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基础资料" sheetId="2" state="visible" r:id="rId2"/>
    <sheet name="数据录入" sheetId="3" state="visible" r:id="rId3"/>
    <sheet name="汇报表" sheetId="4" state="visible" r:id="rId4"/>
    <sheet name="月度汇报表" sheetId="5" state="visible" r:id="rId5"/>
    <sheet name="收支分类报表" sheetId="6" state="visible" r:id="rId6"/>
    <sheet name="收支报表" sheetId="7" state="visible" r:id="rId7"/>
    <sheet name="任意时间段收支报表" sheetId="8" state="visible" r:id="rId8"/>
    <sheet name="现金" sheetId="9" state="visible" r:id="rId9"/>
    <sheet name="微信" sheetId="10" state="visible" r:id="rId10"/>
    <sheet name="工行" sheetId="11" state="visible" r:id="rId11"/>
    <sheet name="民生" sheetId="12" state="visible" r:id="rId12"/>
    <sheet name="建行" sheetId="13" state="visible" r:id="rId13"/>
    <sheet name="农行" sheetId="14" state="visible" r:id="rId14"/>
    <sheet name="中行" sheetId="15" state="visible" r:id="rId15"/>
    <sheet name="支付宝" sheetId="16" state="visible" r:id="rId16"/>
    <sheet name="农商行" sheetId="17" state="visible" r:id="rId17"/>
    <sheet name="备用" sheetId="18" state="visible" r:id="rId18"/>
    <sheet name="备用1" sheetId="19" state="visible" r:id="rId19"/>
    <sheet name="备用2" sheetId="20" state="visible" r:id="rId20"/>
    <sheet name="备用3" sheetId="21" state="visible" r:id="rId21"/>
    <sheet name="备用4" sheetId="22" state="visible" r:id="rId22"/>
    <sheet name="核对表" sheetId="23" state="visible" r:id="rId23"/>
  </sheets>
  <definedNames>
    <definedName name="账户表">基础资料!$B$5:$B$34</definedName>
    <definedName name="账户类型表">基础资料!$C$5:$C$34</definedName>
    <definedName name="账户期初">基础资料!$D$5:$D$34</definedName>
    <definedName name="账户启用">基础资料!$E$5:$E$34</definedName>
    <definedName name="类别表">基础资料!$H$5:$H$44</definedName>
    <definedName name="类别属性">基础资料!$I$5:$I$44</definedName>
    <definedName name="客户表">基础资料!$K$5:$K$204</definedName>
    <definedName name="供应商表">基础资料!$M$5:$M$204</definedName>
    <definedName name="项目表">基础资料!$O$5:$O$54</definedName>
    <definedName name="流水日期">数据录入!$B$5:$B$5004</definedName>
    <definedName name="流水账户">数据录入!$C$5:$C$5004</definedName>
    <definedName name="流水类别">数据录入!$D$5:$D$5004</definedName>
    <definedName name="流水收入">数据录入!$F$5:$F$5004</definedName>
    <definedName name="流水支出">数据录入!$G$5:$G$5004</definedName>
    <definedName name="流水月份">数据录入!$K$5:$K$5004</definedName>
    <definedName name="流水属性">数据录入!$L$5:$L$5004</definedName>
    <definedName name="流水对方">数据录入!$M$5:$M$5004</definedName>
    <definedName name="流水客户">数据录入!$I$5:$I$5004</definedName>
    <definedName name="流水供应商">数据录入!$J$5:$J$5004</definedName>
    <definedName name="流水项目">数据录入!$N$5:$N$5004</definedName>
    <definedName name="流水核对">数据录入!$P$5:$P$5004</definedName>
    <definedName name="日报期末合计">汇报表!$BO$38</definedName>
    <definedName name="月报收入合计">月度汇报表!$B$17</definedName>
    <definedName name="月报支出合计">月度汇报表!$C$17</definedName>
    <definedName name="分类收入合计">收支分类报表!$O$5</definedName>
    <definedName name="分类支出合计">收支分类报表!$O$6</definedName>
    <definedName name="分类转账净额">收支分类报表!$O$7</definedName>
    <definedName name="报表收入总额">收支报表!$O$4</definedName>
    <definedName name="报表支出总额">收支报表!$O$48</definedName>
    <definedName name="_xlnm._FilterDatabase" localSheetId="2" hidden="1">'数据录入'!$A$4:$P$5004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6">
    <numFmt numFmtId="164" formatCode="yyyy-mm-dd"/>
    <numFmt numFmtId="165" formatCode="000000"/>
    <numFmt numFmtId="166" formatCode="yyyy-mm-dd h:mm:ss"/>
    <numFmt numFmtId="167" formatCode="yyyy-mm-dd;;;@"/>
    <numFmt numFmtId="168" formatCode="yyyy年m月"/>
    <numFmt numFmtId="169" formatCode="0.0%"/>
  </numFmts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8B5E00"/>
      <sz val="9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7F7F7F"/>
      <sz val="10"/>
    </font>
    <font>
      <name val="微软雅黑"/>
      <b val="1"/>
      <sz val="9"/>
    </font>
    <font>
      <name val="微软雅黑"/>
      <b val="1"/>
      <color rgb="00C00000"/>
      <sz val="10"/>
    </font>
    <font>
      <name val="微软雅黑"/>
      <b val="1"/>
      <sz val="10"/>
    </font>
    <font>
      <name val="微软雅黑"/>
      <b val="1"/>
      <color rgb="00C00000"/>
      <sz val="11"/>
    </font>
    <font>
      <name val="微软雅黑"/>
      <b val="1"/>
      <color rgb="00FFFFFF"/>
      <sz val="9"/>
    </font>
    <font>
      <name val="微软雅黑"/>
      <b val="1"/>
      <color rgb="008B5E00"/>
      <sz val="10"/>
    </font>
    <font>
      <name val="微软雅黑"/>
      <b val="1"/>
      <color rgb="007F7F7F"/>
      <sz val="10"/>
    </font>
    <font>
      <name val="微软雅黑"/>
      <b val="1"/>
      <color rgb="00FFFFFF"/>
      <sz val="12"/>
    </font>
    <font>
      <name val="微软雅黑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1F4E79"/>
      </patternFill>
    </fill>
    <fill>
      <patternFill patternType="solid">
        <fgColor rgb="00FFFBEA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806000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4" fillId="4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4" fontId="8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167" fontId="6" fillId="6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center" vertical="center" wrapText="1"/>
    </xf>
    <xf numFmtId="168" fontId="10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168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9" fontId="6" fillId="6" borderId="1" applyAlignment="1" pivotButton="0" quotePrefix="0" xfId="0">
      <alignment horizontal="center" vertical="center" wrapText="1"/>
    </xf>
    <xf numFmtId="169" fontId="8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  <color rgb="00C00000"/>
      </font>
      <fill>
        <patternFill patternType="solid">
          <fgColor rgb="00FFD7D7"/>
        </patternFill>
      </fill>
    </dxf>
    <dxf>
      <font>
        <color rgb="008B5E00"/>
      </font>
    </dxf>
    <dxf>
      <font>
        <b val="1"/>
        <color rgb="00C00000"/>
      </font>
    </dxf>
    <dxf>
      <border>
        <left style="thin">
          <color rgb="00808080"/>
        </left>
        <right style="thin">
          <color rgb="00808080"/>
        </right>
        <top style="thin">
          <color rgb="00808080"/>
        </top>
        <bottom style="thin">
          <color rgb="00808080"/>
        </bottom>
      </border>
    </dxf>
    <dxf>
      <font>
        <b val="1"/>
        <color rgb="008B5E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47"/>
  <sheetViews>
    <sheetView tabSelected="1"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76" customWidth="1" min="3" max="3"/>
    <col width="20" customWidth="1" min="4" max="4"/>
  </cols>
  <sheetData>
    <row r="1" ht="30" customHeight="1">
      <c r="A1" s="1" t="inlineStr">
        <is>
          <t>资金日报表 · 混合录入版 ｜ 使用说明（单币种：人民币）</t>
        </is>
      </c>
      <c r="B1" s="2" t="n"/>
      <c r="C1" s="2" t="n"/>
      <c r="D1" s="3" t="n"/>
    </row>
    <row r="3" ht="24" customHeight="1">
      <c r="A3" s="4" t="inlineStr">
        <is>
          <t>一、两步就能用起来</t>
        </is>
      </c>
      <c r="B3" s="2" t="n"/>
      <c r="C3" s="2" t="n"/>
      <c r="D3" s="3" t="n"/>
    </row>
    <row r="4">
      <c r="A4" s="5" t="inlineStr">
        <is>
          <t>第 1 步</t>
        </is>
      </c>
      <c r="B4" s="6" t="inlineStr">
        <is>
          <t>【基础资料】</t>
        </is>
      </c>
      <c r="C4" s="7" t="inlineStr">
        <is>
          <t>把账户档案改成你们真实的账户：账户名称、类型、期初余额。收支类别、客户、供应商、项目也在这一页维护。</t>
        </is>
      </c>
      <c r="D4" s="3" t="n"/>
    </row>
    <row r="5">
      <c r="A5" s="5" t="inlineStr">
        <is>
          <t>第 2 步</t>
        </is>
      </c>
      <c r="B5" s="6" t="inlineStr">
        <is>
          <t>【数据录入】</t>
        </is>
      </c>
      <c r="C5" s="7" t="inlineStr">
        <is>
          <t>每天在这一张录。选账户 → 余额自动结；收入和支出分两列，只填一个。其余所有表全自动。</t>
        </is>
      </c>
      <c r="D5" s="3" t="n"/>
    </row>
    <row r="7" ht="24" customHeight="1">
      <c r="A7" s="4" t="inlineStr">
        <is>
          <t>二、这次跟原来那份比，改了什么</t>
        </is>
      </c>
      <c r="B7" s="2" t="n"/>
      <c r="C7" s="2" t="n"/>
      <c r="D7" s="3" t="n"/>
    </row>
    <row r="8">
      <c r="A8" s="5" t="inlineStr">
        <is>
          <t>改动</t>
        </is>
      </c>
      <c r="B8" s="6" t="inlineStr">
        <is>
          <t>为什么</t>
        </is>
      </c>
      <c r="C8" s="7" t="inlineStr">
        <is>
          <t>影响</t>
        </is>
      </c>
      <c r="D8" s="3" t="n"/>
    </row>
    <row r="9">
      <c r="A9" s="5" t="inlineStr">
        <is>
          <t>加了「内部转账」</t>
        </is>
      </c>
      <c r="B9" s="6" t="inlineStr">
        <is>
          <t>账户互转原来两头都算进收支</t>
        </is>
      </c>
      <c r="C9" s="7" t="inlineStr">
        <is>
          <t>【基础资料】收支类别多了一列「属性」：收入 / 支出 / 内部转账。账户之间调头寸选「内部转账」，它就不会被算进收入合计和支出合计 —— 原来把 5 万从工行转到现金，收入 +5 万、支出 +5 万，两头一起虚增。</t>
        </is>
      </c>
      <c r="D9" s="3" t="n"/>
    </row>
    <row r="10">
      <c r="A10" s="5" t="inlineStr">
        <is>
          <t>收入也有类别了</t>
        </is>
      </c>
      <c r="B10" s="6" t="inlineStr">
        <is>
          <t>原表只有「支出业务类别」</t>
        </is>
      </c>
      <c r="C10" s="7" t="inlineStr">
        <is>
          <t>原来收入一侧一个类别都没有，只能按客户分析。现在收入、支出、内部转账统一用一张「收支类别」清单。【收支报表】的收入区「仍然按客户」归集，跟原来一样，没动。</t>
        </is>
      </c>
      <c r="D10" s="3" t="n"/>
    </row>
    <row r="11">
      <c r="A11" s="5" t="inlineStr">
        <is>
          <t>期初余额挪了个地方</t>
        </is>
      </c>
      <c r="B11" s="6" t="inlineStr">
        <is>
          <t>原来放在【数据录入】第 5~18 行</t>
        </is>
      </c>
      <c r="C11" s="7" t="inlineStr">
        <is>
          <t>挪到【基础资料】账户档案的「期初余额」列。原来的写法有个坑：【汇报表】取期初用的是「期初余额行的日期 &lt;= 查询起始日」，一旦查询起始日早于期初行的日期（比如期初记的是 6 月 1 日，你查 5 月），期初余额直接取不到，整列变成 0。</t>
        </is>
      </c>
      <c r="D11" s="3" t="n"/>
    </row>
    <row r="12">
      <c r="A12" s="5" t="inlineStr">
        <is>
          <t>账户清单自动长</t>
        </is>
      </c>
      <c r="B12" s="6" t="inlineStr">
        <is>
          <t>原来写死在【汇报表】三个地方</t>
        </is>
      </c>
      <c r="C12" s="7" t="inlineStr">
        <is>
          <t>【汇报表】那三块的账户列（原 A8:A21 / B27:B40 / I27:I40）现在都是公式，在【基础资料】加一个账户，三块同时多一行。以前要手工改三处，漏一处就少一个账户。</t>
        </is>
      </c>
      <c r="D12" s="3" t="n"/>
    </row>
    <row r="13">
      <c r="A13" s="5" t="inlineStr">
        <is>
          <t>收支报表加了空行 + 未列示</t>
        </is>
      </c>
      <c r="B13" s="6" t="inlineStr">
        <is>
          <t>原来收入区只有 13 行，且合计范围正好卡死</t>
        </is>
      </c>
      <c r="C13" s="7" t="inlineStr">
        <is>
          <t>原表 C4=SUM(C6:C18) 正好等于 13 个客户，加第 14 个客户「不会进合计」。现在每一块留 40 行，合计范围把整块都算进去；最后再加一行「未列示」自动补差 —— 所以合计永远等于总额，漏列谁都不会少数。</t>
        </is>
      </c>
      <c r="D13" s="3" t="n"/>
    </row>
    <row r="14">
      <c r="A14" s="5" t="inlineStr">
        <is>
          <t>新增两张汇总表</t>
        </is>
      </c>
      <c r="B14" s="6" t="inlineStr">
        <is>
          <t>按你说的参照外汇资金台账</t>
        </is>
      </c>
      <c r="C14" s="7" t="inlineStr">
        <is>
          <t>【月度汇报表】：按月的收入 / 支出 / 净流入 / 「内部转入」 / 「内部转出」 / 月末资金总额，下半张是指定月份的各账户明细。【收支分类报表】：收支类别 × 12 个月，顶上四行是「收入合计 / 支出合计 / 内部转账净额 / 经营净额」。</t>
        </is>
      </c>
      <c r="D14" s="3" t="n"/>
    </row>
    <row r="15">
      <c r="A15" s="5" t="inlineStr">
        <is>
          <t>新增【核对表】</t>
        </is>
      </c>
      <c r="B15" s="6" t="inlineStr">
        <is>
          <t>原来没有自检</t>
        </is>
      </c>
      <c r="C15" s="7" t="inlineStr">
        <is>
          <t>勾稽 6 项必须全是 0；待办 12 项是数据没填齐。录完看一眼这张就够了。</t>
        </is>
      </c>
      <c r="D15" s="3" t="n"/>
    </row>
    <row r="17" ht="24" customHeight="1">
      <c r="A17" s="8" t="inlineStr">
        <is>
          <t>三、账户之间调头寸怎么录</t>
        </is>
      </c>
      <c r="B17" s="2" t="n"/>
      <c r="C17" s="2" t="n"/>
      <c r="D17" s="3" t="n"/>
    </row>
    <row r="18">
      <c r="A18" s="5" t="inlineStr">
        <is>
          <t>录两行</t>
        </is>
      </c>
      <c r="B18" s="6" t="inlineStr">
        <is>
          <t>转出一行、转入一行</t>
        </is>
      </c>
      <c r="C18" s="7" t="inlineStr">
        <is>
          <t>转出账户记一笔「支出」，转入账户记一笔「收入」，两行的「收/支类别」都选「内部转账」。</t>
        </is>
      </c>
      <c r="D18" s="3" t="n"/>
    </row>
    <row r="19">
      <c r="A19" s="5" t="inlineStr">
        <is>
          <t>写上对方</t>
        </is>
      </c>
      <c r="B19" s="6" t="inlineStr">
        <is>
          <t>「对方账户」列</t>
        </is>
      </c>
      <c r="C19" s="7" t="inlineStr">
        <is>
          <t>转出那行写转入账户名，转入那行写转出账户名。核对列会盯着你有没有写。</t>
        </is>
      </c>
      <c r="D19" s="3" t="n"/>
    </row>
    <row r="20">
      <c r="A20" s="5" t="inlineStr">
        <is>
          <t>报表里怎么显示</t>
        </is>
      </c>
      <c r="B20" s="6" t="inlineStr">
        <is>
          <t>单列，不进合计</t>
        </is>
      </c>
      <c r="C20" s="7" t="inlineStr">
        <is>
          <t>【月度汇报表】和【汇报表】③ 各有「内部转入 / 内部转出」两列；【收支分类报表】单列一行「内部转账净额」。收入合计、支出合计里都不含它。</t>
        </is>
      </c>
      <c r="D20" s="3" t="n"/>
    </row>
    <row r="21">
      <c r="A21" s="5" t="inlineStr">
        <is>
          <t>净额应该是 0</t>
        </is>
      </c>
      <c r="B21" s="6" t="inlineStr">
        <is>
          <t>不是 0 = 漏了一头</t>
        </is>
      </c>
      <c r="C21" s="7" t="inlineStr">
        <is>
          <t>同一笔转账两头金额相等，净额自然是 0。【核对表】第 10、11 项专门盯这个。</t>
        </is>
      </c>
      <c r="D21" s="3" t="n"/>
    </row>
    <row r="23" ht="24" customHeight="1">
      <c r="A23" s="4" t="inlineStr">
        <is>
          <t>四、三块老界面都还在</t>
        </is>
      </c>
      <c r="B23" s="2" t="n"/>
      <c r="C23" s="2" t="n"/>
      <c r="D23" s="3" t="n"/>
    </row>
    <row r="24">
      <c r="A24" s="5" t="inlineStr">
        <is>
          <t>表名</t>
        </is>
      </c>
      <c r="B24" s="6" t="inlineStr">
        <is>
          <t>哪一块</t>
        </is>
      </c>
      <c r="C24" s="7" t="inlineStr">
        <is>
          <t>说明</t>
        </is>
      </c>
      <c r="D24" s="3" t="n"/>
    </row>
    <row r="25">
      <c r="A25" s="5" t="inlineStr">
        <is>
          <t>汇报表 ①</t>
        </is>
      </c>
      <c r="B25" s="6" t="inlineStr">
        <is>
          <t>资金日报统计表</t>
        </is>
      </c>
      <c r="C25" s="7" t="inlineStr">
        <is>
          <t>改上面两个日期，最多 31 天，每天两列「收款 / 付款」。这一块是「账户口径」：内部划转也算进收款付款，因为账户余额确实动了。</t>
        </is>
      </c>
      <c r="D25" s="3" t="n"/>
    </row>
    <row r="26">
      <c r="A26" s="5" t="inlineStr">
        <is>
          <t>汇报表 ②</t>
        </is>
      </c>
      <c r="B26" s="6" t="inlineStr">
        <is>
          <t>货币资金日报表</t>
        </is>
      </c>
      <c r="C26" s="7" t="inlineStr">
        <is>
          <t>指定某一天，各账户的昨日余额 / 本日收入 / 本日支出 / 本日余额。也是账户口径。</t>
        </is>
      </c>
      <c r="D26" s="3" t="n"/>
    </row>
    <row r="27">
      <c r="A27" s="5" t="inlineStr">
        <is>
          <t>汇报表 ③</t>
        </is>
      </c>
      <c r="B27" s="6" t="inlineStr">
        <is>
          <t>多帐户资金汇总表</t>
        </is>
      </c>
      <c r="C27" s="7" t="inlineStr">
        <is>
          <t>按月，这一块是「经营口径」：本月收入 / 本月支出不含内部划转，内部转入 / 内部转出另开两列。</t>
        </is>
      </c>
      <c r="D27" s="3" t="n"/>
    </row>
    <row r="28">
      <c r="A28" s="5" t="inlineStr">
        <is>
          <t>收支报表</t>
        </is>
      </c>
      <c r="B28" s="6" t="inlineStr">
        <is>
          <t>12 个月</t>
        </is>
      </c>
      <c r="C28" s="7" t="inlineStr">
        <is>
          <t>收入按客户、支出按收支类别，上下两块分开列 —— 跟原来一样。</t>
        </is>
      </c>
      <c r="D28" s="3" t="n"/>
    </row>
    <row r="29">
      <c r="A29" s="5" t="inlineStr">
        <is>
          <t>任意时间段收支报表</t>
        </is>
      </c>
      <c r="B29" s="6" t="inlineStr">
        <is>
          <t>任意起止日期</t>
        </is>
      </c>
      <c r="C29" s="7" t="inlineStr">
        <is>
          <t>左右两栏收支分列 —— 跟原来一样。</t>
        </is>
      </c>
      <c r="D29" s="3" t="n"/>
    </row>
    <row r="30">
      <c r="A30" s="5" t="inlineStr">
        <is>
          <t>账户子表</t>
        </is>
      </c>
      <c r="B30" s="6" t="inlineStr">
        <is>
          <t>每个账户一张（现在 14 张）</t>
        </is>
      </c>
      <c r="C30" s="7" t="inlineStr">
        <is>
          <t>自动从【数据录入】拆，不用填。B2 是拆分依据。</t>
        </is>
      </c>
      <c r="D30" s="3" t="n"/>
    </row>
    <row r="32" ht="24" customHeight="1">
      <c r="A32" s="8" t="inlineStr">
        <is>
          <t>五、加东西怎么加</t>
        </is>
      </c>
      <c r="B32" s="2" t="n"/>
      <c r="C32" s="2" t="n"/>
      <c r="D32" s="3" t="n"/>
    </row>
    <row r="33">
      <c r="A33" s="5" t="inlineStr">
        <is>
          <t>加一个账户</t>
        </is>
      </c>
      <c r="B33" s="6" t="inlineStr">
        <is>
          <t>两步</t>
        </is>
      </c>
      <c r="C33" s="7" t="inlineStr">
        <is>
          <t>① 【基础资料】账户档案接着写一行（记得填期初余额）；② 右键复制任意一张账户子表，改表名，把 B2 改成新账户名。【汇报表】三块会自动多出这一行。核对表第 6 项盯着你有没有漏第 ② 步。</t>
        </is>
      </c>
      <c r="D33" s="3" t="n"/>
    </row>
    <row r="34">
      <c r="A34" s="5" t="inlineStr">
        <is>
          <t>加一个收支类别</t>
        </is>
      </c>
      <c r="B34" s="6" t="inlineStr">
        <is>
          <t>一步</t>
        </is>
      </c>
      <c r="C34" s="7" t="inlineStr">
        <is>
          <t>【基础资料】收支类别接着写，「属性一定要填」（收入 / 支出 / 内部转账）。【收支分类报表】自动多一行。</t>
        </is>
      </c>
      <c r="D34" s="3" t="n"/>
    </row>
    <row r="35">
      <c r="A35" s="5" t="inlineStr">
        <is>
          <t>加客户 / 供应商 / 项目</t>
        </is>
      </c>
      <c r="B35" s="6" t="inlineStr">
        <is>
          <t>一步</t>
        </is>
      </c>
      <c r="C35" s="7" t="inlineStr">
        <is>
          <t>【基础资料】对应清单接着写。【收支报表】和【任意时间段收支报表】的清单是手填的，记得把新客户也补到那两张表的空行里（不补也不会少数，会落到「未列示」那一行）。</t>
        </is>
      </c>
      <c r="D35" s="3" t="n"/>
    </row>
    <row r="36">
      <c r="A36" s="5" t="inlineStr">
        <is>
          <t>行不够了</t>
        </is>
      </c>
      <c r="B36" s="6" t="inlineStr">
        <is>
          <t>告诉我</t>
        </is>
      </c>
      <c r="C36" s="7" t="inlineStr">
        <is>
          <t>流水预留 5000 行、账户 30 个、收支类别 40 个、客户和供应商各 200 个、子表每张 600 行。核对表第 17 项显示用了多少。</t>
        </is>
      </c>
      <c r="D36" s="3" t="n"/>
    </row>
    <row r="38" ht="24" customHeight="1">
      <c r="A38" s="9" t="inlineStr">
        <is>
          <t>六、颜色和符号</t>
        </is>
      </c>
      <c r="B38" s="2" t="n"/>
      <c r="C38" s="2" t="n"/>
      <c r="D38" s="3" t="n"/>
    </row>
    <row r="39">
      <c r="A39" s="5" t="inlineStr">
        <is>
          <t>淡黄色格子</t>
        </is>
      </c>
      <c r="B39" s="6" t="inlineStr">
        <is>
          <t>要你填</t>
        </is>
      </c>
      <c r="C39" s="7" t="inlineStr">
        <is>
          <t>这是人工输入区。</t>
        </is>
      </c>
      <c r="D39" s="3" t="n"/>
    </row>
    <row r="40">
      <c r="A40" s="5" t="inlineStr">
        <is>
          <t>灰色格子</t>
        </is>
      </c>
      <c r="B40" s="6" t="inlineStr">
        <is>
          <t>公式自动算</t>
        </is>
      </c>
      <c r="C40" s="7" t="inlineStr">
        <is>
          <t>别手动改，改了就把公式顶掉了。</t>
        </is>
      </c>
      <c r="D40" s="3" t="n"/>
    </row>
    <row r="41">
      <c r="A41" s="5" t="inlineStr">
        <is>
          <t>※ 红字</t>
        </is>
      </c>
      <c r="B41" s="6" t="inlineStr">
        <is>
          <t>是错，必须改</t>
        </is>
      </c>
      <c r="C41" s="7" t="inlineStr">
        <is>
          <t>账户不在档案、收支同时填、金额填了负数、类别不在清单……</t>
        </is>
      </c>
      <c r="D41" s="3" t="n"/>
    </row>
    <row r="42">
      <c r="A42" s="5" t="inlineStr">
        <is>
          <t>△ 琥珀字</t>
        </is>
      </c>
      <c r="B42" s="6" t="inlineStr">
        <is>
          <t>待补的数据</t>
        </is>
      </c>
      <c r="C42" s="7" t="inlineStr">
        <is>
          <t>内部转账没写对方账户、余额成负数……不影响公式，补齐了数才准。</t>
        </is>
      </c>
      <c r="D42" s="3" t="n"/>
    </row>
    <row r="44" ht="24" customHeight="1">
      <c r="A44" s="9" t="inlineStr">
        <is>
          <t>七、示例数据</t>
        </is>
      </c>
      <c r="B44" s="2" t="n"/>
      <c r="C44" s="2" t="n"/>
      <c r="D44" s="3" t="n"/>
    </row>
    <row r="45">
      <c r="A45" s="10" t="inlineStr">
        <is>
          <t>· 【数据录入】第 5 ~ 29 行是示例（原表那 23 笔 + 2 笔内部转账），正式用之前整段选中删掉即可，所有报表自动归零。</t>
        </is>
      </c>
      <c r="B45" s="2" t="n"/>
      <c r="C45" s="2" t="n"/>
      <c r="D45" s="3" t="n"/>
    </row>
    <row r="46">
      <c r="A46" s="10" t="inlineStr">
        <is>
          <t>· 账户、客户、供应商、支出类别全部按原表搬过来，一个不少；收入类别和内部转账类别是这次新加的。</t>
        </is>
      </c>
      <c r="B46" s="2" t="n"/>
      <c r="C46" s="2" t="n"/>
      <c r="D46" s="3" t="n"/>
    </row>
    <row r="47">
      <c r="A47" s="10" t="inlineStr">
        <is>
          <t>· 期初余额也按原表那 14 个账户的数搬过来了（现金 5000、微信 6000、工行 7000 …… 备用4 18000）。</t>
        </is>
      </c>
      <c r="B47" s="2" t="n"/>
      <c r="C47" s="2" t="n"/>
      <c r="D47" s="3" t="n"/>
    </row>
  </sheetData>
  <mergeCells count="40">
    <mergeCell ref="C34:D34"/>
    <mergeCell ref="A17:D17"/>
    <mergeCell ref="A23:D23"/>
    <mergeCell ref="C24:D24"/>
    <mergeCell ref="C30:D30"/>
    <mergeCell ref="C15:D15"/>
    <mergeCell ref="C33:D33"/>
    <mergeCell ref="C5:D5"/>
    <mergeCell ref="A38:D38"/>
    <mergeCell ref="C42:D42"/>
    <mergeCell ref="C14:D14"/>
    <mergeCell ref="C26:D26"/>
    <mergeCell ref="C35:D35"/>
    <mergeCell ref="C4:D4"/>
    <mergeCell ref="A44:D44"/>
    <mergeCell ref="C20:D20"/>
    <mergeCell ref="C29:D29"/>
    <mergeCell ref="C10:D10"/>
    <mergeCell ref="C25:D25"/>
    <mergeCell ref="C41:D41"/>
    <mergeCell ref="C40:D40"/>
    <mergeCell ref="C9:D9"/>
    <mergeCell ref="A1:D1"/>
    <mergeCell ref="C12:D12"/>
    <mergeCell ref="A45:D45"/>
    <mergeCell ref="C21:D21"/>
    <mergeCell ref="C11:D11"/>
    <mergeCell ref="C27:D27"/>
    <mergeCell ref="C36:D36"/>
    <mergeCell ref="A7:D7"/>
    <mergeCell ref="A46:D46"/>
    <mergeCell ref="C39:D39"/>
    <mergeCell ref="C8:D8"/>
    <mergeCell ref="A3:D3"/>
    <mergeCell ref="C19:D19"/>
    <mergeCell ref="C28:D28"/>
    <mergeCell ref="C13:D13"/>
    <mergeCell ref="C18:D18"/>
    <mergeCell ref="A47:D47"/>
    <mergeCell ref="A32:D3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P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4" customWidth="1" min="4" max="4"/>
    <col width="12" customWidth="1" min="5" max="5"/>
    <col width="26" customWidth="1" min="6" max="6"/>
    <col width="2.2" customWidth="1" min="7" max="7"/>
    <col width="15" customWidth="1" min="8" max="8"/>
    <col width="11" customWidth="1" min="9" max="9"/>
    <col width="2.2" customWidth="1" min="10" max="10"/>
    <col width="18" customWidth="1" min="11" max="11"/>
    <col width="2.2" customWidth="1" min="12" max="12"/>
    <col width="18" customWidth="1" min="13" max="13"/>
    <col width="2.2" customWidth="1" min="14" max="14"/>
    <col width="15" customWidth="1" min="15" max="15"/>
  </cols>
  <sheetData>
    <row r="1" ht="30" customHeight="1">
      <c r="A1" s="11" t="inlineStr">
        <is>
          <t>基础资料 · 账户、收支类别、客户、供应商都在这里维护</t>
        </is>
      </c>
    </row>
    <row r="2" ht="24" customHeight="1">
      <c r="A2" s="12" t="inlineStr">
        <is>
          <t>淡黄色格子是要你填的，灰色是公式算的。账户名称必须唯一。「收支类别」比原表多一列「属性」：收入 / 支出 / 内部转账 —— 属性填「内部转账」的，不计入收入合计和支出合计，账户之间调头寸就靠它。</t>
        </is>
      </c>
    </row>
    <row r="3" ht="22" customHeight="1">
      <c r="A3" s="13" t="inlineStr">
        <is>
          <t>一、账户档案　——　加一个账户：这里接着写一行，再复制一张账户子表改 B2</t>
        </is>
      </c>
      <c r="B3" s="2" t="n"/>
      <c r="C3" s="2" t="n"/>
      <c r="D3" s="2" t="n"/>
      <c r="E3" s="2" t="n"/>
      <c r="F3" s="3" t="n"/>
      <c r="H3" s="13" t="inlineStr">
        <is>
          <t>二、收支类别（属性 = 内部转账的不计入收支合计）</t>
        </is>
      </c>
      <c r="I3" s="3" t="n"/>
      <c r="K3" s="14" t="inlineStr">
        <is>
          <t>三、客户</t>
        </is>
      </c>
      <c r="M3" s="14" t="inlineStr">
        <is>
          <t>四、供应商</t>
        </is>
      </c>
      <c r="O3" s="14" t="inlineStr">
        <is>
          <t>五、项目 / 部门</t>
        </is>
      </c>
    </row>
    <row r="4" ht="30" customHeight="1">
      <c r="A4" s="15" t="inlineStr">
        <is>
          <t>序号</t>
        </is>
      </c>
      <c r="B4" s="15" t="inlineStr">
        <is>
          <t>账户名称 ★（唯一）</t>
        </is>
      </c>
      <c r="C4" s="15" t="inlineStr">
        <is>
          <t>账户类型</t>
        </is>
      </c>
      <c r="D4" s="15" t="inlineStr">
        <is>
          <t>期初余额</t>
        </is>
      </c>
      <c r="E4" s="15" t="inlineStr">
        <is>
          <t>启用日期</t>
        </is>
      </c>
      <c r="F4" s="15" t="inlineStr">
        <is>
          <t>核对</t>
        </is>
      </c>
      <c r="H4" s="15" t="inlineStr">
        <is>
          <t>收/支类别 ★</t>
        </is>
      </c>
      <c r="I4" s="15" t="inlineStr">
        <is>
          <t>属性 ★</t>
        </is>
      </c>
      <c r="K4" s="16" t="inlineStr">
        <is>
          <t>客户</t>
        </is>
      </c>
      <c r="M4" s="16" t="inlineStr">
        <is>
          <t>供应商</t>
        </is>
      </c>
      <c r="O4" s="16" t="inlineStr">
        <is>
          <t>项目 / 部门</t>
        </is>
      </c>
    </row>
    <row r="5">
      <c r="A5" s="17">
        <f>IF($B5="","",COUNTA($B$5:$B5))</f>
        <v/>
      </c>
      <c r="B5" s="18" t="inlineStr">
        <is>
          <t>现金</t>
        </is>
      </c>
      <c r="C5" s="18" t="inlineStr">
        <is>
          <t>现金</t>
        </is>
      </c>
      <c r="D5" s="19" t="n">
        <v>5000</v>
      </c>
      <c r="E5" s="20" t="n">
        <v>46174</v>
      </c>
      <c r="F5" s="21">
        <f>IF($B5="","",IF(COUNTIF($B$5:$B$34,$B5)&gt;1,"※账户名称重复了，后面按名字取数会串",IF($D5="","※期初余额没填（没有就填 0）",IF(AND($E5&lt;&gt;"",COUNTIFS(流水账户,$B5,流水日期,"&lt;"&amp;$E5)&gt;0),"※有流水的日期早于启用日期，期初余额会重复计算",""))))</f>
        <v/>
      </c>
      <c r="H5" s="18" t="inlineStr">
        <is>
          <t>销售回款</t>
        </is>
      </c>
      <c r="I5" s="18" t="inlineStr">
        <is>
          <t>收入</t>
        </is>
      </c>
      <c r="K5" s="18" t="inlineStr">
        <is>
          <t>客户1</t>
        </is>
      </c>
      <c r="M5" s="18" t="inlineStr">
        <is>
          <t>供应商1</t>
        </is>
      </c>
      <c r="O5" s="18" t="inlineStr">
        <is>
          <t>主营业务</t>
        </is>
      </c>
    </row>
    <row r="6">
      <c r="A6" s="17">
        <f>IF($B6="","",COUNTA($B$5:$B6))</f>
        <v/>
      </c>
      <c r="B6" s="18" t="inlineStr">
        <is>
          <t>微信</t>
        </is>
      </c>
      <c r="C6" s="18" t="inlineStr">
        <is>
          <t>微信</t>
        </is>
      </c>
      <c r="D6" s="19" t="n">
        <v>6000</v>
      </c>
      <c r="E6" s="20" t="n">
        <v>46174</v>
      </c>
      <c r="F6" s="21">
        <f>IF($B6="","",IF(COUNTIF($B$5:$B$34,$B6)&gt;1,"※账户名称重复了，后面按名字取数会串",IF($D6="","※期初余额没填（没有就填 0）",IF(AND($E6&lt;&gt;"",COUNTIFS(流水账户,$B6,流水日期,"&lt;"&amp;$E6)&gt;0),"※有流水的日期早于启用日期，期初余额会重复计算",""))))</f>
        <v/>
      </c>
      <c r="H6" s="18" t="inlineStr">
        <is>
          <t>其他业务收入</t>
        </is>
      </c>
      <c r="I6" s="18" t="inlineStr">
        <is>
          <t>收入</t>
        </is>
      </c>
      <c r="K6" s="18" t="inlineStr">
        <is>
          <t>客户2</t>
        </is>
      </c>
      <c r="M6" s="18" t="inlineStr">
        <is>
          <t>供应商2</t>
        </is>
      </c>
      <c r="O6" s="18" t="inlineStr">
        <is>
          <t>其他业务</t>
        </is>
      </c>
    </row>
    <row r="7">
      <c r="A7" s="17">
        <f>IF($B7="","",COUNTA($B$5:$B7))</f>
        <v/>
      </c>
      <c r="B7" s="18" t="inlineStr">
        <is>
          <t>工行</t>
        </is>
      </c>
      <c r="C7" s="18" t="inlineStr">
        <is>
          <t>银行</t>
        </is>
      </c>
      <c r="D7" s="19" t="n">
        <v>7000</v>
      </c>
      <c r="E7" s="20" t="n">
        <v>46174</v>
      </c>
      <c r="F7" s="21">
        <f>IF($B7="","",IF(COUNTIF($B$5:$B$34,$B7)&gt;1,"※账户名称重复了，后面按名字取数会串",IF($D7="","※期初余额没填（没有就填 0）",IF(AND($E7&lt;&gt;"",COUNTIFS(流水账户,$B7,流水日期,"&lt;"&amp;$E7)&gt;0),"※有流水的日期早于启用日期，期初余额会重复计算",""))))</f>
        <v/>
      </c>
      <c r="H7" s="18" t="inlineStr">
        <is>
          <t>投资款</t>
        </is>
      </c>
      <c r="I7" s="18" t="inlineStr">
        <is>
          <t>收入</t>
        </is>
      </c>
      <c r="K7" s="18" t="inlineStr">
        <is>
          <t>客户3</t>
        </is>
      </c>
      <c r="M7" s="18" t="inlineStr">
        <is>
          <t>供应商3</t>
        </is>
      </c>
      <c r="O7" s="18" t="inlineStr">
        <is>
          <t>行政</t>
        </is>
      </c>
    </row>
    <row r="8">
      <c r="A8" s="17">
        <f>IF($B8="","",COUNTA($B$5:$B8))</f>
        <v/>
      </c>
      <c r="B8" s="18" t="inlineStr">
        <is>
          <t>民生</t>
        </is>
      </c>
      <c r="C8" s="18" t="inlineStr">
        <is>
          <t>银行</t>
        </is>
      </c>
      <c r="D8" s="19" t="n">
        <v>8000</v>
      </c>
      <c r="E8" s="20" t="n">
        <v>46174</v>
      </c>
      <c r="F8" s="21">
        <f>IF($B8="","",IF(COUNTIF($B$5:$B$34,$B8)&gt;1,"※账户名称重复了，后面按名字取数会串",IF($D8="","※期初余额没填（没有就填 0）",IF(AND($E8&lt;&gt;"",COUNTIFS(流水账户,$B8,流水日期,"&lt;"&amp;$E8)&gt;0),"※有流水的日期早于启用日期，期初余额会重复计算",""))))</f>
        <v/>
      </c>
      <c r="H8" s="18" t="inlineStr">
        <is>
          <t>借款</t>
        </is>
      </c>
      <c r="I8" s="18" t="inlineStr">
        <is>
          <t>收入</t>
        </is>
      </c>
      <c r="K8" s="18" t="inlineStr">
        <is>
          <t>客户4</t>
        </is>
      </c>
      <c r="M8" s="18" t="inlineStr">
        <is>
          <t>供应商4</t>
        </is>
      </c>
      <c r="O8" s="18" t="inlineStr">
        <is>
          <t>融资</t>
        </is>
      </c>
    </row>
    <row r="9">
      <c r="A9" s="17">
        <f>IF($B9="","",COUNTA($B$5:$B9))</f>
        <v/>
      </c>
      <c r="B9" s="18" t="inlineStr">
        <is>
          <t>建行</t>
        </is>
      </c>
      <c r="C9" s="18" t="inlineStr">
        <is>
          <t>银行</t>
        </is>
      </c>
      <c r="D9" s="19" t="n">
        <v>9000</v>
      </c>
      <c r="E9" s="20" t="n">
        <v>46174</v>
      </c>
      <c r="F9" s="21">
        <f>IF($B9="","",IF(COUNTIF($B$5:$B$34,$B9)&gt;1,"※账户名称重复了，后面按名字取数会串",IF($D9="","※期初余额没填（没有就填 0）",IF(AND($E9&lt;&gt;"",COUNTIFS(流水账户,$B9,流水日期,"&lt;"&amp;$E9)&gt;0),"※有流水的日期早于启用日期，期初余额会重复计算",""))))</f>
        <v/>
      </c>
      <c r="H9" s="18" t="inlineStr">
        <is>
          <t>利息收入</t>
        </is>
      </c>
      <c r="I9" s="18" t="inlineStr">
        <is>
          <t>收入</t>
        </is>
      </c>
      <c r="K9" s="18" t="inlineStr">
        <is>
          <t>客户5</t>
        </is>
      </c>
      <c r="M9" s="18" t="inlineStr">
        <is>
          <t>供应商5</t>
        </is>
      </c>
      <c r="O9" s="18" t="inlineStr">
        <is>
          <t>内部调拨</t>
        </is>
      </c>
    </row>
    <row r="10">
      <c r="A10" s="17">
        <f>IF($B10="","",COUNTA($B$5:$B10))</f>
        <v/>
      </c>
      <c r="B10" s="18" t="inlineStr">
        <is>
          <t>农行</t>
        </is>
      </c>
      <c r="C10" s="18" t="inlineStr">
        <is>
          <t>银行</t>
        </is>
      </c>
      <c r="D10" s="19" t="n">
        <v>10000</v>
      </c>
      <c r="E10" s="20" t="n">
        <v>46174</v>
      </c>
      <c r="F10" s="21">
        <f>IF($B10="","",IF(COUNTIF($B$5:$B$34,$B10)&gt;1,"※账户名称重复了，后面按名字取数会串",IF($D10="","※期初余额没填（没有就填 0）",IF(AND($E10&lt;&gt;"",COUNTIFS(流水账户,$B10,流水日期,"&lt;"&amp;$E10)&gt;0),"※有流水的日期早于启用日期，期初余额会重复计算",""))))</f>
        <v/>
      </c>
      <c r="H10" s="18" t="inlineStr">
        <is>
          <t>退款收回</t>
        </is>
      </c>
      <c r="I10" s="18" t="inlineStr">
        <is>
          <t>收入</t>
        </is>
      </c>
      <c r="K10" s="18" t="inlineStr">
        <is>
          <t>客户6</t>
        </is>
      </c>
      <c r="M10" s="18" t="inlineStr">
        <is>
          <t>供应商6</t>
        </is>
      </c>
      <c r="O10" s="18" t="n"/>
    </row>
    <row r="11">
      <c r="A11" s="17">
        <f>IF($B11="","",COUNTA($B$5:$B11))</f>
        <v/>
      </c>
      <c r="B11" s="18" t="inlineStr">
        <is>
          <t>中行</t>
        </is>
      </c>
      <c r="C11" s="18" t="inlineStr">
        <is>
          <t>银行</t>
        </is>
      </c>
      <c r="D11" s="19" t="n">
        <v>11000</v>
      </c>
      <c r="E11" s="20" t="n">
        <v>46174</v>
      </c>
      <c r="F11" s="21">
        <f>IF($B11="","",IF(COUNTIF($B$5:$B$34,$B11)&gt;1,"※账户名称重复了，后面按名字取数会串",IF($D11="","※期初余额没填（没有就填 0）",IF(AND($E11&lt;&gt;"",COUNTIFS(流水账户,$B11,流水日期,"&lt;"&amp;$E11)&gt;0),"※有流水的日期早于启用日期，期初余额会重复计算",""))))</f>
        <v/>
      </c>
      <c r="H11" s="18" t="inlineStr">
        <is>
          <t>政府补助</t>
        </is>
      </c>
      <c r="I11" s="18" t="inlineStr">
        <is>
          <t>收入</t>
        </is>
      </c>
      <c r="K11" s="18" t="inlineStr">
        <is>
          <t>客户7</t>
        </is>
      </c>
      <c r="M11" s="18" t="inlineStr">
        <is>
          <t>供应商7</t>
        </is>
      </c>
      <c r="O11" s="18" t="n"/>
    </row>
    <row r="12">
      <c r="A12" s="17">
        <f>IF($B12="","",COUNTA($B$5:$B12))</f>
        <v/>
      </c>
      <c r="B12" s="18" t="inlineStr">
        <is>
          <t>支付宝</t>
        </is>
      </c>
      <c r="C12" s="18" t="inlineStr">
        <is>
          <t>第三方</t>
        </is>
      </c>
      <c r="D12" s="19" t="n">
        <v>12000</v>
      </c>
      <c r="E12" s="20" t="n">
        <v>46174</v>
      </c>
      <c r="F12" s="21">
        <f>IF($B12="","",IF(COUNTIF($B$5:$B$34,$B12)&gt;1,"※账户名称重复了，后面按名字取数会串",IF($D12="","※期初余额没填（没有就填 0）",IF(AND($E12&lt;&gt;"",COUNTIFS(流水账户,$B12,流水日期,"&lt;"&amp;$E12)&gt;0),"※有流水的日期早于启用日期，期初余额会重复计算",""))))</f>
        <v/>
      </c>
      <c r="H12" s="18" t="inlineStr">
        <is>
          <t>供应商</t>
        </is>
      </c>
      <c r="I12" s="18" t="inlineStr">
        <is>
          <t>支出</t>
        </is>
      </c>
      <c r="K12" s="18" t="inlineStr">
        <is>
          <t>客户8</t>
        </is>
      </c>
      <c r="M12" s="18" t="inlineStr">
        <is>
          <t>供应商8</t>
        </is>
      </c>
      <c r="O12" s="18" t="n"/>
    </row>
    <row r="13">
      <c r="A13" s="17">
        <f>IF($B13="","",COUNTA($B$5:$B13))</f>
        <v/>
      </c>
      <c r="B13" s="18" t="inlineStr">
        <is>
          <t>农商行</t>
        </is>
      </c>
      <c r="C13" s="18" t="inlineStr">
        <is>
          <t>银行</t>
        </is>
      </c>
      <c r="D13" s="19" t="n">
        <v>13000</v>
      </c>
      <c r="E13" s="20" t="n">
        <v>46174</v>
      </c>
      <c r="F13" s="21">
        <f>IF($B13="","",IF(COUNTIF($B$5:$B$34,$B13)&gt;1,"※账户名称重复了，后面按名字取数会串",IF($D13="","※期初余额没填（没有就填 0）",IF(AND($E13&lt;&gt;"",COUNTIFS(流水账户,$B13,流水日期,"&lt;"&amp;$E13)&gt;0),"※有流水的日期早于启用日期，期初余额会重复计算",""))))</f>
        <v/>
      </c>
      <c r="H13" s="18" t="inlineStr">
        <is>
          <t>办公费</t>
        </is>
      </c>
      <c r="I13" s="18" t="inlineStr">
        <is>
          <t>支出</t>
        </is>
      </c>
      <c r="K13" s="18" t="inlineStr">
        <is>
          <t>客户9</t>
        </is>
      </c>
      <c r="M13" s="18" t="inlineStr">
        <is>
          <t>供应商9</t>
        </is>
      </c>
      <c r="O13" s="18" t="n"/>
    </row>
    <row r="14">
      <c r="A14" s="17">
        <f>IF($B14="","",COUNTA($B$5:$B14))</f>
        <v/>
      </c>
      <c r="B14" s="18" t="inlineStr">
        <is>
          <t>备用</t>
        </is>
      </c>
      <c r="C14" s="18" t="inlineStr">
        <is>
          <t>备用</t>
        </is>
      </c>
      <c r="D14" s="19" t="n">
        <v>14000</v>
      </c>
      <c r="E14" s="20" t="n">
        <v>46174</v>
      </c>
      <c r="F14" s="21">
        <f>IF($B14="","",IF(COUNTIF($B$5:$B$34,$B14)&gt;1,"※账户名称重复了，后面按名字取数会串",IF($D14="","※期初余额没填（没有就填 0）",IF(AND($E14&lt;&gt;"",COUNTIFS(流水账户,$B14,流水日期,"&lt;"&amp;$E14)&gt;0),"※有流水的日期早于启用日期，期初余额会重复计算",""))))</f>
        <v/>
      </c>
      <c r="H14" s="18" t="inlineStr">
        <is>
          <t>水费</t>
        </is>
      </c>
      <c r="I14" s="18" t="inlineStr">
        <is>
          <t>支出</t>
        </is>
      </c>
      <c r="K14" s="18" t="inlineStr">
        <is>
          <t>客户10</t>
        </is>
      </c>
      <c r="M14" s="18" t="inlineStr">
        <is>
          <t>供应商10</t>
        </is>
      </c>
      <c r="O14" s="18" t="n"/>
    </row>
    <row r="15">
      <c r="A15" s="17">
        <f>IF($B15="","",COUNTA($B$5:$B15))</f>
        <v/>
      </c>
      <c r="B15" s="18" t="inlineStr">
        <is>
          <t>备用1</t>
        </is>
      </c>
      <c r="C15" s="18" t="inlineStr">
        <is>
          <t>备用</t>
        </is>
      </c>
      <c r="D15" s="19" t="n">
        <v>15000</v>
      </c>
      <c r="E15" s="20" t="n">
        <v>46174</v>
      </c>
      <c r="F15" s="21">
        <f>IF($B15="","",IF(COUNTIF($B$5:$B$34,$B15)&gt;1,"※账户名称重复了，后面按名字取数会串",IF($D15="","※期初余额没填（没有就填 0）",IF(AND($E15&lt;&gt;"",COUNTIFS(流水账户,$B15,流水日期,"&lt;"&amp;$E15)&gt;0),"※有流水的日期早于启用日期，期初余额会重复计算",""))))</f>
        <v/>
      </c>
      <c r="H15" s="18" t="inlineStr">
        <is>
          <t>电费</t>
        </is>
      </c>
      <c r="I15" s="18" t="inlineStr">
        <is>
          <t>支出</t>
        </is>
      </c>
      <c r="K15" s="18" t="inlineStr">
        <is>
          <t>客户11</t>
        </is>
      </c>
      <c r="M15" s="18" t="inlineStr">
        <is>
          <t>供应商11</t>
        </is>
      </c>
      <c r="O15" s="18" t="n"/>
    </row>
    <row r="16">
      <c r="A16" s="17">
        <f>IF($B16="","",COUNTA($B$5:$B16))</f>
        <v/>
      </c>
      <c r="B16" s="18" t="inlineStr">
        <is>
          <t>备用2</t>
        </is>
      </c>
      <c r="C16" s="18" t="inlineStr">
        <is>
          <t>备用</t>
        </is>
      </c>
      <c r="D16" s="19" t="n">
        <v>16000</v>
      </c>
      <c r="E16" s="20" t="n">
        <v>46174</v>
      </c>
      <c r="F16" s="21">
        <f>IF($B16="","",IF(COUNTIF($B$5:$B$34,$B16)&gt;1,"※账户名称重复了，后面按名字取数会串",IF($D16="","※期初余额没填（没有就填 0）",IF(AND($E16&lt;&gt;"",COUNTIFS(流水账户,$B16,流水日期,"&lt;"&amp;$E16)&gt;0),"※有流水的日期早于启用日期，期初余额会重复计算",""))))</f>
        <v/>
      </c>
      <c r="H16" s="18" t="inlineStr">
        <is>
          <t>伙食费</t>
        </is>
      </c>
      <c r="I16" s="18" t="inlineStr">
        <is>
          <t>支出</t>
        </is>
      </c>
      <c r="K16" s="18" t="inlineStr">
        <is>
          <t>客户12</t>
        </is>
      </c>
      <c r="M16" s="18" t="inlineStr">
        <is>
          <t>供应商12</t>
        </is>
      </c>
      <c r="O16" s="18" t="n"/>
    </row>
    <row r="17">
      <c r="A17" s="17">
        <f>IF($B17="","",COUNTA($B$5:$B17))</f>
        <v/>
      </c>
      <c r="B17" s="18" t="inlineStr">
        <is>
          <t>备用3</t>
        </is>
      </c>
      <c r="C17" s="18" t="inlineStr">
        <is>
          <t>备用</t>
        </is>
      </c>
      <c r="D17" s="19" t="n">
        <v>17000</v>
      </c>
      <c r="E17" s="20" t="n">
        <v>46174</v>
      </c>
      <c r="F17" s="21">
        <f>IF($B17="","",IF(COUNTIF($B$5:$B$34,$B17)&gt;1,"※账户名称重复了，后面按名字取数会串",IF($D17="","※期初余额没填（没有就填 0）",IF(AND($E17&lt;&gt;"",COUNTIFS(流水账户,$B17,流水日期,"&lt;"&amp;$E17)&gt;0),"※有流水的日期早于启用日期，期初余额会重复计算",""))))</f>
        <v/>
      </c>
      <c r="H17" s="18" t="inlineStr">
        <is>
          <t>工资</t>
        </is>
      </c>
      <c r="I17" s="18" t="inlineStr">
        <is>
          <t>支出</t>
        </is>
      </c>
      <c r="K17" s="18" t="inlineStr">
        <is>
          <t>客户13</t>
        </is>
      </c>
      <c r="M17" s="18" t="inlineStr">
        <is>
          <t>供应商13</t>
        </is>
      </c>
      <c r="O17" s="18" t="n"/>
    </row>
    <row r="18">
      <c r="A18" s="17">
        <f>IF($B18="","",COUNTA($B$5:$B18))</f>
        <v/>
      </c>
      <c r="B18" s="18" t="inlineStr">
        <is>
          <t>备用4</t>
        </is>
      </c>
      <c r="C18" s="18" t="inlineStr">
        <is>
          <t>备用</t>
        </is>
      </c>
      <c r="D18" s="19" t="n">
        <v>18000</v>
      </c>
      <c r="E18" s="20" t="n">
        <v>46174</v>
      </c>
      <c r="F18" s="21">
        <f>IF($B18="","",IF(COUNTIF($B$5:$B$34,$B18)&gt;1,"※账户名称重复了，后面按名字取数会串",IF($D18="","※期初余额没填（没有就填 0）",IF(AND($E18&lt;&gt;"",COUNTIFS(流水账户,$B18,流水日期,"&lt;"&amp;$E18)&gt;0),"※有流水的日期早于启用日期，期初余额会重复计算",""))))</f>
        <v/>
      </c>
      <c r="H18" s="18" t="inlineStr">
        <is>
          <t>租赁费</t>
        </is>
      </c>
      <c r="I18" s="18" t="inlineStr">
        <is>
          <t>支出</t>
        </is>
      </c>
      <c r="K18" s="18" t="n"/>
      <c r="M18" s="18" t="n"/>
      <c r="O18" s="18" t="n"/>
    </row>
    <row r="19">
      <c r="A19" s="17">
        <f>IF($B19="","",COUNTA($B$5:$B19))</f>
        <v/>
      </c>
      <c r="B19" s="18" t="n"/>
      <c r="C19" s="18" t="n"/>
      <c r="D19" s="19" t="n"/>
      <c r="E19" s="20" t="n"/>
      <c r="F19" s="21">
        <f>IF($B19="","",IF(COUNTIF($B$5:$B$34,$B19)&gt;1,"※账户名称重复了，后面按名字取数会串",IF($D19="","※期初余额没填（没有就填 0）",IF(AND($E19&lt;&gt;"",COUNTIFS(流水账户,$B19,流水日期,"&lt;"&amp;$E19)&gt;0),"※有流水的日期早于启用日期，期初余额会重复计算",""))))</f>
        <v/>
      </c>
      <c r="H19" s="18" t="inlineStr">
        <is>
          <t>差旅费</t>
        </is>
      </c>
      <c r="I19" s="18" t="inlineStr">
        <is>
          <t>支出</t>
        </is>
      </c>
      <c r="K19" s="18" t="n"/>
      <c r="M19" s="18" t="n"/>
      <c r="O19" s="18" t="n"/>
    </row>
    <row r="20">
      <c r="A20" s="17">
        <f>IF($B20="","",COUNTA($B$5:$B20))</f>
        <v/>
      </c>
      <c r="B20" s="18" t="n"/>
      <c r="C20" s="18" t="n"/>
      <c r="D20" s="19" t="n"/>
      <c r="E20" s="20" t="n"/>
      <c r="F20" s="21">
        <f>IF($B20="","",IF(COUNTIF($B$5:$B$34,$B20)&gt;1,"※账户名称重复了，后面按名字取数会串",IF($D20="","※期初余额没填（没有就填 0）",IF(AND($E20&lt;&gt;"",COUNTIFS(流水账户,$B20,流水日期,"&lt;"&amp;$E20)&gt;0),"※有流水的日期早于启用日期，期初余额会重复计算",""))))</f>
        <v/>
      </c>
      <c r="H20" s="18" t="inlineStr">
        <is>
          <t>业务招待费</t>
        </is>
      </c>
      <c r="I20" s="18" t="inlineStr">
        <is>
          <t>支出</t>
        </is>
      </c>
      <c r="K20" s="18" t="n"/>
      <c r="M20" s="18" t="n"/>
      <c r="O20" s="18" t="n"/>
    </row>
    <row r="21">
      <c r="A21" s="17">
        <f>IF($B21="","",COUNTA($B$5:$B21))</f>
        <v/>
      </c>
      <c r="B21" s="18" t="n"/>
      <c r="C21" s="18" t="n"/>
      <c r="D21" s="19" t="n"/>
      <c r="E21" s="20" t="n"/>
      <c r="F21" s="21">
        <f>IF($B21="","",IF(COUNTIF($B$5:$B$34,$B21)&gt;1,"※账户名称重复了，后面按名字取数会串",IF($D21="","※期初余额没填（没有就填 0）",IF(AND($E21&lt;&gt;"",COUNTIFS(流水账户,$B21,流水日期,"&lt;"&amp;$E21)&gt;0),"※有流水的日期早于启用日期，期初余额会重复计算",""))))</f>
        <v/>
      </c>
      <c r="H21" s="18" t="inlineStr">
        <is>
          <t>车辆费用</t>
        </is>
      </c>
      <c r="I21" s="18" t="inlineStr">
        <is>
          <t>支出</t>
        </is>
      </c>
      <c r="K21" s="18" t="n"/>
      <c r="M21" s="18" t="n"/>
      <c r="O21" s="18" t="n"/>
    </row>
    <row r="22">
      <c r="A22" s="17">
        <f>IF($B22="","",COUNTA($B$5:$B22))</f>
        <v/>
      </c>
      <c r="B22" s="18" t="n"/>
      <c r="C22" s="18" t="n"/>
      <c r="D22" s="19" t="n"/>
      <c r="E22" s="20" t="n"/>
      <c r="F22" s="21">
        <f>IF($B22="","",IF(COUNTIF($B$5:$B$34,$B22)&gt;1,"※账户名称重复了，后面按名字取数会串",IF($D22="","※期初余额没填（没有就填 0）",IF(AND($E22&lt;&gt;"",COUNTIFS(流水账户,$B22,流水日期,"&lt;"&amp;$E22)&gt;0),"※有流水的日期早于启用日期，期初余额会重复计算",""))))</f>
        <v/>
      </c>
      <c r="H22" s="18" t="inlineStr">
        <is>
          <t>银行手续费</t>
        </is>
      </c>
      <c r="I22" s="18" t="inlineStr">
        <is>
          <t>支出</t>
        </is>
      </c>
      <c r="K22" s="18" t="n"/>
      <c r="M22" s="18" t="n"/>
      <c r="O22" s="18" t="n"/>
    </row>
    <row r="23">
      <c r="A23" s="17">
        <f>IF($B23="","",COUNTA($B$5:$B23))</f>
        <v/>
      </c>
      <c r="B23" s="18" t="n"/>
      <c r="C23" s="18" t="n"/>
      <c r="D23" s="19" t="n"/>
      <c r="E23" s="20" t="n"/>
      <c r="F23" s="21">
        <f>IF($B23="","",IF(COUNTIF($B$5:$B$34,$B23)&gt;1,"※账户名称重复了，后面按名字取数会串",IF($D23="","※期初余额没填（没有就填 0）",IF(AND($E23&lt;&gt;"",COUNTIFS(流水账户,$B23,流水日期,"&lt;"&amp;$E23)&gt;0),"※有流水的日期早于启用日期，期初余额会重复计算",""))))</f>
        <v/>
      </c>
      <c r="H23" s="18" t="inlineStr">
        <is>
          <t>税费</t>
        </is>
      </c>
      <c r="I23" s="18" t="inlineStr">
        <is>
          <t>支出</t>
        </is>
      </c>
      <c r="K23" s="18" t="n"/>
      <c r="M23" s="18" t="n"/>
      <c r="O23" s="18" t="n"/>
    </row>
    <row r="24">
      <c r="A24" s="17">
        <f>IF($B24="","",COUNTA($B$5:$B24))</f>
        <v/>
      </c>
      <c r="B24" s="18" t="n"/>
      <c r="C24" s="18" t="n"/>
      <c r="D24" s="19" t="n"/>
      <c r="E24" s="20" t="n"/>
      <c r="F24" s="21">
        <f>IF($B24="","",IF(COUNTIF($B$5:$B$34,$B24)&gt;1,"※账户名称重复了，后面按名字取数会串",IF($D24="","※期初余额没填（没有就填 0）",IF(AND($E24&lt;&gt;"",COUNTIFS(流水账户,$B24,流水日期,"&lt;"&amp;$E24)&gt;0),"※有流水的日期早于启用日期，期初余额会重复计算",""))))</f>
        <v/>
      </c>
      <c r="H24" s="18" t="inlineStr">
        <is>
          <t>还款</t>
        </is>
      </c>
      <c r="I24" s="18" t="inlineStr">
        <is>
          <t>支出</t>
        </is>
      </c>
      <c r="K24" s="18" t="n"/>
      <c r="M24" s="18" t="n"/>
      <c r="O24" s="18" t="n"/>
    </row>
    <row r="25">
      <c r="A25" s="17">
        <f>IF($B25="","",COUNTA($B$5:$B25))</f>
        <v/>
      </c>
      <c r="B25" s="18" t="n"/>
      <c r="C25" s="18" t="n"/>
      <c r="D25" s="19" t="n"/>
      <c r="E25" s="20" t="n"/>
      <c r="F25" s="21">
        <f>IF($B25="","",IF(COUNTIF($B$5:$B$34,$B25)&gt;1,"※账户名称重复了，后面按名字取数会串",IF($D25="","※期初余额没填（没有就填 0）",IF(AND($E25&lt;&gt;"",COUNTIFS(流水账户,$B25,流水日期,"&lt;"&amp;$E25)&gt;0),"※有流水的日期早于启用日期，期初余额会重复计算",""))))</f>
        <v/>
      </c>
      <c r="H25" s="18" t="inlineStr">
        <is>
          <t>资产购买</t>
        </is>
      </c>
      <c r="I25" s="18" t="inlineStr">
        <is>
          <t>支出</t>
        </is>
      </c>
      <c r="K25" s="18" t="n"/>
      <c r="M25" s="18" t="n"/>
      <c r="O25" s="18" t="n"/>
    </row>
    <row r="26">
      <c r="A26" s="17">
        <f>IF($B26="","",COUNTA($B$5:$B26))</f>
        <v/>
      </c>
      <c r="B26" s="18" t="n"/>
      <c r="C26" s="18" t="n"/>
      <c r="D26" s="19" t="n"/>
      <c r="E26" s="20" t="n"/>
      <c r="F26" s="21">
        <f>IF($B26="","",IF(COUNTIF($B$5:$B$34,$B26)&gt;1,"※账户名称重复了，后面按名字取数会串",IF($D26="","※期初余额没填（没有就填 0）",IF(AND($E26&lt;&gt;"",COUNTIFS(流水账户,$B26,流水日期,"&lt;"&amp;$E26)&gt;0),"※有流水的日期早于启用日期，期初余额会重复计算",""))))</f>
        <v/>
      </c>
      <c r="H26" s="18" t="inlineStr">
        <is>
          <t>利息支出</t>
        </is>
      </c>
      <c r="I26" s="18" t="inlineStr">
        <is>
          <t>支出</t>
        </is>
      </c>
      <c r="K26" s="18" t="n"/>
      <c r="M26" s="18" t="n"/>
      <c r="O26" s="18" t="n"/>
    </row>
    <row r="27">
      <c r="A27" s="17">
        <f>IF($B27="","",COUNTA($B$5:$B27))</f>
        <v/>
      </c>
      <c r="B27" s="18" t="n"/>
      <c r="C27" s="18" t="n"/>
      <c r="D27" s="19" t="n"/>
      <c r="E27" s="20" t="n"/>
      <c r="F27" s="21">
        <f>IF($B27="","",IF(COUNTIF($B$5:$B$34,$B27)&gt;1,"※账户名称重复了，后面按名字取数会串",IF($D27="","※期初余额没填（没有就填 0）",IF(AND($E27&lt;&gt;"",COUNTIFS(流水账户,$B27,流水日期,"&lt;"&amp;$E27)&gt;0),"※有流水的日期早于启用日期，期初余额会重复计算",""))))</f>
        <v/>
      </c>
      <c r="H27" s="18" t="inlineStr">
        <is>
          <t>内部转账</t>
        </is>
      </c>
      <c r="I27" s="18" t="inlineStr">
        <is>
          <t>内部转账</t>
        </is>
      </c>
      <c r="K27" s="18" t="n"/>
      <c r="M27" s="18" t="n"/>
      <c r="O27" s="18" t="n"/>
    </row>
    <row r="28">
      <c r="A28" s="17">
        <f>IF($B28="","",COUNTA($B$5:$B28))</f>
        <v/>
      </c>
      <c r="B28" s="18" t="n"/>
      <c r="C28" s="18" t="n"/>
      <c r="D28" s="19" t="n"/>
      <c r="E28" s="20" t="n"/>
      <c r="F28" s="21">
        <f>IF($B28="","",IF(COUNTIF($B$5:$B$34,$B28)&gt;1,"※账户名称重复了，后面按名字取数会串",IF($D28="","※期初余额没填（没有就填 0）",IF(AND($E28&lt;&gt;"",COUNTIFS(流水账户,$B28,流水日期,"&lt;"&amp;$E28)&gt;0),"※有流水的日期早于启用日期，期初余额会重复计算",""))))</f>
        <v/>
      </c>
      <c r="H28" s="18" t="inlineStr">
        <is>
          <t>备用金调拨</t>
        </is>
      </c>
      <c r="I28" s="18" t="inlineStr">
        <is>
          <t>内部转账</t>
        </is>
      </c>
      <c r="K28" s="18" t="n"/>
      <c r="M28" s="18" t="n"/>
      <c r="O28" s="18" t="n"/>
    </row>
    <row r="29">
      <c r="A29" s="17">
        <f>IF($B29="","",COUNTA($B$5:$B29))</f>
        <v/>
      </c>
      <c r="B29" s="18" t="n"/>
      <c r="C29" s="18" t="n"/>
      <c r="D29" s="19" t="n"/>
      <c r="E29" s="20" t="n"/>
      <c r="F29" s="21">
        <f>IF($B29="","",IF(COUNTIF($B$5:$B$34,$B29)&gt;1,"※账户名称重复了，后面按名字取数会串",IF($D29="","※期初余额没填（没有就填 0）",IF(AND($E29&lt;&gt;"",COUNTIFS(流水账户,$B29,流水日期,"&lt;"&amp;$E29)&gt;0),"※有流水的日期早于启用日期，期初余额会重复计算",""))))</f>
        <v/>
      </c>
      <c r="H29" s="18" t="n"/>
      <c r="I29" s="18" t="n"/>
      <c r="K29" s="18" t="n"/>
      <c r="M29" s="18" t="n"/>
      <c r="O29" s="18" t="n"/>
    </row>
    <row r="30">
      <c r="A30" s="17">
        <f>IF($B30="","",COUNTA($B$5:$B30))</f>
        <v/>
      </c>
      <c r="B30" s="18" t="n"/>
      <c r="C30" s="18" t="n"/>
      <c r="D30" s="19" t="n"/>
      <c r="E30" s="20" t="n"/>
      <c r="F30" s="21">
        <f>IF($B30="","",IF(COUNTIF($B$5:$B$34,$B30)&gt;1,"※账户名称重复了，后面按名字取数会串",IF($D30="","※期初余额没填（没有就填 0）",IF(AND($E30&lt;&gt;"",COUNTIFS(流水账户,$B30,流水日期,"&lt;"&amp;$E30)&gt;0),"※有流水的日期早于启用日期，期初余额会重复计算",""))))</f>
        <v/>
      </c>
      <c r="H30" s="18" t="n"/>
      <c r="I30" s="18" t="n"/>
      <c r="K30" s="18" t="n"/>
      <c r="M30" s="18" t="n"/>
      <c r="O30" s="18" t="n"/>
    </row>
    <row r="31">
      <c r="A31" s="17">
        <f>IF($B31="","",COUNTA($B$5:$B31))</f>
        <v/>
      </c>
      <c r="B31" s="18" t="n"/>
      <c r="C31" s="18" t="n"/>
      <c r="D31" s="19" t="n"/>
      <c r="E31" s="20" t="n"/>
      <c r="F31" s="21">
        <f>IF($B31="","",IF(COUNTIF($B$5:$B$34,$B31)&gt;1,"※账户名称重复了，后面按名字取数会串",IF($D31="","※期初余额没填（没有就填 0）",IF(AND($E31&lt;&gt;"",COUNTIFS(流水账户,$B31,流水日期,"&lt;"&amp;$E31)&gt;0),"※有流水的日期早于启用日期，期初余额会重复计算",""))))</f>
        <v/>
      </c>
      <c r="H31" s="18" t="n"/>
      <c r="I31" s="18" t="n"/>
      <c r="K31" s="18" t="n"/>
      <c r="M31" s="18" t="n"/>
      <c r="O31" s="18" t="n"/>
    </row>
    <row r="32">
      <c r="A32" s="17">
        <f>IF($B32="","",COUNTA($B$5:$B32))</f>
        <v/>
      </c>
      <c r="B32" s="18" t="n"/>
      <c r="C32" s="18" t="n"/>
      <c r="D32" s="19" t="n"/>
      <c r="E32" s="20" t="n"/>
      <c r="F32" s="21">
        <f>IF($B32="","",IF(COUNTIF($B$5:$B$34,$B32)&gt;1,"※账户名称重复了，后面按名字取数会串",IF($D32="","※期初余额没填（没有就填 0）",IF(AND($E32&lt;&gt;"",COUNTIFS(流水账户,$B32,流水日期,"&lt;"&amp;$E32)&gt;0),"※有流水的日期早于启用日期，期初余额会重复计算",""))))</f>
        <v/>
      </c>
      <c r="H32" s="18" t="n"/>
      <c r="I32" s="18" t="n"/>
      <c r="K32" s="18" t="n"/>
      <c r="M32" s="18" t="n"/>
      <c r="O32" s="18" t="n"/>
    </row>
    <row r="33">
      <c r="A33" s="17">
        <f>IF($B33="","",COUNTA($B$5:$B33))</f>
        <v/>
      </c>
      <c r="B33" s="18" t="n"/>
      <c r="C33" s="18" t="n"/>
      <c r="D33" s="19" t="n"/>
      <c r="E33" s="20" t="n"/>
      <c r="F33" s="21">
        <f>IF($B33="","",IF(COUNTIF($B$5:$B$34,$B33)&gt;1,"※账户名称重复了，后面按名字取数会串",IF($D33="","※期初余额没填（没有就填 0）",IF(AND($E33&lt;&gt;"",COUNTIFS(流水账户,$B33,流水日期,"&lt;"&amp;$E33)&gt;0),"※有流水的日期早于启用日期，期初余额会重复计算",""))))</f>
        <v/>
      </c>
      <c r="H33" s="18" t="n"/>
      <c r="I33" s="18" t="n"/>
      <c r="K33" s="18" t="n"/>
      <c r="M33" s="18" t="n"/>
      <c r="O33" s="18" t="n"/>
    </row>
    <row r="34">
      <c r="A34" s="17">
        <f>IF($B34="","",COUNTA($B$5:$B34))</f>
        <v/>
      </c>
      <c r="B34" s="18" t="n"/>
      <c r="C34" s="18" t="n"/>
      <c r="D34" s="19" t="n"/>
      <c r="E34" s="20" t="n"/>
      <c r="F34" s="21">
        <f>IF($B34="","",IF(COUNTIF($B$5:$B$34,$B34)&gt;1,"※账户名称重复了，后面按名字取数会串",IF($D34="","※期初余额没填（没有就填 0）",IF(AND($E34&lt;&gt;"",COUNTIFS(流水账户,$B34,流水日期,"&lt;"&amp;$E34)&gt;0),"※有流水的日期早于启用日期，期初余额会重复计算",""))))</f>
        <v/>
      </c>
      <c r="H34" s="18" t="n"/>
      <c r="I34" s="18" t="n"/>
      <c r="K34" s="18" t="n"/>
      <c r="M34" s="18" t="n"/>
      <c r="O34" s="18" t="n"/>
    </row>
    <row r="35">
      <c r="H35" s="18" t="n"/>
      <c r="I35" s="18" t="n"/>
      <c r="K35" s="18" t="n"/>
      <c r="M35" s="18" t="n"/>
      <c r="O35" s="18" t="n"/>
    </row>
    <row r="36">
      <c r="H36" s="18" t="n"/>
      <c r="I36" s="18" t="n"/>
      <c r="K36" s="18" t="n"/>
      <c r="M36" s="18" t="n"/>
      <c r="O36" s="18" t="n"/>
    </row>
    <row r="37">
      <c r="H37" s="18" t="n"/>
      <c r="I37" s="18" t="n"/>
      <c r="K37" s="18" t="n"/>
      <c r="M37" s="18" t="n"/>
      <c r="O37" s="18" t="n"/>
    </row>
    <row r="38">
      <c r="H38" s="18" t="n"/>
      <c r="I38" s="18" t="n"/>
      <c r="K38" s="18" t="n"/>
      <c r="M38" s="18" t="n"/>
      <c r="O38" s="18" t="n"/>
    </row>
    <row r="39">
      <c r="H39" s="18" t="n"/>
      <c r="I39" s="18" t="n"/>
      <c r="K39" s="18" t="n"/>
      <c r="M39" s="18" t="n"/>
      <c r="O39" s="18" t="n"/>
    </row>
    <row r="40">
      <c r="H40" s="18" t="n"/>
      <c r="I40" s="18" t="n"/>
      <c r="K40" s="18" t="n"/>
      <c r="M40" s="18" t="n"/>
      <c r="O40" s="18" t="n"/>
    </row>
    <row r="41">
      <c r="H41" s="18" t="n"/>
      <c r="I41" s="18" t="n"/>
      <c r="K41" s="18" t="n"/>
      <c r="M41" s="18" t="n"/>
      <c r="O41" s="18" t="n"/>
    </row>
    <row r="42">
      <c r="H42" s="18" t="n"/>
      <c r="I42" s="18" t="n"/>
      <c r="K42" s="18" t="n"/>
      <c r="M42" s="18" t="n"/>
      <c r="O42" s="18" t="n"/>
    </row>
    <row r="43">
      <c r="H43" s="18" t="n"/>
      <c r="I43" s="18" t="n"/>
      <c r="K43" s="18" t="n"/>
      <c r="M43" s="18" t="n"/>
      <c r="O43" s="18" t="n"/>
    </row>
    <row r="44">
      <c r="H44" s="18" t="n"/>
      <c r="I44" s="18" t="n"/>
      <c r="K44" s="18" t="n"/>
      <c r="M44" s="18" t="n"/>
      <c r="O44" s="18" t="n"/>
    </row>
    <row r="45">
      <c r="K45" s="18" t="n"/>
      <c r="M45" s="18" t="n"/>
      <c r="O45" s="18" t="n"/>
    </row>
    <row r="46">
      <c r="K46" s="18" t="n"/>
      <c r="M46" s="18" t="n"/>
      <c r="O46" s="18" t="n"/>
    </row>
    <row r="47">
      <c r="K47" s="18" t="n"/>
      <c r="M47" s="18" t="n"/>
      <c r="O47" s="18" t="n"/>
    </row>
    <row r="48">
      <c r="K48" s="18" t="n"/>
      <c r="M48" s="18" t="n"/>
      <c r="O48" s="18" t="n"/>
    </row>
    <row r="49">
      <c r="K49" s="18" t="n"/>
      <c r="M49" s="18" t="n"/>
      <c r="O49" s="18" t="n"/>
    </row>
    <row r="50">
      <c r="K50" s="18" t="n"/>
      <c r="M50" s="18" t="n"/>
      <c r="O50" s="18" t="n"/>
    </row>
    <row r="51">
      <c r="K51" s="18" t="n"/>
      <c r="M51" s="18" t="n"/>
      <c r="O51" s="18" t="n"/>
    </row>
    <row r="52">
      <c r="K52" s="18" t="n"/>
      <c r="M52" s="18" t="n"/>
      <c r="O52" s="18" t="n"/>
    </row>
    <row r="53">
      <c r="K53" s="18" t="n"/>
      <c r="M53" s="18" t="n"/>
      <c r="O53" s="18" t="n"/>
    </row>
    <row r="54">
      <c r="K54" s="18" t="n"/>
      <c r="M54" s="18" t="n"/>
      <c r="O54" s="18" t="n"/>
    </row>
    <row r="55">
      <c r="K55" s="18" t="n"/>
      <c r="M55" s="18" t="n"/>
    </row>
    <row r="56">
      <c r="K56" s="18" t="n"/>
      <c r="M56" s="18" t="n"/>
    </row>
    <row r="57">
      <c r="K57" s="18" t="n"/>
      <c r="M57" s="18" t="n"/>
    </row>
    <row r="58">
      <c r="K58" s="18" t="n"/>
      <c r="M58" s="18" t="n"/>
    </row>
    <row r="59">
      <c r="K59" s="18" t="n"/>
      <c r="M59" s="18" t="n"/>
    </row>
    <row r="60">
      <c r="K60" s="18" t="n"/>
      <c r="M60" s="18" t="n"/>
    </row>
    <row r="61">
      <c r="K61" s="18" t="n"/>
      <c r="M61" s="18" t="n"/>
    </row>
    <row r="62">
      <c r="K62" s="18" t="n"/>
      <c r="M62" s="18" t="n"/>
    </row>
    <row r="63">
      <c r="K63" s="18" t="n"/>
      <c r="M63" s="18" t="n"/>
    </row>
    <row r="64">
      <c r="K64" s="18" t="n"/>
      <c r="M64" s="18" t="n"/>
    </row>
    <row r="65">
      <c r="K65" s="18" t="n"/>
      <c r="M65" s="18" t="n"/>
    </row>
    <row r="66">
      <c r="K66" s="18" t="n"/>
      <c r="M66" s="18" t="n"/>
    </row>
    <row r="67">
      <c r="K67" s="18" t="n"/>
      <c r="M67" s="18" t="n"/>
    </row>
    <row r="68">
      <c r="K68" s="18" t="n"/>
      <c r="M68" s="18" t="n"/>
    </row>
    <row r="69">
      <c r="K69" s="18" t="n"/>
      <c r="M69" s="18" t="n"/>
    </row>
    <row r="70">
      <c r="K70" s="18" t="n"/>
      <c r="M70" s="18" t="n"/>
    </row>
    <row r="71">
      <c r="K71" s="18" t="n"/>
      <c r="M71" s="18" t="n"/>
    </row>
    <row r="72">
      <c r="K72" s="18" t="n"/>
      <c r="M72" s="18" t="n"/>
    </row>
    <row r="73">
      <c r="K73" s="18" t="n"/>
      <c r="M73" s="18" t="n"/>
    </row>
    <row r="74">
      <c r="K74" s="18" t="n"/>
      <c r="M74" s="18" t="n"/>
    </row>
    <row r="75">
      <c r="K75" s="18" t="n"/>
      <c r="M75" s="18" t="n"/>
    </row>
    <row r="76">
      <c r="K76" s="18" t="n"/>
      <c r="M76" s="18" t="n"/>
    </row>
    <row r="77">
      <c r="K77" s="18" t="n"/>
      <c r="M77" s="18" t="n"/>
    </row>
    <row r="78">
      <c r="K78" s="18" t="n"/>
      <c r="M78" s="18" t="n"/>
    </row>
    <row r="79">
      <c r="K79" s="18" t="n"/>
      <c r="M79" s="18" t="n"/>
    </row>
    <row r="80">
      <c r="K80" s="18" t="n"/>
      <c r="M80" s="18" t="n"/>
    </row>
    <row r="81">
      <c r="K81" s="18" t="n"/>
      <c r="M81" s="18" t="n"/>
    </row>
    <row r="82">
      <c r="K82" s="18" t="n"/>
      <c r="M82" s="18" t="n"/>
    </row>
    <row r="83">
      <c r="K83" s="18" t="n"/>
      <c r="M83" s="18" t="n"/>
    </row>
    <row r="84">
      <c r="K84" s="18" t="n"/>
      <c r="M84" s="18" t="n"/>
    </row>
    <row r="85">
      <c r="K85" s="18" t="n"/>
      <c r="M85" s="18" t="n"/>
    </row>
    <row r="86">
      <c r="K86" s="18" t="n"/>
      <c r="M86" s="18" t="n"/>
    </row>
    <row r="87">
      <c r="K87" s="18" t="n"/>
      <c r="M87" s="18" t="n"/>
    </row>
    <row r="88">
      <c r="K88" s="18" t="n"/>
      <c r="M88" s="18" t="n"/>
    </row>
    <row r="89">
      <c r="K89" s="18" t="n"/>
      <c r="M89" s="18" t="n"/>
    </row>
    <row r="90">
      <c r="K90" s="18" t="n"/>
      <c r="M90" s="18" t="n"/>
    </row>
    <row r="91">
      <c r="K91" s="18" t="n"/>
      <c r="M91" s="18" t="n"/>
    </row>
    <row r="92">
      <c r="K92" s="18" t="n"/>
      <c r="M92" s="18" t="n"/>
    </row>
    <row r="93">
      <c r="K93" s="18" t="n"/>
      <c r="M93" s="18" t="n"/>
    </row>
    <row r="94">
      <c r="K94" s="18" t="n"/>
      <c r="M94" s="18" t="n"/>
    </row>
    <row r="95">
      <c r="K95" s="18" t="n"/>
      <c r="M95" s="18" t="n"/>
    </row>
    <row r="96">
      <c r="K96" s="18" t="n"/>
      <c r="M96" s="18" t="n"/>
    </row>
    <row r="97">
      <c r="K97" s="18" t="n"/>
      <c r="M97" s="18" t="n"/>
    </row>
    <row r="98">
      <c r="K98" s="18" t="n"/>
      <c r="M98" s="18" t="n"/>
    </row>
    <row r="99">
      <c r="K99" s="18" t="n"/>
      <c r="M99" s="18" t="n"/>
    </row>
    <row r="100">
      <c r="K100" s="18" t="n"/>
      <c r="M100" s="18" t="n"/>
    </row>
    <row r="101">
      <c r="K101" s="18" t="n"/>
      <c r="M101" s="18" t="n"/>
    </row>
    <row r="102">
      <c r="K102" s="18" t="n"/>
      <c r="M102" s="18" t="n"/>
    </row>
    <row r="103">
      <c r="K103" s="18" t="n"/>
      <c r="M103" s="18" t="n"/>
    </row>
    <row r="104">
      <c r="K104" s="18" t="n"/>
      <c r="M104" s="18" t="n"/>
    </row>
    <row r="105">
      <c r="K105" s="18" t="n"/>
      <c r="M105" s="18" t="n"/>
    </row>
    <row r="106">
      <c r="K106" s="18" t="n"/>
      <c r="M106" s="18" t="n"/>
    </row>
    <row r="107">
      <c r="K107" s="18" t="n"/>
      <c r="M107" s="18" t="n"/>
    </row>
    <row r="108">
      <c r="K108" s="18" t="n"/>
      <c r="M108" s="18" t="n"/>
    </row>
    <row r="109">
      <c r="K109" s="18" t="n"/>
      <c r="M109" s="18" t="n"/>
    </row>
    <row r="110">
      <c r="K110" s="18" t="n"/>
      <c r="M110" s="18" t="n"/>
    </row>
    <row r="111">
      <c r="K111" s="18" t="n"/>
      <c r="M111" s="18" t="n"/>
    </row>
    <row r="112">
      <c r="K112" s="18" t="n"/>
      <c r="M112" s="18" t="n"/>
    </row>
    <row r="113">
      <c r="K113" s="18" t="n"/>
      <c r="M113" s="18" t="n"/>
    </row>
    <row r="114">
      <c r="K114" s="18" t="n"/>
      <c r="M114" s="18" t="n"/>
    </row>
    <row r="115">
      <c r="K115" s="18" t="n"/>
      <c r="M115" s="18" t="n"/>
    </row>
    <row r="116">
      <c r="K116" s="18" t="n"/>
      <c r="M116" s="18" t="n"/>
    </row>
    <row r="117">
      <c r="K117" s="18" t="n"/>
      <c r="M117" s="18" t="n"/>
    </row>
    <row r="118">
      <c r="K118" s="18" t="n"/>
      <c r="M118" s="18" t="n"/>
    </row>
    <row r="119">
      <c r="K119" s="18" t="n"/>
      <c r="M119" s="18" t="n"/>
    </row>
    <row r="120">
      <c r="K120" s="18" t="n"/>
      <c r="M120" s="18" t="n"/>
    </row>
    <row r="121">
      <c r="K121" s="18" t="n"/>
      <c r="M121" s="18" t="n"/>
    </row>
    <row r="122">
      <c r="K122" s="18" t="n"/>
      <c r="M122" s="18" t="n"/>
    </row>
    <row r="123">
      <c r="K123" s="18" t="n"/>
      <c r="M123" s="18" t="n"/>
    </row>
    <row r="124">
      <c r="K124" s="18" t="n"/>
      <c r="M124" s="18" t="n"/>
    </row>
    <row r="125">
      <c r="K125" s="18" t="n"/>
      <c r="M125" s="18" t="n"/>
    </row>
    <row r="126">
      <c r="K126" s="18" t="n"/>
      <c r="M126" s="18" t="n"/>
    </row>
    <row r="127">
      <c r="K127" s="18" t="n"/>
      <c r="M127" s="18" t="n"/>
    </row>
    <row r="128">
      <c r="K128" s="18" t="n"/>
      <c r="M128" s="18" t="n"/>
    </row>
    <row r="129">
      <c r="K129" s="18" t="n"/>
      <c r="M129" s="18" t="n"/>
    </row>
    <row r="130">
      <c r="K130" s="18" t="n"/>
      <c r="M130" s="18" t="n"/>
    </row>
    <row r="131">
      <c r="K131" s="18" t="n"/>
      <c r="M131" s="18" t="n"/>
    </row>
    <row r="132">
      <c r="K132" s="18" t="n"/>
      <c r="M132" s="18" t="n"/>
    </row>
    <row r="133">
      <c r="K133" s="18" t="n"/>
      <c r="M133" s="18" t="n"/>
    </row>
    <row r="134">
      <c r="K134" s="18" t="n"/>
      <c r="M134" s="18" t="n"/>
    </row>
    <row r="135">
      <c r="K135" s="18" t="n"/>
      <c r="M135" s="18" t="n"/>
    </row>
    <row r="136">
      <c r="K136" s="18" t="n"/>
      <c r="M136" s="18" t="n"/>
    </row>
    <row r="137">
      <c r="K137" s="18" t="n"/>
      <c r="M137" s="18" t="n"/>
    </row>
    <row r="138">
      <c r="K138" s="18" t="n"/>
      <c r="M138" s="18" t="n"/>
    </row>
    <row r="139">
      <c r="K139" s="18" t="n"/>
      <c r="M139" s="18" t="n"/>
    </row>
    <row r="140">
      <c r="K140" s="18" t="n"/>
      <c r="M140" s="18" t="n"/>
    </row>
    <row r="141">
      <c r="K141" s="18" t="n"/>
      <c r="M141" s="18" t="n"/>
    </row>
    <row r="142">
      <c r="K142" s="18" t="n"/>
      <c r="M142" s="18" t="n"/>
    </row>
    <row r="143">
      <c r="K143" s="18" t="n"/>
      <c r="M143" s="18" t="n"/>
    </row>
    <row r="144">
      <c r="K144" s="18" t="n"/>
      <c r="M144" s="18" t="n"/>
    </row>
    <row r="145">
      <c r="K145" s="18" t="n"/>
      <c r="M145" s="18" t="n"/>
    </row>
    <row r="146">
      <c r="K146" s="18" t="n"/>
      <c r="M146" s="18" t="n"/>
    </row>
    <row r="147">
      <c r="K147" s="18" t="n"/>
      <c r="M147" s="18" t="n"/>
    </row>
    <row r="148">
      <c r="K148" s="18" t="n"/>
      <c r="M148" s="18" t="n"/>
    </row>
    <row r="149">
      <c r="K149" s="18" t="n"/>
      <c r="M149" s="18" t="n"/>
    </row>
    <row r="150">
      <c r="K150" s="18" t="n"/>
      <c r="M150" s="18" t="n"/>
    </row>
    <row r="151">
      <c r="K151" s="18" t="n"/>
      <c r="M151" s="18" t="n"/>
    </row>
    <row r="152">
      <c r="K152" s="18" t="n"/>
      <c r="M152" s="18" t="n"/>
    </row>
    <row r="153">
      <c r="K153" s="18" t="n"/>
      <c r="M153" s="18" t="n"/>
    </row>
    <row r="154">
      <c r="K154" s="18" t="n"/>
      <c r="M154" s="18" t="n"/>
    </row>
    <row r="155">
      <c r="K155" s="18" t="n"/>
      <c r="M155" s="18" t="n"/>
    </row>
    <row r="156">
      <c r="K156" s="18" t="n"/>
      <c r="M156" s="18" t="n"/>
    </row>
    <row r="157">
      <c r="K157" s="18" t="n"/>
      <c r="M157" s="18" t="n"/>
    </row>
    <row r="158">
      <c r="K158" s="18" t="n"/>
      <c r="M158" s="18" t="n"/>
    </row>
    <row r="159">
      <c r="K159" s="18" t="n"/>
      <c r="M159" s="18" t="n"/>
    </row>
    <row r="160">
      <c r="K160" s="18" t="n"/>
      <c r="M160" s="18" t="n"/>
    </row>
    <row r="161">
      <c r="K161" s="18" t="n"/>
      <c r="M161" s="18" t="n"/>
    </row>
    <row r="162">
      <c r="K162" s="18" t="n"/>
      <c r="M162" s="18" t="n"/>
    </row>
    <row r="163">
      <c r="K163" s="18" t="n"/>
      <c r="M163" s="18" t="n"/>
    </row>
    <row r="164">
      <c r="K164" s="18" t="n"/>
      <c r="M164" s="18" t="n"/>
    </row>
    <row r="165">
      <c r="K165" s="18" t="n"/>
      <c r="M165" s="18" t="n"/>
    </row>
    <row r="166">
      <c r="K166" s="18" t="n"/>
      <c r="M166" s="18" t="n"/>
    </row>
    <row r="167">
      <c r="K167" s="18" t="n"/>
      <c r="M167" s="18" t="n"/>
    </row>
    <row r="168">
      <c r="K168" s="18" t="n"/>
      <c r="M168" s="18" t="n"/>
    </row>
    <row r="169">
      <c r="K169" s="18" t="n"/>
      <c r="M169" s="18" t="n"/>
    </row>
    <row r="170">
      <c r="K170" s="18" t="n"/>
      <c r="M170" s="18" t="n"/>
    </row>
    <row r="171">
      <c r="K171" s="18" t="n"/>
      <c r="M171" s="18" t="n"/>
    </row>
    <row r="172">
      <c r="K172" s="18" t="n"/>
      <c r="M172" s="18" t="n"/>
    </row>
    <row r="173">
      <c r="K173" s="18" t="n"/>
      <c r="M173" s="18" t="n"/>
    </row>
    <row r="174">
      <c r="K174" s="18" t="n"/>
      <c r="M174" s="18" t="n"/>
    </row>
    <row r="175">
      <c r="K175" s="18" t="n"/>
      <c r="M175" s="18" t="n"/>
    </row>
    <row r="176">
      <c r="K176" s="18" t="n"/>
      <c r="M176" s="18" t="n"/>
    </row>
    <row r="177">
      <c r="K177" s="18" t="n"/>
      <c r="M177" s="18" t="n"/>
    </row>
    <row r="178">
      <c r="K178" s="18" t="n"/>
      <c r="M178" s="18" t="n"/>
    </row>
    <row r="179">
      <c r="K179" s="18" t="n"/>
      <c r="M179" s="18" t="n"/>
    </row>
    <row r="180">
      <c r="K180" s="18" t="n"/>
      <c r="M180" s="18" t="n"/>
    </row>
    <row r="181">
      <c r="K181" s="18" t="n"/>
      <c r="M181" s="18" t="n"/>
    </row>
    <row r="182">
      <c r="K182" s="18" t="n"/>
      <c r="M182" s="18" t="n"/>
    </row>
    <row r="183">
      <c r="K183" s="18" t="n"/>
      <c r="M183" s="18" t="n"/>
    </row>
    <row r="184">
      <c r="K184" s="18" t="n"/>
      <c r="M184" s="18" t="n"/>
    </row>
    <row r="185">
      <c r="K185" s="18" t="n"/>
      <c r="M185" s="18" t="n"/>
    </row>
    <row r="186">
      <c r="K186" s="18" t="n"/>
      <c r="M186" s="18" t="n"/>
    </row>
    <row r="187">
      <c r="K187" s="18" t="n"/>
      <c r="M187" s="18" t="n"/>
    </row>
    <row r="188">
      <c r="K188" s="18" t="n"/>
      <c r="M188" s="18" t="n"/>
    </row>
    <row r="189">
      <c r="K189" s="18" t="n"/>
      <c r="M189" s="18" t="n"/>
    </row>
    <row r="190">
      <c r="K190" s="18" t="n"/>
      <c r="M190" s="18" t="n"/>
    </row>
    <row r="191">
      <c r="K191" s="18" t="n"/>
      <c r="M191" s="18" t="n"/>
    </row>
    <row r="192">
      <c r="K192" s="18" t="n"/>
      <c r="M192" s="18" t="n"/>
    </row>
    <row r="193">
      <c r="K193" s="18" t="n"/>
      <c r="M193" s="18" t="n"/>
    </row>
    <row r="194">
      <c r="K194" s="18" t="n"/>
      <c r="M194" s="18" t="n"/>
    </row>
    <row r="195">
      <c r="K195" s="18" t="n"/>
      <c r="M195" s="18" t="n"/>
    </row>
    <row r="196">
      <c r="K196" s="18" t="n"/>
      <c r="M196" s="18" t="n"/>
    </row>
    <row r="197">
      <c r="K197" s="18" t="n"/>
      <c r="M197" s="18" t="n"/>
    </row>
    <row r="198">
      <c r="K198" s="18" t="n"/>
      <c r="M198" s="18" t="n"/>
    </row>
    <row r="199">
      <c r="K199" s="18" t="n"/>
      <c r="M199" s="18" t="n"/>
    </row>
    <row r="200">
      <c r="K200" s="18" t="n"/>
      <c r="M200" s="18" t="n"/>
    </row>
    <row r="201">
      <c r="K201" s="18" t="n"/>
      <c r="M201" s="18" t="n"/>
    </row>
    <row r="202">
      <c r="K202" s="18" t="n"/>
      <c r="M202" s="18" t="n"/>
    </row>
    <row r="203">
      <c r="K203" s="18" t="n"/>
      <c r="M203" s="18" t="n"/>
    </row>
    <row r="204">
      <c r="K204" s="18" t="n"/>
      <c r="M204" s="18" t="n"/>
    </row>
  </sheetData>
  <mergeCells count="7">
    <mergeCell ref="M3"/>
    <mergeCell ref="K3"/>
    <mergeCell ref="A1:P1"/>
    <mergeCell ref="A2:P2"/>
    <mergeCell ref="O3"/>
    <mergeCell ref="A3:F3"/>
    <mergeCell ref="H3:I3"/>
  </mergeCells>
  <conditionalFormatting sqref="F5:F34">
    <cfRule type="expression" priority="1" dxfId="0">
      <formula>LEFT(F5,1)="※"</formula>
    </cfRule>
    <cfRule type="expression" priority="2" dxfId="1">
      <formula>LEFT(F5,1)="△"</formula>
    </cfRule>
  </conditionalFormatting>
  <dataValidations count="1">
    <dataValidation sqref="I5:I44" showDropDown="0" showInputMessage="0" showErrorMessage="1" allowBlank="1" errorTitle="不在清单里" error="先去【基础资料】把它加上，或者选一个已有的。" type="list" errorStyle="stop">
      <formula1>"收入,支出,内部转账"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P5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数据录入 · 全套表只有这一张要填</t>
        </is>
      </c>
    </row>
    <row r="2" ht="24" customHeight="1">
      <c r="A2" s="12" t="inlineStr">
        <is>
          <t>选账户 → 余额自动结；收入和支出分两列，只填一个。账户之间调头寸：转出账户记一笔支出、转入账户记一笔收入，类别都选「内部转账」，在「对方账户」写上另一头 —— 这样它就不会被算进收入和支出合计。期初余额挪到【基础资料】了，这里只放真实流水。最后一列「核对」会自己挑毛病。</t>
        </is>
      </c>
    </row>
    <row r="3" ht="20" customHeight="1">
      <c r="A3" s="22" t="inlineStr">
        <is>
          <t>收入总额</t>
        </is>
      </c>
      <c r="B3" s="23">
        <f>ROUND(SUMIFS(流水收入,流水属性,"&lt;&gt;内部转账"),2)</f>
        <v/>
      </c>
      <c r="C3" s="22" t="inlineStr">
        <is>
          <t>支出总额</t>
        </is>
      </c>
      <c r="D3" s="23">
        <f>ROUND(SUMIFS(流水支出,流水属性,"&lt;&gt;内部转账"),2)</f>
        <v/>
      </c>
      <c r="E3" s="22" t="inlineStr">
        <is>
          <t>经营净额</t>
        </is>
      </c>
      <c r="F3" s="23">
        <f>ROUND($B$3-$D$3,2)</f>
        <v/>
      </c>
      <c r="G3" s="22" t="inlineStr">
        <is>
          <t>内部转账净额</t>
        </is>
      </c>
      <c r="H3" s="23">
        <f>ROUND(SUMIFS(流水收入,流水属性,"内部转账")-SUMIFS(流水支出,流水属性,"内部转账"),2)</f>
        <v/>
      </c>
      <c r="I3" s="22" t="inlineStr">
        <is>
          <t>资金总额</t>
        </is>
      </c>
      <c r="J3" s="23">
        <f>ROUND(SUM(账户期初)+SUM(流水收入)-SUM(流水支出),2)</f>
        <v/>
      </c>
      <c r="K3" s="22" t="inlineStr">
        <is>
          <t>已用行数</t>
        </is>
      </c>
      <c r="L3" s="24">
        <f>COUNTA($C$5:$C$5004)&amp;" / 5000"</f>
        <v/>
      </c>
      <c r="M3" s="25" t="inlineStr">
        <is>
          <t>收入总额、支出总额都不含内部转账；内部转账净额应该是 0，不为 0 就是有一头没录</t>
        </is>
      </c>
      <c r="N3" s="2" t="n"/>
      <c r="O3" s="2" t="n"/>
      <c r="P3" s="3" t="n"/>
    </row>
    <row r="4" ht="30" customHeight="1">
      <c r="A4" s="15" t="inlineStr">
        <is>
          <t>序号</t>
        </is>
      </c>
      <c r="B4" s="15" t="inlineStr">
        <is>
          <t>日期 ★</t>
        </is>
      </c>
      <c r="C4" s="15" t="inlineStr">
        <is>
          <t>公司账户 ★</t>
        </is>
      </c>
      <c r="D4" s="15" t="inlineStr">
        <is>
          <t>收/支类别 ★</t>
        </is>
      </c>
      <c r="E4" s="15" t="inlineStr">
        <is>
          <t>摘要内容</t>
        </is>
      </c>
      <c r="F4" s="15" t="inlineStr">
        <is>
          <t>收入</t>
        </is>
      </c>
      <c r="G4" s="15" t="inlineStr">
        <is>
          <t>支出</t>
        </is>
      </c>
      <c r="H4" s="15" t="inlineStr">
        <is>
          <t>账户余额</t>
        </is>
      </c>
      <c r="I4" s="15" t="inlineStr">
        <is>
          <t>客户</t>
        </is>
      </c>
      <c r="J4" s="15" t="inlineStr">
        <is>
          <t>供应商</t>
        </is>
      </c>
      <c r="K4" s="15" t="inlineStr">
        <is>
          <t>月份</t>
        </is>
      </c>
      <c r="L4" s="15" t="inlineStr">
        <is>
          <t>类别属性</t>
        </is>
      </c>
      <c r="M4" s="15" t="inlineStr">
        <is>
          <t>对方账户
(内部转账填)</t>
        </is>
      </c>
      <c r="N4" s="15" t="inlineStr">
        <is>
          <t>项目/部门</t>
        </is>
      </c>
      <c r="O4" s="15" t="inlineStr">
        <is>
          <t>备注</t>
        </is>
      </c>
      <c r="P4" s="15" t="inlineStr">
        <is>
          <t>核对</t>
        </is>
      </c>
    </row>
    <row r="5">
      <c r="A5" s="17">
        <f>IF($C5="","",COUNTA($C$5:$C5))</f>
        <v/>
      </c>
      <c r="B5" s="20" t="n">
        <v>46175</v>
      </c>
      <c r="C5" s="18" t="inlineStr">
        <is>
          <t>现金</t>
        </is>
      </c>
      <c r="D5" s="18" t="inlineStr">
        <is>
          <t>销售回款</t>
        </is>
      </c>
      <c r="E5" s="26" t="n"/>
      <c r="F5" s="19" t="n">
        <v>2000</v>
      </c>
      <c r="G5" s="19" t="n"/>
      <c r="H5" s="27">
        <f>IF($C5="","",ROUND(SUMIF(账户表,$C5,账户期初)+SUMIFS($F$5:F5,$C$5:C5,$C5)-SUMIFS($G$5:G5,$C$5:C5,$C5),2))</f>
        <v/>
      </c>
      <c r="I5" s="18" t="inlineStr">
        <is>
          <t>客户1</t>
        </is>
      </c>
      <c r="J5" s="18" t="n"/>
      <c r="K5" s="28">
        <f>IF($B5="","",--TEXT($B5,"yyyymm"))</f>
        <v/>
      </c>
      <c r="L5" s="29">
        <f>IF($D5="","",IFERROR(INDEX(类别属性,MATCH($D5,类别表,0)),""))</f>
        <v/>
      </c>
      <c r="M5" s="18" t="n"/>
      <c r="N5" s="18" t="inlineStr">
        <is>
          <t>主营业务</t>
        </is>
      </c>
      <c r="O5" s="26" t="n"/>
      <c r="P5" s="21">
        <f>IF($C5="","",IF(ISNA(MATCH($C5,账户表,0)),"※这个账户不在【基础资料】的账户档案里",IF($B5="","※没填日期，这一笔不会进任何月份的报表",IF(AND($F5&lt;&gt;"",$G5&lt;&gt;""),"※收入和支出不能同时填",IF(AND(N($F5)=0,N($G5)=0),"※收入和支出都没填",IF(OR(N($F5)&lt;0,N($G5)&lt;0),"※金额不能填负数，方向反了就换一列填",IF($D5="","※没填收支类别，分类报表会漏掉这一笔",IF(ISNA(MATCH($D5,类别表,0)),"※收支类别不在【基础资料】的清单里",IF(AND($L5="内部转账",$M5=""),"△内部转账要在「对方账户」写上另一头",IF(AND($L5="内部转账",$M5=$C5),"※对方账户跟本账户是同一个",IF(AND($L5&lt;&gt;"内部转账",$M5&lt;&gt;""),"△填了对方账户，但类别不是内部转账",IF($H5&lt;0,"△这一笔之后该账户余额成负数了，核一下",""))))))))))))</f>
        <v/>
      </c>
    </row>
    <row r="6">
      <c r="A6" s="17">
        <f>IF($C6="","",COUNTA($C$5:$C6))</f>
        <v/>
      </c>
      <c r="B6" s="20" t="n">
        <v>46176</v>
      </c>
      <c r="C6" s="18" t="inlineStr">
        <is>
          <t>微信</t>
        </is>
      </c>
      <c r="D6" s="18" t="inlineStr">
        <is>
          <t>办公费</t>
        </is>
      </c>
      <c r="E6" s="26" t="n"/>
      <c r="F6" s="19" t="n"/>
      <c r="G6" s="19" t="n">
        <v>200</v>
      </c>
      <c r="H6" s="27">
        <f>IF($C6="","",ROUND(SUMIF(账户表,$C6,账户期初)+SUMIFS($F$5:F6,$C$5:C6,$C6)-SUMIFS($G$5:G6,$C$5:C6,$C6),2))</f>
        <v/>
      </c>
      <c r="I6" s="18" t="n"/>
      <c r="J6" s="18" t="n"/>
      <c r="K6" s="28">
        <f>IF($B6="","",--TEXT($B6,"yyyymm"))</f>
        <v/>
      </c>
      <c r="L6" s="29">
        <f>IF($D6="","",IFERROR(INDEX(类别属性,MATCH($D6,类别表,0)),""))</f>
        <v/>
      </c>
      <c r="M6" s="18" t="n"/>
      <c r="N6" s="18" t="inlineStr">
        <is>
          <t>行政</t>
        </is>
      </c>
      <c r="O6" s="26" t="n"/>
      <c r="P6" s="21">
        <f>IF($C6="","",IF(ISNA(MATCH($C6,账户表,0)),"※这个账户不在【基础资料】的账户档案里",IF($B6="","※没填日期，这一笔不会进任何月份的报表",IF(AND($F6&lt;&gt;"",$G6&lt;&gt;""),"※收入和支出不能同时填",IF(AND(N($F6)=0,N($G6)=0),"※收入和支出都没填",IF(OR(N($F6)&lt;0,N($G6)&lt;0),"※金额不能填负数，方向反了就换一列填",IF($D6="","※没填收支类别，分类报表会漏掉这一笔",IF(ISNA(MATCH($D6,类别表,0)),"※收支类别不在【基础资料】的清单里",IF(AND($L6="内部转账",$M6=""),"△内部转账要在「对方账户」写上另一头",IF(AND($L6="内部转账",$M6=$C6),"※对方账户跟本账户是同一个",IF(AND($L6&lt;&gt;"内部转账",$M6&lt;&gt;""),"△填了对方账户，但类别不是内部转账",IF($H6&lt;0,"△这一笔之后该账户余额成负数了，核一下",""))))))))))))</f>
        <v/>
      </c>
    </row>
    <row r="7">
      <c r="A7" s="17">
        <f>IF($C7="","",COUNTA($C$5:$C7))</f>
        <v/>
      </c>
      <c r="B7" s="20" t="n">
        <v>46178</v>
      </c>
      <c r="C7" s="18" t="inlineStr">
        <is>
          <t>工行</t>
        </is>
      </c>
      <c r="D7" s="18" t="inlineStr">
        <is>
          <t>电费</t>
        </is>
      </c>
      <c r="E7" s="26" t="n"/>
      <c r="F7" s="19" t="n"/>
      <c r="G7" s="19" t="n">
        <v>300</v>
      </c>
      <c r="H7" s="27">
        <f>IF($C7="","",ROUND(SUMIF(账户表,$C7,账户期初)+SUMIFS($F$5:F7,$C$5:C7,$C7)-SUMIFS($G$5:G7,$C$5:C7,$C7),2))</f>
        <v/>
      </c>
      <c r="I7" s="18" t="n"/>
      <c r="J7" s="18" t="n"/>
      <c r="K7" s="28">
        <f>IF($B7="","",--TEXT($B7,"yyyymm"))</f>
        <v/>
      </c>
      <c r="L7" s="29">
        <f>IF($D7="","",IFERROR(INDEX(类别属性,MATCH($D7,类别表,0)),""))</f>
        <v/>
      </c>
      <c r="M7" s="18" t="n"/>
      <c r="N7" s="18" t="inlineStr">
        <is>
          <t>行政</t>
        </is>
      </c>
      <c r="O7" s="26" t="n"/>
      <c r="P7" s="21">
        <f>IF($C7="","",IF(ISNA(MATCH($C7,账户表,0)),"※这个账户不在【基础资料】的账户档案里",IF($B7="","※没填日期，这一笔不会进任何月份的报表",IF(AND($F7&lt;&gt;"",$G7&lt;&gt;""),"※收入和支出不能同时填",IF(AND(N($F7)=0,N($G7)=0),"※收入和支出都没填",IF(OR(N($F7)&lt;0,N($G7)&lt;0),"※金额不能填负数，方向反了就换一列填",IF($D7="","※没填收支类别，分类报表会漏掉这一笔",IF(ISNA(MATCH($D7,类别表,0)),"※收支类别不在【基础资料】的清单里",IF(AND($L7="内部转账",$M7=""),"△内部转账要在「对方账户」写上另一头",IF(AND($L7="内部转账",$M7=$C7),"※对方账户跟本账户是同一个",IF(AND($L7&lt;&gt;"内部转账",$M7&lt;&gt;""),"△填了对方账户，但类别不是内部转账",IF($H7&lt;0,"△这一笔之后该账户余额成负数了，核一下",""))))))))))))</f>
        <v/>
      </c>
    </row>
    <row r="8">
      <c r="A8" s="17">
        <f>IF($C8="","",COUNTA($C$5:$C8))</f>
        <v/>
      </c>
      <c r="B8" s="20" t="n">
        <v>46179</v>
      </c>
      <c r="C8" s="18" t="inlineStr">
        <is>
          <t>民生</t>
        </is>
      </c>
      <c r="D8" s="18" t="inlineStr">
        <is>
          <t>差旅费</t>
        </is>
      </c>
      <c r="E8" s="26" t="n"/>
      <c r="F8" s="19" t="n"/>
      <c r="G8" s="19" t="n">
        <v>500</v>
      </c>
      <c r="H8" s="27">
        <f>IF($C8="","",ROUND(SUMIF(账户表,$C8,账户期初)+SUMIFS($F$5:F8,$C$5:C8,$C8)-SUMIFS($G$5:G8,$C$5:C8,$C8),2))</f>
        <v/>
      </c>
      <c r="I8" s="18" t="n"/>
      <c r="J8" s="18" t="n"/>
      <c r="K8" s="28">
        <f>IF($B8="","",--TEXT($B8,"yyyymm"))</f>
        <v/>
      </c>
      <c r="L8" s="29">
        <f>IF($D8="","",IFERROR(INDEX(类别属性,MATCH($D8,类别表,0)),""))</f>
        <v/>
      </c>
      <c r="M8" s="18" t="n"/>
      <c r="N8" s="18" t="inlineStr">
        <is>
          <t>行政</t>
        </is>
      </c>
      <c r="O8" s="26" t="n"/>
      <c r="P8" s="21">
        <f>IF($C8="","",IF(ISNA(MATCH($C8,账户表,0)),"※这个账户不在【基础资料】的账户档案里",IF($B8="","※没填日期，这一笔不会进任何月份的报表",IF(AND($F8&lt;&gt;"",$G8&lt;&gt;""),"※收入和支出不能同时填",IF(AND(N($F8)=0,N($G8)=0),"※收入和支出都没填",IF(OR(N($F8)&lt;0,N($G8)&lt;0),"※金额不能填负数，方向反了就换一列填",IF($D8="","※没填收支类别，分类报表会漏掉这一笔",IF(ISNA(MATCH($D8,类别表,0)),"※收支类别不在【基础资料】的清单里",IF(AND($L8="内部转账",$M8=""),"△内部转账要在「对方账户」写上另一头",IF(AND($L8="内部转账",$M8=$C8),"※对方账户跟本账户是同一个",IF(AND($L8&lt;&gt;"内部转账",$M8&lt;&gt;""),"△填了对方账户，但类别不是内部转账",IF($H8&lt;0,"△这一笔之后该账户余额成负数了，核一下",""))))))))))))</f>
        <v/>
      </c>
    </row>
    <row r="9">
      <c r="A9" s="17">
        <f>IF($C9="","",COUNTA($C$5:$C9))</f>
        <v/>
      </c>
      <c r="B9" s="20" t="n">
        <v>46183</v>
      </c>
      <c r="C9" s="18" t="inlineStr">
        <is>
          <t>建行</t>
        </is>
      </c>
      <c r="D9" s="18" t="inlineStr">
        <is>
          <t>销售回款</t>
        </is>
      </c>
      <c r="E9" s="26" t="n"/>
      <c r="F9" s="19" t="n">
        <v>2600</v>
      </c>
      <c r="G9" s="19" t="n"/>
      <c r="H9" s="27">
        <f>IF($C9="","",ROUND(SUMIF(账户表,$C9,账户期初)+SUMIFS($F$5:F9,$C$5:C9,$C9)-SUMIFS($G$5:G9,$C$5:C9,$C9),2))</f>
        <v/>
      </c>
      <c r="I9" s="18" t="inlineStr">
        <is>
          <t>客户2</t>
        </is>
      </c>
      <c r="J9" s="18" t="n"/>
      <c r="K9" s="28">
        <f>IF($B9="","",--TEXT($B9,"yyyymm"))</f>
        <v/>
      </c>
      <c r="L9" s="29">
        <f>IF($D9="","",IFERROR(INDEX(类别属性,MATCH($D9,类别表,0)),""))</f>
        <v/>
      </c>
      <c r="M9" s="18" t="n"/>
      <c r="N9" s="18" t="inlineStr">
        <is>
          <t>主营业务</t>
        </is>
      </c>
      <c r="O9" s="26" t="n"/>
      <c r="P9" s="21">
        <f>IF($C9="","",IF(ISNA(MATCH($C9,账户表,0)),"※这个账户不在【基础资料】的账户档案里",IF($B9="","※没填日期，这一笔不会进任何月份的报表",IF(AND($F9&lt;&gt;"",$G9&lt;&gt;""),"※收入和支出不能同时填",IF(AND(N($F9)=0,N($G9)=0),"※收入和支出都没填",IF(OR(N($F9)&lt;0,N($G9)&lt;0),"※金额不能填负数，方向反了就换一列填",IF($D9="","※没填收支类别，分类报表会漏掉这一笔",IF(ISNA(MATCH($D9,类别表,0)),"※收支类别不在【基础资料】的清单里",IF(AND($L9="内部转账",$M9=""),"△内部转账要在「对方账户」写上另一头",IF(AND($L9="内部转账",$M9=$C9),"※对方账户跟本账户是同一个",IF(AND($L9&lt;&gt;"内部转账",$M9&lt;&gt;""),"△填了对方账户，但类别不是内部转账",IF($H9&lt;0,"△这一笔之后该账户余额成负数了，核一下",""))))))))))))</f>
        <v/>
      </c>
    </row>
    <row r="10">
      <c r="A10" s="17">
        <f>IF($C10="","",COUNTA($C$5:$C10))</f>
        <v/>
      </c>
      <c r="B10" s="20" t="n">
        <v>46185</v>
      </c>
      <c r="C10" s="18" t="inlineStr">
        <is>
          <t>农行</t>
        </is>
      </c>
      <c r="D10" s="18" t="inlineStr">
        <is>
          <t>供应商</t>
        </is>
      </c>
      <c r="E10" s="26" t="n"/>
      <c r="F10" s="19" t="n"/>
      <c r="G10" s="19" t="n">
        <v>5000</v>
      </c>
      <c r="H10" s="27">
        <f>IF($C10="","",ROUND(SUMIF(账户表,$C10,账户期初)+SUMIFS($F$5:F10,$C$5:C10,$C10)-SUMIFS($G$5:G10,$C$5:C10,$C10),2))</f>
        <v/>
      </c>
      <c r="I10" s="18" t="n"/>
      <c r="J10" s="18" t="inlineStr">
        <is>
          <t>供应商1</t>
        </is>
      </c>
      <c r="K10" s="28">
        <f>IF($B10="","",--TEXT($B10,"yyyymm"))</f>
        <v/>
      </c>
      <c r="L10" s="29">
        <f>IF($D10="","",IFERROR(INDEX(类别属性,MATCH($D10,类别表,0)),""))</f>
        <v/>
      </c>
      <c r="M10" s="18" t="n"/>
      <c r="N10" s="18" t="inlineStr">
        <is>
          <t>主营业务</t>
        </is>
      </c>
      <c r="O10" s="26" t="n"/>
      <c r="P10" s="21">
        <f>IF($C10="","",IF(ISNA(MATCH($C10,账户表,0)),"※这个账户不在【基础资料】的账户档案里",IF($B10="","※没填日期，这一笔不会进任何月份的报表",IF(AND($F10&lt;&gt;"",$G10&lt;&gt;""),"※收入和支出不能同时填",IF(AND(N($F10)=0,N($G10)=0),"※收入和支出都没填",IF(OR(N($F10)&lt;0,N($G10)&lt;0),"※金额不能填负数，方向反了就换一列填",IF($D10="","※没填收支类别，分类报表会漏掉这一笔",IF(ISNA(MATCH($D10,类别表,0)),"※收支类别不在【基础资料】的清单里",IF(AND($L10="内部转账",$M10=""),"△内部转账要在「对方账户」写上另一头",IF(AND($L10="内部转账",$M10=$C10),"※对方账户跟本账户是同一个",IF(AND($L10&lt;&gt;"内部转账",$M10&lt;&gt;""),"△填了对方账户，但类别不是内部转账",IF($H10&lt;0,"△这一笔之后该账户余额成负数了，核一下",""))))))))))))</f>
        <v/>
      </c>
    </row>
    <row r="11">
      <c r="A11" s="17">
        <f>IF($C11="","",COUNTA($C$5:$C11))</f>
        <v/>
      </c>
      <c r="B11" s="20" t="n">
        <v>46193</v>
      </c>
      <c r="C11" s="18" t="inlineStr">
        <is>
          <t>中行</t>
        </is>
      </c>
      <c r="D11" s="18" t="inlineStr">
        <is>
          <t>伙食费</t>
        </is>
      </c>
      <c r="E11" s="26" t="n"/>
      <c r="F11" s="19" t="n"/>
      <c r="G11" s="19" t="n">
        <v>200</v>
      </c>
      <c r="H11" s="27">
        <f>IF($C11="","",ROUND(SUMIF(账户表,$C11,账户期初)+SUMIFS($F$5:F11,$C$5:C11,$C11)-SUMIFS($G$5:G11,$C$5:C11,$C11),2))</f>
        <v/>
      </c>
      <c r="I11" s="18" t="n"/>
      <c r="J11" s="18" t="n"/>
      <c r="K11" s="28">
        <f>IF($B11="","",--TEXT($B11,"yyyymm"))</f>
        <v/>
      </c>
      <c r="L11" s="29">
        <f>IF($D11="","",IFERROR(INDEX(类别属性,MATCH($D11,类别表,0)),""))</f>
        <v/>
      </c>
      <c r="M11" s="18" t="n"/>
      <c r="N11" s="18" t="inlineStr">
        <is>
          <t>行政</t>
        </is>
      </c>
      <c r="O11" s="26" t="n"/>
      <c r="P11" s="21">
        <f>IF($C11="","",IF(ISNA(MATCH($C11,账户表,0)),"※这个账户不在【基础资料】的账户档案里",IF($B11="","※没填日期，这一笔不会进任何月份的报表",IF(AND($F11&lt;&gt;"",$G11&lt;&gt;""),"※收入和支出不能同时填",IF(AND(N($F11)=0,N($G11)=0),"※收入和支出都没填",IF(OR(N($F11)&lt;0,N($G11)&lt;0),"※金额不能填负数，方向反了就换一列填",IF($D11="","※没填收支类别，分类报表会漏掉这一笔",IF(ISNA(MATCH($D11,类别表,0)),"※收支类别不在【基础资料】的清单里",IF(AND($L11="内部转账",$M11=""),"△内部转账要在「对方账户」写上另一头",IF(AND($L11="内部转账",$M11=$C11),"※对方账户跟本账户是同一个",IF(AND($L11&lt;&gt;"内部转账",$M11&lt;&gt;""),"△填了对方账户，但类别不是内部转账",IF($H11&lt;0,"△这一笔之后该账户余额成负数了，核一下",""))))))))))))</f>
        <v/>
      </c>
    </row>
    <row r="12">
      <c r="A12" s="17">
        <f>IF($C12="","",COUNTA($C$5:$C12))</f>
        <v/>
      </c>
      <c r="B12" s="20" t="n">
        <v>46196</v>
      </c>
      <c r="C12" s="18" t="inlineStr">
        <is>
          <t>支付宝</t>
        </is>
      </c>
      <c r="D12" s="18" t="inlineStr">
        <is>
          <t>办公费</t>
        </is>
      </c>
      <c r="E12" s="26" t="n"/>
      <c r="F12" s="19" t="n"/>
      <c r="G12" s="19" t="n">
        <v>10</v>
      </c>
      <c r="H12" s="27">
        <f>IF($C12="","",ROUND(SUMIF(账户表,$C12,账户期初)+SUMIFS($F$5:F12,$C$5:C12,$C12)-SUMIFS($G$5:G12,$C$5:C12,$C12),2))</f>
        <v/>
      </c>
      <c r="I12" s="18" t="n"/>
      <c r="J12" s="18" t="n"/>
      <c r="K12" s="28">
        <f>IF($B12="","",--TEXT($B12,"yyyymm"))</f>
        <v/>
      </c>
      <c r="L12" s="29">
        <f>IF($D12="","",IFERROR(INDEX(类别属性,MATCH($D12,类别表,0)),""))</f>
        <v/>
      </c>
      <c r="M12" s="18" t="n"/>
      <c r="N12" s="18" t="inlineStr">
        <is>
          <t>行政</t>
        </is>
      </c>
      <c r="O12" s="26" t="n"/>
      <c r="P12" s="21">
        <f>IF($C12="","",IF(ISNA(MATCH($C12,账户表,0)),"※这个账户不在【基础资料】的账户档案里",IF($B12="","※没填日期，这一笔不会进任何月份的报表",IF(AND($F12&lt;&gt;"",$G12&lt;&gt;""),"※收入和支出不能同时填",IF(AND(N($F12)=0,N($G12)=0),"※收入和支出都没填",IF(OR(N($F12)&lt;0,N($G12)&lt;0),"※金额不能填负数，方向反了就换一列填",IF($D12="","※没填收支类别，分类报表会漏掉这一笔",IF(ISNA(MATCH($D12,类别表,0)),"※收支类别不在【基础资料】的清单里",IF(AND($L12="内部转账",$M12=""),"△内部转账要在「对方账户」写上另一头",IF(AND($L12="内部转账",$M12=$C12),"※对方账户跟本账户是同一个",IF(AND($L12&lt;&gt;"内部转账",$M12&lt;&gt;""),"△填了对方账户，但类别不是内部转账",IF($H12&lt;0,"△这一笔之后该账户余额成负数了，核一下",""))))))))))))</f>
        <v/>
      </c>
    </row>
    <row r="13">
      <c r="A13" s="17">
        <f>IF($C13="","",COUNTA($C$5:$C13))</f>
        <v/>
      </c>
      <c r="B13" s="20" t="n">
        <v>46197</v>
      </c>
      <c r="C13" s="18" t="inlineStr">
        <is>
          <t>农商行</t>
        </is>
      </c>
      <c r="D13" s="18" t="inlineStr">
        <is>
          <t>车辆费用</t>
        </is>
      </c>
      <c r="E13" s="26" t="n"/>
      <c r="F13" s="19" t="n"/>
      <c r="G13" s="19" t="n">
        <v>50</v>
      </c>
      <c r="H13" s="27">
        <f>IF($C13="","",ROUND(SUMIF(账户表,$C13,账户期初)+SUMIFS($F$5:F13,$C$5:C13,$C13)-SUMIFS($G$5:G13,$C$5:C13,$C13),2))</f>
        <v/>
      </c>
      <c r="I13" s="18" t="n"/>
      <c r="J13" s="18" t="n"/>
      <c r="K13" s="28">
        <f>IF($B13="","",--TEXT($B13,"yyyymm"))</f>
        <v/>
      </c>
      <c r="L13" s="29">
        <f>IF($D13="","",IFERROR(INDEX(类别属性,MATCH($D13,类别表,0)),""))</f>
        <v/>
      </c>
      <c r="M13" s="18" t="n"/>
      <c r="N13" s="18" t="inlineStr">
        <is>
          <t>行政</t>
        </is>
      </c>
      <c r="O13" s="26" t="n"/>
      <c r="P13" s="21">
        <f>IF($C13="","",IF(ISNA(MATCH($C13,账户表,0)),"※这个账户不在【基础资料】的账户档案里",IF($B13="","※没填日期，这一笔不会进任何月份的报表",IF(AND($F13&lt;&gt;"",$G13&lt;&gt;""),"※收入和支出不能同时填",IF(AND(N($F13)=0,N($G13)=0),"※收入和支出都没填",IF(OR(N($F13)&lt;0,N($G13)&lt;0),"※金额不能填负数，方向反了就换一列填",IF($D13="","※没填收支类别，分类报表会漏掉这一笔",IF(ISNA(MATCH($D13,类别表,0)),"※收支类别不在【基础资料】的清单里",IF(AND($L13="内部转账",$M13=""),"△内部转账要在「对方账户」写上另一头",IF(AND($L13="内部转账",$M13=$C13),"※对方账户跟本账户是同一个",IF(AND($L13&lt;&gt;"内部转账",$M13&lt;&gt;""),"△填了对方账户，但类别不是内部转账",IF($H13&lt;0,"△这一笔之后该账户余额成负数了，核一下",""))))))))))))</f>
        <v/>
      </c>
    </row>
    <row r="14">
      <c r="A14" s="17">
        <f>IF($C14="","",COUNTA($C$5:$C14))</f>
        <v/>
      </c>
      <c r="B14" s="20" t="n">
        <v>46198</v>
      </c>
      <c r="C14" s="18" t="inlineStr">
        <is>
          <t>备用</t>
        </is>
      </c>
      <c r="D14" s="18" t="inlineStr">
        <is>
          <t>销售回款</t>
        </is>
      </c>
      <c r="E14" s="26" t="n"/>
      <c r="F14" s="19" t="n">
        <v>2100</v>
      </c>
      <c r="G14" s="19" t="n"/>
      <c r="H14" s="27">
        <f>IF($C14="","",ROUND(SUMIF(账户表,$C14,账户期初)+SUMIFS($F$5:F14,$C$5:C14,$C14)-SUMIFS($G$5:G14,$C$5:C14,$C14),2))</f>
        <v/>
      </c>
      <c r="I14" s="18" t="inlineStr">
        <is>
          <t>客户3</t>
        </is>
      </c>
      <c r="J14" s="18" t="n"/>
      <c r="K14" s="28">
        <f>IF($B14="","",--TEXT($B14,"yyyymm"))</f>
        <v/>
      </c>
      <c r="L14" s="29">
        <f>IF($D14="","",IFERROR(INDEX(类别属性,MATCH($D14,类别表,0)),""))</f>
        <v/>
      </c>
      <c r="M14" s="18" t="n"/>
      <c r="N14" s="18" t="inlineStr">
        <is>
          <t>主营业务</t>
        </is>
      </c>
      <c r="O14" s="26" t="n"/>
      <c r="P14" s="21">
        <f>IF($C14="","",IF(ISNA(MATCH($C14,账户表,0)),"※这个账户不在【基础资料】的账户档案里",IF($B14="","※没填日期，这一笔不会进任何月份的报表",IF(AND($F14&lt;&gt;"",$G14&lt;&gt;""),"※收入和支出不能同时填",IF(AND(N($F14)=0,N($G14)=0),"※收入和支出都没填",IF(OR(N($F14)&lt;0,N($G14)&lt;0),"※金额不能填负数，方向反了就换一列填",IF($D14="","※没填收支类别，分类报表会漏掉这一笔",IF(ISNA(MATCH($D14,类别表,0)),"※收支类别不在【基础资料】的清单里",IF(AND($L14="内部转账",$M14=""),"△内部转账要在「对方账户」写上另一头",IF(AND($L14="内部转账",$M14=$C14),"※对方账户跟本账户是同一个",IF(AND($L14&lt;&gt;"内部转账",$M14&lt;&gt;""),"△填了对方账户，但类别不是内部转账",IF($H14&lt;0,"△这一笔之后该账户余额成负数了，核一下",""))))))))))))</f>
        <v/>
      </c>
    </row>
    <row r="15">
      <c r="A15" s="17">
        <f>IF($C15="","",COUNTA($C$5:$C15))</f>
        <v/>
      </c>
      <c r="B15" s="20" t="n">
        <v>46198</v>
      </c>
      <c r="C15" s="18" t="inlineStr">
        <is>
          <t>备用1</t>
        </is>
      </c>
      <c r="D15" s="18" t="inlineStr">
        <is>
          <t>租赁费</t>
        </is>
      </c>
      <c r="E15" s="26" t="n"/>
      <c r="F15" s="19" t="n"/>
      <c r="G15" s="19" t="n">
        <v>2000</v>
      </c>
      <c r="H15" s="27">
        <f>IF($C15="","",ROUND(SUMIF(账户表,$C15,账户期初)+SUMIFS($F$5:F15,$C$5:C15,$C15)-SUMIFS($G$5:G15,$C$5:C15,$C15),2))</f>
        <v/>
      </c>
      <c r="I15" s="18" t="n"/>
      <c r="J15" s="18" t="n"/>
      <c r="K15" s="28">
        <f>IF($B15="","",--TEXT($B15,"yyyymm"))</f>
        <v/>
      </c>
      <c r="L15" s="29">
        <f>IF($D15="","",IFERROR(INDEX(类别属性,MATCH($D15,类别表,0)),""))</f>
        <v/>
      </c>
      <c r="M15" s="18" t="n"/>
      <c r="N15" s="18" t="inlineStr">
        <is>
          <t>行政</t>
        </is>
      </c>
      <c r="O15" s="26" t="n"/>
      <c r="P15" s="21">
        <f>IF($C15="","",IF(ISNA(MATCH($C15,账户表,0)),"※这个账户不在【基础资料】的账户档案里",IF($B15="","※没填日期，这一笔不会进任何月份的报表",IF(AND($F15&lt;&gt;"",$G15&lt;&gt;""),"※收入和支出不能同时填",IF(AND(N($F15)=0,N($G15)=0),"※收入和支出都没填",IF(OR(N($F15)&lt;0,N($G15)&lt;0),"※金额不能填负数，方向反了就换一列填",IF($D15="","※没填收支类别，分类报表会漏掉这一笔",IF(ISNA(MATCH($D15,类别表,0)),"※收支类别不在【基础资料】的清单里",IF(AND($L15="内部转账",$M15=""),"△内部转账要在「对方账户」写上另一头",IF(AND($L15="内部转账",$M15=$C15),"※对方账户跟本账户是同一个",IF(AND($L15&lt;&gt;"内部转账",$M15&lt;&gt;""),"△填了对方账户，但类别不是内部转账",IF($H15&lt;0,"△这一笔之后该账户余额成负数了，核一下",""))))))))))))</f>
        <v/>
      </c>
    </row>
    <row r="16">
      <c r="A16" s="17">
        <f>IF($C16="","",COUNTA($C$5:$C16))</f>
        <v/>
      </c>
      <c r="B16" s="20" t="n">
        <v>46198</v>
      </c>
      <c r="C16" s="18" t="inlineStr">
        <is>
          <t>现金</t>
        </is>
      </c>
      <c r="D16" s="18" t="inlineStr">
        <is>
          <t>业务招待费</t>
        </is>
      </c>
      <c r="E16" s="26" t="n"/>
      <c r="F16" s="19" t="n"/>
      <c r="G16" s="19" t="n">
        <v>200</v>
      </c>
      <c r="H16" s="27">
        <f>IF($C16="","",ROUND(SUMIF(账户表,$C16,账户期初)+SUMIFS($F$5:F16,$C$5:C16,$C16)-SUMIFS($G$5:G16,$C$5:C16,$C16),2))</f>
        <v/>
      </c>
      <c r="I16" s="18" t="n"/>
      <c r="J16" s="18" t="n"/>
      <c r="K16" s="28">
        <f>IF($B16="","",--TEXT($B16,"yyyymm"))</f>
        <v/>
      </c>
      <c r="L16" s="29">
        <f>IF($D16="","",IFERROR(INDEX(类别属性,MATCH($D16,类别表,0)),""))</f>
        <v/>
      </c>
      <c r="M16" s="18" t="n"/>
      <c r="N16" s="18" t="inlineStr">
        <is>
          <t>行政</t>
        </is>
      </c>
      <c r="O16" s="26" t="n"/>
      <c r="P16" s="21">
        <f>IF($C16="","",IF(ISNA(MATCH($C16,账户表,0)),"※这个账户不在【基础资料】的账户档案里",IF($B16="","※没填日期，这一笔不会进任何月份的报表",IF(AND($F16&lt;&gt;"",$G16&lt;&gt;""),"※收入和支出不能同时填",IF(AND(N($F16)=0,N($G16)=0),"※收入和支出都没填",IF(OR(N($F16)&lt;0,N($G16)&lt;0),"※金额不能填负数，方向反了就换一列填",IF($D16="","※没填收支类别，分类报表会漏掉这一笔",IF(ISNA(MATCH($D16,类别表,0)),"※收支类别不在【基础资料】的清单里",IF(AND($L16="内部转账",$M16=""),"△内部转账要在「对方账户」写上另一头",IF(AND($L16="内部转账",$M16=$C16),"※对方账户跟本账户是同一个",IF(AND($L16&lt;&gt;"内部转账",$M16&lt;&gt;""),"△填了对方账户，但类别不是内部转账",IF($H16&lt;0,"△这一笔之后该账户余额成负数了，核一下",""))))))))))))</f>
        <v/>
      </c>
    </row>
    <row r="17">
      <c r="A17" s="17">
        <f>IF($C17="","",COUNTA($C$5:$C17))</f>
        <v/>
      </c>
      <c r="B17" s="20" t="n">
        <v>46199</v>
      </c>
      <c r="C17" s="18" t="inlineStr">
        <is>
          <t>备用2</t>
        </is>
      </c>
      <c r="D17" s="18" t="inlineStr">
        <is>
          <t>销售回款</t>
        </is>
      </c>
      <c r="E17" s="26" t="n"/>
      <c r="F17" s="19" t="n">
        <v>3000</v>
      </c>
      <c r="G17" s="19" t="n"/>
      <c r="H17" s="27">
        <f>IF($C17="","",ROUND(SUMIF(账户表,$C17,账户期初)+SUMIFS($F$5:F17,$C$5:C17,$C17)-SUMIFS($G$5:G17,$C$5:C17,$C17),2))</f>
        <v/>
      </c>
      <c r="I17" s="18" t="inlineStr">
        <is>
          <t>客户4</t>
        </is>
      </c>
      <c r="J17" s="18" t="n"/>
      <c r="K17" s="28">
        <f>IF($B17="","",--TEXT($B17,"yyyymm"))</f>
        <v/>
      </c>
      <c r="L17" s="29">
        <f>IF($D17="","",IFERROR(INDEX(类别属性,MATCH($D17,类别表,0)),""))</f>
        <v/>
      </c>
      <c r="M17" s="18" t="n"/>
      <c r="N17" s="18" t="inlineStr">
        <is>
          <t>主营业务</t>
        </is>
      </c>
      <c r="O17" s="26" t="n"/>
      <c r="P17" s="21">
        <f>IF($C17="","",IF(ISNA(MATCH($C17,账户表,0)),"※这个账户不在【基础资料】的账户档案里",IF($B17="","※没填日期，这一笔不会进任何月份的报表",IF(AND($F17&lt;&gt;"",$G17&lt;&gt;""),"※收入和支出不能同时填",IF(AND(N($F17)=0,N($G17)=0),"※收入和支出都没填",IF(OR(N($F17)&lt;0,N($G17)&lt;0),"※金额不能填负数，方向反了就换一列填",IF($D17="","※没填收支类别，分类报表会漏掉这一笔",IF(ISNA(MATCH($D17,类别表,0)),"※收支类别不在【基础资料】的清单里",IF(AND($L17="内部转账",$M17=""),"△内部转账要在「对方账户」写上另一头",IF(AND($L17="内部转账",$M17=$C17),"※对方账户跟本账户是同一个",IF(AND($L17&lt;&gt;"内部转账",$M17&lt;&gt;""),"△填了对方账户，但类别不是内部转账",IF($H17&lt;0,"△这一笔之后该账户余额成负数了，核一下",""))))))))))))</f>
        <v/>
      </c>
    </row>
    <row r="18">
      <c r="A18" s="17">
        <f>IF($C18="","",COUNTA($C$5:$C18))</f>
        <v/>
      </c>
      <c r="B18" s="20" t="n">
        <v>46199</v>
      </c>
      <c r="C18" s="18" t="inlineStr">
        <is>
          <t>备用3</t>
        </is>
      </c>
      <c r="D18" s="18" t="inlineStr">
        <is>
          <t>工资</t>
        </is>
      </c>
      <c r="E18" s="26" t="n"/>
      <c r="F18" s="19" t="n"/>
      <c r="G18" s="19" t="n">
        <v>8000</v>
      </c>
      <c r="H18" s="27">
        <f>IF($C18="","",ROUND(SUMIF(账户表,$C18,账户期初)+SUMIFS($F$5:F18,$C$5:C18,$C18)-SUMIFS($G$5:G18,$C$5:C18,$C18),2))</f>
        <v/>
      </c>
      <c r="I18" s="18" t="n"/>
      <c r="J18" s="18" t="n"/>
      <c r="K18" s="28">
        <f>IF($B18="","",--TEXT($B18,"yyyymm"))</f>
        <v/>
      </c>
      <c r="L18" s="29">
        <f>IF($D18="","",IFERROR(INDEX(类别属性,MATCH($D18,类别表,0)),""))</f>
        <v/>
      </c>
      <c r="M18" s="18" t="n"/>
      <c r="N18" s="18" t="inlineStr">
        <is>
          <t>行政</t>
        </is>
      </c>
      <c r="O18" s="26" t="n"/>
      <c r="P18" s="21">
        <f>IF($C18="","",IF(ISNA(MATCH($C18,账户表,0)),"※这个账户不在【基础资料】的账户档案里",IF($B18="","※没填日期，这一笔不会进任何月份的报表",IF(AND($F18&lt;&gt;"",$G18&lt;&gt;""),"※收入和支出不能同时填",IF(AND(N($F18)=0,N($G18)=0),"※收入和支出都没填",IF(OR(N($F18)&lt;0,N($G18)&lt;0),"※金额不能填负数，方向反了就换一列填",IF($D18="","※没填收支类别，分类报表会漏掉这一笔",IF(ISNA(MATCH($D18,类别表,0)),"※收支类别不在【基础资料】的清单里",IF(AND($L18="内部转账",$M18=""),"△内部转账要在「对方账户」写上另一头",IF(AND($L18="内部转账",$M18=$C18),"※对方账户跟本账户是同一个",IF(AND($L18&lt;&gt;"内部转账",$M18&lt;&gt;""),"△填了对方账户，但类别不是内部转账",IF($H18&lt;0,"△这一笔之后该账户余额成负数了，核一下",""))))))))))))</f>
        <v/>
      </c>
    </row>
    <row r="19">
      <c r="A19" s="17">
        <f>IF($C19="","",COUNTA($C$5:$C19))</f>
        <v/>
      </c>
      <c r="B19" s="20" t="n">
        <v>46200</v>
      </c>
      <c r="C19" s="18" t="inlineStr">
        <is>
          <t>备用4</t>
        </is>
      </c>
      <c r="D19" s="18" t="inlineStr">
        <is>
          <t>销售回款</t>
        </is>
      </c>
      <c r="E19" s="26" t="n"/>
      <c r="F19" s="19" t="n">
        <v>1500</v>
      </c>
      <c r="G19" s="19" t="n"/>
      <c r="H19" s="27">
        <f>IF($C19="","",ROUND(SUMIF(账户表,$C19,账户期初)+SUMIFS($F$5:F19,$C$5:C19,$C19)-SUMIFS($G$5:G19,$C$5:C19,$C19),2))</f>
        <v/>
      </c>
      <c r="I19" s="18" t="inlineStr">
        <is>
          <t>客户5</t>
        </is>
      </c>
      <c r="J19" s="18" t="n"/>
      <c r="K19" s="28">
        <f>IF($B19="","",--TEXT($B19,"yyyymm"))</f>
        <v/>
      </c>
      <c r="L19" s="29">
        <f>IF($D19="","",IFERROR(INDEX(类别属性,MATCH($D19,类别表,0)),""))</f>
        <v/>
      </c>
      <c r="M19" s="18" t="n"/>
      <c r="N19" s="18" t="inlineStr">
        <is>
          <t>主营业务</t>
        </is>
      </c>
      <c r="O19" s="26" t="n"/>
      <c r="P19" s="21">
        <f>IF($C19="","",IF(ISNA(MATCH($C19,账户表,0)),"※这个账户不在【基础资料】的账户档案里",IF($B19="","※没填日期，这一笔不会进任何月份的报表",IF(AND($F19&lt;&gt;"",$G19&lt;&gt;""),"※收入和支出不能同时填",IF(AND(N($F19)=0,N($G19)=0),"※收入和支出都没填",IF(OR(N($F19)&lt;0,N($G19)&lt;0),"※金额不能填负数，方向反了就换一列填",IF($D19="","※没填收支类别，分类报表会漏掉这一笔",IF(ISNA(MATCH($D19,类别表,0)),"※收支类别不在【基础资料】的清单里",IF(AND($L19="内部转账",$M19=""),"△内部转账要在「对方账户」写上另一头",IF(AND($L19="内部转账",$M19=$C19),"※对方账户跟本账户是同一个",IF(AND($L19&lt;&gt;"内部转账",$M19&lt;&gt;""),"△填了对方账户，但类别不是内部转账",IF($H19&lt;0,"△这一笔之后该账户余额成负数了，核一下",""))))))))))))</f>
        <v/>
      </c>
    </row>
    <row r="20">
      <c r="A20" s="17">
        <f>IF($C20="","",COUNTA($C$5:$C20))</f>
        <v/>
      </c>
      <c r="B20" s="20" t="n">
        <v>46201</v>
      </c>
      <c r="C20" s="18" t="inlineStr">
        <is>
          <t>工行</t>
        </is>
      </c>
      <c r="D20" s="18" t="inlineStr">
        <is>
          <t>供应商</t>
        </is>
      </c>
      <c r="E20" s="26" t="n"/>
      <c r="F20" s="19" t="n"/>
      <c r="G20" s="19" t="n">
        <v>3000</v>
      </c>
      <c r="H20" s="27">
        <f>IF($C20="","",ROUND(SUMIF(账户表,$C20,账户期初)+SUMIFS($F$5:F20,$C$5:C20,$C20)-SUMIFS($G$5:G20,$C$5:C20,$C20),2))</f>
        <v/>
      </c>
      <c r="I20" s="18" t="n"/>
      <c r="J20" s="18" t="inlineStr">
        <is>
          <t>供应商2</t>
        </is>
      </c>
      <c r="K20" s="28">
        <f>IF($B20="","",--TEXT($B20,"yyyymm"))</f>
        <v/>
      </c>
      <c r="L20" s="29">
        <f>IF($D20="","",IFERROR(INDEX(类别属性,MATCH($D20,类别表,0)),""))</f>
        <v/>
      </c>
      <c r="M20" s="18" t="n"/>
      <c r="N20" s="18" t="inlineStr">
        <is>
          <t>主营业务</t>
        </is>
      </c>
      <c r="O20" s="26" t="n"/>
      <c r="P20" s="21">
        <f>IF($C20="","",IF(ISNA(MATCH($C20,账户表,0)),"※这个账户不在【基础资料】的账户档案里",IF($B20="","※没填日期，这一笔不会进任何月份的报表",IF(AND($F20&lt;&gt;"",$G20&lt;&gt;""),"※收入和支出不能同时填",IF(AND(N($F20)=0,N($G20)=0),"※收入和支出都没填",IF(OR(N($F20)&lt;0,N($G20)&lt;0),"※金额不能填负数，方向反了就换一列填",IF($D20="","※没填收支类别，分类报表会漏掉这一笔",IF(ISNA(MATCH($D20,类别表,0)),"※收支类别不在【基础资料】的清单里",IF(AND($L20="内部转账",$M20=""),"△内部转账要在「对方账户」写上另一头",IF(AND($L20="内部转账",$M20=$C20),"※对方账户跟本账户是同一个",IF(AND($L20&lt;&gt;"内部转账",$M20&lt;&gt;""),"△填了对方账户，但类别不是内部转账",IF($H20&lt;0,"△这一笔之后该账户余额成负数了，核一下",""))))))))))))</f>
        <v/>
      </c>
    </row>
    <row r="21">
      <c r="A21" s="17">
        <f>IF($C21="","",COUNTA($C$5:$C21))</f>
        <v/>
      </c>
      <c r="B21" s="20" t="n">
        <v>46201</v>
      </c>
      <c r="C21" s="18" t="inlineStr">
        <is>
          <t>微信</t>
        </is>
      </c>
      <c r="D21" s="18" t="inlineStr">
        <is>
          <t>销售回款</t>
        </is>
      </c>
      <c r="E21" s="26" t="n"/>
      <c r="F21" s="19" t="n">
        <v>800</v>
      </c>
      <c r="G21" s="19" t="n"/>
      <c r="H21" s="27">
        <f>IF($C21="","",ROUND(SUMIF(账户表,$C21,账户期初)+SUMIFS($F$5:F21,$C$5:C21,$C21)-SUMIFS($G$5:G21,$C$5:C21,$C21),2))</f>
        <v/>
      </c>
      <c r="I21" s="18" t="inlineStr">
        <is>
          <t>客户6</t>
        </is>
      </c>
      <c r="J21" s="18" t="n"/>
      <c r="K21" s="28">
        <f>IF($B21="","",--TEXT($B21,"yyyymm"))</f>
        <v/>
      </c>
      <c r="L21" s="29">
        <f>IF($D21="","",IFERROR(INDEX(类别属性,MATCH($D21,类别表,0)),""))</f>
        <v/>
      </c>
      <c r="M21" s="18" t="n"/>
      <c r="N21" s="18" t="inlineStr">
        <is>
          <t>主营业务</t>
        </is>
      </c>
      <c r="O21" s="26" t="n"/>
      <c r="P21" s="21">
        <f>IF($C21="","",IF(ISNA(MATCH($C21,账户表,0)),"※这个账户不在【基础资料】的账户档案里",IF($B21="","※没填日期，这一笔不会进任何月份的报表",IF(AND($F21&lt;&gt;"",$G21&lt;&gt;""),"※收入和支出不能同时填",IF(AND(N($F21)=0,N($G21)=0),"※收入和支出都没填",IF(OR(N($F21)&lt;0,N($G21)&lt;0),"※金额不能填负数，方向反了就换一列填",IF($D21="","※没填收支类别，分类报表会漏掉这一笔",IF(ISNA(MATCH($D21,类别表,0)),"※收支类别不在【基础资料】的清单里",IF(AND($L21="内部转账",$M21=""),"△内部转账要在「对方账户」写上另一头",IF(AND($L21="内部转账",$M21=$C21),"※对方账户跟本账户是同一个",IF(AND($L21&lt;&gt;"内部转账",$M21&lt;&gt;""),"△填了对方账户，但类别不是内部转账",IF($H21&lt;0,"△这一笔之后该账户余额成负数了，核一下",""))))))))))))</f>
        <v/>
      </c>
    </row>
    <row r="22">
      <c r="A22" s="17">
        <f>IF($C22="","",COUNTA($C$5:$C22))</f>
        <v/>
      </c>
      <c r="B22" s="20" t="n">
        <v>46202</v>
      </c>
      <c r="C22" s="18" t="inlineStr">
        <is>
          <t>民生</t>
        </is>
      </c>
      <c r="D22" s="18" t="inlineStr">
        <is>
          <t>水费</t>
        </is>
      </c>
      <c r="E22" s="26" t="n"/>
      <c r="F22" s="19" t="n"/>
      <c r="G22" s="19" t="n">
        <v>120</v>
      </c>
      <c r="H22" s="27">
        <f>IF($C22="","",ROUND(SUMIF(账户表,$C22,账户期初)+SUMIFS($F$5:F22,$C$5:C22,$C22)-SUMIFS($G$5:G22,$C$5:C22,$C22),2))</f>
        <v/>
      </c>
      <c r="I22" s="18" t="n"/>
      <c r="J22" s="18" t="n"/>
      <c r="K22" s="28">
        <f>IF($B22="","",--TEXT($B22,"yyyymm"))</f>
        <v/>
      </c>
      <c r="L22" s="29">
        <f>IF($D22="","",IFERROR(INDEX(类别属性,MATCH($D22,类别表,0)),""))</f>
        <v/>
      </c>
      <c r="M22" s="18" t="n"/>
      <c r="N22" s="18" t="inlineStr">
        <is>
          <t>行政</t>
        </is>
      </c>
      <c r="O22" s="26" t="n"/>
      <c r="P22" s="21">
        <f>IF($C22="","",IF(ISNA(MATCH($C22,账户表,0)),"※这个账户不在【基础资料】的账户档案里",IF($B22="","※没填日期，这一笔不会进任何月份的报表",IF(AND($F22&lt;&gt;"",$G22&lt;&gt;""),"※收入和支出不能同时填",IF(AND(N($F22)=0,N($G22)=0),"※收入和支出都没填",IF(OR(N($F22)&lt;0,N($G22)&lt;0),"※金额不能填负数，方向反了就换一列填",IF($D22="","※没填收支类别，分类报表会漏掉这一笔",IF(ISNA(MATCH($D22,类别表,0)),"※收支类别不在【基础资料】的清单里",IF(AND($L22="内部转账",$M22=""),"△内部转账要在「对方账户」写上另一头",IF(AND($L22="内部转账",$M22=$C22),"※对方账户跟本账户是同一个",IF(AND($L22&lt;&gt;"内部转账",$M22&lt;&gt;""),"△填了对方账户，但类别不是内部转账",IF($H22&lt;0,"△这一笔之后该账户余额成负数了，核一下",""))))))))))))</f>
        <v/>
      </c>
    </row>
    <row r="23">
      <c r="A23" s="17">
        <f>IF($C23="","",COUNTA($C$5:$C23))</f>
        <v/>
      </c>
      <c r="B23" s="20" t="n">
        <v>46202</v>
      </c>
      <c r="C23" s="18" t="inlineStr">
        <is>
          <t>建行</t>
        </is>
      </c>
      <c r="D23" s="18" t="inlineStr">
        <is>
          <t>银行手续费</t>
        </is>
      </c>
      <c r="E23" s="26" t="n"/>
      <c r="F23" s="19" t="n"/>
      <c r="G23" s="19" t="n">
        <v>30</v>
      </c>
      <c r="H23" s="27">
        <f>IF($C23="","",ROUND(SUMIF(账户表,$C23,账户期初)+SUMIFS($F$5:F23,$C$5:C23,$C23)-SUMIFS($G$5:G23,$C$5:C23,$C23),2))</f>
        <v/>
      </c>
      <c r="I23" s="18" t="n"/>
      <c r="J23" s="18" t="n"/>
      <c r="K23" s="28">
        <f>IF($B23="","",--TEXT($B23,"yyyymm"))</f>
        <v/>
      </c>
      <c r="L23" s="29">
        <f>IF($D23="","",IFERROR(INDEX(类别属性,MATCH($D23,类别表,0)),""))</f>
        <v/>
      </c>
      <c r="M23" s="18" t="n"/>
      <c r="N23" s="18" t="inlineStr">
        <is>
          <t>行政</t>
        </is>
      </c>
      <c r="O23" s="26" t="n"/>
      <c r="P23" s="21">
        <f>IF($C23="","",IF(ISNA(MATCH($C23,账户表,0)),"※这个账户不在【基础资料】的账户档案里",IF($B23="","※没填日期，这一笔不会进任何月份的报表",IF(AND($F23&lt;&gt;"",$G23&lt;&gt;""),"※收入和支出不能同时填",IF(AND(N($F23)=0,N($G23)=0),"※收入和支出都没填",IF(OR(N($F23)&lt;0,N($G23)&lt;0),"※金额不能填负数，方向反了就换一列填",IF($D23="","※没填收支类别，分类报表会漏掉这一笔",IF(ISNA(MATCH($D23,类别表,0)),"※收支类别不在【基础资料】的清单里",IF(AND($L23="内部转账",$M23=""),"△内部转账要在「对方账户」写上另一头",IF(AND($L23="内部转账",$M23=$C23),"※对方账户跟本账户是同一个",IF(AND($L23&lt;&gt;"内部转账",$M23&lt;&gt;""),"△填了对方账户，但类别不是内部转账",IF($H23&lt;0,"△这一笔之后该账户余额成负数了，核一下",""))))))))))))</f>
        <v/>
      </c>
    </row>
    <row r="24">
      <c r="A24" s="17">
        <f>IF($C24="","",COUNTA($C$5:$C24))</f>
        <v/>
      </c>
      <c r="B24" s="20" t="n">
        <v>46203</v>
      </c>
      <c r="C24" s="18" t="inlineStr">
        <is>
          <t>农行</t>
        </is>
      </c>
      <c r="D24" s="18" t="inlineStr">
        <is>
          <t>销售回款</t>
        </is>
      </c>
      <c r="E24" s="26" t="n"/>
      <c r="F24" s="19" t="n">
        <v>4200</v>
      </c>
      <c r="G24" s="19" t="n"/>
      <c r="H24" s="27">
        <f>IF($C24="","",ROUND(SUMIF(账户表,$C24,账户期初)+SUMIFS($F$5:F24,$C$5:C24,$C24)-SUMIFS($G$5:G24,$C$5:C24,$C24),2))</f>
        <v/>
      </c>
      <c r="I24" s="18" t="inlineStr">
        <is>
          <t>客户7</t>
        </is>
      </c>
      <c r="J24" s="18" t="n"/>
      <c r="K24" s="28">
        <f>IF($B24="","",--TEXT($B24,"yyyymm"))</f>
        <v/>
      </c>
      <c r="L24" s="29">
        <f>IF($D24="","",IFERROR(INDEX(类别属性,MATCH($D24,类别表,0)),""))</f>
        <v/>
      </c>
      <c r="M24" s="18" t="n"/>
      <c r="N24" s="18" t="inlineStr">
        <is>
          <t>主营业务</t>
        </is>
      </c>
      <c r="O24" s="26" t="n"/>
      <c r="P24" s="21">
        <f>IF($C24="","",IF(ISNA(MATCH($C24,账户表,0)),"※这个账户不在【基础资料】的账户档案里",IF($B24="","※没填日期，这一笔不会进任何月份的报表",IF(AND($F24&lt;&gt;"",$G24&lt;&gt;""),"※收入和支出不能同时填",IF(AND(N($F24)=0,N($G24)=0),"※收入和支出都没填",IF(OR(N($F24)&lt;0,N($G24)&lt;0),"※金额不能填负数，方向反了就换一列填",IF($D24="","※没填收支类别，分类报表会漏掉这一笔",IF(ISNA(MATCH($D24,类别表,0)),"※收支类别不在【基础资料】的清单里",IF(AND($L24="内部转账",$M24=""),"△内部转账要在「对方账户」写上另一头",IF(AND($L24="内部转账",$M24=$C24),"※对方账户跟本账户是同一个",IF(AND($L24&lt;&gt;"内部转账",$M24&lt;&gt;""),"△填了对方账户，但类别不是内部转账",IF($H24&lt;0,"△这一笔之后该账户余额成负数了，核一下",""))))))))))))</f>
        <v/>
      </c>
    </row>
    <row r="25">
      <c r="A25" s="17">
        <f>IF($C25="","",COUNTA($C$5:$C25))</f>
        <v/>
      </c>
      <c r="B25" s="20" t="n">
        <v>46203</v>
      </c>
      <c r="C25" s="18" t="inlineStr">
        <is>
          <t>中行</t>
        </is>
      </c>
      <c r="D25" s="18" t="inlineStr">
        <is>
          <t>供应商</t>
        </is>
      </c>
      <c r="E25" s="26" t="n"/>
      <c r="F25" s="19" t="n"/>
      <c r="G25" s="19" t="n">
        <v>2500</v>
      </c>
      <c r="H25" s="27">
        <f>IF($C25="","",ROUND(SUMIF(账户表,$C25,账户期初)+SUMIFS($F$5:F25,$C$5:C25,$C25)-SUMIFS($G$5:G25,$C$5:C25,$C25),2))</f>
        <v/>
      </c>
      <c r="I25" s="18" t="n"/>
      <c r="J25" s="18" t="inlineStr">
        <is>
          <t>供应商3</t>
        </is>
      </c>
      <c r="K25" s="28">
        <f>IF($B25="","",--TEXT($B25,"yyyymm"))</f>
        <v/>
      </c>
      <c r="L25" s="29">
        <f>IF($D25="","",IFERROR(INDEX(类别属性,MATCH($D25,类别表,0)),""))</f>
        <v/>
      </c>
      <c r="M25" s="18" t="n"/>
      <c r="N25" s="18" t="inlineStr">
        <is>
          <t>主营业务</t>
        </is>
      </c>
      <c r="O25" s="26" t="n"/>
      <c r="P25" s="21">
        <f>IF($C25="","",IF(ISNA(MATCH($C25,账户表,0)),"※这个账户不在【基础资料】的账户档案里",IF($B25="","※没填日期，这一笔不会进任何月份的报表",IF(AND($F25&lt;&gt;"",$G25&lt;&gt;""),"※收入和支出不能同时填",IF(AND(N($F25)=0,N($G25)=0),"※收入和支出都没填",IF(OR(N($F25)&lt;0,N($G25)&lt;0),"※金额不能填负数，方向反了就换一列填",IF($D25="","※没填收支类别，分类报表会漏掉这一笔",IF(ISNA(MATCH($D25,类别表,0)),"※收支类别不在【基础资料】的清单里",IF(AND($L25="内部转账",$M25=""),"△内部转账要在「对方账户」写上另一头",IF(AND($L25="内部转账",$M25=$C25),"※对方账户跟本账户是同一个",IF(AND($L25&lt;&gt;"内部转账",$M25&lt;&gt;""),"△填了对方账户，但类别不是内部转账",IF($H25&lt;0,"△这一笔之后该账户余额成负数了，核一下",""))))))))))))</f>
        <v/>
      </c>
    </row>
    <row r="26">
      <c r="A26" s="17">
        <f>IF($C26="","",COUNTA($C$5:$C26))</f>
        <v/>
      </c>
      <c r="B26" s="20" t="n">
        <v>46203</v>
      </c>
      <c r="C26" s="18" t="inlineStr">
        <is>
          <t>支付宝</t>
        </is>
      </c>
      <c r="D26" s="18" t="inlineStr">
        <is>
          <t>销售回款</t>
        </is>
      </c>
      <c r="E26" s="26" t="n"/>
      <c r="F26" s="19" t="n">
        <v>600</v>
      </c>
      <c r="G26" s="19" t="n"/>
      <c r="H26" s="27">
        <f>IF($C26="","",ROUND(SUMIF(账户表,$C26,账户期初)+SUMIFS($F$5:F26,$C$5:C26,$C26)-SUMIFS($G$5:G26,$C$5:C26,$C26),2))</f>
        <v/>
      </c>
      <c r="I26" s="18" t="inlineStr">
        <is>
          <t>客户8</t>
        </is>
      </c>
      <c r="J26" s="18" t="n"/>
      <c r="K26" s="28">
        <f>IF($B26="","",--TEXT($B26,"yyyymm"))</f>
        <v/>
      </c>
      <c r="L26" s="29">
        <f>IF($D26="","",IFERROR(INDEX(类别属性,MATCH($D26,类别表,0)),""))</f>
        <v/>
      </c>
      <c r="M26" s="18" t="n"/>
      <c r="N26" s="18" t="inlineStr">
        <is>
          <t>主营业务</t>
        </is>
      </c>
      <c r="O26" s="26" t="n"/>
      <c r="P26" s="21">
        <f>IF($C26="","",IF(ISNA(MATCH($C26,账户表,0)),"※这个账户不在【基础资料】的账户档案里",IF($B26="","※没填日期，这一笔不会进任何月份的报表",IF(AND($F26&lt;&gt;"",$G26&lt;&gt;""),"※收入和支出不能同时填",IF(AND(N($F26)=0,N($G26)=0),"※收入和支出都没填",IF(OR(N($F26)&lt;0,N($G26)&lt;0),"※金额不能填负数，方向反了就换一列填",IF($D26="","※没填收支类别，分类报表会漏掉这一笔",IF(ISNA(MATCH($D26,类别表,0)),"※收支类别不在【基础资料】的清单里",IF(AND($L26="内部转账",$M26=""),"△内部转账要在「对方账户」写上另一头",IF(AND($L26="内部转账",$M26=$C26),"※对方账户跟本账户是同一个",IF(AND($L26&lt;&gt;"内部转账",$M26&lt;&gt;""),"△填了对方账户，但类别不是内部转账",IF($H26&lt;0,"△这一笔之后该账户余额成负数了，核一下",""))))))))))))</f>
        <v/>
      </c>
    </row>
    <row r="27">
      <c r="A27" s="17">
        <f>IF($C27="","",COUNTA($C$5:$C27))</f>
        <v/>
      </c>
      <c r="B27" s="20" t="n">
        <v>46203</v>
      </c>
      <c r="C27" s="18" t="inlineStr">
        <is>
          <t>农商行</t>
        </is>
      </c>
      <c r="D27" s="18" t="inlineStr">
        <is>
          <t>办公费</t>
        </is>
      </c>
      <c r="E27" s="26" t="n"/>
      <c r="F27" s="19" t="n"/>
      <c r="G27" s="19" t="n">
        <v>80</v>
      </c>
      <c r="H27" s="27">
        <f>IF($C27="","",ROUND(SUMIF(账户表,$C27,账户期初)+SUMIFS($F$5:F27,$C$5:C27,$C27)-SUMIFS($G$5:G27,$C$5:C27,$C27),2))</f>
        <v/>
      </c>
      <c r="I27" s="18" t="n"/>
      <c r="J27" s="18" t="n"/>
      <c r="K27" s="28">
        <f>IF($B27="","",--TEXT($B27,"yyyymm"))</f>
        <v/>
      </c>
      <c r="L27" s="29">
        <f>IF($D27="","",IFERROR(INDEX(类别属性,MATCH($D27,类别表,0)),""))</f>
        <v/>
      </c>
      <c r="M27" s="18" t="n"/>
      <c r="N27" s="18" t="inlineStr">
        <is>
          <t>行政</t>
        </is>
      </c>
      <c r="O27" s="26" t="n"/>
      <c r="P27" s="21">
        <f>IF($C27="","",IF(ISNA(MATCH($C27,账户表,0)),"※这个账户不在【基础资料】的账户档案里",IF($B27="","※没填日期，这一笔不会进任何月份的报表",IF(AND($F27&lt;&gt;"",$G27&lt;&gt;""),"※收入和支出不能同时填",IF(AND(N($F27)=0,N($G27)=0),"※收入和支出都没填",IF(OR(N($F27)&lt;0,N($G27)&lt;0),"※金额不能填负数，方向反了就换一列填",IF($D27="","※没填收支类别，分类报表会漏掉这一笔",IF(ISNA(MATCH($D27,类别表,0)),"※收支类别不在【基础资料】的清单里",IF(AND($L27="内部转账",$M27=""),"△内部转账要在「对方账户」写上另一头",IF(AND($L27="内部转账",$M27=$C27),"※对方账户跟本账户是同一个",IF(AND($L27&lt;&gt;"内部转账",$M27&lt;&gt;""),"△填了对方账户，但类别不是内部转账",IF($H27&lt;0,"△这一笔之后该账户余额成负数了，核一下",""))))))))))))</f>
        <v/>
      </c>
    </row>
    <row r="28">
      <c r="A28" s="17">
        <f>IF($C28="","",COUNTA($C$5:$C28))</f>
        <v/>
      </c>
      <c r="B28" s="20" t="n">
        <v>46203</v>
      </c>
      <c r="C28" s="18" t="inlineStr">
        <is>
          <t>工行</t>
        </is>
      </c>
      <c r="D28" s="18" t="inlineStr">
        <is>
          <t>内部转账</t>
        </is>
      </c>
      <c r="E28" s="26" t="inlineStr">
        <is>
          <t>工行转现金备用</t>
        </is>
      </c>
      <c r="F28" s="19" t="n"/>
      <c r="G28" s="19" t="n">
        <v>2000</v>
      </c>
      <c r="H28" s="27">
        <f>IF($C28="","",ROUND(SUMIF(账户表,$C28,账户期初)+SUMIFS($F$5:F28,$C$5:C28,$C28)-SUMIFS($G$5:G28,$C$5:C28,$C28),2))</f>
        <v/>
      </c>
      <c r="I28" s="18" t="n"/>
      <c r="J28" s="18" t="n"/>
      <c r="K28" s="28">
        <f>IF($B28="","",--TEXT($B28,"yyyymm"))</f>
        <v/>
      </c>
      <c r="L28" s="29">
        <f>IF($D28="","",IFERROR(INDEX(类别属性,MATCH($D28,类别表,0)),""))</f>
        <v/>
      </c>
      <c r="M28" s="18" t="inlineStr">
        <is>
          <t>现金</t>
        </is>
      </c>
      <c r="N28" s="18" t="inlineStr">
        <is>
          <t>内部调拨</t>
        </is>
      </c>
      <c r="O28" s="26" t="n"/>
      <c r="P28" s="21">
        <f>IF($C28="","",IF(ISNA(MATCH($C28,账户表,0)),"※这个账户不在【基础资料】的账户档案里",IF($B28="","※没填日期，这一笔不会进任何月份的报表",IF(AND($F28&lt;&gt;"",$G28&lt;&gt;""),"※收入和支出不能同时填",IF(AND(N($F28)=0,N($G28)=0),"※收入和支出都没填",IF(OR(N($F28)&lt;0,N($G28)&lt;0),"※金额不能填负数，方向反了就换一列填",IF($D28="","※没填收支类别，分类报表会漏掉这一笔",IF(ISNA(MATCH($D28,类别表,0)),"※收支类别不在【基础资料】的清单里",IF(AND($L28="内部转账",$M28=""),"△内部转账要在「对方账户」写上另一头",IF(AND($L28="内部转账",$M28=$C28),"※对方账户跟本账户是同一个",IF(AND($L28&lt;&gt;"内部转账",$M28&lt;&gt;""),"△填了对方账户，但类别不是内部转账",IF($H28&lt;0,"△这一笔之后该账户余额成负数了，核一下",""))))))))))))</f>
        <v/>
      </c>
    </row>
    <row r="29">
      <c r="A29" s="17">
        <f>IF($C29="","",COUNTA($C$5:$C29))</f>
        <v/>
      </c>
      <c r="B29" s="20" t="n">
        <v>46203</v>
      </c>
      <c r="C29" s="18" t="inlineStr">
        <is>
          <t>现金</t>
        </is>
      </c>
      <c r="D29" s="18" t="inlineStr">
        <is>
          <t>内部转账</t>
        </is>
      </c>
      <c r="E29" s="26" t="inlineStr">
        <is>
          <t>收到工行转入</t>
        </is>
      </c>
      <c r="F29" s="19" t="n">
        <v>2000</v>
      </c>
      <c r="G29" s="19" t="n"/>
      <c r="H29" s="27">
        <f>IF($C29="","",ROUND(SUMIF(账户表,$C29,账户期初)+SUMIFS($F$5:F29,$C$5:C29,$C29)-SUMIFS($G$5:G29,$C$5:C29,$C29),2))</f>
        <v/>
      </c>
      <c r="I29" s="18" t="n"/>
      <c r="J29" s="18" t="n"/>
      <c r="K29" s="28">
        <f>IF($B29="","",--TEXT($B29,"yyyymm"))</f>
        <v/>
      </c>
      <c r="L29" s="29">
        <f>IF($D29="","",IFERROR(INDEX(类别属性,MATCH($D29,类别表,0)),""))</f>
        <v/>
      </c>
      <c r="M29" s="18" t="inlineStr">
        <is>
          <t>工行</t>
        </is>
      </c>
      <c r="N29" s="18" t="inlineStr">
        <is>
          <t>内部调拨</t>
        </is>
      </c>
      <c r="O29" s="26" t="n"/>
      <c r="P29" s="21">
        <f>IF($C29="","",IF(ISNA(MATCH($C29,账户表,0)),"※这个账户不在【基础资料】的账户档案里",IF($B29="","※没填日期，这一笔不会进任何月份的报表",IF(AND($F29&lt;&gt;"",$G29&lt;&gt;""),"※收入和支出不能同时填",IF(AND(N($F29)=0,N($G29)=0),"※收入和支出都没填",IF(OR(N($F29)&lt;0,N($G29)&lt;0),"※金额不能填负数，方向反了就换一列填",IF($D29="","※没填收支类别，分类报表会漏掉这一笔",IF(ISNA(MATCH($D29,类别表,0)),"※收支类别不在【基础资料】的清单里",IF(AND($L29="内部转账",$M29=""),"△内部转账要在「对方账户」写上另一头",IF(AND($L29="内部转账",$M29=$C29),"※对方账户跟本账户是同一个",IF(AND($L29&lt;&gt;"内部转账",$M29&lt;&gt;""),"△填了对方账户，但类别不是内部转账",IF($H29&lt;0,"△这一笔之后该账户余额成负数了，核一下",""))))))))))))</f>
        <v/>
      </c>
    </row>
    <row r="30">
      <c r="A30" s="17">
        <f>IF($C30="","",COUNTA($C$5:$C30))</f>
        <v/>
      </c>
      <c r="B30" s="20" t="n"/>
      <c r="C30" s="18" t="n"/>
      <c r="D30" s="18" t="n"/>
      <c r="E30" s="26" t="n"/>
      <c r="F30" s="19" t="n"/>
      <c r="G30" s="19" t="n"/>
      <c r="H30" s="27">
        <f>IF($C30="","",ROUND(SUMIF(账户表,$C30,账户期初)+SUMIFS($F$5:F30,$C$5:C30,$C30)-SUMIFS($G$5:G30,$C$5:C30,$C30),2))</f>
        <v/>
      </c>
      <c r="I30" s="18" t="n"/>
      <c r="J30" s="18" t="n"/>
      <c r="K30" s="28">
        <f>IF($B30="","",--TEXT($B30,"yyyymm"))</f>
        <v/>
      </c>
      <c r="L30" s="29">
        <f>IF($D30="","",IFERROR(INDEX(类别属性,MATCH($D30,类别表,0)),""))</f>
        <v/>
      </c>
      <c r="M30" s="18" t="n"/>
      <c r="N30" s="18" t="n"/>
      <c r="O30" s="26" t="n"/>
      <c r="P30" s="21">
        <f>IF($C30="","",IF(ISNA(MATCH($C30,账户表,0)),"※这个账户不在【基础资料】的账户档案里",IF($B30="","※没填日期，这一笔不会进任何月份的报表",IF(AND($F30&lt;&gt;"",$G30&lt;&gt;""),"※收入和支出不能同时填",IF(AND(N($F30)=0,N($G30)=0),"※收入和支出都没填",IF(OR(N($F30)&lt;0,N($G30)&lt;0),"※金额不能填负数，方向反了就换一列填",IF($D30="","※没填收支类别，分类报表会漏掉这一笔",IF(ISNA(MATCH($D30,类别表,0)),"※收支类别不在【基础资料】的清单里",IF(AND($L30="内部转账",$M30=""),"△内部转账要在「对方账户」写上另一头",IF(AND($L30="内部转账",$M30=$C30),"※对方账户跟本账户是同一个",IF(AND($L30&lt;&gt;"内部转账",$M30&lt;&gt;""),"△填了对方账户，但类别不是内部转账",IF($H30&lt;0,"△这一笔之后该账户余额成负数了，核一下",""))))))))))))</f>
        <v/>
      </c>
    </row>
    <row r="31">
      <c r="A31" s="17">
        <f>IF($C31="","",COUNTA($C$5:$C31))</f>
        <v/>
      </c>
      <c r="B31" s="20" t="n"/>
      <c r="C31" s="18" t="n"/>
      <c r="D31" s="18" t="n"/>
      <c r="E31" s="26" t="n"/>
      <c r="F31" s="19" t="n"/>
      <c r="G31" s="19" t="n"/>
      <c r="H31" s="27">
        <f>IF($C31="","",ROUND(SUMIF(账户表,$C31,账户期初)+SUMIFS($F$5:F31,$C$5:C31,$C31)-SUMIFS($G$5:G31,$C$5:C31,$C31),2))</f>
        <v/>
      </c>
      <c r="I31" s="18" t="n"/>
      <c r="J31" s="18" t="n"/>
      <c r="K31" s="28">
        <f>IF($B31="","",--TEXT($B31,"yyyymm"))</f>
        <v/>
      </c>
      <c r="L31" s="29">
        <f>IF($D31="","",IFERROR(INDEX(类别属性,MATCH($D31,类别表,0)),""))</f>
        <v/>
      </c>
      <c r="M31" s="18" t="n"/>
      <c r="N31" s="18" t="n"/>
      <c r="O31" s="26" t="n"/>
      <c r="P31" s="21">
        <f>IF($C31="","",IF(ISNA(MATCH($C31,账户表,0)),"※这个账户不在【基础资料】的账户档案里",IF($B31="","※没填日期，这一笔不会进任何月份的报表",IF(AND($F31&lt;&gt;"",$G31&lt;&gt;""),"※收入和支出不能同时填",IF(AND(N($F31)=0,N($G31)=0),"※收入和支出都没填",IF(OR(N($F31)&lt;0,N($G31)&lt;0),"※金额不能填负数，方向反了就换一列填",IF($D31="","※没填收支类别，分类报表会漏掉这一笔",IF(ISNA(MATCH($D31,类别表,0)),"※收支类别不在【基础资料】的清单里",IF(AND($L31="内部转账",$M31=""),"△内部转账要在「对方账户」写上另一头",IF(AND($L31="内部转账",$M31=$C31),"※对方账户跟本账户是同一个",IF(AND($L31&lt;&gt;"内部转账",$M31&lt;&gt;""),"△填了对方账户，但类别不是内部转账",IF($H31&lt;0,"△这一笔之后该账户余额成负数了，核一下",""))))))))))))</f>
        <v/>
      </c>
    </row>
    <row r="32">
      <c r="A32" s="17">
        <f>IF($C32="","",COUNTA($C$5:$C32))</f>
        <v/>
      </c>
      <c r="B32" s="20" t="n"/>
      <c r="C32" s="18" t="n"/>
      <c r="D32" s="18" t="n"/>
      <c r="E32" s="26" t="n"/>
      <c r="F32" s="19" t="n"/>
      <c r="G32" s="19" t="n"/>
      <c r="H32" s="27">
        <f>IF($C32="","",ROUND(SUMIF(账户表,$C32,账户期初)+SUMIFS($F$5:F32,$C$5:C32,$C32)-SUMIFS($G$5:G32,$C$5:C32,$C32),2))</f>
        <v/>
      </c>
      <c r="I32" s="18" t="n"/>
      <c r="J32" s="18" t="n"/>
      <c r="K32" s="28">
        <f>IF($B32="","",--TEXT($B32,"yyyymm"))</f>
        <v/>
      </c>
      <c r="L32" s="29">
        <f>IF($D32="","",IFERROR(INDEX(类别属性,MATCH($D32,类别表,0)),""))</f>
        <v/>
      </c>
      <c r="M32" s="18" t="n"/>
      <c r="N32" s="18" t="n"/>
      <c r="O32" s="26" t="n"/>
      <c r="P32" s="21">
        <f>IF($C32="","",IF(ISNA(MATCH($C32,账户表,0)),"※这个账户不在【基础资料】的账户档案里",IF($B32="","※没填日期，这一笔不会进任何月份的报表",IF(AND($F32&lt;&gt;"",$G32&lt;&gt;""),"※收入和支出不能同时填",IF(AND(N($F32)=0,N($G32)=0),"※收入和支出都没填",IF(OR(N($F32)&lt;0,N($G32)&lt;0),"※金额不能填负数，方向反了就换一列填",IF($D32="","※没填收支类别，分类报表会漏掉这一笔",IF(ISNA(MATCH($D32,类别表,0)),"※收支类别不在【基础资料】的清单里",IF(AND($L32="内部转账",$M32=""),"△内部转账要在「对方账户」写上另一头",IF(AND($L32="内部转账",$M32=$C32),"※对方账户跟本账户是同一个",IF(AND($L32&lt;&gt;"内部转账",$M32&lt;&gt;""),"△填了对方账户，但类别不是内部转账",IF($H32&lt;0,"△这一笔之后该账户余额成负数了，核一下",""))))))))))))</f>
        <v/>
      </c>
    </row>
    <row r="33">
      <c r="A33" s="17">
        <f>IF($C33="","",COUNTA($C$5:$C33))</f>
        <v/>
      </c>
      <c r="B33" s="20" t="n"/>
      <c r="C33" s="18" t="n"/>
      <c r="D33" s="18" t="n"/>
      <c r="E33" s="26" t="n"/>
      <c r="F33" s="19" t="n"/>
      <c r="G33" s="19" t="n"/>
      <c r="H33" s="27">
        <f>IF($C33="","",ROUND(SUMIF(账户表,$C33,账户期初)+SUMIFS($F$5:F33,$C$5:C33,$C33)-SUMIFS($G$5:G33,$C$5:C33,$C33),2))</f>
        <v/>
      </c>
      <c r="I33" s="18" t="n"/>
      <c r="J33" s="18" t="n"/>
      <c r="K33" s="28">
        <f>IF($B33="","",--TEXT($B33,"yyyymm"))</f>
        <v/>
      </c>
      <c r="L33" s="29">
        <f>IF($D33="","",IFERROR(INDEX(类别属性,MATCH($D33,类别表,0)),""))</f>
        <v/>
      </c>
      <c r="M33" s="18" t="n"/>
      <c r="N33" s="18" t="n"/>
      <c r="O33" s="26" t="n"/>
      <c r="P33" s="21">
        <f>IF($C33="","",IF(ISNA(MATCH($C33,账户表,0)),"※这个账户不在【基础资料】的账户档案里",IF($B33="","※没填日期，这一笔不会进任何月份的报表",IF(AND($F33&lt;&gt;"",$G33&lt;&gt;""),"※收入和支出不能同时填",IF(AND(N($F33)=0,N($G33)=0),"※收入和支出都没填",IF(OR(N($F33)&lt;0,N($G33)&lt;0),"※金额不能填负数，方向反了就换一列填",IF($D33="","※没填收支类别，分类报表会漏掉这一笔",IF(ISNA(MATCH($D33,类别表,0)),"※收支类别不在【基础资料】的清单里",IF(AND($L33="内部转账",$M33=""),"△内部转账要在「对方账户」写上另一头",IF(AND($L33="内部转账",$M33=$C33),"※对方账户跟本账户是同一个",IF(AND($L33&lt;&gt;"内部转账",$M33&lt;&gt;""),"△填了对方账户，但类别不是内部转账",IF($H33&lt;0,"△这一笔之后该账户余额成负数了，核一下",""))))))))))))</f>
        <v/>
      </c>
    </row>
    <row r="34">
      <c r="A34" s="17">
        <f>IF($C34="","",COUNTA($C$5:$C34))</f>
        <v/>
      </c>
      <c r="B34" s="20" t="n"/>
      <c r="C34" s="18" t="n"/>
      <c r="D34" s="18" t="n"/>
      <c r="E34" s="26" t="n"/>
      <c r="F34" s="19" t="n"/>
      <c r="G34" s="19" t="n"/>
      <c r="H34" s="27">
        <f>IF($C34="","",ROUND(SUMIF(账户表,$C34,账户期初)+SUMIFS($F$5:F34,$C$5:C34,$C34)-SUMIFS($G$5:G34,$C$5:C34,$C34),2))</f>
        <v/>
      </c>
      <c r="I34" s="18" t="n"/>
      <c r="J34" s="18" t="n"/>
      <c r="K34" s="28">
        <f>IF($B34="","",--TEXT($B34,"yyyymm"))</f>
        <v/>
      </c>
      <c r="L34" s="29">
        <f>IF($D34="","",IFERROR(INDEX(类别属性,MATCH($D34,类别表,0)),""))</f>
        <v/>
      </c>
      <c r="M34" s="18" t="n"/>
      <c r="N34" s="18" t="n"/>
      <c r="O34" s="26" t="n"/>
      <c r="P34" s="21">
        <f>IF($C34="","",IF(ISNA(MATCH($C34,账户表,0)),"※这个账户不在【基础资料】的账户档案里",IF($B34="","※没填日期，这一笔不会进任何月份的报表",IF(AND($F34&lt;&gt;"",$G34&lt;&gt;""),"※收入和支出不能同时填",IF(AND(N($F34)=0,N($G34)=0),"※收入和支出都没填",IF(OR(N($F34)&lt;0,N($G34)&lt;0),"※金额不能填负数，方向反了就换一列填",IF($D34="","※没填收支类别，分类报表会漏掉这一笔",IF(ISNA(MATCH($D34,类别表,0)),"※收支类别不在【基础资料】的清单里",IF(AND($L34="内部转账",$M34=""),"△内部转账要在「对方账户」写上另一头",IF(AND($L34="内部转账",$M34=$C34),"※对方账户跟本账户是同一个",IF(AND($L34&lt;&gt;"内部转账",$M34&lt;&gt;""),"△填了对方账户，但类别不是内部转账",IF($H34&lt;0,"△这一笔之后该账户余额成负数了，核一下",""))))))))))))</f>
        <v/>
      </c>
    </row>
    <row r="35">
      <c r="A35" s="17">
        <f>IF($C35="","",COUNTA($C$5:$C35))</f>
        <v/>
      </c>
      <c r="B35" s="20" t="n"/>
      <c r="C35" s="18" t="n"/>
      <c r="D35" s="18" t="n"/>
      <c r="E35" s="26" t="n"/>
      <c r="F35" s="19" t="n"/>
      <c r="G35" s="19" t="n"/>
      <c r="H35" s="27">
        <f>IF($C35="","",ROUND(SUMIF(账户表,$C35,账户期初)+SUMIFS($F$5:F35,$C$5:C35,$C35)-SUMIFS($G$5:G35,$C$5:C35,$C35),2))</f>
        <v/>
      </c>
      <c r="I35" s="18" t="n"/>
      <c r="J35" s="18" t="n"/>
      <c r="K35" s="28">
        <f>IF($B35="","",--TEXT($B35,"yyyymm"))</f>
        <v/>
      </c>
      <c r="L35" s="29">
        <f>IF($D35="","",IFERROR(INDEX(类别属性,MATCH($D35,类别表,0)),""))</f>
        <v/>
      </c>
      <c r="M35" s="18" t="n"/>
      <c r="N35" s="18" t="n"/>
      <c r="O35" s="26" t="n"/>
      <c r="P35" s="21">
        <f>IF($C35="","",IF(ISNA(MATCH($C35,账户表,0)),"※这个账户不在【基础资料】的账户档案里",IF($B35="","※没填日期，这一笔不会进任何月份的报表",IF(AND($F35&lt;&gt;"",$G35&lt;&gt;""),"※收入和支出不能同时填",IF(AND(N($F35)=0,N($G35)=0),"※收入和支出都没填",IF(OR(N($F35)&lt;0,N($G35)&lt;0),"※金额不能填负数，方向反了就换一列填",IF($D35="","※没填收支类别，分类报表会漏掉这一笔",IF(ISNA(MATCH($D35,类别表,0)),"※收支类别不在【基础资料】的清单里",IF(AND($L35="内部转账",$M35=""),"△内部转账要在「对方账户」写上另一头",IF(AND($L35="内部转账",$M35=$C35),"※对方账户跟本账户是同一个",IF(AND($L35&lt;&gt;"内部转账",$M35&lt;&gt;""),"△填了对方账户，但类别不是内部转账",IF($H35&lt;0,"△这一笔之后该账户余额成负数了，核一下",""))))))))))))</f>
        <v/>
      </c>
    </row>
    <row r="36">
      <c r="A36" s="17">
        <f>IF($C36="","",COUNTA($C$5:$C36))</f>
        <v/>
      </c>
      <c r="B36" s="20" t="n"/>
      <c r="C36" s="18" t="n"/>
      <c r="D36" s="18" t="n"/>
      <c r="E36" s="26" t="n"/>
      <c r="F36" s="19" t="n"/>
      <c r="G36" s="19" t="n"/>
      <c r="H36" s="27">
        <f>IF($C36="","",ROUND(SUMIF(账户表,$C36,账户期初)+SUMIFS($F$5:F36,$C$5:C36,$C36)-SUMIFS($G$5:G36,$C$5:C36,$C36),2))</f>
        <v/>
      </c>
      <c r="I36" s="18" t="n"/>
      <c r="J36" s="18" t="n"/>
      <c r="K36" s="28">
        <f>IF($B36="","",--TEXT($B36,"yyyymm"))</f>
        <v/>
      </c>
      <c r="L36" s="29">
        <f>IF($D36="","",IFERROR(INDEX(类别属性,MATCH($D36,类别表,0)),""))</f>
        <v/>
      </c>
      <c r="M36" s="18" t="n"/>
      <c r="N36" s="18" t="n"/>
      <c r="O36" s="26" t="n"/>
      <c r="P36" s="21">
        <f>IF($C36="","",IF(ISNA(MATCH($C36,账户表,0)),"※这个账户不在【基础资料】的账户档案里",IF($B36="","※没填日期，这一笔不会进任何月份的报表",IF(AND($F36&lt;&gt;"",$G36&lt;&gt;""),"※收入和支出不能同时填",IF(AND(N($F36)=0,N($G36)=0),"※收入和支出都没填",IF(OR(N($F36)&lt;0,N($G36)&lt;0),"※金额不能填负数，方向反了就换一列填",IF($D36="","※没填收支类别，分类报表会漏掉这一笔",IF(ISNA(MATCH($D36,类别表,0)),"※收支类别不在【基础资料】的清单里",IF(AND($L36="内部转账",$M36=""),"△内部转账要在「对方账户」写上另一头",IF(AND($L36="内部转账",$M36=$C36),"※对方账户跟本账户是同一个",IF(AND($L36&lt;&gt;"内部转账",$M36&lt;&gt;""),"△填了对方账户，但类别不是内部转账",IF($H36&lt;0,"△这一笔之后该账户余额成负数了，核一下",""))))))))))))</f>
        <v/>
      </c>
    </row>
    <row r="37">
      <c r="A37" s="17">
        <f>IF($C37="","",COUNTA($C$5:$C37))</f>
        <v/>
      </c>
      <c r="B37" s="20" t="n"/>
      <c r="C37" s="18" t="n"/>
      <c r="D37" s="18" t="n"/>
      <c r="E37" s="26" t="n"/>
      <c r="F37" s="19" t="n"/>
      <c r="G37" s="19" t="n"/>
      <c r="H37" s="27">
        <f>IF($C37="","",ROUND(SUMIF(账户表,$C37,账户期初)+SUMIFS($F$5:F37,$C$5:C37,$C37)-SUMIFS($G$5:G37,$C$5:C37,$C37),2))</f>
        <v/>
      </c>
      <c r="I37" s="18" t="n"/>
      <c r="J37" s="18" t="n"/>
      <c r="K37" s="28">
        <f>IF($B37="","",--TEXT($B37,"yyyymm"))</f>
        <v/>
      </c>
      <c r="L37" s="29">
        <f>IF($D37="","",IFERROR(INDEX(类别属性,MATCH($D37,类别表,0)),""))</f>
        <v/>
      </c>
      <c r="M37" s="18" t="n"/>
      <c r="N37" s="18" t="n"/>
      <c r="O37" s="26" t="n"/>
      <c r="P37" s="21">
        <f>IF($C37="","",IF(ISNA(MATCH($C37,账户表,0)),"※这个账户不在【基础资料】的账户档案里",IF($B37="","※没填日期，这一笔不会进任何月份的报表",IF(AND($F37&lt;&gt;"",$G37&lt;&gt;""),"※收入和支出不能同时填",IF(AND(N($F37)=0,N($G37)=0),"※收入和支出都没填",IF(OR(N($F37)&lt;0,N($G37)&lt;0),"※金额不能填负数，方向反了就换一列填",IF($D37="","※没填收支类别，分类报表会漏掉这一笔",IF(ISNA(MATCH($D37,类别表,0)),"※收支类别不在【基础资料】的清单里",IF(AND($L37="内部转账",$M37=""),"△内部转账要在「对方账户」写上另一头",IF(AND($L37="内部转账",$M37=$C37),"※对方账户跟本账户是同一个",IF(AND($L37&lt;&gt;"内部转账",$M37&lt;&gt;""),"△填了对方账户，但类别不是内部转账",IF($H37&lt;0,"△这一笔之后该账户余额成负数了，核一下",""))))))))))))</f>
        <v/>
      </c>
    </row>
    <row r="38">
      <c r="A38" s="17">
        <f>IF($C38="","",COUNTA($C$5:$C38))</f>
        <v/>
      </c>
      <c r="B38" s="20" t="n"/>
      <c r="C38" s="18" t="n"/>
      <c r="D38" s="18" t="n"/>
      <c r="E38" s="26" t="n"/>
      <c r="F38" s="19" t="n"/>
      <c r="G38" s="19" t="n"/>
      <c r="H38" s="27">
        <f>IF($C38="","",ROUND(SUMIF(账户表,$C38,账户期初)+SUMIFS($F$5:F38,$C$5:C38,$C38)-SUMIFS($G$5:G38,$C$5:C38,$C38),2))</f>
        <v/>
      </c>
      <c r="I38" s="18" t="n"/>
      <c r="J38" s="18" t="n"/>
      <c r="K38" s="28">
        <f>IF($B38="","",--TEXT($B38,"yyyymm"))</f>
        <v/>
      </c>
      <c r="L38" s="29">
        <f>IF($D38="","",IFERROR(INDEX(类别属性,MATCH($D38,类别表,0)),""))</f>
        <v/>
      </c>
      <c r="M38" s="18" t="n"/>
      <c r="N38" s="18" t="n"/>
      <c r="O38" s="26" t="n"/>
      <c r="P38" s="21">
        <f>IF($C38="","",IF(ISNA(MATCH($C38,账户表,0)),"※这个账户不在【基础资料】的账户档案里",IF($B38="","※没填日期，这一笔不会进任何月份的报表",IF(AND($F38&lt;&gt;"",$G38&lt;&gt;""),"※收入和支出不能同时填",IF(AND(N($F38)=0,N($G38)=0),"※收入和支出都没填",IF(OR(N($F38)&lt;0,N($G38)&lt;0),"※金额不能填负数，方向反了就换一列填",IF($D38="","※没填收支类别，分类报表会漏掉这一笔",IF(ISNA(MATCH($D38,类别表,0)),"※收支类别不在【基础资料】的清单里",IF(AND($L38="内部转账",$M38=""),"△内部转账要在「对方账户」写上另一头",IF(AND($L38="内部转账",$M38=$C38),"※对方账户跟本账户是同一个",IF(AND($L38&lt;&gt;"内部转账",$M38&lt;&gt;""),"△填了对方账户，但类别不是内部转账",IF($H38&lt;0,"△这一笔之后该账户余额成负数了，核一下",""))))))))))))</f>
        <v/>
      </c>
    </row>
    <row r="39">
      <c r="A39" s="17">
        <f>IF($C39="","",COUNTA($C$5:$C39))</f>
        <v/>
      </c>
      <c r="B39" s="20" t="n"/>
      <c r="C39" s="18" t="n"/>
      <c r="D39" s="18" t="n"/>
      <c r="E39" s="26" t="n"/>
      <c r="F39" s="19" t="n"/>
      <c r="G39" s="19" t="n"/>
      <c r="H39" s="27">
        <f>IF($C39="","",ROUND(SUMIF(账户表,$C39,账户期初)+SUMIFS($F$5:F39,$C$5:C39,$C39)-SUMIFS($G$5:G39,$C$5:C39,$C39),2))</f>
        <v/>
      </c>
      <c r="I39" s="18" t="n"/>
      <c r="J39" s="18" t="n"/>
      <c r="K39" s="28">
        <f>IF($B39="","",--TEXT($B39,"yyyymm"))</f>
        <v/>
      </c>
      <c r="L39" s="29">
        <f>IF($D39="","",IFERROR(INDEX(类别属性,MATCH($D39,类别表,0)),""))</f>
        <v/>
      </c>
      <c r="M39" s="18" t="n"/>
      <c r="N39" s="18" t="n"/>
      <c r="O39" s="26" t="n"/>
      <c r="P39" s="21">
        <f>IF($C39="","",IF(ISNA(MATCH($C39,账户表,0)),"※这个账户不在【基础资料】的账户档案里",IF($B39="","※没填日期，这一笔不会进任何月份的报表",IF(AND($F39&lt;&gt;"",$G39&lt;&gt;""),"※收入和支出不能同时填",IF(AND(N($F39)=0,N($G39)=0),"※收入和支出都没填",IF(OR(N($F39)&lt;0,N($G39)&lt;0),"※金额不能填负数，方向反了就换一列填",IF($D39="","※没填收支类别，分类报表会漏掉这一笔",IF(ISNA(MATCH($D39,类别表,0)),"※收支类别不在【基础资料】的清单里",IF(AND($L39="内部转账",$M39=""),"△内部转账要在「对方账户」写上另一头",IF(AND($L39="内部转账",$M39=$C39),"※对方账户跟本账户是同一个",IF(AND($L39&lt;&gt;"内部转账",$M39&lt;&gt;""),"△填了对方账户，但类别不是内部转账",IF($H39&lt;0,"△这一笔之后该账户余额成负数了，核一下",""))))))))))))</f>
        <v/>
      </c>
    </row>
    <row r="40">
      <c r="A40" s="17">
        <f>IF($C40="","",COUNTA($C$5:$C40))</f>
        <v/>
      </c>
      <c r="B40" s="20" t="n"/>
      <c r="C40" s="18" t="n"/>
      <c r="D40" s="18" t="n"/>
      <c r="E40" s="26" t="n"/>
      <c r="F40" s="19" t="n"/>
      <c r="G40" s="19" t="n"/>
      <c r="H40" s="27">
        <f>IF($C40="","",ROUND(SUMIF(账户表,$C40,账户期初)+SUMIFS($F$5:F40,$C$5:C40,$C40)-SUMIFS($G$5:G40,$C$5:C40,$C40),2))</f>
        <v/>
      </c>
      <c r="I40" s="18" t="n"/>
      <c r="J40" s="18" t="n"/>
      <c r="K40" s="28">
        <f>IF($B40="","",--TEXT($B40,"yyyymm"))</f>
        <v/>
      </c>
      <c r="L40" s="29">
        <f>IF($D40="","",IFERROR(INDEX(类别属性,MATCH($D40,类别表,0)),""))</f>
        <v/>
      </c>
      <c r="M40" s="18" t="n"/>
      <c r="N40" s="18" t="n"/>
      <c r="O40" s="26" t="n"/>
      <c r="P40" s="21">
        <f>IF($C40="","",IF(ISNA(MATCH($C40,账户表,0)),"※这个账户不在【基础资料】的账户档案里",IF($B40="","※没填日期，这一笔不会进任何月份的报表",IF(AND($F40&lt;&gt;"",$G40&lt;&gt;""),"※收入和支出不能同时填",IF(AND(N($F40)=0,N($G40)=0),"※收入和支出都没填",IF(OR(N($F40)&lt;0,N($G40)&lt;0),"※金额不能填负数，方向反了就换一列填",IF($D40="","※没填收支类别，分类报表会漏掉这一笔",IF(ISNA(MATCH($D40,类别表,0)),"※收支类别不在【基础资料】的清单里",IF(AND($L40="内部转账",$M40=""),"△内部转账要在「对方账户」写上另一头",IF(AND($L40="内部转账",$M40=$C40),"※对方账户跟本账户是同一个",IF(AND($L40&lt;&gt;"内部转账",$M40&lt;&gt;""),"△填了对方账户，但类别不是内部转账",IF($H40&lt;0,"△这一笔之后该账户余额成负数了，核一下",""))))))))))))</f>
        <v/>
      </c>
    </row>
    <row r="41">
      <c r="A41" s="17">
        <f>IF($C41="","",COUNTA($C$5:$C41))</f>
        <v/>
      </c>
      <c r="B41" s="20" t="n"/>
      <c r="C41" s="18" t="n"/>
      <c r="D41" s="18" t="n"/>
      <c r="E41" s="26" t="n"/>
      <c r="F41" s="19" t="n"/>
      <c r="G41" s="19" t="n"/>
      <c r="H41" s="27">
        <f>IF($C41="","",ROUND(SUMIF(账户表,$C41,账户期初)+SUMIFS($F$5:F41,$C$5:C41,$C41)-SUMIFS($G$5:G41,$C$5:C41,$C41),2))</f>
        <v/>
      </c>
      <c r="I41" s="18" t="n"/>
      <c r="J41" s="18" t="n"/>
      <c r="K41" s="28">
        <f>IF($B41="","",--TEXT($B41,"yyyymm"))</f>
        <v/>
      </c>
      <c r="L41" s="29">
        <f>IF($D41="","",IFERROR(INDEX(类别属性,MATCH($D41,类别表,0)),""))</f>
        <v/>
      </c>
      <c r="M41" s="18" t="n"/>
      <c r="N41" s="18" t="n"/>
      <c r="O41" s="26" t="n"/>
      <c r="P41" s="21">
        <f>IF($C41="","",IF(ISNA(MATCH($C41,账户表,0)),"※这个账户不在【基础资料】的账户档案里",IF($B41="","※没填日期，这一笔不会进任何月份的报表",IF(AND($F41&lt;&gt;"",$G41&lt;&gt;""),"※收入和支出不能同时填",IF(AND(N($F41)=0,N($G41)=0),"※收入和支出都没填",IF(OR(N($F41)&lt;0,N($G41)&lt;0),"※金额不能填负数，方向反了就换一列填",IF($D41="","※没填收支类别，分类报表会漏掉这一笔",IF(ISNA(MATCH($D41,类别表,0)),"※收支类别不在【基础资料】的清单里",IF(AND($L41="内部转账",$M41=""),"△内部转账要在「对方账户」写上另一头",IF(AND($L41="内部转账",$M41=$C41),"※对方账户跟本账户是同一个",IF(AND($L41&lt;&gt;"内部转账",$M41&lt;&gt;""),"△填了对方账户，但类别不是内部转账",IF($H41&lt;0,"△这一笔之后该账户余额成负数了，核一下",""))))))))))))</f>
        <v/>
      </c>
    </row>
    <row r="42">
      <c r="A42" s="17">
        <f>IF($C42="","",COUNTA($C$5:$C42))</f>
        <v/>
      </c>
      <c r="B42" s="20" t="n"/>
      <c r="C42" s="18" t="n"/>
      <c r="D42" s="18" t="n"/>
      <c r="E42" s="26" t="n"/>
      <c r="F42" s="19" t="n"/>
      <c r="G42" s="19" t="n"/>
      <c r="H42" s="27">
        <f>IF($C42="","",ROUND(SUMIF(账户表,$C42,账户期初)+SUMIFS($F$5:F42,$C$5:C42,$C42)-SUMIFS($G$5:G42,$C$5:C42,$C42),2))</f>
        <v/>
      </c>
      <c r="I42" s="18" t="n"/>
      <c r="J42" s="18" t="n"/>
      <c r="K42" s="28">
        <f>IF($B42="","",--TEXT($B42,"yyyymm"))</f>
        <v/>
      </c>
      <c r="L42" s="29">
        <f>IF($D42="","",IFERROR(INDEX(类别属性,MATCH($D42,类别表,0)),""))</f>
        <v/>
      </c>
      <c r="M42" s="18" t="n"/>
      <c r="N42" s="18" t="n"/>
      <c r="O42" s="26" t="n"/>
      <c r="P42" s="21">
        <f>IF($C42="","",IF(ISNA(MATCH($C42,账户表,0)),"※这个账户不在【基础资料】的账户档案里",IF($B42="","※没填日期，这一笔不会进任何月份的报表",IF(AND($F42&lt;&gt;"",$G42&lt;&gt;""),"※收入和支出不能同时填",IF(AND(N($F42)=0,N($G42)=0),"※收入和支出都没填",IF(OR(N($F42)&lt;0,N($G42)&lt;0),"※金额不能填负数，方向反了就换一列填",IF($D42="","※没填收支类别，分类报表会漏掉这一笔",IF(ISNA(MATCH($D42,类别表,0)),"※收支类别不在【基础资料】的清单里",IF(AND($L42="内部转账",$M42=""),"△内部转账要在「对方账户」写上另一头",IF(AND($L42="内部转账",$M42=$C42),"※对方账户跟本账户是同一个",IF(AND($L42&lt;&gt;"内部转账",$M42&lt;&gt;""),"△填了对方账户，但类别不是内部转账",IF($H42&lt;0,"△这一笔之后该账户余额成负数了，核一下",""))))))))))))</f>
        <v/>
      </c>
    </row>
    <row r="43">
      <c r="A43" s="17">
        <f>IF($C43="","",COUNTA($C$5:$C43))</f>
        <v/>
      </c>
      <c r="B43" s="20" t="n"/>
      <c r="C43" s="18" t="n"/>
      <c r="D43" s="18" t="n"/>
      <c r="E43" s="26" t="n"/>
      <c r="F43" s="19" t="n"/>
      <c r="G43" s="19" t="n"/>
      <c r="H43" s="27">
        <f>IF($C43="","",ROUND(SUMIF(账户表,$C43,账户期初)+SUMIFS($F$5:F43,$C$5:C43,$C43)-SUMIFS($G$5:G43,$C$5:C43,$C43),2))</f>
        <v/>
      </c>
      <c r="I43" s="18" t="n"/>
      <c r="J43" s="18" t="n"/>
      <c r="K43" s="28">
        <f>IF($B43="","",--TEXT($B43,"yyyymm"))</f>
        <v/>
      </c>
      <c r="L43" s="29">
        <f>IF($D43="","",IFERROR(INDEX(类别属性,MATCH($D43,类别表,0)),""))</f>
        <v/>
      </c>
      <c r="M43" s="18" t="n"/>
      <c r="N43" s="18" t="n"/>
      <c r="O43" s="26" t="n"/>
      <c r="P43" s="21">
        <f>IF($C43="","",IF(ISNA(MATCH($C43,账户表,0)),"※这个账户不在【基础资料】的账户档案里",IF($B43="","※没填日期，这一笔不会进任何月份的报表",IF(AND($F43&lt;&gt;"",$G43&lt;&gt;""),"※收入和支出不能同时填",IF(AND(N($F43)=0,N($G43)=0),"※收入和支出都没填",IF(OR(N($F43)&lt;0,N($G43)&lt;0),"※金额不能填负数，方向反了就换一列填",IF($D43="","※没填收支类别，分类报表会漏掉这一笔",IF(ISNA(MATCH($D43,类别表,0)),"※收支类别不在【基础资料】的清单里",IF(AND($L43="内部转账",$M43=""),"△内部转账要在「对方账户」写上另一头",IF(AND($L43="内部转账",$M43=$C43),"※对方账户跟本账户是同一个",IF(AND($L43&lt;&gt;"内部转账",$M43&lt;&gt;""),"△填了对方账户，但类别不是内部转账",IF($H43&lt;0,"△这一笔之后该账户余额成负数了，核一下",""))))))))))))</f>
        <v/>
      </c>
    </row>
    <row r="44">
      <c r="A44" s="17">
        <f>IF($C44="","",COUNTA($C$5:$C44))</f>
        <v/>
      </c>
      <c r="B44" s="20" t="n"/>
      <c r="C44" s="18" t="n"/>
      <c r="D44" s="18" t="n"/>
      <c r="E44" s="26" t="n"/>
      <c r="F44" s="19" t="n"/>
      <c r="G44" s="19" t="n"/>
      <c r="H44" s="27">
        <f>IF($C44="","",ROUND(SUMIF(账户表,$C44,账户期初)+SUMIFS($F$5:F44,$C$5:C44,$C44)-SUMIFS($G$5:G44,$C$5:C44,$C44),2))</f>
        <v/>
      </c>
      <c r="I44" s="18" t="n"/>
      <c r="J44" s="18" t="n"/>
      <c r="K44" s="28">
        <f>IF($B44="","",--TEXT($B44,"yyyymm"))</f>
        <v/>
      </c>
      <c r="L44" s="29">
        <f>IF($D44="","",IFERROR(INDEX(类别属性,MATCH($D44,类别表,0)),""))</f>
        <v/>
      </c>
      <c r="M44" s="18" t="n"/>
      <c r="N44" s="18" t="n"/>
      <c r="O44" s="26" t="n"/>
      <c r="P44" s="21">
        <f>IF($C44="","",IF(ISNA(MATCH($C44,账户表,0)),"※这个账户不在【基础资料】的账户档案里",IF($B44="","※没填日期，这一笔不会进任何月份的报表",IF(AND($F44&lt;&gt;"",$G44&lt;&gt;""),"※收入和支出不能同时填",IF(AND(N($F44)=0,N($G44)=0),"※收入和支出都没填",IF(OR(N($F44)&lt;0,N($G44)&lt;0),"※金额不能填负数，方向反了就换一列填",IF($D44="","※没填收支类别，分类报表会漏掉这一笔",IF(ISNA(MATCH($D44,类别表,0)),"※收支类别不在【基础资料】的清单里",IF(AND($L44="内部转账",$M44=""),"△内部转账要在「对方账户」写上另一头",IF(AND($L44="内部转账",$M44=$C44),"※对方账户跟本账户是同一个",IF(AND($L44&lt;&gt;"内部转账",$M44&lt;&gt;""),"△填了对方账户，但类别不是内部转账",IF($H44&lt;0,"△这一笔之后该账户余额成负数了，核一下",""))))))))))))</f>
        <v/>
      </c>
    </row>
    <row r="45">
      <c r="A45" s="17">
        <f>IF($C45="","",COUNTA($C$5:$C45))</f>
        <v/>
      </c>
      <c r="B45" s="20" t="n"/>
      <c r="C45" s="18" t="n"/>
      <c r="D45" s="18" t="n"/>
      <c r="E45" s="26" t="n"/>
      <c r="F45" s="19" t="n"/>
      <c r="G45" s="19" t="n"/>
      <c r="H45" s="27">
        <f>IF($C45="","",ROUND(SUMIF(账户表,$C45,账户期初)+SUMIFS($F$5:F45,$C$5:C45,$C45)-SUMIFS($G$5:G45,$C$5:C45,$C45),2))</f>
        <v/>
      </c>
      <c r="I45" s="18" t="n"/>
      <c r="J45" s="18" t="n"/>
      <c r="K45" s="28">
        <f>IF($B45="","",--TEXT($B45,"yyyymm"))</f>
        <v/>
      </c>
      <c r="L45" s="29">
        <f>IF($D45="","",IFERROR(INDEX(类别属性,MATCH($D45,类别表,0)),""))</f>
        <v/>
      </c>
      <c r="M45" s="18" t="n"/>
      <c r="N45" s="18" t="n"/>
      <c r="O45" s="26" t="n"/>
      <c r="P45" s="21">
        <f>IF($C45="","",IF(ISNA(MATCH($C45,账户表,0)),"※这个账户不在【基础资料】的账户档案里",IF($B45="","※没填日期，这一笔不会进任何月份的报表",IF(AND($F45&lt;&gt;"",$G45&lt;&gt;""),"※收入和支出不能同时填",IF(AND(N($F45)=0,N($G45)=0),"※收入和支出都没填",IF(OR(N($F45)&lt;0,N($G45)&lt;0),"※金额不能填负数，方向反了就换一列填",IF($D45="","※没填收支类别，分类报表会漏掉这一笔",IF(ISNA(MATCH($D45,类别表,0)),"※收支类别不在【基础资料】的清单里",IF(AND($L45="内部转账",$M45=""),"△内部转账要在「对方账户」写上另一头",IF(AND($L45="内部转账",$M45=$C45),"※对方账户跟本账户是同一个",IF(AND($L45&lt;&gt;"内部转账",$M45&lt;&gt;""),"△填了对方账户，但类别不是内部转账",IF($H45&lt;0,"△这一笔之后该账户余额成负数了，核一下",""))))))))))))</f>
        <v/>
      </c>
    </row>
    <row r="46">
      <c r="A46" s="17">
        <f>IF($C46="","",COUNTA($C$5:$C46))</f>
        <v/>
      </c>
      <c r="B46" s="20" t="n"/>
      <c r="C46" s="18" t="n"/>
      <c r="D46" s="18" t="n"/>
      <c r="E46" s="26" t="n"/>
      <c r="F46" s="19" t="n"/>
      <c r="G46" s="19" t="n"/>
      <c r="H46" s="27">
        <f>IF($C46="","",ROUND(SUMIF(账户表,$C46,账户期初)+SUMIFS($F$5:F46,$C$5:C46,$C46)-SUMIFS($G$5:G46,$C$5:C46,$C46),2))</f>
        <v/>
      </c>
      <c r="I46" s="18" t="n"/>
      <c r="J46" s="18" t="n"/>
      <c r="K46" s="28">
        <f>IF($B46="","",--TEXT($B46,"yyyymm"))</f>
        <v/>
      </c>
      <c r="L46" s="29">
        <f>IF($D46="","",IFERROR(INDEX(类别属性,MATCH($D46,类别表,0)),""))</f>
        <v/>
      </c>
      <c r="M46" s="18" t="n"/>
      <c r="N46" s="18" t="n"/>
      <c r="O46" s="26" t="n"/>
      <c r="P46" s="21">
        <f>IF($C46="","",IF(ISNA(MATCH($C46,账户表,0)),"※这个账户不在【基础资料】的账户档案里",IF($B46="","※没填日期，这一笔不会进任何月份的报表",IF(AND($F46&lt;&gt;"",$G46&lt;&gt;""),"※收入和支出不能同时填",IF(AND(N($F46)=0,N($G46)=0),"※收入和支出都没填",IF(OR(N($F46)&lt;0,N($G46)&lt;0),"※金额不能填负数，方向反了就换一列填",IF($D46="","※没填收支类别，分类报表会漏掉这一笔",IF(ISNA(MATCH($D46,类别表,0)),"※收支类别不在【基础资料】的清单里",IF(AND($L46="内部转账",$M46=""),"△内部转账要在「对方账户」写上另一头",IF(AND($L46="内部转账",$M46=$C46),"※对方账户跟本账户是同一个",IF(AND($L46&lt;&gt;"内部转账",$M46&lt;&gt;""),"△填了对方账户，但类别不是内部转账",IF($H46&lt;0,"△这一笔之后该账户余额成负数了，核一下",""))))))))))))</f>
        <v/>
      </c>
    </row>
    <row r="47">
      <c r="A47" s="17">
        <f>IF($C47="","",COUNTA($C$5:$C47))</f>
        <v/>
      </c>
      <c r="B47" s="20" t="n"/>
      <c r="C47" s="18" t="n"/>
      <c r="D47" s="18" t="n"/>
      <c r="E47" s="26" t="n"/>
      <c r="F47" s="19" t="n"/>
      <c r="G47" s="19" t="n"/>
      <c r="H47" s="27">
        <f>IF($C47="","",ROUND(SUMIF(账户表,$C47,账户期初)+SUMIFS($F$5:F47,$C$5:C47,$C47)-SUMIFS($G$5:G47,$C$5:C47,$C47),2))</f>
        <v/>
      </c>
      <c r="I47" s="18" t="n"/>
      <c r="J47" s="18" t="n"/>
      <c r="K47" s="28">
        <f>IF($B47="","",--TEXT($B47,"yyyymm"))</f>
        <v/>
      </c>
      <c r="L47" s="29">
        <f>IF($D47="","",IFERROR(INDEX(类别属性,MATCH($D47,类别表,0)),""))</f>
        <v/>
      </c>
      <c r="M47" s="18" t="n"/>
      <c r="N47" s="18" t="n"/>
      <c r="O47" s="26" t="n"/>
      <c r="P47" s="21">
        <f>IF($C47="","",IF(ISNA(MATCH($C47,账户表,0)),"※这个账户不在【基础资料】的账户档案里",IF($B47="","※没填日期，这一笔不会进任何月份的报表",IF(AND($F47&lt;&gt;"",$G47&lt;&gt;""),"※收入和支出不能同时填",IF(AND(N($F47)=0,N($G47)=0),"※收入和支出都没填",IF(OR(N($F47)&lt;0,N($G47)&lt;0),"※金额不能填负数，方向反了就换一列填",IF($D47="","※没填收支类别，分类报表会漏掉这一笔",IF(ISNA(MATCH($D47,类别表,0)),"※收支类别不在【基础资料】的清单里",IF(AND($L47="内部转账",$M47=""),"△内部转账要在「对方账户」写上另一头",IF(AND($L47="内部转账",$M47=$C47),"※对方账户跟本账户是同一个",IF(AND($L47&lt;&gt;"内部转账",$M47&lt;&gt;""),"△填了对方账户，但类别不是内部转账",IF($H47&lt;0,"△这一笔之后该账户余额成负数了，核一下",""))))))))))))</f>
        <v/>
      </c>
    </row>
    <row r="48">
      <c r="A48" s="17">
        <f>IF($C48="","",COUNTA($C$5:$C48))</f>
        <v/>
      </c>
      <c r="B48" s="20" t="n"/>
      <c r="C48" s="18" t="n"/>
      <c r="D48" s="18" t="n"/>
      <c r="E48" s="26" t="n"/>
      <c r="F48" s="19" t="n"/>
      <c r="G48" s="19" t="n"/>
      <c r="H48" s="27">
        <f>IF($C48="","",ROUND(SUMIF(账户表,$C48,账户期初)+SUMIFS($F$5:F48,$C$5:C48,$C48)-SUMIFS($G$5:G48,$C$5:C48,$C48),2))</f>
        <v/>
      </c>
      <c r="I48" s="18" t="n"/>
      <c r="J48" s="18" t="n"/>
      <c r="K48" s="28">
        <f>IF($B48="","",--TEXT($B48,"yyyymm"))</f>
        <v/>
      </c>
      <c r="L48" s="29">
        <f>IF($D48="","",IFERROR(INDEX(类别属性,MATCH($D48,类别表,0)),""))</f>
        <v/>
      </c>
      <c r="M48" s="18" t="n"/>
      <c r="N48" s="18" t="n"/>
      <c r="O48" s="26" t="n"/>
      <c r="P48" s="21">
        <f>IF($C48="","",IF(ISNA(MATCH($C48,账户表,0)),"※这个账户不在【基础资料】的账户档案里",IF($B48="","※没填日期，这一笔不会进任何月份的报表",IF(AND($F48&lt;&gt;"",$G48&lt;&gt;""),"※收入和支出不能同时填",IF(AND(N($F48)=0,N($G48)=0),"※收入和支出都没填",IF(OR(N($F48)&lt;0,N($G48)&lt;0),"※金额不能填负数，方向反了就换一列填",IF($D48="","※没填收支类别，分类报表会漏掉这一笔",IF(ISNA(MATCH($D48,类别表,0)),"※收支类别不在【基础资料】的清单里",IF(AND($L48="内部转账",$M48=""),"△内部转账要在「对方账户」写上另一头",IF(AND($L48="内部转账",$M48=$C48),"※对方账户跟本账户是同一个",IF(AND($L48&lt;&gt;"内部转账",$M48&lt;&gt;""),"△填了对方账户，但类别不是内部转账",IF($H48&lt;0,"△这一笔之后该账户余额成负数了，核一下",""))))))))))))</f>
        <v/>
      </c>
    </row>
    <row r="49">
      <c r="A49" s="17">
        <f>IF($C49="","",COUNTA($C$5:$C49))</f>
        <v/>
      </c>
      <c r="B49" s="20" t="n"/>
      <c r="C49" s="18" t="n"/>
      <c r="D49" s="18" t="n"/>
      <c r="E49" s="26" t="n"/>
      <c r="F49" s="19" t="n"/>
      <c r="G49" s="19" t="n"/>
      <c r="H49" s="27">
        <f>IF($C49="","",ROUND(SUMIF(账户表,$C49,账户期初)+SUMIFS($F$5:F49,$C$5:C49,$C49)-SUMIFS($G$5:G49,$C$5:C49,$C49),2))</f>
        <v/>
      </c>
      <c r="I49" s="18" t="n"/>
      <c r="J49" s="18" t="n"/>
      <c r="K49" s="28">
        <f>IF($B49="","",--TEXT($B49,"yyyymm"))</f>
        <v/>
      </c>
      <c r="L49" s="29">
        <f>IF($D49="","",IFERROR(INDEX(类别属性,MATCH($D49,类别表,0)),""))</f>
        <v/>
      </c>
      <c r="M49" s="18" t="n"/>
      <c r="N49" s="18" t="n"/>
      <c r="O49" s="26" t="n"/>
      <c r="P49" s="21">
        <f>IF($C49="","",IF(ISNA(MATCH($C49,账户表,0)),"※这个账户不在【基础资料】的账户档案里",IF($B49="","※没填日期，这一笔不会进任何月份的报表",IF(AND($F49&lt;&gt;"",$G49&lt;&gt;""),"※收入和支出不能同时填",IF(AND(N($F49)=0,N($G49)=0),"※收入和支出都没填",IF(OR(N($F49)&lt;0,N($G49)&lt;0),"※金额不能填负数，方向反了就换一列填",IF($D49="","※没填收支类别，分类报表会漏掉这一笔",IF(ISNA(MATCH($D49,类别表,0)),"※收支类别不在【基础资料】的清单里",IF(AND($L49="内部转账",$M49=""),"△内部转账要在「对方账户」写上另一头",IF(AND($L49="内部转账",$M49=$C49),"※对方账户跟本账户是同一个",IF(AND($L49&lt;&gt;"内部转账",$M49&lt;&gt;""),"△填了对方账户，但类别不是内部转账",IF($H49&lt;0,"△这一笔之后该账户余额成负数了，核一下",""))))))))))))</f>
        <v/>
      </c>
    </row>
    <row r="50">
      <c r="A50" s="17">
        <f>IF($C50="","",COUNTA($C$5:$C50))</f>
        <v/>
      </c>
      <c r="B50" s="20" t="n"/>
      <c r="C50" s="18" t="n"/>
      <c r="D50" s="18" t="n"/>
      <c r="E50" s="26" t="n"/>
      <c r="F50" s="19" t="n"/>
      <c r="G50" s="19" t="n"/>
      <c r="H50" s="27">
        <f>IF($C50="","",ROUND(SUMIF(账户表,$C50,账户期初)+SUMIFS($F$5:F50,$C$5:C50,$C50)-SUMIFS($G$5:G50,$C$5:C50,$C50),2))</f>
        <v/>
      </c>
      <c r="I50" s="18" t="n"/>
      <c r="J50" s="18" t="n"/>
      <c r="K50" s="28">
        <f>IF($B50="","",--TEXT($B50,"yyyymm"))</f>
        <v/>
      </c>
      <c r="L50" s="29">
        <f>IF($D50="","",IFERROR(INDEX(类别属性,MATCH($D50,类别表,0)),""))</f>
        <v/>
      </c>
      <c r="M50" s="18" t="n"/>
      <c r="N50" s="18" t="n"/>
      <c r="O50" s="26" t="n"/>
      <c r="P50" s="21">
        <f>IF($C50="","",IF(ISNA(MATCH($C50,账户表,0)),"※这个账户不在【基础资料】的账户档案里",IF($B50="","※没填日期，这一笔不会进任何月份的报表",IF(AND($F50&lt;&gt;"",$G50&lt;&gt;""),"※收入和支出不能同时填",IF(AND(N($F50)=0,N($G50)=0),"※收入和支出都没填",IF(OR(N($F50)&lt;0,N($G50)&lt;0),"※金额不能填负数，方向反了就换一列填",IF($D50="","※没填收支类别，分类报表会漏掉这一笔",IF(ISNA(MATCH($D50,类别表,0)),"※收支类别不在【基础资料】的清单里",IF(AND($L50="内部转账",$M50=""),"△内部转账要在「对方账户」写上另一头",IF(AND($L50="内部转账",$M50=$C50),"※对方账户跟本账户是同一个",IF(AND($L50&lt;&gt;"内部转账",$M50&lt;&gt;""),"△填了对方账户，但类别不是内部转账",IF($H50&lt;0,"△这一笔之后该账户余额成负数了，核一下",""))))))))))))</f>
        <v/>
      </c>
    </row>
    <row r="51">
      <c r="A51" s="17">
        <f>IF($C51="","",COUNTA($C$5:$C51))</f>
        <v/>
      </c>
      <c r="B51" s="20" t="n"/>
      <c r="C51" s="18" t="n"/>
      <c r="D51" s="18" t="n"/>
      <c r="E51" s="26" t="n"/>
      <c r="F51" s="19" t="n"/>
      <c r="G51" s="19" t="n"/>
      <c r="H51" s="27">
        <f>IF($C51="","",ROUND(SUMIF(账户表,$C51,账户期初)+SUMIFS($F$5:F51,$C$5:C51,$C51)-SUMIFS($G$5:G51,$C$5:C51,$C51),2))</f>
        <v/>
      </c>
      <c r="I51" s="18" t="n"/>
      <c r="J51" s="18" t="n"/>
      <c r="K51" s="28">
        <f>IF($B51="","",--TEXT($B51,"yyyymm"))</f>
        <v/>
      </c>
      <c r="L51" s="29">
        <f>IF($D51="","",IFERROR(INDEX(类别属性,MATCH($D51,类别表,0)),""))</f>
        <v/>
      </c>
      <c r="M51" s="18" t="n"/>
      <c r="N51" s="18" t="n"/>
      <c r="O51" s="26" t="n"/>
      <c r="P51" s="21">
        <f>IF($C51="","",IF(ISNA(MATCH($C51,账户表,0)),"※这个账户不在【基础资料】的账户档案里",IF($B51="","※没填日期，这一笔不会进任何月份的报表",IF(AND($F51&lt;&gt;"",$G51&lt;&gt;""),"※收入和支出不能同时填",IF(AND(N($F51)=0,N($G51)=0),"※收入和支出都没填",IF(OR(N($F51)&lt;0,N($G51)&lt;0),"※金额不能填负数，方向反了就换一列填",IF($D51="","※没填收支类别，分类报表会漏掉这一笔",IF(ISNA(MATCH($D51,类别表,0)),"※收支类别不在【基础资料】的清单里",IF(AND($L51="内部转账",$M51=""),"△内部转账要在「对方账户」写上另一头",IF(AND($L51="内部转账",$M51=$C51),"※对方账户跟本账户是同一个",IF(AND($L51&lt;&gt;"内部转账",$M51&lt;&gt;""),"△填了对方账户，但类别不是内部转账",IF($H51&lt;0,"△这一笔之后该账户余额成负数了，核一下",""))))))))))))</f>
        <v/>
      </c>
    </row>
    <row r="52">
      <c r="A52" s="17">
        <f>IF($C52="","",COUNTA($C$5:$C52))</f>
        <v/>
      </c>
      <c r="B52" s="20" t="n"/>
      <c r="C52" s="18" t="n"/>
      <c r="D52" s="18" t="n"/>
      <c r="E52" s="26" t="n"/>
      <c r="F52" s="19" t="n"/>
      <c r="G52" s="19" t="n"/>
      <c r="H52" s="27">
        <f>IF($C52="","",ROUND(SUMIF(账户表,$C52,账户期初)+SUMIFS($F$5:F52,$C$5:C52,$C52)-SUMIFS($G$5:G52,$C$5:C52,$C52),2))</f>
        <v/>
      </c>
      <c r="I52" s="18" t="n"/>
      <c r="J52" s="18" t="n"/>
      <c r="K52" s="28">
        <f>IF($B52="","",--TEXT($B52,"yyyymm"))</f>
        <v/>
      </c>
      <c r="L52" s="29">
        <f>IF($D52="","",IFERROR(INDEX(类别属性,MATCH($D52,类别表,0)),""))</f>
        <v/>
      </c>
      <c r="M52" s="18" t="n"/>
      <c r="N52" s="18" t="n"/>
      <c r="O52" s="26" t="n"/>
      <c r="P52" s="21">
        <f>IF($C52="","",IF(ISNA(MATCH($C52,账户表,0)),"※这个账户不在【基础资料】的账户档案里",IF($B52="","※没填日期，这一笔不会进任何月份的报表",IF(AND($F52&lt;&gt;"",$G52&lt;&gt;""),"※收入和支出不能同时填",IF(AND(N($F52)=0,N($G52)=0),"※收入和支出都没填",IF(OR(N($F52)&lt;0,N($G52)&lt;0),"※金额不能填负数，方向反了就换一列填",IF($D52="","※没填收支类别，分类报表会漏掉这一笔",IF(ISNA(MATCH($D52,类别表,0)),"※收支类别不在【基础资料】的清单里",IF(AND($L52="内部转账",$M52=""),"△内部转账要在「对方账户」写上另一头",IF(AND($L52="内部转账",$M52=$C52),"※对方账户跟本账户是同一个",IF(AND($L52&lt;&gt;"内部转账",$M52&lt;&gt;""),"△填了对方账户，但类别不是内部转账",IF($H52&lt;0,"△这一笔之后该账户余额成负数了，核一下",""))))))))))))</f>
        <v/>
      </c>
    </row>
    <row r="53">
      <c r="A53" s="17">
        <f>IF($C53="","",COUNTA($C$5:$C53))</f>
        <v/>
      </c>
      <c r="B53" s="20" t="n"/>
      <c r="C53" s="18" t="n"/>
      <c r="D53" s="18" t="n"/>
      <c r="E53" s="26" t="n"/>
      <c r="F53" s="19" t="n"/>
      <c r="G53" s="19" t="n"/>
      <c r="H53" s="27">
        <f>IF($C53="","",ROUND(SUMIF(账户表,$C53,账户期初)+SUMIFS($F$5:F53,$C$5:C53,$C53)-SUMIFS($G$5:G53,$C$5:C53,$C53),2))</f>
        <v/>
      </c>
      <c r="I53" s="18" t="n"/>
      <c r="J53" s="18" t="n"/>
      <c r="K53" s="28">
        <f>IF($B53="","",--TEXT($B53,"yyyymm"))</f>
        <v/>
      </c>
      <c r="L53" s="29">
        <f>IF($D53="","",IFERROR(INDEX(类别属性,MATCH($D53,类别表,0)),""))</f>
        <v/>
      </c>
      <c r="M53" s="18" t="n"/>
      <c r="N53" s="18" t="n"/>
      <c r="O53" s="26" t="n"/>
      <c r="P53" s="21">
        <f>IF($C53="","",IF(ISNA(MATCH($C53,账户表,0)),"※这个账户不在【基础资料】的账户档案里",IF($B53="","※没填日期，这一笔不会进任何月份的报表",IF(AND($F53&lt;&gt;"",$G53&lt;&gt;""),"※收入和支出不能同时填",IF(AND(N($F53)=0,N($G53)=0),"※收入和支出都没填",IF(OR(N($F53)&lt;0,N($G53)&lt;0),"※金额不能填负数，方向反了就换一列填",IF($D53="","※没填收支类别，分类报表会漏掉这一笔",IF(ISNA(MATCH($D53,类别表,0)),"※收支类别不在【基础资料】的清单里",IF(AND($L53="内部转账",$M53=""),"△内部转账要在「对方账户」写上另一头",IF(AND($L53="内部转账",$M53=$C53),"※对方账户跟本账户是同一个",IF(AND($L53&lt;&gt;"内部转账",$M53&lt;&gt;""),"△填了对方账户，但类别不是内部转账",IF($H53&lt;0,"△这一笔之后该账户余额成负数了，核一下",""))))))))))))</f>
        <v/>
      </c>
    </row>
    <row r="54">
      <c r="A54" s="17">
        <f>IF($C54="","",COUNTA($C$5:$C54))</f>
        <v/>
      </c>
      <c r="B54" s="20" t="n"/>
      <c r="C54" s="18" t="n"/>
      <c r="D54" s="18" t="n"/>
      <c r="E54" s="26" t="n"/>
      <c r="F54" s="19" t="n"/>
      <c r="G54" s="19" t="n"/>
      <c r="H54" s="27">
        <f>IF($C54="","",ROUND(SUMIF(账户表,$C54,账户期初)+SUMIFS($F$5:F54,$C$5:C54,$C54)-SUMIFS($G$5:G54,$C$5:C54,$C54),2))</f>
        <v/>
      </c>
      <c r="I54" s="18" t="n"/>
      <c r="J54" s="18" t="n"/>
      <c r="K54" s="28">
        <f>IF($B54="","",--TEXT($B54,"yyyymm"))</f>
        <v/>
      </c>
      <c r="L54" s="29">
        <f>IF($D54="","",IFERROR(INDEX(类别属性,MATCH($D54,类别表,0)),""))</f>
        <v/>
      </c>
      <c r="M54" s="18" t="n"/>
      <c r="N54" s="18" t="n"/>
      <c r="O54" s="26" t="n"/>
      <c r="P54" s="21">
        <f>IF($C54="","",IF(ISNA(MATCH($C54,账户表,0)),"※这个账户不在【基础资料】的账户档案里",IF($B54="","※没填日期，这一笔不会进任何月份的报表",IF(AND($F54&lt;&gt;"",$G54&lt;&gt;""),"※收入和支出不能同时填",IF(AND(N($F54)=0,N($G54)=0),"※收入和支出都没填",IF(OR(N($F54)&lt;0,N($G54)&lt;0),"※金额不能填负数，方向反了就换一列填",IF($D54="","※没填收支类别，分类报表会漏掉这一笔",IF(ISNA(MATCH($D54,类别表,0)),"※收支类别不在【基础资料】的清单里",IF(AND($L54="内部转账",$M54=""),"△内部转账要在「对方账户」写上另一头",IF(AND($L54="内部转账",$M54=$C54),"※对方账户跟本账户是同一个",IF(AND($L54&lt;&gt;"内部转账",$M54&lt;&gt;""),"△填了对方账户，但类别不是内部转账",IF($H54&lt;0,"△这一笔之后该账户余额成负数了，核一下",""))))))))))))</f>
        <v/>
      </c>
    </row>
    <row r="55">
      <c r="A55" s="17">
        <f>IF($C55="","",COUNTA($C$5:$C55))</f>
        <v/>
      </c>
      <c r="B55" s="20" t="n"/>
      <c r="C55" s="18" t="n"/>
      <c r="D55" s="18" t="n"/>
      <c r="E55" s="26" t="n"/>
      <c r="F55" s="19" t="n"/>
      <c r="G55" s="19" t="n"/>
      <c r="H55" s="27">
        <f>IF($C55="","",ROUND(SUMIF(账户表,$C55,账户期初)+SUMIFS($F$5:F55,$C$5:C55,$C55)-SUMIFS($G$5:G55,$C$5:C55,$C55),2))</f>
        <v/>
      </c>
      <c r="I55" s="18" t="n"/>
      <c r="J55" s="18" t="n"/>
      <c r="K55" s="28">
        <f>IF($B55="","",--TEXT($B55,"yyyymm"))</f>
        <v/>
      </c>
      <c r="L55" s="29">
        <f>IF($D55="","",IFERROR(INDEX(类别属性,MATCH($D55,类别表,0)),""))</f>
        <v/>
      </c>
      <c r="M55" s="18" t="n"/>
      <c r="N55" s="18" t="n"/>
      <c r="O55" s="26" t="n"/>
      <c r="P55" s="21">
        <f>IF($C55="","",IF(ISNA(MATCH($C55,账户表,0)),"※这个账户不在【基础资料】的账户档案里",IF($B55="","※没填日期，这一笔不会进任何月份的报表",IF(AND($F55&lt;&gt;"",$G55&lt;&gt;""),"※收入和支出不能同时填",IF(AND(N($F55)=0,N($G55)=0),"※收入和支出都没填",IF(OR(N($F55)&lt;0,N($G55)&lt;0),"※金额不能填负数，方向反了就换一列填",IF($D55="","※没填收支类别，分类报表会漏掉这一笔",IF(ISNA(MATCH($D55,类别表,0)),"※收支类别不在【基础资料】的清单里",IF(AND($L55="内部转账",$M55=""),"△内部转账要在「对方账户」写上另一头",IF(AND($L55="内部转账",$M55=$C55),"※对方账户跟本账户是同一个",IF(AND($L55&lt;&gt;"内部转账",$M55&lt;&gt;""),"△填了对方账户，但类别不是内部转账",IF($H55&lt;0,"△这一笔之后该账户余额成负数了，核一下",""))))))))))))</f>
        <v/>
      </c>
    </row>
    <row r="56">
      <c r="A56" s="17">
        <f>IF($C56="","",COUNTA($C$5:$C56))</f>
        <v/>
      </c>
      <c r="B56" s="20" t="n"/>
      <c r="C56" s="18" t="n"/>
      <c r="D56" s="18" t="n"/>
      <c r="E56" s="26" t="n"/>
      <c r="F56" s="19" t="n"/>
      <c r="G56" s="19" t="n"/>
      <c r="H56" s="27">
        <f>IF($C56="","",ROUND(SUMIF(账户表,$C56,账户期初)+SUMIFS($F$5:F56,$C$5:C56,$C56)-SUMIFS($G$5:G56,$C$5:C56,$C56),2))</f>
        <v/>
      </c>
      <c r="I56" s="18" t="n"/>
      <c r="J56" s="18" t="n"/>
      <c r="K56" s="28">
        <f>IF($B56="","",--TEXT($B56,"yyyymm"))</f>
        <v/>
      </c>
      <c r="L56" s="29">
        <f>IF($D56="","",IFERROR(INDEX(类别属性,MATCH($D56,类别表,0)),""))</f>
        <v/>
      </c>
      <c r="M56" s="18" t="n"/>
      <c r="N56" s="18" t="n"/>
      <c r="O56" s="26" t="n"/>
      <c r="P56" s="21">
        <f>IF($C56="","",IF(ISNA(MATCH($C56,账户表,0)),"※这个账户不在【基础资料】的账户档案里",IF($B56="","※没填日期，这一笔不会进任何月份的报表",IF(AND($F56&lt;&gt;"",$G56&lt;&gt;""),"※收入和支出不能同时填",IF(AND(N($F56)=0,N($G56)=0),"※收入和支出都没填",IF(OR(N($F56)&lt;0,N($G56)&lt;0),"※金额不能填负数，方向反了就换一列填",IF($D56="","※没填收支类别，分类报表会漏掉这一笔",IF(ISNA(MATCH($D56,类别表,0)),"※收支类别不在【基础资料】的清单里",IF(AND($L56="内部转账",$M56=""),"△内部转账要在「对方账户」写上另一头",IF(AND($L56="内部转账",$M56=$C56),"※对方账户跟本账户是同一个",IF(AND($L56&lt;&gt;"内部转账",$M56&lt;&gt;""),"△填了对方账户，但类别不是内部转账",IF($H56&lt;0,"△这一笔之后该账户余额成负数了，核一下",""))))))))))))</f>
        <v/>
      </c>
    </row>
    <row r="57">
      <c r="A57" s="17">
        <f>IF($C57="","",COUNTA($C$5:$C57))</f>
        <v/>
      </c>
      <c r="B57" s="20" t="n"/>
      <c r="C57" s="18" t="n"/>
      <c r="D57" s="18" t="n"/>
      <c r="E57" s="26" t="n"/>
      <c r="F57" s="19" t="n"/>
      <c r="G57" s="19" t="n"/>
      <c r="H57" s="27">
        <f>IF($C57="","",ROUND(SUMIF(账户表,$C57,账户期初)+SUMIFS($F$5:F57,$C$5:C57,$C57)-SUMIFS($G$5:G57,$C$5:C57,$C57),2))</f>
        <v/>
      </c>
      <c r="I57" s="18" t="n"/>
      <c r="J57" s="18" t="n"/>
      <c r="K57" s="28">
        <f>IF($B57="","",--TEXT($B57,"yyyymm"))</f>
        <v/>
      </c>
      <c r="L57" s="29">
        <f>IF($D57="","",IFERROR(INDEX(类别属性,MATCH($D57,类别表,0)),""))</f>
        <v/>
      </c>
      <c r="M57" s="18" t="n"/>
      <c r="N57" s="18" t="n"/>
      <c r="O57" s="26" t="n"/>
      <c r="P57" s="21">
        <f>IF($C57="","",IF(ISNA(MATCH($C57,账户表,0)),"※这个账户不在【基础资料】的账户档案里",IF($B57="","※没填日期，这一笔不会进任何月份的报表",IF(AND($F57&lt;&gt;"",$G57&lt;&gt;""),"※收入和支出不能同时填",IF(AND(N($F57)=0,N($G57)=0),"※收入和支出都没填",IF(OR(N($F57)&lt;0,N($G57)&lt;0),"※金额不能填负数，方向反了就换一列填",IF($D57="","※没填收支类别，分类报表会漏掉这一笔",IF(ISNA(MATCH($D57,类别表,0)),"※收支类别不在【基础资料】的清单里",IF(AND($L57="内部转账",$M57=""),"△内部转账要在「对方账户」写上另一头",IF(AND($L57="内部转账",$M57=$C57),"※对方账户跟本账户是同一个",IF(AND($L57&lt;&gt;"内部转账",$M57&lt;&gt;""),"△填了对方账户，但类别不是内部转账",IF($H57&lt;0,"△这一笔之后该账户余额成负数了，核一下",""))))))))))))</f>
        <v/>
      </c>
    </row>
    <row r="58">
      <c r="A58" s="17">
        <f>IF($C58="","",COUNTA($C$5:$C58))</f>
        <v/>
      </c>
      <c r="B58" s="20" t="n"/>
      <c r="C58" s="18" t="n"/>
      <c r="D58" s="18" t="n"/>
      <c r="E58" s="26" t="n"/>
      <c r="F58" s="19" t="n"/>
      <c r="G58" s="19" t="n"/>
      <c r="H58" s="27">
        <f>IF($C58="","",ROUND(SUMIF(账户表,$C58,账户期初)+SUMIFS($F$5:F58,$C$5:C58,$C58)-SUMIFS($G$5:G58,$C$5:C58,$C58),2))</f>
        <v/>
      </c>
      <c r="I58" s="18" t="n"/>
      <c r="J58" s="18" t="n"/>
      <c r="K58" s="28">
        <f>IF($B58="","",--TEXT($B58,"yyyymm"))</f>
        <v/>
      </c>
      <c r="L58" s="29">
        <f>IF($D58="","",IFERROR(INDEX(类别属性,MATCH($D58,类别表,0)),""))</f>
        <v/>
      </c>
      <c r="M58" s="18" t="n"/>
      <c r="N58" s="18" t="n"/>
      <c r="O58" s="26" t="n"/>
      <c r="P58" s="21">
        <f>IF($C58="","",IF(ISNA(MATCH($C58,账户表,0)),"※这个账户不在【基础资料】的账户档案里",IF($B58="","※没填日期，这一笔不会进任何月份的报表",IF(AND($F58&lt;&gt;"",$G58&lt;&gt;""),"※收入和支出不能同时填",IF(AND(N($F58)=0,N($G58)=0),"※收入和支出都没填",IF(OR(N($F58)&lt;0,N($G58)&lt;0),"※金额不能填负数，方向反了就换一列填",IF($D58="","※没填收支类别，分类报表会漏掉这一笔",IF(ISNA(MATCH($D58,类别表,0)),"※收支类别不在【基础资料】的清单里",IF(AND($L58="内部转账",$M58=""),"△内部转账要在「对方账户」写上另一头",IF(AND($L58="内部转账",$M58=$C58),"※对方账户跟本账户是同一个",IF(AND($L58&lt;&gt;"内部转账",$M58&lt;&gt;""),"△填了对方账户，但类别不是内部转账",IF($H58&lt;0,"△这一笔之后该账户余额成负数了，核一下",""))))))))))))</f>
        <v/>
      </c>
    </row>
    <row r="59">
      <c r="A59" s="17">
        <f>IF($C59="","",COUNTA($C$5:$C59))</f>
        <v/>
      </c>
      <c r="B59" s="20" t="n"/>
      <c r="C59" s="18" t="n"/>
      <c r="D59" s="18" t="n"/>
      <c r="E59" s="26" t="n"/>
      <c r="F59" s="19" t="n"/>
      <c r="G59" s="19" t="n"/>
      <c r="H59" s="27">
        <f>IF($C59="","",ROUND(SUMIF(账户表,$C59,账户期初)+SUMIFS($F$5:F59,$C$5:C59,$C59)-SUMIFS($G$5:G59,$C$5:C59,$C59),2))</f>
        <v/>
      </c>
      <c r="I59" s="18" t="n"/>
      <c r="J59" s="18" t="n"/>
      <c r="K59" s="28">
        <f>IF($B59="","",--TEXT($B59,"yyyymm"))</f>
        <v/>
      </c>
      <c r="L59" s="29">
        <f>IF($D59="","",IFERROR(INDEX(类别属性,MATCH($D59,类别表,0)),""))</f>
        <v/>
      </c>
      <c r="M59" s="18" t="n"/>
      <c r="N59" s="18" t="n"/>
      <c r="O59" s="26" t="n"/>
      <c r="P59" s="21">
        <f>IF($C59="","",IF(ISNA(MATCH($C59,账户表,0)),"※这个账户不在【基础资料】的账户档案里",IF($B59="","※没填日期，这一笔不会进任何月份的报表",IF(AND($F59&lt;&gt;"",$G59&lt;&gt;""),"※收入和支出不能同时填",IF(AND(N($F59)=0,N($G59)=0),"※收入和支出都没填",IF(OR(N($F59)&lt;0,N($G59)&lt;0),"※金额不能填负数，方向反了就换一列填",IF($D59="","※没填收支类别，分类报表会漏掉这一笔",IF(ISNA(MATCH($D59,类别表,0)),"※收支类别不在【基础资料】的清单里",IF(AND($L59="内部转账",$M59=""),"△内部转账要在「对方账户」写上另一头",IF(AND($L59="内部转账",$M59=$C59),"※对方账户跟本账户是同一个",IF(AND($L59&lt;&gt;"内部转账",$M59&lt;&gt;""),"△填了对方账户，但类别不是内部转账",IF($H59&lt;0,"△这一笔之后该账户余额成负数了，核一下",""))))))))))))</f>
        <v/>
      </c>
    </row>
    <row r="60">
      <c r="A60" s="17">
        <f>IF($C60="","",COUNTA($C$5:$C60))</f>
        <v/>
      </c>
      <c r="B60" s="20" t="n"/>
      <c r="C60" s="18" t="n"/>
      <c r="D60" s="18" t="n"/>
      <c r="E60" s="26" t="n"/>
      <c r="F60" s="19" t="n"/>
      <c r="G60" s="19" t="n"/>
      <c r="H60" s="27">
        <f>IF($C60="","",ROUND(SUMIF(账户表,$C60,账户期初)+SUMIFS($F$5:F60,$C$5:C60,$C60)-SUMIFS($G$5:G60,$C$5:C60,$C60),2))</f>
        <v/>
      </c>
      <c r="I60" s="18" t="n"/>
      <c r="J60" s="18" t="n"/>
      <c r="K60" s="28">
        <f>IF($B60="","",--TEXT($B60,"yyyymm"))</f>
        <v/>
      </c>
      <c r="L60" s="29">
        <f>IF($D60="","",IFERROR(INDEX(类别属性,MATCH($D60,类别表,0)),""))</f>
        <v/>
      </c>
      <c r="M60" s="18" t="n"/>
      <c r="N60" s="18" t="n"/>
      <c r="O60" s="26" t="n"/>
      <c r="P60" s="21">
        <f>IF($C60="","",IF(ISNA(MATCH($C60,账户表,0)),"※这个账户不在【基础资料】的账户档案里",IF($B60="","※没填日期，这一笔不会进任何月份的报表",IF(AND($F60&lt;&gt;"",$G60&lt;&gt;""),"※收入和支出不能同时填",IF(AND(N($F60)=0,N($G60)=0),"※收入和支出都没填",IF(OR(N($F60)&lt;0,N($G60)&lt;0),"※金额不能填负数，方向反了就换一列填",IF($D60="","※没填收支类别，分类报表会漏掉这一笔",IF(ISNA(MATCH($D60,类别表,0)),"※收支类别不在【基础资料】的清单里",IF(AND($L60="内部转账",$M60=""),"△内部转账要在「对方账户」写上另一头",IF(AND($L60="内部转账",$M60=$C60),"※对方账户跟本账户是同一个",IF(AND($L60&lt;&gt;"内部转账",$M60&lt;&gt;""),"△填了对方账户，但类别不是内部转账",IF($H60&lt;0,"△这一笔之后该账户余额成负数了，核一下",""))))))))))))</f>
        <v/>
      </c>
    </row>
    <row r="61">
      <c r="A61" s="17">
        <f>IF($C61="","",COUNTA($C$5:$C61))</f>
        <v/>
      </c>
      <c r="B61" s="20" t="n"/>
      <c r="C61" s="18" t="n"/>
      <c r="D61" s="18" t="n"/>
      <c r="E61" s="26" t="n"/>
      <c r="F61" s="19" t="n"/>
      <c r="G61" s="19" t="n"/>
      <c r="H61" s="27">
        <f>IF($C61="","",ROUND(SUMIF(账户表,$C61,账户期初)+SUMIFS($F$5:F61,$C$5:C61,$C61)-SUMIFS($G$5:G61,$C$5:C61,$C61),2))</f>
        <v/>
      </c>
      <c r="I61" s="18" t="n"/>
      <c r="J61" s="18" t="n"/>
      <c r="K61" s="28">
        <f>IF($B61="","",--TEXT($B61,"yyyymm"))</f>
        <v/>
      </c>
      <c r="L61" s="29">
        <f>IF($D61="","",IFERROR(INDEX(类别属性,MATCH($D61,类别表,0)),""))</f>
        <v/>
      </c>
      <c r="M61" s="18" t="n"/>
      <c r="N61" s="18" t="n"/>
      <c r="O61" s="26" t="n"/>
      <c r="P61" s="21">
        <f>IF($C61="","",IF(ISNA(MATCH($C61,账户表,0)),"※这个账户不在【基础资料】的账户档案里",IF($B61="","※没填日期，这一笔不会进任何月份的报表",IF(AND($F61&lt;&gt;"",$G61&lt;&gt;""),"※收入和支出不能同时填",IF(AND(N($F61)=0,N($G61)=0),"※收入和支出都没填",IF(OR(N($F61)&lt;0,N($G61)&lt;0),"※金额不能填负数，方向反了就换一列填",IF($D61="","※没填收支类别，分类报表会漏掉这一笔",IF(ISNA(MATCH($D61,类别表,0)),"※收支类别不在【基础资料】的清单里",IF(AND($L61="内部转账",$M61=""),"△内部转账要在「对方账户」写上另一头",IF(AND($L61="内部转账",$M61=$C61),"※对方账户跟本账户是同一个",IF(AND($L61&lt;&gt;"内部转账",$M61&lt;&gt;""),"△填了对方账户，但类别不是内部转账",IF($H61&lt;0,"△这一笔之后该账户余额成负数了，核一下",""))))))))))))</f>
        <v/>
      </c>
    </row>
    <row r="62">
      <c r="A62" s="17">
        <f>IF($C62="","",COUNTA($C$5:$C62))</f>
        <v/>
      </c>
      <c r="B62" s="20" t="n"/>
      <c r="C62" s="18" t="n"/>
      <c r="D62" s="18" t="n"/>
      <c r="E62" s="26" t="n"/>
      <c r="F62" s="19" t="n"/>
      <c r="G62" s="19" t="n"/>
      <c r="H62" s="27">
        <f>IF($C62="","",ROUND(SUMIF(账户表,$C62,账户期初)+SUMIFS($F$5:F62,$C$5:C62,$C62)-SUMIFS($G$5:G62,$C$5:C62,$C62),2))</f>
        <v/>
      </c>
      <c r="I62" s="18" t="n"/>
      <c r="J62" s="18" t="n"/>
      <c r="K62" s="28">
        <f>IF($B62="","",--TEXT($B62,"yyyymm"))</f>
        <v/>
      </c>
      <c r="L62" s="29">
        <f>IF($D62="","",IFERROR(INDEX(类别属性,MATCH($D62,类别表,0)),""))</f>
        <v/>
      </c>
      <c r="M62" s="18" t="n"/>
      <c r="N62" s="18" t="n"/>
      <c r="O62" s="26" t="n"/>
      <c r="P62" s="21">
        <f>IF($C62="","",IF(ISNA(MATCH($C62,账户表,0)),"※这个账户不在【基础资料】的账户档案里",IF($B62="","※没填日期，这一笔不会进任何月份的报表",IF(AND($F62&lt;&gt;"",$G62&lt;&gt;""),"※收入和支出不能同时填",IF(AND(N($F62)=0,N($G62)=0),"※收入和支出都没填",IF(OR(N($F62)&lt;0,N($G62)&lt;0),"※金额不能填负数，方向反了就换一列填",IF($D62="","※没填收支类别，分类报表会漏掉这一笔",IF(ISNA(MATCH($D62,类别表,0)),"※收支类别不在【基础资料】的清单里",IF(AND($L62="内部转账",$M62=""),"△内部转账要在「对方账户」写上另一头",IF(AND($L62="内部转账",$M62=$C62),"※对方账户跟本账户是同一个",IF(AND($L62&lt;&gt;"内部转账",$M62&lt;&gt;""),"△填了对方账户，但类别不是内部转账",IF($H62&lt;0,"△这一笔之后该账户余额成负数了，核一下",""))))))))))))</f>
        <v/>
      </c>
    </row>
    <row r="63">
      <c r="A63" s="17">
        <f>IF($C63="","",COUNTA($C$5:$C63))</f>
        <v/>
      </c>
      <c r="B63" s="20" t="n"/>
      <c r="C63" s="18" t="n"/>
      <c r="D63" s="18" t="n"/>
      <c r="E63" s="26" t="n"/>
      <c r="F63" s="19" t="n"/>
      <c r="G63" s="19" t="n"/>
      <c r="H63" s="27">
        <f>IF($C63="","",ROUND(SUMIF(账户表,$C63,账户期初)+SUMIFS($F$5:F63,$C$5:C63,$C63)-SUMIFS($G$5:G63,$C$5:C63,$C63),2))</f>
        <v/>
      </c>
      <c r="I63" s="18" t="n"/>
      <c r="J63" s="18" t="n"/>
      <c r="K63" s="28">
        <f>IF($B63="","",--TEXT($B63,"yyyymm"))</f>
        <v/>
      </c>
      <c r="L63" s="29">
        <f>IF($D63="","",IFERROR(INDEX(类别属性,MATCH($D63,类别表,0)),""))</f>
        <v/>
      </c>
      <c r="M63" s="18" t="n"/>
      <c r="N63" s="18" t="n"/>
      <c r="O63" s="26" t="n"/>
      <c r="P63" s="21">
        <f>IF($C63="","",IF(ISNA(MATCH($C63,账户表,0)),"※这个账户不在【基础资料】的账户档案里",IF($B63="","※没填日期，这一笔不会进任何月份的报表",IF(AND($F63&lt;&gt;"",$G63&lt;&gt;""),"※收入和支出不能同时填",IF(AND(N($F63)=0,N($G63)=0),"※收入和支出都没填",IF(OR(N($F63)&lt;0,N($G63)&lt;0),"※金额不能填负数，方向反了就换一列填",IF($D63="","※没填收支类别，分类报表会漏掉这一笔",IF(ISNA(MATCH($D63,类别表,0)),"※收支类别不在【基础资料】的清单里",IF(AND($L63="内部转账",$M63=""),"△内部转账要在「对方账户」写上另一头",IF(AND($L63="内部转账",$M63=$C63),"※对方账户跟本账户是同一个",IF(AND($L63&lt;&gt;"内部转账",$M63&lt;&gt;""),"△填了对方账户，但类别不是内部转账",IF($H63&lt;0,"△这一笔之后该账户余额成负数了，核一下",""))))))))))))</f>
        <v/>
      </c>
    </row>
    <row r="64">
      <c r="A64" s="17">
        <f>IF($C64="","",COUNTA($C$5:$C64))</f>
        <v/>
      </c>
      <c r="B64" s="20" t="n"/>
      <c r="C64" s="18" t="n"/>
      <c r="D64" s="18" t="n"/>
      <c r="E64" s="26" t="n"/>
      <c r="F64" s="19" t="n"/>
      <c r="G64" s="19" t="n"/>
      <c r="H64" s="27">
        <f>IF($C64="","",ROUND(SUMIF(账户表,$C64,账户期初)+SUMIFS($F$5:F64,$C$5:C64,$C64)-SUMIFS($G$5:G64,$C$5:C64,$C64),2))</f>
        <v/>
      </c>
      <c r="I64" s="18" t="n"/>
      <c r="J64" s="18" t="n"/>
      <c r="K64" s="28">
        <f>IF($B64="","",--TEXT($B64,"yyyymm"))</f>
        <v/>
      </c>
      <c r="L64" s="29">
        <f>IF($D64="","",IFERROR(INDEX(类别属性,MATCH($D64,类别表,0)),""))</f>
        <v/>
      </c>
      <c r="M64" s="18" t="n"/>
      <c r="N64" s="18" t="n"/>
      <c r="O64" s="26" t="n"/>
      <c r="P64" s="21">
        <f>IF($C64="","",IF(ISNA(MATCH($C64,账户表,0)),"※这个账户不在【基础资料】的账户档案里",IF($B64="","※没填日期，这一笔不会进任何月份的报表",IF(AND($F64&lt;&gt;"",$G64&lt;&gt;""),"※收入和支出不能同时填",IF(AND(N($F64)=0,N($G64)=0),"※收入和支出都没填",IF(OR(N($F64)&lt;0,N($G64)&lt;0),"※金额不能填负数，方向反了就换一列填",IF($D64="","※没填收支类别，分类报表会漏掉这一笔",IF(ISNA(MATCH($D64,类别表,0)),"※收支类别不在【基础资料】的清单里",IF(AND($L64="内部转账",$M64=""),"△内部转账要在「对方账户」写上另一头",IF(AND($L64="内部转账",$M64=$C64),"※对方账户跟本账户是同一个",IF(AND($L64&lt;&gt;"内部转账",$M64&lt;&gt;""),"△填了对方账户，但类别不是内部转账",IF($H64&lt;0,"△这一笔之后该账户余额成负数了，核一下",""))))))))))))</f>
        <v/>
      </c>
    </row>
    <row r="65">
      <c r="A65" s="17">
        <f>IF($C65="","",COUNTA($C$5:$C65))</f>
        <v/>
      </c>
      <c r="B65" s="20" t="n"/>
      <c r="C65" s="18" t="n"/>
      <c r="D65" s="18" t="n"/>
      <c r="E65" s="26" t="n"/>
      <c r="F65" s="19" t="n"/>
      <c r="G65" s="19" t="n"/>
      <c r="H65" s="27">
        <f>IF($C65="","",ROUND(SUMIF(账户表,$C65,账户期初)+SUMIFS($F$5:F65,$C$5:C65,$C65)-SUMIFS($G$5:G65,$C$5:C65,$C65),2))</f>
        <v/>
      </c>
      <c r="I65" s="18" t="n"/>
      <c r="J65" s="18" t="n"/>
      <c r="K65" s="28">
        <f>IF($B65="","",--TEXT($B65,"yyyymm"))</f>
        <v/>
      </c>
      <c r="L65" s="29">
        <f>IF($D65="","",IFERROR(INDEX(类别属性,MATCH($D65,类别表,0)),""))</f>
        <v/>
      </c>
      <c r="M65" s="18" t="n"/>
      <c r="N65" s="18" t="n"/>
      <c r="O65" s="26" t="n"/>
      <c r="P65" s="21">
        <f>IF($C65="","",IF(ISNA(MATCH($C65,账户表,0)),"※这个账户不在【基础资料】的账户档案里",IF($B65="","※没填日期，这一笔不会进任何月份的报表",IF(AND($F65&lt;&gt;"",$G65&lt;&gt;""),"※收入和支出不能同时填",IF(AND(N($F65)=0,N($G65)=0),"※收入和支出都没填",IF(OR(N($F65)&lt;0,N($G65)&lt;0),"※金额不能填负数，方向反了就换一列填",IF($D65="","※没填收支类别，分类报表会漏掉这一笔",IF(ISNA(MATCH($D65,类别表,0)),"※收支类别不在【基础资料】的清单里",IF(AND($L65="内部转账",$M65=""),"△内部转账要在「对方账户」写上另一头",IF(AND($L65="内部转账",$M65=$C65),"※对方账户跟本账户是同一个",IF(AND($L65&lt;&gt;"内部转账",$M65&lt;&gt;""),"△填了对方账户，但类别不是内部转账",IF($H65&lt;0,"△这一笔之后该账户余额成负数了，核一下",""))))))))))))</f>
        <v/>
      </c>
    </row>
    <row r="66">
      <c r="A66" s="17">
        <f>IF($C66="","",COUNTA($C$5:$C66))</f>
        <v/>
      </c>
      <c r="B66" s="20" t="n"/>
      <c r="C66" s="18" t="n"/>
      <c r="D66" s="18" t="n"/>
      <c r="E66" s="26" t="n"/>
      <c r="F66" s="19" t="n"/>
      <c r="G66" s="19" t="n"/>
      <c r="H66" s="27">
        <f>IF($C66="","",ROUND(SUMIF(账户表,$C66,账户期初)+SUMIFS($F$5:F66,$C$5:C66,$C66)-SUMIFS($G$5:G66,$C$5:C66,$C66),2))</f>
        <v/>
      </c>
      <c r="I66" s="18" t="n"/>
      <c r="J66" s="18" t="n"/>
      <c r="K66" s="28">
        <f>IF($B66="","",--TEXT($B66,"yyyymm"))</f>
        <v/>
      </c>
      <c r="L66" s="29">
        <f>IF($D66="","",IFERROR(INDEX(类别属性,MATCH($D66,类别表,0)),""))</f>
        <v/>
      </c>
      <c r="M66" s="18" t="n"/>
      <c r="N66" s="18" t="n"/>
      <c r="O66" s="26" t="n"/>
      <c r="P66" s="21">
        <f>IF($C66="","",IF(ISNA(MATCH($C66,账户表,0)),"※这个账户不在【基础资料】的账户档案里",IF($B66="","※没填日期，这一笔不会进任何月份的报表",IF(AND($F66&lt;&gt;"",$G66&lt;&gt;""),"※收入和支出不能同时填",IF(AND(N($F66)=0,N($G66)=0),"※收入和支出都没填",IF(OR(N($F66)&lt;0,N($G66)&lt;0),"※金额不能填负数，方向反了就换一列填",IF($D66="","※没填收支类别，分类报表会漏掉这一笔",IF(ISNA(MATCH($D66,类别表,0)),"※收支类别不在【基础资料】的清单里",IF(AND($L66="内部转账",$M66=""),"△内部转账要在「对方账户」写上另一头",IF(AND($L66="内部转账",$M66=$C66),"※对方账户跟本账户是同一个",IF(AND($L66&lt;&gt;"内部转账",$M66&lt;&gt;""),"△填了对方账户，但类别不是内部转账",IF($H66&lt;0,"△这一笔之后该账户余额成负数了，核一下",""))))))))))))</f>
        <v/>
      </c>
    </row>
    <row r="67">
      <c r="A67" s="17">
        <f>IF($C67="","",COUNTA($C$5:$C67))</f>
        <v/>
      </c>
      <c r="B67" s="20" t="n"/>
      <c r="C67" s="18" t="n"/>
      <c r="D67" s="18" t="n"/>
      <c r="E67" s="26" t="n"/>
      <c r="F67" s="19" t="n"/>
      <c r="G67" s="19" t="n"/>
      <c r="H67" s="27">
        <f>IF($C67="","",ROUND(SUMIF(账户表,$C67,账户期初)+SUMIFS($F$5:F67,$C$5:C67,$C67)-SUMIFS($G$5:G67,$C$5:C67,$C67),2))</f>
        <v/>
      </c>
      <c r="I67" s="18" t="n"/>
      <c r="J67" s="18" t="n"/>
      <c r="K67" s="28">
        <f>IF($B67="","",--TEXT($B67,"yyyymm"))</f>
        <v/>
      </c>
      <c r="L67" s="29">
        <f>IF($D67="","",IFERROR(INDEX(类别属性,MATCH($D67,类别表,0)),""))</f>
        <v/>
      </c>
      <c r="M67" s="18" t="n"/>
      <c r="N67" s="18" t="n"/>
      <c r="O67" s="26" t="n"/>
      <c r="P67" s="21">
        <f>IF($C67="","",IF(ISNA(MATCH($C67,账户表,0)),"※这个账户不在【基础资料】的账户档案里",IF($B67="","※没填日期，这一笔不会进任何月份的报表",IF(AND($F67&lt;&gt;"",$G67&lt;&gt;""),"※收入和支出不能同时填",IF(AND(N($F67)=0,N($G67)=0),"※收入和支出都没填",IF(OR(N($F67)&lt;0,N($G67)&lt;0),"※金额不能填负数，方向反了就换一列填",IF($D67="","※没填收支类别，分类报表会漏掉这一笔",IF(ISNA(MATCH($D67,类别表,0)),"※收支类别不在【基础资料】的清单里",IF(AND($L67="内部转账",$M67=""),"△内部转账要在「对方账户」写上另一头",IF(AND($L67="内部转账",$M67=$C67),"※对方账户跟本账户是同一个",IF(AND($L67&lt;&gt;"内部转账",$M67&lt;&gt;""),"△填了对方账户，但类别不是内部转账",IF($H67&lt;0,"△这一笔之后该账户余额成负数了，核一下",""))))))))))))</f>
        <v/>
      </c>
    </row>
    <row r="68">
      <c r="A68" s="17">
        <f>IF($C68="","",COUNTA($C$5:$C68))</f>
        <v/>
      </c>
      <c r="B68" s="20" t="n"/>
      <c r="C68" s="18" t="n"/>
      <c r="D68" s="18" t="n"/>
      <c r="E68" s="26" t="n"/>
      <c r="F68" s="19" t="n"/>
      <c r="G68" s="19" t="n"/>
      <c r="H68" s="27">
        <f>IF($C68="","",ROUND(SUMIF(账户表,$C68,账户期初)+SUMIFS($F$5:F68,$C$5:C68,$C68)-SUMIFS($G$5:G68,$C$5:C68,$C68),2))</f>
        <v/>
      </c>
      <c r="I68" s="18" t="n"/>
      <c r="J68" s="18" t="n"/>
      <c r="K68" s="28">
        <f>IF($B68="","",--TEXT($B68,"yyyymm"))</f>
        <v/>
      </c>
      <c r="L68" s="29">
        <f>IF($D68="","",IFERROR(INDEX(类别属性,MATCH($D68,类别表,0)),""))</f>
        <v/>
      </c>
      <c r="M68" s="18" t="n"/>
      <c r="N68" s="18" t="n"/>
      <c r="O68" s="26" t="n"/>
      <c r="P68" s="21">
        <f>IF($C68="","",IF(ISNA(MATCH($C68,账户表,0)),"※这个账户不在【基础资料】的账户档案里",IF($B68="","※没填日期，这一笔不会进任何月份的报表",IF(AND($F68&lt;&gt;"",$G68&lt;&gt;""),"※收入和支出不能同时填",IF(AND(N($F68)=0,N($G68)=0),"※收入和支出都没填",IF(OR(N($F68)&lt;0,N($G68)&lt;0),"※金额不能填负数，方向反了就换一列填",IF($D68="","※没填收支类别，分类报表会漏掉这一笔",IF(ISNA(MATCH($D68,类别表,0)),"※收支类别不在【基础资料】的清单里",IF(AND($L68="内部转账",$M68=""),"△内部转账要在「对方账户」写上另一头",IF(AND($L68="内部转账",$M68=$C68),"※对方账户跟本账户是同一个",IF(AND($L68&lt;&gt;"内部转账",$M68&lt;&gt;""),"△填了对方账户，但类别不是内部转账",IF($H68&lt;0,"△这一笔之后该账户余额成负数了，核一下",""))))))))))))</f>
        <v/>
      </c>
    </row>
    <row r="69">
      <c r="A69" s="17">
        <f>IF($C69="","",COUNTA($C$5:$C69))</f>
        <v/>
      </c>
      <c r="B69" s="20" t="n"/>
      <c r="C69" s="18" t="n"/>
      <c r="D69" s="18" t="n"/>
      <c r="E69" s="26" t="n"/>
      <c r="F69" s="19" t="n"/>
      <c r="G69" s="19" t="n"/>
      <c r="H69" s="27">
        <f>IF($C69="","",ROUND(SUMIF(账户表,$C69,账户期初)+SUMIFS($F$5:F69,$C$5:C69,$C69)-SUMIFS($G$5:G69,$C$5:C69,$C69),2))</f>
        <v/>
      </c>
      <c r="I69" s="18" t="n"/>
      <c r="J69" s="18" t="n"/>
      <c r="K69" s="28">
        <f>IF($B69="","",--TEXT($B69,"yyyymm"))</f>
        <v/>
      </c>
      <c r="L69" s="29">
        <f>IF($D69="","",IFERROR(INDEX(类别属性,MATCH($D69,类别表,0)),""))</f>
        <v/>
      </c>
      <c r="M69" s="18" t="n"/>
      <c r="N69" s="18" t="n"/>
      <c r="O69" s="26" t="n"/>
      <c r="P69" s="21">
        <f>IF($C69="","",IF(ISNA(MATCH($C69,账户表,0)),"※这个账户不在【基础资料】的账户档案里",IF($B69="","※没填日期，这一笔不会进任何月份的报表",IF(AND($F69&lt;&gt;"",$G69&lt;&gt;""),"※收入和支出不能同时填",IF(AND(N($F69)=0,N($G69)=0),"※收入和支出都没填",IF(OR(N($F69)&lt;0,N($G69)&lt;0),"※金额不能填负数，方向反了就换一列填",IF($D69="","※没填收支类别，分类报表会漏掉这一笔",IF(ISNA(MATCH($D69,类别表,0)),"※收支类别不在【基础资料】的清单里",IF(AND($L69="内部转账",$M69=""),"△内部转账要在「对方账户」写上另一头",IF(AND($L69="内部转账",$M69=$C69),"※对方账户跟本账户是同一个",IF(AND($L69&lt;&gt;"内部转账",$M69&lt;&gt;""),"△填了对方账户，但类别不是内部转账",IF($H69&lt;0,"△这一笔之后该账户余额成负数了，核一下",""))))))))))))</f>
        <v/>
      </c>
    </row>
    <row r="70">
      <c r="A70" s="17">
        <f>IF($C70="","",COUNTA($C$5:$C70))</f>
        <v/>
      </c>
      <c r="B70" s="20" t="n"/>
      <c r="C70" s="18" t="n"/>
      <c r="D70" s="18" t="n"/>
      <c r="E70" s="26" t="n"/>
      <c r="F70" s="19" t="n"/>
      <c r="G70" s="19" t="n"/>
      <c r="H70" s="27">
        <f>IF($C70="","",ROUND(SUMIF(账户表,$C70,账户期初)+SUMIFS($F$5:F70,$C$5:C70,$C70)-SUMIFS($G$5:G70,$C$5:C70,$C70),2))</f>
        <v/>
      </c>
      <c r="I70" s="18" t="n"/>
      <c r="J70" s="18" t="n"/>
      <c r="K70" s="28">
        <f>IF($B70="","",--TEXT($B70,"yyyymm"))</f>
        <v/>
      </c>
      <c r="L70" s="29">
        <f>IF($D70="","",IFERROR(INDEX(类别属性,MATCH($D70,类别表,0)),""))</f>
        <v/>
      </c>
      <c r="M70" s="18" t="n"/>
      <c r="N70" s="18" t="n"/>
      <c r="O70" s="26" t="n"/>
      <c r="P70" s="21">
        <f>IF($C70="","",IF(ISNA(MATCH($C70,账户表,0)),"※这个账户不在【基础资料】的账户档案里",IF($B70="","※没填日期，这一笔不会进任何月份的报表",IF(AND($F70&lt;&gt;"",$G70&lt;&gt;""),"※收入和支出不能同时填",IF(AND(N($F70)=0,N($G70)=0),"※收入和支出都没填",IF(OR(N($F70)&lt;0,N($G70)&lt;0),"※金额不能填负数，方向反了就换一列填",IF($D70="","※没填收支类别，分类报表会漏掉这一笔",IF(ISNA(MATCH($D70,类别表,0)),"※收支类别不在【基础资料】的清单里",IF(AND($L70="内部转账",$M70=""),"△内部转账要在「对方账户」写上另一头",IF(AND($L70="内部转账",$M70=$C70),"※对方账户跟本账户是同一个",IF(AND($L70&lt;&gt;"内部转账",$M70&lt;&gt;""),"△填了对方账户，但类别不是内部转账",IF($H70&lt;0,"△这一笔之后该账户余额成负数了，核一下",""))))))))))))</f>
        <v/>
      </c>
    </row>
    <row r="71">
      <c r="A71" s="17">
        <f>IF($C71="","",COUNTA($C$5:$C71))</f>
        <v/>
      </c>
      <c r="B71" s="20" t="n"/>
      <c r="C71" s="18" t="n"/>
      <c r="D71" s="18" t="n"/>
      <c r="E71" s="26" t="n"/>
      <c r="F71" s="19" t="n"/>
      <c r="G71" s="19" t="n"/>
      <c r="H71" s="27">
        <f>IF($C71="","",ROUND(SUMIF(账户表,$C71,账户期初)+SUMIFS($F$5:F71,$C$5:C71,$C71)-SUMIFS($G$5:G71,$C$5:C71,$C71),2))</f>
        <v/>
      </c>
      <c r="I71" s="18" t="n"/>
      <c r="J71" s="18" t="n"/>
      <c r="K71" s="28">
        <f>IF($B71="","",--TEXT($B71,"yyyymm"))</f>
        <v/>
      </c>
      <c r="L71" s="29">
        <f>IF($D71="","",IFERROR(INDEX(类别属性,MATCH($D71,类别表,0)),""))</f>
        <v/>
      </c>
      <c r="M71" s="18" t="n"/>
      <c r="N71" s="18" t="n"/>
      <c r="O71" s="26" t="n"/>
      <c r="P71" s="21">
        <f>IF($C71="","",IF(ISNA(MATCH($C71,账户表,0)),"※这个账户不在【基础资料】的账户档案里",IF($B71="","※没填日期，这一笔不会进任何月份的报表",IF(AND($F71&lt;&gt;"",$G71&lt;&gt;""),"※收入和支出不能同时填",IF(AND(N($F71)=0,N($G71)=0),"※收入和支出都没填",IF(OR(N($F71)&lt;0,N($G71)&lt;0),"※金额不能填负数，方向反了就换一列填",IF($D71="","※没填收支类别，分类报表会漏掉这一笔",IF(ISNA(MATCH($D71,类别表,0)),"※收支类别不在【基础资料】的清单里",IF(AND($L71="内部转账",$M71=""),"△内部转账要在「对方账户」写上另一头",IF(AND($L71="内部转账",$M71=$C71),"※对方账户跟本账户是同一个",IF(AND($L71&lt;&gt;"内部转账",$M71&lt;&gt;""),"△填了对方账户，但类别不是内部转账",IF($H71&lt;0,"△这一笔之后该账户余额成负数了，核一下",""))))))))))))</f>
        <v/>
      </c>
    </row>
    <row r="72">
      <c r="A72" s="17">
        <f>IF($C72="","",COUNTA($C$5:$C72))</f>
        <v/>
      </c>
      <c r="B72" s="20" t="n"/>
      <c r="C72" s="18" t="n"/>
      <c r="D72" s="18" t="n"/>
      <c r="E72" s="26" t="n"/>
      <c r="F72" s="19" t="n"/>
      <c r="G72" s="19" t="n"/>
      <c r="H72" s="27">
        <f>IF($C72="","",ROUND(SUMIF(账户表,$C72,账户期初)+SUMIFS($F$5:F72,$C$5:C72,$C72)-SUMIFS($G$5:G72,$C$5:C72,$C72),2))</f>
        <v/>
      </c>
      <c r="I72" s="18" t="n"/>
      <c r="J72" s="18" t="n"/>
      <c r="K72" s="28">
        <f>IF($B72="","",--TEXT($B72,"yyyymm"))</f>
        <v/>
      </c>
      <c r="L72" s="29">
        <f>IF($D72="","",IFERROR(INDEX(类别属性,MATCH($D72,类别表,0)),""))</f>
        <v/>
      </c>
      <c r="M72" s="18" t="n"/>
      <c r="N72" s="18" t="n"/>
      <c r="O72" s="26" t="n"/>
      <c r="P72" s="21">
        <f>IF($C72="","",IF(ISNA(MATCH($C72,账户表,0)),"※这个账户不在【基础资料】的账户档案里",IF($B72="","※没填日期，这一笔不会进任何月份的报表",IF(AND($F72&lt;&gt;"",$G72&lt;&gt;""),"※收入和支出不能同时填",IF(AND(N($F72)=0,N($G72)=0),"※收入和支出都没填",IF(OR(N($F72)&lt;0,N($G72)&lt;0),"※金额不能填负数，方向反了就换一列填",IF($D72="","※没填收支类别，分类报表会漏掉这一笔",IF(ISNA(MATCH($D72,类别表,0)),"※收支类别不在【基础资料】的清单里",IF(AND($L72="内部转账",$M72=""),"△内部转账要在「对方账户」写上另一头",IF(AND($L72="内部转账",$M72=$C72),"※对方账户跟本账户是同一个",IF(AND($L72&lt;&gt;"内部转账",$M72&lt;&gt;""),"△填了对方账户，但类别不是内部转账",IF($H72&lt;0,"△这一笔之后该账户余额成负数了，核一下",""))))))))))))</f>
        <v/>
      </c>
    </row>
    <row r="73">
      <c r="A73" s="17">
        <f>IF($C73="","",COUNTA($C$5:$C73))</f>
        <v/>
      </c>
      <c r="B73" s="20" t="n"/>
      <c r="C73" s="18" t="n"/>
      <c r="D73" s="18" t="n"/>
      <c r="E73" s="26" t="n"/>
      <c r="F73" s="19" t="n"/>
      <c r="G73" s="19" t="n"/>
      <c r="H73" s="27">
        <f>IF($C73="","",ROUND(SUMIF(账户表,$C73,账户期初)+SUMIFS($F$5:F73,$C$5:C73,$C73)-SUMIFS($G$5:G73,$C$5:C73,$C73),2))</f>
        <v/>
      </c>
      <c r="I73" s="18" t="n"/>
      <c r="J73" s="18" t="n"/>
      <c r="K73" s="28">
        <f>IF($B73="","",--TEXT($B73,"yyyymm"))</f>
        <v/>
      </c>
      <c r="L73" s="29">
        <f>IF($D73="","",IFERROR(INDEX(类别属性,MATCH($D73,类别表,0)),""))</f>
        <v/>
      </c>
      <c r="M73" s="18" t="n"/>
      <c r="N73" s="18" t="n"/>
      <c r="O73" s="26" t="n"/>
      <c r="P73" s="21">
        <f>IF($C73="","",IF(ISNA(MATCH($C73,账户表,0)),"※这个账户不在【基础资料】的账户档案里",IF($B73="","※没填日期，这一笔不会进任何月份的报表",IF(AND($F73&lt;&gt;"",$G73&lt;&gt;""),"※收入和支出不能同时填",IF(AND(N($F73)=0,N($G73)=0),"※收入和支出都没填",IF(OR(N($F73)&lt;0,N($G73)&lt;0),"※金额不能填负数，方向反了就换一列填",IF($D73="","※没填收支类别，分类报表会漏掉这一笔",IF(ISNA(MATCH($D73,类别表,0)),"※收支类别不在【基础资料】的清单里",IF(AND($L73="内部转账",$M73=""),"△内部转账要在「对方账户」写上另一头",IF(AND($L73="内部转账",$M73=$C73),"※对方账户跟本账户是同一个",IF(AND($L73&lt;&gt;"内部转账",$M73&lt;&gt;""),"△填了对方账户，但类别不是内部转账",IF($H73&lt;0,"△这一笔之后该账户余额成负数了，核一下",""))))))))))))</f>
        <v/>
      </c>
    </row>
    <row r="74">
      <c r="A74" s="17">
        <f>IF($C74="","",COUNTA($C$5:$C74))</f>
        <v/>
      </c>
      <c r="B74" s="20" t="n"/>
      <c r="C74" s="18" t="n"/>
      <c r="D74" s="18" t="n"/>
      <c r="E74" s="26" t="n"/>
      <c r="F74" s="19" t="n"/>
      <c r="G74" s="19" t="n"/>
      <c r="H74" s="27">
        <f>IF($C74="","",ROUND(SUMIF(账户表,$C74,账户期初)+SUMIFS($F$5:F74,$C$5:C74,$C74)-SUMIFS($G$5:G74,$C$5:C74,$C74),2))</f>
        <v/>
      </c>
      <c r="I74" s="18" t="n"/>
      <c r="J74" s="18" t="n"/>
      <c r="K74" s="28">
        <f>IF($B74="","",--TEXT($B74,"yyyymm"))</f>
        <v/>
      </c>
      <c r="L74" s="29">
        <f>IF($D74="","",IFERROR(INDEX(类别属性,MATCH($D74,类别表,0)),""))</f>
        <v/>
      </c>
      <c r="M74" s="18" t="n"/>
      <c r="N74" s="18" t="n"/>
      <c r="O74" s="26" t="n"/>
      <c r="P74" s="21">
        <f>IF($C74="","",IF(ISNA(MATCH($C74,账户表,0)),"※这个账户不在【基础资料】的账户档案里",IF($B74="","※没填日期，这一笔不会进任何月份的报表",IF(AND($F74&lt;&gt;"",$G74&lt;&gt;""),"※收入和支出不能同时填",IF(AND(N($F74)=0,N($G74)=0),"※收入和支出都没填",IF(OR(N($F74)&lt;0,N($G74)&lt;0),"※金额不能填负数，方向反了就换一列填",IF($D74="","※没填收支类别，分类报表会漏掉这一笔",IF(ISNA(MATCH($D74,类别表,0)),"※收支类别不在【基础资料】的清单里",IF(AND($L74="内部转账",$M74=""),"△内部转账要在「对方账户」写上另一头",IF(AND($L74="内部转账",$M74=$C74),"※对方账户跟本账户是同一个",IF(AND($L74&lt;&gt;"内部转账",$M74&lt;&gt;""),"△填了对方账户，但类别不是内部转账",IF($H74&lt;0,"△这一笔之后该账户余额成负数了，核一下",""))))))))))))</f>
        <v/>
      </c>
    </row>
    <row r="75">
      <c r="A75" s="17">
        <f>IF($C75="","",COUNTA($C$5:$C75))</f>
        <v/>
      </c>
      <c r="B75" s="20" t="n"/>
      <c r="C75" s="18" t="n"/>
      <c r="D75" s="18" t="n"/>
      <c r="E75" s="26" t="n"/>
      <c r="F75" s="19" t="n"/>
      <c r="G75" s="19" t="n"/>
      <c r="H75" s="27">
        <f>IF($C75="","",ROUND(SUMIF(账户表,$C75,账户期初)+SUMIFS($F$5:F75,$C$5:C75,$C75)-SUMIFS($G$5:G75,$C$5:C75,$C75),2))</f>
        <v/>
      </c>
      <c r="I75" s="18" t="n"/>
      <c r="J75" s="18" t="n"/>
      <c r="K75" s="28">
        <f>IF($B75="","",--TEXT($B75,"yyyymm"))</f>
        <v/>
      </c>
      <c r="L75" s="29">
        <f>IF($D75="","",IFERROR(INDEX(类别属性,MATCH($D75,类别表,0)),""))</f>
        <v/>
      </c>
      <c r="M75" s="18" t="n"/>
      <c r="N75" s="18" t="n"/>
      <c r="O75" s="26" t="n"/>
      <c r="P75" s="21">
        <f>IF($C75="","",IF(ISNA(MATCH($C75,账户表,0)),"※这个账户不在【基础资料】的账户档案里",IF($B75="","※没填日期，这一笔不会进任何月份的报表",IF(AND($F75&lt;&gt;"",$G75&lt;&gt;""),"※收入和支出不能同时填",IF(AND(N($F75)=0,N($G75)=0),"※收入和支出都没填",IF(OR(N($F75)&lt;0,N($G75)&lt;0),"※金额不能填负数，方向反了就换一列填",IF($D75="","※没填收支类别，分类报表会漏掉这一笔",IF(ISNA(MATCH($D75,类别表,0)),"※收支类别不在【基础资料】的清单里",IF(AND($L75="内部转账",$M75=""),"△内部转账要在「对方账户」写上另一头",IF(AND($L75="内部转账",$M75=$C75),"※对方账户跟本账户是同一个",IF(AND($L75&lt;&gt;"内部转账",$M75&lt;&gt;""),"△填了对方账户，但类别不是内部转账",IF($H75&lt;0,"△这一笔之后该账户余额成负数了，核一下",""))))))))))))</f>
        <v/>
      </c>
    </row>
    <row r="76">
      <c r="A76" s="17">
        <f>IF($C76="","",COUNTA($C$5:$C76))</f>
        <v/>
      </c>
      <c r="B76" s="20" t="n"/>
      <c r="C76" s="18" t="n"/>
      <c r="D76" s="18" t="n"/>
      <c r="E76" s="26" t="n"/>
      <c r="F76" s="19" t="n"/>
      <c r="G76" s="19" t="n"/>
      <c r="H76" s="27">
        <f>IF($C76="","",ROUND(SUMIF(账户表,$C76,账户期初)+SUMIFS($F$5:F76,$C$5:C76,$C76)-SUMIFS($G$5:G76,$C$5:C76,$C76),2))</f>
        <v/>
      </c>
      <c r="I76" s="18" t="n"/>
      <c r="J76" s="18" t="n"/>
      <c r="K76" s="28">
        <f>IF($B76="","",--TEXT($B76,"yyyymm"))</f>
        <v/>
      </c>
      <c r="L76" s="29">
        <f>IF($D76="","",IFERROR(INDEX(类别属性,MATCH($D76,类别表,0)),""))</f>
        <v/>
      </c>
      <c r="M76" s="18" t="n"/>
      <c r="N76" s="18" t="n"/>
      <c r="O76" s="26" t="n"/>
      <c r="P76" s="21">
        <f>IF($C76="","",IF(ISNA(MATCH($C76,账户表,0)),"※这个账户不在【基础资料】的账户档案里",IF($B76="","※没填日期，这一笔不会进任何月份的报表",IF(AND($F76&lt;&gt;"",$G76&lt;&gt;""),"※收入和支出不能同时填",IF(AND(N($F76)=0,N($G76)=0),"※收入和支出都没填",IF(OR(N($F76)&lt;0,N($G76)&lt;0),"※金额不能填负数，方向反了就换一列填",IF($D76="","※没填收支类别，分类报表会漏掉这一笔",IF(ISNA(MATCH($D76,类别表,0)),"※收支类别不在【基础资料】的清单里",IF(AND($L76="内部转账",$M76=""),"△内部转账要在「对方账户」写上另一头",IF(AND($L76="内部转账",$M76=$C76),"※对方账户跟本账户是同一个",IF(AND($L76&lt;&gt;"内部转账",$M76&lt;&gt;""),"△填了对方账户，但类别不是内部转账",IF($H76&lt;0,"△这一笔之后该账户余额成负数了，核一下",""))))))))))))</f>
        <v/>
      </c>
    </row>
    <row r="77">
      <c r="A77" s="17">
        <f>IF($C77="","",COUNTA($C$5:$C77))</f>
        <v/>
      </c>
      <c r="B77" s="20" t="n"/>
      <c r="C77" s="18" t="n"/>
      <c r="D77" s="18" t="n"/>
      <c r="E77" s="26" t="n"/>
      <c r="F77" s="19" t="n"/>
      <c r="G77" s="19" t="n"/>
      <c r="H77" s="27">
        <f>IF($C77="","",ROUND(SUMIF(账户表,$C77,账户期初)+SUMIFS($F$5:F77,$C$5:C77,$C77)-SUMIFS($G$5:G77,$C$5:C77,$C77),2))</f>
        <v/>
      </c>
      <c r="I77" s="18" t="n"/>
      <c r="J77" s="18" t="n"/>
      <c r="K77" s="28">
        <f>IF($B77="","",--TEXT($B77,"yyyymm"))</f>
        <v/>
      </c>
      <c r="L77" s="29">
        <f>IF($D77="","",IFERROR(INDEX(类别属性,MATCH($D77,类别表,0)),""))</f>
        <v/>
      </c>
      <c r="M77" s="18" t="n"/>
      <c r="N77" s="18" t="n"/>
      <c r="O77" s="26" t="n"/>
      <c r="P77" s="21">
        <f>IF($C77="","",IF(ISNA(MATCH($C77,账户表,0)),"※这个账户不在【基础资料】的账户档案里",IF($B77="","※没填日期，这一笔不会进任何月份的报表",IF(AND($F77&lt;&gt;"",$G77&lt;&gt;""),"※收入和支出不能同时填",IF(AND(N($F77)=0,N($G77)=0),"※收入和支出都没填",IF(OR(N($F77)&lt;0,N($G77)&lt;0),"※金额不能填负数，方向反了就换一列填",IF($D77="","※没填收支类别，分类报表会漏掉这一笔",IF(ISNA(MATCH($D77,类别表,0)),"※收支类别不在【基础资料】的清单里",IF(AND($L77="内部转账",$M77=""),"△内部转账要在「对方账户」写上另一头",IF(AND($L77="内部转账",$M77=$C77),"※对方账户跟本账户是同一个",IF(AND($L77&lt;&gt;"内部转账",$M77&lt;&gt;""),"△填了对方账户，但类别不是内部转账",IF($H77&lt;0,"△这一笔之后该账户余额成负数了，核一下",""))))))))))))</f>
        <v/>
      </c>
    </row>
    <row r="78">
      <c r="A78" s="17">
        <f>IF($C78="","",COUNTA($C$5:$C78))</f>
        <v/>
      </c>
      <c r="B78" s="20" t="n"/>
      <c r="C78" s="18" t="n"/>
      <c r="D78" s="18" t="n"/>
      <c r="E78" s="26" t="n"/>
      <c r="F78" s="19" t="n"/>
      <c r="G78" s="19" t="n"/>
      <c r="H78" s="27">
        <f>IF($C78="","",ROUND(SUMIF(账户表,$C78,账户期初)+SUMIFS($F$5:F78,$C$5:C78,$C78)-SUMIFS($G$5:G78,$C$5:C78,$C78),2))</f>
        <v/>
      </c>
      <c r="I78" s="18" t="n"/>
      <c r="J78" s="18" t="n"/>
      <c r="K78" s="28">
        <f>IF($B78="","",--TEXT($B78,"yyyymm"))</f>
        <v/>
      </c>
      <c r="L78" s="29">
        <f>IF($D78="","",IFERROR(INDEX(类别属性,MATCH($D78,类别表,0)),""))</f>
        <v/>
      </c>
      <c r="M78" s="18" t="n"/>
      <c r="N78" s="18" t="n"/>
      <c r="O78" s="26" t="n"/>
      <c r="P78" s="21">
        <f>IF($C78="","",IF(ISNA(MATCH($C78,账户表,0)),"※这个账户不在【基础资料】的账户档案里",IF($B78="","※没填日期，这一笔不会进任何月份的报表",IF(AND($F78&lt;&gt;"",$G78&lt;&gt;""),"※收入和支出不能同时填",IF(AND(N($F78)=0,N($G78)=0),"※收入和支出都没填",IF(OR(N($F78)&lt;0,N($G78)&lt;0),"※金额不能填负数，方向反了就换一列填",IF($D78="","※没填收支类别，分类报表会漏掉这一笔",IF(ISNA(MATCH($D78,类别表,0)),"※收支类别不在【基础资料】的清单里",IF(AND($L78="内部转账",$M78=""),"△内部转账要在「对方账户」写上另一头",IF(AND($L78="内部转账",$M78=$C78),"※对方账户跟本账户是同一个",IF(AND($L78&lt;&gt;"内部转账",$M78&lt;&gt;""),"△填了对方账户，但类别不是内部转账",IF($H78&lt;0,"△这一笔之后该账户余额成负数了，核一下",""))))))))))))</f>
        <v/>
      </c>
    </row>
    <row r="79">
      <c r="A79" s="17">
        <f>IF($C79="","",COUNTA($C$5:$C79))</f>
        <v/>
      </c>
      <c r="B79" s="20" t="n"/>
      <c r="C79" s="18" t="n"/>
      <c r="D79" s="18" t="n"/>
      <c r="E79" s="26" t="n"/>
      <c r="F79" s="19" t="n"/>
      <c r="G79" s="19" t="n"/>
      <c r="H79" s="27">
        <f>IF($C79="","",ROUND(SUMIF(账户表,$C79,账户期初)+SUMIFS($F$5:F79,$C$5:C79,$C79)-SUMIFS($G$5:G79,$C$5:C79,$C79),2))</f>
        <v/>
      </c>
      <c r="I79" s="18" t="n"/>
      <c r="J79" s="18" t="n"/>
      <c r="K79" s="28">
        <f>IF($B79="","",--TEXT($B79,"yyyymm"))</f>
        <v/>
      </c>
      <c r="L79" s="29">
        <f>IF($D79="","",IFERROR(INDEX(类别属性,MATCH($D79,类别表,0)),""))</f>
        <v/>
      </c>
      <c r="M79" s="18" t="n"/>
      <c r="N79" s="18" t="n"/>
      <c r="O79" s="26" t="n"/>
      <c r="P79" s="21">
        <f>IF($C79="","",IF(ISNA(MATCH($C79,账户表,0)),"※这个账户不在【基础资料】的账户档案里",IF($B79="","※没填日期，这一笔不会进任何月份的报表",IF(AND($F79&lt;&gt;"",$G79&lt;&gt;""),"※收入和支出不能同时填",IF(AND(N($F79)=0,N($G79)=0),"※收入和支出都没填",IF(OR(N($F79)&lt;0,N($G79)&lt;0),"※金额不能填负数，方向反了就换一列填",IF($D79="","※没填收支类别，分类报表会漏掉这一笔",IF(ISNA(MATCH($D79,类别表,0)),"※收支类别不在【基础资料】的清单里",IF(AND($L79="内部转账",$M79=""),"△内部转账要在「对方账户」写上另一头",IF(AND($L79="内部转账",$M79=$C79),"※对方账户跟本账户是同一个",IF(AND($L79&lt;&gt;"内部转账",$M79&lt;&gt;""),"△填了对方账户，但类别不是内部转账",IF($H79&lt;0,"△这一笔之后该账户余额成负数了，核一下",""))))))))))))</f>
        <v/>
      </c>
    </row>
    <row r="80">
      <c r="A80" s="17">
        <f>IF($C80="","",COUNTA($C$5:$C80))</f>
        <v/>
      </c>
      <c r="B80" s="20" t="n"/>
      <c r="C80" s="18" t="n"/>
      <c r="D80" s="18" t="n"/>
      <c r="E80" s="26" t="n"/>
      <c r="F80" s="19" t="n"/>
      <c r="G80" s="19" t="n"/>
      <c r="H80" s="27">
        <f>IF($C80="","",ROUND(SUMIF(账户表,$C80,账户期初)+SUMIFS($F$5:F80,$C$5:C80,$C80)-SUMIFS($G$5:G80,$C$5:C80,$C80),2))</f>
        <v/>
      </c>
      <c r="I80" s="18" t="n"/>
      <c r="J80" s="18" t="n"/>
      <c r="K80" s="28">
        <f>IF($B80="","",--TEXT($B80,"yyyymm"))</f>
        <v/>
      </c>
      <c r="L80" s="29">
        <f>IF($D80="","",IFERROR(INDEX(类别属性,MATCH($D80,类别表,0)),""))</f>
        <v/>
      </c>
      <c r="M80" s="18" t="n"/>
      <c r="N80" s="18" t="n"/>
      <c r="O80" s="26" t="n"/>
      <c r="P80" s="21">
        <f>IF($C80="","",IF(ISNA(MATCH($C80,账户表,0)),"※这个账户不在【基础资料】的账户档案里",IF($B80="","※没填日期，这一笔不会进任何月份的报表",IF(AND($F80&lt;&gt;"",$G80&lt;&gt;""),"※收入和支出不能同时填",IF(AND(N($F80)=0,N($G80)=0),"※收入和支出都没填",IF(OR(N($F80)&lt;0,N($G80)&lt;0),"※金额不能填负数，方向反了就换一列填",IF($D80="","※没填收支类别，分类报表会漏掉这一笔",IF(ISNA(MATCH($D80,类别表,0)),"※收支类别不在【基础资料】的清单里",IF(AND($L80="内部转账",$M80=""),"△内部转账要在「对方账户」写上另一头",IF(AND($L80="内部转账",$M80=$C80),"※对方账户跟本账户是同一个",IF(AND($L80&lt;&gt;"内部转账",$M80&lt;&gt;""),"△填了对方账户，但类别不是内部转账",IF($H80&lt;0,"△这一笔之后该账户余额成负数了，核一下",""))))))))))))</f>
        <v/>
      </c>
    </row>
    <row r="81">
      <c r="A81" s="17">
        <f>IF($C81="","",COUNTA($C$5:$C81))</f>
        <v/>
      </c>
      <c r="B81" s="20" t="n"/>
      <c r="C81" s="18" t="n"/>
      <c r="D81" s="18" t="n"/>
      <c r="E81" s="26" t="n"/>
      <c r="F81" s="19" t="n"/>
      <c r="G81" s="19" t="n"/>
      <c r="H81" s="27">
        <f>IF($C81="","",ROUND(SUMIF(账户表,$C81,账户期初)+SUMIFS($F$5:F81,$C$5:C81,$C81)-SUMIFS($G$5:G81,$C$5:C81,$C81),2))</f>
        <v/>
      </c>
      <c r="I81" s="18" t="n"/>
      <c r="J81" s="18" t="n"/>
      <c r="K81" s="28">
        <f>IF($B81="","",--TEXT($B81,"yyyymm"))</f>
        <v/>
      </c>
      <c r="L81" s="29">
        <f>IF($D81="","",IFERROR(INDEX(类别属性,MATCH($D81,类别表,0)),""))</f>
        <v/>
      </c>
      <c r="M81" s="18" t="n"/>
      <c r="N81" s="18" t="n"/>
      <c r="O81" s="26" t="n"/>
      <c r="P81" s="21">
        <f>IF($C81="","",IF(ISNA(MATCH($C81,账户表,0)),"※这个账户不在【基础资料】的账户档案里",IF($B81="","※没填日期，这一笔不会进任何月份的报表",IF(AND($F81&lt;&gt;"",$G81&lt;&gt;""),"※收入和支出不能同时填",IF(AND(N($F81)=0,N($G81)=0),"※收入和支出都没填",IF(OR(N($F81)&lt;0,N($G81)&lt;0),"※金额不能填负数，方向反了就换一列填",IF($D81="","※没填收支类别，分类报表会漏掉这一笔",IF(ISNA(MATCH($D81,类别表,0)),"※收支类别不在【基础资料】的清单里",IF(AND($L81="内部转账",$M81=""),"△内部转账要在「对方账户」写上另一头",IF(AND($L81="内部转账",$M81=$C81),"※对方账户跟本账户是同一个",IF(AND($L81&lt;&gt;"内部转账",$M81&lt;&gt;""),"△填了对方账户，但类别不是内部转账",IF($H81&lt;0,"△这一笔之后该账户余额成负数了，核一下",""))))))))))))</f>
        <v/>
      </c>
    </row>
    <row r="82">
      <c r="A82" s="17">
        <f>IF($C82="","",COUNTA($C$5:$C82))</f>
        <v/>
      </c>
      <c r="B82" s="20" t="n"/>
      <c r="C82" s="18" t="n"/>
      <c r="D82" s="18" t="n"/>
      <c r="E82" s="26" t="n"/>
      <c r="F82" s="19" t="n"/>
      <c r="G82" s="19" t="n"/>
      <c r="H82" s="27">
        <f>IF($C82="","",ROUND(SUMIF(账户表,$C82,账户期初)+SUMIFS($F$5:F82,$C$5:C82,$C82)-SUMIFS($G$5:G82,$C$5:C82,$C82),2))</f>
        <v/>
      </c>
      <c r="I82" s="18" t="n"/>
      <c r="J82" s="18" t="n"/>
      <c r="K82" s="28">
        <f>IF($B82="","",--TEXT($B82,"yyyymm"))</f>
        <v/>
      </c>
      <c r="L82" s="29">
        <f>IF($D82="","",IFERROR(INDEX(类别属性,MATCH($D82,类别表,0)),""))</f>
        <v/>
      </c>
      <c r="M82" s="18" t="n"/>
      <c r="N82" s="18" t="n"/>
      <c r="O82" s="26" t="n"/>
      <c r="P82" s="21">
        <f>IF($C82="","",IF(ISNA(MATCH($C82,账户表,0)),"※这个账户不在【基础资料】的账户档案里",IF($B82="","※没填日期，这一笔不会进任何月份的报表",IF(AND($F82&lt;&gt;"",$G82&lt;&gt;""),"※收入和支出不能同时填",IF(AND(N($F82)=0,N($G82)=0),"※收入和支出都没填",IF(OR(N($F82)&lt;0,N($G82)&lt;0),"※金额不能填负数，方向反了就换一列填",IF($D82="","※没填收支类别，分类报表会漏掉这一笔",IF(ISNA(MATCH($D82,类别表,0)),"※收支类别不在【基础资料】的清单里",IF(AND($L82="内部转账",$M82=""),"△内部转账要在「对方账户」写上另一头",IF(AND($L82="内部转账",$M82=$C82),"※对方账户跟本账户是同一个",IF(AND($L82&lt;&gt;"内部转账",$M82&lt;&gt;""),"△填了对方账户，但类别不是内部转账",IF($H82&lt;0,"△这一笔之后该账户余额成负数了，核一下",""))))))))))))</f>
        <v/>
      </c>
    </row>
    <row r="83">
      <c r="A83" s="17">
        <f>IF($C83="","",COUNTA($C$5:$C83))</f>
        <v/>
      </c>
      <c r="B83" s="20" t="n"/>
      <c r="C83" s="18" t="n"/>
      <c r="D83" s="18" t="n"/>
      <c r="E83" s="26" t="n"/>
      <c r="F83" s="19" t="n"/>
      <c r="G83" s="19" t="n"/>
      <c r="H83" s="27">
        <f>IF($C83="","",ROUND(SUMIF(账户表,$C83,账户期初)+SUMIFS($F$5:F83,$C$5:C83,$C83)-SUMIFS($G$5:G83,$C$5:C83,$C83),2))</f>
        <v/>
      </c>
      <c r="I83" s="18" t="n"/>
      <c r="J83" s="18" t="n"/>
      <c r="K83" s="28">
        <f>IF($B83="","",--TEXT($B83,"yyyymm"))</f>
        <v/>
      </c>
      <c r="L83" s="29">
        <f>IF($D83="","",IFERROR(INDEX(类别属性,MATCH($D83,类别表,0)),""))</f>
        <v/>
      </c>
      <c r="M83" s="18" t="n"/>
      <c r="N83" s="18" t="n"/>
      <c r="O83" s="26" t="n"/>
      <c r="P83" s="21">
        <f>IF($C83="","",IF(ISNA(MATCH($C83,账户表,0)),"※这个账户不在【基础资料】的账户档案里",IF($B83="","※没填日期，这一笔不会进任何月份的报表",IF(AND($F83&lt;&gt;"",$G83&lt;&gt;""),"※收入和支出不能同时填",IF(AND(N($F83)=0,N($G83)=0),"※收入和支出都没填",IF(OR(N($F83)&lt;0,N($G83)&lt;0),"※金额不能填负数，方向反了就换一列填",IF($D83="","※没填收支类别，分类报表会漏掉这一笔",IF(ISNA(MATCH($D83,类别表,0)),"※收支类别不在【基础资料】的清单里",IF(AND($L83="内部转账",$M83=""),"△内部转账要在「对方账户」写上另一头",IF(AND($L83="内部转账",$M83=$C83),"※对方账户跟本账户是同一个",IF(AND($L83&lt;&gt;"内部转账",$M83&lt;&gt;""),"△填了对方账户，但类别不是内部转账",IF($H83&lt;0,"△这一笔之后该账户余额成负数了，核一下",""))))))))))))</f>
        <v/>
      </c>
    </row>
    <row r="84">
      <c r="A84" s="17">
        <f>IF($C84="","",COUNTA($C$5:$C84))</f>
        <v/>
      </c>
      <c r="B84" s="20" t="n"/>
      <c r="C84" s="18" t="n"/>
      <c r="D84" s="18" t="n"/>
      <c r="E84" s="26" t="n"/>
      <c r="F84" s="19" t="n"/>
      <c r="G84" s="19" t="n"/>
      <c r="H84" s="27">
        <f>IF($C84="","",ROUND(SUMIF(账户表,$C84,账户期初)+SUMIFS($F$5:F84,$C$5:C84,$C84)-SUMIFS($G$5:G84,$C$5:C84,$C84),2))</f>
        <v/>
      </c>
      <c r="I84" s="18" t="n"/>
      <c r="J84" s="18" t="n"/>
      <c r="K84" s="28">
        <f>IF($B84="","",--TEXT($B84,"yyyymm"))</f>
        <v/>
      </c>
      <c r="L84" s="29">
        <f>IF($D84="","",IFERROR(INDEX(类别属性,MATCH($D84,类别表,0)),""))</f>
        <v/>
      </c>
      <c r="M84" s="18" t="n"/>
      <c r="N84" s="18" t="n"/>
      <c r="O84" s="26" t="n"/>
      <c r="P84" s="21">
        <f>IF($C84="","",IF(ISNA(MATCH($C84,账户表,0)),"※这个账户不在【基础资料】的账户档案里",IF($B84="","※没填日期，这一笔不会进任何月份的报表",IF(AND($F84&lt;&gt;"",$G84&lt;&gt;""),"※收入和支出不能同时填",IF(AND(N($F84)=0,N($G84)=0),"※收入和支出都没填",IF(OR(N($F84)&lt;0,N($G84)&lt;0),"※金额不能填负数，方向反了就换一列填",IF($D84="","※没填收支类别，分类报表会漏掉这一笔",IF(ISNA(MATCH($D84,类别表,0)),"※收支类别不在【基础资料】的清单里",IF(AND($L84="内部转账",$M84=""),"△内部转账要在「对方账户」写上另一头",IF(AND($L84="内部转账",$M84=$C84),"※对方账户跟本账户是同一个",IF(AND($L84&lt;&gt;"内部转账",$M84&lt;&gt;""),"△填了对方账户，但类别不是内部转账",IF($H84&lt;0,"△这一笔之后该账户余额成负数了，核一下",""))))))))))))</f>
        <v/>
      </c>
    </row>
    <row r="85">
      <c r="A85" s="17">
        <f>IF($C85="","",COUNTA($C$5:$C85))</f>
        <v/>
      </c>
      <c r="B85" s="20" t="n"/>
      <c r="C85" s="18" t="n"/>
      <c r="D85" s="18" t="n"/>
      <c r="E85" s="26" t="n"/>
      <c r="F85" s="19" t="n"/>
      <c r="G85" s="19" t="n"/>
      <c r="H85" s="27">
        <f>IF($C85="","",ROUND(SUMIF(账户表,$C85,账户期初)+SUMIFS($F$5:F85,$C$5:C85,$C85)-SUMIFS($G$5:G85,$C$5:C85,$C85),2))</f>
        <v/>
      </c>
      <c r="I85" s="18" t="n"/>
      <c r="J85" s="18" t="n"/>
      <c r="K85" s="28">
        <f>IF($B85="","",--TEXT($B85,"yyyymm"))</f>
        <v/>
      </c>
      <c r="L85" s="29">
        <f>IF($D85="","",IFERROR(INDEX(类别属性,MATCH($D85,类别表,0)),""))</f>
        <v/>
      </c>
      <c r="M85" s="18" t="n"/>
      <c r="N85" s="18" t="n"/>
      <c r="O85" s="26" t="n"/>
      <c r="P85" s="21">
        <f>IF($C85="","",IF(ISNA(MATCH($C85,账户表,0)),"※这个账户不在【基础资料】的账户档案里",IF($B85="","※没填日期，这一笔不会进任何月份的报表",IF(AND($F85&lt;&gt;"",$G85&lt;&gt;""),"※收入和支出不能同时填",IF(AND(N($F85)=0,N($G85)=0),"※收入和支出都没填",IF(OR(N($F85)&lt;0,N($G85)&lt;0),"※金额不能填负数，方向反了就换一列填",IF($D85="","※没填收支类别，分类报表会漏掉这一笔",IF(ISNA(MATCH($D85,类别表,0)),"※收支类别不在【基础资料】的清单里",IF(AND($L85="内部转账",$M85=""),"△内部转账要在「对方账户」写上另一头",IF(AND($L85="内部转账",$M85=$C85),"※对方账户跟本账户是同一个",IF(AND($L85&lt;&gt;"内部转账",$M85&lt;&gt;""),"△填了对方账户，但类别不是内部转账",IF($H85&lt;0,"△这一笔之后该账户余额成负数了，核一下",""))))))))))))</f>
        <v/>
      </c>
    </row>
    <row r="86">
      <c r="A86" s="17">
        <f>IF($C86="","",COUNTA($C$5:$C86))</f>
        <v/>
      </c>
      <c r="B86" s="20" t="n"/>
      <c r="C86" s="18" t="n"/>
      <c r="D86" s="18" t="n"/>
      <c r="E86" s="26" t="n"/>
      <c r="F86" s="19" t="n"/>
      <c r="G86" s="19" t="n"/>
      <c r="H86" s="27">
        <f>IF($C86="","",ROUND(SUMIF(账户表,$C86,账户期初)+SUMIFS($F$5:F86,$C$5:C86,$C86)-SUMIFS($G$5:G86,$C$5:C86,$C86),2))</f>
        <v/>
      </c>
      <c r="I86" s="18" t="n"/>
      <c r="J86" s="18" t="n"/>
      <c r="K86" s="28">
        <f>IF($B86="","",--TEXT($B86,"yyyymm"))</f>
        <v/>
      </c>
      <c r="L86" s="29">
        <f>IF($D86="","",IFERROR(INDEX(类别属性,MATCH($D86,类别表,0)),""))</f>
        <v/>
      </c>
      <c r="M86" s="18" t="n"/>
      <c r="N86" s="18" t="n"/>
      <c r="O86" s="26" t="n"/>
      <c r="P86" s="21">
        <f>IF($C86="","",IF(ISNA(MATCH($C86,账户表,0)),"※这个账户不在【基础资料】的账户档案里",IF($B86="","※没填日期，这一笔不会进任何月份的报表",IF(AND($F86&lt;&gt;"",$G86&lt;&gt;""),"※收入和支出不能同时填",IF(AND(N($F86)=0,N($G86)=0),"※收入和支出都没填",IF(OR(N($F86)&lt;0,N($G86)&lt;0),"※金额不能填负数，方向反了就换一列填",IF($D86="","※没填收支类别，分类报表会漏掉这一笔",IF(ISNA(MATCH($D86,类别表,0)),"※收支类别不在【基础资料】的清单里",IF(AND($L86="内部转账",$M86=""),"△内部转账要在「对方账户」写上另一头",IF(AND($L86="内部转账",$M86=$C86),"※对方账户跟本账户是同一个",IF(AND($L86&lt;&gt;"内部转账",$M86&lt;&gt;""),"△填了对方账户，但类别不是内部转账",IF($H86&lt;0,"△这一笔之后该账户余额成负数了，核一下",""))))))))))))</f>
        <v/>
      </c>
    </row>
    <row r="87">
      <c r="A87" s="17">
        <f>IF($C87="","",COUNTA($C$5:$C87))</f>
        <v/>
      </c>
      <c r="B87" s="20" t="n"/>
      <c r="C87" s="18" t="n"/>
      <c r="D87" s="18" t="n"/>
      <c r="E87" s="26" t="n"/>
      <c r="F87" s="19" t="n"/>
      <c r="G87" s="19" t="n"/>
      <c r="H87" s="27">
        <f>IF($C87="","",ROUND(SUMIF(账户表,$C87,账户期初)+SUMIFS($F$5:F87,$C$5:C87,$C87)-SUMIFS($G$5:G87,$C$5:C87,$C87),2))</f>
        <v/>
      </c>
      <c r="I87" s="18" t="n"/>
      <c r="J87" s="18" t="n"/>
      <c r="K87" s="28">
        <f>IF($B87="","",--TEXT($B87,"yyyymm"))</f>
        <v/>
      </c>
      <c r="L87" s="29">
        <f>IF($D87="","",IFERROR(INDEX(类别属性,MATCH($D87,类别表,0)),""))</f>
        <v/>
      </c>
      <c r="M87" s="18" t="n"/>
      <c r="N87" s="18" t="n"/>
      <c r="O87" s="26" t="n"/>
      <c r="P87" s="21">
        <f>IF($C87="","",IF(ISNA(MATCH($C87,账户表,0)),"※这个账户不在【基础资料】的账户档案里",IF($B87="","※没填日期，这一笔不会进任何月份的报表",IF(AND($F87&lt;&gt;"",$G87&lt;&gt;""),"※收入和支出不能同时填",IF(AND(N($F87)=0,N($G87)=0),"※收入和支出都没填",IF(OR(N($F87)&lt;0,N($G87)&lt;0),"※金额不能填负数，方向反了就换一列填",IF($D87="","※没填收支类别，分类报表会漏掉这一笔",IF(ISNA(MATCH($D87,类别表,0)),"※收支类别不在【基础资料】的清单里",IF(AND($L87="内部转账",$M87=""),"△内部转账要在「对方账户」写上另一头",IF(AND($L87="内部转账",$M87=$C87),"※对方账户跟本账户是同一个",IF(AND($L87&lt;&gt;"内部转账",$M87&lt;&gt;""),"△填了对方账户，但类别不是内部转账",IF($H87&lt;0,"△这一笔之后该账户余额成负数了，核一下",""))))))))))))</f>
        <v/>
      </c>
    </row>
    <row r="88">
      <c r="A88" s="17">
        <f>IF($C88="","",COUNTA($C$5:$C88))</f>
        <v/>
      </c>
      <c r="B88" s="20" t="n"/>
      <c r="C88" s="18" t="n"/>
      <c r="D88" s="18" t="n"/>
      <c r="E88" s="26" t="n"/>
      <c r="F88" s="19" t="n"/>
      <c r="G88" s="19" t="n"/>
      <c r="H88" s="27">
        <f>IF($C88="","",ROUND(SUMIF(账户表,$C88,账户期初)+SUMIFS($F$5:F88,$C$5:C88,$C88)-SUMIFS($G$5:G88,$C$5:C88,$C88),2))</f>
        <v/>
      </c>
      <c r="I88" s="18" t="n"/>
      <c r="J88" s="18" t="n"/>
      <c r="K88" s="28">
        <f>IF($B88="","",--TEXT($B88,"yyyymm"))</f>
        <v/>
      </c>
      <c r="L88" s="29">
        <f>IF($D88="","",IFERROR(INDEX(类别属性,MATCH($D88,类别表,0)),""))</f>
        <v/>
      </c>
      <c r="M88" s="18" t="n"/>
      <c r="N88" s="18" t="n"/>
      <c r="O88" s="26" t="n"/>
      <c r="P88" s="21">
        <f>IF($C88="","",IF(ISNA(MATCH($C88,账户表,0)),"※这个账户不在【基础资料】的账户档案里",IF($B88="","※没填日期，这一笔不会进任何月份的报表",IF(AND($F88&lt;&gt;"",$G88&lt;&gt;""),"※收入和支出不能同时填",IF(AND(N($F88)=0,N($G88)=0),"※收入和支出都没填",IF(OR(N($F88)&lt;0,N($G88)&lt;0),"※金额不能填负数，方向反了就换一列填",IF($D88="","※没填收支类别，分类报表会漏掉这一笔",IF(ISNA(MATCH($D88,类别表,0)),"※收支类别不在【基础资料】的清单里",IF(AND($L88="内部转账",$M88=""),"△内部转账要在「对方账户」写上另一头",IF(AND($L88="内部转账",$M88=$C88),"※对方账户跟本账户是同一个",IF(AND($L88&lt;&gt;"内部转账",$M88&lt;&gt;""),"△填了对方账户，但类别不是内部转账",IF($H88&lt;0,"△这一笔之后该账户余额成负数了，核一下",""))))))))))))</f>
        <v/>
      </c>
    </row>
    <row r="89">
      <c r="A89" s="17">
        <f>IF($C89="","",COUNTA($C$5:$C89))</f>
        <v/>
      </c>
      <c r="B89" s="20" t="n"/>
      <c r="C89" s="18" t="n"/>
      <c r="D89" s="18" t="n"/>
      <c r="E89" s="26" t="n"/>
      <c r="F89" s="19" t="n"/>
      <c r="G89" s="19" t="n"/>
      <c r="H89" s="27">
        <f>IF($C89="","",ROUND(SUMIF(账户表,$C89,账户期初)+SUMIFS($F$5:F89,$C$5:C89,$C89)-SUMIFS($G$5:G89,$C$5:C89,$C89),2))</f>
        <v/>
      </c>
      <c r="I89" s="18" t="n"/>
      <c r="J89" s="18" t="n"/>
      <c r="K89" s="28">
        <f>IF($B89="","",--TEXT($B89,"yyyymm"))</f>
        <v/>
      </c>
      <c r="L89" s="29">
        <f>IF($D89="","",IFERROR(INDEX(类别属性,MATCH($D89,类别表,0)),""))</f>
        <v/>
      </c>
      <c r="M89" s="18" t="n"/>
      <c r="N89" s="18" t="n"/>
      <c r="O89" s="26" t="n"/>
      <c r="P89" s="21">
        <f>IF($C89="","",IF(ISNA(MATCH($C89,账户表,0)),"※这个账户不在【基础资料】的账户档案里",IF($B89="","※没填日期，这一笔不会进任何月份的报表",IF(AND($F89&lt;&gt;"",$G89&lt;&gt;""),"※收入和支出不能同时填",IF(AND(N($F89)=0,N($G89)=0),"※收入和支出都没填",IF(OR(N($F89)&lt;0,N($G89)&lt;0),"※金额不能填负数，方向反了就换一列填",IF($D89="","※没填收支类别，分类报表会漏掉这一笔",IF(ISNA(MATCH($D89,类别表,0)),"※收支类别不在【基础资料】的清单里",IF(AND($L89="内部转账",$M89=""),"△内部转账要在「对方账户」写上另一头",IF(AND($L89="内部转账",$M89=$C89),"※对方账户跟本账户是同一个",IF(AND($L89&lt;&gt;"内部转账",$M89&lt;&gt;""),"△填了对方账户，但类别不是内部转账",IF($H89&lt;0,"△这一笔之后该账户余额成负数了，核一下",""))))))))))))</f>
        <v/>
      </c>
    </row>
    <row r="90">
      <c r="A90" s="17">
        <f>IF($C90="","",COUNTA($C$5:$C90))</f>
        <v/>
      </c>
      <c r="B90" s="20" t="n"/>
      <c r="C90" s="18" t="n"/>
      <c r="D90" s="18" t="n"/>
      <c r="E90" s="26" t="n"/>
      <c r="F90" s="19" t="n"/>
      <c r="G90" s="19" t="n"/>
      <c r="H90" s="27">
        <f>IF($C90="","",ROUND(SUMIF(账户表,$C90,账户期初)+SUMIFS($F$5:F90,$C$5:C90,$C90)-SUMIFS($G$5:G90,$C$5:C90,$C90),2))</f>
        <v/>
      </c>
      <c r="I90" s="18" t="n"/>
      <c r="J90" s="18" t="n"/>
      <c r="K90" s="28">
        <f>IF($B90="","",--TEXT($B90,"yyyymm"))</f>
        <v/>
      </c>
      <c r="L90" s="29">
        <f>IF($D90="","",IFERROR(INDEX(类别属性,MATCH($D90,类别表,0)),""))</f>
        <v/>
      </c>
      <c r="M90" s="18" t="n"/>
      <c r="N90" s="18" t="n"/>
      <c r="O90" s="26" t="n"/>
      <c r="P90" s="21">
        <f>IF($C90="","",IF(ISNA(MATCH($C90,账户表,0)),"※这个账户不在【基础资料】的账户档案里",IF($B90="","※没填日期，这一笔不会进任何月份的报表",IF(AND($F90&lt;&gt;"",$G90&lt;&gt;""),"※收入和支出不能同时填",IF(AND(N($F90)=0,N($G90)=0),"※收入和支出都没填",IF(OR(N($F90)&lt;0,N($G90)&lt;0),"※金额不能填负数，方向反了就换一列填",IF($D90="","※没填收支类别，分类报表会漏掉这一笔",IF(ISNA(MATCH($D90,类别表,0)),"※收支类别不在【基础资料】的清单里",IF(AND($L90="内部转账",$M90=""),"△内部转账要在「对方账户」写上另一头",IF(AND($L90="内部转账",$M90=$C90),"※对方账户跟本账户是同一个",IF(AND($L90&lt;&gt;"内部转账",$M90&lt;&gt;""),"△填了对方账户，但类别不是内部转账",IF($H90&lt;0,"△这一笔之后该账户余额成负数了，核一下",""))))))))))))</f>
        <v/>
      </c>
    </row>
    <row r="91">
      <c r="A91" s="17">
        <f>IF($C91="","",COUNTA($C$5:$C91))</f>
        <v/>
      </c>
      <c r="B91" s="20" t="n"/>
      <c r="C91" s="18" t="n"/>
      <c r="D91" s="18" t="n"/>
      <c r="E91" s="26" t="n"/>
      <c r="F91" s="19" t="n"/>
      <c r="G91" s="19" t="n"/>
      <c r="H91" s="27">
        <f>IF($C91="","",ROUND(SUMIF(账户表,$C91,账户期初)+SUMIFS($F$5:F91,$C$5:C91,$C91)-SUMIFS($G$5:G91,$C$5:C91,$C91),2))</f>
        <v/>
      </c>
      <c r="I91" s="18" t="n"/>
      <c r="J91" s="18" t="n"/>
      <c r="K91" s="28">
        <f>IF($B91="","",--TEXT($B91,"yyyymm"))</f>
        <v/>
      </c>
      <c r="L91" s="29">
        <f>IF($D91="","",IFERROR(INDEX(类别属性,MATCH($D91,类别表,0)),""))</f>
        <v/>
      </c>
      <c r="M91" s="18" t="n"/>
      <c r="N91" s="18" t="n"/>
      <c r="O91" s="26" t="n"/>
      <c r="P91" s="21">
        <f>IF($C91="","",IF(ISNA(MATCH($C91,账户表,0)),"※这个账户不在【基础资料】的账户档案里",IF($B91="","※没填日期，这一笔不会进任何月份的报表",IF(AND($F91&lt;&gt;"",$G91&lt;&gt;""),"※收入和支出不能同时填",IF(AND(N($F91)=0,N($G91)=0),"※收入和支出都没填",IF(OR(N($F91)&lt;0,N($G91)&lt;0),"※金额不能填负数，方向反了就换一列填",IF($D91="","※没填收支类别，分类报表会漏掉这一笔",IF(ISNA(MATCH($D91,类别表,0)),"※收支类别不在【基础资料】的清单里",IF(AND($L91="内部转账",$M91=""),"△内部转账要在「对方账户」写上另一头",IF(AND($L91="内部转账",$M91=$C91),"※对方账户跟本账户是同一个",IF(AND($L91&lt;&gt;"内部转账",$M91&lt;&gt;""),"△填了对方账户，但类别不是内部转账",IF($H91&lt;0,"△这一笔之后该账户余额成负数了，核一下",""))))))))))))</f>
        <v/>
      </c>
    </row>
    <row r="92">
      <c r="A92" s="17">
        <f>IF($C92="","",COUNTA($C$5:$C92))</f>
        <v/>
      </c>
      <c r="B92" s="20" t="n"/>
      <c r="C92" s="18" t="n"/>
      <c r="D92" s="18" t="n"/>
      <c r="E92" s="26" t="n"/>
      <c r="F92" s="19" t="n"/>
      <c r="G92" s="19" t="n"/>
      <c r="H92" s="27">
        <f>IF($C92="","",ROUND(SUMIF(账户表,$C92,账户期初)+SUMIFS($F$5:F92,$C$5:C92,$C92)-SUMIFS($G$5:G92,$C$5:C92,$C92),2))</f>
        <v/>
      </c>
      <c r="I92" s="18" t="n"/>
      <c r="J92" s="18" t="n"/>
      <c r="K92" s="28">
        <f>IF($B92="","",--TEXT($B92,"yyyymm"))</f>
        <v/>
      </c>
      <c r="L92" s="29">
        <f>IF($D92="","",IFERROR(INDEX(类别属性,MATCH($D92,类别表,0)),""))</f>
        <v/>
      </c>
      <c r="M92" s="18" t="n"/>
      <c r="N92" s="18" t="n"/>
      <c r="O92" s="26" t="n"/>
      <c r="P92" s="21">
        <f>IF($C92="","",IF(ISNA(MATCH($C92,账户表,0)),"※这个账户不在【基础资料】的账户档案里",IF($B92="","※没填日期，这一笔不会进任何月份的报表",IF(AND($F92&lt;&gt;"",$G92&lt;&gt;""),"※收入和支出不能同时填",IF(AND(N($F92)=0,N($G92)=0),"※收入和支出都没填",IF(OR(N($F92)&lt;0,N($G92)&lt;0),"※金额不能填负数，方向反了就换一列填",IF($D92="","※没填收支类别，分类报表会漏掉这一笔",IF(ISNA(MATCH($D92,类别表,0)),"※收支类别不在【基础资料】的清单里",IF(AND($L92="内部转账",$M92=""),"△内部转账要在「对方账户」写上另一头",IF(AND($L92="内部转账",$M92=$C92),"※对方账户跟本账户是同一个",IF(AND($L92&lt;&gt;"内部转账",$M92&lt;&gt;""),"△填了对方账户，但类别不是内部转账",IF($H92&lt;0,"△这一笔之后该账户余额成负数了，核一下",""))))))))))))</f>
        <v/>
      </c>
    </row>
    <row r="93">
      <c r="A93" s="17">
        <f>IF($C93="","",COUNTA($C$5:$C93))</f>
        <v/>
      </c>
      <c r="B93" s="20" t="n"/>
      <c r="C93" s="18" t="n"/>
      <c r="D93" s="18" t="n"/>
      <c r="E93" s="26" t="n"/>
      <c r="F93" s="19" t="n"/>
      <c r="G93" s="19" t="n"/>
      <c r="H93" s="27">
        <f>IF($C93="","",ROUND(SUMIF(账户表,$C93,账户期初)+SUMIFS($F$5:F93,$C$5:C93,$C93)-SUMIFS($G$5:G93,$C$5:C93,$C93),2))</f>
        <v/>
      </c>
      <c r="I93" s="18" t="n"/>
      <c r="J93" s="18" t="n"/>
      <c r="K93" s="28">
        <f>IF($B93="","",--TEXT($B93,"yyyymm"))</f>
        <v/>
      </c>
      <c r="L93" s="29">
        <f>IF($D93="","",IFERROR(INDEX(类别属性,MATCH($D93,类别表,0)),""))</f>
        <v/>
      </c>
      <c r="M93" s="18" t="n"/>
      <c r="N93" s="18" t="n"/>
      <c r="O93" s="26" t="n"/>
      <c r="P93" s="21">
        <f>IF($C93="","",IF(ISNA(MATCH($C93,账户表,0)),"※这个账户不在【基础资料】的账户档案里",IF($B93="","※没填日期，这一笔不会进任何月份的报表",IF(AND($F93&lt;&gt;"",$G93&lt;&gt;""),"※收入和支出不能同时填",IF(AND(N($F93)=0,N($G93)=0),"※收入和支出都没填",IF(OR(N($F93)&lt;0,N($G93)&lt;0),"※金额不能填负数，方向反了就换一列填",IF($D93="","※没填收支类别，分类报表会漏掉这一笔",IF(ISNA(MATCH($D93,类别表,0)),"※收支类别不在【基础资料】的清单里",IF(AND($L93="内部转账",$M93=""),"△内部转账要在「对方账户」写上另一头",IF(AND($L93="内部转账",$M93=$C93),"※对方账户跟本账户是同一个",IF(AND($L93&lt;&gt;"内部转账",$M93&lt;&gt;""),"△填了对方账户，但类别不是内部转账",IF($H93&lt;0,"△这一笔之后该账户余额成负数了，核一下",""))))))))))))</f>
        <v/>
      </c>
    </row>
    <row r="94">
      <c r="A94" s="17">
        <f>IF($C94="","",COUNTA($C$5:$C94))</f>
        <v/>
      </c>
      <c r="B94" s="20" t="n"/>
      <c r="C94" s="18" t="n"/>
      <c r="D94" s="18" t="n"/>
      <c r="E94" s="26" t="n"/>
      <c r="F94" s="19" t="n"/>
      <c r="G94" s="19" t="n"/>
      <c r="H94" s="27">
        <f>IF($C94="","",ROUND(SUMIF(账户表,$C94,账户期初)+SUMIFS($F$5:F94,$C$5:C94,$C94)-SUMIFS($G$5:G94,$C$5:C94,$C94),2))</f>
        <v/>
      </c>
      <c r="I94" s="18" t="n"/>
      <c r="J94" s="18" t="n"/>
      <c r="K94" s="28">
        <f>IF($B94="","",--TEXT($B94,"yyyymm"))</f>
        <v/>
      </c>
      <c r="L94" s="29">
        <f>IF($D94="","",IFERROR(INDEX(类别属性,MATCH($D94,类别表,0)),""))</f>
        <v/>
      </c>
      <c r="M94" s="18" t="n"/>
      <c r="N94" s="18" t="n"/>
      <c r="O94" s="26" t="n"/>
      <c r="P94" s="21">
        <f>IF($C94="","",IF(ISNA(MATCH($C94,账户表,0)),"※这个账户不在【基础资料】的账户档案里",IF($B94="","※没填日期，这一笔不会进任何月份的报表",IF(AND($F94&lt;&gt;"",$G94&lt;&gt;""),"※收入和支出不能同时填",IF(AND(N($F94)=0,N($G94)=0),"※收入和支出都没填",IF(OR(N($F94)&lt;0,N($G94)&lt;0),"※金额不能填负数，方向反了就换一列填",IF($D94="","※没填收支类别，分类报表会漏掉这一笔",IF(ISNA(MATCH($D94,类别表,0)),"※收支类别不在【基础资料】的清单里",IF(AND($L94="内部转账",$M94=""),"△内部转账要在「对方账户」写上另一头",IF(AND($L94="内部转账",$M94=$C94),"※对方账户跟本账户是同一个",IF(AND($L94&lt;&gt;"内部转账",$M94&lt;&gt;""),"△填了对方账户，但类别不是内部转账",IF($H94&lt;0,"△这一笔之后该账户余额成负数了，核一下",""))))))))))))</f>
        <v/>
      </c>
    </row>
    <row r="95">
      <c r="A95" s="17">
        <f>IF($C95="","",COUNTA($C$5:$C95))</f>
        <v/>
      </c>
      <c r="B95" s="20" t="n"/>
      <c r="C95" s="18" t="n"/>
      <c r="D95" s="18" t="n"/>
      <c r="E95" s="26" t="n"/>
      <c r="F95" s="19" t="n"/>
      <c r="G95" s="19" t="n"/>
      <c r="H95" s="27">
        <f>IF($C95="","",ROUND(SUMIF(账户表,$C95,账户期初)+SUMIFS($F$5:F95,$C$5:C95,$C95)-SUMIFS($G$5:G95,$C$5:C95,$C95),2))</f>
        <v/>
      </c>
      <c r="I95" s="18" t="n"/>
      <c r="J95" s="18" t="n"/>
      <c r="K95" s="28">
        <f>IF($B95="","",--TEXT($B95,"yyyymm"))</f>
        <v/>
      </c>
      <c r="L95" s="29">
        <f>IF($D95="","",IFERROR(INDEX(类别属性,MATCH($D95,类别表,0)),""))</f>
        <v/>
      </c>
      <c r="M95" s="18" t="n"/>
      <c r="N95" s="18" t="n"/>
      <c r="O95" s="26" t="n"/>
      <c r="P95" s="21">
        <f>IF($C95="","",IF(ISNA(MATCH($C95,账户表,0)),"※这个账户不在【基础资料】的账户档案里",IF($B95="","※没填日期，这一笔不会进任何月份的报表",IF(AND($F95&lt;&gt;"",$G95&lt;&gt;""),"※收入和支出不能同时填",IF(AND(N($F95)=0,N($G95)=0),"※收入和支出都没填",IF(OR(N($F95)&lt;0,N($G95)&lt;0),"※金额不能填负数，方向反了就换一列填",IF($D95="","※没填收支类别，分类报表会漏掉这一笔",IF(ISNA(MATCH($D95,类别表,0)),"※收支类别不在【基础资料】的清单里",IF(AND($L95="内部转账",$M95=""),"△内部转账要在「对方账户」写上另一头",IF(AND($L95="内部转账",$M95=$C95),"※对方账户跟本账户是同一个",IF(AND($L95&lt;&gt;"内部转账",$M95&lt;&gt;""),"△填了对方账户，但类别不是内部转账",IF($H95&lt;0,"△这一笔之后该账户余额成负数了，核一下",""))))))))))))</f>
        <v/>
      </c>
    </row>
    <row r="96">
      <c r="A96" s="17">
        <f>IF($C96="","",COUNTA($C$5:$C96))</f>
        <v/>
      </c>
      <c r="B96" s="20" t="n"/>
      <c r="C96" s="18" t="n"/>
      <c r="D96" s="18" t="n"/>
      <c r="E96" s="26" t="n"/>
      <c r="F96" s="19" t="n"/>
      <c r="G96" s="19" t="n"/>
      <c r="H96" s="27">
        <f>IF($C96="","",ROUND(SUMIF(账户表,$C96,账户期初)+SUMIFS($F$5:F96,$C$5:C96,$C96)-SUMIFS($G$5:G96,$C$5:C96,$C96),2))</f>
        <v/>
      </c>
      <c r="I96" s="18" t="n"/>
      <c r="J96" s="18" t="n"/>
      <c r="K96" s="28">
        <f>IF($B96="","",--TEXT($B96,"yyyymm"))</f>
        <v/>
      </c>
      <c r="L96" s="29">
        <f>IF($D96="","",IFERROR(INDEX(类别属性,MATCH($D96,类别表,0)),""))</f>
        <v/>
      </c>
      <c r="M96" s="18" t="n"/>
      <c r="N96" s="18" t="n"/>
      <c r="O96" s="26" t="n"/>
      <c r="P96" s="21">
        <f>IF($C96="","",IF(ISNA(MATCH($C96,账户表,0)),"※这个账户不在【基础资料】的账户档案里",IF($B96="","※没填日期，这一笔不会进任何月份的报表",IF(AND($F96&lt;&gt;"",$G96&lt;&gt;""),"※收入和支出不能同时填",IF(AND(N($F96)=0,N($G96)=0),"※收入和支出都没填",IF(OR(N($F96)&lt;0,N($G96)&lt;0),"※金额不能填负数，方向反了就换一列填",IF($D96="","※没填收支类别，分类报表会漏掉这一笔",IF(ISNA(MATCH($D96,类别表,0)),"※收支类别不在【基础资料】的清单里",IF(AND($L96="内部转账",$M96=""),"△内部转账要在「对方账户」写上另一头",IF(AND($L96="内部转账",$M96=$C96),"※对方账户跟本账户是同一个",IF(AND($L96&lt;&gt;"内部转账",$M96&lt;&gt;""),"△填了对方账户，但类别不是内部转账",IF($H96&lt;0,"△这一笔之后该账户余额成负数了，核一下",""))))))))))))</f>
        <v/>
      </c>
    </row>
    <row r="97">
      <c r="A97" s="17">
        <f>IF($C97="","",COUNTA($C$5:$C97))</f>
        <v/>
      </c>
      <c r="B97" s="20" t="n"/>
      <c r="C97" s="18" t="n"/>
      <c r="D97" s="18" t="n"/>
      <c r="E97" s="26" t="n"/>
      <c r="F97" s="19" t="n"/>
      <c r="G97" s="19" t="n"/>
      <c r="H97" s="27">
        <f>IF($C97="","",ROUND(SUMIF(账户表,$C97,账户期初)+SUMIFS($F$5:F97,$C$5:C97,$C97)-SUMIFS($G$5:G97,$C$5:C97,$C97),2))</f>
        <v/>
      </c>
      <c r="I97" s="18" t="n"/>
      <c r="J97" s="18" t="n"/>
      <c r="K97" s="28">
        <f>IF($B97="","",--TEXT($B97,"yyyymm"))</f>
        <v/>
      </c>
      <c r="L97" s="29">
        <f>IF($D97="","",IFERROR(INDEX(类别属性,MATCH($D97,类别表,0)),""))</f>
        <v/>
      </c>
      <c r="M97" s="18" t="n"/>
      <c r="N97" s="18" t="n"/>
      <c r="O97" s="26" t="n"/>
      <c r="P97" s="21">
        <f>IF($C97="","",IF(ISNA(MATCH($C97,账户表,0)),"※这个账户不在【基础资料】的账户档案里",IF($B97="","※没填日期，这一笔不会进任何月份的报表",IF(AND($F97&lt;&gt;"",$G97&lt;&gt;""),"※收入和支出不能同时填",IF(AND(N($F97)=0,N($G97)=0),"※收入和支出都没填",IF(OR(N($F97)&lt;0,N($G97)&lt;0),"※金额不能填负数，方向反了就换一列填",IF($D97="","※没填收支类别，分类报表会漏掉这一笔",IF(ISNA(MATCH($D97,类别表,0)),"※收支类别不在【基础资料】的清单里",IF(AND($L97="内部转账",$M97=""),"△内部转账要在「对方账户」写上另一头",IF(AND($L97="内部转账",$M97=$C97),"※对方账户跟本账户是同一个",IF(AND($L97&lt;&gt;"内部转账",$M97&lt;&gt;""),"△填了对方账户，但类别不是内部转账",IF($H97&lt;0,"△这一笔之后该账户余额成负数了，核一下",""))))))))))))</f>
        <v/>
      </c>
    </row>
    <row r="98">
      <c r="A98" s="17">
        <f>IF($C98="","",COUNTA($C$5:$C98))</f>
        <v/>
      </c>
      <c r="B98" s="20" t="n"/>
      <c r="C98" s="18" t="n"/>
      <c r="D98" s="18" t="n"/>
      <c r="E98" s="26" t="n"/>
      <c r="F98" s="19" t="n"/>
      <c r="G98" s="19" t="n"/>
      <c r="H98" s="27">
        <f>IF($C98="","",ROUND(SUMIF(账户表,$C98,账户期初)+SUMIFS($F$5:F98,$C$5:C98,$C98)-SUMIFS($G$5:G98,$C$5:C98,$C98),2))</f>
        <v/>
      </c>
      <c r="I98" s="18" t="n"/>
      <c r="J98" s="18" t="n"/>
      <c r="K98" s="28">
        <f>IF($B98="","",--TEXT($B98,"yyyymm"))</f>
        <v/>
      </c>
      <c r="L98" s="29">
        <f>IF($D98="","",IFERROR(INDEX(类别属性,MATCH($D98,类别表,0)),""))</f>
        <v/>
      </c>
      <c r="M98" s="18" t="n"/>
      <c r="N98" s="18" t="n"/>
      <c r="O98" s="26" t="n"/>
      <c r="P98" s="21">
        <f>IF($C98="","",IF(ISNA(MATCH($C98,账户表,0)),"※这个账户不在【基础资料】的账户档案里",IF($B98="","※没填日期，这一笔不会进任何月份的报表",IF(AND($F98&lt;&gt;"",$G98&lt;&gt;""),"※收入和支出不能同时填",IF(AND(N($F98)=0,N($G98)=0),"※收入和支出都没填",IF(OR(N($F98)&lt;0,N($G98)&lt;0),"※金额不能填负数，方向反了就换一列填",IF($D98="","※没填收支类别，分类报表会漏掉这一笔",IF(ISNA(MATCH($D98,类别表,0)),"※收支类别不在【基础资料】的清单里",IF(AND($L98="内部转账",$M98=""),"△内部转账要在「对方账户」写上另一头",IF(AND($L98="内部转账",$M98=$C98),"※对方账户跟本账户是同一个",IF(AND($L98&lt;&gt;"内部转账",$M98&lt;&gt;""),"△填了对方账户，但类别不是内部转账",IF($H98&lt;0,"△这一笔之后该账户余额成负数了，核一下",""))))))))))))</f>
        <v/>
      </c>
    </row>
    <row r="99">
      <c r="A99" s="17">
        <f>IF($C99="","",COUNTA($C$5:$C99))</f>
        <v/>
      </c>
      <c r="B99" s="20" t="n"/>
      <c r="C99" s="18" t="n"/>
      <c r="D99" s="18" t="n"/>
      <c r="E99" s="26" t="n"/>
      <c r="F99" s="19" t="n"/>
      <c r="G99" s="19" t="n"/>
      <c r="H99" s="27">
        <f>IF($C99="","",ROUND(SUMIF(账户表,$C99,账户期初)+SUMIFS($F$5:F99,$C$5:C99,$C99)-SUMIFS($G$5:G99,$C$5:C99,$C99),2))</f>
        <v/>
      </c>
      <c r="I99" s="18" t="n"/>
      <c r="J99" s="18" t="n"/>
      <c r="K99" s="28">
        <f>IF($B99="","",--TEXT($B99,"yyyymm"))</f>
        <v/>
      </c>
      <c r="L99" s="29">
        <f>IF($D99="","",IFERROR(INDEX(类别属性,MATCH($D99,类别表,0)),""))</f>
        <v/>
      </c>
      <c r="M99" s="18" t="n"/>
      <c r="N99" s="18" t="n"/>
      <c r="O99" s="26" t="n"/>
      <c r="P99" s="21">
        <f>IF($C99="","",IF(ISNA(MATCH($C99,账户表,0)),"※这个账户不在【基础资料】的账户档案里",IF($B99="","※没填日期，这一笔不会进任何月份的报表",IF(AND($F99&lt;&gt;"",$G99&lt;&gt;""),"※收入和支出不能同时填",IF(AND(N($F99)=0,N($G99)=0),"※收入和支出都没填",IF(OR(N($F99)&lt;0,N($G99)&lt;0),"※金额不能填负数，方向反了就换一列填",IF($D99="","※没填收支类别，分类报表会漏掉这一笔",IF(ISNA(MATCH($D99,类别表,0)),"※收支类别不在【基础资料】的清单里",IF(AND($L99="内部转账",$M99=""),"△内部转账要在「对方账户」写上另一头",IF(AND($L99="内部转账",$M99=$C99),"※对方账户跟本账户是同一个",IF(AND($L99&lt;&gt;"内部转账",$M99&lt;&gt;""),"△填了对方账户，但类别不是内部转账",IF($H99&lt;0,"△这一笔之后该账户余额成负数了，核一下",""))))))))))))</f>
        <v/>
      </c>
    </row>
    <row r="100">
      <c r="A100" s="17">
        <f>IF($C100="","",COUNTA($C$5:$C100))</f>
        <v/>
      </c>
      <c r="B100" s="20" t="n"/>
      <c r="C100" s="18" t="n"/>
      <c r="D100" s="18" t="n"/>
      <c r="E100" s="26" t="n"/>
      <c r="F100" s="19" t="n"/>
      <c r="G100" s="19" t="n"/>
      <c r="H100" s="27">
        <f>IF($C100="","",ROUND(SUMIF(账户表,$C100,账户期初)+SUMIFS($F$5:F100,$C$5:C100,$C100)-SUMIFS($G$5:G100,$C$5:C100,$C100),2))</f>
        <v/>
      </c>
      <c r="I100" s="18" t="n"/>
      <c r="J100" s="18" t="n"/>
      <c r="K100" s="28">
        <f>IF($B100="","",--TEXT($B100,"yyyymm"))</f>
        <v/>
      </c>
      <c r="L100" s="29">
        <f>IF($D100="","",IFERROR(INDEX(类别属性,MATCH($D100,类别表,0)),""))</f>
        <v/>
      </c>
      <c r="M100" s="18" t="n"/>
      <c r="N100" s="18" t="n"/>
      <c r="O100" s="26" t="n"/>
      <c r="P100" s="21">
        <f>IF($C100="","",IF(ISNA(MATCH($C100,账户表,0)),"※这个账户不在【基础资料】的账户档案里",IF($B100="","※没填日期，这一笔不会进任何月份的报表",IF(AND($F100&lt;&gt;"",$G100&lt;&gt;""),"※收入和支出不能同时填",IF(AND(N($F100)=0,N($G100)=0),"※收入和支出都没填",IF(OR(N($F100)&lt;0,N($G100)&lt;0),"※金额不能填负数，方向反了就换一列填",IF($D100="","※没填收支类别，分类报表会漏掉这一笔",IF(ISNA(MATCH($D100,类别表,0)),"※收支类别不在【基础资料】的清单里",IF(AND($L100="内部转账",$M100=""),"△内部转账要在「对方账户」写上另一头",IF(AND($L100="内部转账",$M100=$C100),"※对方账户跟本账户是同一个",IF(AND($L100&lt;&gt;"内部转账",$M100&lt;&gt;""),"△填了对方账户，但类别不是内部转账",IF($H100&lt;0,"△这一笔之后该账户余额成负数了，核一下",""))))))))))))</f>
        <v/>
      </c>
    </row>
    <row r="101">
      <c r="A101" s="17">
        <f>IF($C101="","",COUNTA($C$5:$C101))</f>
        <v/>
      </c>
      <c r="B101" s="20" t="n"/>
      <c r="C101" s="18" t="n"/>
      <c r="D101" s="18" t="n"/>
      <c r="E101" s="26" t="n"/>
      <c r="F101" s="19" t="n"/>
      <c r="G101" s="19" t="n"/>
      <c r="H101" s="27">
        <f>IF($C101="","",ROUND(SUMIF(账户表,$C101,账户期初)+SUMIFS($F$5:F101,$C$5:C101,$C101)-SUMIFS($G$5:G101,$C$5:C101,$C101),2))</f>
        <v/>
      </c>
      <c r="I101" s="18" t="n"/>
      <c r="J101" s="18" t="n"/>
      <c r="K101" s="28">
        <f>IF($B101="","",--TEXT($B101,"yyyymm"))</f>
        <v/>
      </c>
      <c r="L101" s="29">
        <f>IF($D101="","",IFERROR(INDEX(类别属性,MATCH($D101,类别表,0)),""))</f>
        <v/>
      </c>
      <c r="M101" s="18" t="n"/>
      <c r="N101" s="18" t="n"/>
      <c r="O101" s="26" t="n"/>
      <c r="P101" s="21">
        <f>IF($C101="","",IF(ISNA(MATCH($C101,账户表,0)),"※这个账户不在【基础资料】的账户档案里",IF($B101="","※没填日期，这一笔不会进任何月份的报表",IF(AND($F101&lt;&gt;"",$G101&lt;&gt;""),"※收入和支出不能同时填",IF(AND(N($F101)=0,N($G101)=0),"※收入和支出都没填",IF(OR(N($F101)&lt;0,N($G101)&lt;0),"※金额不能填负数，方向反了就换一列填",IF($D101="","※没填收支类别，分类报表会漏掉这一笔",IF(ISNA(MATCH($D101,类别表,0)),"※收支类别不在【基础资料】的清单里",IF(AND($L101="内部转账",$M101=""),"△内部转账要在「对方账户」写上另一头",IF(AND($L101="内部转账",$M101=$C101),"※对方账户跟本账户是同一个",IF(AND($L101&lt;&gt;"内部转账",$M101&lt;&gt;""),"△填了对方账户，但类别不是内部转账",IF($H101&lt;0,"△这一笔之后该账户余额成负数了，核一下",""))))))))))))</f>
        <v/>
      </c>
    </row>
    <row r="102">
      <c r="A102" s="17">
        <f>IF($C102="","",COUNTA($C$5:$C102))</f>
        <v/>
      </c>
      <c r="B102" s="20" t="n"/>
      <c r="C102" s="18" t="n"/>
      <c r="D102" s="18" t="n"/>
      <c r="E102" s="26" t="n"/>
      <c r="F102" s="19" t="n"/>
      <c r="G102" s="19" t="n"/>
      <c r="H102" s="27">
        <f>IF($C102="","",ROUND(SUMIF(账户表,$C102,账户期初)+SUMIFS($F$5:F102,$C$5:C102,$C102)-SUMIFS($G$5:G102,$C$5:C102,$C102),2))</f>
        <v/>
      </c>
      <c r="I102" s="18" t="n"/>
      <c r="J102" s="18" t="n"/>
      <c r="K102" s="28">
        <f>IF($B102="","",--TEXT($B102,"yyyymm"))</f>
        <v/>
      </c>
      <c r="L102" s="29">
        <f>IF($D102="","",IFERROR(INDEX(类别属性,MATCH($D102,类别表,0)),""))</f>
        <v/>
      </c>
      <c r="M102" s="18" t="n"/>
      <c r="N102" s="18" t="n"/>
      <c r="O102" s="26" t="n"/>
      <c r="P102" s="21">
        <f>IF($C102="","",IF(ISNA(MATCH($C102,账户表,0)),"※这个账户不在【基础资料】的账户档案里",IF($B102="","※没填日期，这一笔不会进任何月份的报表",IF(AND($F102&lt;&gt;"",$G102&lt;&gt;""),"※收入和支出不能同时填",IF(AND(N($F102)=0,N($G102)=0),"※收入和支出都没填",IF(OR(N($F102)&lt;0,N($G102)&lt;0),"※金额不能填负数，方向反了就换一列填",IF($D102="","※没填收支类别，分类报表会漏掉这一笔",IF(ISNA(MATCH($D102,类别表,0)),"※收支类别不在【基础资料】的清单里",IF(AND($L102="内部转账",$M102=""),"△内部转账要在「对方账户」写上另一头",IF(AND($L102="内部转账",$M102=$C102),"※对方账户跟本账户是同一个",IF(AND($L102&lt;&gt;"内部转账",$M102&lt;&gt;""),"△填了对方账户，但类别不是内部转账",IF($H102&lt;0,"△这一笔之后该账户余额成负数了，核一下",""))))))))))))</f>
        <v/>
      </c>
    </row>
    <row r="103">
      <c r="A103" s="17">
        <f>IF($C103="","",COUNTA($C$5:$C103))</f>
        <v/>
      </c>
      <c r="B103" s="20" t="n"/>
      <c r="C103" s="18" t="n"/>
      <c r="D103" s="18" t="n"/>
      <c r="E103" s="26" t="n"/>
      <c r="F103" s="19" t="n"/>
      <c r="G103" s="19" t="n"/>
      <c r="H103" s="27">
        <f>IF($C103="","",ROUND(SUMIF(账户表,$C103,账户期初)+SUMIFS($F$5:F103,$C$5:C103,$C103)-SUMIFS($G$5:G103,$C$5:C103,$C103),2))</f>
        <v/>
      </c>
      <c r="I103" s="18" t="n"/>
      <c r="J103" s="18" t="n"/>
      <c r="K103" s="28">
        <f>IF($B103="","",--TEXT($B103,"yyyymm"))</f>
        <v/>
      </c>
      <c r="L103" s="29">
        <f>IF($D103="","",IFERROR(INDEX(类别属性,MATCH($D103,类别表,0)),""))</f>
        <v/>
      </c>
      <c r="M103" s="18" t="n"/>
      <c r="N103" s="18" t="n"/>
      <c r="O103" s="26" t="n"/>
      <c r="P103" s="21">
        <f>IF($C103="","",IF(ISNA(MATCH($C103,账户表,0)),"※这个账户不在【基础资料】的账户档案里",IF($B103="","※没填日期，这一笔不会进任何月份的报表",IF(AND($F103&lt;&gt;"",$G103&lt;&gt;""),"※收入和支出不能同时填",IF(AND(N($F103)=0,N($G103)=0),"※收入和支出都没填",IF(OR(N($F103)&lt;0,N($G103)&lt;0),"※金额不能填负数，方向反了就换一列填",IF($D103="","※没填收支类别，分类报表会漏掉这一笔",IF(ISNA(MATCH($D103,类别表,0)),"※收支类别不在【基础资料】的清单里",IF(AND($L103="内部转账",$M103=""),"△内部转账要在「对方账户」写上另一头",IF(AND($L103="内部转账",$M103=$C103),"※对方账户跟本账户是同一个",IF(AND($L103&lt;&gt;"内部转账",$M103&lt;&gt;""),"△填了对方账户，但类别不是内部转账",IF($H103&lt;0,"△这一笔之后该账户余额成负数了，核一下",""))))))))))))</f>
        <v/>
      </c>
    </row>
    <row r="104">
      <c r="A104" s="17">
        <f>IF($C104="","",COUNTA($C$5:$C104))</f>
        <v/>
      </c>
      <c r="B104" s="20" t="n"/>
      <c r="C104" s="18" t="n"/>
      <c r="D104" s="18" t="n"/>
      <c r="E104" s="26" t="n"/>
      <c r="F104" s="19" t="n"/>
      <c r="G104" s="19" t="n"/>
      <c r="H104" s="27">
        <f>IF($C104="","",ROUND(SUMIF(账户表,$C104,账户期初)+SUMIFS($F$5:F104,$C$5:C104,$C104)-SUMIFS($G$5:G104,$C$5:C104,$C104),2))</f>
        <v/>
      </c>
      <c r="I104" s="18" t="n"/>
      <c r="J104" s="18" t="n"/>
      <c r="K104" s="28">
        <f>IF($B104="","",--TEXT($B104,"yyyymm"))</f>
        <v/>
      </c>
      <c r="L104" s="29">
        <f>IF($D104="","",IFERROR(INDEX(类别属性,MATCH($D104,类别表,0)),""))</f>
        <v/>
      </c>
      <c r="M104" s="18" t="n"/>
      <c r="N104" s="18" t="n"/>
      <c r="O104" s="26" t="n"/>
      <c r="P104" s="21">
        <f>IF($C104="","",IF(ISNA(MATCH($C104,账户表,0)),"※这个账户不在【基础资料】的账户档案里",IF($B104="","※没填日期，这一笔不会进任何月份的报表",IF(AND($F104&lt;&gt;"",$G104&lt;&gt;""),"※收入和支出不能同时填",IF(AND(N($F104)=0,N($G104)=0),"※收入和支出都没填",IF(OR(N($F104)&lt;0,N($G104)&lt;0),"※金额不能填负数，方向反了就换一列填",IF($D104="","※没填收支类别，分类报表会漏掉这一笔",IF(ISNA(MATCH($D104,类别表,0)),"※收支类别不在【基础资料】的清单里",IF(AND($L104="内部转账",$M104=""),"△内部转账要在「对方账户」写上另一头",IF(AND($L104="内部转账",$M104=$C104),"※对方账户跟本账户是同一个",IF(AND($L104&lt;&gt;"内部转账",$M104&lt;&gt;""),"△填了对方账户，但类别不是内部转账",IF($H104&lt;0,"△这一笔之后该账户余额成负数了，核一下",""))))))))))))</f>
        <v/>
      </c>
    </row>
    <row r="105">
      <c r="A105" s="17">
        <f>IF($C105="","",COUNTA($C$5:$C105))</f>
        <v/>
      </c>
      <c r="B105" s="20" t="n"/>
      <c r="C105" s="18" t="n"/>
      <c r="D105" s="18" t="n"/>
      <c r="E105" s="26" t="n"/>
      <c r="F105" s="19" t="n"/>
      <c r="G105" s="19" t="n"/>
      <c r="H105" s="27">
        <f>IF($C105="","",ROUND(SUMIF(账户表,$C105,账户期初)+SUMIFS($F$5:F105,$C$5:C105,$C105)-SUMIFS($G$5:G105,$C$5:C105,$C105),2))</f>
        <v/>
      </c>
      <c r="I105" s="18" t="n"/>
      <c r="J105" s="18" t="n"/>
      <c r="K105" s="28">
        <f>IF($B105="","",--TEXT($B105,"yyyymm"))</f>
        <v/>
      </c>
      <c r="L105" s="29">
        <f>IF($D105="","",IFERROR(INDEX(类别属性,MATCH($D105,类别表,0)),""))</f>
        <v/>
      </c>
      <c r="M105" s="18" t="n"/>
      <c r="N105" s="18" t="n"/>
      <c r="O105" s="26" t="n"/>
      <c r="P105" s="21">
        <f>IF($C105="","",IF(ISNA(MATCH($C105,账户表,0)),"※这个账户不在【基础资料】的账户档案里",IF($B105="","※没填日期，这一笔不会进任何月份的报表",IF(AND($F105&lt;&gt;"",$G105&lt;&gt;""),"※收入和支出不能同时填",IF(AND(N($F105)=0,N($G105)=0),"※收入和支出都没填",IF(OR(N($F105)&lt;0,N($G105)&lt;0),"※金额不能填负数，方向反了就换一列填",IF($D105="","※没填收支类别，分类报表会漏掉这一笔",IF(ISNA(MATCH($D105,类别表,0)),"※收支类别不在【基础资料】的清单里",IF(AND($L105="内部转账",$M105=""),"△内部转账要在「对方账户」写上另一头",IF(AND($L105="内部转账",$M105=$C105),"※对方账户跟本账户是同一个",IF(AND($L105&lt;&gt;"内部转账",$M105&lt;&gt;""),"△填了对方账户，但类别不是内部转账",IF($H105&lt;0,"△这一笔之后该账户余额成负数了，核一下",""))))))))))))</f>
        <v/>
      </c>
    </row>
    <row r="106">
      <c r="A106" s="17">
        <f>IF($C106="","",COUNTA($C$5:$C106))</f>
        <v/>
      </c>
      <c r="B106" s="20" t="n"/>
      <c r="C106" s="18" t="n"/>
      <c r="D106" s="18" t="n"/>
      <c r="E106" s="26" t="n"/>
      <c r="F106" s="19" t="n"/>
      <c r="G106" s="19" t="n"/>
      <c r="H106" s="27">
        <f>IF($C106="","",ROUND(SUMIF(账户表,$C106,账户期初)+SUMIFS($F$5:F106,$C$5:C106,$C106)-SUMIFS($G$5:G106,$C$5:C106,$C106),2))</f>
        <v/>
      </c>
      <c r="I106" s="18" t="n"/>
      <c r="J106" s="18" t="n"/>
      <c r="K106" s="28">
        <f>IF($B106="","",--TEXT($B106,"yyyymm"))</f>
        <v/>
      </c>
      <c r="L106" s="29">
        <f>IF($D106="","",IFERROR(INDEX(类别属性,MATCH($D106,类别表,0)),""))</f>
        <v/>
      </c>
      <c r="M106" s="18" t="n"/>
      <c r="N106" s="18" t="n"/>
      <c r="O106" s="26" t="n"/>
      <c r="P106" s="21">
        <f>IF($C106="","",IF(ISNA(MATCH($C106,账户表,0)),"※这个账户不在【基础资料】的账户档案里",IF($B106="","※没填日期，这一笔不会进任何月份的报表",IF(AND($F106&lt;&gt;"",$G106&lt;&gt;""),"※收入和支出不能同时填",IF(AND(N($F106)=0,N($G106)=0),"※收入和支出都没填",IF(OR(N($F106)&lt;0,N($G106)&lt;0),"※金额不能填负数，方向反了就换一列填",IF($D106="","※没填收支类别，分类报表会漏掉这一笔",IF(ISNA(MATCH($D106,类别表,0)),"※收支类别不在【基础资料】的清单里",IF(AND($L106="内部转账",$M106=""),"△内部转账要在「对方账户」写上另一头",IF(AND($L106="内部转账",$M106=$C106),"※对方账户跟本账户是同一个",IF(AND($L106&lt;&gt;"内部转账",$M106&lt;&gt;""),"△填了对方账户，但类别不是内部转账",IF($H106&lt;0,"△这一笔之后该账户余额成负数了，核一下",""))))))))))))</f>
        <v/>
      </c>
    </row>
    <row r="107">
      <c r="A107" s="17">
        <f>IF($C107="","",COUNTA($C$5:$C107))</f>
        <v/>
      </c>
      <c r="B107" s="20" t="n"/>
      <c r="C107" s="18" t="n"/>
      <c r="D107" s="18" t="n"/>
      <c r="E107" s="26" t="n"/>
      <c r="F107" s="19" t="n"/>
      <c r="G107" s="19" t="n"/>
      <c r="H107" s="27">
        <f>IF($C107="","",ROUND(SUMIF(账户表,$C107,账户期初)+SUMIFS($F$5:F107,$C$5:C107,$C107)-SUMIFS($G$5:G107,$C$5:C107,$C107),2))</f>
        <v/>
      </c>
      <c r="I107" s="18" t="n"/>
      <c r="J107" s="18" t="n"/>
      <c r="K107" s="28">
        <f>IF($B107="","",--TEXT($B107,"yyyymm"))</f>
        <v/>
      </c>
      <c r="L107" s="29">
        <f>IF($D107="","",IFERROR(INDEX(类别属性,MATCH($D107,类别表,0)),""))</f>
        <v/>
      </c>
      <c r="M107" s="18" t="n"/>
      <c r="N107" s="18" t="n"/>
      <c r="O107" s="26" t="n"/>
      <c r="P107" s="21">
        <f>IF($C107="","",IF(ISNA(MATCH($C107,账户表,0)),"※这个账户不在【基础资料】的账户档案里",IF($B107="","※没填日期，这一笔不会进任何月份的报表",IF(AND($F107&lt;&gt;"",$G107&lt;&gt;""),"※收入和支出不能同时填",IF(AND(N($F107)=0,N($G107)=0),"※收入和支出都没填",IF(OR(N($F107)&lt;0,N($G107)&lt;0),"※金额不能填负数，方向反了就换一列填",IF($D107="","※没填收支类别，分类报表会漏掉这一笔",IF(ISNA(MATCH($D107,类别表,0)),"※收支类别不在【基础资料】的清单里",IF(AND($L107="内部转账",$M107=""),"△内部转账要在「对方账户」写上另一头",IF(AND($L107="内部转账",$M107=$C107),"※对方账户跟本账户是同一个",IF(AND($L107&lt;&gt;"内部转账",$M107&lt;&gt;""),"△填了对方账户，但类别不是内部转账",IF($H107&lt;0,"△这一笔之后该账户余额成负数了，核一下",""))))))))))))</f>
        <v/>
      </c>
    </row>
    <row r="108">
      <c r="A108" s="17">
        <f>IF($C108="","",COUNTA($C$5:$C108))</f>
        <v/>
      </c>
      <c r="B108" s="20" t="n"/>
      <c r="C108" s="18" t="n"/>
      <c r="D108" s="18" t="n"/>
      <c r="E108" s="26" t="n"/>
      <c r="F108" s="19" t="n"/>
      <c r="G108" s="19" t="n"/>
      <c r="H108" s="27">
        <f>IF($C108="","",ROUND(SUMIF(账户表,$C108,账户期初)+SUMIFS($F$5:F108,$C$5:C108,$C108)-SUMIFS($G$5:G108,$C$5:C108,$C108),2))</f>
        <v/>
      </c>
      <c r="I108" s="18" t="n"/>
      <c r="J108" s="18" t="n"/>
      <c r="K108" s="28">
        <f>IF($B108="","",--TEXT($B108,"yyyymm"))</f>
        <v/>
      </c>
      <c r="L108" s="29">
        <f>IF($D108="","",IFERROR(INDEX(类别属性,MATCH($D108,类别表,0)),""))</f>
        <v/>
      </c>
      <c r="M108" s="18" t="n"/>
      <c r="N108" s="18" t="n"/>
      <c r="O108" s="26" t="n"/>
      <c r="P108" s="21">
        <f>IF($C108="","",IF(ISNA(MATCH($C108,账户表,0)),"※这个账户不在【基础资料】的账户档案里",IF($B108="","※没填日期，这一笔不会进任何月份的报表",IF(AND($F108&lt;&gt;"",$G108&lt;&gt;""),"※收入和支出不能同时填",IF(AND(N($F108)=0,N($G108)=0),"※收入和支出都没填",IF(OR(N($F108)&lt;0,N($G108)&lt;0),"※金额不能填负数，方向反了就换一列填",IF($D108="","※没填收支类别，分类报表会漏掉这一笔",IF(ISNA(MATCH($D108,类别表,0)),"※收支类别不在【基础资料】的清单里",IF(AND($L108="内部转账",$M108=""),"△内部转账要在「对方账户」写上另一头",IF(AND($L108="内部转账",$M108=$C108),"※对方账户跟本账户是同一个",IF(AND($L108&lt;&gt;"内部转账",$M108&lt;&gt;""),"△填了对方账户，但类别不是内部转账",IF($H108&lt;0,"△这一笔之后该账户余额成负数了，核一下",""))))))))))))</f>
        <v/>
      </c>
    </row>
    <row r="109">
      <c r="A109" s="17">
        <f>IF($C109="","",COUNTA($C$5:$C109))</f>
        <v/>
      </c>
      <c r="B109" s="20" t="n"/>
      <c r="C109" s="18" t="n"/>
      <c r="D109" s="18" t="n"/>
      <c r="E109" s="26" t="n"/>
      <c r="F109" s="19" t="n"/>
      <c r="G109" s="19" t="n"/>
      <c r="H109" s="27">
        <f>IF($C109="","",ROUND(SUMIF(账户表,$C109,账户期初)+SUMIFS($F$5:F109,$C$5:C109,$C109)-SUMIFS($G$5:G109,$C$5:C109,$C109),2))</f>
        <v/>
      </c>
      <c r="I109" s="18" t="n"/>
      <c r="J109" s="18" t="n"/>
      <c r="K109" s="28">
        <f>IF($B109="","",--TEXT($B109,"yyyymm"))</f>
        <v/>
      </c>
      <c r="L109" s="29">
        <f>IF($D109="","",IFERROR(INDEX(类别属性,MATCH($D109,类别表,0)),""))</f>
        <v/>
      </c>
      <c r="M109" s="18" t="n"/>
      <c r="N109" s="18" t="n"/>
      <c r="O109" s="26" t="n"/>
      <c r="P109" s="21">
        <f>IF($C109="","",IF(ISNA(MATCH($C109,账户表,0)),"※这个账户不在【基础资料】的账户档案里",IF($B109="","※没填日期，这一笔不会进任何月份的报表",IF(AND($F109&lt;&gt;"",$G109&lt;&gt;""),"※收入和支出不能同时填",IF(AND(N($F109)=0,N($G109)=0),"※收入和支出都没填",IF(OR(N($F109)&lt;0,N($G109)&lt;0),"※金额不能填负数，方向反了就换一列填",IF($D109="","※没填收支类别，分类报表会漏掉这一笔",IF(ISNA(MATCH($D109,类别表,0)),"※收支类别不在【基础资料】的清单里",IF(AND($L109="内部转账",$M109=""),"△内部转账要在「对方账户」写上另一头",IF(AND($L109="内部转账",$M109=$C109),"※对方账户跟本账户是同一个",IF(AND($L109&lt;&gt;"内部转账",$M109&lt;&gt;""),"△填了对方账户，但类别不是内部转账",IF($H109&lt;0,"△这一笔之后该账户余额成负数了，核一下",""))))))))))))</f>
        <v/>
      </c>
    </row>
    <row r="110">
      <c r="A110" s="17">
        <f>IF($C110="","",COUNTA($C$5:$C110))</f>
        <v/>
      </c>
      <c r="B110" s="20" t="n"/>
      <c r="C110" s="18" t="n"/>
      <c r="D110" s="18" t="n"/>
      <c r="E110" s="26" t="n"/>
      <c r="F110" s="19" t="n"/>
      <c r="G110" s="19" t="n"/>
      <c r="H110" s="27">
        <f>IF($C110="","",ROUND(SUMIF(账户表,$C110,账户期初)+SUMIFS($F$5:F110,$C$5:C110,$C110)-SUMIFS($G$5:G110,$C$5:C110,$C110),2))</f>
        <v/>
      </c>
      <c r="I110" s="18" t="n"/>
      <c r="J110" s="18" t="n"/>
      <c r="K110" s="28">
        <f>IF($B110="","",--TEXT($B110,"yyyymm"))</f>
        <v/>
      </c>
      <c r="L110" s="29">
        <f>IF($D110="","",IFERROR(INDEX(类别属性,MATCH($D110,类别表,0)),""))</f>
        <v/>
      </c>
      <c r="M110" s="18" t="n"/>
      <c r="N110" s="18" t="n"/>
      <c r="O110" s="26" t="n"/>
      <c r="P110" s="21">
        <f>IF($C110="","",IF(ISNA(MATCH($C110,账户表,0)),"※这个账户不在【基础资料】的账户档案里",IF($B110="","※没填日期，这一笔不会进任何月份的报表",IF(AND($F110&lt;&gt;"",$G110&lt;&gt;""),"※收入和支出不能同时填",IF(AND(N($F110)=0,N($G110)=0),"※收入和支出都没填",IF(OR(N($F110)&lt;0,N($G110)&lt;0),"※金额不能填负数，方向反了就换一列填",IF($D110="","※没填收支类别，分类报表会漏掉这一笔",IF(ISNA(MATCH($D110,类别表,0)),"※收支类别不在【基础资料】的清单里",IF(AND($L110="内部转账",$M110=""),"△内部转账要在「对方账户」写上另一头",IF(AND($L110="内部转账",$M110=$C110),"※对方账户跟本账户是同一个",IF(AND($L110&lt;&gt;"内部转账",$M110&lt;&gt;""),"△填了对方账户，但类别不是内部转账",IF($H110&lt;0,"△这一笔之后该账户余额成负数了，核一下",""))))))))))))</f>
        <v/>
      </c>
    </row>
    <row r="111">
      <c r="A111" s="17">
        <f>IF($C111="","",COUNTA($C$5:$C111))</f>
        <v/>
      </c>
      <c r="B111" s="20" t="n"/>
      <c r="C111" s="18" t="n"/>
      <c r="D111" s="18" t="n"/>
      <c r="E111" s="26" t="n"/>
      <c r="F111" s="19" t="n"/>
      <c r="G111" s="19" t="n"/>
      <c r="H111" s="27">
        <f>IF($C111="","",ROUND(SUMIF(账户表,$C111,账户期初)+SUMIFS($F$5:F111,$C$5:C111,$C111)-SUMIFS($G$5:G111,$C$5:C111,$C111),2))</f>
        <v/>
      </c>
      <c r="I111" s="18" t="n"/>
      <c r="J111" s="18" t="n"/>
      <c r="K111" s="28">
        <f>IF($B111="","",--TEXT($B111,"yyyymm"))</f>
        <v/>
      </c>
      <c r="L111" s="29">
        <f>IF($D111="","",IFERROR(INDEX(类别属性,MATCH($D111,类别表,0)),""))</f>
        <v/>
      </c>
      <c r="M111" s="18" t="n"/>
      <c r="N111" s="18" t="n"/>
      <c r="O111" s="26" t="n"/>
      <c r="P111" s="21">
        <f>IF($C111="","",IF(ISNA(MATCH($C111,账户表,0)),"※这个账户不在【基础资料】的账户档案里",IF($B111="","※没填日期，这一笔不会进任何月份的报表",IF(AND($F111&lt;&gt;"",$G111&lt;&gt;""),"※收入和支出不能同时填",IF(AND(N($F111)=0,N($G111)=0),"※收入和支出都没填",IF(OR(N($F111)&lt;0,N($G111)&lt;0),"※金额不能填负数，方向反了就换一列填",IF($D111="","※没填收支类别，分类报表会漏掉这一笔",IF(ISNA(MATCH($D111,类别表,0)),"※收支类别不在【基础资料】的清单里",IF(AND($L111="内部转账",$M111=""),"△内部转账要在「对方账户」写上另一头",IF(AND($L111="内部转账",$M111=$C111),"※对方账户跟本账户是同一个",IF(AND($L111&lt;&gt;"内部转账",$M111&lt;&gt;""),"△填了对方账户，但类别不是内部转账",IF($H111&lt;0,"△这一笔之后该账户余额成负数了，核一下",""))))))))))))</f>
        <v/>
      </c>
    </row>
    <row r="112">
      <c r="A112" s="17">
        <f>IF($C112="","",COUNTA($C$5:$C112))</f>
        <v/>
      </c>
      <c r="B112" s="20" t="n"/>
      <c r="C112" s="18" t="n"/>
      <c r="D112" s="18" t="n"/>
      <c r="E112" s="26" t="n"/>
      <c r="F112" s="19" t="n"/>
      <c r="G112" s="19" t="n"/>
      <c r="H112" s="27">
        <f>IF($C112="","",ROUND(SUMIF(账户表,$C112,账户期初)+SUMIFS($F$5:F112,$C$5:C112,$C112)-SUMIFS($G$5:G112,$C$5:C112,$C112),2))</f>
        <v/>
      </c>
      <c r="I112" s="18" t="n"/>
      <c r="J112" s="18" t="n"/>
      <c r="K112" s="28">
        <f>IF($B112="","",--TEXT($B112,"yyyymm"))</f>
        <v/>
      </c>
      <c r="L112" s="29">
        <f>IF($D112="","",IFERROR(INDEX(类别属性,MATCH($D112,类别表,0)),""))</f>
        <v/>
      </c>
      <c r="M112" s="18" t="n"/>
      <c r="N112" s="18" t="n"/>
      <c r="O112" s="26" t="n"/>
      <c r="P112" s="21">
        <f>IF($C112="","",IF(ISNA(MATCH($C112,账户表,0)),"※这个账户不在【基础资料】的账户档案里",IF($B112="","※没填日期，这一笔不会进任何月份的报表",IF(AND($F112&lt;&gt;"",$G112&lt;&gt;""),"※收入和支出不能同时填",IF(AND(N($F112)=0,N($G112)=0),"※收入和支出都没填",IF(OR(N($F112)&lt;0,N($G112)&lt;0),"※金额不能填负数，方向反了就换一列填",IF($D112="","※没填收支类别，分类报表会漏掉这一笔",IF(ISNA(MATCH($D112,类别表,0)),"※收支类别不在【基础资料】的清单里",IF(AND($L112="内部转账",$M112=""),"△内部转账要在「对方账户」写上另一头",IF(AND($L112="内部转账",$M112=$C112),"※对方账户跟本账户是同一个",IF(AND($L112&lt;&gt;"内部转账",$M112&lt;&gt;""),"△填了对方账户，但类别不是内部转账",IF($H112&lt;0,"△这一笔之后该账户余额成负数了，核一下",""))))))))))))</f>
        <v/>
      </c>
    </row>
    <row r="113">
      <c r="A113" s="17">
        <f>IF($C113="","",COUNTA($C$5:$C113))</f>
        <v/>
      </c>
      <c r="B113" s="20" t="n"/>
      <c r="C113" s="18" t="n"/>
      <c r="D113" s="18" t="n"/>
      <c r="E113" s="26" t="n"/>
      <c r="F113" s="19" t="n"/>
      <c r="G113" s="19" t="n"/>
      <c r="H113" s="27">
        <f>IF($C113="","",ROUND(SUMIF(账户表,$C113,账户期初)+SUMIFS($F$5:F113,$C$5:C113,$C113)-SUMIFS($G$5:G113,$C$5:C113,$C113),2))</f>
        <v/>
      </c>
      <c r="I113" s="18" t="n"/>
      <c r="J113" s="18" t="n"/>
      <c r="K113" s="28">
        <f>IF($B113="","",--TEXT($B113,"yyyymm"))</f>
        <v/>
      </c>
      <c r="L113" s="29">
        <f>IF($D113="","",IFERROR(INDEX(类别属性,MATCH($D113,类别表,0)),""))</f>
        <v/>
      </c>
      <c r="M113" s="18" t="n"/>
      <c r="N113" s="18" t="n"/>
      <c r="O113" s="26" t="n"/>
      <c r="P113" s="21">
        <f>IF($C113="","",IF(ISNA(MATCH($C113,账户表,0)),"※这个账户不在【基础资料】的账户档案里",IF($B113="","※没填日期，这一笔不会进任何月份的报表",IF(AND($F113&lt;&gt;"",$G113&lt;&gt;""),"※收入和支出不能同时填",IF(AND(N($F113)=0,N($G113)=0),"※收入和支出都没填",IF(OR(N($F113)&lt;0,N($G113)&lt;0),"※金额不能填负数，方向反了就换一列填",IF($D113="","※没填收支类别，分类报表会漏掉这一笔",IF(ISNA(MATCH($D113,类别表,0)),"※收支类别不在【基础资料】的清单里",IF(AND($L113="内部转账",$M113=""),"△内部转账要在「对方账户」写上另一头",IF(AND($L113="内部转账",$M113=$C113),"※对方账户跟本账户是同一个",IF(AND($L113&lt;&gt;"内部转账",$M113&lt;&gt;""),"△填了对方账户，但类别不是内部转账",IF($H113&lt;0,"△这一笔之后该账户余额成负数了，核一下",""))))))))))))</f>
        <v/>
      </c>
    </row>
    <row r="114">
      <c r="A114" s="17">
        <f>IF($C114="","",COUNTA($C$5:$C114))</f>
        <v/>
      </c>
      <c r="B114" s="20" t="n"/>
      <c r="C114" s="18" t="n"/>
      <c r="D114" s="18" t="n"/>
      <c r="E114" s="26" t="n"/>
      <c r="F114" s="19" t="n"/>
      <c r="G114" s="19" t="n"/>
      <c r="H114" s="27">
        <f>IF($C114="","",ROUND(SUMIF(账户表,$C114,账户期初)+SUMIFS($F$5:F114,$C$5:C114,$C114)-SUMIFS($G$5:G114,$C$5:C114,$C114),2))</f>
        <v/>
      </c>
      <c r="I114" s="18" t="n"/>
      <c r="J114" s="18" t="n"/>
      <c r="K114" s="28">
        <f>IF($B114="","",--TEXT($B114,"yyyymm"))</f>
        <v/>
      </c>
      <c r="L114" s="29">
        <f>IF($D114="","",IFERROR(INDEX(类别属性,MATCH($D114,类别表,0)),""))</f>
        <v/>
      </c>
      <c r="M114" s="18" t="n"/>
      <c r="N114" s="18" t="n"/>
      <c r="O114" s="26" t="n"/>
      <c r="P114" s="21">
        <f>IF($C114="","",IF(ISNA(MATCH($C114,账户表,0)),"※这个账户不在【基础资料】的账户档案里",IF($B114="","※没填日期，这一笔不会进任何月份的报表",IF(AND($F114&lt;&gt;"",$G114&lt;&gt;""),"※收入和支出不能同时填",IF(AND(N($F114)=0,N($G114)=0),"※收入和支出都没填",IF(OR(N($F114)&lt;0,N($G114)&lt;0),"※金额不能填负数，方向反了就换一列填",IF($D114="","※没填收支类别，分类报表会漏掉这一笔",IF(ISNA(MATCH($D114,类别表,0)),"※收支类别不在【基础资料】的清单里",IF(AND($L114="内部转账",$M114=""),"△内部转账要在「对方账户」写上另一头",IF(AND($L114="内部转账",$M114=$C114),"※对方账户跟本账户是同一个",IF(AND($L114&lt;&gt;"内部转账",$M114&lt;&gt;""),"△填了对方账户，但类别不是内部转账",IF($H114&lt;0,"△这一笔之后该账户余额成负数了，核一下",""))))))))))))</f>
        <v/>
      </c>
    </row>
    <row r="115">
      <c r="A115" s="17">
        <f>IF($C115="","",COUNTA($C$5:$C115))</f>
        <v/>
      </c>
      <c r="B115" s="20" t="n"/>
      <c r="C115" s="18" t="n"/>
      <c r="D115" s="18" t="n"/>
      <c r="E115" s="26" t="n"/>
      <c r="F115" s="19" t="n"/>
      <c r="G115" s="19" t="n"/>
      <c r="H115" s="27">
        <f>IF($C115="","",ROUND(SUMIF(账户表,$C115,账户期初)+SUMIFS($F$5:F115,$C$5:C115,$C115)-SUMIFS($G$5:G115,$C$5:C115,$C115),2))</f>
        <v/>
      </c>
      <c r="I115" s="18" t="n"/>
      <c r="J115" s="18" t="n"/>
      <c r="K115" s="28">
        <f>IF($B115="","",--TEXT($B115,"yyyymm"))</f>
        <v/>
      </c>
      <c r="L115" s="29">
        <f>IF($D115="","",IFERROR(INDEX(类别属性,MATCH($D115,类别表,0)),""))</f>
        <v/>
      </c>
      <c r="M115" s="18" t="n"/>
      <c r="N115" s="18" t="n"/>
      <c r="O115" s="26" t="n"/>
      <c r="P115" s="21">
        <f>IF($C115="","",IF(ISNA(MATCH($C115,账户表,0)),"※这个账户不在【基础资料】的账户档案里",IF($B115="","※没填日期，这一笔不会进任何月份的报表",IF(AND($F115&lt;&gt;"",$G115&lt;&gt;""),"※收入和支出不能同时填",IF(AND(N($F115)=0,N($G115)=0),"※收入和支出都没填",IF(OR(N($F115)&lt;0,N($G115)&lt;0),"※金额不能填负数，方向反了就换一列填",IF($D115="","※没填收支类别，分类报表会漏掉这一笔",IF(ISNA(MATCH($D115,类别表,0)),"※收支类别不在【基础资料】的清单里",IF(AND($L115="内部转账",$M115=""),"△内部转账要在「对方账户」写上另一头",IF(AND($L115="内部转账",$M115=$C115),"※对方账户跟本账户是同一个",IF(AND($L115&lt;&gt;"内部转账",$M115&lt;&gt;""),"△填了对方账户，但类别不是内部转账",IF($H115&lt;0,"△这一笔之后该账户余额成负数了，核一下",""))))))))))))</f>
        <v/>
      </c>
    </row>
    <row r="116">
      <c r="A116" s="17">
        <f>IF($C116="","",COUNTA($C$5:$C116))</f>
        <v/>
      </c>
      <c r="B116" s="20" t="n"/>
      <c r="C116" s="18" t="n"/>
      <c r="D116" s="18" t="n"/>
      <c r="E116" s="26" t="n"/>
      <c r="F116" s="19" t="n"/>
      <c r="G116" s="19" t="n"/>
      <c r="H116" s="27">
        <f>IF($C116="","",ROUND(SUMIF(账户表,$C116,账户期初)+SUMIFS($F$5:F116,$C$5:C116,$C116)-SUMIFS($G$5:G116,$C$5:C116,$C116),2))</f>
        <v/>
      </c>
      <c r="I116" s="18" t="n"/>
      <c r="J116" s="18" t="n"/>
      <c r="K116" s="28">
        <f>IF($B116="","",--TEXT($B116,"yyyymm"))</f>
        <v/>
      </c>
      <c r="L116" s="29">
        <f>IF($D116="","",IFERROR(INDEX(类别属性,MATCH($D116,类别表,0)),""))</f>
        <v/>
      </c>
      <c r="M116" s="18" t="n"/>
      <c r="N116" s="18" t="n"/>
      <c r="O116" s="26" t="n"/>
      <c r="P116" s="21">
        <f>IF($C116="","",IF(ISNA(MATCH($C116,账户表,0)),"※这个账户不在【基础资料】的账户档案里",IF($B116="","※没填日期，这一笔不会进任何月份的报表",IF(AND($F116&lt;&gt;"",$G116&lt;&gt;""),"※收入和支出不能同时填",IF(AND(N($F116)=0,N($G116)=0),"※收入和支出都没填",IF(OR(N($F116)&lt;0,N($G116)&lt;0),"※金额不能填负数，方向反了就换一列填",IF($D116="","※没填收支类别，分类报表会漏掉这一笔",IF(ISNA(MATCH($D116,类别表,0)),"※收支类别不在【基础资料】的清单里",IF(AND($L116="内部转账",$M116=""),"△内部转账要在「对方账户」写上另一头",IF(AND($L116="内部转账",$M116=$C116),"※对方账户跟本账户是同一个",IF(AND($L116&lt;&gt;"内部转账",$M116&lt;&gt;""),"△填了对方账户，但类别不是内部转账",IF($H116&lt;0,"△这一笔之后该账户余额成负数了，核一下",""))))))))))))</f>
        <v/>
      </c>
    </row>
    <row r="117">
      <c r="A117" s="17">
        <f>IF($C117="","",COUNTA($C$5:$C117))</f>
        <v/>
      </c>
      <c r="B117" s="20" t="n"/>
      <c r="C117" s="18" t="n"/>
      <c r="D117" s="18" t="n"/>
      <c r="E117" s="26" t="n"/>
      <c r="F117" s="19" t="n"/>
      <c r="G117" s="19" t="n"/>
      <c r="H117" s="27">
        <f>IF($C117="","",ROUND(SUMIF(账户表,$C117,账户期初)+SUMIFS($F$5:F117,$C$5:C117,$C117)-SUMIFS($G$5:G117,$C$5:C117,$C117),2))</f>
        <v/>
      </c>
      <c r="I117" s="18" t="n"/>
      <c r="J117" s="18" t="n"/>
      <c r="K117" s="28">
        <f>IF($B117="","",--TEXT($B117,"yyyymm"))</f>
        <v/>
      </c>
      <c r="L117" s="29">
        <f>IF($D117="","",IFERROR(INDEX(类别属性,MATCH($D117,类别表,0)),""))</f>
        <v/>
      </c>
      <c r="M117" s="18" t="n"/>
      <c r="N117" s="18" t="n"/>
      <c r="O117" s="26" t="n"/>
      <c r="P117" s="21">
        <f>IF($C117="","",IF(ISNA(MATCH($C117,账户表,0)),"※这个账户不在【基础资料】的账户档案里",IF($B117="","※没填日期，这一笔不会进任何月份的报表",IF(AND($F117&lt;&gt;"",$G117&lt;&gt;""),"※收入和支出不能同时填",IF(AND(N($F117)=0,N($G117)=0),"※收入和支出都没填",IF(OR(N($F117)&lt;0,N($G117)&lt;0),"※金额不能填负数，方向反了就换一列填",IF($D117="","※没填收支类别，分类报表会漏掉这一笔",IF(ISNA(MATCH($D117,类别表,0)),"※收支类别不在【基础资料】的清单里",IF(AND($L117="内部转账",$M117=""),"△内部转账要在「对方账户」写上另一头",IF(AND($L117="内部转账",$M117=$C117),"※对方账户跟本账户是同一个",IF(AND($L117&lt;&gt;"内部转账",$M117&lt;&gt;""),"△填了对方账户，但类别不是内部转账",IF($H117&lt;0,"△这一笔之后该账户余额成负数了，核一下",""))))))))))))</f>
        <v/>
      </c>
    </row>
    <row r="118">
      <c r="A118" s="17">
        <f>IF($C118="","",COUNTA($C$5:$C118))</f>
        <v/>
      </c>
      <c r="B118" s="20" t="n"/>
      <c r="C118" s="18" t="n"/>
      <c r="D118" s="18" t="n"/>
      <c r="E118" s="26" t="n"/>
      <c r="F118" s="19" t="n"/>
      <c r="G118" s="19" t="n"/>
      <c r="H118" s="27">
        <f>IF($C118="","",ROUND(SUMIF(账户表,$C118,账户期初)+SUMIFS($F$5:F118,$C$5:C118,$C118)-SUMIFS($G$5:G118,$C$5:C118,$C118),2))</f>
        <v/>
      </c>
      <c r="I118" s="18" t="n"/>
      <c r="J118" s="18" t="n"/>
      <c r="K118" s="28">
        <f>IF($B118="","",--TEXT($B118,"yyyymm"))</f>
        <v/>
      </c>
      <c r="L118" s="29">
        <f>IF($D118="","",IFERROR(INDEX(类别属性,MATCH($D118,类别表,0)),""))</f>
        <v/>
      </c>
      <c r="M118" s="18" t="n"/>
      <c r="N118" s="18" t="n"/>
      <c r="O118" s="26" t="n"/>
      <c r="P118" s="21">
        <f>IF($C118="","",IF(ISNA(MATCH($C118,账户表,0)),"※这个账户不在【基础资料】的账户档案里",IF($B118="","※没填日期，这一笔不会进任何月份的报表",IF(AND($F118&lt;&gt;"",$G118&lt;&gt;""),"※收入和支出不能同时填",IF(AND(N($F118)=0,N($G118)=0),"※收入和支出都没填",IF(OR(N($F118)&lt;0,N($G118)&lt;0),"※金额不能填负数，方向反了就换一列填",IF($D118="","※没填收支类别，分类报表会漏掉这一笔",IF(ISNA(MATCH($D118,类别表,0)),"※收支类别不在【基础资料】的清单里",IF(AND($L118="内部转账",$M118=""),"△内部转账要在「对方账户」写上另一头",IF(AND($L118="内部转账",$M118=$C118),"※对方账户跟本账户是同一个",IF(AND($L118&lt;&gt;"内部转账",$M118&lt;&gt;""),"△填了对方账户，但类别不是内部转账",IF($H118&lt;0,"△这一笔之后该账户余额成负数了，核一下",""))))))))))))</f>
        <v/>
      </c>
    </row>
    <row r="119">
      <c r="A119" s="17">
        <f>IF($C119="","",COUNTA($C$5:$C119))</f>
        <v/>
      </c>
      <c r="B119" s="20" t="n"/>
      <c r="C119" s="18" t="n"/>
      <c r="D119" s="18" t="n"/>
      <c r="E119" s="26" t="n"/>
      <c r="F119" s="19" t="n"/>
      <c r="G119" s="19" t="n"/>
      <c r="H119" s="27">
        <f>IF($C119="","",ROUND(SUMIF(账户表,$C119,账户期初)+SUMIFS($F$5:F119,$C$5:C119,$C119)-SUMIFS($G$5:G119,$C$5:C119,$C119),2))</f>
        <v/>
      </c>
      <c r="I119" s="18" t="n"/>
      <c r="J119" s="18" t="n"/>
      <c r="K119" s="28">
        <f>IF($B119="","",--TEXT($B119,"yyyymm"))</f>
        <v/>
      </c>
      <c r="L119" s="29">
        <f>IF($D119="","",IFERROR(INDEX(类别属性,MATCH($D119,类别表,0)),""))</f>
        <v/>
      </c>
      <c r="M119" s="18" t="n"/>
      <c r="N119" s="18" t="n"/>
      <c r="O119" s="26" t="n"/>
      <c r="P119" s="21">
        <f>IF($C119="","",IF(ISNA(MATCH($C119,账户表,0)),"※这个账户不在【基础资料】的账户档案里",IF($B119="","※没填日期，这一笔不会进任何月份的报表",IF(AND($F119&lt;&gt;"",$G119&lt;&gt;""),"※收入和支出不能同时填",IF(AND(N($F119)=0,N($G119)=0),"※收入和支出都没填",IF(OR(N($F119)&lt;0,N($G119)&lt;0),"※金额不能填负数，方向反了就换一列填",IF($D119="","※没填收支类别，分类报表会漏掉这一笔",IF(ISNA(MATCH($D119,类别表,0)),"※收支类别不在【基础资料】的清单里",IF(AND($L119="内部转账",$M119=""),"△内部转账要在「对方账户」写上另一头",IF(AND($L119="内部转账",$M119=$C119),"※对方账户跟本账户是同一个",IF(AND($L119&lt;&gt;"内部转账",$M119&lt;&gt;""),"△填了对方账户，但类别不是内部转账",IF($H119&lt;0,"△这一笔之后该账户余额成负数了，核一下",""))))))))))))</f>
        <v/>
      </c>
    </row>
    <row r="120">
      <c r="A120" s="17">
        <f>IF($C120="","",COUNTA($C$5:$C120))</f>
        <v/>
      </c>
      <c r="B120" s="20" t="n"/>
      <c r="C120" s="18" t="n"/>
      <c r="D120" s="18" t="n"/>
      <c r="E120" s="26" t="n"/>
      <c r="F120" s="19" t="n"/>
      <c r="G120" s="19" t="n"/>
      <c r="H120" s="27">
        <f>IF($C120="","",ROUND(SUMIF(账户表,$C120,账户期初)+SUMIFS($F$5:F120,$C$5:C120,$C120)-SUMIFS($G$5:G120,$C$5:C120,$C120),2))</f>
        <v/>
      </c>
      <c r="I120" s="18" t="n"/>
      <c r="J120" s="18" t="n"/>
      <c r="K120" s="28">
        <f>IF($B120="","",--TEXT($B120,"yyyymm"))</f>
        <v/>
      </c>
      <c r="L120" s="29">
        <f>IF($D120="","",IFERROR(INDEX(类别属性,MATCH($D120,类别表,0)),""))</f>
        <v/>
      </c>
      <c r="M120" s="18" t="n"/>
      <c r="N120" s="18" t="n"/>
      <c r="O120" s="26" t="n"/>
      <c r="P120" s="21">
        <f>IF($C120="","",IF(ISNA(MATCH($C120,账户表,0)),"※这个账户不在【基础资料】的账户档案里",IF($B120="","※没填日期，这一笔不会进任何月份的报表",IF(AND($F120&lt;&gt;"",$G120&lt;&gt;""),"※收入和支出不能同时填",IF(AND(N($F120)=0,N($G120)=0),"※收入和支出都没填",IF(OR(N($F120)&lt;0,N($G120)&lt;0),"※金额不能填负数，方向反了就换一列填",IF($D120="","※没填收支类别，分类报表会漏掉这一笔",IF(ISNA(MATCH($D120,类别表,0)),"※收支类别不在【基础资料】的清单里",IF(AND($L120="内部转账",$M120=""),"△内部转账要在「对方账户」写上另一头",IF(AND($L120="内部转账",$M120=$C120),"※对方账户跟本账户是同一个",IF(AND($L120&lt;&gt;"内部转账",$M120&lt;&gt;""),"△填了对方账户，但类别不是内部转账",IF($H120&lt;0,"△这一笔之后该账户余额成负数了，核一下",""))))))))))))</f>
        <v/>
      </c>
    </row>
    <row r="121">
      <c r="A121" s="17">
        <f>IF($C121="","",COUNTA($C$5:$C121))</f>
        <v/>
      </c>
      <c r="B121" s="20" t="n"/>
      <c r="C121" s="18" t="n"/>
      <c r="D121" s="18" t="n"/>
      <c r="E121" s="26" t="n"/>
      <c r="F121" s="19" t="n"/>
      <c r="G121" s="19" t="n"/>
      <c r="H121" s="27">
        <f>IF($C121="","",ROUND(SUMIF(账户表,$C121,账户期初)+SUMIFS($F$5:F121,$C$5:C121,$C121)-SUMIFS($G$5:G121,$C$5:C121,$C121),2))</f>
        <v/>
      </c>
      <c r="I121" s="18" t="n"/>
      <c r="J121" s="18" t="n"/>
      <c r="K121" s="28">
        <f>IF($B121="","",--TEXT($B121,"yyyymm"))</f>
        <v/>
      </c>
      <c r="L121" s="29">
        <f>IF($D121="","",IFERROR(INDEX(类别属性,MATCH($D121,类别表,0)),""))</f>
        <v/>
      </c>
      <c r="M121" s="18" t="n"/>
      <c r="N121" s="18" t="n"/>
      <c r="O121" s="26" t="n"/>
      <c r="P121" s="21">
        <f>IF($C121="","",IF(ISNA(MATCH($C121,账户表,0)),"※这个账户不在【基础资料】的账户档案里",IF($B121="","※没填日期，这一笔不会进任何月份的报表",IF(AND($F121&lt;&gt;"",$G121&lt;&gt;""),"※收入和支出不能同时填",IF(AND(N($F121)=0,N($G121)=0),"※收入和支出都没填",IF(OR(N($F121)&lt;0,N($G121)&lt;0),"※金额不能填负数，方向反了就换一列填",IF($D121="","※没填收支类别，分类报表会漏掉这一笔",IF(ISNA(MATCH($D121,类别表,0)),"※收支类别不在【基础资料】的清单里",IF(AND($L121="内部转账",$M121=""),"△内部转账要在「对方账户」写上另一头",IF(AND($L121="内部转账",$M121=$C121),"※对方账户跟本账户是同一个",IF(AND($L121&lt;&gt;"内部转账",$M121&lt;&gt;""),"△填了对方账户，但类别不是内部转账",IF($H121&lt;0,"△这一笔之后该账户余额成负数了，核一下",""))))))))))))</f>
        <v/>
      </c>
    </row>
    <row r="122">
      <c r="A122" s="17">
        <f>IF($C122="","",COUNTA($C$5:$C122))</f>
        <v/>
      </c>
      <c r="B122" s="20" t="n"/>
      <c r="C122" s="18" t="n"/>
      <c r="D122" s="18" t="n"/>
      <c r="E122" s="26" t="n"/>
      <c r="F122" s="19" t="n"/>
      <c r="G122" s="19" t="n"/>
      <c r="H122" s="27">
        <f>IF($C122="","",ROUND(SUMIF(账户表,$C122,账户期初)+SUMIFS($F$5:F122,$C$5:C122,$C122)-SUMIFS($G$5:G122,$C$5:C122,$C122),2))</f>
        <v/>
      </c>
      <c r="I122" s="18" t="n"/>
      <c r="J122" s="18" t="n"/>
      <c r="K122" s="28">
        <f>IF($B122="","",--TEXT($B122,"yyyymm"))</f>
        <v/>
      </c>
      <c r="L122" s="29">
        <f>IF($D122="","",IFERROR(INDEX(类别属性,MATCH($D122,类别表,0)),""))</f>
        <v/>
      </c>
      <c r="M122" s="18" t="n"/>
      <c r="N122" s="18" t="n"/>
      <c r="O122" s="26" t="n"/>
      <c r="P122" s="21">
        <f>IF($C122="","",IF(ISNA(MATCH($C122,账户表,0)),"※这个账户不在【基础资料】的账户档案里",IF($B122="","※没填日期，这一笔不会进任何月份的报表",IF(AND($F122&lt;&gt;"",$G122&lt;&gt;""),"※收入和支出不能同时填",IF(AND(N($F122)=0,N($G122)=0),"※收入和支出都没填",IF(OR(N($F122)&lt;0,N($G122)&lt;0),"※金额不能填负数，方向反了就换一列填",IF($D122="","※没填收支类别，分类报表会漏掉这一笔",IF(ISNA(MATCH($D122,类别表,0)),"※收支类别不在【基础资料】的清单里",IF(AND($L122="内部转账",$M122=""),"△内部转账要在「对方账户」写上另一头",IF(AND($L122="内部转账",$M122=$C122),"※对方账户跟本账户是同一个",IF(AND($L122&lt;&gt;"内部转账",$M122&lt;&gt;""),"△填了对方账户，但类别不是内部转账",IF($H122&lt;0,"△这一笔之后该账户余额成负数了，核一下",""))))))))))))</f>
        <v/>
      </c>
    </row>
    <row r="123">
      <c r="A123" s="17">
        <f>IF($C123="","",COUNTA($C$5:$C123))</f>
        <v/>
      </c>
      <c r="B123" s="20" t="n"/>
      <c r="C123" s="18" t="n"/>
      <c r="D123" s="18" t="n"/>
      <c r="E123" s="26" t="n"/>
      <c r="F123" s="19" t="n"/>
      <c r="G123" s="19" t="n"/>
      <c r="H123" s="27">
        <f>IF($C123="","",ROUND(SUMIF(账户表,$C123,账户期初)+SUMIFS($F$5:F123,$C$5:C123,$C123)-SUMIFS($G$5:G123,$C$5:C123,$C123),2))</f>
        <v/>
      </c>
      <c r="I123" s="18" t="n"/>
      <c r="J123" s="18" t="n"/>
      <c r="K123" s="28">
        <f>IF($B123="","",--TEXT($B123,"yyyymm"))</f>
        <v/>
      </c>
      <c r="L123" s="29">
        <f>IF($D123="","",IFERROR(INDEX(类别属性,MATCH($D123,类别表,0)),""))</f>
        <v/>
      </c>
      <c r="M123" s="18" t="n"/>
      <c r="N123" s="18" t="n"/>
      <c r="O123" s="26" t="n"/>
      <c r="P123" s="21">
        <f>IF($C123="","",IF(ISNA(MATCH($C123,账户表,0)),"※这个账户不在【基础资料】的账户档案里",IF($B123="","※没填日期，这一笔不会进任何月份的报表",IF(AND($F123&lt;&gt;"",$G123&lt;&gt;""),"※收入和支出不能同时填",IF(AND(N($F123)=0,N($G123)=0),"※收入和支出都没填",IF(OR(N($F123)&lt;0,N($G123)&lt;0),"※金额不能填负数，方向反了就换一列填",IF($D123="","※没填收支类别，分类报表会漏掉这一笔",IF(ISNA(MATCH($D123,类别表,0)),"※收支类别不在【基础资料】的清单里",IF(AND($L123="内部转账",$M123=""),"△内部转账要在「对方账户」写上另一头",IF(AND($L123="内部转账",$M123=$C123),"※对方账户跟本账户是同一个",IF(AND($L123&lt;&gt;"内部转账",$M123&lt;&gt;""),"△填了对方账户，但类别不是内部转账",IF($H123&lt;0,"△这一笔之后该账户余额成负数了，核一下",""))))))))))))</f>
        <v/>
      </c>
    </row>
    <row r="124">
      <c r="A124" s="17">
        <f>IF($C124="","",COUNTA($C$5:$C124))</f>
        <v/>
      </c>
      <c r="B124" s="20" t="n"/>
      <c r="C124" s="18" t="n"/>
      <c r="D124" s="18" t="n"/>
      <c r="E124" s="26" t="n"/>
      <c r="F124" s="19" t="n"/>
      <c r="G124" s="19" t="n"/>
      <c r="H124" s="27">
        <f>IF($C124="","",ROUND(SUMIF(账户表,$C124,账户期初)+SUMIFS($F$5:F124,$C$5:C124,$C124)-SUMIFS($G$5:G124,$C$5:C124,$C124),2))</f>
        <v/>
      </c>
      <c r="I124" s="18" t="n"/>
      <c r="J124" s="18" t="n"/>
      <c r="K124" s="28">
        <f>IF($B124="","",--TEXT($B124,"yyyymm"))</f>
        <v/>
      </c>
      <c r="L124" s="29">
        <f>IF($D124="","",IFERROR(INDEX(类别属性,MATCH($D124,类别表,0)),""))</f>
        <v/>
      </c>
      <c r="M124" s="18" t="n"/>
      <c r="N124" s="18" t="n"/>
      <c r="O124" s="26" t="n"/>
      <c r="P124" s="21">
        <f>IF($C124="","",IF(ISNA(MATCH($C124,账户表,0)),"※这个账户不在【基础资料】的账户档案里",IF($B124="","※没填日期，这一笔不会进任何月份的报表",IF(AND($F124&lt;&gt;"",$G124&lt;&gt;""),"※收入和支出不能同时填",IF(AND(N($F124)=0,N($G124)=0),"※收入和支出都没填",IF(OR(N($F124)&lt;0,N($G124)&lt;0),"※金额不能填负数，方向反了就换一列填",IF($D124="","※没填收支类别，分类报表会漏掉这一笔",IF(ISNA(MATCH($D124,类别表,0)),"※收支类别不在【基础资料】的清单里",IF(AND($L124="内部转账",$M124=""),"△内部转账要在「对方账户」写上另一头",IF(AND($L124="内部转账",$M124=$C124),"※对方账户跟本账户是同一个",IF(AND($L124&lt;&gt;"内部转账",$M124&lt;&gt;""),"△填了对方账户，但类别不是内部转账",IF($H124&lt;0,"△这一笔之后该账户余额成负数了，核一下",""))))))))))))</f>
        <v/>
      </c>
    </row>
    <row r="125">
      <c r="A125" s="17">
        <f>IF($C125="","",COUNTA($C$5:$C125))</f>
        <v/>
      </c>
      <c r="B125" s="20" t="n"/>
      <c r="C125" s="18" t="n"/>
      <c r="D125" s="18" t="n"/>
      <c r="E125" s="26" t="n"/>
      <c r="F125" s="19" t="n"/>
      <c r="G125" s="19" t="n"/>
      <c r="H125" s="27">
        <f>IF($C125="","",ROUND(SUMIF(账户表,$C125,账户期初)+SUMIFS($F$5:F125,$C$5:C125,$C125)-SUMIFS($G$5:G125,$C$5:C125,$C125),2))</f>
        <v/>
      </c>
      <c r="I125" s="18" t="n"/>
      <c r="J125" s="18" t="n"/>
      <c r="K125" s="28">
        <f>IF($B125="","",--TEXT($B125,"yyyymm"))</f>
        <v/>
      </c>
      <c r="L125" s="29">
        <f>IF($D125="","",IFERROR(INDEX(类别属性,MATCH($D125,类别表,0)),""))</f>
        <v/>
      </c>
      <c r="M125" s="18" t="n"/>
      <c r="N125" s="18" t="n"/>
      <c r="O125" s="26" t="n"/>
      <c r="P125" s="21">
        <f>IF($C125="","",IF(ISNA(MATCH($C125,账户表,0)),"※这个账户不在【基础资料】的账户档案里",IF($B125="","※没填日期，这一笔不会进任何月份的报表",IF(AND($F125&lt;&gt;"",$G125&lt;&gt;""),"※收入和支出不能同时填",IF(AND(N($F125)=0,N($G125)=0),"※收入和支出都没填",IF(OR(N($F125)&lt;0,N($G125)&lt;0),"※金额不能填负数，方向反了就换一列填",IF($D125="","※没填收支类别，分类报表会漏掉这一笔",IF(ISNA(MATCH($D125,类别表,0)),"※收支类别不在【基础资料】的清单里",IF(AND($L125="内部转账",$M125=""),"△内部转账要在「对方账户」写上另一头",IF(AND($L125="内部转账",$M125=$C125),"※对方账户跟本账户是同一个",IF(AND($L125&lt;&gt;"内部转账",$M125&lt;&gt;""),"△填了对方账户，但类别不是内部转账",IF($H125&lt;0,"△这一笔之后该账户余额成负数了，核一下",""))))))))))))</f>
        <v/>
      </c>
    </row>
    <row r="126">
      <c r="A126" s="17">
        <f>IF($C126="","",COUNTA($C$5:$C126))</f>
        <v/>
      </c>
      <c r="B126" s="20" t="n"/>
      <c r="C126" s="18" t="n"/>
      <c r="D126" s="18" t="n"/>
      <c r="E126" s="26" t="n"/>
      <c r="F126" s="19" t="n"/>
      <c r="G126" s="19" t="n"/>
      <c r="H126" s="27">
        <f>IF($C126="","",ROUND(SUMIF(账户表,$C126,账户期初)+SUMIFS($F$5:F126,$C$5:C126,$C126)-SUMIFS($G$5:G126,$C$5:C126,$C126),2))</f>
        <v/>
      </c>
      <c r="I126" s="18" t="n"/>
      <c r="J126" s="18" t="n"/>
      <c r="K126" s="28">
        <f>IF($B126="","",--TEXT($B126,"yyyymm"))</f>
        <v/>
      </c>
      <c r="L126" s="29">
        <f>IF($D126="","",IFERROR(INDEX(类别属性,MATCH($D126,类别表,0)),""))</f>
        <v/>
      </c>
      <c r="M126" s="18" t="n"/>
      <c r="N126" s="18" t="n"/>
      <c r="O126" s="26" t="n"/>
      <c r="P126" s="21">
        <f>IF($C126="","",IF(ISNA(MATCH($C126,账户表,0)),"※这个账户不在【基础资料】的账户档案里",IF($B126="","※没填日期，这一笔不会进任何月份的报表",IF(AND($F126&lt;&gt;"",$G126&lt;&gt;""),"※收入和支出不能同时填",IF(AND(N($F126)=0,N($G126)=0),"※收入和支出都没填",IF(OR(N($F126)&lt;0,N($G126)&lt;0),"※金额不能填负数，方向反了就换一列填",IF($D126="","※没填收支类别，分类报表会漏掉这一笔",IF(ISNA(MATCH($D126,类别表,0)),"※收支类别不在【基础资料】的清单里",IF(AND($L126="内部转账",$M126=""),"△内部转账要在「对方账户」写上另一头",IF(AND($L126="内部转账",$M126=$C126),"※对方账户跟本账户是同一个",IF(AND($L126&lt;&gt;"内部转账",$M126&lt;&gt;""),"△填了对方账户，但类别不是内部转账",IF($H126&lt;0,"△这一笔之后该账户余额成负数了，核一下",""))))))))))))</f>
        <v/>
      </c>
    </row>
    <row r="127">
      <c r="A127" s="17">
        <f>IF($C127="","",COUNTA($C$5:$C127))</f>
        <v/>
      </c>
      <c r="B127" s="20" t="n"/>
      <c r="C127" s="18" t="n"/>
      <c r="D127" s="18" t="n"/>
      <c r="E127" s="26" t="n"/>
      <c r="F127" s="19" t="n"/>
      <c r="G127" s="19" t="n"/>
      <c r="H127" s="27">
        <f>IF($C127="","",ROUND(SUMIF(账户表,$C127,账户期初)+SUMIFS($F$5:F127,$C$5:C127,$C127)-SUMIFS($G$5:G127,$C$5:C127,$C127),2))</f>
        <v/>
      </c>
      <c r="I127" s="18" t="n"/>
      <c r="J127" s="18" t="n"/>
      <c r="K127" s="28">
        <f>IF($B127="","",--TEXT($B127,"yyyymm"))</f>
        <v/>
      </c>
      <c r="L127" s="29">
        <f>IF($D127="","",IFERROR(INDEX(类别属性,MATCH($D127,类别表,0)),""))</f>
        <v/>
      </c>
      <c r="M127" s="18" t="n"/>
      <c r="N127" s="18" t="n"/>
      <c r="O127" s="26" t="n"/>
      <c r="P127" s="21">
        <f>IF($C127="","",IF(ISNA(MATCH($C127,账户表,0)),"※这个账户不在【基础资料】的账户档案里",IF($B127="","※没填日期，这一笔不会进任何月份的报表",IF(AND($F127&lt;&gt;"",$G127&lt;&gt;""),"※收入和支出不能同时填",IF(AND(N($F127)=0,N($G127)=0),"※收入和支出都没填",IF(OR(N($F127)&lt;0,N($G127)&lt;0),"※金额不能填负数，方向反了就换一列填",IF($D127="","※没填收支类别，分类报表会漏掉这一笔",IF(ISNA(MATCH($D127,类别表,0)),"※收支类别不在【基础资料】的清单里",IF(AND($L127="内部转账",$M127=""),"△内部转账要在「对方账户」写上另一头",IF(AND($L127="内部转账",$M127=$C127),"※对方账户跟本账户是同一个",IF(AND($L127&lt;&gt;"内部转账",$M127&lt;&gt;""),"△填了对方账户，但类别不是内部转账",IF($H127&lt;0,"△这一笔之后该账户余额成负数了，核一下",""))))))))))))</f>
        <v/>
      </c>
    </row>
    <row r="128">
      <c r="A128" s="17">
        <f>IF($C128="","",COUNTA($C$5:$C128))</f>
        <v/>
      </c>
      <c r="B128" s="20" t="n"/>
      <c r="C128" s="18" t="n"/>
      <c r="D128" s="18" t="n"/>
      <c r="E128" s="26" t="n"/>
      <c r="F128" s="19" t="n"/>
      <c r="G128" s="19" t="n"/>
      <c r="H128" s="27">
        <f>IF($C128="","",ROUND(SUMIF(账户表,$C128,账户期初)+SUMIFS($F$5:F128,$C$5:C128,$C128)-SUMIFS($G$5:G128,$C$5:C128,$C128),2))</f>
        <v/>
      </c>
      <c r="I128" s="18" t="n"/>
      <c r="J128" s="18" t="n"/>
      <c r="K128" s="28">
        <f>IF($B128="","",--TEXT($B128,"yyyymm"))</f>
        <v/>
      </c>
      <c r="L128" s="29">
        <f>IF($D128="","",IFERROR(INDEX(类别属性,MATCH($D128,类别表,0)),""))</f>
        <v/>
      </c>
      <c r="M128" s="18" t="n"/>
      <c r="N128" s="18" t="n"/>
      <c r="O128" s="26" t="n"/>
      <c r="P128" s="21">
        <f>IF($C128="","",IF(ISNA(MATCH($C128,账户表,0)),"※这个账户不在【基础资料】的账户档案里",IF($B128="","※没填日期，这一笔不会进任何月份的报表",IF(AND($F128&lt;&gt;"",$G128&lt;&gt;""),"※收入和支出不能同时填",IF(AND(N($F128)=0,N($G128)=0),"※收入和支出都没填",IF(OR(N($F128)&lt;0,N($G128)&lt;0),"※金额不能填负数，方向反了就换一列填",IF($D128="","※没填收支类别，分类报表会漏掉这一笔",IF(ISNA(MATCH($D128,类别表,0)),"※收支类别不在【基础资料】的清单里",IF(AND($L128="内部转账",$M128=""),"△内部转账要在「对方账户」写上另一头",IF(AND($L128="内部转账",$M128=$C128),"※对方账户跟本账户是同一个",IF(AND($L128&lt;&gt;"内部转账",$M128&lt;&gt;""),"△填了对方账户，但类别不是内部转账",IF($H128&lt;0,"△这一笔之后该账户余额成负数了，核一下",""))))))))))))</f>
        <v/>
      </c>
    </row>
    <row r="129">
      <c r="A129" s="17">
        <f>IF($C129="","",COUNTA($C$5:$C129))</f>
        <v/>
      </c>
      <c r="B129" s="20" t="n"/>
      <c r="C129" s="18" t="n"/>
      <c r="D129" s="18" t="n"/>
      <c r="E129" s="26" t="n"/>
      <c r="F129" s="19" t="n"/>
      <c r="G129" s="19" t="n"/>
      <c r="H129" s="27">
        <f>IF($C129="","",ROUND(SUMIF(账户表,$C129,账户期初)+SUMIFS($F$5:F129,$C$5:C129,$C129)-SUMIFS($G$5:G129,$C$5:C129,$C129),2))</f>
        <v/>
      </c>
      <c r="I129" s="18" t="n"/>
      <c r="J129" s="18" t="n"/>
      <c r="K129" s="28">
        <f>IF($B129="","",--TEXT($B129,"yyyymm"))</f>
        <v/>
      </c>
      <c r="L129" s="29">
        <f>IF($D129="","",IFERROR(INDEX(类别属性,MATCH($D129,类别表,0)),""))</f>
        <v/>
      </c>
      <c r="M129" s="18" t="n"/>
      <c r="N129" s="18" t="n"/>
      <c r="O129" s="26" t="n"/>
      <c r="P129" s="21">
        <f>IF($C129="","",IF(ISNA(MATCH($C129,账户表,0)),"※这个账户不在【基础资料】的账户档案里",IF($B129="","※没填日期，这一笔不会进任何月份的报表",IF(AND($F129&lt;&gt;"",$G129&lt;&gt;""),"※收入和支出不能同时填",IF(AND(N($F129)=0,N($G129)=0),"※收入和支出都没填",IF(OR(N($F129)&lt;0,N($G129)&lt;0),"※金额不能填负数，方向反了就换一列填",IF($D129="","※没填收支类别，分类报表会漏掉这一笔",IF(ISNA(MATCH($D129,类别表,0)),"※收支类别不在【基础资料】的清单里",IF(AND($L129="内部转账",$M129=""),"△内部转账要在「对方账户」写上另一头",IF(AND($L129="内部转账",$M129=$C129),"※对方账户跟本账户是同一个",IF(AND($L129&lt;&gt;"内部转账",$M129&lt;&gt;""),"△填了对方账户，但类别不是内部转账",IF($H129&lt;0,"△这一笔之后该账户余额成负数了，核一下",""))))))))))))</f>
        <v/>
      </c>
    </row>
    <row r="130">
      <c r="A130" s="17">
        <f>IF($C130="","",COUNTA($C$5:$C130))</f>
        <v/>
      </c>
      <c r="B130" s="20" t="n"/>
      <c r="C130" s="18" t="n"/>
      <c r="D130" s="18" t="n"/>
      <c r="E130" s="26" t="n"/>
      <c r="F130" s="19" t="n"/>
      <c r="G130" s="19" t="n"/>
      <c r="H130" s="27">
        <f>IF($C130="","",ROUND(SUMIF(账户表,$C130,账户期初)+SUMIFS($F$5:F130,$C$5:C130,$C130)-SUMIFS($G$5:G130,$C$5:C130,$C130),2))</f>
        <v/>
      </c>
      <c r="I130" s="18" t="n"/>
      <c r="J130" s="18" t="n"/>
      <c r="K130" s="28">
        <f>IF($B130="","",--TEXT($B130,"yyyymm"))</f>
        <v/>
      </c>
      <c r="L130" s="29">
        <f>IF($D130="","",IFERROR(INDEX(类别属性,MATCH($D130,类别表,0)),""))</f>
        <v/>
      </c>
      <c r="M130" s="18" t="n"/>
      <c r="N130" s="18" t="n"/>
      <c r="O130" s="26" t="n"/>
      <c r="P130" s="21">
        <f>IF($C130="","",IF(ISNA(MATCH($C130,账户表,0)),"※这个账户不在【基础资料】的账户档案里",IF($B130="","※没填日期，这一笔不会进任何月份的报表",IF(AND($F130&lt;&gt;"",$G130&lt;&gt;""),"※收入和支出不能同时填",IF(AND(N($F130)=0,N($G130)=0),"※收入和支出都没填",IF(OR(N($F130)&lt;0,N($G130)&lt;0),"※金额不能填负数，方向反了就换一列填",IF($D130="","※没填收支类别，分类报表会漏掉这一笔",IF(ISNA(MATCH($D130,类别表,0)),"※收支类别不在【基础资料】的清单里",IF(AND($L130="内部转账",$M130=""),"△内部转账要在「对方账户」写上另一头",IF(AND($L130="内部转账",$M130=$C130),"※对方账户跟本账户是同一个",IF(AND($L130&lt;&gt;"内部转账",$M130&lt;&gt;""),"△填了对方账户，但类别不是内部转账",IF($H130&lt;0,"△这一笔之后该账户余额成负数了，核一下",""))))))))))))</f>
        <v/>
      </c>
    </row>
    <row r="131">
      <c r="A131" s="17">
        <f>IF($C131="","",COUNTA($C$5:$C131))</f>
        <v/>
      </c>
      <c r="B131" s="20" t="n"/>
      <c r="C131" s="18" t="n"/>
      <c r="D131" s="18" t="n"/>
      <c r="E131" s="26" t="n"/>
      <c r="F131" s="19" t="n"/>
      <c r="G131" s="19" t="n"/>
      <c r="H131" s="27">
        <f>IF($C131="","",ROUND(SUMIF(账户表,$C131,账户期初)+SUMIFS($F$5:F131,$C$5:C131,$C131)-SUMIFS($G$5:G131,$C$5:C131,$C131),2))</f>
        <v/>
      </c>
      <c r="I131" s="18" t="n"/>
      <c r="J131" s="18" t="n"/>
      <c r="K131" s="28">
        <f>IF($B131="","",--TEXT($B131,"yyyymm"))</f>
        <v/>
      </c>
      <c r="L131" s="29">
        <f>IF($D131="","",IFERROR(INDEX(类别属性,MATCH($D131,类别表,0)),""))</f>
        <v/>
      </c>
      <c r="M131" s="18" t="n"/>
      <c r="N131" s="18" t="n"/>
      <c r="O131" s="26" t="n"/>
      <c r="P131" s="21">
        <f>IF($C131="","",IF(ISNA(MATCH($C131,账户表,0)),"※这个账户不在【基础资料】的账户档案里",IF($B131="","※没填日期，这一笔不会进任何月份的报表",IF(AND($F131&lt;&gt;"",$G131&lt;&gt;""),"※收入和支出不能同时填",IF(AND(N($F131)=0,N($G131)=0),"※收入和支出都没填",IF(OR(N($F131)&lt;0,N($G131)&lt;0),"※金额不能填负数，方向反了就换一列填",IF($D131="","※没填收支类别，分类报表会漏掉这一笔",IF(ISNA(MATCH($D131,类别表,0)),"※收支类别不在【基础资料】的清单里",IF(AND($L131="内部转账",$M131=""),"△内部转账要在「对方账户」写上另一头",IF(AND($L131="内部转账",$M131=$C131),"※对方账户跟本账户是同一个",IF(AND($L131&lt;&gt;"内部转账",$M131&lt;&gt;""),"△填了对方账户，但类别不是内部转账",IF($H131&lt;0,"△这一笔之后该账户余额成负数了，核一下",""))))))))))))</f>
        <v/>
      </c>
    </row>
    <row r="132">
      <c r="A132" s="17">
        <f>IF($C132="","",COUNTA($C$5:$C132))</f>
        <v/>
      </c>
      <c r="B132" s="20" t="n"/>
      <c r="C132" s="18" t="n"/>
      <c r="D132" s="18" t="n"/>
      <c r="E132" s="26" t="n"/>
      <c r="F132" s="19" t="n"/>
      <c r="G132" s="19" t="n"/>
      <c r="H132" s="27">
        <f>IF($C132="","",ROUND(SUMIF(账户表,$C132,账户期初)+SUMIFS($F$5:F132,$C$5:C132,$C132)-SUMIFS($G$5:G132,$C$5:C132,$C132),2))</f>
        <v/>
      </c>
      <c r="I132" s="18" t="n"/>
      <c r="J132" s="18" t="n"/>
      <c r="K132" s="28">
        <f>IF($B132="","",--TEXT($B132,"yyyymm"))</f>
        <v/>
      </c>
      <c r="L132" s="29">
        <f>IF($D132="","",IFERROR(INDEX(类别属性,MATCH($D132,类别表,0)),""))</f>
        <v/>
      </c>
      <c r="M132" s="18" t="n"/>
      <c r="N132" s="18" t="n"/>
      <c r="O132" s="26" t="n"/>
      <c r="P132" s="21">
        <f>IF($C132="","",IF(ISNA(MATCH($C132,账户表,0)),"※这个账户不在【基础资料】的账户档案里",IF($B132="","※没填日期，这一笔不会进任何月份的报表",IF(AND($F132&lt;&gt;"",$G132&lt;&gt;""),"※收入和支出不能同时填",IF(AND(N($F132)=0,N($G132)=0),"※收入和支出都没填",IF(OR(N($F132)&lt;0,N($G132)&lt;0),"※金额不能填负数，方向反了就换一列填",IF($D132="","※没填收支类别，分类报表会漏掉这一笔",IF(ISNA(MATCH($D132,类别表,0)),"※收支类别不在【基础资料】的清单里",IF(AND($L132="内部转账",$M132=""),"△内部转账要在「对方账户」写上另一头",IF(AND($L132="内部转账",$M132=$C132),"※对方账户跟本账户是同一个",IF(AND($L132&lt;&gt;"内部转账",$M132&lt;&gt;""),"△填了对方账户，但类别不是内部转账",IF($H132&lt;0,"△这一笔之后该账户余额成负数了，核一下",""))))))))))))</f>
        <v/>
      </c>
    </row>
    <row r="133">
      <c r="A133" s="17">
        <f>IF($C133="","",COUNTA($C$5:$C133))</f>
        <v/>
      </c>
      <c r="B133" s="20" t="n"/>
      <c r="C133" s="18" t="n"/>
      <c r="D133" s="18" t="n"/>
      <c r="E133" s="26" t="n"/>
      <c r="F133" s="19" t="n"/>
      <c r="G133" s="19" t="n"/>
      <c r="H133" s="27">
        <f>IF($C133="","",ROUND(SUMIF(账户表,$C133,账户期初)+SUMIFS($F$5:F133,$C$5:C133,$C133)-SUMIFS($G$5:G133,$C$5:C133,$C133),2))</f>
        <v/>
      </c>
      <c r="I133" s="18" t="n"/>
      <c r="J133" s="18" t="n"/>
      <c r="K133" s="28">
        <f>IF($B133="","",--TEXT($B133,"yyyymm"))</f>
        <v/>
      </c>
      <c r="L133" s="29">
        <f>IF($D133="","",IFERROR(INDEX(类别属性,MATCH($D133,类别表,0)),""))</f>
        <v/>
      </c>
      <c r="M133" s="18" t="n"/>
      <c r="N133" s="18" t="n"/>
      <c r="O133" s="26" t="n"/>
      <c r="P133" s="21">
        <f>IF($C133="","",IF(ISNA(MATCH($C133,账户表,0)),"※这个账户不在【基础资料】的账户档案里",IF($B133="","※没填日期，这一笔不会进任何月份的报表",IF(AND($F133&lt;&gt;"",$G133&lt;&gt;""),"※收入和支出不能同时填",IF(AND(N($F133)=0,N($G133)=0),"※收入和支出都没填",IF(OR(N($F133)&lt;0,N($G133)&lt;0),"※金额不能填负数，方向反了就换一列填",IF($D133="","※没填收支类别，分类报表会漏掉这一笔",IF(ISNA(MATCH($D133,类别表,0)),"※收支类别不在【基础资料】的清单里",IF(AND($L133="内部转账",$M133=""),"△内部转账要在「对方账户」写上另一头",IF(AND($L133="内部转账",$M133=$C133),"※对方账户跟本账户是同一个",IF(AND($L133&lt;&gt;"内部转账",$M133&lt;&gt;""),"△填了对方账户，但类别不是内部转账",IF($H133&lt;0,"△这一笔之后该账户余额成负数了，核一下",""))))))))))))</f>
        <v/>
      </c>
    </row>
    <row r="134">
      <c r="A134" s="17">
        <f>IF($C134="","",COUNTA($C$5:$C134))</f>
        <v/>
      </c>
      <c r="B134" s="20" t="n"/>
      <c r="C134" s="18" t="n"/>
      <c r="D134" s="18" t="n"/>
      <c r="E134" s="26" t="n"/>
      <c r="F134" s="19" t="n"/>
      <c r="G134" s="19" t="n"/>
      <c r="H134" s="27">
        <f>IF($C134="","",ROUND(SUMIF(账户表,$C134,账户期初)+SUMIFS($F$5:F134,$C$5:C134,$C134)-SUMIFS($G$5:G134,$C$5:C134,$C134),2))</f>
        <v/>
      </c>
      <c r="I134" s="18" t="n"/>
      <c r="J134" s="18" t="n"/>
      <c r="K134" s="28">
        <f>IF($B134="","",--TEXT($B134,"yyyymm"))</f>
        <v/>
      </c>
      <c r="L134" s="29">
        <f>IF($D134="","",IFERROR(INDEX(类别属性,MATCH($D134,类别表,0)),""))</f>
        <v/>
      </c>
      <c r="M134" s="18" t="n"/>
      <c r="N134" s="18" t="n"/>
      <c r="O134" s="26" t="n"/>
      <c r="P134" s="21">
        <f>IF($C134="","",IF(ISNA(MATCH($C134,账户表,0)),"※这个账户不在【基础资料】的账户档案里",IF($B134="","※没填日期，这一笔不会进任何月份的报表",IF(AND($F134&lt;&gt;"",$G134&lt;&gt;""),"※收入和支出不能同时填",IF(AND(N($F134)=0,N($G134)=0),"※收入和支出都没填",IF(OR(N($F134)&lt;0,N($G134)&lt;0),"※金额不能填负数，方向反了就换一列填",IF($D134="","※没填收支类别，分类报表会漏掉这一笔",IF(ISNA(MATCH($D134,类别表,0)),"※收支类别不在【基础资料】的清单里",IF(AND($L134="内部转账",$M134=""),"△内部转账要在「对方账户」写上另一头",IF(AND($L134="内部转账",$M134=$C134),"※对方账户跟本账户是同一个",IF(AND($L134&lt;&gt;"内部转账",$M134&lt;&gt;""),"△填了对方账户，但类别不是内部转账",IF($H134&lt;0,"△这一笔之后该账户余额成负数了，核一下",""))))))))))))</f>
        <v/>
      </c>
    </row>
    <row r="135">
      <c r="A135" s="17">
        <f>IF($C135="","",COUNTA($C$5:$C135))</f>
        <v/>
      </c>
      <c r="B135" s="20" t="n"/>
      <c r="C135" s="18" t="n"/>
      <c r="D135" s="18" t="n"/>
      <c r="E135" s="26" t="n"/>
      <c r="F135" s="19" t="n"/>
      <c r="G135" s="19" t="n"/>
      <c r="H135" s="27">
        <f>IF($C135="","",ROUND(SUMIF(账户表,$C135,账户期初)+SUMIFS($F$5:F135,$C$5:C135,$C135)-SUMIFS($G$5:G135,$C$5:C135,$C135),2))</f>
        <v/>
      </c>
      <c r="I135" s="18" t="n"/>
      <c r="J135" s="18" t="n"/>
      <c r="K135" s="28">
        <f>IF($B135="","",--TEXT($B135,"yyyymm"))</f>
        <v/>
      </c>
      <c r="L135" s="29">
        <f>IF($D135="","",IFERROR(INDEX(类别属性,MATCH($D135,类别表,0)),""))</f>
        <v/>
      </c>
      <c r="M135" s="18" t="n"/>
      <c r="N135" s="18" t="n"/>
      <c r="O135" s="26" t="n"/>
      <c r="P135" s="21">
        <f>IF($C135="","",IF(ISNA(MATCH($C135,账户表,0)),"※这个账户不在【基础资料】的账户档案里",IF($B135="","※没填日期，这一笔不会进任何月份的报表",IF(AND($F135&lt;&gt;"",$G135&lt;&gt;""),"※收入和支出不能同时填",IF(AND(N($F135)=0,N($G135)=0),"※收入和支出都没填",IF(OR(N($F135)&lt;0,N($G135)&lt;0),"※金额不能填负数，方向反了就换一列填",IF($D135="","※没填收支类别，分类报表会漏掉这一笔",IF(ISNA(MATCH($D135,类别表,0)),"※收支类别不在【基础资料】的清单里",IF(AND($L135="内部转账",$M135=""),"△内部转账要在「对方账户」写上另一头",IF(AND($L135="内部转账",$M135=$C135),"※对方账户跟本账户是同一个",IF(AND($L135&lt;&gt;"内部转账",$M135&lt;&gt;""),"△填了对方账户，但类别不是内部转账",IF($H135&lt;0,"△这一笔之后该账户余额成负数了，核一下",""))))))))))))</f>
        <v/>
      </c>
    </row>
    <row r="136">
      <c r="A136" s="17">
        <f>IF($C136="","",COUNTA($C$5:$C136))</f>
        <v/>
      </c>
      <c r="B136" s="20" t="n"/>
      <c r="C136" s="18" t="n"/>
      <c r="D136" s="18" t="n"/>
      <c r="E136" s="26" t="n"/>
      <c r="F136" s="19" t="n"/>
      <c r="G136" s="19" t="n"/>
      <c r="H136" s="27">
        <f>IF($C136="","",ROUND(SUMIF(账户表,$C136,账户期初)+SUMIFS($F$5:F136,$C$5:C136,$C136)-SUMIFS($G$5:G136,$C$5:C136,$C136),2))</f>
        <v/>
      </c>
      <c r="I136" s="18" t="n"/>
      <c r="J136" s="18" t="n"/>
      <c r="K136" s="28">
        <f>IF($B136="","",--TEXT($B136,"yyyymm"))</f>
        <v/>
      </c>
      <c r="L136" s="29">
        <f>IF($D136="","",IFERROR(INDEX(类别属性,MATCH($D136,类别表,0)),""))</f>
        <v/>
      </c>
      <c r="M136" s="18" t="n"/>
      <c r="N136" s="18" t="n"/>
      <c r="O136" s="26" t="n"/>
      <c r="P136" s="21">
        <f>IF($C136="","",IF(ISNA(MATCH($C136,账户表,0)),"※这个账户不在【基础资料】的账户档案里",IF($B136="","※没填日期，这一笔不会进任何月份的报表",IF(AND($F136&lt;&gt;"",$G136&lt;&gt;""),"※收入和支出不能同时填",IF(AND(N($F136)=0,N($G136)=0),"※收入和支出都没填",IF(OR(N($F136)&lt;0,N($G136)&lt;0),"※金额不能填负数，方向反了就换一列填",IF($D136="","※没填收支类别，分类报表会漏掉这一笔",IF(ISNA(MATCH($D136,类别表,0)),"※收支类别不在【基础资料】的清单里",IF(AND($L136="内部转账",$M136=""),"△内部转账要在「对方账户」写上另一头",IF(AND($L136="内部转账",$M136=$C136),"※对方账户跟本账户是同一个",IF(AND($L136&lt;&gt;"内部转账",$M136&lt;&gt;""),"△填了对方账户，但类别不是内部转账",IF($H136&lt;0,"△这一笔之后该账户余额成负数了，核一下",""))))))))))))</f>
        <v/>
      </c>
    </row>
    <row r="137">
      <c r="A137" s="17">
        <f>IF($C137="","",COUNTA($C$5:$C137))</f>
        <v/>
      </c>
      <c r="B137" s="20" t="n"/>
      <c r="C137" s="18" t="n"/>
      <c r="D137" s="18" t="n"/>
      <c r="E137" s="26" t="n"/>
      <c r="F137" s="19" t="n"/>
      <c r="G137" s="19" t="n"/>
      <c r="H137" s="27">
        <f>IF($C137="","",ROUND(SUMIF(账户表,$C137,账户期初)+SUMIFS($F$5:F137,$C$5:C137,$C137)-SUMIFS($G$5:G137,$C$5:C137,$C137),2))</f>
        <v/>
      </c>
      <c r="I137" s="18" t="n"/>
      <c r="J137" s="18" t="n"/>
      <c r="K137" s="28">
        <f>IF($B137="","",--TEXT($B137,"yyyymm"))</f>
        <v/>
      </c>
      <c r="L137" s="29">
        <f>IF($D137="","",IFERROR(INDEX(类别属性,MATCH($D137,类别表,0)),""))</f>
        <v/>
      </c>
      <c r="M137" s="18" t="n"/>
      <c r="N137" s="18" t="n"/>
      <c r="O137" s="26" t="n"/>
      <c r="P137" s="21">
        <f>IF($C137="","",IF(ISNA(MATCH($C137,账户表,0)),"※这个账户不在【基础资料】的账户档案里",IF($B137="","※没填日期，这一笔不会进任何月份的报表",IF(AND($F137&lt;&gt;"",$G137&lt;&gt;""),"※收入和支出不能同时填",IF(AND(N($F137)=0,N($G137)=0),"※收入和支出都没填",IF(OR(N($F137)&lt;0,N($G137)&lt;0),"※金额不能填负数，方向反了就换一列填",IF($D137="","※没填收支类别，分类报表会漏掉这一笔",IF(ISNA(MATCH($D137,类别表,0)),"※收支类别不在【基础资料】的清单里",IF(AND($L137="内部转账",$M137=""),"△内部转账要在「对方账户」写上另一头",IF(AND($L137="内部转账",$M137=$C137),"※对方账户跟本账户是同一个",IF(AND($L137&lt;&gt;"内部转账",$M137&lt;&gt;""),"△填了对方账户，但类别不是内部转账",IF($H137&lt;0,"△这一笔之后该账户余额成负数了，核一下",""))))))))))))</f>
        <v/>
      </c>
    </row>
    <row r="138">
      <c r="A138" s="17">
        <f>IF($C138="","",COUNTA($C$5:$C138))</f>
        <v/>
      </c>
      <c r="B138" s="20" t="n"/>
      <c r="C138" s="18" t="n"/>
      <c r="D138" s="18" t="n"/>
      <c r="E138" s="26" t="n"/>
      <c r="F138" s="19" t="n"/>
      <c r="G138" s="19" t="n"/>
      <c r="H138" s="27">
        <f>IF($C138="","",ROUND(SUMIF(账户表,$C138,账户期初)+SUMIFS($F$5:F138,$C$5:C138,$C138)-SUMIFS($G$5:G138,$C$5:C138,$C138),2))</f>
        <v/>
      </c>
      <c r="I138" s="18" t="n"/>
      <c r="J138" s="18" t="n"/>
      <c r="K138" s="28">
        <f>IF($B138="","",--TEXT($B138,"yyyymm"))</f>
        <v/>
      </c>
      <c r="L138" s="29">
        <f>IF($D138="","",IFERROR(INDEX(类别属性,MATCH($D138,类别表,0)),""))</f>
        <v/>
      </c>
      <c r="M138" s="18" t="n"/>
      <c r="N138" s="18" t="n"/>
      <c r="O138" s="26" t="n"/>
      <c r="P138" s="21">
        <f>IF($C138="","",IF(ISNA(MATCH($C138,账户表,0)),"※这个账户不在【基础资料】的账户档案里",IF($B138="","※没填日期，这一笔不会进任何月份的报表",IF(AND($F138&lt;&gt;"",$G138&lt;&gt;""),"※收入和支出不能同时填",IF(AND(N($F138)=0,N($G138)=0),"※收入和支出都没填",IF(OR(N($F138)&lt;0,N($G138)&lt;0),"※金额不能填负数，方向反了就换一列填",IF($D138="","※没填收支类别，分类报表会漏掉这一笔",IF(ISNA(MATCH($D138,类别表,0)),"※收支类别不在【基础资料】的清单里",IF(AND($L138="内部转账",$M138=""),"△内部转账要在「对方账户」写上另一头",IF(AND($L138="内部转账",$M138=$C138),"※对方账户跟本账户是同一个",IF(AND($L138&lt;&gt;"内部转账",$M138&lt;&gt;""),"△填了对方账户，但类别不是内部转账",IF($H138&lt;0,"△这一笔之后该账户余额成负数了，核一下",""))))))))))))</f>
        <v/>
      </c>
    </row>
    <row r="139">
      <c r="A139" s="17">
        <f>IF($C139="","",COUNTA($C$5:$C139))</f>
        <v/>
      </c>
      <c r="B139" s="20" t="n"/>
      <c r="C139" s="18" t="n"/>
      <c r="D139" s="18" t="n"/>
      <c r="E139" s="26" t="n"/>
      <c r="F139" s="19" t="n"/>
      <c r="G139" s="19" t="n"/>
      <c r="H139" s="27">
        <f>IF($C139="","",ROUND(SUMIF(账户表,$C139,账户期初)+SUMIFS($F$5:F139,$C$5:C139,$C139)-SUMIFS($G$5:G139,$C$5:C139,$C139),2))</f>
        <v/>
      </c>
      <c r="I139" s="18" t="n"/>
      <c r="J139" s="18" t="n"/>
      <c r="K139" s="28">
        <f>IF($B139="","",--TEXT($B139,"yyyymm"))</f>
        <v/>
      </c>
      <c r="L139" s="29">
        <f>IF($D139="","",IFERROR(INDEX(类别属性,MATCH($D139,类别表,0)),""))</f>
        <v/>
      </c>
      <c r="M139" s="18" t="n"/>
      <c r="N139" s="18" t="n"/>
      <c r="O139" s="26" t="n"/>
      <c r="P139" s="21">
        <f>IF($C139="","",IF(ISNA(MATCH($C139,账户表,0)),"※这个账户不在【基础资料】的账户档案里",IF($B139="","※没填日期，这一笔不会进任何月份的报表",IF(AND($F139&lt;&gt;"",$G139&lt;&gt;""),"※收入和支出不能同时填",IF(AND(N($F139)=0,N($G139)=0),"※收入和支出都没填",IF(OR(N($F139)&lt;0,N($G139)&lt;0),"※金额不能填负数，方向反了就换一列填",IF($D139="","※没填收支类别，分类报表会漏掉这一笔",IF(ISNA(MATCH($D139,类别表,0)),"※收支类别不在【基础资料】的清单里",IF(AND($L139="内部转账",$M139=""),"△内部转账要在「对方账户」写上另一头",IF(AND($L139="内部转账",$M139=$C139),"※对方账户跟本账户是同一个",IF(AND($L139&lt;&gt;"内部转账",$M139&lt;&gt;""),"△填了对方账户，但类别不是内部转账",IF($H139&lt;0,"△这一笔之后该账户余额成负数了，核一下",""))))))))))))</f>
        <v/>
      </c>
    </row>
    <row r="140">
      <c r="A140" s="17">
        <f>IF($C140="","",COUNTA($C$5:$C140))</f>
        <v/>
      </c>
      <c r="B140" s="20" t="n"/>
      <c r="C140" s="18" t="n"/>
      <c r="D140" s="18" t="n"/>
      <c r="E140" s="26" t="n"/>
      <c r="F140" s="19" t="n"/>
      <c r="G140" s="19" t="n"/>
      <c r="H140" s="27">
        <f>IF($C140="","",ROUND(SUMIF(账户表,$C140,账户期初)+SUMIFS($F$5:F140,$C$5:C140,$C140)-SUMIFS($G$5:G140,$C$5:C140,$C140),2))</f>
        <v/>
      </c>
      <c r="I140" s="18" t="n"/>
      <c r="J140" s="18" t="n"/>
      <c r="K140" s="28">
        <f>IF($B140="","",--TEXT($B140,"yyyymm"))</f>
        <v/>
      </c>
      <c r="L140" s="29">
        <f>IF($D140="","",IFERROR(INDEX(类别属性,MATCH($D140,类别表,0)),""))</f>
        <v/>
      </c>
      <c r="M140" s="18" t="n"/>
      <c r="N140" s="18" t="n"/>
      <c r="O140" s="26" t="n"/>
      <c r="P140" s="21">
        <f>IF($C140="","",IF(ISNA(MATCH($C140,账户表,0)),"※这个账户不在【基础资料】的账户档案里",IF($B140="","※没填日期，这一笔不会进任何月份的报表",IF(AND($F140&lt;&gt;"",$G140&lt;&gt;""),"※收入和支出不能同时填",IF(AND(N($F140)=0,N($G140)=0),"※收入和支出都没填",IF(OR(N($F140)&lt;0,N($G140)&lt;0),"※金额不能填负数，方向反了就换一列填",IF($D140="","※没填收支类别，分类报表会漏掉这一笔",IF(ISNA(MATCH($D140,类别表,0)),"※收支类别不在【基础资料】的清单里",IF(AND($L140="内部转账",$M140=""),"△内部转账要在「对方账户」写上另一头",IF(AND($L140="内部转账",$M140=$C140),"※对方账户跟本账户是同一个",IF(AND($L140&lt;&gt;"内部转账",$M140&lt;&gt;""),"△填了对方账户，但类别不是内部转账",IF($H140&lt;0,"△这一笔之后该账户余额成负数了，核一下",""))))))))))))</f>
        <v/>
      </c>
    </row>
    <row r="141">
      <c r="A141" s="17">
        <f>IF($C141="","",COUNTA($C$5:$C141))</f>
        <v/>
      </c>
      <c r="B141" s="20" t="n"/>
      <c r="C141" s="18" t="n"/>
      <c r="D141" s="18" t="n"/>
      <c r="E141" s="26" t="n"/>
      <c r="F141" s="19" t="n"/>
      <c r="G141" s="19" t="n"/>
      <c r="H141" s="27">
        <f>IF($C141="","",ROUND(SUMIF(账户表,$C141,账户期初)+SUMIFS($F$5:F141,$C$5:C141,$C141)-SUMIFS($G$5:G141,$C$5:C141,$C141),2))</f>
        <v/>
      </c>
      <c r="I141" s="18" t="n"/>
      <c r="J141" s="18" t="n"/>
      <c r="K141" s="28">
        <f>IF($B141="","",--TEXT($B141,"yyyymm"))</f>
        <v/>
      </c>
      <c r="L141" s="29">
        <f>IF($D141="","",IFERROR(INDEX(类别属性,MATCH($D141,类别表,0)),""))</f>
        <v/>
      </c>
      <c r="M141" s="18" t="n"/>
      <c r="N141" s="18" t="n"/>
      <c r="O141" s="26" t="n"/>
      <c r="P141" s="21">
        <f>IF($C141="","",IF(ISNA(MATCH($C141,账户表,0)),"※这个账户不在【基础资料】的账户档案里",IF($B141="","※没填日期，这一笔不会进任何月份的报表",IF(AND($F141&lt;&gt;"",$G141&lt;&gt;""),"※收入和支出不能同时填",IF(AND(N($F141)=0,N($G141)=0),"※收入和支出都没填",IF(OR(N($F141)&lt;0,N($G141)&lt;0),"※金额不能填负数，方向反了就换一列填",IF($D141="","※没填收支类别，分类报表会漏掉这一笔",IF(ISNA(MATCH($D141,类别表,0)),"※收支类别不在【基础资料】的清单里",IF(AND($L141="内部转账",$M141=""),"△内部转账要在「对方账户」写上另一头",IF(AND($L141="内部转账",$M141=$C141),"※对方账户跟本账户是同一个",IF(AND($L141&lt;&gt;"内部转账",$M141&lt;&gt;""),"△填了对方账户，但类别不是内部转账",IF($H141&lt;0,"△这一笔之后该账户余额成负数了，核一下",""))))))))))))</f>
        <v/>
      </c>
    </row>
    <row r="142">
      <c r="A142" s="17">
        <f>IF($C142="","",COUNTA($C$5:$C142))</f>
        <v/>
      </c>
      <c r="B142" s="20" t="n"/>
      <c r="C142" s="18" t="n"/>
      <c r="D142" s="18" t="n"/>
      <c r="E142" s="26" t="n"/>
      <c r="F142" s="19" t="n"/>
      <c r="G142" s="19" t="n"/>
      <c r="H142" s="27">
        <f>IF($C142="","",ROUND(SUMIF(账户表,$C142,账户期初)+SUMIFS($F$5:F142,$C$5:C142,$C142)-SUMIFS($G$5:G142,$C$5:C142,$C142),2))</f>
        <v/>
      </c>
      <c r="I142" s="18" t="n"/>
      <c r="J142" s="18" t="n"/>
      <c r="K142" s="28">
        <f>IF($B142="","",--TEXT($B142,"yyyymm"))</f>
        <v/>
      </c>
      <c r="L142" s="29">
        <f>IF($D142="","",IFERROR(INDEX(类别属性,MATCH($D142,类别表,0)),""))</f>
        <v/>
      </c>
      <c r="M142" s="18" t="n"/>
      <c r="N142" s="18" t="n"/>
      <c r="O142" s="26" t="n"/>
      <c r="P142" s="21">
        <f>IF($C142="","",IF(ISNA(MATCH($C142,账户表,0)),"※这个账户不在【基础资料】的账户档案里",IF($B142="","※没填日期，这一笔不会进任何月份的报表",IF(AND($F142&lt;&gt;"",$G142&lt;&gt;""),"※收入和支出不能同时填",IF(AND(N($F142)=0,N($G142)=0),"※收入和支出都没填",IF(OR(N($F142)&lt;0,N($G142)&lt;0),"※金额不能填负数，方向反了就换一列填",IF($D142="","※没填收支类别，分类报表会漏掉这一笔",IF(ISNA(MATCH($D142,类别表,0)),"※收支类别不在【基础资料】的清单里",IF(AND($L142="内部转账",$M142=""),"△内部转账要在「对方账户」写上另一头",IF(AND($L142="内部转账",$M142=$C142),"※对方账户跟本账户是同一个",IF(AND($L142&lt;&gt;"内部转账",$M142&lt;&gt;""),"△填了对方账户，但类别不是内部转账",IF($H142&lt;0,"△这一笔之后该账户余额成负数了，核一下",""))))))))))))</f>
        <v/>
      </c>
    </row>
    <row r="143">
      <c r="A143" s="17">
        <f>IF($C143="","",COUNTA($C$5:$C143))</f>
        <v/>
      </c>
      <c r="B143" s="20" t="n"/>
      <c r="C143" s="18" t="n"/>
      <c r="D143" s="18" t="n"/>
      <c r="E143" s="26" t="n"/>
      <c r="F143" s="19" t="n"/>
      <c r="G143" s="19" t="n"/>
      <c r="H143" s="27">
        <f>IF($C143="","",ROUND(SUMIF(账户表,$C143,账户期初)+SUMIFS($F$5:F143,$C$5:C143,$C143)-SUMIFS($G$5:G143,$C$5:C143,$C143),2))</f>
        <v/>
      </c>
      <c r="I143" s="18" t="n"/>
      <c r="J143" s="18" t="n"/>
      <c r="K143" s="28">
        <f>IF($B143="","",--TEXT($B143,"yyyymm"))</f>
        <v/>
      </c>
      <c r="L143" s="29">
        <f>IF($D143="","",IFERROR(INDEX(类别属性,MATCH($D143,类别表,0)),""))</f>
        <v/>
      </c>
      <c r="M143" s="18" t="n"/>
      <c r="N143" s="18" t="n"/>
      <c r="O143" s="26" t="n"/>
      <c r="P143" s="21">
        <f>IF($C143="","",IF(ISNA(MATCH($C143,账户表,0)),"※这个账户不在【基础资料】的账户档案里",IF($B143="","※没填日期，这一笔不会进任何月份的报表",IF(AND($F143&lt;&gt;"",$G143&lt;&gt;""),"※收入和支出不能同时填",IF(AND(N($F143)=0,N($G143)=0),"※收入和支出都没填",IF(OR(N($F143)&lt;0,N($G143)&lt;0),"※金额不能填负数，方向反了就换一列填",IF($D143="","※没填收支类别，分类报表会漏掉这一笔",IF(ISNA(MATCH($D143,类别表,0)),"※收支类别不在【基础资料】的清单里",IF(AND($L143="内部转账",$M143=""),"△内部转账要在「对方账户」写上另一头",IF(AND($L143="内部转账",$M143=$C143),"※对方账户跟本账户是同一个",IF(AND($L143&lt;&gt;"内部转账",$M143&lt;&gt;""),"△填了对方账户，但类别不是内部转账",IF($H143&lt;0,"△这一笔之后该账户余额成负数了，核一下",""))))))))))))</f>
        <v/>
      </c>
    </row>
    <row r="144">
      <c r="A144" s="17">
        <f>IF($C144="","",COUNTA($C$5:$C144))</f>
        <v/>
      </c>
      <c r="B144" s="20" t="n"/>
      <c r="C144" s="18" t="n"/>
      <c r="D144" s="18" t="n"/>
      <c r="E144" s="26" t="n"/>
      <c r="F144" s="19" t="n"/>
      <c r="G144" s="19" t="n"/>
      <c r="H144" s="27">
        <f>IF($C144="","",ROUND(SUMIF(账户表,$C144,账户期初)+SUMIFS($F$5:F144,$C$5:C144,$C144)-SUMIFS($G$5:G144,$C$5:C144,$C144),2))</f>
        <v/>
      </c>
      <c r="I144" s="18" t="n"/>
      <c r="J144" s="18" t="n"/>
      <c r="K144" s="28">
        <f>IF($B144="","",--TEXT($B144,"yyyymm"))</f>
        <v/>
      </c>
      <c r="L144" s="29">
        <f>IF($D144="","",IFERROR(INDEX(类别属性,MATCH($D144,类别表,0)),""))</f>
        <v/>
      </c>
      <c r="M144" s="18" t="n"/>
      <c r="N144" s="18" t="n"/>
      <c r="O144" s="26" t="n"/>
      <c r="P144" s="21">
        <f>IF($C144="","",IF(ISNA(MATCH($C144,账户表,0)),"※这个账户不在【基础资料】的账户档案里",IF($B144="","※没填日期，这一笔不会进任何月份的报表",IF(AND($F144&lt;&gt;"",$G144&lt;&gt;""),"※收入和支出不能同时填",IF(AND(N($F144)=0,N($G144)=0),"※收入和支出都没填",IF(OR(N($F144)&lt;0,N($G144)&lt;0),"※金额不能填负数，方向反了就换一列填",IF($D144="","※没填收支类别，分类报表会漏掉这一笔",IF(ISNA(MATCH($D144,类别表,0)),"※收支类别不在【基础资料】的清单里",IF(AND($L144="内部转账",$M144=""),"△内部转账要在「对方账户」写上另一头",IF(AND($L144="内部转账",$M144=$C144),"※对方账户跟本账户是同一个",IF(AND($L144&lt;&gt;"内部转账",$M144&lt;&gt;""),"△填了对方账户，但类别不是内部转账",IF($H144&lt;0,"△这一笔之后该账户余额成负数了，核一下",""))))))))))))</f>
        <v/>
      </c>
    </row>
    <row r="145">
      <c r="A145" s="17">
        <f>IF($C145="","",COUNTA($C$5:$C145))</f>
        <v/>
      </c>
      <c r="B145" s="20" t="n"/>
      <c r="C145" s="18" t="n"/>
      <c r="D145" s="18" t="n"/>
      <c r="E145" s="26" t="n"/>
      <c r="F145" s="19" t="n"/>
      <c r="G145" s="19" t="n"/>
      <c r="H145" s="27">
        <f>IF($C145="","",ROUND(SUMIF(账户表,$C145,账户期初)+SUMIFS($F$5:F145,$C$5:C145,$C145)-SUMIFS($G$5:G145,$C$5:C145,$C145),2))</f>
        <v/>
      </c>
      <c r="I145" s="18" t="n"/>
      <c r="J145" s="18" t="n"/>
      <c r="K145" s="28">
        <f>IF($B145="","",--TEXT($B145,"yyyymm"))</f>
        <v/>
      </c>
      <c r="L145" s="29">
        <f>IF($D145="","",IFERROR(INDEX(类别属性,MATCH($D145,类别表,0)),""))</f>
        <v/>
      </c>
      <c r="M145" s="18" t="n"/>
      <c r="N145" s="18" t="n"/>
      <c r="O145" s="26" t="n"/>
      <c r="P145" s="21">
        <f>IF($C145="","",IF(ISNA(MATCH($C145,账户表,0)),"※这个账户不在【基础资料】的账户档案里",IF($B145="","※没填日期，这一笔不会进任何月份的报表",IF(AND($F145&lt;&gt;"",$G145&lt;&gt;""),"※收入和支出不能同时填",IF(AND(N($F145)=0,N($G145)=0),"※收入和支出都没填",IF(OR(N($F145)&lt;0,N($G145)&lt;0),"※金额不能填负数，方向反了就换一列填",IF($D145="","※没填收支类别，分类报表会漏掉这一笔",IF(ISNA(MATCH($D145,类别表,0)),"※收支类别不在【基础资料】的清单里",IF(AND($L145="内部转账",$M145=""),"△内部转账要在「对方账户」写上另一头",IF(AND($L145="内部转账",$M145=$C145),"※对方账户跟本账户是同一个",IF(AND($L145&lt;&gt;"内部转账",$M145&lt;&gt;""),"△填了对方账户，但类别不是内部转账",IF($H145&lt;0,"△这一笔之后该账户余额成负数了，核一下",""))))))))))))</f>
        <v/>
      </c>
    </row>
    <row r="146">
      <c r="A146" s="17">
        <f>IF($C146="","",COUNTA($C$5:$C146))</f>
        <v/>
      </c>
      <c r="B146" s="20" t="n"/>
      <c r="C146" s="18" t="n"/>
      <c r="D146" s="18" t="n"/>
      <c r="E146" s="26" t="n"/>
      <c r="F146" s="19" t="n"/>
      <c r="G146" s="19" t="n"/>
      <c r="H146" s="27">
        <f>IF($C146="","",ROUND(SUMIF(账户表,$C146,账户期初)+SUMIFS($F$5:F146,$C$5:C146,$C146)-SUMIFS($G$5:G146,$C$5:C146,$C146),2))</f>
        <v/>
      </c>
      <c r="I146" s="18" t="n"/>
      <c r="J146" s="18" t="n"/>
      <c r="K146" s="28">
        <f>IF($B146="","",--TEXT($B146,"yyyymm"))</f>
        <v/>
      </c>
      <c r="L146" s="29">
        <f>IF($D146="","",IFERROR(INDEX(类别属性,MATCH($D146,类别表,0)),""))</f>
        <v/>
      </c>
      <c r="M146" s="18" t="n"/>
      <c r="N146" s="18" t="n"/>
      <c r="O146" s="26" t="n"/>
      <c r="P146" s="21">
        <f>IF($C146="","",IF(ISNA(MATCH($C146,账户表,0)),"※这个账户不在【基础资料】的账户档案里",IF($B146="","※没填日期，这一笔不会进任何月份的报表",IF(AND($F146&lt;&gt;"",$G146&lt;&gt;""),"※收入和支出不能同时填",IF(AND(N($F146)=0,N($G146)=0),"※收入和支出都没填",IF(OR(N($F146)&lt;0,N($G146)&lt;0),"※金额不能填负数，方向反了就换一列填",IF($D146="","※没填收支类别，分类报表会漏掉这一笔",IF(ISNA(MATCH($D146,类别表,0)),"※收支类别不在【基础资料】的清单里",IF(AND($L146="内部转账",$M146=""),"△内部转账要在「对方账户」写上另一头",IF(AND($L146="内部转账",$M146=$C146),"※对方账户跟本账户是同一个",IF(AND($L146&lt;&gt;"内部转账",$M146&lt;&gt;""),"△填了对方账户，但类别不是内部转账",IF($H146&lt;0,"△这一笔之后该账户余额成负数了，核一下",""))))))))))))</f>
        <v/>
      </c>
    </row>
    <row r="147">
      <c r="A147" s="17">
        <f>IF($C147="","",COUNTA($C$5:$C147))</f>
        <v/>
      </c>
      <c r="B147" s="20" t="n"/>
      <c r="C147" s="18" t="n"/>
      <c r="D147" s="18" t="n"/>
      <c r="E147" s="26" t="n"/>
      <c r="F147" s="19" t="n"/>
      <c r="G147" s="19" t="n"/>
      <c r="H147" s="27">
        <f>IF($C147="","",ROUND(SUMIF(账户表,$C147,账户期初)+SUMIFS($F$5:F147,$C$5:C147,$C147)-SUMIFS($G$5:G147,$C$5:C147,$C147),2))</f>
        <v/>
      </c>
      <c r="I147" s="18" t="n"/>
      <c r="J147" s="18" t="n"/>
      <c r="K147" s="28">
        <f>IF($B147="","",--TEXT($B147,"yyyymm"))</f>
        <v/>
      </c>
      <c r="L147" s="29">
        <f>IF($D147="","",IFERROR(INDEX(类别属性,MATCH($D147,类别表,0)),""))</f>
        <v/>
      </c>
      <c r="M147" s="18" t="n"/>
      <c r="N147" s="18" t="n"/>
      <c r="O147" s="26" t="n"/>
      <c r="P147" s="21">
        <f>IF($C147="","",IF(ISNA(MATCH($C147,账户表,0)),"※这个账户不在【基础资料】的账户档案里",IF($B147="","※没填日期，这一笔不会进任何月份的报表",IF(AND($F147&lt;&gt;"",$G147&lt;&gt;""),"※收入和支出不能同时填",IF(AND(N($F147)=0,N($G147)=0),"※收入和支出都没填",IF(OR(N($F147)&lt;0,N($G147)&lt;0),"※金额不能填负数，方向反了就换一列填",IF($D147="","※没填收支类别，分类报表会漏掉这一笔",IF(ISNA(MATCH($D147,类别表,0)),"※收支类别不在【基础资料】的清单里",IF(AND($L147="内部转账",$M147=""),"△内部转账要在「对方账户」写上另一头",IF(AND($L147="内部转账",$M147=$C147),"※对方账户跟本账户是同一个",IF(AND($L147&lt;&gt;"内部转账",$M147&lt;&gt;""),"△填了对方账户，但类别不是内部转账",IF($H147&lt;0,"△这一笔之后该账户余额成负数了，核一下",""))))))))))))</f>
        <v/>
      </c>
    </row>
    <row r="148">
      <c r="A148" s="17">
        <f>IF($C148="","",COUNTA($C$5:$C148))</f>
        <v/>
      </c>
      <c r="B148" s="20" t="n"/>
      <c r="C148" s="18" t="n"/>
      <c r="D148" s="18" t="n"/>
      <c r="E148" s="26" t="n"/>
      <c r="F148" s="19" t="n"/>
      <c r="G148" s="19" t="n"/>
      <c r="H148" s="27">
        <f>IF($C148="","",ROUND(SUMIF(账户表,$C148,账户期初)+SUMIFS($F$5:F148,$C$5:C148,$C148)-SUMIFS($G$5:G148,$C$5:C148,$C148),2))</f>
        <v/>
      </c>
      <c r="I148" s="18" t="n"/>
      <c r="J148" s="18" t="n"/>
      <c r="K148" s="28">
        <f>IF($B148="","",--TEXT($B148,"yyyymm"))</f>
        <v/>
      </c>
      <c r="L148" s="29">
        <f>IF($D148="","",IFERROR(INDEX(类别属性,MATCH($D148,类别表,0)),""))</f>
        <v/>
      </c>
      <c r="M148" s="18" t="n"/>
      <c r="N148" s="18" t="n"/>
      <c r="O148" s="26" t="n"/>
      <c r="P148" s="21">
        <f>IF($C148="","",IF(ISNA(MATCH($C148,账户表,0)),"※这个账户不在【基础资料】的账户档案里",IF($B148="","※没填日期，这一笔不会进任何月份的报表",IF(AND($F148&lt;&gt;"",$G148&lt;&gt;""),"※收入和支出不能同时填",IF(AND(N($F148)=0,N($G148)=0),"※收入和支出都没填",IF(OR(N($F148)&lt;0,N($G148)&lt;0),"※金额不能填负数，方向反了就换一列填",IF($D148="","※没填收支类别，分类报表会漏掉这一笔",IF(ISNA(MATCH($D148,类别表,0)),"※收支类别不在【基础资料】的清单里",IF(AND($L148="内部转账",$M148=""),"△内部转账要在「对方账户」写上另一头",IF(AND($L148="内部转账",$M148=$C148),"※对方账户跟本账户是同一个",IF(AND($L148&lt;&gt;"内部转账",$M148&lt;&gt;""),"△填了对方账户，但类别不是内部转账",IF($H148&lt;0,"△这一笔之后该账户余额成负数了，核一下",""))))))))))))</f>
        <v/>
      </c>
    </row>
    <row r="149">
      <c r="A149" s="17">
        <f>IF($C149="","",COUNTA($C$5:$C149))</f>
        <v/>
      </c>
      <c r="B149" s="20" t="n"/>
      <c r="C149" s="18" t="n"/>
      <c r="D149" s="18" t="n"/>
      <c r="E149" s="26" t="n"/>
      <c r="F149" s="19" t="n"/>
      <c r="G149" s="19" t="n"/>
      <c r="H149" s="27">
        <f>IF($C149="","",ROUND(SUMIF(账户表,$C149,账户期初)+SUMIFS($F$5:F149,$C$5:C149,$C149)-SUMIFS($G$5:G149,$C$5:C149,$C149),2))</f>
        <v/>
      </c>
      <c r="I149" s="18" t="n"/>
      <c r="J149" s="18" t="n"/>
      <c r="K149" s="28">
        <f>IF($B149="","",--TEXT($B149,"yyyymm"))</f>
        <v/>
      </c>
      <c r="L149" s="29">
        <f>IF($D149="","",IFERROR(INDEX(类别属性,MATCH($D149,类别表,0)),""))</f>
        <v/>
      </c>
      <c r="M149" s="18" t="n"/>
      <c r="N149" s="18" t="n"/>
      <c r="O149" s="26" t="n"/>
      <c r="P149" s="21">
        <f>IF($C149="","",IF(ISNA(MATCH($C149,账户表,0)),"※这个账户不在【基础资料】的账户档案里",IF($B149="","※没填日期，这一笔不会进任何月份的报表",IF(AND($F149&lt;&gt;"",$G149&lt;&gt;""),"※收入和支出不能同时填",IF(AND(N($F149)=0,N($G149)=0),"※收入和支出都没填",IF(OR(N($F149)&lt;0,N($G149)&lt;0),"※金额不能填负数，方向反了就换一列填",IF($D149="","※没填收支类别，分类报表会漏掉这一笔",IF(ISNA(MATCH($D149,类别表,0)),"※收支类别不在【基础资料】的清单里",IF(AND($L149="内部转账",$M149=""),"△内部转账要在「对方账户」写上另一头",IF(AND($L149="内部转账",$M149=$C149),"※对方账户跟本账户是同一个",IF(AND($L149&lt;&gt;"内部转账",$M149&lt;&gt;""),"△填了对方账户，但类别不是内部转账",IF($H149&lt;0,"△这一笔之后该账户余额成负数了，核一下",""))))))))))))</f>
        <v/>
      </c>
    </row>
    <row r="150">
      <c r="A150" s="17">
        <f>IF($C150="","",COUNTA($C$5:$C150))</f>
        <v/>
      </c>
      <c r="B150" s="20" t="n"/>
      <c r="C150" s="18" t="n"/>
      <c r="D150" s="18" t="n"/>
      <c r="E150" s="26" t="n"/>
      <c r="F150" s="19" t="n"/>
      <c r="G150" s="19" t="n"/>
      <c r="H150" s="27">
        <f>IF($C150="","",ROUND(SUMIF(账户表,$C150,账户期初)+SUMIFS($F$5:F150,$C$5:C150,$C150)-SUMIFS($G$5:G150,$C$5:C150,$C150),2))</f>
        <v/>
      </c>
      <c r="I150" s="18" t="n"/>
      <c r="J150" s="18" t="n"/>
      <c r="K150" s="28">
        <f>IF($B150="","",--TEXT($B150,"yyyymm"))</f>
        <v/>
      </c>
      <c r="L150" s="29">
        <f>IF($D150="","",IFERROR(INDEX(类别属性,MATCH($D150,类别表,0)),""))</f>
        <v/>
      </c>
      <c r="M150" s="18" t="n"/>
      <c r="N150" s="18" t="n"/>
      <c r="O150" s="26" t="n"/>
      <c r="P150" s="21">
        <f>IF($C150="","",IF(ISNA(MATCH($C150,账户表,0)),"※这个账户不在【基础资料】的账户档案里",IF($B150="","※没填日期，这一笔不会进任何月份的报表",IF(AND($F150&lt;&gt;"",$G150&lt;&gt;""),"※收入和支出不能同时填",IF(AND(N($F150)=0,N($G150)=0),"※收入和支出都没填",IF(OR(N($F150)&lt;0,N($G150)&lt;0),"※金额不能填负数，方向反了就换一列填",IF($D150="","※没填收支类别，分类报表会漏掉这一笔",IF(ISNA(MATCH($D150,类别表,0)),"※收支类别不在【基础资料】的清单里",IF(AND($L150="内部转账",$M150=""),"△内部转账要在「对方账户」写上另一头",IF(AND($L150="内部转账",$M150=$C150),"※对方账户跟本账户是同一个",IF(AND($L150&lt;&gt;"内部转账",$M150&lt;&gt;""),"△填了对方账户，但类别不是内部转账",IF($H150&lt;0,"△这一笔之后该账户余额成负数了，核一下",""))))))))))))</f>
        <v/>
      </c>
    </row>
    <row r="151">
      <c r="A151" s="17">
        <f>IF($C151="","",COUNTA($C$5:$C151))</f>
        <v/>
      </c>
      <c r="B151" s="20" t="n"/>
      <c r="C151" s="18" t="n"/>
      <c r="D151" s="18" t="n"/>
      <c r="E151" s="26" t="n"/>
      <c r="F151" s="19" t="n"/>
      <c r="G151" s="19" t="n"/>
      <c r="H151" s="27">
        <f>IF($C151="","",ROUND(SUMIF(账户表,$C151,账户期初)+SUMIFS($F$5:F151,$C$5:C151,$C151)-SUMIFS($G$5:G151,$C$5:C151,$C151),2))</f>
        <v/>
      </c>
      <c r="I151" s="18" t="n"/>
      <c r="J151" s="18" t="n"/>
      <c r="K151" s="28">
        <f>IF($B151="","",--TEXT($B151,"yyyymm"))</f>
        <v/>
      </c>
      <c r="L151" s="29">
        <f>IF($D151="","",IFERROR(INDEX(类别属性,MATCH($D151,类别表,0)),""))</f>
        <v/>
      </c>
      <c r="M151" s="18" t="n"/>
      <c r="N151" s="18" t="n"/>
      <c r="O151" s="26" t="n"/>
      <c r="P151" s="21">
        <f>IF($C151="","",IF(ISNA(MATCH($C151,账户表,0)),"※这个账户不在【基础资料】的账户档案里",IF($B151="","※没填日期，这一笔不会进任何月份的报表",IF(AND($F151&lt;&gt;"",$G151&lt;&gt;""),"※收入和支出不能同时填",IF(AND(N($F151)=0,N($G151)=0),"※收入和支出都没填",IF(OR(N($F151)&lt;0,N($G151)&lt;0),"※金额不能填负数，方向反了就换一列填",IF($D151="","※没填收支类别，分类报表会漏掉这一笔",IF(ISNA(MATCH($D151,类别表,0)),"※收支类别不在【基础资料】的清单里",IF(AND($L151="内部转账",$M151=""),"△内部转账要在「对方账户」写上另一头",IF(AND($L151="内部转账",$M151=$C151),"※对方账户跟本账户是同一个",IF(AND($L151&lt;&gt;"内部转账",$M151&lt;&gt;""),"△填了对方账户，但类别不是内部转账",IF($H151&lt;0,"△这一笔之后该账户余额成负数了，核一下",""))))))))))))</f>
        <v/>
      </c>
    </row>
    <row r="152">
      <c r="A152" s="17">
        <f>IF($C152="","",COUNTA($C$5:$C152))</f>
        <v/>
      </c>
      <c r="B152" s="20" t="n"/>
      <c r="C152" s="18" t="n"/>
      <c r="D152" s="18" t="n"/>
      <c r="E152" s="26" t="n"/>
      <c r="F152" s="19" t="n"/>
      <c r="G152" s="19" t="n"/>
      <c r="H152" s="27">
        <f>IF($C152="","",ROUND(SUMIF(账户表,$C152,账户期初)+SUMIFS($F$5:F152,$C$5:C152,$C152)-SUMIFS($G$5:G152,$C$5:C152,$C152),2))</f>
        <v/>
      </c>
      <c r="I152" s="18" t="n"/>
      <c r="J152" s="18" t="n"/>
      <c r="K152" s="28">
        <f>IF($B152="","",--TEXT($B152,"yyyymm"))</f>
        <v/>
      </c>
      <c r="L152" s="29">
        <f>IF($D152="","",IFERROR(INDEX(类别属性,MATCH($D152,类别表,0)),""))</f>
        <v/>
      </c>
      <c r="M152" s="18" t="n"/>
      <c r="N152" s="18" t="n"/>
      <c r="O152" s="26" t="n"/>
      <c r="P152" s="21">
        <f>IF($C152="","",IF(ISNA(MATCH($C152,账户表,0)),"※这个账户不在【基础资料】的账户档案里",IF($B152="","※没填日期，这一笔不会进任何月份的报表",IF(AND($F152&lt;&gt;"",$G152&lt;&gt;""),"※收入和支出不能同时填",IF(AND(N($F152)=0,N($G152)=0),"※收入和支出都没填",IF(OR(N($F152)&lt;0,N($G152)&lt;0),"※金额不能填负数，方向反了就换一列填",IF($D152="","※没填收支类别，分类报表会漏掉这一笔",IF(ISNA(MATCH($D152,类别表,0)),"※收支类别不在【基础资料】的清单里",IF(AND($L152="内部转账",$M152=""),"△内部转账要在「对方账户」写上另一头",IF(AND($L152="内部转账",$M152=$C152),"※对方账户跟本账户是同一个",IF(AND($L152&lt;&gt;"内部转账",$M152&lt;&gt;""),"△填了对方账户，但类别不是内部转账",IF($H152&lt;0,"△这一笔之后该账户余额成负数了，核一下",""))))))))))))</f>
        <v/>
      </c>
    </row>
    <row r="153">
      <c r="A153" s="17">
        <f>IF($C153="","",COUNTA($C$5:$C153))</f>
        <v/>
      </c>
      <c r="B153" s="20" t="n"/>
      <c r="C153" s="18" t="n"/>
      <c r="D153" s="18" t="n"/>
      <c r="E153" s="26" t="n"/>
      <c r="F153" s="19" t="n"/>
      <c r="G153" s="19" t="n"/>
      <c r="H153" s="27">
        <f>IF($C153="","",ROUND(SUMIF(账户表,$C153,账户期初)+SUMIFS($F$5:F153,$C$5:C153,$C153)-SUMIFS($G$5:G153,$C$5:C153,$C153),2))</f>
        <v/>
      </c>
      <c r="I153" s="18" t="n"/>
      <c r="J153" s="18" t="n"/>
      <c r="K153" s="28">
        <f>IF($B153="","",--TEXT($B153,"yyyymm"))</f>
        <v/>
      </c>
      <c r="L153" s="29">
        <f>IF($D153="","",IFERROR(INDEX(类别属性,MATCH($D153,类别表,0)),""))</f>
        <v/>
      </c>
      <c r="M153" s="18" t="n"/>
      <c r="N153" s="18" t="n"/>
      <c r="O153" s="26" t="n"/>
      <c r="P153" s="21">
        <f>IF($C153="","",IF(ISNA(MATCH($C153,账户表,0)),"※这个账户不在【基础资料】的账户档案里",IF($B153="","※没填日期，这一笔不会进任何月份的报表",IF(AND($F153&lt;&gt;"",$G153&lt;&gt;""),"※收入和支出不能同时填",IF(AND(N($F153)=0,N($G153)=0),"※收入和支出都没填",IF(OR(N($F153)&lt;0,N($G153)&lt;0),"※金额不能填负数，方向反了就换一列填",IF($D153="","※没填收支类别，分类报表会漏掉这一笔",IF(ISNA(MATCH($D153,类别表,0)),"※收支类别不在【基础资料】的清单里",IF(AND($L153="内部转账",$M153=""),"△内部转账要在「对方账户」写上另一头",IF(AND($L153="内部转账",$M153=$C153),"※对方账户跟本账户是同一个",IF(AND($L153&lt;&gt;"内部转账",$M153&lt;&gt;""),"△填了对方账户，但类别不是内部转账",IF($H153&lt;0,"△这一笔之后该账户余额成负数了，核一下",""))))))))))))</f>
        <v/>
      </c>
    </row>
    <row r="154">
      <c r="A154" s="17">
        <f>IF($C154="","",COUNTA($C$5:$C154))</f>
        <v/>
      </c>
      <c r="B154" s="20" t="n"/>
      <c r="C154" s="18" t="n"/>
      <c r="D154" s="18" t="n"/>
      <c r="E154" s="26" t="n"/>
      <c r="F154" s="19" t="n"/>
      <c r="G154" s="19" t="n"/>
      <c r="H154" s="27">
        <f>IF($C154="","",ROUND(SUMIF(账户表,$C154,账户期初)+SUMIFS($F$5:F154,$C$5:C154,$C154)-SUMIFS($G$5:G154,$C$5:C154,$C154),2))</f>
        <v/>
      </c>
      <c r="I154" s="18" t="n"/>
      <c r="J154" s="18" t="n"/>
      <c r="K154" s="28">
        <f>IF($B154="","",--TEXT($B154,"yyyymm"))</f>
        <v/>
      </c>
      <c r="L154" s="29">
        <f>IF($D154="","",IFERROR(INDEX(类别属性,MATCH($D154,类别表,0)),""))</f>
        <v/>
      </c>
      <c r="M154" s="18" t="n"/>
      <c r="N154" s="18" t="n"/>
      <c r="O154" s="26" t="n"/>
      <c r="P154" s="21">
        <f>IF($C154="","",IF(ISNA(MATCH($C154,账户表,0)),"※这个账户不在【基础资料】的账户档案里",IF($B154="","※没填日期，这一笔不会进任何月份的报表",IF(AND($F154&lt;&gt;"",$G154&lt;&gt;""),"※收入和支出不能同时填",IF(AND(N($F154)=0,N($G154)=0),"※收入和支出都没填",IF(OR(N($F154)&lt;0,N($G154)&lt;0),"※金额不能填负数，方向反了就换一列填",IF($D154="","※没填收支类别，分类报表会漏掉这一笔",IF(ISNA(MATCH($D154,类别表,0)),"※收支类别不在【基础资料】的清单里",IF(AND($L154="内部转账",$M154=""),"△内部转账要在「对方账户」写上另一头",IF(AND($L154="内部转账",$M154=$C154),"※对方账户跟本账户是同一个",IF(AND($L154&lt;&gt;"内部转账",$M154&lt;&gt;""),"△填了对方账户，但类别不是内部转账",IF($H154&lt;0,"△这一笔之后该账户余额成负数了，核一下",""))))))))))))</f>
        <v/>
      </c>
    </row>
    <row r="155">
      <c r="A155" s="17">
        <f>IF($C155="","",COUNTA($C$5:$C155))</f>
        <v/>
      </c>
      <c r="B155" s="20" t="n"/>
      <c r="C155" s="18" t="n"/>
      <c r="D155" s="18" t="n"/>
      <c r="E155" s="26" t="n"/>
      <c r="F155" s="19" t="n"/>
      <c r="G155" s="19" t="n"/>
      <c r="H155" s="27">
        <f>IF($C155="","",ROUND(SUMIF(账户表,$C155,账户期初)+SUMIFS($F$5:F155,$C$5:C155,$C155)-SUMIFS($G$5:G155,$C$5:C155,$C155),2))</f>
        <v/>
      </c>
      <c r="I155" s="18" t="n"/>
      <c r="J155" s="18" t="n"/>
      <c r="K155" s="28">
        <f>IF($B155="","",--TEXT($B155,"yyyymm"))</f>
        <v/>
      </c>
      <c r="L155" s="29">
        <f>IF($D155="","",IFERROR(INDEX(类别属性,MATCH($D155,类别表,0)),""))</f>
        <v/>
      </c>
      <c r="M155" s="18" t="n"/>
      <c r="N155" s="18" t="n"/>
      <c r="O155" s="26" t="n"/>
      <c r="P155" s="21">
        <f>IF($C155="","",IF(ISNA(MATCH($C155,账户表,0)),"※这个账户不在【基础资料】的账户档案里",IF($B155="","※没填日期，这一笔不会进任何月份的报表",IF(AND($F155&lt;&gt;"",$G155&lt;&gt;""),"※收入和支出不能同时填",IF(AND(N($F155)=0,N($G155)=0),"※收入和支出都没填",IF(OR(N($F155)&lt;0,N($G155)&lt;0),"※金额不能填负数，方向反了就换一列填",IF($D155="","※没填收支类别，分类报表会漏掉这一笔",IF(ISNA(MATCH($D155,类别表,0)),"※收支类别不在【基础资料】的清单里",IF(AND($L155="内部转账",$M155=""),"△内部转账要在「对方账户」写上另一头",IF(AND($L155="内部转账",$M155=$C155),"※对方账户跟本账户是同一个",IF(AND($L155&lt;&gt;"内部转账",$M155&lt;&gt;""),"△填了对方账户，但类别不是内部转账",IF($H155&lt;0,"△这一笔之后该账户余额成负数了，核一下",""))))))))))))</f>
        <v/>
      </c>
    </row>
    <row r="156">
      <c r="A156" s="17">
        <f>IF($C156="","",COUNTA($C$5:$C156))</f>
        <v/>
      </c>
      <c r="B156" s="20" t="n"/>
      <c r="C156" s="18" t="n"/>
      <c r="D156" s="18" t="n"/>
      <c r="E156" s="26" t="n"/>
      <c r="F156" s="19" t="n"/>
      <c r="G156" s="19" t="n"/>
      <c r="H156" s="27">
        <f>IF($C156="","",ROUND(SUMIF(账户表,$C156,账户期初)+SUMIFS($F$5:F156,$C$5:C156,$C156)-SUMIFS($G$5:G156,$C$5:C156,$C156),2))</f>
        <v/>
      </c>
      <c r="I156" s="18" t="n"/>
      <c r="J156" s="18" t="n"/>
      <c r="K156" s="28">
        <f>IF($B156="","",--TEXT($B156,"yyyymm"))</f>
        <v/>
      </c>
      <c r="L156" s="29">
        <f>IF($D156="","",IFERROR(INDEX(类别属性,MATCH($D156,类别表,0)),""))</f>
        <v/>
      </c>
      <c r="M156" s="18" t="n"/>
      <c r="N156" s="18" t="n"/>
      <c r="O156" s="26" t="n"/>
      <c r="P156" s="21">
        <f>IF($C156="","",IF(ISNA(MATCH($C156,账户表,0)),"※这个账户不在【基础资料】的账户档案里",IF($B156="","※没填日期，这一笔不会进任何月份的报表",IF(AND($F156&lt;&gt;"",$G156&lt;&gt;""),"※收入和支出不能同时填",IF(AND(N($F156)=0,N($G156)=0),"※收入和支出都没填",IF(OR(N($F156)&lt;0,N($G156)&lt;0),"※金额不能填负数，方向反了就换一列填",IF($D156="","※没填收支类别，分类报表会漏掉这一笔",IF(ISNA(MATCH($D156,类别表,0)),"※收支类别不在【基础资料】的清单里",IF(AND($L156="内部转账",$M156=""),"△内部转账要在「对方账户」写上另一头",IF(AND($L156="内部转账",$M156=$C156),"※对方账户跟本账户是同一个",IF(AND($L156&lt;&gt;"内部转账",$M156&lt;&gt;""),"△填了对方账户，但类别不是内部转账",IF($H156&lt;0,"△这一笔之后该账户余额成负数了，核一下",""))))))))))))</f>
        <v/>
      </c>
    </row>
    <row r="157">
      <c r="A157" s="17">
        <f>IF($C157="","",COUNTA($C$5:$C157))</f>
        <v/>
      </c>
      <c r="B157" s="20" t="n"/>
      <c r="C157" s="18" t="n"/>
      <c r="D157" s="18" t="n"/>
      <c r="E157" s="26" t="n"/>
      <c r="F157" s="19" t="n"/>
      <c r="G157" s="19" t="n"/>
      <c r="H157" s="27">
        <f>IF($C157="","",ROUND(SUMIF(账户表,$C157,账户期初)+SUMIFS($F$5:F157,$C$5:C157,$C157)-SUMIFS($G$5:G157,$C$5:C157,$C157),2))</f>
        <v/>
      </c>
      <c r="I157" s="18" t="n"/>
      <c r="J157" s="18" t="n"/>
      <c r="K157" s="28">
        <f>IF($B157="","",--TEXT($B157,"yyyymm"))</f>
        <v/>
      </c>
      <c r="L157" s="29">
        <f>IF($D157="","",IFERROR(INDEX(类别属性,MATCH($D157,类别表,0)),""))</f>
        <v/>
      </c>
      <c r="M157" s="18" t="n"/>
      <c r="N157" s="18" t="n"/>
      <c r="O157" s="26" t="n"/>
      <c r="P157" s="21">
        <f>IF($C157="","",IF(ISNA(MATCH($C157,账户表,0)),"※这个账户不在【基础资料】的账户档案里",IF($B157="","※没填日期，这一笔不会进任何月份的报表",IF(AND($F157&lt;&gt;"",$G157&lt;&gt;""),"※收入和支出不能同时填",IF(AND(N($F157)=0,N($G157)=0),"※收入和支出都没填",IF(OR(N($F157)&lt;0,N($G157)&lt;0),"※金额不能填负数，方向反了就换一列填",IF($D157="","※没填收支类别，分类报表会漏掉这一笔",IF(ISNA(MATCH($D157,类别表,0)),"※收支类别不在【基础资料】的清单里",IF(AND($L157="内部转账",$M157=""),"△内部转账要在「对方账户」写上另一头",IF(AND($L157="内部转账",$M157=$C157),"※对方账户跟本账户是同一个",IF(AND($L157&lt;&gt;"内部转账",$M157&lt;&gt;""),"△填了对方账户，但类别不是内部转账",IF($H157&lt;0,"△这一笔之后该账户余额成负数了，核一下",""))))))))))))</f>
        <v/>
      </c>
    </row>
    <row r="158">
      <c r="A158" s="17">
        <f>IF($C158="","",COUNTA($C$5:$C158))</f>
        <v/>
      </c>
      <c r="B158" s="20" t="n"/>
      <c r="C158" s="18" t="n"/>
      <c r="D158" s="18" t="n"/>
      <c r="E158" s="26" t="n"/>
      <c r="F158" s="19" t="n"/>
      <c r="G158" s="19" t="n"/>
      <c r="H158" s="27">
        <f>IF($C158="","",ROUND(SUMIF(账户表,$C158,账户期初)+SUMIFS($F$5:F158,$C$5:C158,$C158)-SUMIFS($G$5:G158,$C$5:C158,$C158),2))</f>
        <v/>
      </c>
      <c r="I158" s="18" t="n"/>
      <c r="J158" s="18" t="n"/>
      <c r="K158" s="28">
        <f>IF($B158="","",--TEXT($B158,"yyyymm"))</f>
        <v/>
      </c>
      <c r="L158" s="29">
        <f>IF($D158="","",IFERROR(INDEX(类别属性,MATCH($D158,类别表,0)),""))</f>
        <v/>
      </c>
      <c r="M158" s="18" t="n"/>
      <c r="N158" s="18" t="n"/>
      <c r="O158" s="26" t="n"/>
      <c r="P158" s="21">
        <f>IF($C158="","",IF(ISNA(MATCH($C158,账户表,0)),"※这个账户不在【基础资料】的账户档案里",IF($B158="","※没填日期，这一笔不会进任何月份的报表",IF(AND($F158&lt;&gt;"",$G158&lt;&gt;""),"※收入和支出不能同时填",IF(AND(N($F158)=0,N($G158)=0),"※收入和支出都没填",IF(OR(N($F158)&lt;0,N($G158)&lt;0),"※金额不能填负数，方向反了就换一列填",IF($D158="","※没填收支类别，分类报表会漏掉这一笔",IF(ISNA(MATCH($D158,类别表,0)),"※收支类别不在【基础资料】的清单里",IF(AND($L158="内部转账",$M158=""),"△内部转账要在「对方账户」写上另一头",IF(AND($L158="内部转账",$M158=$C158),"※对方账户跟本账户是同一个",IF(AND($L158&lt;&gt;"内部转账",$M158&lt;&gt;""),"△填了对方账户，但类别不是内部转账",IF($H158&lt;0,"△这一笔之后该账户余额成负数了，核一下",""))))))))))))</f>
        <v/>
      </c>
    </row>
    <row r="159">
      <c r="A159" s="17">
        <f>IF($C159="","",COUNTA($C$5:$C159))</f>
        <v/>
      </c>
      <c r="B159" s="20" t="n"/>
      <c r="C159" s="18" t="n"/>
      <c r="D159" s="18" t="n"/>
      <c r="E159" s="26" t="n"/>
      <c r="F159" s="19" t="n"/>
      <c r="G159" s="19" t="n"/>
      <c r="H159" s="27">
        <f>IF($C159="","",ROUND(SUMIF(账户表,$C159,账户期初)+SUMIFS($F$5:F159,$C$5:C159,$C159)-SUMIFS($G$5:G159,$C$5:C159,$C159),2))</f>
        <v/>
      </c>
      <c r="I159" s="18" t="n"/>
      <c r="J159" s="18" t="n"/>
      <c r="K159" s="28">
        <f>IF($B159="","",--TEXT($B159,"yyyymm"))</f>
        <v/>
      </c>
      <c r="L159" s="29">
        <f>IF($D159="","",IFERROR(INDEX(类别属性,MATCH($D159,类别表,0)),""))</f>
        <v/>
      </c>
      <c r="M159" s="18" t="n"/>
      <c r="N159" s="18" t="n"/>
      <c r="O159" s="26" t="n"/>
      <c r="P159" s="21">
        <f>IF($C159="","",IF(ISNA(MATCH($C159,账户表,0)),"※这个账户不在【基础资料】的账户档案里",IF($B159="","※没填日期，这一笔不会进任何月份的报表",IF(AND($F159&lt;&gt;"",$G159&lt;&gt;""),"※收入和支出不能同时填",IF(AND(N($F159)=0,N($G159)=0),"※收入和支出都没填",IF(OR(N($F159)&lt;0,N($G159)&lt;0),"※金额不能填负数，方向反了就换一列填",IF($D159="","※没填收支类别，分类报表会漏掉这一笔",IF(ISNA(MATCH($D159,类别表,0)),"※收支类别不在【基础资料】的清单里",IF(AND($L159="内部转账",$M159=""),"△内部转账要在「对方账户」写上另一头",IF(AND($L159="内部转账",$M159=$C159),"※对方账户跟本账户是同一个",IF(AND($L159&lt;&gt;"内部转账",$M159&lt;&gt;""),"△填了对方账户，但类别不是内部转账",IF($H159&lt;0,"△这一笔之后该账户余额成负数了，核一下",""))))))))))))</f>
        <v/>
      </c>
    </row>
    <row r="160">
      <c r="A160" s="17">
        <f>IF($C160="","",COUNTA($C$5:$C160))</f>
        <v/>
      </c>
      <c r="B160" s="20" t="n"/>
      <c r="C160" s="18" t="n"/>
      <c r="D160" s="18" t="n"/>
      <c r="E160" s="26" t="n"/>
      <c r="F160" s="19" t="n"/>
      <c r="G160" s="19" t="n"/>
      <c r="H160" s="27">
        <f>IF($C160="","",ROUND(SUMIF(账户表,$C160,账户期初)+SUMIFS($F$5:F160,$C$5:C160,$C160)-SUMIFS($G$5:G160,$C$5:C160,$C160),2))</f>
        <v/>
      </c>
      <c r="I160" s="18" t="n"/>
      <c r="J160" s="18" t="n"/>
      <c r="K160" s="28">
        <f>IF($B160="","",--TEXT($B160,"yyyymm"))</f>
        <v/>
      </c>
      <c r="L160" s="29">
        <f>IF($D160="","",IFERROR(INDEX(类别属性,MATCH($D160,类别表,0)),""))</f>
        <v/>
      </c>
      <c r="M160" s="18" t="n"/>
      <c r="N160" s="18" t="n"/>
      <c r="O160" s="26" t="n"/>
      <c r="P160" s="21">
        <f>IF($C160="","",IF(ISNA(MATCH($C160,账户表,0)),"※这个账户不在【基础资料】的账户档案里",IF($B160="","※没填日期，这一笔不会进任何月份的报表",IF(AND($F160&lt;&gt;"",$G160&lt;&gt;""),"※收入和支出不能同时填",IF(AND(N($F160)=0,N($G160)=0),"※收入和支出都没填",IF(OR(N($F160)&lt;0,N($G160)&lt;0),"※金额不能填负数，方向反了就换一列填",IF($D160="","※没填收支类别，分类报表会漏掉这一笔",IF(ISNA(MATCH($D160,类别表,0)),"※收支类别不在【基础资料】的清单里",IF(AND($L160="内部转账",$M160=""),"△内部转账要在「对方账户」写上另一头",IF(AND($L160="内部转账",$M160=$C160),"※对方账户跟本账户是同一个",IF(AND($L160&lt;&gt;"内部转账",$M160&lt;&gt;""),"△填了对方账户，但类别不是内部转账",IF($H160&lt;0,"△这一笔之后该账户余额成负数了，核一下",""))))))))))))</f>
        <v/>
      </c>
    </row>
    <row r="161">
      <c r="A161" s="17">
        <f>IF($C161="","",COUNTA($C$5:$C161))</f>
        <v/>
      </c>
      <c r="B161" s="20" t="n"/>
      <c r="C161" s="18" t="n"/>
      <c r="D161" s="18" t="n"/>
      <c r="E161" s="26" t="n"/>
      <c r="F161" s="19" t="n"/>
      <c r="G161" s="19" t="n"/>
      <c r="H161" s="27">
        <f>IF($C161="","",ROUND(SUMIF(账户表,$C161,账户期初)+SUMIFS($F$5:F161,$C$5:C161,$C161)-SUMIFS($G$5:G161,$C$5:C161,$C161),2))</f>
        <v/>
      </c>
      <c r="I161" s="18" t="n"/>
      <c r="J161" s="18" t="n"/>
      <c r="K161" s="28">
        <f>IF($B161="","",--TEXT($B161,"yyyymm"))</f>
        <v/>
      </c>
      <c r="L161" s="29">
        <f>IF($D161="","",IFERROR(INDEX(类别属性,MATCH($D161,类别表,0)),""))</f>
        <v/>
      </c>
      <c r="M161" s="18" t="n"/>
      <c r="N161" s="18" t="n"/>
      <c r="O161" s="26" t="n"/>
      <c r="P161" s="21">
        <f>IF($C161="","",IF(ISNA(MATCH($C161,账户表,0)),"※这个账户不在【基础资料】的账户档案里",IF($B161="","※没填日期，这一笔不会进任何月份的报表",IF(AND($F161&lt;&gt;"",$G161&lt;&gt;""),"※收入和支出不能同时填",IF(AND(N($F161)=0,N($G161)=0),"※收入和支出都没填",IF(OR(N($F161)&lt;0,N($G161)&lt;0),"※金额不能填负数，方向反了就换一列填",IF($D161="","※没填收支类别，分类报表会漏掉这一笔",IF(ISNA(MATCH($D161,类别表,0)),"※收支类别不在【基础资料】的清单里",IF(AND($L161="内部转账",$M161=""),"△内部转账要在「对方账户」写上另一头",IF(AND($L161="内部转账",$M161=$C161),"※对方账户跟本账户是同一个",IF(AND($L161&lt;&gt;"内部转账",$M161&lt;&gt;""),"△填了对方账户，但类别不是内部转账",IF($H161&lt;0,"△这一笔之后该账户余额成负数了，核一下",""))))))))))))</f>
        <v/>
      </c>
    </row>
    <row r="162">
      <c r="A162" s="17">
        <f>IF($C162="","",COUNTA($C$5:$C162))</f>
        <v/>
      </c>
      <c r="B162" s="20" t="n"/>
      <c r="C162" s="18" t="n"/>
      <c r="D162" s="18" t="n"/>
      <c r="E162" s="26" t="n"/>
      <c r="F162" s="19" t="n"/>
      <c r="G162" s="19" t="n"/>
      <c r="H162" s="27">
        <f>IF($C162="","",ROUND(SUMIF(账户表,$C162,账户期初)+SUMIFS($F$5:F162,$C$5:C162,$C162)-SUMIFS($G$5:G162,$C$5:C162,$C162),2))</f>
        <v/>
      </c>
      <c r="I162" s="18" t="n"/>
      <c r="J162" s="18" t="n"/>
      <c r="K162" s="28">
        <f>IF($B162="","",--TEXT($B162,"yyyymm"))</f>
        <v/>
      </c>
      <c r="L162" s="29">
        <f>IF($D162="","",IFERROR(INDEX(类别属性,MATCH($D162,类别表,0)),""))</f>
        <v/>
      </c>
      <c r="M162" s="18" t="n"/>
      <c r="N162" s="18" t="n"/>
      <c r="O162" s="26" t="n"/>
      <c r="P162" s="21">
        <f>IF($C162="","",IF(ISNA(MATCH($C162,账户表,0)),"※这个账户不在【基础资料】的账户档案里",IF($B162="","※没填日期，这一笔不会进任何月份的报表",IF(AND($F162&lt;&gt;"",$G162&lt;&gt;""),"※收入和支出不能同时填",IF(AND(N($F162)=0,N($G162)=0),"※收入和支出都没填",IF(OR(N($F162)&lt;0,N($G162)&lt;0),"※金额不能填负数，方向反了就换一列填",IF($D162="","※没填收支类别，分类报表会漏掉这一笔",IF(ISNA(MATCH($D162,类别表,0)),"※收支类别不在【基础资料】的清单里",IF(AND($L162="内部转账",$M162=""),"△内部转账要在「对方账户」写上另一头",IF(AND($L162="内部转账",$M162=$C162),"※对方账户跟本账户是同一个",IF(AND($L162&lt;&gt;"内部转账",$M162&lt;&gt;""),"△填了对方账户，但类别不是内部转账",IF($H162&lt;0,"△这一笔之后该账户余额成负数了，核一下",""))))))))))))</f>
        <v/>
      </c>
    </row>
    <row r="163">
      <c r="A163" s="17">
        <f>IF($C163="","",COUNTA($C$5:$C163))</f>
        <v/>
      </c>
      <c r="B163" s="20" t="n"/>
      <c r="C163" s="18" t="n"/>
      <c r="D163" s="18" t="n"/>
      <c r="E163" s="26" t="n"/>
      <c r="F163" s="19" t="n"/>
      <c r="G163" s="19" t="n"/>
      <c r="H163" s="27">
        <f>IF($C163="","",ROUND(SUMIF(账户表,$C163,账户期初)+SUMIFS($F$5:F163,$C$5:C163,$C163)-SUMIFS($G$5:G163,$C$5:C163,$C163),2))</f>
        <v/>
      </c>
      <c r="I163" s="18" t="n"/>
      <c r="J163" s="18" t="n"/>
      <c r="K163" s="28">
        <f>IF($B163="","",--TEXT($B163,"yyyymm"))</f>
        <v/>
      </c>
      <c r="L163" s="29">
        <f>IF($D163="","",IFERROR(INDEX(类别属性,MATCH($D163,类别表,0)),""))</f>
        <v/>
      </c>
      <c r="M163" s="18" t="n"/>
      <c r="N163" s="18" t="n"/>
      <c r="O163" s="26" t="n"/>
      <c r="P163" s="21">
        <f>IF($C163="","",IF(ISNA(MATCH($C163,账户表,0)),"※这个账户不在【基础资料】的账户档案里",IF($B163="","※没填日期，这一笔不会进任何月份的报表",IF(AND($F163&lt;&gt;"",$G163&lt;&gt;""),"※收入和支出不能同时填",IF(AND(N($F163)=0,N($G163)=0),"※收入和支出都没填",IF(OR(N($F163)&lt;0,N($G163)&lt;0),"※金额不能填负数，方向反了就换一列填",IF($D163="","※没填收支类别，分类报表会漏掉这一笔",IF(ISNA(MATCH($D163,类别表,0)),"※收支类别不在【基础资料】的清单里",IF(AND($L163="内部转账",$M163=""),"△内部转账要在「对方账户」写上另一头",IF(AND($L163="内部转账",$M163=$C163),"※对方账户跟本账户是同一个",IF(AND($L163&lt;&gt;"内部转账",$M163&lt;&gt;""),"△填了对方账户，但类别不是内部转账",IF($H163&lt;0,"△这一笔之后该账户余额成负数了，核一下",""))))))))))))</f>
        <v/>
      </c>
    </row>
    <row r="164">
      <c r="A164" s="17">
        <f>IF($C164="","",COUNTA($C$5:$C164))</f>
        <v/>
      </c>
      <c r="B164" s="20" t="n"/>
      <c r="C164" s="18" t="n"/>
      <c r="D164" s="18" t="n"/>
      <c r="E164" s="26" t="n"/>
      <c r="F164" s="19" t="n"/>
      <c r="G164" s="19" t="n"/>
      <c r="H164" s="27">
        <f>IF($C164="","",ROUND(SUMIF(账户表,$C164,账户期初)+SUMIFS($F$5:F164,$C$5:C164,$C164)-SUMIFS($G$5:G164,$C$5:C164,$C164),2))</f>
        <v/>
      </c>
      <c r="I164" s="18" t="n"/>
      <c r="J164" s="18" t="n"/>
      <c r="K164" s="28">
        <f>IF($B164="","",--TEXT($B164,"yyyymm"))</f>
        <v/>
      </c>
      <c r="L164" s="29">
        <f>IF($D164="","",IFERROR(INDEX(类别属性,MATCH($D164,类别表,0)),""))</f>
        <v/>
      </c>
      <c r="M164" s="18" t="n"/>
      <c r="N164" s="18" t="n"/>
      <c r="O164" s="26" t="n"/>
      <c r="P164" s="21">
        <f>IF($C164="","",IF(ISNA(MATCH($C164,账户表,0)),"※这个账户不在【基础资料】的账户档案里",IF($B164="","※没填日期，这一笔不会进任何月份的报表",IF(AND($F164&lt;&gt;"",$G164&lt;&gt;""),"※收入和支出不能同时填",IF(AND(N($F164)=0,N($G164)=0),"※收入和支出都没填",IF(OR(N($F164)&lt;0,N($G164)&lt;0),"※金额不能填负数，方向反了就换一列填",IF($D164="","※没填收支类别，分类报表会漏掉这一笔",IF(ISNA(MATCH($D164,类别表,0)),"※收支类别不在【基础资料】的清单里",IF(AND($L164="内部转账",$M164=""),"△内部转账要在「对方账户」写上另一头",IF(AND($L164="内部转账",$M164=$C164),"※对方账户跟本账户是同一个",IF(AND($L164&lt;&gt;"内部转账",$M164&lt;&gt;""),"△填了对方账户，但类别不是内部转账",IF($H164&lt;0,"△这一笔之后该账户余额成负数了，核一下",""))))))))))))</f>
        <v/>
      </c>
    </row>
    <row r="165">
      <c r="A165" s="17">
        <f>IF($C165="","",COUNTA($C$5:$C165))</f>
        <v/>
      </c>
      <c r="B165" s="20" t="n"/>
      <c r="C165" s="18" t="n"/>
      <c r="D165" s="18" t="n"/>
      <c r="E165" s="26" t="n"/>
      <c r="F165" s="19" t="n"/>
      <c r="G165" s="19" t="n"/>
      <c r="H165" s="27">
        <f>IF($C165="","",ROUND(SUMIF(账户表,$C165,账户期初)+SUMIFS($F$5:F165,$C$5:C165,$C165)-SUMIFS($G$5:G165,$C$5:C165,$C165),2))</f>
        <v/>
      </c>
      <c r="I165" s="18" t="n"/>
      <c r="J165" s="18" t="n"/>
      <c r="K165" s="28">
        <f>IF($B165="","",--TEXT($B165,"yyyymm"))</f>
        <v/>
      </c>
      <c r="L165" s="29">
        <f>IF($D165="","",IFERROR(INDEX(类别属性,MATCH($D165,类别表,0)),""))</f>
        <v/>
      </c>
      <c r="M165" s="18" t="n"/>
      <c r="N165" s="18" t="n"/>
      <c r="O165" s="26" t="n"/>
      <c r="P165" s="21">
        <f>IF($C165="","",IF(ISNA(MATCH($C165,账户表,0)),"※这个账户不在【基础资料】的账户档案里",IF($B165="","※没填日期，这一笔不会进任何月份的报表",IF(AND($F165&lt;&gt;"",$G165&lt;&gt;""),"※收入和支出不能同时填",IF(AND(N($F165)=0,N($G165)=0),"※收入和支出都没填",IF(OR(N($F165)&lt;0,N($G165)&lt;0),"※金额不能填负数，方向反了就换一列填",IF($D165="","※没填收支类别，分类报表会漏掉这一笔",IF(ISNA(MATCH($D165,类别表,0)),"※收支类别不在【基础资料】的清单里",IF(AND($L165="内部转账",$M165=""),"△内部转账要在「对方账户」写上另一头",IF(AND($L165="内部转账",$M165=$C165),"※对方账户跟本账户是同一个",IF(AND($L165&lt;&gt;"内部转账",$M165&lt;&gt;""),"△填了对方账户，但类别不是内部转账",IF($H165&lt;0,"△这一笔之后该账户余额成负数了，核一下",""))))))))))))</f>
        <v/>
      </c>
    </row>
    <row r="166">
      <c r="A166" s="17">
        <f>IF($C166="","",COUNTA($C$5:$C166))</f>
        <v/>
      </c>
      <c r="B166" s="20" t="n"/>
      <c r="C166" s="18" t="n"/>
      <c r="D166" s="18" t="n"/>
      <c r="E166" s="26" t="n"/>
      <c r="F166" s="19" t="n"/>
      <c r="G166" s="19" t="n"/>
      <c r="H166" s="27">
        <f>IF($C166="","",ROUND(SUMIF(账户表,$C166,账户期初)+SUMIFS($F$5:F166,$C$5:C166,$C166)-SUMIFS($G$5:G166,$C$5:C166,$C166),2))</f>
        <v/>
      </c>
      <c r="I166" s="18" t="n"/>
      <c r="J166" s="18" t="n"/>
      <c r="K166" s="28">
        <f>IF($B166="","",--TEXT($B166,"yyyymm"))</f>
        <v/>
      </c>
      <c r="L166" s="29">
        <f>IF($D166="","",IFERROR(INDEX(类别属性,MATCH($D166,类别表,0)),""))</f>
        <v/>
      </c>
      <c r="M166" s="18" t="n"/>
      <c r="N166" s="18" t="n"/>
      <c r="O166" s="26" t="n"/>
      <c r="P166" s="21">
        <f>IF($C166="","",IF(ISNA(MATCH($C166,账户表,0)),"※这个账户不在【基础资料】的账户档案里",IF($B166="","※没填日期，这一笔不会进任何月份的报表",IF(AND($F166&lt;&gt;"",$G166&lt;&gt;""),"※收入和支出不能同时填",IF(AND(N($F166)=0,N($G166)=0),"※收入和支出都没填",IF(OR(N($F166)&lt;0,N($G166)&lt;0),"※金额不能填负数，方向反了就换一列填",IF($D166="","※没填收支类别，分类报表会漏掉这一笔",IF(ISNA(MATCH($D166,类别表,0)),"※收支类别不在【基础资料】的清单里",IF(AND($L166="内部转账",$M166=""),"△内部转账要在「对方账户」写上另一头",IF(AND($L166="内部转账",$M166=$C166),"※对方账户跟本账户是同一个",IF(AND($L166&lt;&gt;"内部转账",$M166&lt;&gt;""),"△填了对方账户，但类别不是内部转账",IF($H166&lt;0,"△这一笔之后该账户余额成负数了，核一下",""))))))))))))</f>
        <v/>
      </c>
    </row>
    <row r="167">
      <c r="A167" s="17">
        <f>IF($C167="","",COUNTA($C$5:$C167))</f>
        <v/>
      </c>
      <c r="B167" s="20" t="n"/>
      <c r="C167" s="18" t="n"/>
      <c r="D167" s="18" t="n"/>
      <c r="E167" s="26" t="n"/>
      <c r="F167" s="19" t="n"/>
      <c r="G167" s="19" t="n"/>
      <c r="H167" s="27">
        <f>IF($C167="","",ROUND(SUMIF(账户表,$C167,账户期初)+SUMIFS($F$5:F167,$C$5:C167,$C167)-SUMIFS($G$5:G167,$C$5:C167,$C167),2))</f>
        <v/>
      </c>
      <c r="I167" s="18" t="n"/>
      <c r="J167" s="18" t="n"/>
      <c r="K167" s="28">
        <f>IF($B167="","",--TEXT($B167,"yyyymm"))</f>
        <v/>
      </c>
      <c r="L167" s="29">
        <f>IF($D167="","",IFERROR(INDEX(类别属性,MATCH($D167,类别表,0)),""))</f>
        <v/>
      </c>
      <c r="M167" s="18" t="n"/>
      <c r="N167" s="18" t="n"/>
      <c r="O167" s="26" t="n"/>
      <c r="P167" s="21">
        <f>IF($C167="","",IF(ISNA(MATCH($C167,账户表,0)),"※这个账户不在【基础资料】的账户档案里",IF($B167="","※没填日期，这一笔不会进任何月份的报表",IF(AND($F167&lt;&gt;"",$G167&lt;&gt;""),"※收入和支出不能同时填",IF(AND(N($F167)=0,N($G167)=0),"※收入和支出都没填",IF(OR(N($F167)&lt;0,N($G167)&lt;0),"※金额不能填负数，方向反了就换一列填",IF($D167="","※没填收支类别，分类报表会漏掉这一笔",IF(ISNA(MATCH($D167,类别表,0)),"※收支类别不在【基础资料】的清单里",IF(AND($L167="内部转账",$M167=""),"△内部转账要在「对方账户」写上另一头",IF(AND($L167="内部转账",$M167=$C167),"※对方账户跟本账户是同一个",IF(AND($L167&lt;&gt;"内部转账",$M167&lt;&gt;""),"△填了对方账户，但类别不是内部转账",IF($H167&lt;0,"△这一笔之后该账户余额成负数了，核一下",""))))))))))))</f>
        <v/>
      </c>
    </row>
    <row r="168">
      <c r="A168" s="17">
        <f>IF($C168="","",COUNTA($C$5:$C168))</f>
        <v/>
      </c>
      <c r="B168" s="20" t="n"/>
      <c r="C168" s="18" t="n"/>
      <c r="D168" s="18" t="n"/>
      <c r="E168" s="26" t="n"/>
      <c r="F168" s="19" t="n"/>
      <c r="G168" s="19" t="n"/>
      <c r="H168" s="27">
        <f>IF($C168="","",ROUND(SUMIF(账户表,$C168,账户期初)+SUMIFS($F$5:F168,$C$5:C168,$C168)-SUMIFS($G$5:G168,$C$5:C168,$C168),2))</f>
        <v/>
      </c>
      <c r="I168" s="18" t="n"/>
      <c r="J168" s="18" t="n"/>
      <c r="K168" s="28">
        <f>IF($B168="","",--TEXT($B168,"yyyymm"))</f>
        <v/>
      </c>
      <c r="L168" s="29">
        <f>IF($D168="","",IFERROR(INDEX(类别属性,MATCH($D168,类别表,0)),""))</f>
        <v/>
      </c>
      <c r="M168" s="18" t="n"/>
      <c r="N168" s="18" t="n"/>
      <c r="O168" s="26" t="n"/>
      <c r="P168" s="21">
        <f>IF($C168="","",IF(ISNA(MATCH($C168,账户表,0)),"※这个账户不在【基础资料】的账户档案里",IF($B168="","※没填日期，这一笔不会进任何月份的报表",IF(AND($F168&lt;&gt;"",$G168&lt;&gt;""),"※收入和支出不能同时填",IF(AND(N($F168)=0,N($G168)=0),"※收入和支出都没填",IF(OR(N($F168)&lt;0,N($G168)&lt;0),"※金额不能填负数，方向反了就换一列填",IF($D168="","※没填收支类别，分类报表会漏掉这一笔",IF(ISNA(MATCH($D168,类别表,0)),"※收支类别不在【基础资料】的清单里",IF(AND($L168="内部转账",$M168=""),"△内部转账要在「对方账户」写上另一头",IF(AND($L168="内部转账",$M168=$C168),"※对方账户跟本账户是同一个",IF(AND($L168&lt;&gt;"内部转账",$M168&lt;&gt;""),"△填了对方账户，但类别不是内部转账",IF($H168&lt;0,"△这一笔之后该账户余额成负数了，核一下",""))))))))))))</f>
        <v/>
      </c>
    </row>
    <row r="169">
      <c r="A169" s="17">
        <f>IF($C169="","",COUNTA($C$5:$C169))</f>
        <v/>
      </c>
      <c r="B169" s="20" t="n"/>
      <c r="C169" s="18" t="n"/>
      <c r="D169" s="18" t="n"/>
      <c r="E169" s="26" t="n"/>
      <c r="F169" s="19" t="n"/>
      <c r="G169" s="19" t="n"/>
      <c r="H169" s="27">
        <f>IF($C169="","",ROUND(SUMIF(账户表,$C169,账户期初)+SUMIFS($F$5:F169,$C$5:C169,$C169)-SUMIFS($G$5:G169,$C$5:C169,$C169),2))</f>
        <v/>
      </c>
      <c r="I169" s="18" t="n"/>
      <c r="J169" s="18" t="n"/>
      <c r="K169" s="28">
        <f>IF($B169="","",--TEXT($B169,"yyyymm"))</f>
        <v/>
      </c>
      <c r="L169" s="29">
        <f>IF($D169="","",IFERROR(INDEX(类别属性,MATCH($D169,类别表,0)),""))</f>
        <v/>
      </c>
      <c r="M169" s="18" t="n"/>
      <c r="N169" s="18" t="n"/>
      <c r="O169" s="26" t="n"/>
      <c r="P169" s="21">
        <f>IF($C169="","",IF(ISNA(MATCH($C169,账户表,0)),"※这个账户不在【基础资料】的账户档案里",IF($B169="","※没填日期，这一笔不会进任何月份的报表",IF(AND($F169&lt;&gt;"",$G169&lt;&gt;""),"※收入和支出不能同时填",IF(AND(N($F169)=0,N($G169)=0),"※收入和支出都没填",IF(OR(N($F169)&lt;0,N($G169)&lt;0),"※金额不能填负数，方向反了就换一列填",IF($D169="","※没填收支类别，分类报表会漏掉这一笔",IF(ISNA(MATCH($D169,类别表,0)),"※收支类别不在【基础资料】的清单里",IF(AND($L169="内部转账",$M169=""),"△内部转账要在「对方账户」写上另一头",IF(AND($L169="内部转账",$M169=$C169),"※对方账户跟本账户是同一个",IF(AND($L169&lt;&gt;"内部转账",$M169&lt;&gt;""),"△填了对方账户，但类别不是内部转账",IF($H169&lt;0,"△这一笔之后该账户余额成负数了，核一下",""))))))))))))</f>
        <v/>
      </c>
    </row>
    <row r="170">
      <c r="A170" s="17">
        <f>IF($C170="","",COUNTA($C$5:$C170))</f>
        <v/>
      </c>
      <c r="B170" s="20" t="n"/>
      <c r="C170" s="18" t="n"/>
      <c r="D170" s="18" t="n"/>
      <c r="E170" s="26" t="n"/>
      <c r="F170" s="19" t="n"/>
      <c r="G170" s="19" t="n"/>
      <c r="H170" s="27">
        <f>IF($C170="","",ROUND(SUMIF(账户表,$C170,账户期初)+SUMIFS($F$5:F170,$C$5:C170,$C170)-SUMIFS($G$5:G170,$C$5:C170,$C170),2))</f>
        <v/>
      </c>
      <c r="I170" s="18" t="n"/>
      <c r="J170" s="18" t="n"/>
      <c r="K170" s="28">
        <f>IF($B170="","",--TEXT($B170,"yyyymm"))</f>
        <v/>
      </c>
      <c r="L170" s="29">
        <f>IF($D170="","",IFERROR(INDEX(类别属性,MATCH($D170,类别表,0)),""))</f>
        <v/>
      </c>
      <c r="M170" s="18" t="n"/>
      <c r="N170" s="18" t="n"/>
      <c r="O170" s="26" t="n"/>
      <c r="P170" s="21">
        <f>IF($C170="","",IF(ISNA(MATCH($C170,账户表,0)),"※这个账户不在【基础资料】的账户档案里",IF($B170="","※没填日期，这一笔不会进任何月份的报表",IF(AND($F170&lt;&gt;"",$G170&lt;&gt;""),"※收入和支出不能同时填",IF(AND(N($F170)=0,N($G170)=0),"※收入和支出都没填",IF(OR(N($F170)&lt;0,N($G170)&lt;0),"※金额不能填负数，方向反了就换一列填",IF($D170="","※没填收支类别，分类报表会漏掉这一笔",IF(ISNA(MATCH($D170,类别表,0)),"※收支类别不在【基础资料】的清单里",IF(AND($L170="内部转账",$M170=""),"△内部转账要在「对方账户」写上另一头",IF(AND($L170="内部转账",$M170=$C170),"※对方账户跟本账户是同一个",IF(AND($L170&lt;&gt;"内部转账",$M170&lt;&gt;""),"△填了对方账户，但类别不是内部转账",IF($H170&lt;0,"△这一笔之后该账户余额成负数了，核一下",""))))))))))))</f>
        <v/>
      </c>
    </row>
    <row r="171">
      <c r="A171" s="17">
        <f>IF($C171="","",COUNTA($C$5:$C171))</f>
        <v/>
      </c>
      <c r="B171" s="20" t="n"/>
      <c r="C171" s="18" t="n"/>
      <c r="D171" s="18" t="n"/>
      <c r="E171" s="26" t="n"/>
      <c r="F171" s="19" t="n"/>
      <c r="G171" s="19" t="n"/>
      <c r="H171" s="27">
        <f>IF($C171="","",ROUND(SUMIF(账户表,$C171,账户期初)+SUMIFS($F$5:F171,$C$5:C171,$C171)-SUMIFS($G$5:G171,$C$5:C171,$C171),2))</f>
        <v/>
      </c>
      <c r="I171" s="18" t="n"/>
      <c r="J171" s="18" t="n"/>
      <c r="K171" s="28">
        <f>IF($B171="","",--TEXT($B171,"yyyymm"))</f>
        <v/>
      </c>
      <c r="L171" s="29">
        <f>IF($D171="","",IFERROR(INDEX(类别属性,MATCH($D171,类别表,0)),""))</f>
        <v/>
      </c>
      <c r="M171" s="18" t="n"/>
      <c r="N171" s="18" t="n"/>
      <c r="O171" s="26" t="n"/>
      <c r="P171" s="21">
        <f>IF($C171="","",IF(ISNA(MATCH($C171,账户表,0)),"※这个账户不在【基础资料】的账户档案里",IF($B171="","※没填日期，这一笔不会进任何月份的报表",IF(AND($F171&lt;&gt;"",$G171&lt;&gt;""),"※收入和支出不能同时填",IF(AND(N($F171)=0,N($G171)=0),"※收入和支出都没填",IF(OR(N($F171)&lt;0,N($G171)&lt;0),"※金额不能填负数，方向反了就换一列填",IF($D171="","※没填收支类别，分类报表会漏掉这一笔",IF(ISNA(MATCH($D171,类别表,0)),"※收支类别不在【基础资料】的清单里",IF(AND($L171="内部转账",$M171=""),"△内部转账要在「对方账户」写上另一头",IF(AND($L171="内部转账",$M171=$C171),"※对方账户跟本账户是同一个",IF(AND($L171&lt;&gt;"内部转账",$M171&lt;&gt;""),"△填了对方账户，但类别不是内部转账",IF($H171&lt;0,"△这一笔之后该账户余额成负数了，核一下",""))))))))))))</f>
        <v/>
      </c>
    </row>
    <row r="172">
      <c r="A172" s="17">
        <f>IF($C172="","",COUNTA($C$5:$C172))</f>
        <v/>
      </c>
      <c r="B172" s="20" t="n"/>
      <c r="C172" s="18" t="n"/>
      <c r="D172" s="18" t="n"/>
      <c r="E172" s="26" t="n"/>
      <c r="F172" s="19" t="n"/>
      <c r="G172" s="19" t="n"/>
      <c r="H172" s="27">
        <f>IF($C172="","",ROUND(SUMIF(账户表,$C172,账户期初)+SUMIFS($F$5:F172,$C$5:C172,$C172)-SUMIFS($G$5:G172,$C$5:C172,$C172),2))</f>
        <v/>
      </c>
      <c r="I172" s="18" t="n"/>
      <c r="J172" s="18" t="n"/>
      <c r="K172" s="28">
        <f>IF($B172="","",--TEXT($B172,"yyyymm"))</f>
        <v/>
      </c>
      <c r="L172" s="29">
        <f>IF($D172="","",IFERROR(INDEX(类别属性,MATCH($D172,类别表,0)),""))</f>
        <v/>
      </c>
      <c r="M172" s="18" t="n"/>
      <c r="N172" s="18" t="n"/>
      <c r="O172" s="26" t="n"/>
      <c r="P172" s="21">
        <f>IF($C172="","",IF(ISNA(MATCH($C172,账户表,0)),"※这个账户不在【基础资料】的账户档案里",IF($B172="","※没填日期，这一笔不会进任何月份的报表",IF(AND($F172&lt;&gt;"",$G172&lt;&gt;""),"※收入和支出不能同时填",IF(AND(N($F172)=0,N($G172)=0),"※收入和支出都没填",IF(OR(N($F172)&lt;0,N($G172)&lt;0),"※金额不能填负数，方向反了就换一列填",IF($D172="","※没填收支类别，分类报表会漏掉这一笔",IF(ISNA(MATCH($D172,类别表,0)),"※收支类别不在【基础资料】的清单里",IF(AND($L172="内部转账",$M172=""),"△内部转账要在「对方账户」写上另一头",IF(AND($L172="内部转账",$M172=$C172),"※对方账户跟本账户是同一个",IF(AND($L172&lt;&gt;"内部转账",$M172&lt;&gt;""),"△填了对方账户，但类别不是内部转账",IF($H172&lt;0,"△这一笔之后该账户余额成负数了，核一下",""))))))))))))</f>
        <v/>
      </c>
    </row>
    <row r="173">
      <c r="A173" s="17">
        <f>IF($C173="","",COUNTA($C$5:$C173))</f>
        <v/>
      </c>
      <c r="B173" s="20" t="n"/>
      <c r="C173" s="18" t="n"/>
      <c r="D173" s="18" t="n"/>
      <c r="E173" s="26" t="n"/>
      <c r="F173" s="19" t="n"/>
      <c r="G173" s="19" t="n"/>
      <c r="H173" s="27">
        <f>IF($C173="","",ROUND(SUMIF(账户表,$C173,账户期初)+SUMIFS($F$5:F173,$C$5:C173,$C173)-SUMIFS($G$5:G173,$C$5:C173,$C173),2))</f>
        <v/>
      </c>
      <c r="I173" s="18" t="n"/>
      <c r="J173" s="18" t="n"/>
      <c r="K173" s="28">
        <f>IF($B173="","",--TEXT($B173,"yyyymm"))</f>
        <v/>
      </c>
      <c r="L173" s="29">
        <f>IF($D173="","",IFERROR(INDEX(类别属性,MATCH($D173,类别表,0)),""))</f>
        <v/>
      </c>
      <c r="M173" s="18" t="n"/>
      <c r="N173" s="18" t="n"/>
      <c r="O173" s="26" t="n"/>
      <c r="P173" s="21">
        <f>IF($C173="","",IF(ISNA(MATCH($C173,账户表,0)),"※这个账户不在【基础资料】的账户档案里",IF($B173="","※没填日期，这一笔不会进任何月份的报表",IF(AND($F173&lt;&gt;"",$G173&lt;&gt;""),"※收入和支出不能同时填",IF(AND(N($F173)=0,N($G173)=0),"※收入和支出都没填",IF(OR(N($F173)&lt;0,N($G173)&lt;0),"※金额不能填负数，方向反了就换一列填",IF($D173="","※没填收支类别，分类报表会漏掉这一笔",IF(ISNA(MATCH($D173,类别表,0)),"※收支类别不在【基础资料】的清单里",IF(AND($L173="内部转账",$M173=""),"△内部转账要在「对方账户」写上另一头",IF(AND($L173="内部转账",$M173=$C173),"※对方账户跟本账户是同一个",IF(AND($L173&lt;&gt;"内部转账",$M173&lt;&gt;""),"△填了对方账户，但类别不是内部转账",IF($H173&lt;0,"△这一笔之后该账户余额成负数了，核一下",""))))))))))))</f>
        <v/>
      </c>
    </row>
    <row r="174">
      <c r="A174" s="17">
        <f>IF($C174="","",COUNTA($C$5:$C174))</f>
        <v/>
      </c>
      <c r="B174" s="20" t="n"/>
      <c r="C174" s="18" t="n"/>
      <c r="D174" s="18" t="n"/>
      <c r="E174" s="26" t="n"/>
      <c r="F174" s="19" t="n"/>
      <c r="G174" s="19" t="n"/>
      <c r="H174" s="27">
        <f>IF($C174="","",ROUND(SUMIF(账户表,$C174,账户期初)+SUMIFS($F$5:F174,$C$5:C174,$C174)-SUMIFS($G$5:G174,$C$5:C174,$C174),2))</f>
        <v/>
      </c>
      <c r="I174" s="18" t="n"/>
      <c r="J174" s="18" t="n"/>
      <c r="K174" s="28">
        <f>IF($B174="","",--TEXT($B174,"yyyymm"))</f>
        <v/>
      </c>
      <c r="L174" s="29">
        <f>IF($D174="","",IFERROR(INDEX(类别属性,MATCH($D174,类别表,0)),""))</f>
        <v/>
      </c>
      <c r="M174" s="18" t="n"/>
      <c r="N174" s="18" t="n"/>
      <c r="O174" s="26" t="n"/>
      <c r="P174" s="21">
        <f>IF($C174="","",IF(ISNA(MATCH($C174,账户表,0)),"※这个账户不在【基础资料】的账户档案里",IF($B174="","※没填日期，这一笔不会进任何月份的报表",IF(AND($F174&lt;&gt;"",$G174&lt;&gt;""),"※收入和支出不能同时填",IF(AND(N($F174)=0,N($G174)=0),"※收入和支出都没填",IF(OR(N($F174)&lt;0,N($G174)&lt;0),"※金额不能填负数，方向反了就换一列填",IF($D174="","※没填收支类别，分类报表会漏掉这一笔",IF(ISNA(MATCH($D174,类别表,0)),"※收支类别不在【基础资料】的清单里",IF(AND($L174="内部转账",$M174=""),"△内部转账要在「对方账户」写上另一头",IF(AND($L174="内部转账",$M174=$C174),"※对方账户跟本账户是同一个",IF(AND($L174&lt;&gt;"内部转账",$M174&lt;&gt;""),"△填了对方账户，但类别不是内部转账",IF($H174&lt;0,"△这一笔之后该账户余额成负数了，核一下",""))))))))))))</f>
        <v/>
      </c>
    </row>
    <row r="175">
      <c r="A175" s="17">
        <f>IF($C175="","",COUNTA($C$5:$C175))</f>
        <v/>
      </c>
      <c r="B175" s="20" t="n"/>
      <c r="C175" s="18" t="n"/>
      <c r="D175" s="18" t="n"/>
      <c r="E175" s="26" t="n"/>
      <c r="F175" s="19" t="n"/>
      <c r="G175" s="19" t="n"/>
      <c r="H175" s="27">
        <f>IF($C175="","",ROUND(SUMIF(账户表,$C175,账户期初)+SUMIFS($F$5:F175,$C$5:C175,$C175)-SUMIFS($G$5:G175,$C$5:C175,$C175),2))</f>
        <v/>
      </c>
      <c r="I175" s="18" t="n"/>
      <c r="J175" s="18" t="n"/>
      <c r="K175" s="28">
        <f>IF($B175="","",--TEXT($B175,"yyyymm"))</f>
        <v/>
      </c>
      <c r="L175" s="29">
        <f>IF($D175="","",IFERROR(INDEX(类别属性,MATCH($D175,类别表,0)),""))</f>
        <v/>
      </c>
      <c r="M175" s="18" t="n"/>
      <c r="N175" s="18" t="n"/>
      <c r="O175" s="26" t="n"/>
      <c r="P175" s="21">
        <f>IF($C175="","",IF(ISNA(MATCH($C175,账户表,0)),"※这个账户不在【基础资料】的账户档案里",IF($B175="","※没填日期，这一笔不会进任何月份的报表",IF(AND($F175&lt;&gt;"",$G175&lt;&gt;""),"※收入和支出不能同时填",IF(AND(N($F175)=0,N($G175)=0),"※收入和支出都没填",IF(OR(N($F175)&lt;0,N($G175)&lt;0),"※金额不能填负数，方向反了就换一列填",IF($D175="","※没填收支类别，分类报表会漏掉这一笔",IF(ISNA(MATCH($D175,类别表,0)),"※收支类别不在【基础资料】的清单里",IF(AND($L175="内部转账",$M175=""),"△内部转账要在「对方账户」写上另一头",IF(AND($L175="内部转账",$M175=$C175),"※对方账户跟本账户是同一个",IF(AND($L175&lt;&gt;"内部转账",$M175&lt;&gt;""),"△填了对方账户，但类别不是内部转账",IF($H175&lt;0,"△这一笔之后该账户余额成负数了，核一下",""))))))))))))</f>
        <v/>
      </c>
    </row>
    <row r="176">
      <c r="A176" s="17">
        <f>IF($C176="","",COUNTA($C$5:$C176))</f>
        <v/>
      </c>
      <c r="B176" s="20" t="n"/>
      <c r="C176" s="18" t="n"/>
      <c r="D176" s="18" t="n"/>
      <c r="E176" s="26" t="n"/>
      <c r="F176" s="19" t="n"/>
      <c r="G176" s="19" t="n"/>
      <c r="H176" s="27">
        <f>IF($C176="","",ROUND(SUMIF(账户表,$C176,账户期初)+SUMIFS($F$5:F176,$C$5:C176,$C176)-SUMIFS($G$5:G176,$C$5:C176,$C176),2))</f>
        <v/>
      </c>
      <c r="I176" s="18" t="n"/>
      <c r="J176" s="18" t="n"/>
      <c r="K176" s="28">
        <f>IF($B176="","",--TEXT($B176,"yyyymm"))</f>
        <v/>
      </c>
      <c r="L176" s="29">
        <f>IF($D176="","",IFERROR(INDEX(类别属性,MATCH($D176,类别表,0)),""))</f>
        <v/>
      </c>
      <c r="M176" s="18" t="n"/>
      <c r="N176" s="18" t="n"/>
      <c r="O176" s="26" t="n"/>
      <c r="P176" s="21">
        <f>IF($C176="","",IF(ISNA(MATCH($C176,账户表,0)),"※这个账户不在【基础资料】的账户档案里",IF($B176="","※没填日期，这一笔不会进任何月份的报表",IF(AND($F176&lt;&gt;"",$G176&lt;&gt;""),"※收入和支出不能同时填",IF(AND(N($F176)=0,N($G176)=0),"※收入和支出都没填",IF(OR(N($F176)&lt;0,N($G176)&lt;0),"※金额不能填负数，方向反了就换一列填",IF($D176="","※没填收支类别，分类报表会漏掉这一笔",IF(ISNA(MATCH($D176,类别表,0)),"※收支类别不在【基础资料】的清单里",IF(AND($L176="内部转账",$M176=""),"△内部转账要在「对方账户」写上另一头",IF(AND($L176="内部转账",$M176=$C176),"※对方账户跟本账户是同一个",IF(AND($L176&lt;&gt;"内部转账",$M176&lt;&gt;""),"△填了对方账户，但类别不是内部转账",IF($H176&lt;0,"△这一笔之后该账户余额成负数了，核一下",""))))))))))))</f>
        <v/>
      </c>
    </row>
    <row r="177">
      <c r="A177" s="17">
        <f>IF($C177="","",COUNTA($C$5:$C177))</f>
        <v/>
      </c>
      <c r="B177" s="20" t="n"/>
      <c r="C177" s="18" t="n"/>
      <c r="D177" s="18" t="n"/>
      <c r="E177" s="26" t="n"/>
      <c r="F177" s="19" t="n"/>
      <c r="G177" s="19" t="n"/>
      <c r="H177" s="27">
        <f>IF($C177="","",ROUND(SUMIF(账户表,$C177,账户期初)+SUMIFS($F$5:F177,$C$5:C177,$C177)-SUMIFS($G$5:G177,$C$5:C177,$C177),2))</f>
        <v/>
      </c>
      <c r="I177" s="18" t="n"/>
      <c r="J177" s="18" t="n"/>
      <c r="K177" s="28">
        <f>IF($B177="","",--TEXT($B177,"yyyymm"))</f>
        <v/>
      </c>
      <c r="L177" s="29">
        <f>IF($D177="","",IFERROR(INDEX(类别属性,MATCH($D177,类别表,0)),""))</f>
        <v/>
      </c>
      <c r="M177" s="18" t="n"/>
      <c r="N177" s="18" t="n"/>
      <c r="O177" s="26" t="n"/>
      <c r="P177" s="21">
        <f>IF($C177="","",IF(ISNA(MATCH($C177,账户表,0)),"※这个账户不在【基础资料】的账户档案里",IF($B177="","※没填日期，这一笔不会进任何月份的报表",IF(AND($F177&lt;&gt;"",$G177&lt;&gt;""),"※收入和支出不能同时填",IF(AND(N($F177)=0,N($G177)=0),"※收入和支出都没填",IF(OR(N($F177)&lt;0,N($G177)&lt;0),"※金额不能填负数，方向反了就换一列填",IF($D177="","※没填收支类别，分类报表会漏掉这一笔",IF(ISNA(MATCH($D177,类别表,0)),"※收支类别不在【基础资料】的清单里",IF(AND($L177="内部转账",$M177=""),"△内部转账要在「对方账户」写上另一头",IF(AND($L177="内部转账",$M177=$C177),"※对方账户跟本账户是同一个",IF(AND($L177&lt;&gt;"内部转账",$M177&lt;&gt;""),"△填了对方账户，但类别不是内部转账",IF($H177&lt;0,"△这一笔之后该账户余额成负数了，核一下",""))))))))))))</f>
        <v/>
      </c>
    </row>
    <row r="178">
      <c r="A178" s="17">
        <f>IF($C178="","",COUNTA($C$5:$C178))</f>
        <v/>
      </c>
      <c r="B178" s="20" t="n"/>
      <c r="C178" s="18" t="n"/>
      <c r="D178" s="18" t="n"/>
      <c r="E178" s="26" t="n"/>
      <c r="F178" s="19" t="n"/>
      <c r="G178" s="19" t="n"/>
      <c r="H178" s="27">
        <f>IF($C178="","",ROUND(SUMIF(账户表,$C178,账户期初)+SUMIFS($F$5:F178,$C$5:C178,$C178)-SUMIFS($G$5:G178,$C$5:C178,$C178),2))</f>
        <v/>
      </c>
      <c r="I178" s="18" t="n"/>
      <c r="J178" s="18" t="n"/>
      <c r="K178" s="28">
        <f>IF($B178="","",--TEXT($B178,"yyyymm"))</f>
        <v/>
      </c>
      <c r="L178" s="29">
        <f>IF($D178="","",IFERROR(INDEX(类别属性,MATCH($D178,类别表,0)),""))</f>
        <v/>
      </c>
      <c r="M178" s="18" t="n"/>
      <c r="N178" s="18" t="n"/>
      <c r="O178" s="26" t="n"/>
      <c r="P178" s="21">
        <f>IF($C178="","",IF(ISNA(MATCH($C178,账户表,0)),"※这个账户不在【基础资料】的账户档案里",IF($B178="","※没填日期，这一笔不会进任何月份的报表",IF(AND($F178&lt;&gt;"",$G178&lt;&gt;""),"※收入和支出不能同时填",IF(AND(N($F178)=0,N($G178)=0),"※收入和支出都没填",IF(OR(N($F178)&lt;0,N($G178)&lt;0),"※金额不能填负数，方向反了就换一列填",IF($D178="","※没填收支类别，分类报表会漏掉这一笔",IF(ISNA(MATCH($D178,类别表,0)),"※收支类别不在【基础资料】的清单里",IF(AND($L178="内部转账",$M178=""),"△内部转账要在「对方账户」写上另一头",IF(AND($L178="内部转账",$M178=$C178),"※对方账户跟本账户是同一个",IF(AND($L178&lt;&gt;"内部转账",$M178&lt;&gt;""),"△填了对方账户，但类别不是内部转账",IF($H178&lt;0,"△这一笔之后该账户余额成负数了，核一下",""))))))))))))</f>
        <v/>
      </c>
    </row>
    <row r="179">
      <c r="A179" s="17">
        <f>IF($C179="","",COUNTA($C$5:$C179))</f>
        <v/>
      </c>
      <c r="B179" s="20" t="n"/>
      <c r="C179" s="18" t="n"/>
      <c r="D179" s="18" t="n"/>
      <c r="E179" s="26" t="n"/>
      <c r="F179" s="19" t="n"/>
      <c r="G179" s="19" t="n"/>
      <c r="H179" s="27">
        <f>IF($C179="","",ROUND(SUMIF(账户表,$C179,账户期初)+SUMIFS($F$5:F179,$C$5:C179,$C179)-SUMIFS($G$5:G179,$C$5:C179,$C179),2))</f>
        <v/>
      </c>
      <c r="I179" s="18" t="n"/>
      <c r="J179" s="18" t="n"/>
      <c r="K179" s="28">
        <f>IF($B179="","",--TEXT($B179,"yyyymm"))</f>
        <v/>
      </c>
      <c r="L179" s="29">
        <f>IF($D179="","",IFERROR(INDEX(类别属性,MATCH($D179,类别表,0)),""))</f>
        <v/>
      </c>
      <c r="M179" s="18" t="n"/>
      <c r="N179" s="18" t="n"/>
      <c r="O179" s="26" t="n"/>
      <c r="P179" s="21">
        <f>IF($C179="","",IF(ISNA(MATCH($C179,账户表,0)),"※这个账户不在【基础资料】的账户档案里",IF($B179="","※没填日期，这一笔不会进任何月份的报表",IF(AND($F179&lt;&gt;"",$G179&lt;&gt;""),"※收入和支出不能同时填",IF(AND(N($F179)=0,N($G179)=0),"※收入和支出都没填",IF(OR(N($F179)&lt;0,N($G179)&lt;0),"※金额不能填负数，方向反了就换一列填",IF($D179="","※没填收支类别，分类报表会漏掉这一笔",IF(ISNA(MATCH($D179,类别表,0)),"※收支类别不在【基础资料】的清单里",IF(AND($L179="内部转账",$M179=""),"△内部转账要在「对方账户」写上另一头",IF(AND($L179="内部转账",$M179=$C179),"※对方账户跟本账户是同一个",IF(AND($L179&lt;&gt;"内部转账",$M179&lt;&gt;""),"△填了对方账户，但类别不是内部转账",IF($H179&lt;0,"△这一笔之后该账户余额成负数了，核一下",""))))))))))))</f>
        <v/>
      </c>
    </row>
    <row r="180">
      <c r="A180" s="17">
        <f>IF($C180="","",COUNTA($C$5:$C180))</f>
        <v/>
      </c>
      <c r="B180" s="20" t="n"/>
      <c r="C180" s="18" t="n"/>
      <c r="D180" s="18" t="n"/>
      <c r="E180" s="26" t="n"/>
      <c r="F180" s="19" t="n"/>
      <c r="G180" s="19" t="n"/>
      <c r="H180" s="27">
        <f>IF($C180="","",ROUND(SUMIF(账户表,$C180,账户期初)+SUMIFS($F$5:F180,$C$5:C180,$C180)-SUMIFS($G$5:G180,$C$5:C180,$C180),2))</f>
        <v/>
      </c>
      <c r="I180" s="18" t="n"/>
      <c r="J180" s="18" t="n"/>
      <c r="K180" s="28">
        <f>IF($B180="","",--TEXT($B180,"yyyymm"))</f>
        <v/>
      </c>
      <c r="L180" s="29">
        <f>IF($D180="","",IFERROR(INDEX(类别属性,MATCH($D180,类别表,0)),""))</f>
        <v/>
      </c>
      <c r="M180" s="18" t="n"/>
      <c r="N180" s="18" t="n"/>
      <c r="O180" s="26" t="n"/>
      <c r="P180" s="21">
        <f>IF($C180="","",IF(ISNA(MATCH($C180,账户表,0)),"※这个账户不在【基础资料】的账户档案里",IF($B180="","※没填日期，这一笔不会进任何月份的报表",IF(AND($F180&lt;&gt;"",$G180&lt;&gt;""),"※收入和支出不能同时填",IF(AND(N($F180)=0,N($G180)=0),"※收入和支出都没填",IF(OR(N($F180)&lt;0,N($G180)&lt;0),"※金额不能填负数，方向反了就换一列填",IF($D180="","※没填收支类别，分类报表会漏掉这一笔",IF(ISNA(MATCH($D180,类别表,0)),"※收支类别不在【基础资料】的清单里",IF(AND($L180="内部转账",$M180=""),"△内部转账要在「对方账户」写上另一头",IF(AND($L180="内部转账",$M180=$C180),"※对方账户跟本账户是同一个",IF(AND($L180&lt;&gt;"内部转账",$M180&lt;&gt;""),"△填了对方账户，但类别不是内部转账",IF($H180&lt;0,"△这一笔之后该账户余额成负数了，核一下",""))))))))))))</f>
        <v/>
      </c>
    </row>
    <row r="181">
      <c r="A181" s="17">
        <f>IF($C181="","",COUNTA($C$5:$C181))</f>
        <v/>
      </c>
      <c r="B181" s="20" t="n"/>
      <c r="C181" s="18" t="n"/>
      <c r="D181" s="18" t="n"/>
      <c r="E181" s="26" t="n"/>
      <c r="F181" s="19" t="n"/>
      <c r="G181" s="19" t="n"/>
      <c r="H181" s="27">
        <f>IF($C181="","",ROUND(SUMIF(账户表,$C181,账户期初)+SUMIFS($F$5:F181,$C$5:C181,$C181)-SUMIFS($G$5:G181,$C$5:C181,$C181),2))</f>
        <v/>
      </c>
      <c r="I181" s="18" t="n"/>
      <c r="J181" s="18" t="n"/>
      <c r="K181" s="28">
        <f>IF($B181="","",--TEXT($B181,"yyyymm"))</f>
        <v/>
      </c>
      <c r="L181" s="29">
        <f>IF($D181="","",IFERROR(INDEX(类别属性,MATCH($D181,类别表,0)),""))</f>
        <v/>
      </c>
      <c r="M181" s="18" t="n"/>
      <c r="N181" s="18" t="n"/>
      <c r="O181" s="26" t="n"/>
      <c r="P181" s="21">
        <f>IF($C181="","",IF(ISNA(MATCH($C181,账户表,0)),"※这个账户不在【基础资料】的账户档案里",IF($B181="","※没填日期，这一笔不会进任何月份的报表",IF(AND($F181&lt;&gt;"",$G181&lt;&gt;""),"※收入和支出不能同时填",IF(AND(N($F181)=0,N($G181)=0),"※收入和支出都没填",IF(OR(N($F181)&lt;0,N($G181)&lt;0),"※金额不能填负数，方向反了就换一列填",IF($D181="","※没填收支类别，分类报表会漏掉这一笔",IF(ISNA(MATCH($D181,类别表,0)),"※收支类别不在【基础资料】的清单里",IF(AND($L181="内部转账",$M181=""),"△内部转账要在「对方账户」写上另一头",IF(AND($L181="内部转账",$M181=$C181),"※对方账户跟本账户是同一个",IF(AND($L181&lt;&gt;"内部转账",$M181&lt;&gt;""),"△填了对方账户，但类别不是内部转账",IF($H181&lt;0,"△这一笔之后该账户余额成负数了，核一下",""))))))))))))</f>
        <v/>
      </c>
    </row>
    <row r="182">
      <c r="A182" s="17">
        <f>IF($C182="","",COUNTA($C$5:$C182))</f>
        <v/>
      </c>
      <c r="B182" s="20" t="n"/>
      <c r="C182" s="18" t="n"/>
      <c r="D182" s="18" t="n"/>
      <c r="E182" s="26" t="n"/>
      <c r="F182" s="19" t="n"/>
      <c r="G182" s="19" t="n"/>
      <c r="H182" s="27">
        <f>IF($C182="","",ROUND(SUMIF(账户表,$C182,账户期初)+SUMIFS($F$5:F182,$C$5:C182,$C182)-SUMIFS($G$5:G182,$C$5:C182,$C182),2))</f>
        <v/>
      </c>
      <c r="I182" s="18" t="n"/>
      <c r="J182" s="18" t="n"/>
      <c r="K182" s="28">
        <f>IF($B182="","",--TEXT($B182,"yyyymm"))</f>
        <v/>
      </c>
      <c r="L182" s="29">
        <f>IF($D182="","",IFERROR(INDEX(类别属性,MATCH($D182,类别表,0)),""))</f>
        <v/>
      </c>
      <c r="M182" s="18" t="n"/>
      <c r="N182" s="18" t="n"/>
      <c r="O182" s="26" t="n"/>
      <c r="P182" s="21">
        <f>IF($C182="","",IF(ISNA(MATCH($C182,账户表,0)),"※这个账户不在【基础资料】的账户档案里",IF($B182="","※没填日期，这一笔不会进任何月份的报表",IF(AND($F182&lt;&gt;"",$G182&lt;&gt;""),"※收入和支出不能同时填",IF(AND(N($F182)=0,N($G182)=0),"※收入和支出都没填",IF(OR(N($F182)&lt;0,N($G182)&lt;0),"※金额不能填负数，方向反了就换一列填",IF($D182="","※没填收支类别，分类报表会漏掉这一笔",IF(ISNA(MATCH($D182,类别表,0)),"※收支类别不在【基础资料】的清单里",IF(AND($L182="内部转账",$M182=""),"△内部转账要在「对方账户」写上另一头",IF(AND($L182="内部转账",$M182=$C182),"※对方账户跟本账户是同一个",IF(AND($L182&lt;&gt;"内部转账",$M182&lt;&gt;""),"△填了对方账户，但类别不是内部转账",IF($H182&lt;0,"△这一笔之后该账户余额成负数了，核一下",""))))))))))))</f>
        <v/>
      </c>
    </row>
    <row r="183">
      <c r="A183" s="17">
        <f>IF($C183="","",COUNTA($C$5:$C183))</f>
        <v/>
      </c>
      <c r="B183" s="20" t="n"/>
      <c r="C183" s="18" t="n"/>
      <c r="D183" s="18" t="n"/>
      <c r="E183" s="26" t="n"/>
      <c r="F183" s="19" t="n"/>
      <c r="G183" s="19" t="n"/>
      <c r="H183" s="27">
        <f>IF($C183="","",ROUND(SUMIF(账户表,$C183,账户期初)+SUMIFS($F$5:F183,$C$5:C183,$C183)-SUMIFS($G$5:G183,$C$5:C183,$C183),2))</f>
        <v/>
      </c>
      <c r="I183" s="18" t="n"/>
      <c r="J183" s="18" t="n"/>
      <c r="K183" s="28">
        <f>IF($B183="","",--TEXT($B183,"yyyymm"))</f>
        <v/>
      </c>
      <c r="L183" s="29">
        <f>IF($D183="","",IFERROR(INDEX(类别属性,MATCH($D183,类别表,0)),""))</f>
        <v/>
      </c>
      <c r="M183" s="18" t="n"/>
      <c r="N183" s="18" t="n"/>
      <c r="O183" s="26" t="n"/>
      <c r="P183" s="21">
        <f>IF($C183="","",IF(ISNA(MATCH($C183,账户表,0)),"※这个账户不在【基础资料】的账户档案里",IF($B183="","※没填日期，这一笔不会进任何月份的报表",IF(AND($F183&lt;&gt;"",$G183&lt;&gt;""),"※收入和支出不能同时填",IF(AND(N($F183)=0,N($G183)=0),"※收入和支出都没填",IF(OR(N($F183)&lt;0,N($G183)&lt;0),"※金额不能填负数，方向反了就换一列填",IF($D183="","※没填收支类别，分类报表会漏掉这一笔",IF(ISNA(MATCH($D183,类别表,0)),"※收支类别不在【基础资料】的清单里",IF(AND($L183="内部转账",$M183=""),"△内部转账要在「对方账户」写上另一头",IF(AND($L183="内部转账",$M183=$C183),"※对方账户跟本账户是同一个",IF(AND($L183&lt;&gt;"内部转账",$M183&lt;&gt;""),"△填了对方账户，但类别不是内部转账",IF($H183&lt;0,"△这一笔之后该账户余额成负数了，核一下",""))))))))))))</f>
        <v/>
      </c>
    </row>
    <row r="184">
      <c r="A184" s="17">
        <f>IF($C184="","",COUNTA($C$5:$C184))</f>
        <v/>
      </c>
      <c r="B184" s="20" t="n"/>
      <c r="C184" s="18" t="n"/>
      <c r="D184" s="18" t="n"/>
      <c r="E184" s="26" t="n"/>
      <c r="F184" s="19" t="n"/>
      <c r="G184" s="19" t="n"/>
      <c r="H184" s="27">
        <f>IF($C184="","",ROUND(SUMIF(账户表,$C184,账户期初)+SUMIFS($F$5:F184,$C$5:C184,$C184)-SUMIFS($G$5:G184,$C$5:C184,$C184),2))</f>
        <v/>
      </c>
      <c r="I184" s="18" t="n"/>
      <c r="J184" s="18" t="n"/>
      <c r="K184" s="28">
        <f>IF($B184="","",--TEXT($B184,"yyyymm"))</f>
        <v/>
      </c>
      <c r="L184" s="29">
        <f>IF($D184="","",IFERROR(INDEX(类别属性,MATCH($D184,类别表,0)),""))</f>
        <v/>
      </c>
      <c r="M184" s="18" t="n"/>
      <c r="N184" s="18" t="n"/>
      <c r="O184" s="26" t="n"/>
      <c r="P184" s="21">
        <f>IF($C184="","",IF(ISNA(MATCH($C184,账户表,0)),"※这个账户不在【基础资料】的账户档案里",IF($B184="","※没填日期，这一笔不会进任何月份的报表",IF(AND($F184&lt;&gt;"",$G184&lt;&gt;""),"※收入和支出不能同时填",IF(AND(N($F184)=0,N($G184)=0),"※收入和支出都没填",IF(OR(N($F184)&lt;0,N($G184)&lt;0),"※金额不能填负数，方向反了就换一列填",IF($D184="","※没填收支类别，分类报表会漏掉这一笔",IF(ISNA(MATCH($D184,类别表,0)),"※收支类别不在【基础资料】的清单里",IF(AND($L184="内部转账",$M184=""),"△内部转账要在「对方账户」写上另一头",IF(AND($L184="内部转账",$M184=$C184),"※对方账户跟本账户是同一个",IF(AND($L184&lt;&gt;"内部转账",$M184&lt;&gt;""),"△填了对方账户，但类别不是内部转账",IF($H184&lt;0,"△这一笔之后该账户余额成负数了，核一下",""))))))))))))</f>
        <v/>
      </c>
    </row>
    <row r="185">
      <c r="A185" s="17">
        <f>IF($C185="","",COUNTA($C$5:$C185))</f>
        <v/>
      </c>
      <c r="B185" s="20" t="n"/>
      <c r="C185" s="18" t="n"/>
      <c r="D185" s="18" t="n"/>
      <c r="E185" s="26" t="n"/>
      <c r="F185" s="19" t="n"/>
      <c r="G185" s="19" t="n"/>
      <c r="H185" s="27">
        <f>IF($C185="","",ROUND(SUMIF(账户表,$C185,账户期初)+SUMIFS($F$5:F185,$C$5:C185,$C185)-SUMIFS($G$5:G185,$C$5:C185,$C185),2))</f>
        <v/>
      </c>
      <c r="I185" s="18" t="n"/>
      <c r="J185" s="18" t="n"/>
      <c r="K185" s="28">
        <f>IF($B185="","",--TEXT($B185,"yyyymm"))</f>
        <v/>
      </c>
      <c r="L185" s="29">
        <f>IF($D185="","",IFERROR(INDEX(类别属性,MATCH($D185,类别表,0)),""))</f>
        <v/>
      </c>
      <c r="M185" s="18" t="n"/>
      <c r="N185" s="18" t="n"/>
      <c r="O185" s="26" t="n"/>
      <c r="P185" s="21">
        <f>IF($C185="","",IF(ISNA(MATCH($C185,账户表,0)),"※这个账户不在【基础资料】的账户档案里",IF($B185="","※没填日期，这一笔不会进任何月份的报表",IF(AND($F185&lt;&gt;"",$G185&lt;&gt;""),"※收入和支出不能同时填",IF(AND(N($F185)=0,N($G185)=0),"※收入和支出都没填",IF(OR(N($F185)&lt;0,N($G185)&lt;0),"※金额不能填负数，方向反了就换一列填",IF($D185="","※没填收支类别，分类报表会漏掉这一笔",IF(ISNA(MATCH($D185,类别表,0)),"※收支类别不在【基础资料】的清单里",IF(AND($L185="内部转账",$M185=""),"△内部转账要在「对方账户」写上另一头",IF(AND($L185="内部转账",$M185=$C185),"※对方账户跟本账户是同一个",IF(AND($L185&lt;&gt;"内部转账",$M185&lt;&gt;""),"△填了对方账户，但类别不是内部转账",IF($H185&lt;0,"△这一笔之后该账户余额成负数了，核一下",""))))))))))))</f>
        <v/>
      </c>
    </row>
    <row r="186">
      <c r="A186" s="17">
        <f>IF($C186="","",COUNTA($C$5:$C186))</f>
        <v/>
      </c>
      <c r="B186" s="20" t="n"/>
      <c r="C186" s="18" t="n"/>
      <c r="D186" s="18" t="n"/>
      <c r="E186" s="26" t="n"/>
      <c r="F186" s="19" t="n"/>
      <c r="G186" s="19" t="n"/>
      <c r="H186" s="27">
        <f>IF($C186="","",ROUND(SUMIF(账户表,$C186,账户期初)+SUMIFS($F$5:F186,$C$5:C186,$C186)-SUMIFS($G$5:G186,$C$5:C186,$C186),2))</f>
        <v/>
      </c>
      <c r="I186" s="18" t="n"/>
      <c r="J186" s="18" t="n"/>
      <c r="K186" s="28">
        <f>IF($B186="","",--TEXT($B186,"yyyymm"))</f>
        <v/>
      </c>
      <c r="L186" s="29">
        <f>IF($D186="","",IFERROR(INDEX(类别属性,MATCH($D186,类别表,0)),""))</f>
        <v/>
      </c>
      <c r="M186" s="18" t="n"/>
      <c r="N186" s="18" t="n"/>
      <c r="O186" s="26" t="n"/>
      <c r="P186" s="21">
        <f>IF($C186="","",IF(ISNA(MATCH($C186,账户表,0)),"※这个账户不在【基础资料】的账户档案里",IF($B186="","※没填日期，这一笔不会进任何月份的报表",IF(AND($F186&lt;&gt;"",$G186&lt;&gt;""),"※收入和支出不能同时填",IF(AND(N($F186)=0,N($G186)=0),"※收入和支出都没填",IF(OR(N($F186)&lt;0,N($G186)&lt;0),"※金额不能填负数，方向反了就换一列填",IF($D186="","※没填收支类别，分类报表会漏掉这一笔",IF(ISNA(MATCH($D186,类别表,0)),"※收支类别不在【基础资料】的清单里",IF(AND($L186="内部转账",$M186=""),"△内部转账要在「对方账户」写上另一头",IF(AND($L186="内部转账",$M186=$C186),"※对方账户跟本账户是同一个",IF(AND($L186&lt;&gt;"内部转账",$M186&lt;&gt;""),"△填了对方账户，但类别不是内部转账",IF($H186&lt;0,"△这一笔之后该账户余额成负数了，核一下",""))))))))))))</f>
        <v/>
      </c>
    </row>
    <row r="187">
      <c r="A187" s="17">
        <f>IF($C187="","",COUNTA($C$5:$C187))</f>
        <v/>
      </c>
      <c r="B187" s="20" t="n"/>
      <c r="C187" s="18" t="n"/>
      <c r="D187" s="18" t="n"/>
      <c r="E187" s="26" t="n"/>
      <c r="F187" s="19" t="n"/>
      <c r="G187" s="19" t="n"/>
      <c r="H187" s="27">
        <f>IF($C187="","",ROUND(SUMIF(账户表,$C187,账户期初)+SUMIFS($F$5:F187,$C$5:C187,$C187)-SUMIFS($G$5:G187,$C$5:C187,$C187),2))</f>
        <v/>
      </c>
      <c r="I187" s="18" t="n"/>
      <c r="J187" s="18" t="n"/>
      <c r="K187" s="28">
        <f>IF($B187="","",--TEXT($B187,"yyyymm"))</f>
        <v/>
      </c>
      <c r="L187" s="29">
        <f>IF($D187="","",IFERROR(INDEX(类别属性,MATCH($D187,类别表,0)),""))</f>
        <v/>
      </c>
      <c r="M187" s="18" t="n"/>
      <c r="N187" s="18" t="n"/>
      <c r="O187" s="26" t="n"/>
      <c r="P187" s="21">
        <f>IF($C187="","",IF(ISNA(MATCH($C187,账户表,0)),"※这个账户不在【基础资料】的账户档案里",IF($B187="","※没填日期，这一笔不会进任何月份的报表",IF(AND($F187&lt;&gt;"",$G187&lt;&gt;""),"※收入和支出不能同时填",IF(AND(N($F187)=0,N($G187)=0),"※收入和支出都没填",IF(OR(N($F187)&lt;0,N($G187)&lt;0),"※金额不能填负数，方向反了就换一列填",IF($D187="","※没填收支类别，分类报表会漏掉这一笔",IF(ISNA(MATCH($D187,类别表,0)),"※收支类别不在【基础资料】的清单里",IF(AND($L187="内部转账",$M187=""),"△内部转账要在「对方账户」写上另一头",IF(AND($L187="内部转账",$M187=$C187),"※对方账户跟本账户是同一个",IF(AND($L187&lt;&gt;"内部转账",$M187&lt;&gt;""),"△填了对方账户，但类别不是内部转账",IF($H187&lt;0,"△这一笔之后该账户余额成负数了，核一下",""))))))))))))</f>
        <v/>
      </c>
    </row>
    <row r="188">
      <c r="A188" s="17">
        <f>IF($C188="","",COUNTA($C$5:$C188))</f>
        <v/>
      </c>
      <c r="B188" s="20" t="n"/>
      <c r="C188" s="18" t="n"/>
      <c r="D188" s="18" t="n"/>
      <c r="E188" s="26" t="n"/>
      <c r="F188" s="19" t="n"/>
      <c r="G188" s="19" t="n"/>
      <c r="H188" s="27">
        <f>IF($C188="","",ROUND(SUMIF(账户表,$C188,账户期初)+SUMIFS($F$5:F188,$C$5:C188,$C188)-SUMIFS($G$5:G188,$C$5:C188,$C188),2))</f>
        <v/>
      </c>
      <c r="I188" s="18" t="n"/>
      <c r="J188" s="18" t="n"/>
      <c r="K188" s="28">
        <f>IF($B188="","",--TEXT($B188,"yyyymm"))</f>
        <v/>
      </c>
      <c r="L188" s="29">
        <f>IF($D188="","",IFERROR(INDEX(类别属性,MATCH($D188,类别表,0)),""))</f>
        <v/>
      </c>
      <c r="M188" s="18" t="n"/>
      <c r="N188" s="18" t="n"/>
      <c r="O188" s="26" t="n"/>
      <c r="P188" s="21">
        <f>IF($C188="","",IF(ISNA(MATCH($C188,账户表,0)),"※这个账户不在【基础资料】的账户档案里",IF($B188="","※没填日期，这一笔不会进任何月份的报表",IF(AND($F188&lt;&gt;"",$G188&lt;&gt;""),"※收入和支出不能同时填",IF(AND(N($F188)=0,N($G188)=0),"※收入和支出都没填",IF(OR(N($F188)&lt;0,N($G188)&lt;0),"※金额不能填负数，方向反了就换一列填",IF($D188="","※没填收支类别，分类报表会漏掉这一笔",IF(ISNA(MATCH($D188,类别表,0)),"※收支类别不在【基础资料】的清单里",IF(AND($L188="内部转账",$M188=""),"△内部转账要在「对方账户」写上另一头",IF(AND($L188="内部转账",$M188=$C188),"※对方账户跟本账户是同一个",IF(AND($L188&lt;&gt;"内部转账",$M188&lt;&gt;""),"△填了对方账户，但类别不是内部转账",IF($H188&lt;0,"△这一笔之后该账户余额成负数了，核一下",""))))))))))))</f>
        <v/>
      </c>
    </row>
    <row r="189">
      <c r="A189" s="17">
        <f>IF($C189="","",COUNTA($C$5:$C189))</f>
        <v/>
      </c>
      <c r="B189" s="20" t="n"/>
      <c r="C189" s="18" t="n"/>
      <c r="D189" s="18" t="n"/>
      <c r="E189" s="26" t="n"/>
      <c r="F189" s="19" t="n"/>
      <c r="G189" s="19" t="n"/>
      <c r="H189" s="27">
        <f>IF($C189="","",ROUND(SUMIF(账户表,$C189,账户期初)+SUMIFS($F$5:F189,$C$5:C189,$C189)-SUMIFS($G$5:G189,$C$5:C189,$C189),2))</f>
        <v/>
      </c>
      <c r="I189" s="18" t="n"/>
      <c r="J189" s="18" t="n"/>
      <c r="K189" s="28">
        <f>IF($B189="","",--TEXT($B189,"yyyymm"))</f>
        <v/>
      </c>
      <c r="L189" s="29">
        <f>IF($D189="","",IFERROR(INDEX(类别属性,MATCH($D189,类别表,0)),""))</f>
        <v/>
      </c>
      <c r="M189" s="18" t="n"/>
      <c r="N189" s="18" t="n"/>
      <c r="O189" s="26" t="n"/>
      <c r="P189" s="21">
        <f>IF($C189="","",IF(ISNA(MATCH($C189,账户表,0)),"※这个账户不在【基础资料】的账户档案里",IF($B189="","※没填日期，这一笔不会进任何月份的报表",IF(AND($F189&lt;&gt;"",$G189&lt;&gt;""),"※收入和支出不能同时填",IF(AND(N($F189)=0,N($G189)=0),"※收入和支出都没填",IF(OR(N($F189)&lt;0,N($G189)&lt;0),"※金额不能填负数，方向反了就换一列填",IF($D189="","※没填收支类别，分类报表会漏掉这一笔",IF(ISNA(MATCH($D189,类别表,0)),"※收支类别不在【基础资料】的清单里",IF(AND($L189="内部转账",$M189=""),"△内部转账要在「对方账户」写上另一头",IF(AND($L189="内部转账",$M189=$C189),"※对方账户跟本账户是同一个",IF(AND($L189&lt;&gt;"内部转账",$M189&lt;&gt;""),"△填了对方账户，但类别不是内部转账",IF($H189&lt;0,"△这一笔之后该账户余额成负数了，核一下",""))))))))))))</f>
        <v/>
      </c>
    </row>
    <row r="190">
      <c r="A190" s="17">
        <f>IF($C190="","",COUNTA($C$5:$C190))</f>
        <v/>
      </c>
      <c r="B190" s="20" t="n"/>
      <c r="C190" s="18" t="n"/>
      <c r="D190" s="18" t="n"/>
      <c r="E190" s="26" t="n"/>
      <c r="F190" s="19" t="n"/>
      <c r="G190" s="19" t="n"/>
      <c r="H190" s="27">
        <f>IF($C190="","",ROUND(SUMIF(账户表,$C190,账户期初)+SUMIFS($F$5:F190,$C$5:C190,$C190)-SUMIFS($G$5:G190,$C$5:C190,$C190),2))</f>
        <v/>
      </c>
      <c r="I190" s="18" t="n"/>
      <c r="J190" s="18" t="n"/>
      <c r="K190" s="28">
        <f>IF($B190="","",--TEXT($B190,"yyyymm"))</f>
        <v/>
      </c>
      <c r="L190" s="29">
        <f>IF($D190="","",IFERROR(INDEX(类别属性,MATCH($D190,类别表,0)),""))</f>
        <v/>
      </c>
      <c r="M190" s="18" t="n"/>
      <c r="N190" s="18" t="n"/>
      <c r="O190" s="26" t="n"/>
      <c r="P190" s="21">
        <f>IF($C190="","",IF(ISNA(MATCH($C190,账户表,0)),"※这个账户不在【基础资料】的账户档案里",IF($B190="","※没填日期，这一笔不会进任何月份的报表",IF(AND($F190&lt;&gt;"",$G190&lt;&gt;""),"※收入和支出不能同时填",IF(AND(N($F190)=0,N($G190)=0),"※收入和支出都没填",IF(OR(N($F190)&lt;0,N($G190)&lt;0),"※金额不能填负数，方向反了就换一列填",IF($D190="","※没填收支类别，分类报表会漏掉这一笔",IF(ISNA(MATCH($D190,类别表,0)),"※收支类别不在【基础资料】的清单里",IF(AND($L190="内部转账",$M190=""),"△内部转账要在「对方账户」写上另一头",IF(AND($L190="内部转账",$M190=$C190),"※对方账户跟本账户是同一个",IF(AND($L190&lt;&gt;"内部转账",$M190&lt;&gt;""),"△填了对方账户，但类别不是内部转账",IF($H190&lt;0,"△这一笔之后该账户余额成负数了，核一下",""))))))))))))</f>
        <v/>
      </c>
    </row>
    <row r="191">
      <c r="A191" s="17">
        <f>IF($C191="","",COUNTA($C$5:$C191))</f>
        <v/>
      </c>
      <c r="B191" s="20" t="n"/>
      <c r="C191" s="18" t="n"/>
      <c r="D191" s="18" t="n"/>
      <c r="E191" s="26" t="n"/>
      <c r="F191" s="19" t="n"/>
      <c r="G191" s="19" t="n"/>
      <c r="H191" s="27">
        <f>IF($C191="","",ROUND(SUMIF(账户表,$C191,账户期初)+SUMIFS($F$5:F191,$C$5:C191,$C191)-SUMIFS($G$5:G191,$C$5:C191,$C191),2))</f>
        <v/>
      </c>
      <c r="I191" s="18" t="n"/>
      <c r="J191" s="18" t="n"/>
      <c r="K191" s="28">
        <f>IF($B191="","",--TEXT($B191,"yyyymm"))</f>
        <v/>
      </c>
      <c r="L191" s="29">
        <f>IF($D191="","",IFERROR(INDEX(类别属性,MATCH($D191,类别表,0)),""))</f>
        <v/>
      </c>
      <c r="M191" s="18" t="n"/>
      <c r="N191" s="18" t="n"/>
      <c r="O191" s="26" t="n"/>
      <c r="P191" s="21">
        <f>IF($C191="","",IF(ISNA(MATCH($C191,账户表,0)),"※这个账户不在【基础资料】的账户档案里",IF($B191="","※没填日期，这一笔不会进任何月份的报表",IF(AND($F191&lt;&gt;"",$G191&lt;&gt;""),"※收入和支出不能同时填",IF(AND(N($F191)=0,N($G191)=0),"※收入和支出都没填",IF(OR(N($F191)&lt;0,N($G191)&lt;0),"※金额不能填负数，方向反了就换一列填",IF($D191="","※没填收支类别，分类报表会漏掉这一笔",IF(ISNA(MATCH($D191,类别表,0)),"※收支类别不在【基础资料】的清单里",IF(AND($L191="内部转账",$M191=""),"△内部转账要在「对方账户」写上另一头",IF(AND($L191="内部转账",$M191=$C191),"※对方账户跟本账户是同一个",IF(AND($L191&lt;&gt;"内部转账",$M191&lt;&gt;""),"△填了对方账户，但类别不是内部转账",IF($H191&lt;0,"△这一笔之后该账户余额成负数了，核一下",""))))))))))))</f>
        <v/>
      </c>
    </row>
    <row r="192">
      <c r="A192" s="17">
        <f>IF($C192="","",COUNTA($C$5:$C192))</f>
        <v/>
      </c>
      <c r="B192" s="20" t="n"/>
      <c r="C192" s="18" t="n"/>
      <c r="D192" s="18" t="n"/>
      <c r="E192" s="26" t="n"/>
      <c r="F192" s="19" t="n"/>
      <c r="G192" s="19" t="n"/>
      <c r="H192" s="27">
        <f>IF($C192="","",ROUND(SUMIF(账户表,$C192,账户期初)+SUMIFS($F$5:F192,$C$5:C192,$C192)-SUMIFS($G$5:G192,$C$5:C192,$C192),2))</f>
        <v/>
      </c>
      <c r="I192" s="18" t="n"/>
      <c r="J192" s="18" t="n"/>
      <c r="K192" s="28">
        <f>IF($B192="","",--TEXT($B192,"yyyymm"))</f>
        <v/>
      </c>
      <c r="L192" s="29">
        <f>IF($D192="","",IFERROR(INDEX(类别属性,MATCH($D192,类别表,0)),""))</f>
        <v/>
      </c>
      <c r="M192" s="18" t="n"/>
      <c r="N192" s="18" t="n"/>
      <c r="O192" s="26" t="n"/>
      <c r="P192" s="21">
        <f>IF($C192="","",IF(ISNA(MATCH($C192,账户表,0)),"※这个账户不在【基础资料】的账户档案里",IF($B192="","※没填日期，这一笔不会进任何月份的报表",IF(AND($F192&lt;&gt;"",$G192&lt;&gt;""),"※收入和支出不能同时填",IF(AND(N($F192)=0,N($G192)=0),"※收入和支出都没填",IF(OR(N($F192)&lt;0,N($G192)&lt;0),"※金额不能填负数，方向反了就换一列填",IF($D192="","※没填收支类别，分类报表会漏掉这一笔",IF(ISNA(MATCH($D192,类别表,0)),"※收支类别不在【基础资料】的清单里",IF(AND($L192="内部转账",$M192=""),"△内部转账要在「对方账户」写上另一头",IF(AND($L192="内部转账",$M192=$C192),"※对方账户跟本账户是同一个",IF(AND($L192&lt;&gt;"内部转账",$M192&lt;&gt;""),"△填了对方账户，但类别不是内部转账",IF($H192&lt;0,"△这一笔之后该账户余额成负数了，核一下",""))))))))))))</f>
        <v/>
      </c>
    </row>
    <row r="193">
      <c r="A193" s="17">
        <f>IF($C193="","",COUNTA($C$5:$C193))</f>
        <v/>
      </c>
      <c r="B193" s="20" t="n"/>
      <c r="C193" s="18" t="n"/>
      <c r="D193" s="18" t="n"/>
      <c r="E193" s="26" t="n"/>
      <c r="F193" s="19" t="n"/>
      <c r="G193" s="19" t="n"/>
      <c r="H193" s="27">
        <f>IF($C193="","",ROUND(SUMIF(账户表,$C193,账户期初)+SUMIFS($F$5:F193,$C$5:C193,$C193)-SUMIFS($G$5:G193,$C$5:C193,$C193),2))</f>
        <v/>
      </c>
      <c r="I193" s="18" t="n"/>
      <c r="J193" s="18" t="n"/>
      <c r="K193" s="28">
        <f>IF($B193="","",--TEXT($B193,"yyyymm"))</f>
        <v/>
      </c>
      <c r="L193" s="29">
        <f>IF($D193="","",IFERROR(INDEX(类别属性,MATCH($D193,类别表,0)),""))</f>
        <v/>
      </c>
      <c r="M193" s="18" t="n"/>
      <c r="N193" s="18" t="n"/>
      <c r="O193" s="26" t="n"/>
      <c r="P193" s="21">
        <f>IF($C193="","",IF(ISNA(MATCH($C193,账户表,0)),"※这个账户不在【基础资料】的账户档案里",IF($B193="","※没填日期，这一笔不会进任何月份的报表",IF(AND($F193&lt;&gt;"",$G193&lt;&gt;""),"※收入和支出不能同时填",IF(AND(N($F193)=0,N($G193)=0),"※收入和支出都没填",IF(OR(N($F193)&lt;0,N($G193)&lt;0),"※金额不能填负数，方向反了就换一列填",IF($D193="","※没填收支类别，分类报表会漏掉这一笔",IF(ISNA(MATCH($D193,类别表,0)),"※收支类别不在【基础资料】的清单里",IF(AND($L193="内部转账",$M193=""),"△内部转账要在「对方账户」写上另一头",IF(AND($L193="内部转账",$M193=$C193),"※对方账户跟本账户是同一个",IF(AND($L193&lt;&gt;"内部转账",$M193&lt;&gt;""),"△填了对方账户，但类别不是内部转账",IF($H193&lt;0,"△这一笔之后该账户余额成负数了，核一下",""))))))))))))</f>
        <v/>
      </c>
    </row>
    <row r="194">
      <c r="A194" s="17">
        <f>IF($C194="","",COUNTA($C$5:$C194))</f>
        <v/>
      </c>
      <c r="B194" s="20" t="n"/>
      <c r="C194" s="18" t="n"/>
      <c r="D194" s="18" t="n"/>
      <c r="E194" s="26" t="n"/>
      <c r="F194" s="19" t="n"/>
      <c r="G194" s="19" t="n"/>
      <c r="H194" s="27">
        <f>IF($C194="","",ROUND(SUMIF(账户表,$C194,账户期初)+SUMIFS($F$5:F194,$C$5:C194,$C194)-SUMIFS($G$5:G194,$C$5:C194,$C194),2))</f>
        <v/>
      </c>
      <c r="I194" s="18" t="n"/>
      <c r="J194" s="18" t="n"/>
      <c r="K194" s="28">
        <f>IF($B194="","",--TEXT($B194,"yyyymm"))</f>
        <v/>
      </c>
      <c r="L194" s="29">
        <f>IF($D194="","",IFERROR(INDEX(类别属性,MATCH($D194,类别表,0)),""))</f>
        <v/>
      </c>
      <c r="M194" s="18" t="n"/>
      <c r="N194" s="18" t="n"/>
      <c r="O194" s="26" t="n"/>
      <c r="P194" s="21">
        <f>IF($C194="","",IF(ISNA(MATCH($C194,账户表,0)),"※这个账户不在【基础资料】的账户档案里",IF($B194="","※没填日期，这一笔不会进任何月份的报表",IF(AND($F194&lt;&gt;"",$G194&lt;&gt;""),"※收入和支出不能同时填",IF(AND(N($F194)=0,N($G194)=0),"※收入和支出都没填",IF(OR(N($F194)&lt;0,N($G194)&lt;0),"※金额不能填负数，方向反了就换一列填",IF($D194="","※没填收支类别，分类报表会漏掉这一笔",IF(ISNA(MATCH($D194,类别表,0)),"※收支类别不在【基础资料】的清单里",IF(AND($L194="内部转账",$M194=""),"△内部转账要在「对方账户」写上另一头",IF(AND($L194="内部转账",$M194=$C194),"※对方账户跟本账户是同一个",IF(AND($L194&lt;&gt;"内部转账",$M194&lt;&gt;""),"△填了对方账户，但类别不是内部转账",IF($H194&lt;0,"△这一笔之后该账户余额成负数了，核一下",""))))))))))))</f>
        <v/>
      </c>
    </row>
    <row r="195">
      <c r="A195" s="17">
        <f>IF($C195="","",COUNTA($C$5:$C195))</f>
        <v/>
      </c>
      <c r="B195" s="20" t="n"/>
      <c r="C195" s="18" t="n"/>
      <c r="D195" s="18" t="n"/>
      <c r="E195" s="26" t="n"/>
      <c r="F195" s="19" t="n"/>
      <c r="G195" s="19" t="n"/>
      <c r="H195" s="27">
        <f>IF($C195="","",ROUND(SUMIF(账户表,$C195,账户期初)+SUMIFS($F$5:F195,$C$5:C195,$C195)-SUMIFS($G$5:G195,$C$5:C195,$C195),2))</f>
        <v/>
      </c>
      <c r="I195" s="18" t="n"/>
      <c r="J195" s="18" t="n"/>
      <c r="K195" s="28">
        <f>IF($B195="","",--TEXT($B195,"yyyymm"))</f>
        <v/>
      </c>
      <c r="L195" s="29">
        <f>IF($D195="","",IFERROR(INDEX(类别属性,MATCH($D195,类别表,0)),""))</f>
        <v/>
      </c>
      <c r="M195" s="18" t="n"/>
      <c r="N195" s="18" t="n"/>
      <c r="O195" s="26" t="n"/>
      <c r="P195" s="21">
        <f>IF($C195="","",IF(ISNA(MATCH($C195,账户表,0)),"※这个账户不在【基础资料】的账户档案里",IF($B195="","※没填日期，这一笔不会进任何月份的报表",IF(AND($F195&lt;&gt;"",$G195&lt;&gt;""),"※收入和支出不能同时填",IF(AND(N($F195)=0,N($G195)=0),"※收入和支出都没填",IF(OR(N($F195)&lt;0,N($G195)&lt;0),"※金额不能填负数，方向反了就换一列填",IF($D195="","※没填收支类别，分类报表会漏掉这一笔",IF(ISNA(MATCH($D195,类别表,0)),"※收支类别不在【基础资料】的清单里",IF(AND($L195="内部转账",$M195=""),"△内部转账要在「对方账户」写上另一头",IF(AND($L195="内部转账",$M195=$C195),"※对方账户跟本账户是同一个",IF(AND($L195&lt;&gt;"内部转账",$M195&lt;&gt;""),"△填了对方账户，但类别不是内部转账",IF($H195&lt;0,"△这一笔之后该账户余额成负数了，核一下",""))))))))))))</f>
        <v/>
      </c>
    </row>
    <row r="196">
      <c r="A196" s="17">
        <f>IF($C196="","",COUNTA($C$5:$C196))</f>
        <v/>
      </c>
      <c r="B196" s="20" t="n"/>
      <c r="C196" s="18" t="n"/>
      <c r="D196" s="18" t="n"/>
      <c r="E196" s="26" t="n"/>
      <c r="F196" s="19" t="n"/>
      <c r="G196" s="19" t="n"/>
      <c r="H196" s="27">
        <f>IF($C196="","",ROUND(SUMIF(账户表,$C196,账户期初)+SUMIFS($F$5:F196,$C$5:C196,$C196)-SUMIFS($G$5:G196,$C$5:C196,$C196),2))</f>
        <v/>
      </c>
      <c r="I196" s="18" t="n"/>
      <c r="J196" s="18" t="n"/>
      <c r="K196" s="28">
        <f>IF($B196="","",--TEXT($B196,"yyyymm"))</f>
        <v/>
      </c>
      <c r="L196" s="29">
        <f>IF($D196="","",IFERROR(INDEX(类别属性,MATCH($D196,类别表,0)),""))</f>
        <v/>
      </c>
      <c r="M196" s="18" t="n"/>
      <c r="N196" s="18" t="n"/>
      <c r="O196" s="26" t="n"/>
      <c r="P196" s="21">
        <f>IF($C196="","",IF(ISNA(MATCH($C196,账户表,0)),"※这个账户不在【基础资料】的账户档案里",IF($B196="","※没填日期，这一笔不会进任何月份的报表",IF(AND($F196&lt;&gt;"",$G196&lt;&gt;""),"※收入和支出不能同时填",IF(AND(N($F196)=0,N($G196)=0),"※收入和支出都没填",IF(OR(N($F196)&lt;0,N($G196)&lt;0),"※金额不能填负数，方向反了就换一列填",IF($D196="","※没填收支类别，分类报表会漏掉这一笔",IF(ISNA(MATCH($D196,类别表,0)),"※收支类别不在【基础资料】的清单里",IF(AND($L196="内部转账",$M196=""),"△内部转账要在「对方账户」写上另一头",IF(AND($L196="内部转账",$M196=$C196),"※对方账户跟本账户是同一个",IF(AND($L196&lt;&gt;"内部转账",$M196&lt;&gt;""),"△填了对方账户，但类别不是内部转账",IF($H196&lt;0,"△这一笔之后该账户余额成负数了，核一下",""))))))))))))</f>
        <v/>
      </c>
    </row>
    <row r="197">
      <c r="A197" s="17">
        <f>IF($C197="","",COUNTA($C$5:$C197))</f>
        <v/>
      </c>
      <c r="B197" s="20" t="n"/>
      <c r="C197" s="18" t="n"/>
      <c r="D197" s="18" t="n"/>
      <c r="E197" s="26" t="n"/>
      <c r="F197" s="19" t="n"/>
      <c r="G197" s="19" t="n"/>
      <c r="H197" s="27">
        <f>IF($C197="","",ROUND(SUMIF(账户表,$C197,账户期初)+SUMIFS($F$5:F197,$C$5:C197,$C197)-SUMIFS($G$5:G197,$C$5:C197,$C197),2))</f>
        <v/>
      </c>
      <c r="I197" s="18" t="n"/>
      <c r="J197" s="18" t="n"/>
      <c r="K197" s="28">
        <f>IF($B197="","",--TEXT($B197,"yyyymm"))</f>
        <v/>
      </c>
      <c r="L197" s="29">
        <f>IF($D197="","",IFERROR(INDEX(类别属性,MATCH($D197,类别表,0)),""))</f>
        <v/>
      </c>
      <c r="M197" s="18" t="n"/>
      <c r="N197" s="18" t="n"/>
      <c r="O197" s="26" t="n"/>
      <c r="P197" s="21">
        <f>IF($C197="","",IF(ISNA(MATCH($C197,账户表,0)),"※这个账户不在【基础资料】的账户档案里",IF($B197="","※没填日期，这一笔不会进任何月份的报表",IF(AND($F197&lt;&gt;"",$G197&lt;&gt;""),"※收入和支出不能同时填",IF(AND(N($F197)=0,N($G197)=0),"※收入和支出都没填",IF(OR(N($F197)&lt;0,N($G197)&lt;0),"※金额不能填负数，方向反了就换一列填",IF($D197="","※没填收支类别，分类报表会漏掉这一笔",IF(ISNA(MATCH($D197,类别表,0)),"※收支类别不在【基础资料】的清单里",IF(AND($L197="内部转账",$M197=""),"△内部转账要在「对方账户」写上另一头",IF(AND($L197="内部转账",$M197=$C197),"※对方账户跟本账户是同一个",IF(AND($L197&lt;&gt;"内部转账",$M197&lt;&gt;""),"△填了对方账户，但类别不是内部转账",IF($H197&lt;0,"△这一笔之后该账户余额成负数了，核一下",""))))))))))))</f>
        <v/>
      </c>
    </row>
    <row r="198">
      <c r="A198" s="17">
        <f>IF($C198="","",COUNTA($C$5:$C198))</f>
        <v/>
      </c>
      <c r="B198" s="20" t="n"/>
      <c r="C198" s="18" t="n"/>
      <c r="D198" s="18" t="n"/>
      <c r="E198" s="26" t="n"/>
      <c r="F198" s="19" t="n"/>
      <c r="G198" s="19" t="n"/>
      <c r="H198" s="27">
        <f>IF($C198="","",ROUND(SUMIF(账户表,$C198,账户期初)+SUMIFS($F$5:F198,$C$5:C198,$C198)-SUMIFS($G$5:G198,$C$5:C198,$C198),2))</f>
        <v/>
      </c>
      <c r="I198" s="18" t="n"/>
      <c r="J198" s="18" t="n"/>
      <c r="K198" s="28">
        <f>IF($B198="","",--TEXT($B198,"yyyymm"))</f>
        <v/>
      </c>
      <c r="L198" s="29">
        <f>IF($D198="","",IFERROR(INDEX(类别属性,MATCH($D198,类别表,0)),""))</f>
        <v/>
      </c>
      <c r="M198" s="18" t="n"/>
      <c r="N198" s="18" t="n"/>
      <c r="O198" s="26" t="n"/>
      <c r="P198" s="21">
        <f>IF($C198="","",IF(ISNA(MATCH($C198,账户表,0)),"※这个账户不在【基础资料】的账户档案里",IF($B198="","※没填日期，这一笔不会进任何月份的报表",IF(AND($F198&lt;&gt;"",$G198&lt;&gt;""),"※收入和支出不能同时填",IF(AND(N($F198)=0,N($G198)=0),"※收入和支出都没填",IF(OR(N($F198)&lt;0,N($G198)&lt;0),"※金额不能填负数，方向反了就换一列填",IF($D198="","※没填收支类别，分类报表会漏掉这一笔",IF(ISNA(MATCH($D198,类别表,0)),"※收支类别不在【基础资料】的清单里",IF(AND($L198="内部转账",$M198=""),"△内部转账要在「对方账户」写上另一头",IF(AND($L198="内部转账",$M198=$C198),"※对方账户跟本账户是同一个",IF(AND($L198&lt;&gt;"内部转账",$M198&lt;&gt;""),"△填了对方账户，但类别不是内部转账",IF($H198&lt;0,"△这一笔之后该账户余额成负数了，核一下",""))))))))))))</f>
        <v/>
      </c>
    </row>
    <row r="199">
      <c r="A199" s="17">
        <f>IF($C199="","",COUNTA($C$5:$C199))</f>
        <v/>
      </c>
      <c r="B199" s="20" t="n"/>
      <c r="C199" s="18" t="n"/>
      <c r="D199" s="18" t="n"/>
      <c r="E199" s="26" t="n"/>
      <c r="F199" s="19" t="n"/>
      <c r="G199" s="19" t="n"/>
      <c r="H199" s="27">
        <f>IF($C199="","",ROUND(SUMIF(账户表,$C199,账户期初)+SUMIFS($F$5:F199,$C$5:C199,$C199)-SUMIFS($G$5:G199,$C$5:C199,$C199),2))</f>
        <v/>
      </c>
      <c r="I199" s="18" t="n"/>
      <c r="J199" s="18" t="n"/>
      <c r="K199" s="28">
        <f>IF($B199="","",--TEXT($B199,"yyyymm"))</f>
        <v/>
      </c>
      <c r="L199" s="29">
        <f>IF($D199="","",IFERROR(INDEX(类别属性,MATCH($D199,类别表,0)),""))</f>
        <v/>
      </c>
      <c r="M199" s="18" t="n"/>
      <c r="N199" s="18" t="n"/>
      <c r="O199" s="26" t="n"/>
      <c r="P199" s="21">
        <f>IF($C199="","",IF(ISNA(MATCH($C199,账户表,0)),"※这个账户不在【基础资料】的账户档案里",IF($B199="","※没填日期，这一笔不会进任何月份的报表",IF(AND($F199&lt;&gt;"",$G199&lt;&gt;""),"※收入和支出不能同时填",IF(AND(N($F199)=0,N($G199)=0),"※收入和支出都没填",IF(OR(N($F199)&lt;0,N($G199)&lt;0),"※金额不能填负数，方向反了就换一列填",IF($D199="","※没填收支类别，分类报表会漏掉这一笔",IF(ISNA(MATCH($D199,类别表,0)),"※收支类别不在【基础资料】的清单里",IF(AND($L199="内部转账",$M199=""),"△内部转账要在「对方账户」写上另一头",IF(AND($L199="内部转账",$M199=$C199),"※对方账户跟本账户是同一个",IF(AND($L199&lt;&gt;"内部转账",$M199&lt;&gt;""),"△填了对方账户，但类别不是内部转账",IF($H199&lt;0,"△这一笔之后该账户余额成负数了，核一下",""))))))))))))</f>
        <v/>
      </c>
    </row>
    <row r="200">
      <c r="A200" s="17">
        <f>IF($C200="","",COUNTA($C$5:$C200))</f>
        <v/>
      </c>
      <c r="B200" s="20" t="n"/>
      <c r="C200" s="18" t="n"/>
      <c r="D200" s="18" t="n"/>
      <c r="E200" s="26" t="n"/>
      <c r="F200" s="19" t="n"/>
      <c r="G200" s="19" t="n"/>
      <c r="H200" s="27">
        <f>IF($C200="","",ROUND(SUMIF(账户表,$C200,账户期初)+SUMIFS($F$5:F200,$C$5:C200,$C200)-SUMIFS($G$5:G200,$C$5:C200,$C200),2))</f>
        <v/>
      </c>
      <c r="I200" s="18" t="n"/>
      <c r="J200" s="18" t="n"/>
      <c r="K200" s="28">
        <f>IF($B200="","",--TEXT($B200,"yyyymm"))</f>
        <v/>
      </c>
      <c r="L200" s="29">
        <f>IF($D200="","",IFERROR(INDEX(类别属性,MATCH($D200,类别表,0)),""))</f>
        <v/>
      </c>
      <c r="M200" s="18" t="n"/>
      <c r="N200" s="18" t="n"/>
      <c r="O200" s="26" t="n"/>
      <c r="P200" s="21">
        <f>IF($C200="","",IF(ISNA(MATCH($C200,账户表,0)),"※这个账户不在【基础资料】的账户档案里",IF($B200="","※没填日期，这一笔不会进任何月份的报表",IF(AND($F200&lt;&gt;"",$G200&lt;&gt;""),"※收入和支出不能同时填",IF(AND(N($F200)=0,N($G200)=0),"※收入和支出都没填",IF(OR(N($F200)&lt;0,N($G200)&lt;0),"※金额不能填负数，方向反了就换一列填",IF($D200="","※没填收支类别，分类报表会漏掉这一笔",IF(ISNA(MATCH($D200,类别表,0)),"※收支类别不在【基础资料】的清单里",IF(AND($L200="内部转账",$M200=""),"△内部转账要在「对方账户」写上另一头",IF(AND($L200="内部转账",$M200=$C200),"※对方账户跟本账户是同一个",IF(AND($L200&lt;&gt;"内部转账",$M200&lt;&gt;""),"△填了对方账户，但类别不是内部转账",IF($H200&lt;0,"△这一笔之后该账户余额成负数了，核一下",""))))))))))))</f>
        <v/>
      </c>
    </row>
    <row r="201">
      <c r="A201" s="17">
        <f>IF($C201="","",COUNTA($C$5:$C201))</f>
        <v/>
      </c>
      <c r="B201" s="20" t="n"/>
      <c r="C201" s="18" t="n"/>
      <c r="D201" s="18" t="n"/>
      <c r="E201" s="26" t="n"/>
      <c r="F201" s="19" t="n"/>
      <c r="G201" s="19" t="n"/>
      <c r="H201" s="27">
        <f>IF($C201="","",ROUND(SUMIF(账户表,$C201,账户期初)+SUMIFS($F$5:F201,$C$5:C201,$C201)-SUMIFS($G$5:G201,$C$5:C201,$C201),2))</f>
        <v/>
      </c>
      <c r="I201" s="18" t="n"/>
      <c r="J201" s="18" t="n"/>
      <c r="K201" s="28">
        <f>IF($B201="","",--TEXT($B201,"yyyymm"))</f>
        <v/>
      </c>
      <c r="L201" s="29">
        <f>IF($D201="","",IFERROR(INDEX(类别属性,MATCH($D201,类别表,0)),""))</f>
        <v/>
      </c>
      <c r="M201" s="18" t="n"/>
      <c r="N201" s="18" t="n"/>
      <c r="O201" s="26" t="n"/>
      <c r="P201" s="21">
        <f>IF($C201="","",IF(ISNA(MATCH($C201,账户表,0)),"※这个账户不在【基础资料】的账户档案里",IF($B201="","※没填日期，这一笔不会进任何月份的报表",IF(AND($F201&lt;&gt;"",$G201&lt;&gt;""),"※收入和支出不能同时填",IF(AND(N($F201)=0,N($G201)=0),"※收入和支出都没填",IF(OR(N($F201)&lt;0,N($G201)&lt;0),"※金额不能填负数，方向反了就换一列填",IF($D201="","※没填收支类别，分类报表会漏掉这一笔",IF(ISNA(MATCH($D201,类别表,0)),"※收支类别不在【基础资料】的清单里",IF(AND($L201="内部转账",$M201=""),"△内部转账要在「对方账户」写上另一头",IF(AND($L201="内部转账",$M201=$C201),"※对方账户跟本账户是同一个",IF(AND($L201&lt;&gt;"内部转账",$M201&lt;&gt;""),"△填了对方账户，但类别不是内部转账",IF($H201&lt;0,"△这一笔之后该账户余额成负数了，核一下",""))))))))))))</f>
        <v/>
      </c>
    </row>
    <row r="202">
      <c r="A202" s="17">
        <f>IF($C202="","",COUNTA($C$5:$C202))</f>
        <v/>
      </c>
      <c r="B202" s="20" t="n"/>
      <c r="C202" s="18" t="n"/>
      <c r="D202" s="18" t="n"/>
      <c r="E202" s="26" t="n"/>
      <c r="F202" s="19" t="n"/>
      <c r="G202" s="19" t="n"/>
      <c r="H202" s="27">
        <f>IF($C202="","",ROUND(SUMIF(账户表,$C202,账户期初)+SUMIFS($F$5:F202,$C$5:C202,$C202)-SUMIFS($G$5:G202,$C$5:C202,$C202),2))</f>
        <v/>
      </c>
      <c r="I202" s="18" t="n"/>
      <c r="J202" s="18" t="n"/>
      <c r="K202" s="28">
        <f>IF($B202="","",--TEXT($B202,"yyyymm"))</f>
        <v/>
      </c>
      <c r="L202" s="29">
        <f>IF($D202="","",IFERROR(INDEX(类别属性,MATCH($D202,类别表,0)),""))</f>
        <v/>
      </c>
      <c r="M202" s="18" t="n"/>
      <c r="N202" s="18" t="n"/>
      <c r="O202" s="26" t="n"/>
      <c r="P202" s="21">
        <f>IF($C202="","",IF(ISNA(MATCH($C202,账户表,0)),"※这个账户不在【基础资料】的账户档案里",IF($B202="","※没填日期，这一笔不会进任何月份的报表",IF(AND($F202&lt;&gt;"",$G202&lt;&gt;""),"※收入和支出不能同时填",IF(AND(N($F202)=0,N($G202)=0),"※收入和支出都没填",IF(OR(N($F202)&lt;0,N($G202)&lt;0),"※金额不能填负数，方向反了就换一列填",IF($D202="","※没填收支类别，分类报表会漏掉这一笔",IF(ISNA(MATCH($D202,类别表,0)),"※收支类别不在【基础资料】的清单里",IF(AND($L202="内部转账",$M202=""),"△内部转账要在「对方账户」写上另一头",IF(AND($L202="内部转账",$M202=$C202),"※对方账户跟本账户是同一个",IF(AND($L202&lt;&gt;"内部转账",$M202&lt;&gt;""),"△填了对方账户，但类别不是内部转账",IF($H202&lt;0,"△这一笔之后该账户余额成负数了，核一下",""))))))))))))</f>
        <v/>
      </c>
    </row>
    <row r="203">
      <c r="A203" s="17">
        <f>IF($C203="","",COUNTA($C$5:$C203))</f>
        <v/>
      </c>
      <c r="B203" s="20" t="n"/>
      <c r="C203" s="18" t="n"/>
      <c r="D203" s="18" t="n"/>
      <c r="E203" s="26" t="n"/>
      <c r="F203" s="19" t="n"/>
      <c r="G203" s="19" t="n"/>
      <c r="H203" s="27">
        <f>IF($C203="","",ROUND(SUMIF(账户表,$C203,账户期初)+SUMIFS($F$5:F203,$C$5:C203,$C203)-SUMIFS($G$5:G203,$C$5:C203,$C203),2))</f>
        <v/>
      </c>
      <c r="I203" s="18" t="n"/>
      <c r="J203" s="18" t="n"/>
      <c r="K203" s="28">
        <f>IF($B203="","",--TEXT($B203,"yyyymm"))</f>
        <v/>
      </c>
      <c r="L203" s="29">
        <f>IF($D203="","",IFERROR(INDEX(类别属性,MATCH($D203,类别表,0)),""))</f>
        <v/>
      </c>
      <c r="M203" s="18" t="n"/>
      <c r="N203" s="18" t="n"/>
      <c r="O203" s="26" t="n"/>
      <c r="P203" s="21">
        <f>IF($C203="","",IF(ISNA(MATCH($C203,账户表,0)),"※这个账户不在【基础资料】的账户档案里",IF($B203="","※没填日期，这一笔不会进任何月份的报表",IF(AND($F203&lt;&gt;"",$G203&lt;&gt;""),"※收入和支出不能同时填",IF(AND(N($F203)=0,N($G203)=0),"※收入和支出都没填",IF(OR(N($F203)&lt;0,N($G203)&lt;0),"※金额不能填负数，方向反了就换一列填",IF($D203="","※没填收支类别，分类报表会漏掉这一笔",IF(ISNA(MATCH($D203,类别表,0)),"※收支类别不在【基础资料】的清单里",IF(AND($L203="内部转账",$M203=""),"△内部转账要在「对方账户」写上另一头",IF(AND($L203="内部转账",$M203=$C203),"※对方账户跟本账户是同一个",IF(AND($L203&lt;&gt;"内部转账",$M203&lt;&gt;""),"△填了对方账户，但类别不是内部转账",IF($H203&lt;0,"△这一笔之后该账户余额成负数了，核一下",""))))))))))))</f>
        <v/>
      </c>
    </row>
    <row r="204">
      <c r="A204" s="17">
        <f>IF($C204="","",COUNTA($C$5:$C204))</f>
        <v/>
      </c>
      <c r="B204" s="20" t="n"/>
      <c r="C204" s="18" t="n"/>
      <c r="D204" s="18" t="n"/>
      <c r="E204" s="26" t="n"/>
      <c r="F204" s="19" t="n"/>
      <c r="G204" s="19" t="n"/>
      <c r="H204" s="27">
        <f>IF($C204="","",ROUND(SUMIF(账户表,$C204,账户期初)+SUMIFS($F$5:F204,$C$5:C204,$C204)-SUMIFS($G$5:G204,$C$5:C204,$C204),2))</f>
        <v/>
      </c>
      <c r="I204" s="18" t="n"/>
      <c r="J204" s="18" t="n"/>
      <c r="K204" s="28">
        <f>IF($B204="","",--TEXT($B204,"yyyymm"))</f>
        <v/>
      </c>
      <c r="L204" s="29">
        <f>IF($D204="","",IFERROR(INDEX(类别属性,MATCH($D204,类别表,0)),""))</f>
        <v/>
      </c>
      <c r="M204" s="18" t="n"/>
      <c r="N204" s="18" t="n"/>
      <c r="O204" s="26" t="n"/>
      <c r="P204" s="21">
        <f>IF($C204="","",IF(ISNA(MATCH($C204,账户表,0)),"※这个账户不在【基础资料】的账户档案里",IF($B204="","※没填日期，这一笔不会进任何月份的报表",IF(AND($F204&lt;&gt;"",$G204&lt;&gt;""),"※收入和支出不能同时填",IF(AND(N($F204)=0,N($G204)=0),"※收入和支出都没填",IF(OR(N($F204)&lt;0,N($G204)&lt;0),"※金额不能填负数，方向反了就换一列填",IF($D204="","※没填收支类别，分类报表会漏掉这一笔",IF(ISNA(MATCH($D204,类别表,0)),"※收支类别不在【基础资料】的清单里",IF(AND($L204="内部转账",$M204=""),"△内部转账要在「对方账户」写上另一头",IF(AND($L204="内部转账",$M204=$C204),"※对方账户跟本账户是同一个",IF(AND($L204&lt;&gt;"内部转账",$M204&lt;&gt;""),"△填了对方账户，但类别不是内部转账",IF($H204&lt;0,"△这一笔之后该账户余额成负数了，核一下",""))))))))))))</f>
        <v/>
      </c>
    </row>
    <row r="205">
      <c r="A205" s="17">
        <f>IF($C205="","",COUNTA($C$5:$C205))</f>
        <v/>
      </c>
      <c r="B205" s="20" t="n"/>
      <c r="C205" s="18" t="n"/>
      <c r="D205" s="18" t="n"/>
      <c r="E205" s="26" t="n"/>
      <c r="F205" s="19" t="n"/>
      <c r="G205" s="19" t="n"/>
      <c r="H205" s="27">
        <f>IF($C205="","",ROUND(SUMIF(账户表,$C205,账户期初)+SUMIFS($F$5:F205,$C$5:C205,$C205)-SUMIFS($G$5:G205,$C$5:C205,$C205),2))</f>
        <v/>
      </c>
      <c r="I205" s="18" t="n"/>
      <c r="J205" s="18" t="n"/>
      <c r="K205" s="28">
        <f>IF($B205="","",--TEXT($B205,"yyyymm"))</f>
        <v/>
      </c>
      <c r="L205" s="29">
        <f>IF($D205="","",IFERROR(INDEX(类别属性,MATCH($D205,类别表,0)),""))</f>
        <v/>
      </c>
      <c r="M205" s="18" t="n"/>
      <c r="N205" s="18" t="n"/>
      <c r="O205" s="26" t="n"/>
      <c r="P205" s="21">
        <f>IF($C205="","",IF(ISNA(MATCH($C205,账户表,0)),"※这个账户不在【基础资料】的账户档案里",IF($B205="","※没填日期，这一笔不会进任何月份的报表",IF(AND($F205&lt;&gt;"",$G205&lt;&gt;""),"※收入和支出不能同时填",IF(AND(N($F205)=0,N($G205)=0),"※收入和支出都没填",IF(OR(N($F205)&lt;0,N($G205)&lt;0),"※金额不能填负数，方向反了就换一列填",IF($D205="","※没填收支类别，分类报表会漏掉这一笔",IF(ISNA(MATCH($D205,类别表,0)),"※收支类别不在【基础资料】的清单里",IF(AND($L205="内部转账",$M205=""),"△内部转账要在「对方账户」写上另一头",IF(AND($L205="内部转账",$M205=$C205),"※对方账户跟本账户是同一个",IF(AND($L205&lt;&gt;"内部转账",$M205&lt;&gt;""),"△填了对方账户，但类别不是内部转账",IF($H205&lt;0,"△这一笔之后该账户余额成负数了，核一下",""))))))))))))</f>
        <v/>
      </c>
    </row>
    <row r="206">
      <c r="A206" s="17">
        <f>IF($C206="","",COUNTA($C$5:$C206))</f>
        <v/>
      </c>
      <c r="B206" s="20" t="n"/>
      <c r="C206" s="18" t="n"/>
      <c r="D206" s="18" t="n"/>
      <c r="E206" s="26" t="n"/>
      <c r="F206" s="19" t="n"/>
      <c r="G206" s="19" t="n"/>
      <c r="H206" s="27">
        <f>IF($C206="","",ROUND(SUMIF(账户表,$C206,账户期初)+SUMIFS($F$5:F206,$C$5:C206,$C206)-SUMIFS($G$5:G206,$C$5:C206,$C206),2))</f>
        <v/>
      </c>
      <c r="I206" s="18" t="n"/>
      <c r="J206" s="18" t="n"/>
      <c r="K206" s="28">
        <f>IF($B206="","",--TEXT($B206,"yyyymm"))</f>
        <v/>
      </c>
      <c r="L206" s="29">
        <f>IF($D206="","",IFERROR(INDEX(类别属性,MATCH($D206,类别表,0)),""))</f>
        <v/>
      </c>
      <c r="M206" s="18" t="n"/>
      <c r="N206" s="18" t="n"/>
      <c r="O206" s="26" t="n"/>
      <c r="P206" s="21">
        <f>IF($C206="","",IF(ISNA(MATCH($C206,账户表,0)),"※这个账户不在【基础资料】的账户档案里",IF($B206="","※没填日期，这一笔不会进任何月份的报表",IF(AND($F206&lt;&gt;"",$G206&lt;&gt;""),"※收入和支出不能同时填",IF(AND(N($F206)=0,N($G206)=0),"※收入和支出都没填",IF(OR(N($F206)&lt;0,N($G206)&lt;0),"※金额不能填负数，方向反了就换一列填",IF($D206="","※没填收支类别，分类报表会漏掉这一笔",IF(ISNA(MATCH($D206,类别表,0)),"※收支类别不在【基础资料】的清单里",IF(AND($L206="内部转账",$M206=""),"△内部转账要在「对方账户」写上另一头",IF(AND($L206="内部转账",$M206=$C206),"※对方账户跟本账户是同一个",IF(AND($L206&lt;&gt;"内部转账",$M206&lt;&gt;""),"△填了对方账户，但类别不是内部转账",IF($H206&lt;0,"△这一笔之后该账户余额成负数了，核一下",""))))))))))))</f>
        <v/>
      </c>
    </row>
    <row r="207">
      <c r="A207" s="17">
        <f>IF($C207="","",COUNTA($C$5:$C207))</f>
        <v/>
      </c>
      <c r="B207" s="20" t="n"/>
      <c r="C207" s="18" t="n"/>
      <c r="D207" s="18" t="n"/>
      <c r="E207" s="26" t="n"/>
      <c r="F207" s="19" t="n"/>
      <c r="G207" s="19" t="n"/>
      <c r="H207" s="27">
        <f>IF($C207="","",ROUND(SUMIF(账户表,$C207,账户期初)+SUMIFS($F$5:F207,$C$5:C207,$C207)-SUMIFS($G$5:G207,$C$5:C207,$C207),2))</f>
        <v/>
      </c>
      <c r="I207" s="18" t="n"/>
      <c r="J207" s="18" t="n"/>
      <c r="K207" s="28">
        <f>IF($B207="","",--TEXT($B207,"yyyymm"))</f>
        <v/>
      </c>
      <c r="L207" s="29">
        <f>IF($D207="","",IFERROR(INDEX(类别属性,MATCH($D207,类别表,0)),""))</f>
        <v/>
      </c>
      <c r="M207" s="18" t="n"/>
      <c r="N207" s="18" t="n"/>
      <c r="O207" s="26" t="n"/>
      <c r="P207" s="21">
        <f>IF($C207="","",IF(ISNA(MATCH($C207,账户表,0)),"※这个账户不在【基础资料】的账户档案里",IF($B207="","※没填日期，这一笔不会进任何月份的报表",IF(AND($F207&lt;&gt;"",$G207&lt;&gt;""),"※收入和支出不能同时填",IF(AND(N($F207)=0,N($G207)=0),"※收入和支出都没填",IF(OR(N($F207)&lt;0,N($G207)&lt;0),"※金额不能填负数，方向反了就换一列填",IF($D207="","※没填收支类别，分类报表会漏掉这一笔",IF(ISNA(MATCH($D207,类别表,0)),"※收支类别不在【基础资料】的清单里",IF(AND($L207="内部转账",$M207=""),"△内部转账要在「对方账户」写上另一头",IF(AND($L207="内部转账",$M207=$C207),"※对方账户跟本账户是同一个",IF(AND($L207&lt;&gt;"内部转账",$M207&lt;&gt;""),"△填了对方账户，但类别不是内部转账",IF($H207&lt;0,"△这一笔之后该账户余额成负数了，核一下",""))))))))))))</f>
        <v/>
      </c>
    </row>
    <row r="208">
      <c r="A208" s="17">
        <f>IF($C208="","",COUNTA($C$5:$C208))</f>
        <v/>
      </c>
      <c r="B208" s="20" t="n"/>
      <c r="C208" s="18" t="n"/>
      <c r="D208" s="18" t="n"/>
      <c r="E208" s="26" t="n"/>
      <c r="F208" s="19" t="n"/>
      <c r="G208" s="19" t="n"/>
      <c r="H208" s="27">
        <f>IF($C208="","",ROUND(SUMIF(账户表,$C208,账户期初)+SUMIFS($F$5:F208,$C$5:C208,$C208)-SUMIFS($G$5:G208,$C$5:C208,$C208),2))</f>
        <v/>
      </c>
      <c r="I208" s="18" t="n"/>
      <c r="J208" s="18" t="n"/>
      <c r="K208" s="28">
        <f>IF($B208="","",--TEXT($B208,"yyyymm"))</f>
        <v/>
      </c>
      <c r="L208" s="29">
        <f>IF($D208="","",IFERROR(INDEX(类别属性,MATCH($D208,类别表,0)),""))</f>
        <v/>
      </c>
      <c r="M208" s="18" t="n"/>
      <c r="N208" s="18" t="n"/>
      <c r="O208" s="26" t="n"/>
      <c r="P208" s="21">
        <f>IF($C208="","",IF(ISNA(MATCH($C208,账户表,0)),"※这个账户不在【基础资料】的账户档案里",IF($B208="","※没填日期，这一笔不会进任何月份的报表",IF(AND($F208&lt;&gt;"",$G208&lt;&gt;""),"※收入和支出不能同时填",IF(AND(N($F208)=0,N($G208)=0),"※收入和支出都没填",IF(OR(N($F208)&lt;0,N($G208)&lt;0),"※金额不能填负数，方向反了就换一列填",IF($D208="","※没填收支类别，分类报表会漏掉这一笔",IF(ISNA(MATCH($D208,类别表,0)),"※收支类别不在【基础资料】的清单里",IF(AND($L208="内部转账",$M208=""),"△内部转账要在「对方账户」写上另一头",IF(AND($L208="内部转账",$M208=$C208),"※对方账户跟本账户是同一个",IF(AND($L208&lt;&gt;"内部转账",$M208&lt;&gt;""),"△填了对方账户，但类别不是内部转账",IF($H208&lt;0,"△这一笔之后该账户余额成负数了，核一下",""))))))))))))</f>
        <v/>
      </c>
    </row>
    <row r="209">
      <c r="A209" s="17">
        <f>IF($C209="","",COUNTA($C$5:$C209))</f>
        <v/>
      </c>
      <c r="B209" s="20" t="n"/>
      <c r="C209" s="18" t="n"/>
      <c r="D209" s="18" t="n"/>
      <c r="E209" s="26" t="n"/>
      <c r="F209" s="19" t="n"/>
      <c r="G209" s="19" t="n"/>
      <c r="H209" s="27">
        <f>IF($C209="","",ROUND(SUMIF(账户表,$C209,账户期初)+SUMIFS($F$5:F209,$C$5:C209,$C209)-SUMIFS($G$5:G209,$C$5:C209,$C209),2))</f>
        <v/>
      </c>
      <c r="I209" s="18" t="n"/>
      <c r="J209" s="18" t="n"/>
      <c r="K209" s="28">
        <f>IF($B209="","",--TEXT($B209,"yyyymm"))</f>
        <v/>
      </c>
      <c r="L209" s="29">
        <f>IF($D209="","",IFERROR(INDEX(类别属性,MATCH($D209,类别表,0)),""))</f>
        <v/>
      </c>
      <c r="M209" s="18" t="n"/>
      <c r="N209" s="18" t="n"/>
      <c r="O209" s="26" t="n"/>
      <c r="P209" s="21">
        <f>IF($C209="","",IF(ISNA(MATCH($C209,账户表,0)),"※这个账户不在【基础资料】的账户档案里",IF($B209="","※没填日期，这一笔不会进任何月份的报表",IF(AND($F209&lt;&gt;"",$G209&lt;&gt;""),"※收入和支出不能同时填",IF(AND(N($F209)=0,N($G209)=0),"※收入和支出都没填",IF(OR(N($F209)&lt;0,N($G209)&lt;0),"※金额不能填负数，方向反了就换一列填",IF($D209="","※没填收支类别，分类报表会漏掉这一笔",IF(ISNA(MATCH($D209,类别表,0)),"※收支类别不在【基础资料】的清单里",IF(AND($L209="内部转账",$M209=""),"△内部转账要在「对方账户」写上另一头",IF(AND($L209="内部转账",$M209=$C209),"※对方账户跟本账户是同一个",IF(AND($L209&lt;&gt;"内部转账",$M209&lt;&gt;""),"△填了对方账户，但类别不是内部转账",IF($H209&lt;0,"△这一笔之后该账户余额成负数了，核一下",""))))))))))))</f>
        <v/>
      </c>
    </row>
    <row r="210">
      <c r="A210" s="17">
        <f>IF($C210="","",COUNTA($C$5:$C210))</f>
        <v/>
      </c>
      <c r="B210" s="20" t="n"/>
      <c r="C210" s="18" t="n"/>
      <c r="D210" s="18" t="n"/>
      <c r="E210" s="26" t="n"/>
      <c r="F210" s="19" t="n"/>
      <c r="G210" s="19" t="n"/>
      <c r="H210" s="27">
        <f>IF($C210="","",ROUND(SUMIF(账户表,$C210,账户期初)+SUMIFS($F$5:F210,$C$5:C210,$C210)-SUMIFS($G$5:G210,$C$5:C210,$C210),2))</f>
        <v/>
      </c>
      <c r="I210" s="18" t="n"/>
      <c r="J210" s="18" t="n"/>
      <c r="K210" s="28">
        <f>IF($B210="","",--TEXT($B210,"yyyymm"))</f>
        <v/>
      </c>
      <c r="L210" s="29">
        <f>IF($D210="","",IFERROR(INDEX(类别属性,MATCH($D210,类别表,0)),""))</f>
        <v/>
      </c>
      <c r="M210" s="18" t="n"/>
      <c r="N210" s="18" t="n"/>
      <c r="O210" s="26" t="n"/>
      <c r="P210" s="21">
        <f>IF($C210="","",IF(ISNA(MATCH($C210,账户表,0)),"※这个账户不在【基础资料】的账户档案里",IF($B210="","※没填日期，这一笔不会进任何月份的报表",IF(AND($F210&lt;&gt;"",$G210&lt;&gt;""),"※收入和支出不能同时填",IF(AND(N($F210)=0,N($G210)=0),"※收入和支出都没填",IF(OR(N($F210)&lt;0,N($G210)&lt;0),"※金额不能填负数，方向反了就换一列填",IF($D210="","※没填收支类别，分类报表会漏掉这一笔",IF(ISNA(MATCH($D210,类别表,0)),"※收支类别不在【基础资料】的清单里",IF(AND($L210="内部转账",$M210=""),"△内部转账要在「对方账户」写上另一头",IF(AND($L210="内部转账",$M210=$C210),"※对方账户跟本账户是同一个",IF(AND($L210&lt;&gt;"内部转账",$M210&lt;&gt;""),"△填了对方账户，但类别不是内部转账",IF($H210&lt;0,"△这一笔之后该账户余额成负数了，核一下",""))))))))))))</f>
        <v/>
      </c>
    </row>
    <row r="211">
      <c r="A211" s="17">
        <f>IF($C211="","",COUNTA($C$5:$C211))</f>
        <v/>
      </c>
      <c r="B211" s="20" t="n"/>
      <c r="C211" s="18" t="n"/>
      <c r="D211" s="18" t="n"/>
      <c r="E211" s="26" t="n"/>
      <c r="F211" s="19" t="n"/>
      <c r="G211" s="19" t="n"/>
      <c r="H211" s="27">
        <f>IF($C211="","",ROUND(SUMIF(账户表,$C211,账户期初)+SUMIFS($F$5:F211,$C$5:C211,$C211)-SUMIFS($G$5:G211,$C$5:C211,$C211),2))</f>
        <v/>
      </c>
      <c r="I211" s="18" t="n"/>
      <c r="J211" s="18" t="n"/>
      <c r="K211" s="28">
        <f>IF($B211="","",--TEXT($B211,"yyyymm"))</f>
        <v/>
      </c>
      <c r="L211" s="29">
        <f>IF($D211="","",IFERROR(INDEX(类别属性,MATCH($D211,类别表,0)),""))</f>
        <v/>
      </c>
      <c r="M211" s="18" t="n"/>
      <c r="N211" s="18" t="n"/>
      <c r="O211" s="26" t="n"/>
      <c r="P211" s="21">
        <f>IF($C211="","",IF(ISNA(MATCH($C211,账户表,0)),"※这个账户不在【基础资料】的账户档案里",IF($B211="","※没填日期，这一笔不会进任何月份的报表",IF(AND($F211&lt;&gt;"",$G211&lt;&gt;""),"※收入和支出不能同时填",IF(AND(N($F211)=0,N($G211)=0),"※收入和支出都没填",IF(OR(N($F211)&lt;0,N($G211)&lt;0),"※金额不能填负数，方向反了就换一列填",IF($D211="","※没填收支类别，分类报表会漏掉这一笔",IF(ISNA(MATCH($D211,类别表,0)),"※收支类别不在【基础资料】的清单里",IF(AND($L211="内部转账",$M211=""),"△内部转账要在「对方账户」写上另一头",IF(AND($L211="内部转账",$M211=$C211),"※对方账户跟本账户是同一个",IF(AND($L211&lt;&gt;"内部转账",$M211&lt;&gt;""),"△填了对方账户，但类别不是内部转账",IF($H211&lt;0,"△这一笔之后该账户余额成负数了，核一下",""))))))))))))</f>
        <v/>
      </c>
    </row>
    <row r="212">
      <c r="A212" s="17">
        <f>IF($C212="","",COUNTA($C$5:$C212))</f>
        <v/>
      </c>
      <c r="B212" s="20" t="n"/>
      <c r="C212" s="18" t="n"/>
      <c r="D212" s="18" t="n"/>
      <c r="E212" s="26" t="n"/>
      <c r="F212" s="19" t="n"/>
      <c r="G212" s="19" t="n"/>
      <c r="H212" s="27">
        <f>IF($C212="","",ROUND(SUMIF(账户表,$C212,账户期初)+SUMIFS($F$5:F212,$C$5:C212,$C212)-SUMIFS($G$5:G212,$C$5:C212,$C212),2))</f>
        <v/>
      </c>
      <c r="I212" s="18" t="n"/>
      <c r="J212" s="18" t="n"/>
      <c r="K212" s="28">
        <f>IF($B212="","",--TEXT($B212,"yyyymm"))</f>
        <v/>
      </c>
      <c r="L212" s="29">
        <f>IF($D212="","",IFERROR(INDEX(类别属性,MATCH($D212,类别表,0)),""))</f>
        <v/>
      </c>
      <c r="M212" s="18" t="n"/>
      <c r="N212" s="18" t="n"/>
      <c r="O212" s="26" t="n"/>
      <c r="P212" s="21">
        <f>IF($C212="","",IF(ISNA(MATCH($C212,账户表,0)),"※这个账户不在【基础资料】的账户档案里",IF($B212="","※没填日期，这一笔不会进任何月份的报表",IF(AND($F212&lt;&gt;"",$G212&lt;&gt;""),"※收入和支出不能同时填",IF(AND(N($F212)=0,N($G212)=0),"※收入和支出都没填",IF(OR(N($F212)&lt;0,N($G212)&lt;0),"※金额不能填负数，方向反了就换一列填",IF($D212="","※没填收支类别，分类报表会漏掉这一笔",IF(ISNA(MATCH($D212,类别表,0)),"※收支类别不在【基础资料】的清单里",IF(AND($L212="内部转账",$M212=""),"△内部转账要在「对方账户」写上另一头",IF(AND($L212="内部转账",$M212=$C212),"※对方账户跟本账户是同一个",IF(AND($L212&lt;&gt;"内部转账",$M212&lt;&gt;""),"△填了对方账户，但类别不是内部转账",IF($H212&lt;0,"△这一笔之后该账户余额成负数了，核一下",""))))))))))))</f>
        <v/>
      </c>
    </row>
    <row r="213">
      <c r="A213" s="17">
        <f>IF($C213="","",COUNTA($C$5:$C213))</f>
        <v/>
      </c>
      <c r="B213" s="20" t="n"/>
      <c r="C213" s="18" t="n"/>
      <c r="D213" s="18" t="n"/>
      <c r="E213" s="26" t="n"/>
      <c r="F213" s="19" t="n"/>
      <c r="G213" s="19" t="n"/>
      <c r="H213" s="27">
        <f>IF($C213="","",ROUND(SUMIF(账户表,$C213,账户期初)+SUMIFS($F$5:F213,$C$5:C213,$C213)-SUMIFS($G$5:G213,$C$5:C213,$C213),2))</f>
        <v/>
      </c>
      <c r="I213" s="18" t="n"/>
      <c r="J213" s="18" t="n"/>
      <c r="K213" s="28">
        <f>IF($B213="","",--TEXT($B213,"yyyymm"))</f>
        <v/>
      </c>
      <c r="L213" s="29">
        <f>IF($D213="","",IFERROR(INDEX(类别属性,MATCH($D213,类别表,0)),""))</f>
        <v/>
      </c>
      <c r="M213" s="18" t="n"/>
      <c r="N213" s="18" t="n"/>
      <c r="O213" s="26" t="n"/>
      <c r="P213" s="21">
        <f>IF($C213="","",IF(ISNA(MATCH($C213,账户表,0)),"※这个账户不在【基础资料】的账户档案里",IF($B213="","※没填日期，这一笔不会进任何月份的报表",IF(AND($F213&lt;&gt;"",$G213&lt;&gt;""),"※收入和支出不能同时填",IF(AND(N($F213)=0,N($G213)=0),"※收入和支出都没填",IF(OR(N($F213)&lt;0,N($G213)&lt;0),"※金额不能填负数，方向反了就换一列填",IF($D213="","※没填收支类别，分类报表会漏掉这一笔",IF(ISNA(MATCH($D213,类别表,0)),"※收支类别不在【基础资料】的清单里",IF(AND($L213="内部转账",$M213=""),"△内部转账要在「对方账户」写上另一头",IF(AND($L213="内部转账",$M213=$C213),"※对方账户跟本账户是同一个",IF(AND($L213&lt;&gt;"内部转账",$M213&lt;&gt;""),"△填了对方账户，但类别不是内部转账",IF($H213&lt;0,"△这一笔之后该账户余额成负数了，核一下",""))))))))))))</f>
        <v/>
      </c>
    </row>
    <row r="214">
      <c r="A214" s="17">
        <f>IF($C214="","",COUNTA($C$5:$C214))</f>
        <v/>
      </c>
      <c r="B214" s="20" t="n"/>
      <c r="C214" s="18" t="n"/>
      <c r="D214" s="18" t="n"/>
      <c r="E214" s="26" t="n"/>
      <c r="F214" s="19" t="n"/>
      <c r="G214" s="19" t="n"/>
      <c r="H214" s="27">
        <f>IF($C214="","",ROUND(SUMIF(账户表,$C214,账户期初)+SUMIFS($F$5:F214,$C$5:C214,$C214)-SUMIFS($G$5:G214,$C$5:C214,$C214),2))</f>
        <v/>
      </c>
      <c r="I214" s="18" t="n"/>
      <c r="J214" s="18" t="n"/>
      <c r="K214" s="28">
        <f>IF($B214="","",--TEXT($B214,"yyyymm"))</f>
        <v/>
      </c>
      <c r="L214" s="29">
        <f>IF($D214="","",IFERROR(INDEX(类别属性,MATCH($D214,类别表,0)),""))</f>
        <v/>
      </c>
      <c r="M214" s="18" t="n"/>
      <c r="N214" s="18" t="n"/>
      <c r="O214" s="26" t="n"/>
      <c r="P214" s="21">
        <f>IF($C214="","",IF(ISNA(MATCH($C214,账户表,0)),"※这个账户不在【基础资料】的账户档案里",IF($B214="","※没填日期，这一笔不会进任何月份的报表",IF(AND($F214&lt;&gt;"",$G214&lt;&gt;""),"※收入和支出不能同时填",IF(AND(N($F214)=0,N($G214)=0),"※收入和支出都没填",IF(OR(N($F214)&lt;0,N($G214)&lt;0),"※金额不能填负数，方向反了就换一列填",IF($D214="","※没填收支类别，分类报表会漏掉这一笔",IF(ISNA(MATCH($D214,类别表,0)),"※收支类别不在【基础资料】的清单里",IF(AND($L214="内部转账",$M214=""),"△内部转账要在「对方账户」写上另一头",IF(AND($L214="内部转账",$M214=$C214),"※对方账户跟本账户是同一个",IF(AND($L214&lt;&gt;"内部转账",$M214&lt;&gt;""),"△填了对方账户，但类别不是内部转账",IF($H214&lt;0,"△这一笔之后该账户余额成负数了，核一下",""))))))))))))</f>
        <v/>
      </c>
    </row>
    <row r="215">
      <c r="A215" s="17">
        <f>IF($C215="","",COUNTA($C$5:$C215))</f>
        <v/>
      </c>
      <c r="B215" s="20" t="n"/>
      <c r="C215" s="18" t="n"/>
      <c r="D215" s="18" t="n"/>
      <c r="E215" s="26" t="n"/>
      <c r="F215" s="19" t="n"/>
      <c r="G215" s="19" t="n"/>
      <c r="H215" s="27">
        <f>IF($C215="","",ROUND(SUMIF(账户表,$C215,账户期初)+SUMIFS($F$5:F215,$C$5:C215,$C215)-SUMIFS($G$5:G215,$C$5:C215,$C215),2))</f>
        <v/>
      </c>
      <c r="I215" s="18" t="n"/>
      <c r="J215" s="18" t="n"/>
      <c r="K215" s="28">
        <f>IF($B215="","",--TEXT($B215,"yyyymm"))</f>
        <v/>
      </c>
      <c r="L215" s="29">
        <f>IF($D215="","",IFERROR(INDEX(类别属性,MATCH($D215,类别表,0)),""))</f>
        <v/>
      </c>
      <c r="M215" s="18" t="n"/>
      <c r="N215" s="18" t="n"/>
      <c r="O215" s="26" t="n"/>
      <c r="P215" s="21">
        <f>IF($C215="","",IF(ISNA(MATCH($C215,账户表,0)),"※这个账户不在【基础资料】的账户档案里",IF($B215="","※没填日期，这一笔不会进任何月份的报表",IF(AND($F215&lt;&gt;"",$G215&lt;&gt;""),"※收入和支出不能同时填",IF(AND(N($F215)=0,N($G215)=0),"※收入和支出都没填",IF(OR(N($F215)&lt;0,N($G215)&lt;0),"※金额不能填负数，方向反了就换一列填",IF($D215="","※没填收支类别，分类报表会漏掉这一笔",IF(ISNA(MATCH($D215,类别表,0)),"※收支类别不在【基础资料】的清单里",IF(AND($L215="内部转账",$M215=""),"△内部转账要在「对方账户」写上另一头",IF(AND($L215="内部转账",$M215=$C215),"※对方账户跟本账户是同一个",IF(AND($L215&lt;&gt;"内部转账",$M215&lt;&gt;""),"△填了对方账户，但类别不是内部转账",IF($H215&lt;0,"△这一笔之后该账户余额成负数了，核一下",""))))))))))))</f>
        <v/>
      </c>
    </row>
    <row r="216">
      <c r="A216" s="17">
        <f>IF($C216="","",COUNTA($C$5:$C216))</f>
        <v/>
      </c>
      <c r="B216" s="20" t="n"/>
      <c r="C216" s="18" t="n"/>
      <c r="D216" s="18" t="n"/>
      <c r="E216" s="26" t="n"/>
      <c r="F216" s="19" t="n"/>
      <c r="G216" s="19" t="n"/>
      <c r="H216" s="27">
        <f>IF($C216="","",ROUND(SUMIF(账户表,$C216,账户期初)+SUMIFS($F$5:F216,$C$5:C216,$C216)-SUMIFS($G$5:G216,$C$5:C216,$C216),2))</f>
        <v/>
      </c>
      <c r="I216" s="18" t="n"/>
      <c r="J216" s="18" t="n"/>
      <c r="K216" s="28">
        <f>IF($B216="","",--TEXT($B216,"yyyymm"))</f>
        <v/>
      </c>
      <c r="L216" s="29">
        <f>IF($D216="","",IFERROR(INDEX(类别属性,MATCH($D216,类别表,0)),""))</f>
        <v/>
      </c>
      <c r="M216" s="18" t="n"/>
      <c r="N216" s="18" t="n"/>
      <c r="O216" s="26" t="n"/>
      <c r="P216" s="21">
        <f>IF($C216="","",IF(ISNA(MATCH($C216,账户表,0)),"※这个账户不在【基础资料】的账户档案里",IF($B216="","※没填日期，这一笔不会进任何月份的报表",IF(AND($F216&lt;&gt;"",$G216&lt;&gt;""),"※收入和支出不能同时填",IF(AND(N($F216)=0,N($G216)=0),"※收入和支出都没填",IF(OR(N($F216)&lt;0,N($G216)&lt;0),"※金额不能填负数，方向反了就换一列填",IF($D216="","※没填收支类别，分类报表会漏掉这一笔",IF(ISNA(MATCH($D216,类别表,0)),"※收支类别不在【基础资料】的清单里",IF(AND($L216="内部转账",$M216=""),"△内部转账要在「对方账户」写上另一头",IF(AND($L216="内部转账",$M216=$C216),"※对方账户跟本账户是同一个",IF(AND($L216&lt;&gt;"内部转账",$M216&lt;&gt;""),"△填了对方账户，但类别不是内部转账",IF($H216&lt;0,"△这一笔之后该账户余额成负数了，核一下",""))))))))))))</f>
        <v/>
      </c>
    </row>
    <row r="217">
      <c r="A217" s="17">
        <f>IF($C217="","",COUNTA($C$5:$C217))</f>
        <v/>
      </c>
      <c r="B217" s="20" t="n"/>
      <c r="C217" s="18" t="n"/>
      <c r="D217" s="18" t="n"/>
      <c r="E217" s="26" t="n"/>
      <c r="F217" s="19" t="n"/>
      <c r="G217" s="19" t="n"/>
      <c r="H217" s="27">
        <f>IF($C217="","",ROUND(SUMIF(账户表,$C217,账户期初)+SUMIFS($F$5:F217,$C$5:C217,$C217)-SUMIFS($G$5:G217,$C$5:C217,$C217),2))</f>
        <v/>
      </c>
      <c r="I217" s="18" t="n"/>
      <c r="J217" s="18" t="n"/>
      <c r="K217" s="28">
        <f>IF($B217="","",--TEXT($B217,"yyyymm"))</f>
        <v/>
      </c>
      <c r="L217" s="29">
        <f>IF($D217="","",IFERROR(INDEX(类别属性,MATCH($D217,类别表,0)),""))</f>
        <v/>
      </c>
      <c r="M217" s="18" t="n"/>
      <c r="N217" s="18" t="n"/>
      <c r="O217" s="26" t="n"/>
      <c r="P217" s="21">
        <f>IF($C217="","",IF(ISNA(MATCH($C217,账户表,0)),"※这个账户不在【基础资料】的账户档案里",IF($B217="","※没填日期，这一笔不会进任何月份的报表",IF(AND($F217&lt;&gt;"",$G217&lt;&gt;""),"※收入和支出不能同时填",IF(AND(N($F217)=0,N($G217)=0),"※收入和支出都没填",IF(OR(N($F217)&lt;0,N($G217)&lt;0),"※金额不能填负数，方向反了就换一列填",IF($D217="","※没填收支类别，分类报表会漏掉这一笔",IF(ISNA(MATCH($D217,类别表,0)),"※收支类别不在【基础资料】的清单里",IF(AND($L217="内部转账",$M217=""),"△内部转账要在「对方账户」写上另一头",IF(AND($L217="内部转账",$M217=$C217),"※对方账户跟本账户是同一个",IF(AND($L217&lt;&gt;"内部转账",$M217&lt;&gt;""),"△填了对方账户，但类别不是内部转账",IF($H217&lt;0,"△这一笔之后该账户余额成负数了，核一下",""))))))))))))</f>
        <v/>
      </c>
    </row>
    <row r="218">
      <c r="A218" s="17">
        <f>IF($C218="","",COUNTA($C$5:$C218))</f>
        <v/>
      </c>
      <c r="B218" s="20" t="n"/>
      <c r="C218" s="18" t="n"/>
      <c r="D218" s="18" t="n"/>
      <c r="E218" s="26" t="n"/>
      <c r="F218" s="19" t="n"/>
      <c r="G218" s="19" t="n"/>
      <c r="H218" s="27">
        <f>IF($C218="","",ROUND(SUMIF(账户表,$C218,账户期初)+SUMIFS($F$5:F218,$C$5:C218,$C218)-SUMIFS($G$5:G218,$C$5:C218,$C218),2))</f>
        <v/>
      </c>
      <c r="I218" s="18" t="n"/>
      <c r="J218" s="18" t="n"/>
      <c r="K218" s="28">
        <f>IF($B218="","",--TEXT($B218,"yyyymm"))</f>
        <v/>
      </c>
      <c r="L218" s="29">
        <f>IF($D218="","",IFERROR(INDEX(类别属性,MATCH($D218,类别表,0)),""))</f>
        <v/>
      </c>
      <c r="M218" s="18" t="n"/>
      <c r="N218" s="18" t="n"/>
      <c r="O218" s="26" t="n"/>
      <c r="P218" s="21">
        <f>IF($C218="","",IF(ISNA(MATCH($C218,账户表,0)),"※这个账户不在【基础资料】的账户档案里",IF($B218="","※没填日期，这一笔不会进任何月份的报表",IF(AND($F218&lt;&gt;"",$G218&lt;&gt;""),"※收入和支出不能同时填",IF(AND(N($F218)=0,N($G218)=0),"※收入和支出都没填",IF(OR(N($F218)&lt;0,N($G218)&lt;0),"※金额不能填负数，方向反了就换一列填",IF($D218="","※没填收支类别，分类报表会漏掉这一笔",IF(ISNA(MATCH($D218,类别表,0)),"※收支类别不在【基础资料】的清单里",IF(AND($L218="内部转账",$M218=""),"△内部转账要在「对方账户」写上另一头",IF(AND($L218="内部转账",$M218=$C218),"※对方账户跟本账户是同一个",IF(AND($L218&lt;&gt;"内部转账",$M218&lt;&gt;""),"△填了对方账户，但类别不是内部转账",IF($H218&lt;0,"△这一笔之后该账户余额成负数了，核一下",""))))))))))))</f>
        <v/>
      </c>
    </row>
    <row r="219">
      <c r="A219" s="17">
        <f>IF($C219="","",COUNTA($C$5:$C219))</f>
        <v/>
      </c>
      <c r="B219" s="20" t="n"/>
      <c r="C219" s="18" t="n"/>
      <c r="D219" s="18" t="n"/>
      <c r="E219" s="26" t="n"/>
      <c r="F219" s="19" t="n"/>
      <c r="G219" s="19" t="n"/>
      <c r="H219" s="27">
        <f>IF($C219="","",ROUND(SUMIF(账户表,$C219,账户期初)+SUMIFS($F$5:F219,$C$5:C219,$C219)-SUMIFS($G$5:G219,$C$5:C219,$C219),2))</f>
        <v/>
      </c>
      <c r="I219" s="18" t="n"/>
      <c r="J219" s="18" t="n"/>
      <c r="K219" s="28">
        <f>IF($B219="","",--TEXT($B219,"yyyymm"))</f>
        <v/>
      </c>
      <c r="L219" s="29">
        <f>IF($D219="","",IFERROR(INDEX(类别属性,MATCH($D219,类别表,0)),""))</f>
        <v/>
      </c>
      <c r="M219" s="18" t="n"/>
      <c r="N219" s="18" t="n"/>
      <c r="O219" s="26" t="n"/>
      <c r="P219" s="21">
        <f>IF($C219="","",IF(ISNA(MATCH($C219,账户表,0)),"※这个账户不在【基础资料】的账户档案里",IF($B219="","※没填日期，这一笔不会进任何月份的报表",IF(AND($F219&lt;&gt;"",$G219&lt;&gt;""),"※收入和支出不能同时填",IF(AND(N($F219)=0,N($G219)=0),"※收入和支出都没填",IF(OR(N($F219)&lt;0,N($G219)&lt;0),"※金额不能填负数，方向反了就换一列填",IF($D219="","※没填收支类别，分类报表会漏掉这一笔",IF(ISNA(MATCH($D219,类别表,0)),"※收支类别不在【基础资料】的清单里",IF(AND($L219="内部转账",$M219=""),"△内部转账要在「对方账户」写上另一头",IF(AND($L219="内部转账",$M219=$C219),"※对方账户跟本账户是同一个",IF(AND($L219&lt;&gt;"内部转账",$M219&lt;&gt;""),"△填了对方账户，但类别不是内部转账",IF($H219&lt;0,"△这一笔之后该账户余额成负数了，核一下",""))))))))))))</f>
        <v/>
      </c>
    </row>
    <row r="220">
      <c r="A220" s="17">
        <f>IF($C220="","",COUNTA($C$5:$C220))</f>
        <v/>
      </c>
      <c r="B220" s="20" t="n"/>
      <c r="C220" s="18" t="n"/>
      <c r="D220" s="18" t="n"/>
      <c r="E220" s="26" t="n"/>
      <c r="F220" s="19" t="n"/>
      <c r="G220" s="19" t="n"/>
      <c r="H220" s="27">
        <f>IF($C220="","",ROUND(SUMIF(账户表,$C220,账户期初)+SUMIFS($F$5:F220,$C$5:C220,$C220)-SUMIFS($G$5:G220,$C$5:C220,$C220),2))</f>
        <v/>
      </c>
      <c r="I220" s="18" t="n"/>
      <c r="J220" s="18" t="n"/>
      <c r="K220" s="28">
        <f>IF($B220="","",--TEXT($B220,"yyyymm"))</f>
        <v/>
      </c>
      <c r="L220" s="29">
        <f>IF($D220="","",IFERROR(INDEX(类别属性,MATCH($D220,类别表,0)),""))</f>
        <v/>
      </c>
      <c r="M220" s="18" t="n"/>
      <c r="N220" s="18" t="n"/>
      <c r="O220" s="26" t="n"/>
      <c r="P220" s="21">
        <f>IF($C220="","",IF(ISNA(MATCH($C220,账户表,0)),"※这个账户不在【基础资料】的账户档案里",IF($B220="","※没填日期，这一笔不会进任何月份的报表",IF(AND($F220&lt;&gt;"",$G220&lt;&gt;""),"※收入和支出不能同时填",IF(AND(N($F220)=0,N($G220)=0),"※收入和支出都没填",IF(OR(N($F220)&lt;0,N($G220)&lt;0),"※金额不能填负数，方向反了就换一列填",IF($D220="","※没填收支类别，分类报表会漏掉这一笔",IF(ISNA(MATCH($D220,类别表,0)),"※收支类别不在【基础资料】的清单里",IF(AND($L220="内部转账",$M220=""),"△内部转账要在「对方账户」写上另一头",IF(AND($L220="内部转账",$M220=$C220),"※对方账户跟本账户是同一个",IF(AND($L220&lt;&gt;"内部转账",$M220&lt;&gt;""),"△填了对方账户，但类别不是内部转账",IF($H220&lt;0,"△这一笔之后该账户余额成负数了，核一下",""))))))))))))</f>
        <v/>
      </c>
    </row>
    <row r="221">
      <c r="A221" s="17">
        <f>IF($C221="","",COUNTA($C$5:$C221))</f>
        <v/>
      </c>
      <c r="B221" s="20" t="n"/>
      <c r="C221" s="18" t="n"/>
      <c r="D221" s="18" t="n"/>
      <c r="E221" s="26" t="n"/>
      <c r="F221" s="19" t="n"/>
      <c r="G221" s="19" t="n"/>
      <c r="H221" s="27">
        <f>IF($C221="","",ROUND(SUMIF(账户表,$C221,账户期初)+SUMIFS($F$5:F221,$C$5:C221,$C221)-SUMIFS($G$5:G221,$C$5:C221,$C221),2))</f>
        <v/>
      </c>
      <c r="I221" s="18" t="n"/>
      <c r="J221" s="18" t="n"/>
      <c r="K221" s="28">
        <f>IF($B221="","",--TEXT($B221,"yyyymm"))</f>
        <v/>
      </c>
      <c r="L221" s="29">
        <f>IF($D221="","",IFERROR(INDEX(类别属性,MATCH($D221,类别表,0)),""))</f>
        <v/>
      </c>
      <c r="M221" s="18" t="n"/>
      <c r="N221" s="18" t="n"/>
      <c r="O221" s="26" t="n"/>
      <c r="P221" s="21">
        <f>IF($C221="","",IF(ISNA(MATCH($C221,账户表,0)),"※这个账户不在【基础资料】的账户档案里",IF($B221="","※没填日期，这一笔不会进任何月份的报表",IF(AND($F221&lt;&gt;"",$G221&lt;&gt;""),"※收入和支出不能同时填",IF(AND(N($F221)=0,N($G221)=0),"※收入和支出都没填",IF(OR(N($F221)&lt;0,N($G221)&lt;0),"※金额不能填负数，方向反了就换一列填",IF($D221="","※没填收支类别，分类报表会漏掉这一笔",IF(ISNA(MATCH($D221,类别表,0)),"※收支类别不在【基础资料】的清单里",IF(AND($L221="内部转账",$M221=""),"△内部转账要在「对方账户」写上另一头",IF(AND($L221="内部转账",$M221=$C221),"※对方账户跟本账户是同一个",IF(AND($L221&lt;&gt;"内部转账",$M221&lt;&gt;""),"△填了对方账户，但类别不是内部转账",IF($H221&lt;0,"△这一笔之后该账户余额成负数了，核一下",""))))))))))))</f>
        <v/>
      </c>
    </row>
    <row r="222">
      <c r="A222" s="17">
        <f>IF($C222="","",COUNTA($C$5:$C222))</f>
        <v/>
      </c>
      <c r="B222" s="20" t="n"/>
      <c r="C222" s="18" t="n"/>
      <c r="D222" s="18" t="n"/>
      <c r="E222" s="26" t="n"/>
      <c r="F222" s="19" t="n"/>
      <c r="G222" s="19" t="n"/>
      <c r="H222" s="27">
        <f>IF($C222="","",ROUND(SUMIF(账户表,$C222,账户期初)+SUMIFS($F$5:F222,$C$5:C222,$C222)-SUMIFS($G$5:G222,$C$5:C222,$C222),2))</f>
        <v/>
      </c>
      <c r="I222" s="18" t="n"/>
      <c r="J222" s="18" t="n"/>
      <c r="K222" s="28">
        <f>IF($B222="","",--TEXT($B222,"yyyymm"))</f>
        <v/>
      </c>
      <c r="L222" s="29">
        <f>IF($D222="","",IFERROR(INDEX(类别属性,MATCH($D222,类别表,0)),""))</f>
        <v/>
      </c>
      <c r="M222" s="18" t="n"/>
      <c r="N222" s="18" t="n"/>
      <c r="O222" s="26" t="n"/>
      <c r="P222" s="21">
        <f>IF($C222="","",IF(ISNA(MATCH($C222,账户表,0)),"※这个账户不在【基础资料】的账户档案里",IF($B222="","※没填日期，这一笔不会进任何月份的报表",IF(AND($F222&lt;&gt;"",$G222&lt;&gt;""),"※收入和支出不能同时填",IF(AND(N($F222)=0,N($G222)=0),"※收入和支出都没填",IF(OR(N($F222)&lt;0,N($G222)&lt;0),"※金额不能填负数，方向反了就换一列填",IF($D222="","※没填收支类别，分类报表会漏掉这一笔",IF(ISNA(MATCH($D222,类别表,0)),"※收支类别不在【基础资料】的清单里",IF(AND($L222="内部转账",$M222=""),"△内部转账要在「对方账户」写上另一头",IF(AND($L222="内部转账",$M222=$C222),"※对方账户跟本账户是同一个",IF(AND($L222&lt;&gt;"内部转账",$M222&lt;&gt;""),"△填了对方账户，但类别不是内部转账",IF($H222&lt;0,"△这一笔之后该账户余额成负数了，核一下",""))))))))))))</f>
        <v/>
      </c>
    </row>
    <row r="223">
      <c r="A223" s="17">
        <f>IF($C223="","",COUNTA($C$5:$C223))</f>
        <v/>
      </c>
      <c r="B223" s="20" t="n"/>
      <c r="C223" s="18" t="n"/>
      <c r="D223" s="18" t="n"/>
      <c r="E223" s="26" t="n"/>
      <c r="F223" s="19" t="n"/>
      <c r="G223" s="19" t="n"/>
      <c r="H223" s="27">
        <f>IF($C223="","",ROUND(SUMIF(账户表,$C223,账户期初)+SUMIFS($F$5:F223,$C$5:C223,$C223)-SUMIFS($G$5:G223,$C$5:C223,$C223),2))</f>
        <v/>
      </c>
      <c r="I223" s="18" t="n"/>
      <c r="J223" s="18" t="n"/>
      <c r="K223" s="28">
        <f>IF($B223="","",--TEXT($B223,"yyyymm"))</f>
        <v/>
      </c>
      <c r="L223" s="29">
        <f>IF($D223="","",IFERROR(INDEX(类别属性,MATCH($D223,类别表,0)),""))</f>
        <v/>
      </c>
      <c r="M223" s="18" t="n"/>
      <c r="N223" s="18" t="n"/>
      <c r="O223" s="26" t="n"/>
      <c r="P223" s="21">
        <f>IF($C223="","",IF(ISNA(MATCH($C223,账户表,0)),"※这个账户不在【基础资料】的账户档案里",IF($B223="","※没填日期，这一笔不会进任何月份的报表",IF(AND($F223&lt;&gt;"",$G223&lt;&gt;""),"※收入和支出不能同时填",IF(AND(N($F223)=0,N($G223)=0),"※收入和支出都没填",IF(OR(N($F223)&lt;0,N($G223)&lt;0),"※金额不能填负数，方向反了就换一列填",IF($D223="","※没填收支类别，分类报表会漏掉这一笔",IF(ISNA(MATCH($D223,类别表,0)),"※收支类别不在【基础资料】的清单里",IF(AND($L223="内部转账",$M223=""),"△内部转账要在「对方账户」写上另一头",IF(AND($L223="内部转账",$M223=$C223),"※对方账户跟本账户是同一个",IF(AND($L223&lt;&gt;"内部转账",$M223&lt;&gt;""),"△填了对方账户，但类别不是内部转账",IF($H223&lt;0,"△这一笔之后该账户余额成负数了，核一下",""))))))))))))</f>
        <v/>
      </c>
    </row>
    <row r="224">
      <c r="A224" s="17">
        <f>IF($C224="","",COUNTA($C$5:$C224))</f>
        <v/>
      </c>
      <c r="B224" s="20" t="n"/>
      <c r="C224" s="18" t="n"/>
      <c r="D224" s="18" t="n"/>
      <c r="E224" s="26" t="n"/>
      <c r="F224" s="19" t="n"/>
      <c r="G224" s="19" t="n"/>
      <c r="H224" s="27">
        <f>IF($C224="","",ROUND(SUMIF(账户表,$C224,账户期初)+SUMIFS($F$5:F224,$C$5:C224,$C224)-SUMIFS($G$5:G224,$C$5:C224,$C224),2))</f>
        <v/>
      </c>
      <c r="I224" s="18" t="n"/>
      <c r="J224" s="18" t="n"/>
      <c r="K224" s="28">
        <f>IF($B224="","",--TEXT($B224,"yyyymm"))</f>
        <v/>
      </c>
      <c r="L224" s="29">
        <f>IF($D224="","",IFERROR(INDEX(类别属性,MATCH($D224,类别表,0)),""))</f>
        <v/>
      </c>
      <c r="M224" s="18" t="n"/>
      <c r="N224" s="18" t="n"/>
      <c r="O224" s="26" t="n"/>
      <c r="P224" s="21">
        <f>IF($C224="","",IF(ISNA(MATCH($C224,账户表,0)),"※这个账户不在【基础资料】的账户档案里",IF($B224="","※没填日期，这一笔不会进任何月份的报表",IF(AND($F224&lt;&gt;"",$G224&lt;&gt;""),"※收入和支出不能同时填",IF(AND(N($F224)=0,N($G224)=0),"※收入和支出都没填",IF(OR(N($F224)&lt;0,N($G224)&lt;0),"※金额不能填负数，方向反了就换一列填",IF($D224="","※没填收支类别，分类报表会漏掉这一笔",IF(ISNA(MATCH($D224,类别表,0)),"※收支类别不在【基础资料】的清单里",IF(AND($L224="内部转账",$M224=""),"△内部转账要在「对方账户」写上另一头",IF(AND($L224="内部转账",$M224=$C224),"※对方账户跟本账户是同一个",IF(AND($L224&lt;&gt;"内部转账",$M224&lt;&gt;""),"△填了对方账户，但类别不是内部转账",IF($H224&lt;0,"△这一笔之后该账户余额成负数了，核一下",""))))))))))))</f>
        <v/>
      </c>
    </row>
    <row r="225">
      <c r="A225" s="17">
        <f>IF($C225="","",COUNTA($C$5:$C225))</f>
        <v/>
      </c>
      <c r="B225" s="20" t="n"/>
      <c r="C225" s="18" t="n"/>
      <c r="D225" s="18" t="n"/>
      <c r="E225" s="26" t="n"/>
      <c r="F225" s="19" t="n"/>
      <c r="G225" s="19" t="n"/>
      <c r="H225" s="27">
        <f>IF($C225="","",ROUND(SUMIF(账户表,$C225,账户期初)+SUMIFS($F$5:F225,$C$5:C225,$C225)-SUMIFS($G$5:G225,$C$5:C225,$C225),2))</f>
        <v/>
      </c>
      <c r="I225" s="18" t="n"/>
      <c r="J225" s="18" t="n"/>
      <c r="K225" s="28">
        <f>IF($B225="","",--TEXT($B225,"yyyymm"))</f>
        <v/>
      </c>
      <c r="L225" s="29">
        <f>IF($D225="","",IFERROR(INDEX(类别属性,MATCH($D225,类别表,0)),""))</f>
        <v/>
      </c>
      <c r="M225" s="18" t="n"/>
      <c r="N225" s="18" t="n"/>
      <c r="O225" s="26" t="n"/>
      <c r="P225" s="21">
        <f>IF($C225="","",IF(ISNA(MATCH($C225,账户表,0)),"※这个账户不在【基础资料】的账户档案里",IF($B225="","※没填日期，这一笔不会进任何月份的报表",IF(AND($F225&lt;&gt;"",$G225&lt;&gt;""),"※收入和支出不能同时填",IF(AND(N($F225)=0,N($G225)=0),"※收入和支出都没填",IF(OR(N($F225)&lt;0,N($G225)&lt;0),"※金额不能填负数，方向反了就换一列填",IF($D225="","※没填收支类别，分类报表会漏掉这一笔",IF(ISNA(MATCH($D225,类别表,0)),"※收支类别不在【基础资料】的清单里",IF(AND($L225="内部转账",$M225=""),"△内部转账要在「对方账户」写上另一头",IF(AND($L225="内部转账",$M225=$C225),"※对方账户跟本账户是同一个",IF(AND($L225&lt;&gt;"内部转账",$M225&lt;&gt;""),"△填了对方账户，但类别不是内部转账",IF($H225&lt;0,"△这一笔之后该账户余额成负数了，核一下",""))))))))))))</f>
        <v/>
      </c>
    </row>
    <row r="226">
      <c r="A226" s="17">
        <f>IF($C226="","",COUNTA($C$5:$C226))</f>
        <v/>
      </c>
      <c r="B226" s="20" t="n"/>
      <c r="C226" s="18" t="n"/>
      <c r="D226" s="18" t="n"/>
      <c r="E226" s="26" t="n"/>
      <c r="F226" s="19" t="n"/>
      <c r="G226" s="19" t="n"/>
      <c r="H226" s="27">
        <f>IF($C226="","",ROUND(SUMIF(账户表,$C226,账户期初)+SUMIFS($F$5:F226,$C$5:C226,$C226)-SUMIFS($G$5:G226,$C$5:C226,$C226),2))</f>
        <v/>
      </c>
      <c r="I226" s="18" t="n"/>
      <c r="J226" s="18" t="n"/>
      <c r="K226" s="28">
        <f>IF($B226="","",--TEXT($B226,"yyyymm"))</f>
        <v/>
      </c>
      <c r="L226" s="29">
        <f>IF($D226="","",IFERROR(INDEX(类别属性,MATCH($D226,类别表,0)),""))</f>
        <v/>
      </c>
      <c r="M226" s="18" t="n"/>
      <c r="N226" s="18" t="n"/>
      <c r="O226" s="26" t="n"/>
      <c r="P226" s="21">
        <f>IF($C226="","",IF(ISNA(MATCH($C226,账户表,0)),"※这个账户不在【基础资料】的账户档案里",IF($B226="","※没填日期，这一笔不会进任何月份的报表",IF(AND($F226&lt;&gt;"",$G226&lt;&gt;""),"※收入和支出不能同时填",IF(AND(N($F226)=0,N($G226)=0),"※收入和支出都没填",IF(OR(N($F226)&lt;0,N($G226)&lt;0),"※金额不能填负数，方向反了就换一列填",IF($D226="","※没填收支类别，分类报表会漏掉这一笔",IF(ISNA(MATCH($D226,类别表,0)),"※收支类别不在【基础资料】的清单里",IF(AND($L226="内部转账",$M226=""),"△内部转账要在「对方账户」写上另一头",IF(AND($L226="内部转账",$M226=$C226),"※对方账户跟本账户是同一个",IF(AND($L226&lt;&gt;"内部转账",$M226&lt;&gt;""),"△填了对方账户，但类别不是内部转账",IF($H226&lt;0,"△这一笔之后该账户余额成负数了，核一下",""))))))))))))</f>
        <v/>
      </c>
    </row>
    <row r="227">
      <c r="A227" s="17">
        <f>IF($C227="","",COUNTA($C$5:$C227))</f>
        <v/>
      </c>
      <c r="B227" s="20" t="n"/>
      <c r="C227" s="18" t="n"/>
      <c r="D227" s="18" t="n"/>
      <c r="E227" s="26" t="n"/>
      <c r="F227" s="19" t="n"/>
      <c r="G227" s="19" t="n"/>
      <c r="H227" s="27">
        <f>IF($C227="","",ROUND(SUMIF(账户表,$C227,账户期初)+SUMIFS($F$5:F227,$C$5:C227,$C227)-SUMIFS($G$5:G227,$C$5:C227,$C227),2))</f>
        <v/>
      </c>
      <c r="I227" s="18" t="n"/>
      <c r="J227" s="18" t="n"/>
      <c r="K227" s="28">
        <f>IF($B227="","",--TEXT($B227,"yyyymm"))</f>
        <v/>
      </c>
      <c r="L227" s="29">
        <f>IF($D227="","",IFERROR(INDEX(类别属性,MATCH($D227,类别表,0)),""))</f>
        <v/>
      </c>
      <c r="M227" s="18" t="n"/>
      <c r="N227" s="18" t="n"/>
      <c r="O227" s="26" t="n"/>
      <c r="P227" s="21">
        <f>IF($C227="","",IF(ISNA(MATCH($C227,账户表,0)),"※这个账户不在【基础资料】的账户档案里",IF($B227="","※没填日期，这一笔不会进任何月份的报表",IF(AND($F227&lt;&gt;"",$G227&lt;&gt;""),"※收入和支出不能同时填",IF(AND(N($F227)=0,N($G227)=0),"※收入和支出都没填",IF(OR(N($F227)&lt;0,N($G227)&lt;0),"※金额不能填负数，方向反了就换一列填",IF($D227="","※没填收支类别，分类报表会漏掉这一笔",IF(ISNA(MATCH($D227,类别表,0)),"※收支类别不在【基础资料】的清单里",IF(AND($L227="内部转账",$M227=""),"△内部转账要在「对方账户」写上另一头",IF(AND($L227="内部转账",$M227=$C227),"※对方账户跟本账户是同一个",IF(AND($L227&lt;&gt;"内部转账",$M227&lt;&gt;""),"△填了对方账户，但类别不是内部转账",IF($H227&lt;0,"△这一笔之后该账户余额成负数了，核一下",""))))))))))))</f>
        <v/>
      </c>
    </row>
    <row r="228">
      <c r="A228" s="17">
        <f>IF($C228="","",COUNTA($C$5:$C228))</f>
        <v/>
      </c>
      <c r="B228" s="20" t="n"/>
      <c r="C228" s="18" t="n"/>
      <c r="D228" s="18" t="n"/>
      <c r="E228" s="26" t="n"/>
      <c r="F228" s="19" t="n"/>
      <c r="G228" s="19" t="n"/>
      <c r="H228" s="27">
        <f>IF($C228="","",ROUND(SUMIF(账户表,$C228,账户期初)+SUMIFS($F$5:F228,$C$5:C228,$C228)-SUMIFS($G$5:G228,$C$5:C228,$C228),2))</f>
        <v/>
      </c>
      <c r="I228" s="18" t="n"/>
      <c r="J228" s="18" t="n"/>
      <c r="K228" s="28">
        <f>IF($B228="","",--TEXT($B228,"yyyymm"))</f>
        <v/>
      </c>
      <c r="L228" s="29">
        <f>IF($D228="","",IFERROR(INDEX(类别属性,MATCH($D228,类别表,0)),""))</f>
        <v/>
      </c>
      <c r="M228" s="18" t="n"/>
      <c r="N228" s="18" t="n"/>
      <c r="O228" s="26" t="n"/>
      <c r="P228" s="21">
        <f>IF($C228="","",IF(ISNA(MATCH($C228,账户表,0)),"※这个账户不在【基础资料】的账户档案里",IF($B228="","※没填日期，这一笔不会进任何月份的报表",IF(AND($F228&lt;&gt;"",$G228&lt;&gt;""),"※收入和支出不能同时填",IF(AND(N($F228)=0,N($G228)=0),"※收入和支出都没填",IF(OR(N($F228)&lt;0,N($G228)&lt;0),"※金额不能填负数，方向反了就换一列填",IF($D228="","※没填收支类别，分类报表会漏掉这一笔",IF(ISNA(MATCH($D228,类别表,0)),"※收支类别不在【基础资料】的清单里",IF(AND($L228="内部转账",$M228=""),"△内部转账要在「对方账户」写上另一头",IF(AND($L228="内部转账",$M228=$C228),"※对方账户跟本账户是同一个",IF(AND($L228&lt;&gt;"内部转账",$M228&lt;&gt;""),"△填了对方账户，但类别不是内部转账",IF($H228&lt;0,"△这一笔之后该账户余额成负数了，核一下",""))))))))))))</f>
        <v/>
      </c>
    </row>
    <row r="229">
      <c r="A229" s="17">
        <f>IF($C229="","",COUNTA($C$5:$C229))</f>
        <v/>
      </c>
      <c r="B229" s="20" t="n"/>
      <c r="C229" s="18" t="n"/>
      <c r="D229" s="18" t="n"/>
      <c r="E229" s="26" t="n"/>
      <c r="F229" s="19" t="n"/>
      <c r="G229" s="19" t="n"/>
      <c r="H229" s="27">
        <f>IF($C229="","",ROUND(SUMIF(账户表,$C229,账户期初)+SUMIFS($F$5:F229,$C$5:C229,$C229)-SUMIFS($G$5:G229,$C$5:C229,$C229),2))</f>
        <v/>
      </c>
      <c r="I229" s="18" t="n"/>
      <c r="J229" s="18" t="n"/>
      <c r="K229" s="28">
        <f>IF($B229="","",--TEXT($B229,"yyyymm"))</f>
        <v/>
      </c>
      <c r="L229" s="29">
        <f>IF($D229="","",IFERROR(INDEX(类别属性,MATCH($D229,类别表,0)),""))</f>
        <v/>
      </c>
      <c r="M229" s="18" t="n"/>
      <c r="N229" s="18" t="n"/>
      <c r="O229" s="26" t="n"/>
      <c r="P229" s="21">
        <f>IF($C229="","",IF(ISNA(MATCH($C229,账户表,0)),"※这个账户不在【基础资料】的账户档案里",IF($B229="","※没填日期，这一笔不会进任何月份的报表",IF(AND($F229&lt;&gt;"",$G229&lt;&gt;""),"※收入和支出不能同时填",IF(AND(N($F229)=0,N($G229)=0),"※收入和支出都没填",IF(OR(N($F229)&lt;0,N($G229)&lt;0),"※金额不能填负数，方向反了就换一列填",IF($D229="","※没填收支类别，分类报表会漏掉这一笔",IF(ISNA(MATCH($D229,类别表,0)),"※收支类别不在【基础资料】的清单里",IF(AND($L229="内部转账",$M229=""),"△内部转账要在「对方账户」写上另一头",IF(AND($L229="内部转账",$M229=$C229),"※对方账户跟本账户是同一个",IF(AND($L229&lt;&gt;"内部转账",$M229&lt;&gt;""),"△填了对方账户，但类别不是内部转账",IF($H229&lt;0,"△这一笔之后该账户余额成负数了，核一下",""))))))))))))</f>
        <v/>
      </c>
    </row>
    <row r="230">
      <c r="A230" s="17">
        <f>IF($C230="","",COUNTA($C$5:$C230))</f>
        <v/>
      </c>
      <c r="B230" s="20" t="n"/>
      <c r="C230" s="18" t="n"/>
      <c r="D230" s="18" t="n"/>
      <c r="E230" s="26" t="n"/>
      <c r="F230" s="19" t="n"/>
      <c r="G230" s="19" t="n"/>
      <c r="H230" s="27">
        <f>IF($C230="","",ROUND(SUMIF(账户表,$C230,账户期初)+SUMIFS($F$5:F230,$C$5:C230,$C230)-SUMIFS($G$5:G230,$C$5:C230,$C230),2))</f>
        <v/>
      </c>
      <c r="I230" s="18" t="n"/>
      <c r="J230" s="18" t="n"/>
      <c r="K230" s="28">
        <f>IF($B230="","",--TEXT($B230,"yyyymm"))</f>
        <v/>
      </c>
      <c r="L230" s="29">
        <f>IF($D230="","",IFERROR(INDEX(类别属性,MATCH($D230,类别表,0)),""))</f>
        <v/>
      </c>
      <c r="M230" s="18" t="n"/>
      <c r="N230" s="18" t="n"/>
      <c r="O230" s="26" t="n"/>
      <c r="P230" s="21">
        <f>IF($C230="","",IF(ISNA(MATCH($C230,账户表,0)),"※这个账户不在【基础资料】的账户档案里",IF($B230="","※没填日期，这一笔不会进任何月份的报表",IF(AND($F230&lt;&gt;"",$G230&lt;&gt;""),"※收入和支出不能同时填",IF(AND(N($F230)=0,N($G230)=0),"※收入和支出都没填",IF(OR(N($F230)&lt;0,N($G230)&lt;0),"※金额不能填负数，方向反了就换一列填",IF($D230="","※没填收支类别，分类报表会漏掉这一笔",IF(ISNA(MATCH($D230,类别表,0)),"※收支类别不在【基础资料】的清单里",IF(AND($L230="内部转账",$M230=""),"△内部转账要在「对方账户」写上另一头",IF(AND($L230="内部转账",$M230=$C230),"※对方账户跟本账户是同一个",IF(AND($L230&lt;&gt;"内部转账",$M230&lt;&gt;""),"△填了对方账户，但类别不是内部转账",IF($H230&lt;0,"△这一笔之后该账户余额成负数了，核一下",""))))))))))))</f>
        <v/>
      </c>
    </row>
    <row r="231">
      <c r="A231" s="17">
        <f>IF($C231="","",COUNTA($C$5:$C231))</f>
        <v/>
      </c>
      <c r="B231" s="20" t="n"/>
      <c r="C231" s="18" t="n"/>
      <c r="D231" s="18" t="n"/>
      <c r="E231" s="26" t="n"/>
      <c r="F231" s="19" t="n"/>
      <c r="G231" s="19" t="n"/>
      <c r="H231" s="27">
        <f>IF($C231="","",ROUND(SUMIF(账户表,$C231,账户期初)+SUMIFS($F$5:F231,$C$5:C231,$C231)-SUMIFS($G$5:G231,$C$5:C231,$C231),2))</f>
        <v/>
      </c>
      <c r="I231" s="18" t="n"/>
      <c r="J231" s="18" t="n"/>
      <c r="K231" s="28">
        <f>IF($B231="","",--TEXT($B231,"yyyymm"))</f>
        <v/>
      </c>
      <c r="L231" s="29">
        <f>IF($D231="","",IFERROR(INDEX(类别属性,MATCH($D231,类别表,0)),""))</f>
        <v/>
      </c>
      <c r="M231" s="18" t="n"/>
      <c r="N231" s="18" t="n"/>
      <c r="O231" s="26" t="n"/>
      <c r="P231" s="21">
        <f>IF($C231="","",IF(ISNA(MATCH($C231,账户表,0)),"※这个账户不在【基础资料】的账户档案里",IF($B231="","※没填日期，这一笔不会进任何月份的报表",IF(AND($F231&lt;&gt;"",$G231&lt;&gt;""),"※收入和支出不能同时填",IF(AND(N($F231)=0,N($G231)=0),"※收入和支出都没填",IF(OR(N($F231)&lt;0,N($G231)&lt;0),"※金额不能填负数，方向反了就换一列填",IF($D231="","※没填收支类别，分类报表会漏掉这一笔",IF(ISNA(MATCH($D231,类别表,0)),"※收支类别不在【基础资料】的清单里",IF(AND($L231="内部转账",$M231=""),"△内部转账要在「对方账户」写上另一头",IF(AND($L231="内部转账",$M231=$C231),"※对方账户跟本账户是同一个",IF(AND($L231&lt;&gt;"内部转账",$M231&lt;&gt;""),"△填了对方账户，但类别不是内部转账",IF($H231&lt;0,"△这一笔之后该账户余额成负数了，核一下",""))))))))))))</f>
        <v/>
      </c>
    </row>
    <row r="232">
      <c r="A232" s="17">
        <f>IF($C232="","",COUNTA($C$5:$C232))</f>
        <v/>
      </c>
      <c r="B232" s="20" t="n"/>
      <c r="C232" s="18" t="n"/>
      <c r="D232" s="18" t="n"/>
      <c r="E232" s="26" t="n"/>
      <c r="F232" s="19" t="n"/>
      <c r="G232" s="19" t="n"/>
      <c r="H232" s="27">
        <f>IF($C232="","",ROUND(SUMIF(账户表,$C232,账户期初)+SUMIFS($F$5:F232,$C$5:C232,$C232)-SUMIFS($G$5:G232,$C$5:C232,$C232),2))</f>
        <v/>
      </c>
      <c r="I232" s="18" t="n"/>
      <c r="J232" s="18" t="n"/>
      <c r="K232" s="28">
        <f>IF($B232="","",--TEXT($B232,"yyyymm"))</f>
        <v/>
      </c>
      <c r="L232" s="29">
        <f>IF($D232="","",IFERROR(INDEX(类别属性,MATCH($D232,类别表,0)),""))</f>
        <v/>
      </c>
      <c r="M232" s="18" t="n"/>
      <c r="N232" s="18" t="n"/>
      <c r="O232" s="26" t="n"/>
      <c r="P232" s="21">
        <f>IF($C232="","",IF(ISNA(MATCH($C232,账户表,0)),"※这个账户不在【基础资料】的账户档案里",IF($B232="","※没填日期，这一笔不会进任何月份的报表",IF(AND($F232&lt;&gt;"",$G232&lt;&gt;""),"※收入和支出不能同时填",IF(AND(N($F232)=0,N($G232)=0),"※收入和支出都没填",IF(OR(N($F232)&lt;0,N($G232)&lt;0),"※金额不能填负数，方向反了就换一列填",IF($D232="","※没填收支类别，分类报表会漏掉这一笔",IF(ISNA(MATCH($D232,类别表,0)),"※收支类别不在【基础资料】的清单里",IF(AND($L232="内部转账",$M232=""),"△内部转账要在「对方账户」写上另一头",IF(AND($L232="内部转账",$M232=$C232),"※对方账户跟本账户是同一个",IF(AND($L232&lt;&gt;"内部转账",$M232&lt;&gt;""),"△填了对方账户，但类别不是内部转账",IF($H232&lt;0,"△这一笔之后该账户余额成负数了，核一下",""))))))))))))</f>
        <v/>
      </c>
    </row>
    <row r="233">
      <c r="A233" s="17">
        <f>IF($C233="","",COUNTA($C$5:$C233))</f>
        <v/>
      </c>
      <c r="B233" s="20" t="n"/>
      <c r="C233" s="18" t="n"/>
      <c r="D233" s="18" t="n"/>
      <c r="E233" s="26" t="n"/>
      <c r="F233" s="19" t="n"/>
      <c r="G233" s="19" t="n"/>
      <c r="H233" s="27">
        <f>IF($C233="","",ROUND(SUMIF(账户表,$C233,账户期初)+SUMIFS($F$5:F233,$C$5:C233,$C233)-SUMIFS($G$5:G233,$C$5:C233,$C233),2))</f>
        <v/>
      </c>
      <c r="I233" s="18" t="n"/>
      <c r="J233" s="18" t="n"/>
      <c r="K233" s="28">
        <f>IF($B233="","",--TEXT($B233,"yyyymm"))</f>
        <v/>
      </c>
      <c r="L233" s="29">
        <f>IF($D233="","",IFERROR(INDEX(类别属性,MATCH($D233,类别表,0)),""))</f>
        <v/>
      </c>
      <c r="M233" s="18" t="n"/>
      <c r="N233" s="18" t="n"/>
      <c r="O233" s="26" t="n"/>
      <c r="P233" s="21">
        <f>IF($C233="","",IF(ISNA(MATCH($C233,账户表,0)),"※这个账户不在【基础资料】的账户档案里",IF($B233="","※没填日期，这一笔不会进任何月份的报表",IF(AND($F233&lt;&gt;"",$G233&lt;&gt;""),"※收入和支出不能同时填",IF(AND(N($F233)=0,N($G233)=0),"※收入和支出都没填",IF(OR(N($F233)&lt;0,N($G233)&lt;0),"※金额不能填负数，方向反了就换一列填",IF($D233="","※没填收支类别，分类报表会漏掉这一笔",IF(ISNA(MATCH($D233,类别表,0)),"※收支类别不在【基础资料】的清单里",IF(AND($L233="内部转账",$M233=""),"△内部转账要在「对方账户」写上另一头",IF(AND($L233="内部转账",$M233=$C233),"※对方账户跟本账户是同一个",IF(AND($L233&lt;&gt;"内部转账",$M233&lt;&gt;""),"△填了对方账户，但类别不是内部转账",IF($H233&lt;0,"△这一笔之后该账户余额成负数了，核一下",""))))))))))))</f>
        <v/>
      </c>
    </row>
    <row r="234">
      <c r="A234" s="17">
        <f>IF($C234="","",COUNTA($C$5:$C234))</f>
        <v/>
      </c>
      <c r="B234" s="20" t="n"/>
      <c r="C234" s="18" t="n"/>
      <c r="D234" s="18" t="n"/>
      <c r="E234" s="26" t="n"/>
      <c r="F234" s="19" t="n"/>
      <c r="G234" s="19" t="n"/>
      <c r="H234" s="27">
        <f>IF($C234="","",ROUND(SUMIF(账户表,$C234,账户期初)+SUMIFS($F$5:F234,$C$5:C234,$C234)-SUMIFS($G$5:G234,$C$5:C234,$C234),2))</f>
        <v/>
      </c>
      <c r="I234" s="18" t="n"/>
      <c r="J234" s="18" t="n"/>
      <c r="K234" s="28">
        <f>IF($B234="","",--TEXT($B234,"yyyymm"))</f>
        <v/>
      </c>
      <c r="L234" s="29">
        <f>IF($D234="","",IFERROR(INDEX(类别属性,MATCH($D234,类别表,0)),""))</f>
        <v/>
      </c>
      <c r="M234" s="18" t="n"/>
      <c r="N234" s="18" t="n"/>
      <c r="O234" s="26" t="n"/>
      <c r="P234" s="21">
        <f>IF($C234="","",IF(ISNA(MATCH($C234,账户表,0)),"※这个账户不在【基础资料】的账户档案里",IF($B234="","※没填日期，这一笔不会进任何月份的报表",IF(AND($F234&lt;&gt;"",$G234&lt;&gt;""),"※收入和支出不能同时填",IF(AND(N($F234)=0,N($G234)=0),"※收入和支出都没填",IF(OR(N($F234)&lt;0,N($G234)&lt;0),"※金额不能填负数，方向反了就换一列填",IF($D234="","※没填收支类别，分类报表会漏掉这一笔",IF(ISNA(MATCH($D234,类别表,0)),"※收支类别不在【基础资料】的清单里",IF(AND($L234="内部转账",$M234=""),"△内部转账要在「对方账户」写上另一头",IF(AND($L234="内部转账",$M234=$C234),"※对方账户跟本账户是同一个",IF(AND($L234&lt;&gt;"内部转账",$M234&lt;&gt;""),"△填了对方账户，但类别不是内部转账",IF($H234&lt;0,"△这一笔之后该账户余额成负数了，核一下",""))))))))))))</f>
        <v/>
      </c>
    </row>
    <row r="235">
      <c r="A235" s="17">
        <f>IF($C235="","",COUNTA($C$5:$C235))</f>
        <v/>
      </c>
      <c r="B235" s="20" t="n"/>
      <c r="C235" s="18" t="n"/>
      <c r="D235" s="18" t="n"/>
      <c r="E235" s="26" t="n"/>
      <c r="F235" s="19" t="n"/>
      <c r="G235" s="19" t="n"/>
      <c r="H235" s="27">
        <f>IF($C235="","",ROUND(SUMIF(账户表,$C235,账户期初)+SUMIFS($F$5:F235,$C$5:C235,$C235)-SUMIFS($G$5:G235,$C$5:C235,$C235),2))</f>
        <v/>
      </c>
      <c r="I235" s="18" t="n"/>
      <c r="J235" s="18" t="n"/>
      <c r="K235" s="28">
        <f>IF($B235="","",--TEXT($B235,"yyyymm"))</f>
        <v/>
      </c>
      <c r="L235" s="29">
        <f>IF($D235="","",IFERROR(INDEX(类别属性,MATCH($D235,类别表,0)),""))</f>
        <v/>
      </c>
      <c r="M235" s="18" t="n"/>
      <c r="N235" s="18" t="n"/>
      <c r="O235" s="26" t="n"/>
      <c r="P235" s="21">
        <f>IF($C235="","",IF(ISNA(MATCH($C235,账户表,0)),"※这个账户不在【基础资料】的账户档案里",IF($B235="","※没填日期，这一笔不会进任何月份的报表",IF(AND($F235&lt;&gt;"",$G235&lt;&gt;""),"※收入和支出不能同时填",IF(AND(N($F235)=0,N($G235)=0),"※收入和支出都没填",IF(OR(N($F235)&lt;0,N($G235)&lt;0),"※金额不能填负数，方向反了就换一列填",IF($D235="","※没填收支类别，分类报表会漏掉这一笔",IF(ISNA(MATCH($D235,类别表,0)),"※收支类别不在【基础资料】的清单里",IF(AND($L235="内部转账",$M235=""),"△内部转账要在「对方账户」写上另一头",IF(AND($L235="内部转账",$M235=$C235),"※对方账户跟本账户是同一个",IF(AND($L235&lt;&gt;"内部转账",$M235&lt;&gt;""),"△填了对方账户，但类别不是内部转账",IF($H235&lt;0,"△这一笔之后该账户余额成负数了，核一下",""))))))))))))</f>
        <v/>
      </c>
    </row>
    <row r="236">
      <c r="A236" s="17">
        <f>IF($C236="","",COUNTA($C$5:$C236))</f>
        <v/>
      </c>
      <c r="B236" s="20" t="n"/>
      <c r="C236" s="18" t="n"/>
      <c r="D236" s="18" t="n"/>
      <c r="E236" s="26" t="n"/>
      <c r="F236" s="19" t="n"/>
      <c r="G236" s="19" t="n"/>
      <c r="H236" s="27">
        <f>IF($C236="","",ROUND(SUMIF(账户表,$C236,账户期初)+SUMIFS($F$5:F236,$C$5:C236,$C236)-SUMIFS($G$5:G236,$C$5:C236,$C236),2))</f>
        <v/>
      </c>
      <c r="I236" s="18" t="n"/>
      <c r="J236" s="18" t="n"/>
      <c r="K236" s="28">
        <f>IF($B236="","",--TEXT($B236,"yyyymm"))</f>
        <v/>
      </c>
      <c r="L236" s="29">
        <f>IF($D236="","",IFERROR(INDEX(类别属性,MATCH($D236,类别表,0)),""))</f>
        <v/>
      </c>
      <c r="M236" s="18" t="n"/>
      <c r="N236" s="18" t="n"/>
      <c r="O236" s="26" t="n"/>
      <c r="P236" s="21">
        <f>IF($C236="","",IF(ISNA(MATCH($C236,账户表,0)),"※这个账户不在【基础资料】的账户档案里",IF($B236="","※没填日期，这一笔不会进任何月份的报表",IF(AND($F236&lt;&gt;"",$G236&lt;&gt;""),"※收入和支出不能同时填",IF(AND(N($F236)=0,N($G236)=0),"※收入和支出都没填",IF(OR(N($F236)&lt;0,N($G236)&lt;0),"※金额不能填负数，方向反了就换一列填",IF($D236="","※没填收支类别，分类报表会漏掉这一笔",IF(ISNA(MATCH($D236,类别表,0)),"※收支类别不在【基础资料】的清单里",IF(AND($L236="内部转账",$M236=""),"△内部转账要在「对方账户」写上另一头",IF(AND($L236="内部转账",$M236=$C236),"※对方账户跟本账户是同一个",IF(AND($L236&lt;&gt;"内部转账",$M236&lt;&gt;""),"△填了对方账户，但类别不是内部转账",IF($H236&lt;0,"△这一笔之后该账户余额成负数了，核一下",""))))))))))))</f>
        <v/>
      </c>
    </row>
    <row r="237">
      <c r="A237" s="17">
        <f>IF($C237="","",COUNTA($C$5:$C237))</f>
        <v/>
      </c>
      <c r="B237" s="20" t="n"/>
      <c r="C237" s="18" t="n"/>
      <c r="D237" s="18" t="n"/>
      <c r="E237" s="26" t="n"/>
      <c r="F237" s="19" t="n"/>
      <c r="G237" s="19" t="n"/>
      <c r="H237" s="27">
        <f>IF($C237="","",ROUND(SUMIF(账户表,$C237,账户期初)+SUMIFS($F$5:F237,$C$5:C237,$C237)-SUMIFS($G$5:G237,$C$5:C237,$C237),2))</f>
        <v/>
      </c>
      <c r="I237" s="18" t="n"/>
      <c r="J237" s="18" t="n"/>
      <c r="K237" s="28">
        <f>IF($B237="","",--TEXT($B237,"yyyymm"))</f>
        <v/>
      </c>
      <c r="L237" s="29">
        <f>IF($D237="","",IFERROR(INDEX(类别属性,MATCH($D237,类别表,0)),""))</f>
        <v/>
      </c>
      <c r="M237" s="18" t="n"/>
      <c r="N237" s="18" t="n"/>
      <c r="O237" s="26" t="n"/>
      <c r="P237" s="21">
        <f>IF($C237="","",IF(ISNA(MATCH($C237,账户表,0)),"※这个账户不在【基础资料】的账户档案里",IF($B237="","※没填日期，这一笔不会进任何月份的报表",IF(AND($F237&lt;&gt;"",$G237&lt;&gt;""),"※收入和支出不能同时填",IF(AND(N($F237)=0,N($G237)=0),"※收入和支出都没填",IF(OR(N($F237)&lt;0,N($G237)&lt;0),"※金额不能填负数，方向反了就换一列填",IF($D237="","※没填收支类别，分类报表会漏掉这一笔",IF(ISNA(MATCH($D237,类别表,0)),"※收支类别不在【基础资料】的清单里",IF(AND($L237="内部转账",$M237=""),"△内部转账要在「对方账户」写上另一头",IF(AND($L237="内部转账",$M237=$C237),"※对方账户跟本账户是同一个",IF(AND($L237&lt;&gt;"内部转账",$M237&lt;&gt;""),"△填了对方账户，但类别不是内部转账",IF($H237&lt;0,"△这一笔之后该账户余额成负数了，核一下",""))))))))))))</f>
        <v/>
      </c>
    </row>
    <row r="238">
      <c r="A238" s="17">
        <f>IF($C238="","",COUNTA($C$5:$C238))</f>
        <v/>
      </c>
      <c r="B238" s="20" t="n"/>
      <c r="C238" s="18" t="n"/>
      <c r="D238" s="18" t="n"/>
      <c r="E238" s="26" t="n"/>
      <c r="F238" s="19" t="n"/>
      <c r="G238" s="19" t="n"/>
      <c r="H238" s="27">
        <f>IF($C238="","",ROUND(SUMIF(账户表,$C238,账户期初)+SUMIFS($F$5:F238,$C$5:C238,$C238)-SUMIFS($G$5:G238,$C$5:C238,$C238),2))</f>
        <v/>
      </c>
      <c r="I238" s="18" t="n"/>
      <c r="J238" s="18" t="n"/>
      <c r="K238" s="28">
        <f>IF($B238="","",--TEXT($B238,"yyyymm"))</f>
        <v/>
      </c>
      <c r="L238" s="29">
        <f>IF($D238="","",IFERROR(INDEX(类别属性,MATCH($D238,类别表,0)),""))</f>
        <v/>
      </c>
      <c r="M238" s="18" t="n"/>
      <c r="N238" s="18" t="n"/>
      <c r="O238" s="26" t="n"/>
      <c r="P238" s="21">
        <f>IF($C238="","",IF(ISNA(MATCH($C238,账户表,0)),"※这个账户不在【基础资料】的账户档案里",IF($B238="","※没填日期，这一笔不会进任何月份的报表",IF(AND($F238&lt;&gt;"",$G238&lt;&gt;""),"※收入和支出不能同时填",IF(AND(N($F238)=0,N($G238)=0),"※收入和支出都没填",IF(OR(N($F238)&lt;0,N($G238)&lt;0),"※金额不能填负数，方向反了就换一列填",IF($D238="","※没填收支类别，分类报表会漏掉这一笔",IF(ISNA(MATCH($D238,类别表,0)),"※收支类别不在【基础资料】的清单里",IF(AND($L238="内部转账",$M238=""),"△内部转账要在「对方账户」写上另一头",IF(AND($L238="内部转账",$M238=$C238),"※对方账户跟本账户是同一个",IF(AND($L238&lt;&gt;"内部转账",$M238&lt;&gt;""),"△填了对方账户，但类别不是内部转账",IF($H238&lt;0,"△这一笔之后该账户余额成负数了，核一下",""))))))))))))</f>
        <v/>
      </c>
    </row>
    <row r="239">
      <c r="A239" s="17">
        <f>IF($C239="","",COUNTA($C$5:$C239))</f>
        <v/>
      </c>
      <c r="B239" s="20" t="n"/>
      <c r="C239" s="18" t="n"/>
      <c r="D239" s="18" t="n"/>
      <c r="E239" s="26" t="n"/>
      <c r="F239" s="19" t="n"/>
      <c r="G239" s="19" t="n"/>
      <c r="H239" s="27">
        <f>IF($C239="","",ROUND(SUMIF(账户表,$C239,账户期初)+SUMIFS($F$5:F239,$C$5:C239,$C239)-SUMIFS($G$5:G239,$C$5:C239,$C239),2))</f>
        <v/>
      </c>
      <c r="I239" s="18" t="n"/>
      <c r="J239" s="18" t="n"/>
      <c r="K239" s="28">
        <f>IF($B239="","",--TEXT($B239,"yyyymm"))</f>
        <v/>
      </c>
      <c r="L239" s="29">
        <f>IF($D239="","",IFERROR(INDEX(类别属性,MATCH($D239,类别表,0)),""))</f>
        <v/>
      </c>
      <c r="M239" s="18" t="n"/>
      <c r="N239" s="18" t="n"/>
      <c r="O239" s="26" t="n"/>
      <c r="P239" s="21">
        <f>IF($C239="","",IF(ISNA(MATCH($C239,账户表,0)),"※这个账户不在【基础资料】的账户档案里",IF($B239="","※没填日期，这一笔不会进任何月份的报表",IF(AND($F239&lt;&gt;"",$G239&lt;&gt;""),"※收入和支出不能同时填",IF(AND(N($F239)=0,N($G239)=0),"※收入和支出都没填",IF(OR(N($F239)&lt;0,N($G239)&lt;0),"※金额不能填负数，方向反了就换一列填",IF($D239="","※没填收支类别，分类报表会漏掉这一笔",IF(ISNA(MATCH($D239,类别表,0)),"※收支类别不在【基础资料】的清单里",IF(AND($L239="内部转账",$M239=""),"△内部转账要在「对方账户」写上另一头",IF(AND($L239="内部转账",$M239=$C239),"※对方账户跟本账户是同一个",IF(AND($L239&lt;&gt;"内部转账",$M239&lt;&gt;""),"△填了对方账户，但类别不是内部转账",IF($H239&lt;0,"△这一笔之后该账户余额成负数了，核一下",""))))))))))))</f>
        <v/>
      </c>
    </row>
    <row r="240">
      <c r="A240" s="17">
        <f>IF($C240="","",COUNTA($C$5:$C240))</f>
        <v/>
      </c>
      <c r="B240" s="20" t="n"/>
      <c r="C240" s="18" t="n"/>
      <c r="D240" s="18" t="n"/>
      <c r="E240" s="26" t="n"/>
      <c r="F240" s="19" t="n"/>
      <c r="G240" s="19" t="n"/>
      <c r="H240" s="27">
        <f>IF($C240="","",ROUND(SUMIF(账户表,$C240,账户期初)+SUMIFS($F$5:F240,$C$5:C240,$C240)-SUMIFS($G$5:G240,$C$5:C240,$C240),2))</f>
        <v/>
      </c>
      <c r="I240" s="18" t="n"/>
      <c r="J240" s="18" t="n"/>
      <c r="K240" s="28">
        <f>IF($B240="","",--TEXT($B240,"yyyymm"))</f>
        <v/>
      </c>
      <c r="L240" s="29">
        <f>IF($D240="","",IFERROR(INDEX(类别属性,MATCH($D240,类别表,0)),""))</f>
        <v/>
      </c>
      <c r="M240" s="18" t="n"/>
      <c r="N240" s="18" t="n"/>
      <c r="O240" s="26" t="n"/>
      <c r="P240" s="21">
        <f>IF($C240="","",IF(ISNA(MATCH($C240,账户表,0)),"※这个账户不在【基础资料】的账户档案里",IF($B240="","※没填日期，这一笔不会进任何月份的报表",IF(AND($F240&lt;&gt;"",$G240&lt;&gt;""),"※收入和支出不能同时填",IF(AND(N($F240)=0,N($G240)=0),"※收入和支出都没填",IF(OR(N($F240)&lt;0,N($G240)&lt;0),"※金额不能填负数，方向反了就换一列填",IF($D240="","※没填收支类别，分类报表会漏掉这一笔",IF(ISNA(MATCH($D240,类别表,0)),"※收支类别不在【基础资料】的清单里",IF(AND($L240="内部转账",$M240=""),"△内部转账要在「对方账户」写上另一头",IF(AND($L240="内部转账",$M240=$C240),"※对方账户跟本账户是同一个",IF(AND($L240&lt;&gt;"内部转账",$M240&lt;&gt;""),"△填了对方账户，但类别不是内部转账",IF($H240&lt;0,"△这一笔之后该账户余额成负数了，核一下",""))))))))))))</f>
        <v/>
      </c>
    </row>
    <row r="241">
      <c r="A241" s="17">
        <f>IF($C241="","",COUNTA($C$5:$C241))</f>
        <v/>
      </c>
      <c r="B241" s="20" t="n"/>
      <c r="C241" s="18" t="n"/>
      <c r="D241" s="18" t="n"/>
      <c r="E241" s="26" t="n"/>
      <c r="F241" s="19" t="n"/>
      <c r="G241" s="19" t="n"/>
      <c r="H241" s="27">
        <f>IF($C241="","",ROUND(SUMIF(账户表,$C241,账户期初)+SUMIFS($F$5:F241,$C$5:C241,$C241)-SUMIFS($G$5:G241,$C$5:C241,$C241),2))</f>
        <v/>
      </c>
      <c r="I241" s="18" t="n"/>
      <c r="J241" s="18" t="n"/>
      <c r="K241" s="28">
        <f>IF($B241="","",--TEXT($B241,"yyyymm"))</f>
        <v/>
      </c>
      <c r="L241" s="29">
        <f>IF($D241="","",IFERROR(INDEX(类别属性,MATCH($D241,类别表,0)),""))</f>
        <v/>
      </c>
      <c r="M241" s="18" t="n"/>
      <c r="N241" s="18" t="n"/>
      <c r="O241" s="26" t="n"/>
      <c r="P241" s="21">
        <f>IF($C241="","",IF(ISNA(MATCH($C241,账户表,0)),"※这个账户不在【基础资料】的账户档案里",IF($B241="","※没填日期，这一笔不会进任何月份的报表",IF(AND($F241&lt;&gt;"",$G241&lt;&gt;""),"※收入和支出不能同时填",IF(AND(N($F241)=0,N($G241)=0),"※收入和支出都没填",IF(OR(N($F241)&lt;0,N($G241)&lt;0),"※金额不能填负数，方向反了就换一列填",IF($D241="","※没填收支类别，分类报表会漏掉这一笔",IF(ISNA(MATCH($D241,类别表,0)),"※收支类别不在【基础资料】的清单里",IF(AND($L241="内部转账",$M241=""),"△内部转账要在「对方账户」写上另一头",IF(AND($L241="内部转账",$M241=$C241),"※对方账户跟本账户是同一个",IF(AND($L241&lt;&gt;"内部转账",$M241&lt;&gt;""),"△填了对方账户，但类别不是内部转账",IF($H241&lt;0,"△这一笔之后该账户余额成负数了，核一下",""))))))))))))</f>
        <v/>
      </c>
    </row>
    <row r="242">
      <c r="A242" s="17">
        <f>IF($C242="","",COUNTA($C$5:$C242))</f>
        <v/>
      </c>
      <c r="B242" s="20" t="n"/>
      <c r="C242" s="18" t="n"/>
      <c r="D242" s="18" t="n"/>
      <c r="E242" s="26" t="n"/>
      <c r="F242" s="19" t="n"/>
      <c r="G242" s="19" t="n"/>
      <c r="H242" s="27">
        <f>IF($C242="","",ROUND(SUMIF(账户表,$C242,账户期初)+SUMIFS($F$5:F242,$C$5:C242,$C242)-SUMIFS($G$5:G242,$C$5:C242,$C242),2))</f>
        <v/>
      </c>
      <c r="I242" s="18" t="n"/>
      <c r="J242" s="18" t="n"/>
      <c r="K242" s="28">
        <f>IF($B242="","",--TEXT($B242,"yyyymm"))</f>
        <v/>
      </c>
      <c r="L242" s="29">
        <f>IF($D242="","",IFERROR(INDEX(类别属性,MATCH($D242,类别表,0)),""))</f>
        <v/>
      </c>
      <c r="M242" s="18" t="n"/>
      <c r="N242" s="18" t="n"/>
      <c r="O242" s="26" t="n"/>
      <c r="P242" s="21">
        <f>IF($C242="","",IF(ISNA(MATCH($C242,账户表,0)),"※这个账户不在【基础资料】的账户档案里",IF($B242="","※没填日期，这一笔不会进任何月份的报表",IF(AND($F242&lt;&gt;"",$G242&lt;&gt;""),"※收入和支出不能同时填",IF(AND(N($F242)=0,N($G242)=0),"※收入和支出都没填",IF(OR(N($F242)&lt;0,N($G242)&lt;0),"※金额不能填负数，方向反了就换一列填",IF($D242="","※没填收支类别，分类报表会漏掉这一笔",IF(ISNA(MATCH($D242,类别表,0)),"※收支类别不在【基础资料】的清单里",IF(AND($L242="内部转账",$M242=""),"△内部转账要在「对方账户」写上另一头",IF(AND($L242="内部转账",$M242=$C242),"※对方账户跟本账户是同一个",IF(AND($L242&lt;&gt;"内部转账",$M242&lt;&gt;""),"△填了对方账户，但类别不是内部转账",IF($H242&lt;0,"△这一笔之后该账户余额成负数了，核一下",""))))))))))))</f>
        <v/>
      </c>
    </row>
    <row r="243">
      <c r="A243" s="17">
        <f>IF($C243="","",COUNTA($C$5:$C243))</f>
        <v/>
      </c>
      <c r="B243" s="20" t="n"/>
      <c r="C243" s="18" t="n"/>
      <c r="D243" s="18" t="n"/>
      <c r="E243" s="26" t="n"/>
      <c r="F243" s="19" t="n"/>
      <c r="G243" s="19" t="n"/>
      <c r="H243" s="27">
        <f>IF($C243="","",ROUND(SUMIF(账户表,$C243,账户期初)+SUMIFS($F$5:F243,$C$5:C243,$C243)-SUMIFS($G$5:G243,$C$5:C243,$C243),2))</f>
        <v/>
      </c>
      <c r="I243" s="18" t="n"/>
      <c r="J243" s="18" t="n"/>
      <c r="K243" s="28">
        <f>IF($B243="","",--TEXT($B243,"yyyymm"))</f>
        <v/>
      </c>
      <c r="L243" s="29">
        <f>IF($D243="","",IFERROR(INDEX(类别属性,MATCH($D243,类别表,0)),""))</f>
        <v/>
      </c>
      <c r="M243" s="18" t="n"/>
      <c r="N243" s="18" t="n"/>
      <c r="O243" s="26" t="n"/>
      <c r="P243" s="21">
        <f>IF($C243="","",IF(ISNA(MATCH($C243,账户表,0)),"※这个账户不在【基础资料】的账户档案里",IF($B243="","※没填日期，这一笔不会进任何月份的报表",IF(AND($F243&lt;&gt;"",$G243&lt;&gt;""),"※收入和支出不能同时填",IF(AND(N($F243)=0,N($G243)=0),"※收入和支出都没填",IF(OR(N($F243)&lt;0,N($G243)&lt;0),"※金额不能填负数，方向反了就换一列填",IF($D243="","※没填收支类别，分类报表会漏掉这一笔",IF(ISNA(MATCH($D243,类别表,0)),"※收支类别不在【基础资料】的清单里",IF(AND($L243="内部转账",$M243=""),"△内部转账要在「对方账户」写上另一头",IF(AND($L243="内部转账",$M243=$C243),"※对方账户跟本账户是同一个",IF(AND($L243&lt;&gt;"内部转账",$M243&lt;&gt;""),"△填了对方账户，但类别不是内部转账",IF($H243&lt;0,"△这一笔之后该账户余额成负数了，核一下",""))))))))))))</f>
        <v/>
      </c>
    </row>
    <row r="244">
      <c r="A244" s="17">
        <f>IF($C244="","",COUNTA($C$5:$C244))</f>
        <v/>
      </c>
      <c r="B244" s="20" t="n"/>
      <c r="C244" s="18" t="n"/>
      <c r="D244" s="18" t="n"/>
      <c r="E244" s="26" t="n"/>
      <c r="F244" s="19" t="n"/>
      <c r="G244" s="19" t="n"/>
      <c r="H244" s="27">
        <f>IF($C244="","",ROUND(SUMIF(账户表,$C244,账户期初)+SUMIFS($F$5:F244,$C$5:C244,$C244)-SUMIFS($G$5:G244,$C$5:C244,$C244),2))</f>
        <v/>
      </c>
      <c r="I244" s="18" t="n"/>
      <c r="J244" s="18" t="n"/>
      <c r="K244" s="28">
        <f>IF($B244="","",--TEXT($B244,"yyyymm"))</f>
        <v/>
      </c>
      <c r="L244" s="29">
        <f>IF($D244="","",IFERROR(INDEX(类别属性,MATCH($D244,类别表,0)),""))</f>
        <v/>
      </c>
      <c r="M244" s="18" t="n"/>
      <c r="N244" s="18" t="n"/>
      <c r="O244" s="26" t="n"/>
      <c r="P244" s="21">
        <f>IF($C244="","",IF(ISNA(MATCH($C244,账户表,0)),"※这个账户不在【基础资料】的账户档案里",IF($B244="","※没填日期，这一笔不会进任何月份的报表",IF(AND($F244&lt;&gt;"",$G244&lt;&gt;""),"※收入和支出不能同时填",IF(AND(N($F244)=0,N($G244)=0),"※收入和支出都没填",IF(OR(N($F244)&lt;0,N($G244)&lt;0),"※金额不能填负数，方向反了就换一列填",IF($D244="","※没填收支类别，分类报表会漏掉这一笔",IF(ISNA(MATCH($D244,类别表,0)),"※收支类别不在【基础资料】的清单里",IF(AND($L244="内部转账",$M244=""),"△内部转账要在「对方账户」写上另一头",IF(AND($L244="内部转账",$M244=$C244),"※对方账户跟本账户是同一个",IF(AND($L244&lt;&gt;"内部转账",$M244&lt;&gt;""),"△填了对方账户，但类别不是内部转账",IF($H244&lt;0,"△这一笔之后该账户余额成负数了，核一下",""))))))))))))</f>
        <v/>
      </c>
    </row>
    <row r="245">
      <c r="A245" s="17">
        <f>IF($C245="","",COUNTA($C$5:$C245))</f>
        <v/>
      </c>
      <c r="B245" s="20" t="n"/>
      <c r="C245" s="18" t="n"/>
      <c r="D245" s="18" t="n"/>
      <c r="E245" s="26" t="n"/>
      <c r="F245" s="19" t="n"/>
      <c r="G245" s="19" t="n"/>
      <c r="H245" s="27">
        <f>IF($C245="","",ROUND(SUMIF(账户表,$C245,账户期初)+SUMIFS($F$5:F245,$C$5:C245,$C245)-SUMIFS($G$5:G245,$C$5:C245,$C245),2))</f>
        <v/>
      </c>
      <c r="I245" s="18" t="n"/>
      <c r="J245" s="18" t="n"/>
      <c r="K245" s="28">
        <f>IF($B245="","",--TEXT($B245,"yyyymm"))</f>
        <v/>
      </c>
      <c r="L245" s="29">
        <f>IF($D245="","",IFERROR(INDEX(类别属性,MATCH($D245,类别表,0)),""))</f>
        <v/>
      </c>
      <c r="M245" s="18" t="n"/>
      <c r="N245" s="18" t="n"/>
      <c r="O245" s="26" t="n"/>
      <c r="P245" s="21">
        <f>IF($C245="","",IF(ISNA(MATCH($C245,账户表,0)),"※这个账户不在【基础资料】的账户档案里",IF($B245="","※没填日期，这一笔不会进任何月份的报表",IF(AND($F245&lt;&gt;"",$G245&lt;&gt;""),"※收入和支出不能同时填",IF(AND(N($F245)=0,N($G245)=0),"※收入和支出都没填",IF(OR(N($F245)&lt;0,N($G245)&lt;0),"※金额不能填负数，方向反了就换一列填",IF($D245="","※没填收支类别，分类报表会漏掉这一笔",IF(ISNA(MATCH($D245,类别表,0)),"※收支类别不在【基础资料】的清单里",IF(AND($L245="内部转账",$M245=""),"△内部转账要在「对方账户」写上另一头",IF(AND($L245="内部转账",$M245=$C245),"※对方账户跟本账户是同一个",IF(AND($L245&lt;&gt;"内部转账",$M245&lt;&gt;""),"△填了对方账户，但类别不是内部转账",IF($H245&lt;0,"△这一笔之后该账户余额成负数了，核一下",""))))))))))))</f>
        <v/>
      </c>
    </row>
    <row r="246">
      <c r="A246" s="17">
        <f>IF($C246="","",COUNTA($C$5:$C246))</f>
        <v/>
      </c>
      <c r="B246" s="20" t="n"/>
      <c r="C246" s="18" t="n"/>
      <c r="D246" s="18" t="n"/>
      <c r="E246" s="26" t="n"/>
      <c r="F246" s="19" t="n"/>
      <c r="G246" s="19" t="n"/>
      <c r="H246" s="27">
        <f>IF($C246="","",ROUND(SUMIF(账户表,$C246,账户期初)+SUMIFS($F$5:F246,$C$5:C246,$C246)-SUMIFS($G$5:G246,$C$5:C246,$C246),2))</f>
        <v/>
      </c>
      <c r="I246" s="18" t="n"/>
      <c r="J246" s="18" t="n"/>
      <c r="K246" s="28">
        <f>IF($B246="","",--TEXT($B246,"yyyymm"))</f>
        <v/>
      </c>
      <c r="L246" s="29">
        <f>IF($D246="","",IFERROR(INDEX(类别属性,MATCH($D246,类别表,0)),""))</f>
        <v/>
      </c>
      <c r="M246" s="18" t="n"/>
      <c r="N246" s="18" t="n"/>
      <c r="O246" s="26" t="n"/>
      <c r="P246" s="21">
        <f>IF($C246="","",IF(ISNA(MATCH($C246,账户表,0)),"※这个账户不在【基础资料】的账户档案里",IF($B246="","※没填日期，这一笔不会进任何月份的报表",IF(AND($F246&lt;&gt;"",$G246&lt;&gt;""),"※收入和支出不能同时填",IF(AND(N($F246)=0,N($G246)=0),"※收入和支出都没填",IF(OR(N($F246)&lt;0,N($G246)&lt;0),"※金额不能填负数，方向反了就换一列填",IF($D246="","※没填收支类别，分类报表会漏掉这一笔",IF(ISNA(MATCH($D246,类别表,0)),"※收支类别不在【基础资料】的清单里",IF(AND($L246="内部转账",$M246=""),"△内部转账要在「对方账户」写上另一头",IF(AND($L246="内部转账",$M246=$C246),"※对方账户跟本账户是同一个",IF(AND($L246&lt;&gt;"内部转账",$M246&lt;&gt;""),"△填了对方账户，但类别不是内部转账",IF($H246&lt;0,"△这一笔之后该账户余额成负数了，核一下",""))))))))))))</f>
        <v/>
      </c>
    </row>
    <row r="247">
      <c r="A247" s="17">
        <f>IF($C247="","",COUNTA($C$5:$C247))</f>
        <v/>
      </c>
      <c r="B247" s="20" t="n"/>
      <c r="C247" s="18" t="n"/>
      <c r="D247" s="18" t="n"/>
      <c r="E247" s="26" t="n"/>
      <c r="F247" s="19" t="n"/>
      <c r="G247" s="19" t="n"/>
      <c r="H247" s="27">
        <f>IF($C247="","",ROUND(SUMIF(账户表,$C247,账户期初)+SUMIFS($F$5:F247,$C$5:C247,$C247)-SUMIFS($G$5:G247,$C$5:C247,$C247),2))</f>
        <v/>
      </c>
      <c r="I247" s="18" t="n"/>
      <c r="J247" s="18" t="n"/>
      <c r="K247" s="28">
        <f>IF($B247="","",--TEXT($B247,"yyyymm"))</f>
        <v/>
      </c>
      <c r="L247" s="29">
        <f>IF($D247="","",IFERROR(INDEX(类别属性,MATCH($D247,类别表,0)),""))</f>
        <v/>
      </c>
      <c r="M247" s="18" t="n"/>
      <c r="N247" s="18" t="n"/>
      <c r="O247" s="26" t="n"/>
      <c r="P247" s="21">
        <f>IF($C247="","",IF(ISNA(MATCH($C247,账户表,0)),"※这个账户不在【基础资料】的账户档案里",IF($B247="","※没填日期，这一笔不会进任何月份的报表",IF(AND($F247&lt;&gt;"",$G247&lt;&gt;""),"※收入和支出不能同时填",IF(AND(N($F247)=0,N($G247)=0),"※收入和支出都没填",IF(OR(N($F247)&lt;0,N($G247)&lt;0),"※金额不能填负数，方向反了就换一列填",IF($D247="","※没填收支类别，分类报表会漏掉这一笔",IF(ISNA(MATCH($D247,类别表,0)),"※收支类别不在【基础资料】的清单里",IF(AND($L247="内部转账",$M247=""),"△内部转账要在「对方账户」写上另一头",IF(AND($L247="内部转账",$M247=$C247),"※对方账户跟本账户是同一个",IF(AND($L247&lt;&gt;"内部转账",$M247&lt;&gt;""),"△填了对方账户，但类别不是内部转账",IF($H247&lt;0,"△这一笔之后该账户余额成负数了，核一下",""))))))))))))</f>
        <v/>
      </c>
    </row>
    <row r="248">
      <c r="A248" s="17">
        <f>IF($C248="","",COUNTA($C$5:$C248))</f>
        <v/>
      </c>
      <c r="B248" s="20" t="n"/>
      <c r="C248" s="18" t="n"/>
      <c r="D248" s="18" t="n"/>
      <c r="E248" s="26" t="n"/>
      <c r="F248" s="19" t="n"/>
      <c r="G248" s="19" t="n"/>
      <c r="H248" s="27">
        <f>IF($C248="","",ROUND(SUMIF(账户表,$C248,账户期初)+SUMIFS($F$5:F248,$C$5:C248,$C248)-SUMIFS($G$5:G248,$C$5:C248,$C248),2))</f>
        <v/>
      </c>
      <c r="I248" s="18" t="n"/>
      <c r="J248" s="18" t="n"/>
      <c r="K248" s="28">
        <f>IF($B248="","",--TEXT($B248,"yyyymm"))</f>
        <v/>
      </c>
      <c r="L248" s="29">
        <f>IF($D248="","",IFERROR(INDEX(类别属性,MATCH($D248,类别表,0)),""))</f>
        <v/>
      </c>
      <c r="M248" s="18" t="n"/>
      <c r="N248" s="18" t="n"/>
      <c r="O248" s="26" t="n"/>
      <c r="P248" s="21">
        <f>IF($C248="","",IF(ISNA(MATCH($C248,账户表,0)),"※这个账户不在【基础资料】的账户档案里",IF($B248="","※没填日期，这一笔不会进任何月份的报表",IF(AND($F248&lt;&gt;"",$G248&lt;&gt;""),"※收入和支出不能同时填",IF(AND(N($F248)=0,N($G248)=0),"※收入和支出都没填",IF(OR(N($F248)&lt;0,N($G248)&lt;0),"※金额不能填负数，方向反了就换一列填",IF($D248="","※没填收支类别，分类报表会漏掉这一笔",IF(ISNA(MATCH($D248,类别表,0)),"※收支类别不在【基础资料】的清单里",IF(AND($L248="内部转账",$M248=""),"△内部转账要在「对方账户」写上另一头",IF(AND($L248="内部转账",$M248=$C248),"※对方账户跟本账户是同一个",IF(AND($L248&lt;&gt;"内部转账",$M248&lt;&gt;""),"△填了对方账户，但类别不是内部转账",IF($H248&lt;0,"△这一笔之后该账户余额成负数了，核一下",""))))))))))))</f>
        <v/>
      </c>
    </row>
    <row r="249">
      <c r="A249" s="17">
        <f>IF($C249="","",COUNTA($C$5:$C249))</f>
        <v/>
      </c>
      <c r="B249" s="20" t="n"/>
      <c r="C249" s="18" t="n"/>
      <c r="D249" s="18" t="n"/>
      <c r="E249" s="26" t="n"/>
      <c r="F249" s="19" t="n"/>
      <c r="G249" s="19" t="n"/>
      <c r="H249" s="27">
        <f>IF($C249="","",ROUND(SUMIF(账户表,$C249,账户期初)+SUMIFS($F$5:F249,$C$5:C249,$C249)-SUMIFS($G$5:G249,$C$5:C249,$C249),2))</f>
        <v/>
      </c>
      <c r="I249" s="18" t="n"/>
      <c r="J249" s="18" t="n"/>
      <c r="K249" s="28">
        <f>IF($B249="","",--TEXT($B249,"yyyymm"))</f>
        <v/>
      </c>
      <c r="L249" s="29">
        <f>IF($D249="","",IFERROR(INDEX(类别属性,MATCH($D249,类别表,0)),""))</f>
        <v/>
      </c>
      <c r="M249" s="18" t="n"/>
      <c r="N249" s="18" t="n"/>
      <c r="O249" s="26" t="n"/>
      <c r="P249" s="21">
        <f>IF($C249="","",IF(ISNA(MATCH($C249,账户表,0)),"※这个账户不在【基础资料】的账户档案里",IF($B249="","※没填日期，这一笔不会进任何月份的报表",IF(AND($F249&lt;&gt;"",$G249&lt;&gt;""),"※收入和支出不能同时填",IF(AND(N($F249)=0,N($G249)=0),"※收入和支出都没填",IF(OR(N($F249)&lt;0,N($G249)&lt;0),"※金额不能填负数，方向反了就换一列填",IF($D249="","※没填收支类别，分类报表会漏掉这一笔",IF(ISNA(MATCH($D249,类别表,0)),"※收支类别不在【基础资料】的清单里",IF(AND($L249="内部转账",$M249=""),"△内部转账要在「对方账户」写上另一头",IF(AND($L249="内部转账",$M249=$C249),"※对方账户跟本账户是同一个",IF(AND($L249&lt;&gt;"内部转账",$M249&lt;&gt;""),"△填了对方账户，但类别不是内部转账",IF($H249&lt;0,"△这一笔之后该账户余额成负数了，核一下",""))))))))))))</f>
        <v/>
      </c>
    </row>
    <row r="250">
      <c r="A250" s="17">
        <f>IF($C250="","",COUNTA($C$5:$C250))</f>
        <v/>
      </c>
      <c r="B250" s="20" t="n"/>
      <c r="C250" s="18" t="n"/>
      <c r="D250" s="18" t="n"/>
      <c r="E250" s="26" t="n"/>
      <c r="F250" s="19" t="n"/>
      <c r="G250" s="19" t="n"/>
      <c r="H250" s="27">
        <f>IF($C250="","",ROUND(SUMIF(账户表,$C250,账户期初)+SUMIFS($F$5:F250,$C$5:C250,$C250)-SUMIFS($G$5:G250,$C$5:C250,$C250),2))</f>
        <v/>
      </c>
      <c r="I250" s="18" t="n"/>
      <c r="J250" s="18" t="n"/>
      <c r="K250" s="28">
        <f>IF($B250="","",--TEXT($B250,"yyyymm"))</f>
        <v/>
      </c>
      <c r="L250" s="29">
        <f>IF($D250="","",IFERROR(INDEX(类别属性,MATCH($D250,类别表,0)),""))</f>
        <v/>
      </c>
      <c r="M250" s="18" t="n"/>
      <c r="N250" s="18" t="n"/>
      <c r="O250" s="26" t="n"/>
      <c r="P250" s="21">
        <f>IF($C250="","",IF(ISNA(MATCH($C250,账户表,0)),"※这个账户不在【基础资料】的账户档案里",IF($B250="","※没填日期，这一笔不会进任何月份的报表",IF(AND($F250&lt;&gt;"",$G250&lt;&gt;""),"※收入和支出不能同时填",IF(AND(N($F250)=0,N($G250)=0),"※收入和支出都没填",IF(OR(N($F250)&lt;0,N($G250)&lt;0),"※金额不能填负数，方向反了就换一列填",IF($D250="","※没填收支类别，分类报表会漏掉这一笔",IF(ISNA(MATCH($D250,类别表,0)),"※收支类别不在【基础资料】的清单里",IF(AND($L250="内部转账",$M250=""),"△内部转账要在「对方账户」写上另一头",IF(AND($L250="内部转账",$M250=$C250),"※对方账户跟本账户是同一个",IF(AND($L250&lt;&gt;"内部转账",$M250&lt;&gt;""),"△填了对方账户，但类别不是内部转账",IF($H250&lt;0,"△这一笔之后该账户余额成负数了，核一下",""))))))))))))</f>
        <v/>
      </c>
    </row>
    <row r="251">
      <c r="A251" s="17">
        <f>IF($C251="","",COUNTA($C$5:$C251))</f>
        <v/>
      </c>
      <c r="B251" s="20" t="n"/>
      <c r="C251" s="18" t="n"/>
      <c r="D251" s="18" t="n"/>
      <c r="E251" s="26" t="n"/>
      <c r="F251" s="19" t="n"/>
      <c r="G251" s="19" t="n"/>
      <c r="H251" s="27">
        <f>IF($C251="","",ROUND(SUMIF(账户表,$C251,账户期初)+SUMIFS($F$5:F251,$C$5:C251,$C251)-SUMIFS($G$5:G251,$C$5:C251,$C251),2))</f>
        <v/>
      </c>
      <c r="I251" s="18" t="n"/>
      <c r="J251" s="18" t="n"/>
      <c r="K251" s="28">
        <f>IF($B251="","",--TEXT($B251,"yyyymm"))</f>
        <v/>
      </c>
      <c r="L251" s="29">
        <f>IF($D251="","",IFERROR(INDEX(类别属性,MATCH($D251,类别表,0)),""))</f>
        <v/>
      </c>
      <c r="M251" s="18" t="n"/>
      <c r="N251" s="18" t="n"/>
      <c r="O251" s="26" t="n"/>
      <c r="P251" s="21">
        <f>IF($C251="","",IF(ISNA(MATCH($C251,账户表,0)),"※这个账户不在【基础资料】的账户档案里",IF($B251="","※没填日期，这一笔不会进任何月份的报表",IF(AND($F251&lt;&gt;"",$G251&lt;&gt;""),"※收入和支出不能同时填",IF(AND(N($F251)=0,N($G251)=0),"※收入和支出都没填",IF(OR(N($F251)&lt;0,N($G251)&lt;0),"※金额不能填负数，方向反了就换一列填",IF($D251="","※没填收支类别，分类报表会漏掉这一笔",IF(ISNA(MATCH($D251,类别表,0)),"※收支类别不在【基础资料】的清单里",IF(AND($L251="内部转账",$M251=""),"△内部转账要在「对方账户」写上另一头",IF(AND($L251="内部转账",$M251=$C251),"※对方账户跟本账户是同一个",IF(AND($L251&lt;&gt;"内部转账",$M251&lt;&gt;""),"△填了对方账户，但类别不是内部转账",IF($H251&lt;0,"△这一笔之后该账户余额成负数了，核一下",""))))))))))))</f>
        <v/>
      </c>
    </row>
    <row r="252">
      <c r="A252" s="17">
        <f>IF($C252="","",COUNTA($C$5:$C252))</f>
        <v/>
      </c>
      <c r="B252" s="20" t="n"/>
      <c r="C252" s="18" t="n"/>
      <c r="D252" s="18" t="n"/>
      <c r="E252" s="26" t="n"/>
      <c r="F252" s="19" t="n"/>
      <c r="G252" s="19" t="n"/>
      <c r="H252" s="27">
        <f>IF($C252="","",ROUND(SUMIF(账户表,$C252,账户期初)+SUMIFS($F$5:F252,$C$5:C252,$C252)-SUMIFS($G$5:G252,$C$5:C252,$C252),2))</f>
        <v/>
      </c>
      <c r="I252" s="18" t="n"/>
      <c r="J252" s="18" t="n"/>
      <c r="K252" s="28">
        <f>IF($B252="","",--TEXT($B252,"yyyymm"))</f>
        <v/>
      </c>
      <c r="L252" s="29">
        <f>IF($D252="","",IFERROR(INDEX(类别属性,MATCH($D252,类别表,0)),""))</f>
        <v/>
      </c>
      <c r="M252" s="18" t="n"/>
      <c r="N252" s="18" t="n"/>
      <c r="O252" s="26" t="n"/>
      <c r="P252" s="21">
        <f>IF($C252="","",IF(ISNA(MATCH($C252,账户表,0)),"※这个账户不在【基础资料】的账户档案里",IF($B252="","※没填日期，这一笔不会进任何月份的报表",IF(AND($F252&lt;&gt;"",$G252&lt;&gt;""),"※收入和支出不能同时填",IF(AND(N($F252)=0,N($G252)=0),"※收入和支出都没填",IF(OR(N($F252)&lt;0,N($G252)&lt;0),"※金额不能填负数，方向反了就换一列填",IF($D252="","※没填收支类别，分类报表会漏掉这一笔",IF(ISNA(MATCH($D252,类别表,0)),"※收支类别不在【基础资料】的清单里",IF(AND($L252="内部转账",$M252=""),"△内部转账要在「对方账户」写上另一头",IF(AND($L252="内部转账",$M252=$C252),"※对方账户跟本账户是同一个",IF(AND($L252&lt;&gt;"内部转账",$M252&lt;&gt;""),"△填了对方账户，但类别不是内部转账",IF($H252&lt;0,"△这一笔之后该账户余额成负数了，核一下",""))))))))))))</f>
        <v/>
      </c>
    </row>
    <row r="253">
      <c r="A253" s="17">
        <f>IF($C253="","",COUNTA($C$5:$C253))</f>
        <v/>
      </c>
      <c r="B253" s="20" t="n"/>
      <c r="C253" s="18" t="n"/>
      <c r="D253" s="18" t="n"/>
      <c r="E253" s="26" t="n"/>
      <c r="F253" s="19" t="n"/>
      <c r="G253" s="19" t="n"/>
      <c r="H253" s="27">
        <f>IF($C253="","",ROUND(SUMIF(账户表,$C253,账户期初)+SUMIFS($F$5:F253,$C$5:C253,$C253)-SUMIFS($G$5:G253,$C$5:C253,$C253),2))</f>
        <v/>
      </c>
      <c r="I253" s="18" t="n"/>
      <c r="J253" s="18" t="n"/>
      <c r="K253" s="28">
        <f>IF($B253="","",--TEXT($B253,"yyyymm"))</f>
        <v/>
      </c>
      <c r="L253" s="29">
        <f>IF($D253="","",IFERROR(INDEX(类别属性,MATCH($D253,类别表,0)),""))</f>
        <v/>
      </c>
      <c r="M253" s="18" t="n"/>
      <c r="N253" s="18" t="n"/>
      <c r="O253" s="26" t="n"/>
      <c r="P253" s="21">
        <f>IF($C253="","",IF(ISNA(MATCH($C253,账户表,0)),"※这个账户不在【基础资料】的账户档案里",IF($B253="","※没填日期，这一笔不会进任何月份的报表",IF(AND($F253&lt;&gt;"",$G253&lt;&gt;""),"※收入和支出不能同时填",IF(AND(N($F253)=0,N($G253)=0),"※收入和支出都没填",IF(OR(N($F253)&lt;0,N($G253)&lt;0),"※金额不能填负数，方向反了就换一列填",IF($D253="","※没填收支类别，分类报表会漏掉这一笔",IF(ISNA(MATCH($D253,类别表,0)),"※收支类别不在【基础资料】的清单里",IF(AND($L253="内部转账",$M253=""),"△内部转账要在「对方账户」写上另一头",IF(AND($L253="内部转账",$M253=$C253),"※对方账户跟本账户是同一个",IF(AND($L253&lt;&gt;"内部转账",$M253&lt;&gt;""),"△填了对方账户，但类别不是内部转账",IF($H253&lt;0,"△这一笔之后该账户余额成负数了，核一下",""))))))))))))</f>
        <v/>
      </c>
    </row>
    <row r="254">
      <c r="A254" s="17">
        <f>IF($C254="","",COUNTA($C$5:$C254))</f>
        <v/>
      </c>
      <c r="B254" s="20" t="n"/>
      <c r="C254" s="18" t="n"/>
      <c r="D254" s="18" t="n"/>
      <c r="E254" s="26" t="n"/>
      <c r="F254" s="19" t="n"/>
      <c r="G254" s="19" t="n"/>
      <c r="H254" s="27">
        <f>IF($C254="","",ROUND(SUMIF(账户表,$C254,账户期初)+SUMIFS($F$5:F254,$C$5:C254,$C254)-SUMIFS($G$5:G254,$C$5:C254,$C254),2))</f>
        <v/>
      </c>
      <c r="I254" s="18" t="n"/>
      <c r="J254" s="18" t="n"/>
      <c r="K254" s="28">
        <f>IF($B254="","",--TEXT($B254,"yyyymm"))</f>
        <v/>
      </c>
      <c r="L254" s="29">
        <f>IF($D254="","",IFERROR(INDEX(类别属性,MATCH($D254,类别表,0)),""))</f>
        <v/>
      </c>
      <c r="M254" s="18" t="n"/>
      <c r="N254" s="18" t="n"/>
      <c r="O254" s="26" t="n"/>
      <c r="P254" s="21">
        <f>IF($C254="","",IF(ISNA(MATCH($C254,账户表,0)),"※这个账户不在【基础资料】的账户档案里",IF($B254="","※没填日期，这一笔不会进任何月份的报表",IF(AND($F254&lt;&gt;"",$G254&lt;&gt;""),"※收入和支出不能同时填",IF(AND(N($F254)=0,N($G254)=0),"※收入和支出都没填",IF(OR(N($F254)&lt;0,N($G254)&lt;0),"※金额不能填负数，方向反了就换一列填",IF($D254="","※没填收支类别，分类报表会漏掉这一笔",IF(ISNA(MATCH($D254,类别表,0)),"※收支类别不在【基础资料】的清单里",IF(AND($L254="内部转账",$M254=""),"△内部转账要在「对方账户」写上另一头",IF(AND($L254="内部转账",$M254=$C254),"※对方账户跟本账户是同一个",IF(AND($L254&lt;&gt;"内部转账",$M254&lt;&gt;""),"△填了对方账户，但类别不是内部转账",IF($H254&lt;0,"△这一笔之后该账户余额成负数了，核一下",""))))))))))))</f>
        <v/>
      </c>
    </row>
    <row r="255">
      <c r="A255" s="17">
        <f>IF($C255="","",COUNTA($C$5:$C255))</f>
        <v/>
      </c>
      <c r="B255" s="20" t="n"/>
      <c r="C255" s="18" t="n"/>
      <c r="D255" s="18" t="n"/>
      <c r="E255" s="26" t="n"/>
      <c r="F255" s="19" t="n"/>
      <c r="G255" s="19" t="n"/>
      <c r="H255" s="27">
        <f>IF($C255="","",ROUND(SUMIF(账户表,$C255,账户期初)+SUMIFS($F$5:F255,$C$5:C255,$C255)-SUMIFS($G$5:G255,$C$5:C255,$C255),2))</f>
        <v/>
      </c>
      <c r="I255" s="18" t="n"/>
      <c r="J255" s="18" t="n"/>
      <c r="K255" s="28">
        <f>IF($B255="","",--TEXT($B255,"yyyymm"))</f>
        <v/>
      </c>
      <c r="L255" s="29">
        <f>IF($D255="","",IFERROR(INDEX(类别属性,MATCH($D255,类别表,0)),""))</f>
        <v/>
      </c>
      <c r="M255" s="18" t="n"/>
      <c r="N255" s="18" t="n"/>
      <c r="O255" s="26" t="n"/>
      <c r="P255" s="21">
        <f>IF($C255="","",IF(ISNA(MATCH($C255,账户表,0)),"※这个账户不在【基础资料】的账户档案里",IF($B255="","※没填日期，这一笔不会进任何月份的报表",IF(AND($F255&lt;&gt;"",$G255&lt;&gt;""),"※收入和支出不能同时填",IF(AND(N($F255)=0,N($G255)=0),"※收入和支出都没填",IF(OR(N($F255)&lt;0,N($G255)&lt;0),"※金额不能填负数，方向反了就换一列填",IF($D255="","※没填收支类别，分类报表会漏掉这一笔",IF(ISNA(MATCH($D255,类别表,0)),"※收支类别不在【基础资料】的清单里",IF(AND($L255="内部转账",$M255=""),"△内部转账要在「对方账户」写上另一头",IF(AND($L255="内部转账",$M255=$C255),"※对方账户跟本账户是同一个",IF(AND($L255&lt;&gt;"内部转账",$M255&lt;&gt;""),"△填了对方账户，但类别不是内部转账",IF($H255&lt;0,"△这一笔之后该账户余额成负数了，核一下",""))))))))))))</f>
        <v/>
      </c>
    </row>
    <row r="256">
      <c r="A256" s="17">
        <f>IF($C256="","",COUNTA($C$5:$C256))</f>
        <v/>
      </c>
      <c r="B256" s="20" t="n"/>
      <c r="C256" s="18" t="n"/>
      <c r="D256" s="18" t="n"/>
      <c r="E256" s="26" t="n"/>
      <c r="F256" s="19" t="n"/>
      <c r="G256" s="19" t="n"/>
      <c r="H256" s="27">
        <f>IF($C256="","",ROUND(SUMIF(账户表,$C256,账户期初)+SUMIFS($F$5:F256,$C$5:C256,$C256)-SUMIFS($G$5:G256,$C$5:C256,$C256),2))</f>
        <v/>
      </c>
      <c r="I256" s="18" t="n"/>
      <c r="J256" s="18" t="n"/>
      <c r="K256" s="28">
        <f>IF($B256="","",--TEXT($B256,"yyyymm"))</f>
        <v/>
      </c>
      <c r="L256" s="29">
        <f>IF($D256="","",IFERROR(INDEX(类别属性,MATCH($D256,类别表,0)),""))</f>
        <v/>
      </c>
      <c r="M256" s="18" t="n"/>
      <c r="N256" s="18" t="n"/>
      <c r="O256" s="26" t="n"/>
      <c r="P256" s="21">
        <f>IF($C256="","",IF(ISNA(MATCH($C256,账户表,0)),"※这个账户不在【基础资料】的账户档案里",IF($B256="","※没填日期，这一笔不会进任何月份的报表",IF(AND($F256&lt;&gt;"",$G256&lt;&gt;""),"※收入和支出不能同时填",IF(AND(N($F256)=0,N($G256)=0),"※收入和支出都没填",IF(OR(N($F256)&lt;0,N($G256)&lt;0),"※金额不能填负数，方向反了就换一列填",IF($D256="","※没填收支类别，分类报表会漏掉这一笔",IF(ISNA(MATCH($D256,类别表,0)),"※收支类别不在【基础资料】的清单里",IF(AND($L256="内部转账",$M256=""),"△内部转账要在「对方账户」写上另一头",IF(AND($L256="内部转账",$M256=$C256),"※对方账户跟本账户是同一个",IF(AND($L256&lt;&gt;"内部转账",$M256&lt;&gt;""),"△填了对方账户，但类别不是内部转账",IF($H256&lt;0,"△这一笔之后该账户余额成负数了，核一下",""))))))))))))</f>
        <v/>
      </c>
    </row>
    <row r="257">
      <c r="A257" s="17">
        <f>IF($C257="","",COUNTA($C$5:$C257))</f>
        <v/>
      </c>
      <c r="B257" s="20" t="n"/>
      <c r="C257" s="18" t="n"/>
      <c r="D257" s="18" t="n"/>
      <c r="E257" s="26" t="n"/>
      <c r="F257" s="19" t="n"/>
      <c r="G257" s="19" t="n"/>
      <c r="H257" s="27">
        <f>IF($C257="","",ROUND(SUMIF(账户表,$C257,账户期初)+SUMIFS($F$5:F257,$C$5:C257,$C257)-SUMIFS($G$5:G257,$C$5:C257,$C257),2))</f>
        <v/>
      </c>
      <c r="I257" s="18" t="n"/>
      <c r="J257" s="18" t="n"/>
      <c r="K257" s="28">
        <f>IF($B257="","",--TEXT($B257,"yyyymm"))</f>
        <v/>
      </c>
      <c r="L257" s="29">
        <f>IF($D257="","",IFERROR(INDEX(类别属性,MATCH($D257,类别表,0)),""))</f>
        <v/>
      </c>
      <c r="M257" s="18" t="n"/>
      <c r="N257" s="18" t="n"/>
      <c r="O257" s="26" t="n"/>
      <c r="P257" s="21">
        <f>IF($C257="","",IF(ISNA(MATCH($C257,账户表,0)),"※这个账户不在【基础资料】的账户档案里",IF($B257="","※没填日期，这一笔不会进任何月份的报表",IF(AND($F257&lt;&gt;"",$G257&lt;&gt;""),"※收入和支出不能同时填",IF(AND(N($F257)=0,N($G257)=0),"※收入和支出都没填",IF(OR(N($F257)&lt;0,N($G257)&lt;0),"※金额不能填负数，方向反了就换一列填",IF($D257="","※没填收支类别，分类报表会漏掉这一笔",IF(ISNA(MATCH($D257,类别表,0)),"※收支类别不在【基础资料】的清单里",IF(AND($L257="内部转账",$M257=""),"△内部转账要在「对方账户」写上另一头",IF(AND($L257="内部转账",$M257=$C257),"※对方账户跟本账户是同一个",IF(AND($L257&lt;&gt;"内部转账",$M257&lt;&gt;""),"△填了对方账户，但类别不是内部转账",IF($H257&lt;0,"△这一笔之后该账户余额成负数了，核一下",""))))))))))))</f>
        <v/>
      </c>
    </row>
    <row r="258">
      <c r="A258" s="17">
        <f>IF($C258="","",COUNTA($C$5:$C258))</f>
        <v/>
      </c>
      <c r="B258" s="20" t="n"/>
      <c r="C258" s="18" t="n"/>
      <c r="D258" s="18" t="n"/>
      <c r="E258" s="26" t="n"/>
      <c r="F258" s="19" t="n"/>
      <c r="G258" s="19" t="n"/>
      <c r="H258" s="27">
        <f>IF($C258="","",ROUND(SUMIF(账户表,$C258,账户期初)+SUMIFS($F$5:F258,$C$5:C258,$C258)-SUMIFS($G$5:G258,$C$5:C258,$C258),2))</f>
        <v/>
      </c>
      <c r="I258" s="18" t="n"/>
      <c r="J258" s="18" t="n"/>
      <c r="K258" s="28">
        <f>IF($B258="","",--TEXT($B258,"yyyymm"))</f>
        <v/>
      </c>
      <c r="L258" s="29">
        <f>IF($D258="","",IFERROR(INDEX(类别属性,MATCH($D258,类别表,0)),""))</f>
        <v/>
      </c>
      <c r="M258" s="18" t="n"/>
      <c r="N258" s="18" t="n"/>
      <c r="O258" s="26" t="n"/>
      <c r="P258" s="21">
        <f>IF($C258="","",IF(ISNA(MATCH($C258,账户表,0)),"※这个账户不在【基础资料】的账户档案里",IF($B258="","※没填日期，这一笔不会进任何月份的报表",IF(AND($F258&lt;&gt;"",$G258&lt;&gt;""),"※收入和支出不能同时填",IF(AND(N($F258)=0,N($G258)=0),"※收入和支出都没填",IF(OR(N($F258)&lt;0,N($G258)&lt;0),"※金额不能填负数，方向反了就换一列填",IF($D258="","※没填收支类别，分类报表会漏掉这一笔",IF(ISNA(MATCH($D258,类别表,0)),"※收支类别不在【基础资料】的清单里",IF(AND($L258="内部转账",$M258=""),"△内部转账要在「对方账户」写上另一头",IF(AND($L258="内部转账",$M258=$C258),"※对方账户跟本账户是同一个",IF(AND($L258&lt;&gt;"内部转账",$M258&lt;&gt;""),"△填了对方账户，但类别不是内部转账",IF($H258&lt;0,"△这一笔之后该账户余额成负数了，核一下",""))))))))))))</f>
        <v/>
      </c>
    </row>
    <row r="259">
      <c r="A259" s="17">
        <f>IF($C259="","",COUNTA($C$5:$C259))</f>
        <v/>
      </c>
      <c r="B259" s="20" t="n"/>
      <c r="C259" s="18" t="n"/>
      <c r="D259" s="18" t="n"/>
      <c r="E259" s="26" t="n"/>
      <c r="F259" s="19" t="n"/>
      <c r="G259" s="19" t="n"/>
      <c r="H259" s="27">
        <f>IF($C259="","",ROUND(SUMIF(账户表,$C259,账户期初)+SUMIFS($F$5:F259,$C$5:C259,$C259)-SUMIFS($G$5:G259,$C$5:C259,$C259),2))</f>
        <v/>
      </c>
      <c r="I259" s="18" t="n"/>
      <c r="J259" s="18" t="n"/>
      <c r="K259" s="28">
        <f>IF($B259="","",--TEXT($B259,"yyyymm"))</f>
        <v/>
      </c>
      <c r="L259" s="29">
        <f>IF($D259="","",IFERROR(INDEX(类别属性,MATCH($D259,类别表,0)),""))</f>
        <v/>
      </c>
      <c r="M259" s="18" t="n"/>
      <c r="N259" s="18" t="n"/>
      <c r="O259" s="26" t="n"/>
      <c r="P259" s="21">
        <f>IF($C259="","",IF(ISNA(MATCH($C259,账户表,0)),"※这个账户不在【基础资料】的账户档案里",IF($B259="","※没填日期，这一笔不会进任何月份的报表",IF(AND($F259&lt;&gt;"",$G259&lt;&gt;""),"※收入和支出不能同时填",IF(AND(N($F259)=0,N($G259)=0),"※收入和支出都没填",IF(OR(N($F259)&lt;0,N($G259)&lt;0),"※金额不能填负数，方向反了就换一列填",IF($D259="","※没填收支类别，分类报表会漏掉这一笔",IF(ISNA(MATCH($D259,类别表,0)),"※收支类别不在【基础资料】的清单里",IF(AND($L259="内部转账",$M259=""),"△内部转账要在「对方账户」写上另一头",IF(AND($L259="内部转账",$M259=$C259),"※对方账户跟本账户是同一个",IF(AND($L259&lt;&gt;"内部转账",$M259&lt;&gt;""),"△填了对方账户，但类别不是内部转账",IF($H259&lt;0,"△这一笔之后该账户余额成负数了，核一下",""))))))))))))</f>
        <v/>
      </c>
    </row>
    <row r="260">
      <c r="A260" s="17">
        <f>IF($C260="","",COUNTA($C$5:$C260))</f>
        <v/>
      </c>
      <c r="B260" s="20" t="n"/>
      <c r="C260" s="18" t="n"/>
      <c r="D260" s="18" t="n"/>
      <c r="E260" s="26" t="n"/>
      <c r="F260" s="19" t="n"/>
      <c r="G260" s="19" t="n"/>
      <c r="H260" s="27">
        <f>IF($C260="","",ROUND(SUMIF(账户表,$C260,账户期初)+SUMIFS($F$5:F260,$C$5:C260,$C260)-SUMIFS($G$5:G260,$C$5:C260,$C260),2))</f>
        <v/>
      </c>
      <c r="I260" s="18" t="n"/>
      <c r="J260" s="18" t="n"/>
      <c r="K260" s="28">
        <f>IF($B260="","",--TEXT($B260,"yyyymm"))</f>
        <v/>
      </c>
      <c r="L260" s="29">
        <f>IF($D260="","",IFERROR(INDEX(类别属性,MATCH($D260,类别表,0)),""))</f>
        <v/>
      </c>
      <c r="M260" s="18" t="n"/>
      <c r="N260" s="18" t="n"/>
      <c r="O260" s="26" t="n"/>
      <c r="P260" s="21">
        <f>IF($C260="","",IF(ISNA(MATCH($C260,账户表,0)),"※这个账户不在【基础资料】的账户档案里",IF($B260="","※没填日期，这一笔不会进任何月份的报表",IF(AND($F260&lt;&gt;"",$G260&lt;&gt;""),"※收入和支出不能同时填",IF(AND(N($F260)=0,N($G260)=0),"※收入和支出都没填",IF(OR(N($F260)&lt;0,N($G260)&lt;0),"※金额不能填负数，方向反了就换一列填",IF($D260="","※没填收支类别，分类报表会漏掉这一笔",IF(ISNA(MATCH($D260,类别表,0)),"※收支类别不在【基础资料】的清单里",IF(AND($L260="内部转账",$M260=""),"△内部转账要在「对方账户」写上另一头",IF(AND($L260="内部转账",$M260=$C260),"※对方账户跟本账户是同一个",IF(AND($L260&lt;&gt;"内部转账",$M260&lt;&gt;""),"△填了对方账户，但类别不是内部转账",IF($H260&lt;0,"△这一笔之后该账户余额成负数了，核一下",""))))))))))))</f>
        <v/>
      </c>
    </row>
    <row r="261">
      <c r="A261" s="17">
        <f>IF($C261="","",COUNTA($C$5:$C261))</f>
        <v/>
      </c>
      <c r="B261" s="20" t="n"/>
      <c r="C261" s="18" t="n"/>
      <c r="D261" s="18" t="n"/>
      <c r="E261" s="26" t="n"/>
      <c r="F261" s="19" t="n"/>
      <c r="G261" s="19" t="n"/>
      <c r="H261" s="27">
        <f>IF($C261="","",ROUND(SUMIF(账户表,$C261,账户期初)+SUMIFS($F$5:F261,$C$5:C261,$C261)-SUMIFS($G$5:G261,$C$5:C261,$C261),2))</f>
        <v/>
      </c>
      <c r="I261" s="18" t="n"/>
      <c r="J261" s="18" t="n"/>
      <c r="K261" s="28">
        <f>IF($B261="","",--TEXT($B261,"yyyymm"))</f>
        <v/>
      </c>
      <c r="L261" s="29">
        <f>IF($D261="","",IFERROR(INDEX(类别属性,MATCH($D261,类别表,0)),""))</f>
        <v/>
      </c>
      <c r="M261" s="18" t="n"/>
      <c r="N261" s="18" t="n"/>
      <c r="O261" s="26" t="n"/>
      <c r="P261" s="21">
        <f>IF($C261="","",IF(ISNA(MATCH($C261,账户表,0)),"※这个账户不在【基础资料】的账户档案里",IF($B261="","※没填日期，这一笔不会进任何月份的报表",IF(AND($F261&lt;&gt;"",$G261&lt;&gt;""),"※收入和支出不能同时填",IF(AND(N($F261)=0,N($G261)=0),"※收入和支出都没填",IF(OR(N($F261)&lt;0,N($G261)&lt;0),"※金额不能填负数，方向反了就换一列填",IF($D261="","※没填收支类别，分类报表会漏掉这一笔",IF(ISNA(MATCH($D261,类别表,0)),"※收支类别不在【基础资料】的清单里",IF(AND($L261="内部转账",$M261=""),"△内部转账要在「对方账户」写上另一头",IF(AND($L261="内部转账",$M261=$C261),"※对方账户跟本账户是同一个",IF(AND($L261&lt;&gt;"内部转账",$M261&lt;&gt;""),"△填了对方账户，但类别不是内部转账",IF($H261&lt;0,"△这一笔之后该账户余额成负数了，核一下",""))))))))))))</f>
        <v/>
      </c>
    </row>
    <row r="262">
      <c r="A262" s="17">
        <f>IF($C262="","",COUNTA($C$5:$C262))</f>
        <v/>
      </c>
      <c r="B262" s="20" t="n"/>
      <c r="C262" s="18" t="n"/>
      <c r="D262" s="18" t="n"/>
      <c r="E262" s="26" t="n"/>
      <c r="F262" s="19" t="n"/>
      <c r="G262" s="19" t="n"/>
      <c r="H262" s="27">
        <f>IF($C262="","",ROUND(SUMIF(账户表,$C262,账户期初)+SUMIFS($F$5:F262,$C$5:C262,$C262)-SUMIFS($G$5:G262,$C$5:C262,$C262),2))</f>
        <v/>
      </c>
      <c r="I262" s="18" t="n"/>
      <c r="J262" s="18" t="n"/>
      <c r="K262" s="28">
        <f>IF($B262="","",--TEXT($B262,"yyyymm"))</f>
        <v/>
      </c>
      <c r="L262" s="29">
        <f>IF($D262="","",IFERROR(INDEX(类别属性,MATCH($D262,类别表,0)),""))</f>
        <v/>
      </c>
      <c r="M262" s="18" t="n"/>
      <c r="N262" s="18" t="n"/>
      <c r="O262" s="26" t="n"/>
      <c r="P262" s="21">
        <f>IF($C262="","",IF(ISNA(MATCH($C262,账户表,0)),"※这个账户不在【基础资料】的账户档案里",IF($B262="","※没填日期，这一笔不会进任何月份的报表",IF(AND($F262&lt;&gt;"",$G262&lt;&gt;""),"※收入和支出不能同时填",IF(AND(N($F262)=0,N($G262)=0),"※收入和支出都没填",IF(OR(N($F262)&lt;0,N($G262)&lt;0),"※金额不能填负数，方向反了就换一列填",IF($D262="","※没填收支类别，分类报表会漏掉这一笔",IF(ISNA(MATCH($D262,类别表,0)),"※收支类别不在【基础资料】的清单里",IF(AND($L262="内部转账",$M262=""),"△内部转账要在「对方账户」写上另一头",IF(AND($L262="内部转账",$M262=$C262),"※对方账户跟本账户是同一个",IF(AND($L262&lt;&gt;"内部转账",$M262&lt;&gt;""),"△填了对方账户，但类别不是内部转账",IF($H262&lt;0,"△这一笔之后该账户余额成负数了，核一下",""))))))))))))</f>
        <v/>
      </c>
    </row>
    <row r="263">
      <c r="A263" s="17">
        <f>IF($C263="","",COUNTA($C$5:$C263))</f>
        <v/>
      </c>
      <c r="B263" s="20" t="n"/>
      <c r="C263" s="18" t="n"/>
      <c r="D263" s="18" t="n"/>
      <c r="E263" s="26" t="n"/>
      <c r="F263" s="19" t="n"/>
      <c r="G263" s="19" t="n"/>
      <c r="H263" s="27">
        <f>IF($C263="","",ROUND(SUMIF(账户表,$C263,账户期初)+SUMIFS($F$5:F263,$C$5:C263,$C263)-SUMIFS($G$5:G263,$C$5:C263,$C263),2))</f>
        <v/>
      </c>
      <c r="I263" s="18" t="n"/>
      <c r="J263" s="18" t="n"/>
      <c r="K263" s="28">
        <f>IF($B263="","",--TEXT($B263,"yyyymm"))</f>
        <v/>
      </c>
      <c r="L263" s="29">
        <f>IF($D263="","",IFERROR(INDEX(类别属性,MATCH($D263,类别表,0)),""))</f>
        <v/>
      </c>
      <c r="M263" s="18" t="n"/>
      <c r="N263" s="18" t="n"/>
      <c r="O263" s="26" t="n"/>
      <c r="P263" s="21">
        <f>IF($C263="","",IF(ISNA(MATCH($C263,账户表,0)),"※这个账户不在【基础资料】的账户档案里",IF($B263="","※没填日期，这一笔不会进任何月份的报表",IF(AND($F263&lt;&gt;"",$G263&lt;&gt;""),"※收入和支出不能同时填",IF(AND(N($F263)=0,N($G263)=0),"※收入和支出都没填",IF(OR(N($F263)&lt;0,N($G263)&lt;0),"※金额不能填负数，方向反了就换一列填",IF($D263="","※没填收支类别，分类报表会漏掉这一笔",IF(ISNA(MATCH($D263,类别表,0)),"※收支类别不在【基础资料】的清单里",IF(AND($L263="内部转账",$M263=""),"△内部转账要在「对方账户」写上另一头",IF(AND($L263="内部转账",$M263=$C263),"※对方账户跟本账户是同一个",IF(AND($L263&lt;&gt;"内部转账",$M263&lt;&gt;""),"△填了对方账户，但类别不是内部转账",IF($H263&lt;0,"△这一笔之后该账户余额成负数了，核一下",""))))))))))))</f>
        <v/>
      </c>
    </row>
    <row r="264">
      <c r="A264" s="17">
        <f>IF($C264="","",COUNTA($C$5:$C264))</f>
        <v/>
      </c>
      <c r="B264" s="20" t="n"/>
      <c r="C264" s="18" t="n"/>
      <c r="D264" s="18" t="n"/>
      <c r="E264" s="26" t="n"/>
      <c r="F264" s="19" t="n"/>
      <c r="G264" s="19" t="n"/>
      <c r="H264" s="27">
        <f>IF($C264="","",ROUND(SUMIF(账户表,$C264,账户期初)+SUMIFS($F$5:F264,$C$5:C264,$C264)-SUMIFS($G$5:G264,$C$5:C264,$C264),2))</f>
        <v/>
      </c>
      <c r="I264" s="18" t="n"/>
      <c r="J264" s="18" t="n"/>
      <c r="K264" s="28">
        <f>IF($B264="","",--TEXT($B264,"yyyymm"))</f>
        <v/>
      </c>
      <c r="L264" s="29">
        <f>IF($D264="","",IFERROR(INDEX(类别属性,MATCH($D264,类别表,0)),""))</f>
        <v/>
      </c>
      <c r="M264" s="18" t="n"/>
      <c r="N264" s="18" t="n"/>
      <c r="O264" s="26" t="n"/>
      <c r="P264" s="21">
        <f>IF($C264="","",IF(ISNA(MATCH($C264,账户表,0)),"※这个账户不在【基础资料】的账户档案里",IF($B264="","※没填日期，这一笔不会进任何月份的报表",IF(AND($F264&lt;&gt;"",$G264&lt;&gt;""),"※收入和支出不能同时填",IF(AND(N($F264)=0,N($G264)=0),"※收入和支出都没填",IF(OR(N($F264)&lt;0,N($G264)&lt;0),"※金额不能填负数，方向反了就换一列填",IF($D264="","※没填收支类别，分类报表会漏掉这一笔",IF(ISNA(MATCH($D264,类别表,0)),"※收支类别不在【基础资料】的清单里",IF(AND($L264="内部转账",$M264=""),"△内部转账要在「对方账户」写上另一头",IF(AND($L264="内部转账",$M264=$C264),"※对方账户跟本账户是同一个",IF(AND($L264&lt;&gt;"内部转账",$M264&lt;&gt;""),"△填了对方账户，但类别不是内部转账",IF($H264&lt;0,"△这一笔之后该账户余额成负数了，核一下",""))))))))))))</f>
        <v/>
      </c>
    </row>
    <row r="265">
      <c r="A265" s="17">
        <f>IF($C265="","",COUNTA($C$5:$C265))</f>
        <v/>
      </c>
      <c r="B265" s="20" t="n"/>
      <c r="C265" s="18" t="n"/>
      <c r="D265" s="18" t="n"/>
      <c r="E265" s="26" t="n"/>
      <c r="F265" s="19" t="n"/>
      <c r="G265" s="19" t="n"/>
      <c r="H265" s="27">
        <f>IF($C265="","",ROUND(SUMIF(账户表,$C265,账户期初)+SUMIFS($F$5:F265,$C$5:C265,$C265)-SUMIFS($G$5:G265,$C$5:C265,$C265),2))</f>
        <v/>
      </c>
      <c r="I265" s="18" t="n"/>
      <c r="J265" s="18" t="n"/>
      <c r="K265" s="28">
        <f>IF($B265="","",--TEXT($B265,"yyyymm"))</f>
        <v/>
      </c>
      <c r="L265" s="29">
        <f>IF($D265="","",IFERROR(INDEX(类别属性,MATCH($D265,类别表,0)),""))</f>
        <v/>
      </c>
      <c r="M265" s="18" t="n"/>
      <c r="N265" s="18" t="n"/>
      <c r="O265" s="26" t="n"/>
      <c r="P265" s="21">
        <f>IF($C265="","",IF(ISNA(MATCH($C265,账户表,0)),"※这个账户不在【基础资料】的账户档案里",IF($B265="","※没填日期，这一笔不会进任何月份的报表",IF(AND($F265&lt;&gt;"",$G265&lt;&gt;""),"※收入和支出不能同时填",IF(AND(N($F265)=0,N($G265)=0),"※收入和支出都没填",IF(OR(N($F265)&lt;0,N($G265)&lt;0),"※金额不能填负数，方向反了就换一列填",IF($D265="","※没填收支类别，分类报表会漏掉这一笔",IF(ISNA(MATCH($D265,类别表,0)),"※收支类别不在【基础资料】的清单里",IF(AND($L265="内部转账",$M265=""),"△内部转账要在「对方账户」写上另一头",IF(AND($L265="内部转账",$M265=$C265),"※对方账户跟本账户是同一个",IF(AND($L265&lt;&gt;"内部转账",$M265&lt;&gt;""),"△填了对方账户，但类别不是内部转账",IF($H265&lt;0,"△这一笔之后该账户余额成负数了，核一下",""))))))))))))</f>
        <v/>
      </c>
    </row>
    <row r="266">
      <c r="A266" s="17">
        <f>IF($C266="","",COUNTA($C$5:$C266))</f>
        <v/>
      </c>
      <c r="B266" s="20" t="n"/>
      <c r="C266" s="18" t="n"/>
      <c r="D266" s="18" t="n"/>
      <c r="E266" s="26" t="n"/>
      <c r="F266" s="19" t="n"/>
      <c r="G266" s="19" t="n"/>
      <c r="H266" s="27">
        <f>IF($C266="","",ROUND(SUMIF(账户表,$C266,账户期初)+SUMIFS($F$5:F266,$C$5:C266,$C266)-SUMIFS($G$5:G266,$C$5:C266,$C266),2))</f>
        <v/>
      </c>
      <c r="I266" s="18" t="n"/>
      <c r="J266" s="18" t="n"/>
      <c r="K266" s="28">
        <f>IF($B266="","",--TEXT($B266,"yyyymm"))</f>
        <v/>
      </c>
      <c r="L266" s="29">
        <f>IF($D266="","",IFERROR(INDEX(类别属性,MATCH($D266,类别表,0)),""))</f>
        <v/>
      </c>
      <c r="M266" s="18" t="n"/>
      <c r="N266" s="18" t="n"/>
      <c r="O266" s="26" t="n"/>
      <c r="P266" s="21">
        <f>IF($C266="","",IF(ISNA(MATCH($C266,账户表,0)),"※这个账户不在【基础资料】的账户档案里",IF($B266="","※没填日期，这一笔不会进任何月份的报表",IF(AND($F266&lt;&gt;"",$G266&lt;&gt;""),"※收入和支出不能同时填",IF(AND(N($F266)=0,N($G266)=0),"※收入和支出都没填",IF(OR(N($F266)&lt;0,N($G266)&lt;0),"※金额不能填负数，方向反了就换一列填",IF($D266="","※没填收支类别，分类报表会漏掉这一笔",IF(ISNA(MATCH($D266,类别表,0)),"※收支类别不在【基础资料】的清单里",IF(AND($L266="内部转账",$M266=""),"△内部转账要在「对方账户」写上另一头",IF(AND($L266="内部转账",$M266=$C266),"※对方账户跟本账户是同一个",IF(AND($L266&lt;&gt;"内部转账",$M266&lt;&gt;""),"△填了对方账户，但类别不是内部转账",IF($H266&lt;0,"△这一笔之后该账户余额成负数了，核一下",""))))))))))))</f>
        <v/>
      </c>
    </row>
    <row r="267">
      <c r="A267" s="17">
        <f>IF($C267="","",COUNTA($C$5:$C267))</f>
        <v/>
      </c>
      <c r="B267" s="20" t="n"/>
      <c r="C267" s="18" t="n"/>
      <c r="D267" s="18" t="n"/>
      <c r="E267" s="26" t="n"/>
      <c r="F267" s="19" t="n"/>
      <c r="G267" s="19" t="n"/>
      <c r="H267" s="27">
        <f>IF($C267="","",ROUND(SUMIF(账户表,$C267,账户期初)+SUMIFS($F$5:F267,$C$5:C267,$C267)-SUMIFS($G$5:G267,$C$5:C267,$C267),2))</f>
        <v/>
      </c>
      <c r="I267" s="18" t="n"/>
      <c r="J267" s="18" t="n"/>
      <c r="K267" s="28">
        <f>IF($B267="","",--TEXT($B267,"yyyymm"))</f>
        <v/>
      </c>
      <c r="L267" s="29">
        <f>IF($D267="","",IFERROR(INDEX(类别属性,MATCH($D267,类别表,0)),""))</f>
        <v/>
      </c>
      <c r="M267" s="18" t="n"/>
      <c r="N267" s="18" t="n"/>
      <c r="O267" s="26" t="n"/>
      <c r="P267" s="21">
        <f>IF($C267="","",IF(ISNA(MATCH($C267,账户表,0)),"※这个账户不在【基础资料】的账户档案里",IF($B267="","※没填日期，这一笔不会进任何月份的报表",IF(AND($F267&lt;&gt;"",$G267&lt;&gt;""),"※收入和支出不能同时填",IF(AND(N($F267)=0,N($G267)=0),"※收入和支出都没填",IF(OR(N($F267)&lt;0,N($G267)&lt;0),"※金额不能填负数，方向反了就换一列填",IF($D267="","※没填收支类别，分类报表会漏掉这一笔",IF(ISNA(MATCH($D267,类别表,0)),"※收支类别不在【基础资料】的清单里",IF(AND($L267="内部转账",$M267=""),"△内部转账要在「对方账户」写上另一头",IF(AND($L267="内部转账",$M267=$C267),"※对方账户跟本账户是同一个",IF(AND($L267&lt;&gt;"内部转账",$M267&lt;&gt;""),"△填了对方账户，但类别不是内部转账",IF($H267&lt;0,"△这一笔之后该账户余额成负数了，核一下",""))))))))))))</f>
        <v/>
      </c>
    </row>
    <row r="268">
      <c r="A268" s="17">
        <f>IF($C268="","",COUNTA($C$5:$C268))</f>
        <v/>
      </c>
      <c r="B268" s="20" t="n"/>
      <c r="C268" s="18" t="n"/>
      <c r="D268" s="18" t="n"/>
      <c r="E268" s="26" t="n"/>
      <c r="F268" s="19" t="n"/>
      <c r="G268" s="19" t="n"/>
      <c r="H268" s="27">
        <f>IF($C268="","",ROUND(SUMIF(账户表,$C268,账户期初)+SUMIFS($F$5:F268,$C$5:C268,$C268)-SUMIFS($G$5:G268,$C$5:C268,$C268),2))</f>
        <v/>
      </c>
      <c r="I268" s="18" t="n"/>
      <c r="J268" s="18" t="n"/>
      <c r="K268" s="28">
        <f>IF($B268="","",--TEXT($B268,"yyyymm"))</f>
        <v/>
      </c>
      <c r="L268" s="29">
        <f>IF($D268="","",IFERROR(INDEX(类别属性,MATCH($D268,类别表,0)),""))</f>
        <v/>
      </c>
      <c r="M268" s="18" t="n"/>
      <c r="N268" s="18" t="n"/>
      <c r="O268" s="26" t="n"/>
      <c r="P268" s="21">
        <f>IF($C268="","",IF(ISNA(MATCH($C268,账户表,0)),"※这个账户不在【基础资料】的账户档案里",IF($B268="","※没填日期，这一笔不会进任何月份的报表",IF(AND($F268&lt;&gt;"",$G268&lt;&gt;""),"※收入和支出不能同时填",IF(AND(N($F268)=0,N($G268)=0),"※收入和支出都没填",IF(OR(N($F268)&lt;0,N($G268)&lt;0),"※金额不能填负数，方向反了就换一列填",IF($D268="","※没填收支类别，分类报表会漏掉这一笔",IF(ISNA(MATCH($D268,类别表,0)),"※收支类别不在【基础资料】的清单里",IF(AND($L268="内部转账",$M268=""),"△内部转账要在「对方账户」写上另一头",IF(AND($L268="内部转账",$M268=$C268),"※对方账户跟本账户是同一个",IF(AND($L268&lt;&gt;"内部转账",$M268&lt;&gt;""),"△填了对方账户，但类别不是内部转账",IF($H268&lt;0,"△这一笔之后该账户余额成负数了，核一下",""))))))))))))</f>
        <v/>
      </c>
    </row>
    <row r="269">
      <c r="A269" s="17">
        <f>IF($C269="","",COUNTA($C$5:$C269))</f>
        <v/>
      </c>
      <c r="B269" s="20" t="n"/>
      <c r="C269" s="18" t="n"/>
      <c r="D269" s="18" t="n"/>
      <c r="E269" s="26" t="n"/>
      <c r="F269" s="19" t="n"/>
      <c r="G269" s="19" t="n"/>
      <c r="H269" s="27">
        <f>IF($C269="","",ROUND(SUMIF(账户表,$C269,账户期初)+SUMIFS($F$5:F269,$C$5:C269,$C269)-SUMIFS($G$5:G269,$C$5:C269,$C269),2))</f>
        <v/>
      </c>
      <c r="I269" s="18" t="n"/>
      <c r="J269" s="18" t="n"/>
      <c r="K269" s="28">
        <f>IF($B269="","",--TEXT($B269,"yyyymm"))</f>
        <v/>
      </c>
      <c r="L269" s="29">
        <f>IF($D269="","",IFERROR(INDEX(类别属性,MATCH($D269,类别表,0)),""))</f>
        <v/>
      </c>
      <c r="M269" s="18" t="n"/>
      <c r="N269" s="18" t="n"/>
      <c r="O269" s="26" t="n"/>
      <c r="P269" s="21">
        <f>IF($C269="","",IF(ISNA(MATCH($C269,账户表,0)),"※这个账户不在【基础资料】的账户档案里",IF($B269="","※没填日期，这一笔不会进任何月份的报表",IF(AND($F269&lt;&gt;"",$G269&lt;&gt;""),"※收入和支出不能同时填",IF(AND(N($F269)=0,N($G269)=0),"※收入和支出都没填",IF(OR(N($F269)&lt;0,N($G269)&lt;0),"※金额不能填负数，方向反了就换一列填",IF($D269="","※没填收支类别，分类报表会漏掉这一笔",IF(ISNA(MATCH($D269,类别表,0)),"※收支类别不在【基础资料】的清单里",IF(AND($L269="内部转账",$M269=""),"△内部转账要在「对方账户」写上另一头",IF(AND($L269="内部转账",$M269=$C269),"※对方账户跟本账户是同一个",IF(AND($L269&lt;&gt;"内部转账",$M269&lt;&gt;""),"△填了对方账户，但类别不是内部转账",IF($H269&lt;0,"△这一笔之后该账户余额成负数了，核一下",""))))))))))))</f>
        <v/>
      </c>
    </row>
    <row r="270">
      <c r="A270" s="17">
        <f>IF($C270="","",COUNTA($C$5:$C270))</f>
        <v/>
      </c>
      <c r="B270" s="20" t="n"/>
      <c r="C270" s="18" t="n"/>
      <c r="D270" s="18" t="n"/>
      <c r="E270" s="26" t="n"/>
      <c r="F270" s="19" t="n"/>
      <c r="G270" s="19" t="n"/>
      <c r="H270" s="27">
        <f>IF($C270="","",ROUND(SUMIF(账户表,$C270,账户期初)+SUMIFS($F$5:F270,$C$5:C270,$C270)-SUMIFS($G$5:G270,$C$5:C270,$C270),2))</f>
        <v/>
      </c>
      <c r="I270" s="18" t="n"/>
      <c r="J270" s="18" t="n"/>
      <c r="K270" s="28">
        <f>IF($B270="","",--TEXT($B270,"yyyymm"))</f>
        <v/>
      </c>
      <c r="L270" s="29">
        <f>IF($D270="","",IFERROR(INDEX(类别属性,MATCH($D270,类别表,0)),""))</f>
        <v/>
      </c>
      <c r="M270" s="18" t="n"/>
      <c r="N270" s="18" t="n"/>
      <c r="O270" s="26" t="n"/>
      <c r="P270" s="21">
        <f>IF($C270="","",IF(ISNA(MATCH($C270,账户表,0)),"※这个账户不在【基础资料】的账户档案里",IF($B270="","※没填日期，这一笔不会进任何月份的报表",IF(AND($F270&lt;&gt;"",$G270&lt;&gt;""),"※收入和支出不能同时填",IF(AND(N($F270)=0,N($G270)=0),"※收入和支出都没填",IF(OR(N($F270)&lt;0,N($G270)&lt;0),"※金额不能填负数，方向反了就换一列填",IF($D270="","※没填收支类别，分类报表会漏掉这一笔",IF(ISNA(MATCH($D270,类别表,0)),"※收支类别不在【基础资料】的清单里",IF(AND($L270="内部转账",$M270=""),"△内部转账要在「对方账户」写上另一头",IF(AND($L270="内部转账",$M270=$C270),"※对方账户跟本账户是同一个",IF(AND($L270&lt;&gt;"内部转账",$M270&lt;&gt;""),"△填了对方账户，但类别不是内部转账",IF($H270&lt;0,"△这一笔之后该账户余额成负数了，核一下",""))))))))))))</f>
        <v/>
      </c>
    </row>
    <row r="271">
      <c r="A271" s="17">
        <f>IF($C271="","",COUNTA($C$5:$C271))</f>
        <v/>
      </c>
      <c r="B271" s="20" t="n"/>
      <c r="C271" s="18" t="n"/>
      <c r="D271" s="18" t="n"/>
      <c r="E271" s="26" t="n"/>
      <c r="F271" s="19" t="n"/>
      <c r="G271" s="19" t="n"/>
      <c r="H271" s="27">
        <f>IF($C271="","",ROUND(SUMIF(账户表,$C271,账户期初)+SUMIFS($F$5:F271,$C$5:C271,$C271)-SUMIFS($G$5:G271,$C$5:C271,$C271),2))</f>
        <v/>
      </c>
      <c r="I271" s="18" t="n"/>
      <c r="J271" s="18" t="n"/>
      <c r="K271" s="28">
        <f>IF($B271="","",--TEXT($B271,"yyyymm"))</f>
        <v/>
      </c>
      <c r="L271" s="29">
        <f>IF($D271="","",IFERROR(INDEX(类别属性,MATCH($D271,类别表,0)),""))</f>
        <v/>
      </c>
      <c r="M271" s="18" t="n"/>
      <c r="N271" s="18" t="n"/>
      <c r="O271" s="26" t="n"/>
      <c r="P271" s="21">
        <f>IF($C271="","",IF(ISNA(MATCH($C271,账户表,0)),"※这个账户不在【基础资料】的账户档案里",IF($B271="","※没填日期，这一笔不会进任何月份的报表",IF(AND($F271&lt;&gt;"",$G271&lt;&gt;""),"※收入和支出不能同时填",IF(AND(N($F271)=0,N($G271)=0),"※收入和支出都没填",IF(OR(N($F271)&lt;0,N($G271)&lt;0),"※金额不能填负数，方向反了就换一列填",IF($D271="","※没填收支类别，分类报表会漏掉这一笔",IF(ISNA(MATCH($D271,类别表,0)),"※收支类别不在【基础资料】的清单里",IF(AND($L271="内部转账",$M271=""),"△内部转账要在「对方账户」写上另一头",IF(AND($L271="内部转账",$M271=$C271),"※对方账户跟本账户是同一个",IF(AND($L271&lt;&gt;"内部转账",$M271&lt;&gt;""),"△填了对方账户，但类别不是内部转账",IF($H271&lt;0,"△这一笔之后该账户余额成负数了，核一下",""))))))))))))</f>
        <v/>
      </c>
    </row>
    <row r="272">
      <c r="A272" s="17">
        <f>IF($C272="","",COUNTA($C$5:$C272))</f>
        <v/>
      </c>
      <c r="B272" s="20" t="n"/>
      <c r="C272" s="18" t="n"/>
      <c r="D272" s="18" t="n"/>
      <c r="E272" s="26" t="n"/>
      <c r="F272" s="19" t="n"/>
      <c r="G272" s="19" t="n"/>
      <c r="H272" s="27">
        <f>IF($C272="","",ROUND(SUMIF(账户表,$C272,账户期初)+SUMIFS($F$5:F272,$C$5:C272,$C272)-SUMIFS($G$5:G272,$C$5:C272,$C272),2))</f>
        <v/>
      </c>
      <c r="I272" s="18" t="n"/>
      <c r="J272" s="18" t="n"/>
      <c r="K272" s="28">
        <f>IF($B272="","",--TEXT($B272,"yyyymm"))</f>
        <v/>
      </c>
      <c r="L272" s="29">
        <f>IF($D272="","",IFERROR(INDEX(类别属性,MATCH($D272,类别表,0)),""))</f>
        <v/>
      </c>
      <c r="M272" s="18" t="n"/>
      <c r="N272" s="18" t="n"/>
      <c r="O272" s="26" t="n"/>
      <c r="P272" s="21">
        <f>IF($C272="","",IF(ISNA(MATCH($C272,账户表,0)),"※这个账户不在【基础资料】的账户档案里",IF($B272="","※没填日期，这一笔不会进任何月份的报表",IF(AND($F272&lt;&gt;"",$G272&lt;&gt;""),"※收入和支出不能同时填",IF(AND(N($F272)=0,N($G272)=0),"※收入和支出都没填",IF(OR(N($F272)&lt;0,N($G272)&lt;0),"※金额不能填负数，方向反了就换一列填",IF($D272="","※没填收支类别，分类报表会漏掉这一笔",IF(ISNA(MATCH($D272,类别表,0)),"※收支类别不在【基础资料】的清单里",IF(AND($L272="内部转账",$M272=""),"△内部转账要在「对方账户」写上另一头",IF(AND($L272="内部转账",$M272=$C272),"※对方账户跟本账户是同一个",IF(AND($L272&lt;&gt;"内部转账",$M272&lt;&gt;""),"△填了对方账户，但类别不是内部转账",IF($H272&lt;0,"△这一笔之后该账户余额成负数了，核一下",""))))))))))))</f>
        <v/>
      </c>
    </row>
    <row r="273">
      <c r="A273" s="17">
        <f>IF($C273="","",COUNTA($C$5:$C273))</f>
        <v/>
      </c>
      <c r="B273" s="20" t="n"/>
      <c r="C273" s="18" t="n"/>
      <c r="D273" s="18" t="n"/>
      <c r="E273" s="26" t="n"/>
      <c r="F273" s="19" t="n"/>
      <c r="G273" s="19" t="n"/>
      <c r="H273" s="27">
        <f>IF($C273="","",ROUND(SUMIF(账户表,$C273,账户期初)+SUMIFS($F$5:F273,$C$5:C273,$C273)-SUMIFS($G$5:G273,$C$5:C273,$C273),2))</f>
        <v/>
      </c>
      <c r="I273" s="18" t="n"/>
      <c r="J273" s="18" t="n"/>
      <c r="K273" s="28">
        <f>IF($B273="","",--TEXT($B273,"yyyymm"))</f>
        <v/>
      </c>
      <c r="L273" s="29">
        <f>IF($D273="","",IFERROR(INDEX(类别属性,MATCH($D273,类别表,0)),""))</f>
        <v/>
      </c>
      <c r="M273" s="18" t="n"/>
      <c r="N273" s="18" t="n"/>
      <c r="O273" s="26" t="n"/>
      <c r="P273" s="21">
        <f>IF($C273="","",IF(ISNA(MATCH($C273,账户表,0)),"※这个账户不在【基础资料】的账户档案里",IF($B273="","※没填日期，这一笔不会进任何月份的报表",IF(AND($F273&lt;&gt;"",$G273&lt;&gt;""),"※收入和支出不能同时填",IF(AND(N($F273)=0,N($G273)=0),"※收入和支出都没填",IF(OR(N($F273)&lt;0,N($G273)&lt;0),"※金额不能填负数，方向反了就换一列填",IF($D273="","※没填收支类别，分类报表会漏掉这一笔",IF(ISNA(MATCH($D273,类别表,0)),"※收支类别不在【基础资料】的清单里",IF(AND($L273="内部转账",$M273=""),"△内部转账要在「对方账户」写上另一头",IF(AND($L273="内部转账",$M273=$C273),"※对方账户跟本账户是同一个",IF(AND($L273&lt;&gt;"内部转账",$M273&lt;&gt;""),"△填了对方账户，但类别不是内部转账",IF($H273&lt;0,"△这一笔之后该账户余额成负数了，核一下",""))))))))))))</f>
        <v/>
      </c>
    </row>
    <row r="274">
      <c r="A274" s="17">
        <f>IF($C274="","",COUNTA($C$5:$C274))</f>
        <v/>
      </c>
      <c r="B274" s="20" t="n"/>
      <c r="C274" s="18" t="n"/>
      <c r="D274" s="18" t="n"/>
      <c r="E274" s="26" t="n"/>
      <c r="F274" s="19" t="n"/>
      <c r="G274" s="19" t="n"/>
      <c r="H274" s="27">
        <f>IF($C274="","",ROUND(SUMIF(账户表,$C274,账户期初)+SUMIFS($F$5:F274,$C$5:C274,$C274)-SUMIFS($G$5:G274,$C$5:C274,$C274),2))</f>
        <v/>
      </c>
      <c r="I274" s="18" t="n"/>
      <c r="J274" s="18" t="n"/>
      <c r="K274" s="28">
        <f>IF($B274="","",--TEXT($B274,"yyyymm"))</f>
        <v/>
      </c>
      <c r="L274" s="29">
        <f>IF($D274="","",IFERROR(INDEX(类别属性,MATCH($D274,类别表,0)),""))</f>
        <v/>
      </c>
      <c r="M274" s="18" t="n"/>
      <c r="N274" s="18" t="n"/>
      <c r="O274" s="26" t="n"/>
      <c r="P274" s="21">
        <f>IF($C274="","",IF(ISNA(MATCH($C274,账户表,0)),"※这个账户不在【基础资料】的账户档案里",IF($B274="","※没填日期，这一笔不会进任何月份的报表",IF(AND($F274&lt;&gt;"",$G274&lt;&gt;""),"※收入和支出不能同时填",IF(AND(N($F274)=0,N($G274)=0),"※收入和支出都没填",IF(OR(N($F274)&lt;0,N($G274)&lt;0),"※金额不能填负数，方向反了就换一列填",IF($D274="","※没填收支类别，分类报表会漏掉这一笔",IF(ISNA(MATCH($D274,类别表,0)),"※收支类别不在【基础资料】的清单里",IF(AND($L274="内部转账",$M274=""),"△内部转账要在「对方账户」写上另一头",IF(AND($L274="内部转账",$M274=$C274),"※对方账户跟本账户是同一个",IF(AND($L274&lt;&gt;"内部转账",$M274&lt;&gt;""),"△填了对方账户，但类别不是内部转账",IF($H274&lt;0,"△这一笔之后该账户余额成负数了，核一下",""))))))))))))</f>
        <v/>
      </c>
    </row>
    <row r="275">
      <c r="A275" s="17">
        <f>IF($C275="","",COUNTA($C$5:$C275))</f>
        <v/>
      </c>
      <c r="B275" s="20" t="n"/>
      <c r="C275" s="18" t="n"/>
      <c r="D275" s="18" t="n"/>
      <c r="E275" s="26" t="n"/>
      <c r="F275" s="19" t="n"/>
      <c r="G275" s="19" t="n"/>
      <c r="H275" s="27">
        <f>IF($C275="","",ROUND(SUMIF(账户表,$C275,账户期初)+SUMIFS($F$5:F275,$C$5:C275,$C275)-SUMIFS($G$5:G275,$C$5:C275,$C275),2))</f>
        <v/>
      </c>
      <c r="I275" s="18" t="n"/>
      <c r="J275" s="18" t="n"/>
      <c r="K275" s="28">
        <f>IF($B275="","",--TEXT($B275,"yyyymm"))</f>
        <v/>
      </c>
      <c r="L275" s="29">
        <f>IF($D275="","",IFERROR(INDEX(类别属性,MATCH($D275,类别表,0)),""))</f>
        <v/>
      </c>
      <c r="M275" s="18" t="n"/>
      <c r="N275" s="18" t="n"/>
      <c r="O275" s="26" t="n"/>
      <c r="P275" s="21">
        <f>IF($C275="","",IF(ISNA(MATCH($C275,账户表,0)),"※这个账户不在【基础资料】的账户档案里",IF($B275="","※没填日期，这一笔不会进任何月份的报表",IF(AND($F275&lt;&gt;"",$G275&lt;&gt;""),"※收入和支出不能同时填",IF(AND(N($F275)=0,N($G275)=0),"※收入和支出都没填",IF(OR(N($F275)&lt;0,N($G275)&lt;0),"※金额不能填负数，方向反了就换一列填",IF($D275="","※没填收支类别，分类报表会漏掉这一笔",IF(ISNA(MATCH($D275,类别表,0)),"※收支类别不在【基础资料】的清单里",IF(AND($L275="内部转账",$M275=""),"△内部转账要在「对方账户」写上另一头",IF(AND($L275="内部转账",$M275=$C275),"※对方账户跟本账户是同一个",IF(AND($L275&lt;&gt;"内部转账",$M275&lt;&gt;""),"△填了对方账户，但类别不是内部转账",IF($H275&lt;0,"△这一笔之后该账户余额成负数了，核一下",""))))))))))))</f>
        <v/>
      </c>
    </row>
    <row r="276">
      <c r="A276" s="17">
        <f>IF($C276="","",COUNTA($C$5:$C276))</f>
        <v/>
      </c>
      <c r="B276" s="20" t="n"/>
      <c r="C276" s="18" t="n"/>
      <c r="D276" s="18" t="n"/>
      <c r="E276" s="26" t="n"/>
      <c r="F276" s="19" t="n"/>
      <c r="G276" s="19" t="n"/>
      <c r="H276" s="27">
        <f>IF($C276="","",ROUND(SUMIF(账户表,$C276,账户期初)+SUMIFS($F$5:F276,$C$5:C276,$C276)-SUMIFS($G$5:G276,$C$5:C276,$C276),2))</f>
        <v/>
      </c>
      <c r="I276" s="18" t="n"/>
      <c r="J276" s="18" t="n"/>
      <c r="K276" s="28">
        <f>IF($B276="","",--TEXT($B276,"yyyymm"))</f>
        <v/>
      </c>
      <c r="L276" s="29">
        <f>IF($D276="","",IFERROR(INDEX(类别属性,MATCH($D276,类别表,0)),""))</f>
        <v/>
      </c>
      <c r="M276" s="18" t="n"/>
      <c r="N276" s="18" t="n"/>
      <c r="O276" s="26" t="n"/>
      <c r="P276" s="21">
        <f>IF($C276="","",IF(ISNA(MATCH($C276,账户表,0)),"※这个账户不在【基础资料】的账户档案里",IF($B276="","※没填日期，这一笔不会进任何月份的报表",IF(AND($F276&lt;&gt;"",$G276&lt;&gt;""),"※收入和支出不能同时填",IF(AND(N($F276)=0,N($G276)=0),"※收入和支出都没填",IF(OR(N($F276)&lt;0,N($G276)&lt;0),"※金额不能填负数，方向反了就换一列填",IF($D276="","※没填收支类别，分类报表会漏掉这一笔",IF(ISNA(MATCH($D276,类别表,0)),"※收支类别不在【基础资料】的清单里",IF(AND($L276="内部转账",$M276=""),"△内部转账要在「对方账户」写上另一头",IF(AND($L276="内部转账",$M276=$C276),"※对方账户跟本账户是同一个",IF(AND($L276&lt;&gt;"内部转账",$M276&lt;&gt;""),"△填了对方账户，但类别不是内部转账",IF($H276&lt;0,"△这一笔之后该账户余额成负数了，核一下",""))))))))))))</f>
        <v/>
      </c>
    </row>
    <row r="277">
      <c r="A277" s="17">
        <f>IF($C277="","",COUNTA($C$5:$C277))</f>
        <v/>
      </c>
      <c r="B277" s="20" t="n"/>
      <c r="C277" s="18" t="n"/>
      <c r="D277" s="18" t="n"/>
      <c r="E277" s="26" t="n"/>
      <c r="F277" s="19" t="n"/>
      <c r="G277" s="19" t="n"/>
      <c r="H277" s="27">
        <f>IF($C277="","",ROUND(SUMIF(账户表,$C277,账户期初)+SUMIFS($F$5:F277,$C$5:C277,$C277)-SUMIFS($G$5:G277,$C$5:C277,$C277),2))</f>
        <v/>
      </c>
      <c r="I277" s="18" t="n"/>
      <c r="J277" s="18" t="n"/>
      <c r="K277" s="28">
        <f>IF($B277="","",--TEXT($B277,"yyyymm"))</f>
        <v/>
      </c>
      <c r="L277" s="29">
        <f>IF($D277="","",IFERROR(INDEX(类别属性,MATCH($D277,类别表,0)),""))</f>
        <v/>
      </c>
      <c r="M277" s="18" t="n"/>
      <c r="N277" s="18" t="n"/>
      <c r="O277" s="26" t="n"/>
      <c r="P277" s="21">
        <f>IF($C277="","",IF(ISNA(MATCH($C277,账户表,0)),"※这个账户不在【基础资料】的账户档案里",IF($B277="","※没填日期，这一笔不会进任何月份的报表",IF(AND($F277&lt;&gt;"",$G277&lt;&gt;""),"※收入和支出不能同时填",IF(AND(N($F277)=0,N($G277)=0),"※收入和支出都没填",IF(OR(N($F277)&lt;0,N($G277)&lt;0),"※金额不能填负数，方向反了就换一列填",IF($D277="","※没填收支类别，分类报表会漏掉这一笔",IF(ISNA(MATCH($D277,类别表,0)),"※收支类别不在【基础资料】的清单里",IF(AND($L277="内部转账",$M277=""),"△内部转账要在「对方账户」写上另一头",IF(AND($L277="内部转账",$M277=$C277),"※对方账户跟本账户是同一个",IF(AND($L277&lt;&gt;"内部转账",$M277&lt;&gt;""),"△填了对方账户，但类别不是内部转账",IF($H277&lt;0,"△这一笔之后该账户余额成负数了，核一下",""))))))))))))</f>
        <v/>
      </c>
    </row>
    <row r="278">
      <c r="A278" s="17">
        <f>IF($C278="","",COUNTA($C$5:$C278))</f>
        <v/>
      </c>
      <c r="B278" s="20" t="n"/>
      <c r="C278" s="18" t="n"/>
      <c r="D278" s="18" t="n"/>
      <c r="E278" s="26" t="n"/>
      <c r="F278" s="19" t="n"/>
      <c r="G278" s="19" t="n"/>
      <c r="H278" s="27">
        <f>IF($C278="","",ROUND(SUMIF(账户表,$C278,账户期初)+SUMIFS($F$5:F278,$C$5:C278,$C278)-SUMIFS($G$5:G278,$C$5:C278,$C278),2))</f>
        <v/>
      </c>
      <c r="I278" s="18" t="n"/>
      <c r="J278" s="18" t="n"/>
      <c r="K278" s="28">
        <f>IF($B278="","",--TEXT($B278,"yyyymm"))</f>
        <v/>
      </c>
      <c r="L278" s="29">
        <f>IF($D278="","",IFERROR(INDEX(类别属性,MATCH($D278,类别表,0)),""))</f>
        <v/>
      </c>
      <c r="M278" s="18" t="n"/>
      <c r="N278" s="18" t="n"/>
      <c r="O278" s="26" t="n"/>
      <c r="P278" s="21">
        <f>IF($C278="","",IF(ISNA(MATCH($C278,账户表,0)),"※这个账户不在【基础资料】的账户档案里",IF($B278="","※没填日期，这一笔不会进任何月份的报表",IF(AND($F278&lt;&gt;"",$G278&lt;&gt;""),"※收入和支出不能同时填",IF(AND(N($F278)=0,N($G278)=0),"※收入和支出都没填",IF(OR(N($F278)&lt;0,N($G278)&lt;0),"※金额不能填负数，方向反了就换一列填",IF($D278="","※没填收支类别，分类报表会漏掉这一笔",IF(ISNA(MATCH($D278,类别表,0)),"※收支类别不在【基础资料】的清单里",IF(AND($L278="内部转账",$M278=""),"△内部转账要在「对方账户」写上另一头",IF(AND($L278="内部转账",$M278=$C278),"※对方账户跟本账户是同一个",IF(AND($L278&lt;&gt;"内部转账",$M278&lt;&gt;""),"△填了对方账户，但类别不是内部转账",IF($H278&lt;0,"△这一笔之后该账户余额成负数了，核一下",""))))))))))))</f>
        <v/>
      </c>
    </row>
    <row r="279">
      <c r="A279" s="17">
        <f>IF($C279="","",COUNTA($C$5:$C279))</f>
        <v/>
      </c>
      <c r="B279" s="20" t="n"/>
      <c r="C279" s="18" t="n"/>
      <c r="D279" s="18" t="n"/>
      <c r="E279" s="26" t="n"/>
      <c r="F279" s="19" t="n"/>
      <c r="G279" s="19" t="n"/>
      <c r="H279" s="27">
        <f>IF($C279="","",ROUND(SUMIF(账户表,$C279,账户期初)+SUMIFS($F$5:F279,$C$5:C279,$C279)-SUMIFS($G$5:G279,$C$5:C279,$C279),2))</f>
        <v/>
      </c>
      <c r="I279" s="18" t="n"/>
      <c r="J279" s="18" t="n"/>
      <c r="K279" s="28">
        <f>IF($B279="","",--TEXT($B279,"yyyymm"))</f>
        <v/>
      </c>
      <c r="L279" s="29">
        <f>IF($D279="","",IFERROR(INDEX(类别属性,MATCH($D279,类别表,0)),""))</f>
        <v/>
      </c>
      <c r="M279" s="18" t="n"/>
      <c r="N279" s="18" t="n"/>
      <c r="O279" s="26" t="n"/>
      <c r="P279" s="21">
        <f>IF($C279="","",IF(ISNA(MATCH($C279,账户表,0)),"※这个账户不在【基础资料】的账户档案里",IF($B279="","※没填日期，这一笔不会进任何月份的报表",IF(AND($F279&lt;&gt;"",$G279&lt;&gt;""),"※收入和支出不能同时填",IF(AND(N($F279)=0,N($G279)=0),"※收入和支出都没填",IF(OR(N($F279)&lt;0,N($G279)&lt;0),"※金额不能填负数，方向反了就换一列填",IF($D279="","※没填收支类别，分类报表会漏掉这一笔",IF(ISNA(MATCH($D279,类别表,0)),"※收支类别不在【基础资料】的清单里",IF(AND($L279="内部转账",$M279=""),"△内部转账要在「对方账户」写上另一头",IF(AND($L279="内部转账",$M279=$C279),"※对方账户跟本账户是同一个",IF(AND($L279&lt;&gt;"内部转账",$M279&lt;&gt;""),"△填了对方账户，但类别不是内部转账",IF($H279&lt;0,"△这一笔之后该账户余额成负数了，核一下",""))))))))))))</f>
        <v/>
      </c>
    </row>
    <row r="280">
      <c r="A280" s="17">
        <f>IF($C280="","",COUNTA($C$5:$C280))</f>
        <v/>
      </c>
      <c r="B280" s="20" t="n"/>
      <c r="C280" s="18" t="n"/>
      <c r="D280" s="18" t="n"/>
      <c r="E280" s="26" t="n"/>
      <c r="F280" s="19" t="n"/>
      <c r="G280" s="19" t="n"/>
      <c r="H280" s="27">
        <f>IF($C280="","",ROUND(SUMIF(账户表,$C280,账户期初)+SUMIFS($F$5:F280,$C$5:C280,$C280)-SUMIFS($G$5:G280,$C$5:C280,$C280),2))</f>
        <v/>
      </c>
      <c r="I280" s="18" t="n"/>
      <c r="J280" s="18" t="n"/>
      <c r="K280" s="28">
        <f>IF($B280="","",--TEXT($B280,"yyyymm"))</f>
        <v/>
      </c>
      <c r="L280" s="29">
        <f>IF($D280="","",IFERROR(INDEX(类别属性,MATCH($D280,类别表,0)),""))</f>
        <v/>
      </c>
      <c r="M280" s="18" t="n"/>
      <c r="N280" s="18" t="n"/>
      <c r="O280" s="26" t="n"/>
      <c r="P280" s="21">
        <f>IF($C280="","",IF(ISNA(MATCH($C280,账户表,0)),"※这个账户不在【基础资料】的账户档案里",IF($B280="","※没填日期，这一笔不会进任何月份的报表",IF(AND($F280&lt;&gt;"",$G280&lt;&gt;""),"※收入和支出不能同时填",IF(AND(N($F280)=0,N($G280)=0),"※收入和支出都没填",IF(OR(N($F280)&lt;0,N($G280)&lt;0),"※金额不能填负数，方向反了就换一列填",IF($D280="","※没填收支类别，分类报表会漏掉这一笔",IF(ISNA(MATCH($D280,类别表,0)),"※收支类别不在【基础资料】的清单里",IF(AND($L280="内部转账",$M280=""),"△内部转账要在「对方账户」写上另一头",IF(AND($L280="内部转账",$M280=$C280),"※对方账户跟本账户是同一个",IF(AND($L280&lt;&gt;"内部转账",$M280&lt;&gt;""),"△填了对方账户，但类别不是内部转账",IF($H280&lt;0,"△这一笔之后该账户余额成负数了，核一下",""))))))))))))</f>
        <v/>
      </c>
    </row>
    <row r="281">
      <c r="A281" s="17">
        <f>IF($C281="","",COUNTA($C$5:$C281))</f>
        <v/>
      </c>
      <c r="B281" s="20" t="n"/>
      <c r="C281" s="18" t="n"/>
      <c r="D281" s="18" t="n"/>
      <c r="E281" s="26" t="n"/>
      <c r="F281" s="19" t="n"/>
      <c r="G281" s="19" t="n"/>
      <c r="H281" s="27">
        <f>IF($C281="","",ROUND(SUMIF(账户表,$C281,账户期初)+SUMIFS($F$5:F281,$C$5:C281,$C281)-SUMIFS($G$5:G281,$C$5:C281,$C281),2))</f>
        <v/>
      </c>
      <c r="I281" s="18" t="n"/>
      <c r="J281" s="18" t="n"/>
      <c r="K281" s="28">
        <f>IF($B281="","",--TEXT($B281,"yyyymm"))</f>
        <v/>
      </c>
      <c r="L281" s="29">
        <f>IF($D281="","",IFERROR(INDEX(类别属性,MATCH($D281,类别表,0)),""))</f>
        <v/>
      </c>
      <c r="M281" s="18" t="n"/>
      <c r="N281" s="18" t="n"/>
      <c r="O281" s="26" t="n"/>
      <c r="P281" s="21">
        <f>IF($C281="","",IF(ISNA(MATCH($C281,账户表,0)),"※这个账户不在【基础资料】的账户档案里",IF($B281="","※没填日期，这一笔不会进任何月份的报表",IF(AND($F281&lt;&gt;"",$G281&lt;&gt;""),"※收入和支出不能同时填",IF(AND(N($F281)=0,N($G281)=0),"※收入和支出都没填",IF(OR(N($F281)&lt;0,N($G281)&lt;0),"※金额不能填负数，方向反了就换一列填",IF($D281="","※没填收支类别，分类报表会漏掉这一笔",IF(ISNA(MATCH($D281,类别表,0)),"※收支类别不在【基础资料】的清单里",IF(AND($L281="内部转账",$M281=""),"△内部转账要在「对方账户」写上另一头",IF(AND($L281="内部转账",$M281=$C281),"※对方账户跟本账户是同一个",IF(AND($L281&lt;&gt;"内部转账",$M281&lt;&gt;""),"△填了对方账户，但类别不是内部转账",IF($H281&lt;0,"△这一笔之后该账户余额成负数了，核一下",""))))))))))))</f>
        <v/>
      </c>
    </row>
    <row r="282">
      <c r="A282" s="17">
        <f>IF($C282="","",COUNTA($C$5:$C282))</f>
        <v/>
      </c>
      <c r="B282" s="20" t="n"/>
      <c r="C282" s="18" t="n"/>
      <c r="D282" s="18" t="n"/>
      <c r="E282" s="26" t="n"/>
      <c r="F282" s="19" t="n"/>
      <c r="G282" s="19" t="n"/>
      <c r="H282" s="27">
        <f>IF($C282="","",ROUND(SUMIF(账户表,$C282,账户期初)+SUMIFS($F$5:F282,$C$5:C282,$C282)-SUMIFS($G$5:G282,$C$5:C282,$C282),2))</f>
        <v/>
      </c>
      <c r="I282" s="18" t="n"/>
      <c r="J282" s="18" t="n"/>
      <c r="K282" s="28">
        <f>IF($B282="","",--TEXT($B282,"yyyymm"))</f>
        <v/>
      </c>
      <c r="L282" s="29">
        <f>IF($D282="","",IFERROR(INDEX(类别属性,MATCH($D282,类别表,0)),""))</f>
        <v/>
      </c>
      <c r="M282" s="18" t="n"/>
      <c r="N282" s="18" t="n"/>
      <c r="O282" s="26" t="n"/>
      <c r="P282" s="21">
        <f>IF($C282="","",IF(ISNA(MATCH($C282,账户表,0)),"※这个账户不在【基础资料】的账户档案里",IF($B282="","※没填日期，这一笔不会进任何月份的报表",IF(AND($F282&lt;&gt;"",$G282&lt;&gt;""),"※收入和支出不能同时填",IF(AND(N($F282)=0,N($G282)=0),"※收入和支出都没填",IF(OR(N($F282)&lt;0,N($G282)&lt;0),"※金额不能填负数，方向反了就换一列填",IF($D282="","※没填收支类别，分类报表会漏掉这一笔",IF(ISNA(MATCH($D282,类别表,0)),"※收支类别不在【基础资料】的清单里",IF(AND($L282="内部转账",$M282=""),"△内部转账要在「对方账户」写上另一头",IF(AND($L282="内部转账",$M282=$C282),"※对方账户跟本账户是同一个",IF(AND($L282&lt;&gt;"内部转账",$M282&lt;&gt;""),"△填了对方账户，但类别不是内部转账",IF($H282&lt;0,"△这一笔之后该账户余额成负数了，核一下",""))))))))))))</f>
        <v/>
      </c>
    </row>
    <row r="283">
      <c r="A283" s="17">
        <f>IF($C283="","",COUNTA($C$5:$C283))</f>
        <v/>
      </c>
      <c r="B283" s="20" t="n"/>
      <c r="C283" s="18" t="n"/>
      <c r="D283" s="18" t="n"/>
      <c r="E283" s="26" t="n"/>
      <c r="F283" s="19" t="n"/>
      <c r="G283" s="19" t="n"/>
      <c r="H283" s="27">
        <f>IF($C283="","",ROUND(SUMIF(账户表,$C283,账户期初)+SUMIFS($F$5:F283,$C$5:C283,$C283)-SUMIFS($G$5:G283,$C$5:C283,$C283),2))</f>
        <v/>
      </c>
      <c r="I283" s="18" t="n"/>
      <c r="J283" s="18" t="n"/>
      <c r="K283" s="28">
        <f>IF($B283="","",--TEXT($B283,"yyyymm"))</f>
        <v/>
      </c>
      <c r="L283" s="29">
        <f>IF($D283="","",IFERROR(INDEX(类别属性,MATCH($D283,类别表,0)),""))</f>
        <v/>
      </c>
      <c r="M283" s="18" t="n"/>
      <c r="N283" s="18" t="n"/>
      <c r="O283" s="26" t="n"/>
      <c r="P283" s="21">
        <f>IF($C283="","",IF(ISNA(MATCH($C283,账户表,0)),"※这个账户不在【基础资料】的账户档案里",IF($B283="","※没填日期，这一笔不会进任何月份的报表",IF(AND($F283&lt;&gt;"",$G283&lt;&gt;""),"※收入和支出不能同时填",IF(AND(N($F283)=0,N($G283)=0),"※收入和支出都没填",IF(OR(N($F283)&lt;0,N($G283)&lt;0),"※金额不能填负数，方向反了就换一列填",IF($D283="","※没填收支类别，分类报表会漏掉这一笔",IF(ISNA(MATCH($D283,类别表,0)),"※收支类别不在【基础资料】的清单里",IF(AND($L283="内部转账",$M283=""),"△内部转账要在「对方账户」写上另一头",IF(AND($L283="内部转账",$M283=$C283),"※对方账户跟本账户是同一个",IF(AND($L283&lt;&gt;"内部转账",$M283&lt;&gt;""),"△填了对方账户，但类别不是内部转账",IF($H283&lt;0,"△这一笔之后该账户余额成负数了，核一下",""))))))))))))</f>
        <v/>
      </c>
    </row>
    <row r="284">
      <c r="A284" s="17">
        <f>IF($C284="","",COUNTA($C$5:$C284))</f>
        <v/>
      </c>
      <c r="B284" s="20" t="n"/>
      <c r="C284" s="18" t="n"/>
      <c r="D284" s="18" t="n"/>
      <c r="E284" s="26" t="n"/>
      <c r="F284" s="19" t="n"/>
      <c r="G284" s="19" t="n"/>
      <c r="H284" s="27">
        <f>IF($C284="","",ROUND(SUMIF(账户表,$C284,账户期初)+SUMIFS($F$5:F284,$C$5:C284,$C284)-SUMIFS($G$5:G284,$C$5:C284,$C284),2))</f>
        <v/>
      </c>
      <c r="I284" s="18" t="n"/>
      <c r="J284" s="18" t="n"/>
      <c r="K284" s="28">
        <f>IF($B284="","",--TEXT($B284,"yyyymm"))</f>
        <v/>
      </c>
      <c r="L284" s="29">
        <f>IF($D284="","",IFERROR(INDEX(类别属性,MATCH($D284,类别表,0)),""))</f>
        <v/>
      </c>
      <c r="M284" s="18" t="n"/>
      <c r="N284" s="18" t="n"/>
      <c r="O284" s="26" t="n"/>
      <c r="P284" s="21">
        <f>IF($C284="","",IF(ISNA(MATCH($C284,账户表,0)),"※这个账户不在【基础资料】的账户档案里",IF($B284="","※没填日期，这一笔不会进任何月份的报表",IF(AND($F284&lt;&gt;"",$G284&lt;&gt;""),"※收入和支出不能同时填",IF(AND(N($F284)=0,N($G284)=0),"※收入和支出都没填",IF(OR(N($F284)&lt;0,N($G284)&lt;0),"※金额不能填负数，方向反了就换一列填",IF($D284="","※没填收支类别，分类报表会漏掉这一笔",IF(ISNA(MATCH($D284,类别表,0)),"※收支类别不在【基础资料】的清单里",IF(AND($L284="内部转账",$M284=""),"△内部转账要在「对方账户」写上另一头",IF(AND($L284="内部转账",$M284=$C284),"※对方账户跟本账户是同一个",IF(AND($L284&lt;&gt;"内部转账",$M284&lt;&gt;""),"△填了对方账户，但类别不是内部转账",IF($H284&lt;0,"△这一笔之后该账户余额成负数了，核一下",""))))))))))))</f>
        <v/>
      </c>
    </row>
    <row r="285">
      <c r="A285" s="17">
        <f>IF($C285="","",COUNTA($C$5:$C285))</f>
        <v/>
      </c>
      <c r="B285" s="20" t="n"/>
      <c r="C285" s="18" t="n"/>
      <c r="D285" s="18" t="n"/>
      <c r="E285" s="26" t="n"/>
      <c r="F285" s="19" t="n"/>
      <c r="G285" s="19" t="n"/>
      <c r="H285" s="27">
        <f>IF($C285="","",ROUND(SUMIF(账户表,$C285,账户期初)+SUMIFS($F$5:F285,$C$5:C285,$C285)-SUMIFS($G$5:G285,$C$5:C285,$C285),2))</f>
        <v/>
      </c>
      <c r="I285" s="18" t="n"/>
      <c r="J285" s="18" t="n"/>
      <c r="K285" s="28">
        <f>IF($B285="","",--TEXT($B285,"yyyymm"))</f>
        <v/>
      </c>
      <c r="L285" s="29">
        <f>IF($D285="","",IFERROR(INDEX(类别属性,MATCH($D285,类别表,0)),""))</f>
        <v/>
      </c>
      <c r="M285" s="18" t="n"/>
      <c r="N285" s="18" t="n"/>
      <c r="O285" s="26" t="n"/>
      <c r="P285" s="21">
        <f>IF($C285="","",IF(ISNA(MATCH($C285,账户表,0)),"※这个账户不在【基础资料】的账户档案里",IF($B285="","※没填日期，这一笔不会进任何月份的报表",IF(AND($F285&lt;&gt;"",$G285&lt;&gt;""),"※收入和支出不能同时填",IF(AND(N($F285)=0,N($G285)=0),"※收入和支出都没填",IF(OR(N($F285)&lt;0,N($G285)&lt;0),"※金额不能填负数，方向反了就换一列填",IF($D285="","※没填收支类别，分类报表会漏掉这一笔",IF(ISNA(MATCH($D285,类别表,0)),"※收支类别不在【基础资料】的清单里",IF(AND($L285="内部转账",$M285=""),"△内部转账要在「对方账户」写上另一头",IF(AND($L285="内部转账",$M285=$C285),"※对方账户跟本账户是同一个",IF(AND($L285&lt;&gt;"内部转账",$M285&lt;&gt;""),"△填了对方账户，但类别不是内部转账",IF($H285&lt;0,"△这一笔之后该账户余额成负数了，核一下",""))))))))))))</f>
        <v/>
      </c>
    </row>
    <row r="286">
      <c r="A286" s="17">
        <f>IF($C286="","",COUNTA($C$5:$C286))</f>
        <v/>
      </c>
      <c r="B286" s="20" t="n"/>
      <c r="C286" s="18" t="n"/>
      <c r="D286" s="18" t="n"/>
      <c r="E286" s="26" t="n"/>
      <c r="F286" s="19" t="n"/>
      <c r="G286" s="19" t="n"/>
      <c r="H286" s="27">
        <f>IF($C286="","",ROUND(SUMIF(账户表,$C286,账户期初)+SUMIFS($F$5:F286,$C$5:C286,$C286)-SUMIFS($G$5:G286,$C$5:C286,$C286),2))</f>
        <v/>
      </c>
      <c r="I286" s="18" t="n"/>
      <c r="J286" s="18" t="n"/>
      <c r="K286" s="28">
        <f>IF($B286="","",--TEXT($B286,"yyyymm"))</f>
        <v/>
      </c>
      <c r="L286" s="29">
        <f>IF($D286="","",IFERROR(INDEX(类别属性,MATCH($D286,类别表,0)),""))</f>
        <v/>
      </c>
      <c r="M286" s="18" t="n"/>
      <c r="N286" s="18" t="n"/>
      <c r="O286" s="26" t="n"/>
      <c r="P286" s="21">
        <f>IF($C286="","",IF(ISNA(MATCH($C286,账户表,0)),"※这个账户不在【基础资料】的账户档案里",IF($B286="","※没填日期，这一笔不会进任何月份的报表",IF(AND($F286&lt;&gt;"",$G286&lt;&gt;""),"※收入和支出不能同时填",IF(AND(N($F286)=0,N($G286)=0),"※收入和支出都没填",IF(OR(N($F286)&lt;0,N($G286)&lt;0),"※金额不能填负数，方向反了就换一列填",IF($D286="","※没填收支类别，分类报表会漏掉这一笔",IF(ISNA(MATCH($D286,类别表,0)),"※收支类别不在【基础资料】的清单里",IF(AND($L286="内部转账",$M286=""),"△内部转账要在「对方账户」写上另一头",IF(AND($L286="内部转账",$M286=$C286),"※对方账户跟本账户是同一个",IF(AND($L286&lt;&gt;"内部转账",$M286&lt;&gt;""),"△填了对方账户，但类别不是内部转账",IF($H286&lt;0,"△这一笔之后该账户余额成负数了，核一下",""))))))))))))</f>
        <v/>
      </c>
    </row>
    <row r="287">
      <c r="A287" s="17">
        <f>IF($C287="","",COUNTA($C$5:$C287))</f>
        <v/>
      </c>
      <c r="B287" s="20" t="n"/>
      <c r="C287" s="18" t="n"/>
      <c r="D287" s="18" t="n"/>
      <c r="E287" s="26" t="n"/>
      <c r="F287" s="19" t="n"/>
      <c r="G287" s="19" t="n"/>
      <c r="H287" s="27">
        <f>IF($C287="","",ROUND(SUMIF(账户表,$C287,账户期初)+SUMIFS($F$5:F287,$C$5:C287,$C287)-SUMIFS($G$5:G287,$C$5:C287,$C287),2))</f>
        <v/>
      </c>
      <c r="I287" s="18" t="n"/>
      <c r="J287" s="18" t="n"/>
      <c r="K287" s="28">
        <f>IF($B287="","",--TEXT($B287,"yyyymm"))</f>
        <v/>
      </c>
      <c r="L287" s="29">
        <f>IF($D287="","",IFERROR(INDEX(类别属性,MATCH($D287,类别表,0)),""))</f>
        <v/>
      </c>
      <c r="M287" s="18" t="n"/>
      <c r="N287" s="18" t="n"/>
      <c r="O287" s="26" t="n"/>
      <c r="P287" s="21">
        <f>IF($C287="","",IF(ISNA(MATCH($C287,账户表,0)),"※这个账户不在【基础资料】的账户档案里",IF($B287="","※没填日期，这一笔不会进任何月份的报表",IF(AND($F287&lt;&gt;"",$G287&lt;&gt;""),"※收入和支出不能同时填",IF(AND(N($F287)=0,N($G287)=0),"※收入和支出都没填",IF(OR(N($F287)&lt;0,N($G287)&lt;0),"※金额不能填负数，方向反了就换一列填",IF($D287="","※没填收支类别，分类报表会漏掉这一笔",IF(ISNA(MATCH($D287,类别表,0)),"※收支类别不在【基础资料】的清单里",IF(AND($L287="内部转账",$M287=""),"△内部转账要在「对方账户」写上另一头",IF(AND($L287="内部转账",$M287=$C287),"※对方账户跟本账户是同一个",IF(AND($L287&lt;&gt;"内部转账",$M287&lt;&gt;""),"△填了对方账户，但类别不是内部转账",IF($H287&lt;0,"△这一笔之后该账户余额成负数了，核一下",""))))))))))))</f>
        <v/>
      </c>
    </row>
    <row r="288">
      <c r="A288" s="17">
        <f>IF($C288="","",COUNTA($C$5:$C288))</f>
        <v/>
      </c>
      <c r="B288" s="20" t="n"/>
      <c r="C288" s="18" t="n"/>
      <c r="D288" s="18" t="n"/>
      <c r="E288" s="26" t="n"/>
      <c r="F288" s="19" t="n"/>
      <c r="G288" s="19" t="n"/>
      <c r="H288" s="27">
        <f>IF($C288="","",ROUND(SUMIF(账户表,$C288,账户期初)+SUMIFS($F$5:F288,$C$5:C288,$C288)-SUMIFS($G$5:G288,$C$5:C288,$C288),2))</f>
        <v/>
      </c>
      <c r="I288" s="18" t="n"/>
      <c r="J288" s="18" t="n"/>
      <c r="K288" s="28">
        <f>IF($B288="","",--TEXT($B288,"yyyymm"))</f>
        <v/>
      </c>
      <c r="L288" s="29">
        <f>IF($D288="","",IFERROR(INDEX(类别属性,MATCH($D288,类别表,0)),""))</f>
        <v/>
      </c>
      <c r="M288" s="18" t="n"/>
      <c r="N288" s="18" t="n"/>
      <c r="O288" s="26" t="n"/>
      <c r="P288" s="21">
        <f>IF($C288="","",IF(ISNA(MATCH($C288,账户表,0)),"※这个账户不在【基础资料】的账户档案里",IF($B288="","※没填日期，这一笔不会进任何月份的报表",IF(AND($F288&lt;&gt;"",$G288&lt;&gt;""),"※收入和支出不能同时填",IF(AND(N($F288)=0,N($G288)=0),"※收入和支出都没填",IF(OR(N($F288)&lt;0,N($G288)&lt;0),"※金额不能填负数，方向反了就换一列填",IF($D288="","※没填收支类别，分类报表会漏掉这一笔",IF(ISNA(MATCH($D288,类别表,0)),"※收支类别不在【基础资料】的清单里",IF(AND($L288="内部转账",$M288=""),"△内部转账要在「对方账户」写上另一头",IF(AND($L288="内部转账",$M288=$C288),"※对方账户跟本账户是同一个",IF(AND($L288&lt;&gt;"内部转账",$M288&lt;&gt;""),"△填了对方账户，但类别不是内部转账",IF($H288&lt;0,"△这一笔之后该账户余额成负数了，核一下",""))))))))))))</f>
        <v/>
      </c>
    </row>
    <row r="289">
      <c r="A289" s="17">
        <f>IF($C289="","",COUNTA($C$5:$C289))</f>
        <v/>
      </c>
      <c r="B289" s="20" t="n"/>
      <c r="C289" s="18" t="n"/>
      <c r="D289" s="18" t="n"/>
      <c r="E289" s="26" t="n"/>
      <c r="F289" s="19" t="n"/>
      <c r="G289" s="19" t="n"/>
      <c r="H289" s="27">
        <f>IF($C289="","",ROUND(SUMIF(账户表,$C289,账户期初)+SUMIFS($F$5:F289,$C$5:C289,$C289)-SUMIFS($G$5:G289,$C$5:C289,$C289),2))</f>
        <v/>
      </c>
      <c r="I289" s="18" t="n"/>
      <c r="J289" s="18" t="n"/>
      <c r="K289" s="28">
        <f>IF($B289="","",--TEXT($B289,"yyyymm"))</f>
        <v/>
      </c>
      <c r="L289" s="29">
        <f>IF($D289="","",IFERROR(INDEX(类别属性,MATCH($D289,类别表,0)),""))</f>
        <v/>
      </c>
      <c r="M289" s="18" t="n"/>
      <c r="N289" s="18" t="n"/>
      <c r="O289" s="26" t="n"/>
      <c r="P289" s="21">
        <f>IF($C289="","",IF(ISNA(MATCH($C289,账户表,0)),"※这个账户不在【基础资料】的账户档案里",IF($B289="","※没填日期，这一笔不会进任何月份的报表",IF(AND($F289&lt;&gt;"",$G289&lt;&gt;""),"※收入和支出不能同时填",IF(AND(N($F289)=0,N($G289)=0),"※收入和支出都没填",IF(OR(N($F289)&lt;0,N($G289)&lt;0),"※金额不能填负数，方向反了就换一列填",IF($D289="","※没填收支类别，分类报表会漏掉这一笔",IF(ISNA(MATCH($D289,类别表,0)),"※收支类别不在【基础资料】的清单里",IF(AND($L289="内部转账",$M289=""),"△内部转账要在「对方账户」写上另一头",IF(AND($L289="内部转账",$M289=$C289),"※对方账户跟本账户是同一个",IF(AND($L289&lt;&gt;"内部转账",$M289&lt;&gt;""),"△填了对方账户，但类别不是内部转账",IF($H289&lt;0,"△这一笔之后该账户余额成负数了，核一下",""))))))))))))</f>
        <v/>
      </c>
    </row>
    <row r="290">
      <c r="A290" s="17">
        <f>IF($C290="","",COUNTA($C$5:$C290))</f>
        <v/>
      </c>
      <c r="B290" s="20" t="n"/>
      <c r="C290" s="18" t="n"/>
      <c r="D290" s="18" t="n"/>
      <c r="E290" s="26" t="n"/>
      <c r="F290" s="19" t="n"/>
      <c r="G290" s="19" t="n"/>
      <c r="H290" s="27">
        <f>IF($C290="","",ROUND(SUMIF(账户表,$C290,账户期初)+SUMIFS($F$5:F290,$C$5:C290,$C290)-SUMIFS($G$5:G290,$C$5:C290,$C290),2))</f>
        <v/>
      </c>
      <c r="I290" s="18" t="n"/>
      <c r="J290" s="18" t="n"/>
      <c r="K290" s="28">
        <f>IF($B290="","",--TEXT($B290,"yyyymm"))</f>
        <v/>
      </c>
      <c r="L290" s="29">
        <f>IF($D290="","",IFERROR(INDEX(类别属性,MATCH($D290,类别表,0)),""))</f>
        <v/>
      </c>
      <c r="M290" s="18" t="n"/>
      <c r="N290" s="18" t="n"/>
      <c r="O290" s="26" t="n"/>
      <c r="P290" s="21">
        <f>IF($C290="","",IF(ISNA(MATCH($C290,账户表,0)),"※这个账户不在【基础资料】的账户档案里",IF($B290="","※没填日期，这一笔不会进任何月份的报表",IF(AND($F290&lt;&gt;"",$G290&lt;&gt;""),"※收入和支出不能同时填",IF(AND(N($F290)=0,N($G290)=0),"※收入和支出都没填",IF(OR(N($F290)&lt;0,N($G290)&lt;0),"※金额不能填负数，方向反了就换一列填",IF($D290="","※没填收支类别，分类报表会漏掉这一笔",IF(ISNA(MATCH($D290,类别表,0)),"※收支类别不在【基础资料】的清单里",IF(AND($L290="内部转账",$M290=""),"△内部转账要在「对方账户」写上另一头",IF(AND($L290="内部转账",$M290=$C290),"※对方账户跟本账户是同一个",IF(AND($L290&lt;&gt;"内部转账",$M290&lt;&gt;""),"△填了对方账户，但类别不是内部转账",IF($H290&lt;0,"△这一笔之后该账户余额成负数了，核一下",""))))))))))))</f>
        <v/>
      </c>
    </row>
    <row r="291">
      <c r="A291" s="17">
        <f>IF($C291="","",COUNTA($C$5:$C291))</f>
        <v/>
      </c>
      <c r="B291" s="20" t="n"/>
      <c r="C291" s="18" t="n"/>
      <c r="D291" s="18" t="n"/>
      <c r="E291" s="26" t="n"/>
      <c r="F291" s="19" t="n"/>
      <c r="G291" s="19" t="n"/>
      <c r="H291" s="27">
        <f>IF($C291="","",ROUND(SUMIF(账户表,$C291,账户期初)+SUMIFS($F$5:F291,$C$5:C291,$C291)-SUMIFS($G$5:G291,$C$5:C291,$C291),2))</f>
        <v/>
      </c>
      <c r="I291" s="18" t="n"/>
      <c r="J291" s="18" t="n"/>
      <c r="K291" s="28">
        <f>IF($B291="","",--TEXT($B291,"yyyymm"))</f>
        <v/>
      </c>
      <c r="L291" s="29">
        <f>IF($D291="","",IFERROR(INDEX(类别属性,MATCH($D291,类别表,0)),""))</f>
        <v/>
      </c>
      <c r="M291" s="18" t="n"/>
      <c r="N291" s="18" t="n"/>
      <c r="O291" s="26" t="n"/>
      <c r="P291" s="21">
        <f>IF($C291="","",IF(ISNA(MATCH($C291,账户表,0)),"※这个账户不在【基础资料】的账户档案里",IF($B291="","※没填日期，这一笔不会进任何月份的报表",IF(AND($F291&lt;&gt;"",$G291&lt;&gt;""),"※收入和支出不能同时填",IF(AND(N($F291)=0,N($G291)=0),"※收入和支出都没填",IF(OR(N($F291)&lt;0,N($G291)&lt;0),"※金额不能填负数，方向反了就换一列填",IF($D291="","※没填收支类别，分类报表会漏掉这一笔",IF(ISNA(MATCH($D291,类别表,0)),"※收支类别不在【基础资料】的清单里",IF(AND($L291="内部转账",$M291=""),"△内部转账要在「对方账户」写上另一头",IF(AND($L291="内部转账",$M291=$C291),"※对方账户跟本账户是同一个",IF(AND($L291&lt;&gt;"内部转账",$M291&lt;&gt;""),"△填了对方账户，但类别不是内部转账",IF($H291&lt;0,"△这一笔之后该账户余额成负数了，核一下",""))))))))))))</f>
        <v/>
      </c>
    </row>
    <row r="292">
      <c r="A292" s="17">
        <f>IF($C292="","",COUNTA($C$5:$C292))</f>
        <v/>
      </c>
      <c r="B292" s="20" t="n"/>
      <c r="C292" s="18" t="n"/>
      <c r="D292" s="18" t="n"/>
      <c r="E292" s="26" t="n"/>
      <c r="F292" s="19" t="n"/>
      <c r="G292" s="19" t="n"/>
      <c r="H292" s="27">
        <f>IF($C292="","",ROUND(SUMIF(账户表,$C292,账户期初)+SUMIFS($F$5:F292,$C$5:C292,$C292)-SUMIFS($G$5:G292,$C$5:C292,$C292),2))</f>
        <v/>
      </c>
      <c r="I292" s="18" t="n"/>
      <c r="J292" s="18" t="n"/>
      <c r="K292" s="28">
        <f>IF($B292="","",--TEXT($B292,"yyyymm"))</f>
        <v/>
      </c>
      <c r="L292" s="29">
        <f>IF($D292="","",IFERROR(INDEX(类别属性,MATCH($D292,类别表,0)),""))</f>
        <v/>
      </c>
      <c r="M292" s="18" t="n"/>
      <c r="N292" s="18" t="n"/>
      <c r="O292" s="26" t="n"/>
      <c r="P292" s="21">
        <f>IF($C292="","",IF(ISNA(MATCH($C292,账户表,0)),"※这个账户不在【基础资料】的账户档案里",IF($B292="","※没填日期，这一笔不会进任何月份的报表",IF(AND($F292&lt;&gt;"",$G292&lt;&gt;""),"※收入和支出不能同时填",IF(AND(N($F292)=0,N($G292)=0),"※收入和支出都没填",IF(OR(N($F292)&lt;0,N($G292)&lt;0),"※金额不能填负数，方向反了就换一列填",IF($D292="","※没填收支类别，分类报表会漏掉这一笔",IF(ISNA(MATCH($D292,类别表,0)),"※收支类别不在【基础资料】的清单里",IF(AND($L292="内部转账",$M292=""),"△内部转账要在「对方账户」写上另一头",IF(AND($L292="内部转账",$M292=$C292),"※对方账户跟本账户是同一个",IF(AND($L292&lt;&gt;"内部转账",$M292&lt;&gt;""),"△填了对方账户，但类别不是内部转账",IF($H292&lt;0,"△这一笔之后该账户余额成负数了，核一下",""))))))))))))</f>
        <v/>
      </c>
    </row>
    <row r="293">
      <c r="A293" s="17">
        <f>IF($C293="","",COUNTA($C$5:$C293))</f>
        <v/>
      </c>
      <c r="B293" s="20" t="n"/>
      <c r="C293" s="18" t="n"/>
      <c r="D293" s="18" t="n"/>
      <c r="E293" s="26" t="n"/>
      <c r="F293" s="19" t="n"/>
      <c r="G293" s="19" t="n"/>
      <c r="H293" s="27">
        <f>IF($C293="","",ROUND(SUMIF(账户表,$C293,账户期初)+SUMIFS($F$5:F293,$C$5:C293,$C293)-SUMIFS($G$5:G293,$C$5:C293,$C293),2))</f>
        <v/>
      </c>
      <c r="I293" s="18" t="n"/>
      <c r="J293" s="18" t="n"/>
      <c r="K293" s="28">
        <f>IF($B293="","",--TEXT($B293,"yyyymm"))</f>
        <v/>
      </c>
      <c r="L293" s="29">
        <f>IF($D293="","",IFERROR(INDEX(类别属性,MATCH($D293,类别表,0)),""))</f>
        <v/>
      </c>
      <c r="M293" s="18" t="n"/>
      <c r="N293" s="18" t="n"/>
      <c r="O293" s="26" t="n"/>
      <c r="P293" s="21">
        <f>IF($C293="","",IF(ISNA(MATCH($C293,账户表,0)),"※这个账户不在【基础资料】的账户档案里",IF($B293="","※没填日期，这一笔不会进任何月份的报表",IF(AND($F293&lt;&gt;"",$G293&lt;&gt;""),"※收入和支出不能同时填",IF(AND(N($F293)=0,N($G293)=0),"※收入和支出都没填",IF(OR(N($F293)&lt;0,N($G293)&lt;0),"※金额不能填负数，方向反了就换一列填",IF($D293="","※没填收支类别，分类报表会漏掉这一笔",IF(ISNA(MATCH($D293,类别表,0)),"※收支类别不在【基础资料】的清单里",IF(AND($L293="内部转账",$M293=""),"△内部转账要在「对方账户」写上另一头",IF(AND($L293="内部转账",$M293=$C293),"※对方账户跟本账户是同一个",IF(AND($L293&lt;&gt;"内部转账",$M293&lt;&gt;""),"△填了对方账户，但类别不是内部转账",IF($H293&lt;0,"△这一笔之后该账户余额成负数了，核一下",""))))))))))))</f>
        <v/>
      </c>
    </row>
    <row r="294">
      <c r="A294" s="17">
        <f>IF($C294="","",COUNTA($C$5:$C294))</f>
        <v/>
      </c>
      <c r="B294" s="20" t="n"/>
      <c r="C294" s="18" t="n"/>
      <c r="D294" s="18" t="n"/>
      <c r="E294" s="26" t="n"/>
      <c r="F294" s="19" t="n"/>
      <c r="G294" s="19" t="n"/>
      <c r="H294" s="27">
        <f>IF($C294="","",ROUND(SUMIF(账户表,$C294,账户期初)+SUMIFS($F$5:F294,$C$5:C294,$C294)-SUMIFS($G$5:G294,$C$5:C294,$C294),2))</f>
        <v/>
      </c>
      <c r="I294" s="18" t="n"/>
      <c r="J294" s="18" t="n"/>
      <c r="K294" s="28">
        <f>IF($B294="","",--TEXT($B294,"yyyymm"))</f>
        <v/>
      </c>
      <c r="L294" s="29">
        <f>IF($D294="","",IFERROR(INDEX(类别属性,MATCH($D294,类别表,0)),""))</f>
        <v/>
      </c>
      <c r="M294" s="18" t="n"/>
      <c r="N294" s="18" t="n"/>
      <c r="O294" s="26" t="n"/>
      <c r="P294" s="21">
        <f>IF($C294="","",IF(ISNA(MATCH($C294,账户表,0)),"※这个账户不在【基础资料】的账户档案里",IF($B294="","※没填日期，这一笔不会进任何月份的报表",IF(AND($F294&lt;&gt;"",$G294&lt;&gt;""),"※收入和支出不能同时填",IF(AND(N($F294)=0,N($G294)=0),"※收入和支出都没填",IF(OR(N($F294)&lt;0,N($G294)&lt;0),"※金额不能填负数，方向反了就换一列填",IF($D294="","※没填收支类别，分类报表会漏掉这一笔",IF(ISNA(MATCH($D294,类别表,0)),"※收支类别不在【基础资料】的清单里",IF(AND($L294="内部转账",$M294=""),"△内部转账要在「对方账户」写上另一头",IF(AND($L294="内部转账",$M294=$C294),"※对方账户跟本账户是同一个",IF(AND($L294&lt;&gt;"内部转账",$M294&lt;&gt;""),"△填了对方账户，但类别不是内部转账",IF($H294&lt;0,"△这一笔之后该账户余额成负数了，核一下",""))))))))))))</f>
        <v/>
      </c>
    </row>
    <row r="295">
      <c r="A295" s="17">
        <f>IF($C295="","",COUNTA($C$5:$C295))</f>
        <v/>
      </c>
      <c r="B295" s="20" t="n"/>
      <c r="C295" s="18" t="n"/>
      <c r="D295" s="18" t="n"/>
      <c r="E295" s="26" t="n"/>
      <c r="F295" s="19" t="n"/>
      <c r="G295" s="19" t="n"/>
      <c r="H295" s="27">
        <f>IF($C295="","",ROUND(SUMIF(账户表,$C295,账户期初)+SUMIFS($F$5:F295,$C$5:C295,$C295)-SUMIFS($G$5:G295,$C$5:C295,$C295),2))</f>
        <v/>
      </c>
      <c r="I295" s="18" t="n"/>
      <c r="J295" s="18" t="n"/>
      <c r="K295" s="28">
        <f>IF($B295="","",--TEXT($B295,"yyyymm"))</f>
        <v/>
      </c>
      <c r="L295" s="29">
        <f>IF($D295="","",IFERROR(INDEX(类别属性,MATCH($D295,类别表,0)),""))</f>
        <v/>
      </c>
      <c r="M295" s="18" t="n"/>
      <c r="N295" s="18" t="n"/>
      <c r="O295" s="26" t="n"/>
      <c r="P295" s="21">
        <f>IF($C295="","",IF(ISNA(MATCH($C295,账户表,0)),"※这个账户不在【基础资料】的账户档案里",IF($B295="","※没填日期，这一笔不会进任何月份的报表",IF(AND($F295&lt;&gt;"",$G295&lt;&gt;""),"※收入和支出不能同时填",IF(AND(N($F295)=0,N($G295)=0),"※收入和支出都没填",IF(OR(N($F295)&lt;0,N($G295)&lt;0),"※金额不能填负数，方向反了就换一列填",IF($D295="","※没填收支类别，分类报表会漏掉这一笔",IF(ISNA(MATCH($D295,类别表,0)),"※收支类别不在【基础资料】的清单里",IF(AND($L295="内部转账",$M295=""),"△内部转账要在「对方账户」写上另一头",IF(AND($L295="内部转账",$M295=$C295),"※对方账户跟本账户是同一个",IF(AND($L295&lt;&gt;"内部转账",$M295&lt;&gt;""),"△填了对方账户，但类别不是内部转账",IF($H295&lt;0,"△这一笔之后该账户余额成负数了，核一下",""))))))))))))</f>
        <v/>
      </c>
    </row>
    <row r="296">
      <c r="A296" s="17">
        <f>IF($C296="","",COUNTA($C$5:$C296))</f>
        <v/>
      </c>
      <c r="B296" s="20" t="n"/>
      <c r="C296" s="18" t="n"/>
      <c r="D296" s="18" t="n"/>
      <c r="E296" s="26" t="n"/>
      <c r="F296" s="19" t="n"/>
      <c r="G296" s="19" t="n"/>
      <c r="H296" s="27">
        <f>IF($C296="","",ROUND(SUMIF(账户表,$C296,账户期初)+SUMIFS($F$5:F296,$C$5:C296,$C296)-SUMIFS($G$5:G296,$C$5:C296,$C296),2))</f>
        <v/>
      </c>
      <c r="I296" s="18" t="n"/>
      <c r="J296" s="18" t="n"/>
      <c r="K296" s="28">
        <f>IF($B296="","",--TEXT($B296,"yyyymm"))</f>
        <v/>
      </c>
      <c r="L296" s="29">
        <f>IF($D296="","",IFERROR(INDEX(类别属性,MATCH($D296,类别表,0)),""))</f>
        <v/>
      </c>
      <c r="M296" s="18" t="n"/>
      <c r="N296" s="18" t="n"/>
      <c r="O296" s="26" t="n"/>
      <c r="P296" s="21">
        <f>IF($C296="","",IF(ISNA(MATCH($C296,账户表,0)),"※这个账户不在【基础资料】的账户档案里",IF($B296="","※没填日期，这一笔不会进任何月份的报表",IF(AND($F296&lt;&gt;"",$G296&lt;&gt;""),"※收入和支出不能同时填",IF(AND(N($F296)=0,N($G296)=0),"※收入和支出都没填",IF(OR(N($F296)&lt;0,N($G296)&lt;0),"※金额不能填负数，方向反了就换一列填",IF($D296="","※没填收支类别，分类报表会漏掉这一笔",IF(ISNA(MATCH($D296,类别表,0)),"※收支类别不在【基础资料】的清单里",IF(AND($L296="内部转账",$M296=""),"△内部转账要在「对方账户」写上另一头",IF(AND($L296="内部转账",$M296=$C296),"※对方账户跟本账户是同一个",IF(AND($L296&lt;&gt;"内部转账",$M296&lt;&gt;""),"△填了对方账户，但类别不是内部转账",IF($H296&lt;0,"△这一笔之后该账户余额成负数了，核一下",""))))))))))))</f>
        <v/>
      </c>
    </row>
    <row r="297">
      <c r="A297" s="17">
        <f>IF($C297="","",COUNTA($C$5:$C297))</f>
        <v/>
      </c>
      <c r="B297" s="20" t="n"/>
      <c r="C297" s="18" t="n"/>
      <c r="D297" s="18" t="n"/>
      <c r="E297" s="26" t="n"/>
      <c r="F297" s="19" t="n"/>
      <c r="G297" s="19" t="n"/>
      <c r="H297" s="27">
        <f>IF($C297="","",ROUND(SUMIF(账户表,$C297,账户期初)+SUMIFS($F$5:F297,$C$5:C297,$C297)-SUMIFS($G$5:G297,$C$5:C297,$C297),2))</f>
        <v/>
      </c>
      <c r="I297" s="18" t="n"/>
      <c r="J297" s="18" t="n"/>
      <c r="K297" s="28">
        <f>IF($B297="","",--TEXT($B297,"yyyymm"))</f>
        <v/>
      </c>
      <c r="L297" s="29">
        <f>IF($D297="","",IFERROR(INDEX(类别属性,MATCH($D297,类别表,0)),""))</f>
        <v/>
      </c>
      <c r="M297" s="18" t="n"/>
      <c r="N297" s="18" t="n"/>
      <c r="O297" s="26" t="n"/>
      <c r="P297" s="21">
        <f>IF($C297="","",IF(ISNA(MATCH($C297,账户表,0)),"※这个账户不在【基础资料】的账户档案里",IF($B297="","※没填日期，这一笔不会进任何月份的报表",IF(AND($F297&lt;&gt;"",$G297&lt;&gt;""),"※收入和支出不能同时填",IF(AND(N($F297)=0,N($G297)=0),"※收入和支出都没填",IF(OR(N($F297)&lt;0,N($G297)&lt;0),"※金额不能填负数，方向反了就换一列填",IF($D297="","※没填收支类别，分类报表会漏掉这一笔",IF(ISNA(MATCH($D297,类别表,0)),"※收支类别不在【基础资料】的清单里",IF(AND($L297="内部转账",$M297=""),"△内部转账要在「对方账户」写上另一头",IF(AND($L297="内部转账",$M297=$C297),"※对方账户跟本账户是同一个",IF(AND($L297&lt;&gt;"内部转账",$M297&lt;&gt;""),"△填了对方账户，但类别不是内部转账",IF($H297&lt;0,"△这一笔之后该账户余额成负数了，核一下",""))))))))))))</f>
        <v/>
      </c>
    </row>
    <row r="298">
      <c r="A298" s="17">
        <f>IF($C298="","",COUNTA($C$5:$C298))</f>
        <v/>
      </c>
      <c r="B298" s="20" t="n"/>
      <c r="C298" s="18" t="n"/>
      <c r="D298" s="18" t="n"/>
      <c r="E298" s="26" t="n"/>
      <c r="F298" s="19" t="n"/>
      <c r="G298" s="19" t="n"/>
      <c r="H298" s="27">
        <f>IF($C298="","",ROUND(SUMIF(账户表,$C298,账户期初)+SUMIFS($F$5:F298,$C$5:C298,$C298)-SUMIFS($G$5:G298,$C$5:C298,$C298),2))</f>
        <v/>
      </c>
      <c r="I298" s="18" t="n"/>
      <c r="J298" s="18" t="n"/>
      <c r="K298" s="28">
        <f>IF($B298="","",--TEXT($B298,"yyyymm"))</f>
        <v/>
      </c>
      <c r="L298" s="29">
        <f>IF($D298="","",IFERROR(INDEX(类别属性,MATCH($D298,类别表,0)),""))</f>
        <v/>
      </c>
      <c r="M298" s="18" t="n"/>
      <c r="N298" s="18" t="n"/>
      <c r="O298" s="26" t="n"/>
      <c r="P298" s="21">
        <f>IF($C298="","",IF(ISNA(MATCH($C298,账户表,0)),"※这个账户不在【基础资料】的账户档案里",IF($B298="","※没填日期，这一笔不会进任何月份的报表",IF(AND($F298&lt;&gt;"",$G298&lt;&gt;""),"※收入和支出不能同时填",IF(AND(N($F298)=0,N($G298)=0),"※收入和支出都没填",IF(OR(N($F298)&lt;0,N($G298)&lt;0),"※金额不能填负数，方向反了就换一列填",IF($D298="","※没填收支类别，分类报表会漏掉这一笔",IF(ISNA(MATCH($D298,类别表,0)),"※收支类别不在【基础资料】的清单里",IF(AND($L298="内部转账",$M298=""),"△内部转账要在「对方账户」写上另一头",IF(AND($L298="内部转账",$M298=$C298),"※对方账户跟本账户是同一个",IF(AND($L298&lt;&gt;"内部转账",$M298&lt;&gt;""),"△填了对方账户，但类别不是内部转账",IF($H298&lt;0,"△这一笔之后该账户余额成负数了，核一下",""))))))))))))</f>
        <v/>
      </c>
    </row>
    <row r="299">
      <c r="A299" s="17">
        <f>IF($C299="","",COUNTA($C$5:$C299))</f>
        <v/>
      </c>
      <c r="B299" s="20" t="n"/>
      <c r="C299" s="18" t="n"/>
      <c r="D299" s="18" t="n"/>
      <c r="E299" s="26" t="n"/>
      <c r="F299" s="19" t="n"/>
      <c r="G299" s="19" t="n"/>
      <c r="H299" s="27">
        <f>IF($C299="","",ROUND(SUMIF(账户表,$C299,账户期初)+SUMIFS($F$5:F299,$C$5:C299,$C299)-SUMIFS($G$5:G299,$C$5:C299,$C299),2))</f>
        <v/>
      </c>
      <c r="I299" s="18" t="n"/>
      <c r="J299" s="18" t="n"/>
      <c r="K299" s="28">
        <f>IF($B299="","",--TEXT($B299,"yyyymm"))</f>
        <v/>
      </c>
      <c r="L299" s="29">
        <f>IF($D299="","",IFERROR(INDEX(类别属性,MATCH($D299,类别表,0)),""))</f>
        <v/>
      </c>
      <c r="M299" s="18" t="n"/>
      <c r="N299" s="18" t="n"/>
      <c r="O299" s="26" t="n"/>
      <c r="P299" s="21">
        <f>IF($C299="","",IF(ISNA(MATCH($C299,账户表,0)),"※这个账户不在【基础资料】的账户档案里",IF($B299="","※没填日期，这一笔不会进任何月份的报表",IF(AND($F299&lt;&gt;"",$G299&lt;&gt;""),"※收入和支出不能同时填",IF(AND(N($F299)=0,N($G299)=0),"※收入和支出都没填",IF(OR(N($F299)&lt;0,N($G299)&lt;0),"※金额不能填负数，方向反了就换一列填",IF($D299="","※没填收支类别，分类报表会漏掉这一笔",IF(ISNA(MATCH($D299,类别表,0)),"※收支类别不在【基础资料】的清单里",IF(AND($L299="内部转账",$M299=""),"△内部转账要在「对方账户」写上另一头",IF(AND($L299="内部转账",$M299=$C299),"※对方账户跟本账户是同一个",IF(AND($L299&lt;&gt;"内部转账",$M299&lt;&gt;""),"△填了对方账户，但类别不是内部转账",IF($H299&lt;0,"△这一笔之后该账户余额成负数了，核一下",""))))))))))))</f>
        <v/>
      </c>
    </row>
    <row r="300">
      <c r="A300" s="17">
        <f>IF($C300="","",COUNTA($C$5:$C300))</f>
        <v/>
      </c>
      <c r="B300" s="20" t="n"/>
      <c r="C300" s="18" t="n"/>
      <c r="D300" s="18" t="n"/>
      <c r="E300" s="26" t="n"/>
      <c r="F300" s="19" t="n"/>
      <c r="G300" s="19" t="n"/>
      <c r="H300" s="27">
        <f>IF($C300="","",ROUND(SUMIF(账户表,$C300,账户期初)+SUMIFS($F$5:F300,$C$5:C300,$C300)-SUMIFS($G$5:G300,$C$5:C300,$C300),2))</f>
        <v/>
      </c>
      <c r="I300" s="18" t="n"/>
      <c r="J300" s="18" t="n"/>
      <c r="K300" s="28">
        <f>IF($B300="","",--TEXT($B300,"yyyymm"))</f>
        <v/>
      </c>
      <c r="L300" s="29">
        <f>IF($D300="","",IFERROR(INDEX(类别属性,MATCH($D300,类别表,0)),""))</f>
        <v/>
      </c>
      <c r="M300" s="18" t="n"/>
      <c r="N300" s="18" t="n"/>
      <c r="O300" s="26" t="n"/>
      <c r="P300" s="21">
        <f>IF($C300="","",IF(ISNA(MATCH($C300,账户表,0)),"※这个账户不在【基础资料】的账户档案里",IF($B300="","※没填日期，这一笔不会进任何月份的报表",IF(AND($F300&lt;&gt;"",$G300&lt;&gt;""),"※收入和支出不能同时填",IF(AND(N($F300)=0,N($G300)=0),"※收入和支出都没填",IF(OR(N($F300)&lt;0,N($G300)&lt;0),"※金额不能填负数，方向反了就换一列填",IF($D300="","※没填收支类别，分类报表会漏掉这一笔",IF(ISNA(MATCH($D300,类别表,0)),"※收支类别不在【基础资料】的清单里",IF(AND($L300="内部转账",$M300=""),"△内部转账要在「对方账户」写上另一头",IF(AND($L300="内部转账",$M300=$C300),"※对方账户跟本账户是同一个",IF(AND($L300&lt;&gt;"内部转账",$M300&lt;&gt;""),"△填了对方账户，但类别不是内部转账",IF($H300&lt;0,"△这一笔之后该账户余额成负数了，核一下",""))))))))))))</f>
        <v/>
      </c>
    </row>
    <row r="301">
      <c r="A301" s="17">
        <f>IF($C301="","",COUNTA($C$5:$C301))</f>
        <v/>
      </c>
      <c r="B301" s="20" t="n"/>
      <c r="C301" s="18" t="n"/>
      <c r="D301" s="18" t="n"/>
      <c r="E301" s="26" t="n"/>
      <c r="F301" s="19" t="n"/>
      <c r="G301" s="19" t="n"/>
      <c r="H301" s="27">
        <f>IF($C301="","",ROUND(SUMIF(账户表,$C301,账户期初)+SUMIFS($F$5:F301,$C$5:C301,$C301)-SUMIFS($G$5:G301,$C$5:C301,$C301),2))</f>
        <v/>
      </c>
      <c r="I301" s="18" t="n"/>
      <c r="J301" s="18" t="n"/>
      <c r="K301" s="28">
        <f>IF($B301="","",--TEXT($B301,"yyyymm"))</f>
        <v/>
      </c>
      <c r="L301" s="29">
        <f>IF($D301="","",IFERROR(INDEX(类别属性,MATCH($D301,类别表,0)),""))</f>
        <v/>
      </c>
      <c r="M301" s="18" t="n"/>
      <c r="N301" s="18" t="n"/>
      <c r="O301" s="26" t="n"/>
      <c r="P301" s="21">
        <f>IF($C301="","",IF(ISNA(MATCH($C301,账户表,0)),"※这个账户不在【基础资料】的账户档案里",IF($B301="","※没填日期，这一笔不会进任何月份的报表",IF(AND($F301&lt;&gt;"",$G301&lt;&gt;""),"※收入和支出不能同时填",IF(AND(N($F301)=0,N($G301)=0),"※收入和支出都没填",IF(OR(N($F301)&lt;0,N($G301)&lt;0),"※金额不能填负数，方向反了就换一列填",IF($D301="","※没填收支类别，分类报表会漏掉这一笔",IF(ISNA(MATCH($D301,类别表,0)),"※收支类别不在【基础资料】的清单里",IF(AND($L301="内部转账",$M301=""),"△内部转账要在「对方账户」写上另一头",IF(AND($L301="内部转账",$M301=$C301),"※对方账户跟本账户是同一个",IF(AND($L301&lt;&gt;"内部转账",$M301&lt;&gt;""),"△填了对方账户，但类别不是内部转账",IF($H301&lt;0,"△这一笔之后该账户余额成负数了，核一下",""))))))))))))</f>
        <v/>
      </c>
    </row>
    <row r="302">
      <c r="A302" s="17">
        <f>IF($C302="","",COUNTA($C$5:$C302))</f>
        <v/>
      </c>
      <c r="B302" s="20" t="n"/>
      <c r="C302" s="18" t="n"/>
      <c r="D302" s="18" t="n"/>
      <c r="E302" s="26" t="n"/>
      <c r="F302" s="19" t="n"/>
      <c r="G302" s="19" t="n"/>
      <c r="H302" s="27">
        <f>IF($C302="","",ROUND(SUMIF(账户表,$C302,账户期初)+SUMIFS($F$5:F302,$C$5:C302,$C302)-SUMIFS($G$5:G302,$C$5:C302,$C302),2))</f>
        <v/>
      </c>
      <c r="I302" s="18" t="n"/>
      <c r="J302" s="18" t="n"/>
      <c r="K302" s="28">
        <f>IF($B302="","",--TEXT($B302,"yyyymm"))</f>
        <v/>
      </c>
      <c r="L302" s="29">
        <f>IF($D302="","",IFERROR(INDEX(类别属性,MATCH($D302,类别表,0)),""))</f>
        <v/>
      </c>
      <c r="M302" s="18" t="n"/>
      <c r="N302" s="18" t="n"/>
      <c r="O302" s="26" t="n"/>
      <c r="P302" s="21">
        <f>IF($C302="","",IF(ISNA(MATCH($C302,账户表,0)),"※这个账户不在【基础资料】的账户档案里",IF($B302="","※没填日期，这一笔不会进任何月份的报表",IF(AND($F302&lt;&gt;"",$G302&lt;&gt;""),"※收入和支出不能同时填",IF(AND(N($F302)=0,N($G302)=0),"※收入和支出都没填",IF(OR(N($F302)&lt;0,N($G302)&lt;0),"※金额不能填负数，方向反了就换一列填",IF($D302="","※没填收支类别，分类报表会漏掉这一笔",IF(ISNA(MATCH($D302,类别表,0)),"※收支类别不在【基础资料】的清单里",IF(AND($L302="内部转账",$M302=""),"△内部转账要在「对方账户」写上另一头",IF(AND($L302="内部转账",$M302=$C302),"※对方账户跟本账户是同一个",IF(AND($L302&lt;&gt;"内部转账",$M302&lt;&gt;""),"△填了对方账户，但类别不是内部转账",IF($H302&lt;0,"△这一笔之后该账户余额成负数了，核一下",""))))))))))))</f>
        <v/>
      </c>
    </row>
    <row r="303">
      <c r="A303" s="17">
        <f>IF($C303="","",COUNTA($C$5:$C303))</f>
        <v/>
      </c>
      <c r="B303" s="20" t="n"/>
      <c r="C303" s="18" t="n"/>
      <c r="D303" s="18" t="n"/>
      <c r="E303" s="26" t="n"/>
      <c r="F303" s="19" t="n"/>
      <c r="G303" s="19" t="n"/>
      <c r="H303" s="27">
        <f>IF($C303="","",ROUND(SUMIF(账户表,$C303,账户期初)+SUMIFS($F$5:F303,$C$5:C303,$C303)-SUMIFS($G$5:G303,$C$5:C303,$C303),2))</f>
        <v/>
      </c>
      <c r="I303" s="18" t="n"/>
      <c r="J303" s="18" t="n"/>
      <c r="K303" s="28">
        <f>IF($B303="","",--TEXT($B303,"yyyymm"))</f>
        <v/>
      </c>
      <c r="L303" s="29">
        <f>IF($D303="","",IFERROR(INDEX(类别属性,MATCH($D303,类别表,0)),""))</f>
        <v/>
      </c>
      <c r="M303" s="18" t="n"/>
      <c r="N303" s="18" t="n"/>
      <c r="O303" s="26" t="n"/>
      <c r="P303" s="21">
        <f>IF($C303="","",IF(ISNA(MATCH($C303,账户表,0)),"※这个账户不在【基础资料】的账户档案里",IF($B303="","※没填日期，这一笔不会进任何月份的报表",IF(AND($F303&lt;&gt;"",$G303&lt;&gt;""),"※收入和支出不能同时填",IF(AND(N($F303)=0,N($G303)=0),"※收入和支出都没填",IF(OR(N($F303)&lt;0,N($G303)&lt;0),"※金额不能填负数，方向反了就换一列填",IF($D303="","※没填收支类别，分类报表会漏掉这一笔",IF(ISNA(MATCH($D303,类别表,0)),"※收支类别不在【基础资料】的清单里",IF(AND($L303="内部转账",$M303=""),"△内部转账要在「对方账户」写上另一头",IF(AND($L303="内部转账",$M303=$C303),"※对方账户跟本账户是同一个",IF(AND($L303&lt;&gt;"内部转账",$M303&lt;&gt;""),"△填了对方账户，但类别不是内部转账",IF($H303&lt;0,"△这一笔之后该账户余额成负数了，核一下",""))))))))))))</f>
        <v/>
      </c>
    </row>
    <row r="304">
      <c r="A304" s="17">
        <f>IF($C304="","",COUNTA($C$5:$C304))</f>
        <v/>
      </c>
      <c r="B304" s="20" t="n"/>
      <c r="C304" s="18" t="n"/>
      <c r="D304" s="18" t="n"/>
      <c r="E304" s="26" t="n"/>
      <c r="F304" s="19" t="n"/>
      <c r="G304" s="19" t="n"/>
      <c r="H304" s="27">
        <f>IF($C304="","",ROUND(SUMIF(账户表,$C304,账户期初)+SUMIFS($F$5:F304,$C$5:C304,$C304)-SUMIFS($G$5:G304,$C$5:C304,$C304),2))</f>
        <v/>
      </c>
      <c r="I304" s="18" t="n"/>
      <c r="J304" s="18" t="n"/>
      <c r="K304" s="28">
        <f>IF($B304="","",--TEXT($B304,"yyyymm"))</f>
        <v/>
      </c>
      <c r="L304" s="29">
        <f>IF($D304="","",IFERROR(INDEX(类别属性,MATCH($D304,类别表,0)),""))</f>
        <v/>
      </c>
      <c r="M304" s="18" t="n"/>
      <c r="N304" s="18" t="n"/>
      <c r="O304" s="26" t="n"/>
      <c r="P304" s="21">
        <f>IF($C304="","",IF(ISNA(MATCH($C304,账户表,0)),"※这个账户不在【基础资料】的账户档案里",IF($B304="","※没填日期，这一笔不会进任何月份的报表",IF(AND($F304&lt;&gt;"",$G304&lt;&gt;""),"※收入和支出不能同时填",IF(AND(N($F304)=0,N($G304)=0),"※收入和支出都没填",IF(OR(N($F304)&lt;0,N($G304)&lt;0),"※金额不能填负数，方向反了就换一列填",IF($D304="","※没填收支类别，分类报表会漏掉这一笔",IF(ISNA(MATCH($D304,类别表,0)),"※收支类别不在【基础资料】的清单里",IF(AND($L304="内部转账",$M304=""),"△内部转账要在「对方账户」写上另一头",IF(AND($L304="内部转账",$M304=$C304),"※对方账户跟本账户是同一个",IF(AND($L304&lt;&gt;"内部转账",$M304&lt;&gt;""),"△填了对方账户，但类别不是内部转账",IF($H304&lt;0,"△这一笔之后该账户余额成负数了，核一下",""))))))))))))</f>
        <v/>
      </c>
    </row>
    <row r="305">
      <c r="A305" s="17">
        <f>IF($C305="","",COUNTA($C$5:$C305))</f>
        <v/>
      </c>
      <c r="B305" s="20" t="n"/>
      <c r="C305" s="18" t="n"/>
      <c r="D305" s="18" t="n"/>
      <c r="E305" s="26" t="n"/>
      <c r="F305" s="19" t="n"/>
      <c r="G305" s="19" t="n"/>
      <c r="H305" s="27">
        <f>IF($C305="","",ROUND(SUMIF(账户表,$C305,账户期初)+SUMIFS($F$5:F305,$C$5:C305,$C305)-SUMIFS($G$5:G305,$C$5:C305,$C305),2))</f>
        <v/>
      </c>
      <c r="I305" s="18" t="n"/>
      <c r="J305" s="18" t="n"/>
      <c r="K305" s="28">
        <f>IF($B305="","",--TEXT($B305,"yyyymm"))</f>
        <v/>
      </c>
      <c r="L305" s="29">
        <f>IF($D305="","",IFERROR(INDEX(类别属性,MATCH($D305,类别表,0)),""))</f>
        <v/>
      </c>
      <c r="M305" s="18" t="n"/>
      <c r="N305" s="18" t="n"/>
      <c r="O305" s="26" t="n"/>
      <c r="P305" s="21">
        <f>IF($C305="","",IF(ISNA(MATCH($C305,账户表,0)),"※这个账户不在【基础资料】的账户档案里",IF($B305="","※没填日期，这一笔不会进任何月份的报表",IF(AND($F305&lt;&gt;"",$G305&lt;&gt;""),"※收入和支出不能同时填",IF(AND(N($F305)=0,N($G305)=0),"※收入和支出都没填",IF(OR(N($F305)&lt;0,N($G305)&lt;0),"※金额不能填负数，方向反了就换一列填",IF($D305="","※没填收支类别，分类报表会漏掉这一笔",IF(ISNA(MATCH($D305,类别表,0)),"※收支类别不在【基础资料】的清单里",IF(AND($L305="内部转账",$M305=""),"△内部转账要在「对方账户」写上另一头",IF(AND($L305="内部转账",$M305=$C305),"※对方账户跟本账户是同一个",IF(AND($L305&lt;&gt;"内部转账",$M305&lt;&gt;""),"△填了对方账户，但类别不是内部转账",IF($H305&lt;0,"△这一笔之后该账户余额成负数了，核一下",""))))))))))))</f>
        <v/>
      </c>
    </row>
    <row r="306">
      <c r="A306" s="17">
        <f>IF($C306="","",COUNTA($C$5:$C306))</f>
        <v/>
      </c>
      <c r="B306" s="20" t="n"/>
      <c r="C306" s="18" t="n"/>
      <c r="D306" s="18" t="n"/>
      <c r="E306" s="26" t="n"/>
      <c r="F306" s="19" t="n"/>
      <c r="G306" s="19" t="n"/>
      <c r="H306" s="27">
        <f>IF($C306="","",ROUND(SUMIF(账户表,$C306,账户期初)+SUMIFS($F$5:F306,$C$5:C306,$C306)-SUMIFS($G$5:G306,$C$5:C306,$C306),2))</f>
        <v/>
      </c>
      <c r="I306" s="18" t="n"/>
      <c r="J306" s="18" t="n"/>
      <c r="K306" s="28">
        <f>IF($B306="","",--TEXT($B306,"yyyymm"))</f>
        <v/>
      </c>
      <c r="L306" s="29">
        <f>IF($D306="","",IFERROR(INDEX(类别属性,MATCH($D306,类别表,0)),""))</f>
        <v/>
      </c>
      <c r="M306" s="18" t="n"/>
      <c r="N306" s="18" t="n"/>
      <c r="O306" s="26" t="n"/>
      <c r="P306" s="21">
        <f>IF($C306="","",IF(ISNA(MATCH($C306,账户表,0)),"※这个账户不在【基础资料】的账户档案里",IF($B306="","※没填日期，这一笔不会进任何月份的报表",IF(AND($F306&lt;&gt;"",$G306&lt;&gt;""),"※收入和支出不能同时填",IF(AND(N($F306)=0,N($G306)=0),"※收入和支出都没填",IF(OR(N($F306)&lt;0,N($G306)&lt;0),"※金额不能填负数，方向反了就换一列填",IF($D306="","※没填收支类别，分类报表会漏掉这一笔",IF(ISNA(MATCH($D306,类别表,0)),"※收支类别不在【基础资料】的清单里",IF(AND($L306="内部转账",$M306=""),"△内部转账要在「对方账户」写上另一头",IF(AND($L306="内部转账",$M306=$C306),"※对方账户跟本账户是同一个",IF(AND($L306&lt;&gt;"内部转账",$M306&lt;&gt;""),"△填了对方账户，但类别不是内部转账",IF($H306&lt;0,"△这一笔之后该账户余额成负数了，核一下",""))))))))))))</f>
        <v/>
      </c>
    </row>
    <row r="307">
      <c r="A307" s="17">
        <f>IF($C307="","",COUNTA($C$5:$C307))</f>
        <v/>
      </c>
      <c r="B307" s="20" t="n"/>
      <c r="C307" s="18" t="n"/>
      <c r="D307" s="18" t="n"/>
      <c r="E307" s="26" t="n"/>
      <c r="F307" s="19" t="n"/>
      <c r="G307" s="19" t="n"/>
      <c r="H307" s="27">
        <f>IF($C307="","",ROUND(SUMIF(账户表,$C307,账户期初)+SUMIFS($F$5:F307,$C$5:C307,$C307)-SUMIFS($G$5:G307,$C$5:C307,$C307),2))</f>
        <v/>
      </c>
      <c r="I307" s="18" t="n"/>
      <c r="J307" s="18" t="n"/>
      <c r="K307" s="28">
        <f>IF($B307="","",--TEXT($B307,"yyyymm"))</f>
        <v/>
      </c>
      <c r="L307" s="29">
        <f>IF($D307="","",IFERROR(INDEX(类别属性,MATCH($D307,类别表,0)),""))</f>
        <v/>
      </c>
      <c r="M307" s="18" t="n"/>
      <c r="N307" s="18" t="n"/>
      <c r="O307" s="26" t="n"/>
      <c r="P307" s="21">
        <f>IF($C307="","",IF(ISNA(MATCH($C307,账户表,0)),"※这个账户不在【基础资料】的账户档案里",IF($B307="","※没填日期，这一笔不会进任何月份的报表",IF(AND($F307&lt;&gt;"",$G307&lt;&gt;""),"※收入和支出不能同时填",IF(AND(N($F307)=0,N($G307)=0),"※收入和支出都没填",IF(OR(N($F307)&lt;0,N($G307)&lt;0),"※金额不能填负数，方向反了就换一列填",IF($D307="","※没填收支类别，分类报表会漏掉这一笔",IF(ISNA(MATCH($D307,类别表,0)),"※收支类别不在【基础资料】的清单里",IF(AND($L307="内部转账",$M307=""),"△内部转账要在「对方账户」写上另一头",IF(AND($L307="内部转账",$M307=$C307),"※对方账户跟本账户是同一个",IF(AND($L307&lt;&gt;"内部转账",$M307&lt;&gt;""),"△填了对方账户，但类别不是内部转账",IF($H307&lt;0,"△这一笔之后该账户余额成负数了，核一下",""))))))))))))</f>
        <v/>
      </c>
    </row>
    <row r="308">
      <c r="A308" s="17">
        <f>IF($C308="","",COUNTA($C$5:$C308))</f>
        <v/>
      </c>
      <c r="B308" s="20" t="n"/>
      <c r="C308" s="18" t="n"/>
      <c r="D308" s="18" t="n"/>
      <c r="E308" s="26" t="n"/>
      <c r="F308" s="19" t="n"/>
      <c r="G308" s="19" t="n"/>
      <c r="H308" s="27">
        <f>IF($C308="","",ROUND(SUMIF(账户表,$C308,账户期初)+SUMIFS($F$5:F308,$C$5:C308,$C308)-SUMIFS($G$5:G308,$C$5:C308,$C308),2))</f>
        <v/>
      </c>
      <c r="I308" s="18" t="n"/>
      <c r="J308" s="18" t="n"/>
      <c r="K308" s="28">
        <f>IF($B308="","",--TEXT($B308,"yyyymm"))</f>
        <v/>
      </c>
      <c r="L308" s="29">
        <f>IF($D308="","",IFERROR(INDEX(类别属性,MATCH($D308,类别表,0)),""))</f>
        <v/>
      </c>
      <c r="M308" s="18" t="n"/>
      <c r="N308" s="18" t="n"/>
      <c r="O308" s="26" t="n"/>
      <c r="P308" s="21">
        <f>IF($C308="","",IF(ISNA(MATCH($C308,账户表,0)),"※这个账户不在【基础资料】的账户档案里",IF($B308="","※没填日期，这一笔不会进任何月份的报表",IF(AND($F308&lt;&gt;"",$G308&lt;&gt;""),"※收入和支出不能同时填",IF(AND(N($F308)=0,N($G308)=0),"※收入和支出都没填",IF(OR(N($F308)&lt;0,N($G308)&lt;0),"※金额不能填负数，方向反了就换一列填",IF($D308="","※没填收支类别，分类报表会漏掉这一笔",IF(ISNA(MATCH($D308,类别表,0)),"※收支类别不在【基础资料】的清单里",IF(AND($L308="内部转账",$M308=""),"△内部转账要在「对方账户」写上另一头",IF(AND($L308="内部转账",$M308=$C308),"※对方账户跟本账户是同一个",IF(AND($L308&lt;&gt;"内部转账",$M308&lt;&gt;""),"△填了对方账户，但类别不是内部转账",IF($H308&lt;0,"△这一笔之后该账户余额成负数了，核一下",""))))))))))))</f>
        <v/>
      </c>
    </row>
    <row r="309">
      <c r="A309" s="17">
        <f>IF($C309="","",COUNTA($C$5:$C309))</f>
        <v/>
      </c>
      <c r="B309" s="20" t="n"/>
      <c r="C309" s="18" t="n"/>
      <c r="D309" s="18" t="n"/>
      <c r="E309" s="26" t="n"/>
      <c r="F309" s="19" t="n"/>
      <c r="G309" s="19" t="n"/>
      <c r="H309" s="27">
        <f>IF($C309="","",ROUND(SUMIF(账户表,$C309,账户期初)+SUMIFS($F$5:F309,$C$5:C309,$C309)-SUMIFS($G$5:G309,$C$5:C309,$C309),2))</f>
        <v/>
      </c>
      <c r="I309" s="18" t="n"/>
      <c r="J309" s="18" t="n"/>
      <c r="K309" s="28">
        <f>IF($B309="","",--TEXT($B309,"yyyymm"))</f>
        <v/>
      </c>
      <c r="L309" s="29">
        <f>IF($D309="","",IFERROR(INDEX(类别属性,MATCH($D309,类别表,0)),""))</f>
        <v/>
      </c>
      <c r="M309" s="18" t="n"/>
      <c r="N309" s="18" t="n"/>
      <c r="O309" s="26" t="n"/>
      <c r="P309" s="21">
        <f>IF($C309="","",IF(ISNA(MATCH($C309,账户表,0)),"※这个账户不在【基础资料】的账户档案里",IF($B309="","※没填日期，这一笔不会进任何月份的报表",IF(AND($F309&lt;&gt;"",$G309&lt;&gt;""),"※收入和支出不能同时填",IF(AND(N($F309)=0,N($G309)=0),"※收入和支出都没填",IF(OR(N($F309)&lt;0,N($G309)&lt;0),"※金额不能填负数，方向反了就换一列填",IF($D309="","※没填收支类别，分类报表会漏掉这一笔",IF(ISNA(MATCH($D309,类别表,0)),"※收支类别不在【基础资料】的清单里",IF(AND($L309="内部转账",$M309=""),"△内部转账要在「对方账户」写上另一头",IF(AND($L309="内部转账",$M309=$C309),"※对方账户跟本账户是同一个",IF(AND($L309&lt;&gt;"内部转账",$M309&lt;&gt;""),"△填了对方账户，但类别不是内部转账",IF($H309&lt;0,"△这一笔之后该账户余额成负数了，核一下",""))))))))))))</f>
        <v/>
      </c>
    </row>
    <row r="310">
      <c r="A310" s="17">
        <f>IF($C310="","",COUNTA($C$5:$C310))</f>
        <v/>
      </c>
      <c r="B310" s="20" t="n"/>
      <c r="C310" s="18" t="n"/>
      <c r="D310" s="18" t="n"/>
      <c r="E310" s="26" t="n"/>
      <c r="F310" s="19" t="n"/>
      <c r="G310" s="19" t="n"/>
      <c r="H310" s="27">
        <f>IF($C310="","",ROUND(SUMIF(账户表,$C310,账户期初)+SUMIFS($F$5:F310,$C$5:C310,$C310)-SUMIFS($G$5:G310,$C$5:C310,$C310),2))</f>
        <v/>
      </c>
      <c r="I310" s="18" t="n"/>
      <c r="J310" s="18" t="n"/>
      <c r="K310" s="28">
        <f>IF($B310="","",--TEXT($B310,"yyyymm"))</f>
        <v/>
      </c>
      <c r="L310" s="29">
        <f>IF($D310="","",IFERROR(INDEX(类别属性,MATCH($D310,类别表,0)),""))</f>
        <v/>
      </c>
      <c r="M310" s="18" t="n"/>
      <c r="N310" s="18" t="n"/>
      <c r="O310" s="26" t="n"/>
      <c r="P310" s="21">
        <f>IF($C310="","",IF(ISNA(MATCH($C310,账户表,0)),"※这个账户不在【基础资料】的账户档案里",IF($B310="","※没填日期，这一笔不会进任何月份的报表",IF(AND($F310&lt;&gt;"",$G310&lt;&gt;""),"※收入和支出不能同时填",IF(AND(N($F310)=0,N($G310)=0),"※收入和支出都没填",IF(OR(N($F310)&lt;0,N($G310)&lt;0),"※金额不能填负数，方向反了就换一列填",IF($D310="","※没填收支类别，分类报表会漏掉这一笔",IF(ISNA(MATCH($D310,类别表,0)),"※收支类别不在【基础资料】的清单里",IF(AND($L310="内部转账",$M310=""),"△内部转账要在「对方账户」写上另一头",IF(AND($L310="内部转账",$M310=$C310),"※对方账户跟本账户是同一个",IF(AND($L310&lt;&gt;"内部转账",$M310&lt;&gt;""),"△填了对方账户，但类别不是内部转账",IF($H310&lt;0,"△这一笔之后该账户余额成负数了，核一下",""))))))))))))</f>
        <v/>
      </c>
    </row>
    <row r="311">
      <c r="A311" s="17">
        <f>IF($C311="","",COUNTA($C$5:$C311))</f>
        <v/>
      </c>
      <c r="B311" s="20" t="n"/>
      <c r="C311" s="18" t="n"/>
      <c r="D311" s="18" t="n"/>
      <c r="E311" s="26" t="n"/>
      <c r="F311" s="19" t="n"/>
      <c r="G311" s="19" t="n"/>
      <c r="H311" s="27">
        <f>IF($C311="","",ROUND(SUMIF(账户表,$C311,账户期初)+SUMIFS($F$5:F311,$C$5:C311,$C311)-SUMIFS($G$5:G311,$C$5:C311,$C311),2))</f>
        <v/>
      </c>
      <c r="I311" s="18" t="n"/>
      <c r="J311" s="18" t="n"/>
      <c r="K311" s="28">
        <f>IF($B311="","",--TEXT($B311,"yyyymm"))</f>
        <v/>
      </c>
      <c r="L311" s="29">
        <f>IF($D311="","",IFERROR(INDEX(类别属性,MATCH($D311,类别表,0)),""))</f>
        <v/>
      </c>
      <c r="M311" s="18" t="n"/>
      <c r="N311" s="18" t="n"/>
      <c r="O311" s="26" t="n"/>
      <c r="P311" s="21">
        <f>IF($C311="","",IF(ISNA(MATCH($C311,账户表,0)),"※这个账户不在【基础资料】的账户档案里",IF($B311="","※没填日期，这一笔不会进任何月份的报表",IF(AND($F311&lt;&gt;"",$G311&lt;&gt;""),"※收入和支出不能同时填",IF(AND(N($F311)=0,N($G311)=0),"※收入和支出都没填",IF(OR(N($F311)&lt;0,N($G311)&lt;0),"※金额不能填负数，方向反了就换一列填",IF($D311="","※没填收支类别，分类报表会漏掉这一笔",IF(ISNA(MATCH($D311,类别表,0)),"※收支类别不在【基础资料】的清单里",IF(AND($L311="内部转账",$M311=""),"△内部转账要在「对方账户」写上另一头",IF(AND($L311="内部转账",$M311=$C311),"※对方账户跟本账户是同一个",IF(AND($L311&lt;&gt;"内部转账",$M311&lt;&gt;""),"△填了对方账户，但类别不是内部转账",IF($H311&lt;0,"△这一笔之后该账户余额成负数了，核一下",""))))))))))))</f>
        <v/>
      </c>
    </row>
    <row r="312">
      <c r="A312" s="17">
        <f>IF($C312="","",COUNTA($C$5:$C312))</f>
        <v/>
      </c>
      <c r="B312" s="20" t="n"/>
      <c r="C312" s="18" t="n"/>
      <c r="D312" s="18" t="n"/>
      <c r="E312" s="26" t="n"/>
      <c r="F312" s="19" t="n"/>
      <c r="G312" s="19" t="n"/>
      <c r="H312" s="27">
        <f>IF($C312="","",ROUND(SUMIF(账户表,$C312,账户期初)+SUMIFS($F$5:F312,$C$5:C312,$C312)-SUMIFS($G$5:G312,$C$5:C312,$C312),2))</f>
        <v/>
      </c>
      <c r="I312" s="18" t="n"/>
      <c r="J312" s="18" t="n"/>
      <c r="K312" s="28">
        <f>IF($B312="","",--TEXT($B312,"yyyymm"))</f>
        <v/>
      </c>
      <c r="L312" s="29">
        <f>IF($D312="","",IFERROR(INDEX(类别属性,MATCH($D312,类别表,0)),""))</f>
        <v/>
      </c>
      <c r="M312" s="18" t="n"/>
      <c r="N312" s="18" t="n"/>
      <c r="O312" s="26" t="n"/>
      <c r="P312" s="21">
        <f>IF($C312="","",IF(ISNA(MATCH($C312,账户表,0)),"※这个账户不在【基础资料】的账户档案里",IF($B312="","※没填日期，这一笔不会进任何月份的报表",IF(AND($F312&lt;&gt;"",$G312&lt;&gt;""),"※收入和支出不能同时填",IF(AND(N($F312)=0,N($G312)=0),"※收入和支出都没填",IF(OR(N($F312)&lt;0,N($G312)&lt;0),"※金额不能填负数，方向反了就换一列填",IF($D312="","※没填收支类别，分类报表会漏掉这一笔",IF(ISNA(MATCH($D312,类别表,0)),"※收支类别不在【基础资料】的清单里",IF(AND($L312="内部转账",$M312=""),"△内部转账要在「对方账户」写上另一头",IF(AND($L312="内部转账",$M312=$C312),"※对方账户跟本账户是同一个",IF(AND($L312&lt;&gt;"内部转账",$M312&lt;&gt;""),"△填了对方账户，但类别不是内部转账",IF($H312&lt;0,"△这一笔之后该账户余额成负数了，核一下",""))))))))))))</f>
        <v/>
      </c>
    </row>
    <row r="313">
      <c r="A313" s="17">
        <f>IF($C313="","",COUNTA($C$5:$C313))</f>
        <v/>
      </c>
      <c r="B313" s="20" t="n"/>
      <c r="C313" s="18" t="n"/>
      <c r="D313" s="18" t="n"/>
      <c r="E313" s="26" t="n"/>
      <c r="F313" s="19" t="n"/>
      <c r="G313" s="19" t="n"/>
      <c r="H313" s="27">
        <f>IF($C313="","",ROUND(SUMIF(账户表,$C313,账户期初)+SUMIFS($F$5:F313,$C$5:C313,$C313)-SUMIFS($G$5:G313,$C$5:C313,$C313),2))</f>
        <v/>
      </c>
      <c r="I313" s="18" t="n"/>
      <c r="J313" s="18" t="n"/>
      <c r="K313" s="28">
        <f>IF($B313="","",--TEXT($B313,"yyyymm"))</f>
        <v/>
      </c>
      <c r="L313" s="29">
        <f>IF($D313="","",IFERROR(INDEX(类别属性,MATCH($D313,类别表,0)),""))</f>
        <v/>
      </c>
      <c r="M313" s="18" t="n"/>
      <c r="N313" s="18" t="n"/>
      <c r="O313" s="26" t="n"/>
      <c r="P313" s="21">
        <f>IF($C313="","",IF(ISNA(MATCH($C313,账户表,0)),"※这个账户不在【基础资料】的账户档案里",IF($B313="","※没填日期，这一笔不会进任何月份的报表",IF(AND($F313&lt;&gt;"",$G313&lt;&gt;""),"※收入和支出不能同时填",IF(AND(N($F313)=0,N($G313)=0),"※收入和支出都没填",IF(OR(N($F313)&lt;0,N($G313)&lt;0),"※金额不能填负数，方向反了就换一列填",IF($D313="","※没填收支类别，分类报表会漏掉这一笔",IF(ISNA(MATCH($D313,类别表,0)),"※收支类别不在【基础资料】的清单里",IF(AND($L313="内部转账",$M313=""),"△内部转账要在「对方账户」写上另一头",IF(AND($L313="内部转账",$M313=$C313),"※对方账户跟本账户是同一个",IF(AND($L313&lt;&gt;"内部转账",$M313&lt;&gt;""),"△填了对方账户，但类别不是内部转账",IF($H313&lt;0,"△这一笔之后该账户余额成负数了，核一下",""))))))))))))</f>
        <v/>
      </c>
    </row>
    <row r="314">
      <c r="A314" s="17">
        <f>IF($C314="","",COUNTA($C$5:$C314))</f>
        <v/>
      </c>
      <c r="B314" s="20" t="n"/>
      <c r="C314" s="18" t="n"/>
      <c r="D314" s="18" t="n"/>
      <c r="E314" s="26" t="n"/>
      <c r="F314" s="19" t="n"/>
      <c r="G314" s="19" t="n"/>
      <c r="H314" s="27">
        <f>IF($C314="","",ROUND(SUMIF(账户表,$C314,账户期初)+SUMIFS($F$5:F314,$C$5:C314,$C314)-SUMIFS($G$5:G314,$C$5:C314,$C314),2))</f>
        <v/>
      </c>
      <c r="I314" s="18" t="n"/>
      <c r="J314" s="18" t="n"/>
      <c r="K314" s="28">
        <f>IF($B314="","",--TEXT($B314,"yyyymm"))</f>
        <v/>
      </c>
      <c r="L314" s="29">
        <f>IF($D314="","",IFERROR(INDEX(类别属性,MATCH($D314,类别表,0)),""))</f>
        <v/>
      </c>
      <c r="M314" s="18" t="n"/>
      <c r="N314" s="18" t="n"/>
      <c r="O314" s="26" t="n"/>
      <c r="P314" s="21">
        <f>IF($C314="","",IF(ISNA(MATCH($C314,账户表,0)),"※这个账户不在【基础资料】的账户档案里",IF($B314="","※没填日期，这一笔不会进任何月份的报表",IF(AND($F314&lt;&gt;"",$G314&lt;&gt;""),"※收入和支出不能同时填",IF(AND(N($F314)=0,N($G314)=0),"※收入和支出都没填",IF(OR(N($F314)&lt;0,N($G314)&lt;0),"※金额不能填负数，方向反了就换一列填",IF($D314="","※没填收支类别，分类报表会漏掉这一笔",IF(ISNA(MATCH($D314,类别表,0)),"※收支类别不在【基础资料】的清单里",IF(AND($L314="内部转账",$M314=""),"△内部转账要在「对方账户」写上另一头",IF(AND($L314="内部转账",$M314=$C314),"※对方账户跟本账户是同一个",IF(AND($L314&lt;&gt;"内部转账",$M314&lt;&gt;""),"△填了对方账户，但类别不是内部转账",IF($H314&lt;0,"△这一笔之后该账户余额成负数了，核一下",""))))))))))))</f>
        <v/>
      </c>
    </row>
    <row r="315">
      <c r="A315" s="17">
        <f>IF($C315="","",COUNTA($C$5:$C315))</f>
        <v/>
      </c>
      <c r="B315" s="20" t="n"/>
      <c r="C315" s="18" t="n"/>
      <c r="D315" s="18" t="n"/>
      <c r="E315" s="26" t="n"/>
      <c r="F315" s="19" t="n"/>
      <c r="G315" s="19" t="n"/>
      <c r="H315" s="27">
        <f>IF($C315="","",ROUND(SUMIF(账户表,$C315,账户期初)+SUMIFS($F$5:F315,$C$5:C315,$C315)-SUMIFS($G$5:G315,$C$5:C315,$C315),2))</f>
        <v/>
      </c>
      <c r="I315" s="18" t="n"/>
      <c r="J315" s="18" t="n"/>
      <c r="K315" s="28">
        <f>IF($B315="","",--TEXT($B315,"yyyymm"))</f>
        <v/>
      </c>
      <c r="L315" s="29">
        <f>IF($D315="","",IFERROR(INDEX(类别属性,MATCH($D315,类别表,0)),""))</f>
        <v/>
      </c>
      <c r="M315" s="18" t="n"/>
      <c r="N315" s="18" t="n"/>
      <c r="O315" s="26" t="n"/>
      <c r="P315" s="21">
        <f>IF($C315="","",IF(ISNA(MATCH($C315,账户表,0)),"※这个账户不在【基础资料】的账户档案里",IF($B315="","※没填日期，这一笔不会进任何月份的报表",IF(AND($F315&lt;&gt;"",$G315&lt;&gt;""),"※收入和支出不能同时填",IF(AND(N($F315)=0,N($G315)=0),"※收入和支出都没填",IF(OR(N($F315)&lt;0,N($G315)&lt;0),"※金额不能填负数，方向反了就换一列填",IF($D315="","※没填收支类别，分类报表会漏掉这一笔",IF(ISNA(MATCH($D315,类别表,0)),"※收支类别不在【基础资料】的清单里",IF(AND($L315="内部转账",$M315=""),"△内部转账要在「对方账户」写上另一头",IF(AND($L315="内部转账",$M315=$C315),"※对方账户跟本账户是同一个",IF(AND($L315&lt;&gt;"内部转账",$M315&lt;&gt;""),"△填了对方账户，但类别不是内部转账",IF($H315&lt;0,"△这一笔之后该账户余额成负数了，核一下",""))))))))))))</f>
        <v/>
      </c>
    </row>
    <row r="316">
      <c r="A316" s="17">
        <f>IF($C316="","",COUNTA($C$5:$C316))</f>
        <v/>
      </c>
      <c r="B316" s="20" t="n"/>
      <c r="C316" s="18" t="n"/>
      <c r="D316" s="18" t="n"/>
      <c r="E316" s="26" t="n"/>
      <c r="F316" s="19" t="n"/>
      <c r="G316" s="19" t="n"/>
      <c r="H316" s="27">
        <f>IF($C316="","",ROUND(SUMIF(账户表,$C316,账户期初)+SUMIFS($F$5:F316,$C$5:C316,$C316)-SUMIFS($G$5:G316,$C$5:C316,$C316),2))</f>
        <v/>
      </c>
      <c r="I316" s="18" t="n"/>
      <c r="J316" s="18" t="n"/>
      <c r="K316" s="28">
        <f>IF($B316="","",--TEXT($B316,"yyyymm"))</f>
        <v/>
      </c>
      <c r="L316" s="29">
        <f>IF($D316="","",IFERROR(INDEX(类别属性,MATCH($D316,类别表,0)),""))</f>
        <v/>
      </c>
      <c r="M316" s="18" t="n"/>
      <c r="N316" s="18" t="n"/>
      <c r="O316" s="26" t="n"/>
      <c r="P316" s="21">
        <f>IF($C316="","",IF(ISNA(MATCH($C316,账户表,0)),"※这个账户不在【基础资料】的账户档案里",IF($B316="","※没填日期，这一笔不会进任何月份的报表",IF(AND($F316&lt;&gt;"",$G316&lt;&gt;""),"※收入和支出不能同时填",IF(AND(N($F316)=0,N($G316)=0),"※收入和支出都没填",IF(OR(N($F316)&lt;0,N($G316)&lt;0),"※金额不能填负数，方向反了就换一列填",IF($D316="","※没填收支类别，分类报表会漏掉这一笔",IF(ISNA(MATCH($D316,类别表,0)),"※收支类别不在【基础资料】的清单里",IF(AND($L316="内部转账",$M316=""),"△内部转账要在「对方账户」写上另一头",IF(AND($L316="内部转账",$M316=$C316),"※对方账户跟本账户是同一个",IF(AND($L316&lt;&gt;"内部转账",$M316&lt;&gt;""),"△填了对方账户，但类别不是内部转账",IF($H316&lt;0,"△这一笔之后该账户余额成负数了，核一下",""))))))))))))</f>
        <v/>
      </c>
    </row>
    <row r="317">
      <c r="A317" s="17">
        <f>IF($C317="","",COUNTA($C$5:$C317))</f>
        <v/>
      </c>
      <c r="B317" s="20" t="n"/>
      <c r="C317" s="18" t="n"/>
      <c r="D317" s="18" t="n"/>
      <c r="E317" s="26" t="n"/>
      <c r="F317" s="19" t="n"/>
      <c r="G317" s="19" t="n"/>
      <c r="H317" s="27">
        <f>IF($C317="","",ROUND(SUMIF(账户表,$C317,账户期初)+SUMIFS($F$5:F317,$C$5:C317,$C317)-SUMIFS($G$5:G317,$C$5:C317,$C317),2))</f>
        <v/>
      </c>
      <c r="I317" s="18" t="n"/>
      <c r="J317" s="18" t="n"/>
      <c r="K317" s="28">
        <f>IF($B317="","",--TEXT($B317,"yyyymm"))</f>
        <v/>
      </c>
      <c r="L317" s="29">
        <f>IF($D317="","",IFERROR(INDEX(类别属性,MATCH($D317,类别表,0)),""))</f>
        <v/>
      </c>
      <c r="M317" s="18" t="n"/>
      <c r="N317" s="18" t="n"/>
      <c r="O317" s="26" t="n"/>
      <c r="P317" s="21">
        <f>IF($C317="","",IF(ISNA(MATCH($C317,账户表,0)),"※这个账户不在【基础资料】的账户档案里",IF($B317="","※没填日期，这一笔不会进任何月份的报表",IF(AND($F317&lt;&gt;"",$G317&lt;&gt;""),"※收入和支出不能同时填",IF(AND(N($F317)=0,N($G317)=0),"※收入和支出都没填",IF(OR(N($F317)&lt;0,N($G317)&lt;0),"※金额不能填负数，方向反了就换一列填",IF($D317="","※没填收支类别，分类报表会漏掉这一笔",IF(ISNA(MATCH($D317,类别表,0)),"※收支类别不在【基础资料】的清单里",IF(AND($L317="内部转账",$M317=""),"△内部转账要在「对方账户」写上另一头",IF(AND($L317="内部转账",$M317=$C317),"※对方账户跟本账户是同一个",IF(AND($L317&lt;&gt;"内部转账",$M317&lt;&gt;""),"△填了对方账户，但类别不是内部转账",IF($H317&lt;0,"△这一笔之后该账户余额成负数了，核一下",""))))))))))))</f>
        <v/>
      </c>
    </row>
    <row r="318">
      <c r="A318" s="17">
        <f>IF($C318="","",COUNTA($C$5:$C318))</f>
        <v/>
      </c>
      <c r="B318" s="20" t="n"/>
      <c r="C318" s="18" t="n"/>
      <c r="D318" s="18" t="n"/>
      <c r="E318" s="26" t="n"/>
      <c r="F318" s="19" t="n"/>
      <c r="G318" s="19" t="n"/>
      <c r="H318" s="27">
        <f>IF($C318="","",ROUND(SUMIF(账户表,$C318,账户期初)+SUMIFS($F$5:F318,$C$5:C318,$C318)-SUMIFS($G$5:G318,$C$5:C318,$C318),2))</f>
        <v/>
      </c>
      <c r="I318" s="18" t="n"/>
      <c r="J318" s="18" t="n"/>
      <c r="K318" s="28">
        <f>IF($B318="","",--TEXT($B318,"yyyymm"))</f>
        <v/>
      </c>
      <c r="L318" s="29">
        <f>IF($D318="","",IFERROR(INDEX(类别属性,MATCH($D318,类别表,0)),""))</f>
        <v/>
      </c>
      <c r="M318" s="18" t="n"/>
      <c r="N318" s="18" t="n"/>
      <c r="O318" s="26" t="n"/>
      <c r="P318" s="21">
        <f>IF($C318="","",IF(ISNA(MATCH($C318,账户表,0)),"※这个账户不在【基础资料】的账户档案里",IF($B318="","※没填日期，这一笔不会进任何月份的报表",IF(AND($F318&lt;&gt;"",$G318&lt;&gt;""),"※收入和支出不能同时填",IF(AND(N($F318)=0,N($G318)=0),"※收入和支出都没填",IF(OR(N($F318)&lt;0,N($G318)&lt;0),"※金额不能填负数，方向反了就换一列填",IF($D318="","※没填收支类别，分类报表会漏掉这一笔",IF(ISNA(MATCH($D318,类别表,0)),"※收支类别不在【基础资料】的清单里",IF(AND($L318="内部转账",$M318=""),"△内部转账要在「对方账户」写上另一头",IF(AND($L318="内部转账",$M318=$C318),"※对方账户跟本账户是同一个",IF(AND($L318&lt;&gt;"内部转账",$M318&lt;&gt;""),"△填了对方账户，但类别不是内部转账",IF($H318&lt;0,"△这一笔之后该账户余额成负数了，核一下",""))))))))))))</f>
        <v/>
      </c>
    </row>
    <row r="319">
      <c r="A319" s="17">
        <f>IF($C319="","",COUNTA($C$5:$C319))</f>
        <v/>
      </c>
      <c r="B319" s="20" t="n"/>
      <c r="C319" s="18" t="n"/>
      <c r="D319" s="18" t="n"/>
      <c r="E319" s="26" t="n"/>
      <c r="F319" s="19" t="n"/>
      <c r="G319" s="19" t="n"/>
      <c r="H319" s="27">
        <f>IF($C319="","",ROUND(SUMIF(账户表,$C319,账户期初)+SUMIFS($F$5:F319,$C$5:C319,$C319)-SUMIFS($G$5:G319,$C$5:C319,$C319),2))</f>
        <v/>
      </c>
      <c r="I319" s="18" t="n"/>
      <c r="J319" s="18" t="n"/>
      <c r="K319" s="28">
        <f>IF($B319="","",--TEXT($B319,"yyyymm"))</f>
        <v/>
      </c>
      <c r="L319" s="29">
        <f>IF($D319="","",IFERROR(INDEX(类别属性,MATCH($D319,类别表,0)),""))</f>
        <v/>
      </c>
      <c r="M319" s="18" t="n"/>
      <c r="N319" s="18" t="n"/>
      <c r="O319" s="26" t="n"/>
      <c r="P319" s="21">
        <f>IF($C319="","",IF(ISNA(MATCH($C319,账户表,0)),"※这个账户不在【基础资料】的账户档案里",IF($B319="","※没填日期，这一笔不会进任何月份的报表",IF(AND($F319&lt;&gt;"",$G319&lt;&gt;""),"※收入和支出不能同时填",IF(AND(N($F319)=0,N($G319)=0),"※收入和支出都没填",IF(OR(N($F319)&lt;0,N($G319)&lt;0),"※金额不能填负数，方向反了就换一列填",IF($D319="","※没填收支类别，分类报表会漏掉这一笔",IF(ISNA(MATCH($D319,类别表,0)),"※收支类别不在【基础资料】的清单里",IF(AND($L319="内部转账",$M319=""),"△内部转账要在「对方账户」写上另一头",IF(AND($L319="内部转账",$M319=$C319),"※对方账户跟本账户是同一个",IF(AND($L319&lt;&gt;"内部转账",$M319&lt;&gt;""),"△填了对方账户，但类别不是内部转账",IF($H319&lt;0,"△这一笔之后该账户余额成负数了，核一下",""))))))))))))</f>
        <v/>
      </c>
    </row>
    <row r="320">
      <c r="A320" s="17">
        <f>IF($C320="","",COUNTA($C$5:$C320))</f>
        <v/>
      </c>
      <c r="B320" s="20" t="n"/>
      <c r="C320" s="18" t="n"/>
      <c r="D320" s="18" t="n"/>
      <c r="E320" s="26" t="n"/>
      <c r="F320" s="19" t="n"/>
      <c r="G320" s="19" t="n"/>
      <c r="H320" s="27">
        <f>IF($C320="","",ROUND(SUMIF(账户表,$C320,账户期初)+SUMIFS($F$5:F320,$C$5:C320,$C320)-SUMIFS($G$5:G320,$C$5:C320,$C320),2))</f>
        <v/>
      </c>
      <c r="I320" s="18" t="n"/>
      <c r="J320" s="18" t="n"/>
      <c r="K320" s="28">
        <f>IF($B320="","",--TEXT($B320,"yyyymm"))</f>
        <v/>
      </c>
      <c r="L320" s="29">
        <f>IF($D320="","",IFERROR(INDEX(类别属性,MATCH($D320,类别表,0)),""))</f>
        <v/>
      </c>
      <c r="M320" s="18" t="n"/>
      <c r="N320" s="18" t="n"/>
      <c r="O320" s="26" t="n"/>
      <c r="P320" s="21">
        <f>IF($C320="","",IF(ISNA(MATCH($C320,账户表,0)),"※这个账户不在【基础资料】的账户档案里",IF($B320="","※没填日期，这一笔不会进任何月份的报表",IF(AND($F320&lt;&gt;"",$G320&lt;&gt;""),"※收入和支出不能同时填",IF(AND(N($F320)=0,N($G320)=0),"※收入和支出都没填",IF(OR(N($F320)&lt;0,N($G320)&lt;0),"※金额不能填负数，方向反了就换一列填",IF($D320="","※没填收支类别，分类报表会漏掉这一笔",IF(ISNA(MATCH($D320,类别表,0)),"※收支类别不在【基础资料】的清单里",IF(AND($L320="内部转账",$M320=""),"△内部转账要在「对方账户」写上另一头",IF(AND($L320="内部转账",$M320=$C320),"※对方账户跟本账户是同一个",IF(AND($L320&lt;&gt;"内部转账",$M320&lt;&gt;""),"△填了对方账户，但类别不是内部转账",IF($H320&lt;0,"△这一笔之后该账户余额成负数了，核一下",""))))))))))))</f>
        <v/>
      </c>
    </row>
    <row r="321">
      <c r="A321" s="17">
        <f>IF($C321="","",COUNTA($C$5:$C321))</f>
        <v/>
      </c>
      <c r="B321" s="20" t="n"/>
      <c r="C321" s="18" t="n"/>
      <c r="D321" s="18" t="n"/>
      <c r="E321" s="26" t="n"/>
      <c r="F321" s="19" t="n"/>
      <c r="G321" s="19" t="n"/>
      <c r="H321" s="27">
        <f>IF($C321="","",ROUND(SUMIF(账户表,$C321,账户期初)+SUMIFS($F$5:F321,$C$5:C321,$C321)-SUMIFS($G$5:G321,$C$5:C321,$C321),2))</f>
        <v/>
      </c>
      <c r="I321" s="18" t="n"/>
      <c r="J321" s="18" t="n"/>
      <c r="K321" s="28">
        <f>IF($B321="","",--TEXT($B321,"yyyymm"))</f>
        <v/>
      </c>
      <c r="L321" s="29">
        <f>IF($D321="","",IFERROR(INDEX(类别属性,MATCH($D321,类别表,0)),""))</f>
        <v/>
      </c>
      <c r="M321" s="18" t="n"/>
      <c r="N321" s="18" t="n"/>
      <c r="O321" s="26" t="n"/>
      <c r="P321" s="21">
        <f>IF($C321="","",IF(ISNA(MATCH($C321,账户表,0)),"※这个账户不在【基础资料】的账户档案里",IF($B321="","※没填日期，这一笔不会进任何月份的报表",IF(AND($F321&lt;&gt;"",$G321&lt;&gt;""),"※收入和支出不能同时填",IF(AND(N($F321)=0,N($G321)=0),"※收入和支出都没填",IF(OR(N($F321)&lt;0,N($G321)&lt;0),"※金额不能填负数，方向反了就换一列填",IF($D321="","※没填收支类别，分类报表会漏掉这一笔",IF(ISNA(MATCH($D321,类别表,0)),"※收支类别不在【基础资料】的清单里",IF(AND($L321="内部转账",$M321=""),"△内部转账要在「对方账户」写上另一头",IF(AND($L321="内部转账",$M321=$C321),"※对方账户跟本账户是同一个",IF(AND($L321&lt;&gt;"内部转账",$M321&lt;&gt;""),"△填了对方账户，但类别不是内部转账",IF($H321&lt;0,"△这一笔之后该账户余额成负数了，核一下",""))))))))))))</f>
        <v/>
      </c>
    </row>
    <row r="322">
      <c r="A322" s="17">
        <f>IF($C322="","",COUNTA($C$5:$C322))</f>
        <v/>
      </c>
      <c r="B322" s="20" t="n"/>
      <c r="C322" s="18" t="n"/>
      <c r="D322" s="18" t="n"/>
      <c r="E322" s="26" t="n"/>
      <c r="F322" s="19" t="n"/>
      <c r="G322" s="19" t="n"/>
      <c r="H322" s="27">
        <f>IF($C322="","",ROUND(SUMIF(账户表,$C322,账户期初)+SUMIFS($F$5:F322,$C$5:C322,$C322)-SUMIFS($G$5:G322,$C$5:C322,$C322),2))</f>
        <v/>
      </c>
      <c r="I322" s="18" t="n"/>
      <c r="J322" s="18" t="n"/>
      <c r="K322" s="28">
        <f>IF($B322="","",--TEXT($B322,"yyyymm"))</f>
        <v/>
      </c>
      <c r="L322" s="29">
        <f>IF($D322="","",IFERROR(INDEX(类别属性,MATCH($D322,类别表,0)),""))</f>
        <v/>
      </c>
      <c r="M322" s="18" t="n"/>
      <c r="N322" s="18" t="n"/>
      <c r="O322" s="26" t="n"/>
      <c r="P322" s="21">
        <f>IF($C322="","",IF(ISNA(MATCH($C322,账户表,0)),"※这个账户不在【基础资料】的账户档案里",IF($B322="","※没填日期，这一笔不会进任何月份的报表",IF(AND($F322&lt;&gt;"",$G322&lt;&gt;""),"※收入和支出不能同时填",IF(AND(N($F322)=0,N($G322)=0),"※收入和支出都没填",IF(OR(N($F322)&lt;0,N($G322)&lt;0),"※金额不能填负数，方向反了就换一列填",IF($D322="","※没填收支类别，分类报表会漏掉这一笔",IF(ISNA(MATCH($D322,类别表,0)),"※收支类别不在【基础资料】的清单里",IF(AND($L322="内部转账",$M322=""),"△内部转账要在「对方账户」写上另一头",IF(AND($L322="内部转账",$M322=$C322),"※对方账户跟本账户是同一个",IF(AND($L322&lt;&gt;"内部转账",$M322&lt;&gt;""),"△填了对方账户，但类别不是内部转账",IF($H322&lt;0,"△这一笔之后该账户余额成负数了，核一下",""))))))))))))</f>
        <v/>
      </c>
    </row>
    <row r="323">
      <c r="A323" s="17">
        <f>IF($C323="","",COUNTA($C$5:$C323))</f>
        <v/>
      </c>
      <c r="B323" s="20" t="n"/>
      <c r="C323" s="18" t="n"/>
      <c r="D323" s="18" t="n"/>
      <c r="E323" s="26" t="n"/>
      <c r="F323" s="19" t="n"/>
      <c r="G323" s="19" t="n"/>
      <c r="H323" s="27">
        <f>IF($C323="","",ROUND(SUMIF(账户表,$C323,账户期初)+SUMIFS($F$5:F323,$C$5:C323,$C323)-SUMIFS($G$5:G323,$C$5:C323,$C323),2))</f>
        <v/>
      </c>
      <c r="I323" s="18" t="n"/>
      <c r="J323" s="18" t="n"/>
      <c r="K323" s="28">
        <f>IF($B323="","",--TEXT($B323,"yyyymm"))</f>
        <v/>
      </c>
      <c r="L323" s="29">
        <f>IF($D323="","",IFERROR(INDEX(类别属性,MATCH($D323,类别表,0)),""))</f>
        <v/>
      </c>
      <c r="M323" s="18" t="n"/>
      <c r="N323" s="18" t="n"/>
      <c r="O323" s="26" t="n"/>
      <c r="P323" s="21">
        <f>IF($C323="","",IF(ISNA(MATCH($C323,账户表,0)),"※这个账户不在【基础资料】的账户档案里",IF($B323="","※没填日期，这一笔不会进任何月份的报表",IF(AND($F323&lt;&gt;"",$G323&lt;&gt;""),"※收入和支出不能同时填",IF(AND(N($F323)=0,N($G323)=0),"※收入和支出都没填",IF(OR(N($F323)&lt;0,N($G323)&lt;0),"※金额不能填负数，方向反了就换一列填",IF($D323="","※没填收支类别，分类报表会漏掉这一笔",IF(ISNA(MATCH($D323,类别表,0)),"※收支类别不在【基础资料】的清单里",IF(AND($L323="内部转账",$M323=""),"△内部转账要在「对方账户」写上另一头",IF(AND($L323="内部转账",$M323=$C323),"※对方账户跟本账户是同一个",IF(AND($L323&lt;&gt;"内部转账",$M323&lt;&gt;""),"△填了对方账户，但类别不是内部转账",IF($H323&lt;0,"△这一笔之后该账户余额成负数了，核一下",""))))))))))))</f>
        <v/>
      </c>
    </row>
    <row r="324">
      <c r="A324" s="17">
        <f>IF($C324="","",COUNTA($C$5:$C324))</f>
        <v/>
      </c>
      <c r="B324" s="20" t="n"/>
      <c r="C324" s="18" t="n"/>
      <c r="D324" s="18" t="n"/>
      <c r="E324" s="26" t="n"/>
      <c r="F324" s="19" t="n"/>
      <c r="G324" s="19" t="n"/>
      <c r="H324" s="27">
        <f>IF($C324="","",ROUND(SUMIF(账户表,$C324,账户期初)+SUMIFS($F$5:F324,$C$5:C324,$C324)-SUMIFS($G$5:G324,$C$5:C324,$C324),2))</f>
        <v/>
      </c>
      <c r="I324" s="18" t="n"/>
      <c r="J324" s="18" t="n"/>
      <c r="K324" s="28">
        <f>IF($B324="","",--TEXT($B324,"yyyymm"))</f>
        <v/>
      </c>
      <c r="L324" s="29">
        <f>IF($D324="","",IFERROR(INDEX(类别属性,MATCH($D324,类别表,0)),""))</f>
        <v/>
      </c>
      <c r="M324" s="18" t="n"/>
      <c r="N324" s="18" t="n"/>
      <c r="O324" s="26" t="n"/>
      <c r="P324" s="21">
        <f>IF($C324="","",IF(ISNA(MATCH($C324,账户表,0)),"※这个账户不在【基础资料】的账户档案里",IF($B324="","※没填日期，这一笔不会进任何月份的报表",IF(AND($F324&lt;&gt;"",$G324&lt;&gt;""),"※收入和支出不能同时填",IF(AND(N($F324)=0,N($G324)=0),"※收入和支出都没填",IF(OR(N($F324)&lt;0,N($G324)&lt;0),"※金额不能填负数，方向反了就换一列填",IF($D324="","※没填收支类别，分类报表会漏掉这一笔",IF(ISNA(MATCH($D324,类别表,0)),"※收支类别不在【基础资料】的清单里",IF(AND($L324="内部转账",$M324=""),"△内部转账要在「对方账户」写上另一头",IF(AND($L324="内部转账",$M324=$C324),"※对方账户跟本账户是同一个",IF(AND($L324&lt;&gt;"内部转账",$M324&lt;&gt;""),"△填了对方账户，但类别不是内部转账",IF($H324&lt;0,"△这一笔之后该账户余额成负数了，核一下",""))))))))))))</f>
        <v/>
      </c>
    </row>
    <row r="325">
      <c r="A325" s="17">
        <f>IF($C325="","",COUNTA($C$5:$C325))</f>
        <v/>
      </c>
      <c r="B325" s="20" t="n"/>
      <c r="C325" s="18" t="n"/>
      <c r="D325" s="18" t="n"/>
      <c r="E325" s="26" t="n"/>
      <c r="F325" s="19" t="n"/>
      <c r="G325" s="19" t="n"/>
      <c r="H325" s="27">
        <f>IF($C325="","",ROUND(SUMIF(账户表,$C325,账户期初)+SUMIFS($F$5:F325,$C$5:C325,$C325)-SUMIFS($G$5:G325,$C$5:C325,$C325),2))</f>
        <v/>
      </c>
      <c r="I325" s="18" t="n"/>
      <c r="J325" s="18" t="n"/>
      <c r="K325" s="28">
        <f>IF($B325="","",--TEXT($B325,"yyyymm"))</f>
        <v/>
      </c>
      <c r="L325" s="29">
        <f>IF($D325="","",IFERROR(INDEX(类别属性,MATCH($D325,类别表,0)),""))</f>
        <v/>
      </c>
      <c r="M325" s="18" t="n"/>
      <c r="N325" s="18" t="n"/>
      <c r="O325" s="26" t="n"/>
      <c r="P325" s="21">
        <f>IF($C325="","",IF(ISNA(MATCH($C325,账户表,0)),"※这个账户不在【基础资料】的账户档案里",IF($B325="","※没填日期，这一笔不会进任何月份的报表",IF(AND($F325&lt;&gt;"",$G325&lt;&gt;""),"※收入和支出不能同时填",IF(AND(N($F325)=0,N($G325)=0),"※收入和支出都没填",IF(OR(N($F325)&lt;0,N($G325)&lt;0),"※金额不能填负数，方向反了就换一列填",IF($D325="","※没填收支类别，分类报表会漏掉这一笔",IF(ISNA(MATCH($D325,类别表,0)),"※收支类别不在【基础资料】的清单里",IF(AND($L325="内部转账",$M325=""),"△内部转账要在「对方账户」写上另一头",IF(AND($L325="内部转账",$M325=$C325),"※对方账户跟本账户是同一个",IF(AND($L325&lt;&gt;"内部转账",$M325&lt;&gt;""),"△填了对方账户，但类别不是内部转账",IF($H325&lt;0,"△这一笔之后该账户余额成负数了，核一下",""))))))))))))</f>
        <v/>
      </c>
    </row>
    <row r="326">
      <c r="A326" s="17">
        <f>IF($C326="","",COUNTA($C$5:$C326))</f>
        <v/>
      </c>
      <c r="B326" s="20" t="n"/>
      <c r="C326" s="18" t="n"/>
      <c r="D326" s="18" t="n"/>
      <c r="E326" s="26" t="n"/>
      <c r="F326" s="19" t="n"/>
      <c r="G326" s="19" t="n"/>
      <c r="H326" s="27">
        <f>IF($C326="","",ROUND(SUMIF(账户表,$C326,账户期初)+SUMIFS($F$5:F326,$C$5:C326,$C326)-SUMIFS($G$5:G326,$C$5:C326,$C326),2))</f>
        <v/>
      </c>
      <c r="I326" s="18" t="n"/>
      <c r="J326" s="18" t="n"/>
      <c r="K326" s="28">
        <f>IF($B326="","",--TEXT($B326,"yyyymm"))</f>
        <v/>
      </c>
      <c r="L326" s="29">
        <f>IF($D326="","",IFERROR(INDEX(类别属性,MATCH($D326,类别表,0)),""))</f>
        <v/>
      </c>
      <c r="M326" s="18" t="n"/>
      <c r="N326" s="18" t="n"/>
      <c r="O326" s="26" t="n"/>
      <c r="P326" s="21">
        <f>IF($C326="","",IF(ISNA(MATCH($C326,账户表,0)),"※这个账户不在【基础资料】的账户档案里",IF($B326="","※没填日期，这一笔不会进任何月份的报表",IF(AND($F326&lt;&gt;"",$G326&lt;&gt;""),"※收入和支出不能同时填",IF(AND(N($F326)=0,N($G326)=0),"※收入和支出都没填",IF(OR(N($F326)&lt;0,N($G326)&lt;0),"※金额不能填负数，方向反了就换一列填",IF($D326="","※没填收支类别，分类报表会漏掉这一笔",IF(ISNA(MATCH($D326,类别表,0)),"※收支类别不在【基础资料】的清单里",IF(AND($L326="内部转账",$M326=""),"△内部转账要在「对方账户」写上另一头",IF(AND($L326="内部转账",$M326=$C326),"※对方账户跟本账户是同一个",IF(AND($L326&lt;&gt;"内部转账",$M326&lt;&gt;""),"△填了对方账户，但类别不是内部转账",IF($H326&lt;0,"△这一笔之后该账户余额成负数了，核一下",""))))))))))))</f>
        <v/>
      </c>
    </row>
    <row r="327">
      <c r="A327" s="17">
        <f>IF($C327="","",COUNTA($C$5:$C327))</f>
        <v/>
      </c>
      <c r="B327" s="20" t="n"/>
      <c r="C327" s="18" t="n"/>
      <c r="D327" s="18" t="n"/>
      <c r="E327" s="26" t="n"/>
      <c r="F327" s="19" t="n"/>
      <c r="G327" s="19" t="n"/>
      <c r="H327" s="27">
        <f>IF($C327="","",ROUND(SUMIF(账户表,$C327,账户期初)+SUMIFS($F$5:F327,$C$5:C327,$C327)-SUMIFS($G$5:G327,$C$5:C327,$C327),2))</f>
        <v/>
      </c>
      <c r="I327" s="18" t="n"/>
      <c r="J327" s="18" t="n"/>
      <c r="K327" s="28">
        <f>IF($B327="","",--TEXT($B327,"yyyymm"))</f>
        <v/>
      </c>
      <c r="L327" s="29">
        <f>IF($D327="","",IFERROR(INDEX(类别属性,MATCH($D327,类别表,0)),""))</f>
        <v/>
      </c>
      <c r="M327" s="18" t="n"/>
      <c r="N327" s="18" t="n"/>
      <c r="O327" s="26" t="n"/>
      <c r="P327" s="21">
        <f>IF($C327="","",IF(ISNA(MATCH($C327,账户表,0)),"※这个账户不在【基础资料】的账户档案里",IF($B327="","※没填日期，这一笔不会进任何月份的报表",IF(AND($F327&lt;&gt;"",$G327&lt;&gt;""),"※收入和支出不能同时填",IF(AND(N($F327)=0,N($G327)=0),"※收入和支出都没填",IF(OR(N($F327)&lt;0,N($G327)&lt;0),"※金额不能填负数，方向反了就换一列填",IF($D327="","※没填收支类别，分类报表会漏掉这一笔",IF(ISNA(MATCH($D327,类别表,0)),"※收支类别不在【基础资料】的清单里",IF(AND($L327="内部转账",$M327=""),"△内部转账要在「对方账户」写上另一头",IF(AND($L327="内部转账",$M327=$C327),"※对方账户跟本账户是同一个",IF(AND($L327&lt;&gt;"内部转账",$M327&lt;&gt;""),"△填了对方账户，但类别不是内部转账",IF($H327&lt;0,"△这一笔之后该账户余额成负数了，核一下",""))))))))))))</f>
        <v/>
      </c>
    </row>
    <row r="328">
      <c r="A328" s="17">
        <f>IF($C328="","",COUNTA($C$5:$C328))</f>
        <v/>
      </c>
      <c r="B328" s="20" t="n"/>
      <c r="C328" s="18" t="n"/>
      <c r="D328" s="18" t="n"/>
      <c r="E328" s="26" t="n"/>
      <c r="F328" s="19" t="n"/>
      <c r="G328" s="19" t="n"/>
      <c r="H328" s="27">
        <f>IF($C328="","",ROUND(SUMIF(账户表,$C328,账户期初)+SUMIFS($F$5:F328,$C$5:C328,$C328)-SUMIFS($G$5:G328,$C$5:C328,$C328),2))</f>
        <v/>
      </c>
      <c r="I328" s="18" t="n"/>
      <c r="J328" s="18" t="n"/>
      <c r="K328" s="28">
        <f>IF($B328="","",--TEXT($B328,"yyyymm"))</f>
        <v/>
      </c>
      <c r="L328" s="29">
        <f>IF($D328="","",IFERROR(INDEX(类别属性,MATCH($D328,类别表,0)),""))</f>
        <v/>
      </c>
      <c r="M328" s="18" t="n"/>
      <c r="N328" s="18" t="n"/>
      <c r="O328" s="26" t="n"/>
      <c r="P328" s="21">
        <f>IF($C328="","",IF(ISNA(MATCH($C328,账户表,0)),"※这个账户不在【基础资料】的账户档案里",IF($B328="","※没填日期，这一笔不会进任何月份的报表",IF(AND($F328&lt;&gt;"",$G328&lt;&gt;""),"※收入和支出不能同时填",IF(AND(N($F328)=0,N($G328)=0),"※收入和支出都没填",IF(OR(N($F328)&lt;0,N($G328)&lt;0),"※金额不能填负数，方向反了就换一列填",IF($D328="","※没填收支类别，分类报表会漏掉这一笔",IF(ISNA(MATCH($D328,类别表,0)),"※收支类别不在【基础资料】的清单里",IF(AND($L328="内部转账",$M328=""),"△内部转账要在「对方账户」写上另一头",IF(AND($L328="内部转账",$M328=$C328),"※对方账户跟本账户是同一个",IF(AND($L328&lt;&gt;"内部转账",$M328&lt;&gt;""),"△填了对方账户，但类别不是内部转账",IF($H328&lt;0,"△这一笔之后该账户余额成负数了，核一下",""))))))))))))</f>
        <v/>
      </c>
    </row>
    <row r="329">
      <c r="A329" s="17">
        <f>IF($C329="","",COUNTA($C$5:$C329))</f>
        <v/>
      </c>
      <c r="B329" s="20" t="n"/>
      <c r="C329" s="18" t="n"/>
      <c r="D329" s="18" t="n"/>
      <c r="E329" s="26" t="n"/>
      <c r="F329" s="19" t="n"/>
      <c r="G329" s="19" t="n"/>
      <c r="H329" s="27">
        <f>IF($C329="","",ROUND(SUMIF(账户表,$C329,账户期初)+SUMIFS($F$5:F329,$C$5:C329,$C329)-SUMIFS($G$5:G329,$C$5:C329,$C329),2))</f>
        <v/>
      </c>
      <c r="I329" s="18" t="n"/>
      <c r="J329" s="18" t="n"/>
      <c r="K329" s="28">
        <f>IF($B329="","",--TEXT($B329,"yyyymm"))</f>
        <v/>
      </c>
      <c r="L329" s="29">
        <f>IF($D329="","",IFERROR(INDEX(类别属性,MATCH($D329,类别表,0)),""))</f>
        <v/>
      </c>
      <c r="M329" s="18" t="n"/>
      <c r="N329" s="18" t="n"/>
      <c r="O329" s="26" t="n"/>
      <c r="P329" s="21">
        <f>IF($C329="","",IF(ISNA(MATCH($C329,账户表,0)),"※这个账户不在【基础资料】的账户档案里",IF($B329="","※没填日期，这一笔不会进任何月份的报表",IF(AND($F329&lt;&gt;"",$G329&lt;&gt;""),"※收入和支出不能同时填",IF(AND(N($F329)=0,N($G329)=0),"※收入和支出都没填",IF(OR(N($F329)&lt;0,N($G329)&lt;0),"※金额不能填负数，方向反了就换一列填",IF($D329="","※没填收支类别，分类报表会漏掉这一笔",IF(ISNA(MATCH($D329,类别表,0)),"※收支类别不在【基础资料】的清单里",IF(AND($L329="内部转账",$M329=""),"△内部转账要在「对方账户」写上另一头",IF(AND($L329="内部转账",$M329=$C329),"※对方账户跟本账户是同一个",IF(AND($L329&lt;&gt;"内部转账",$M329&lt;&gt;""),"△填了对方账户，但类别不是内部转账",IF($H329&lt;0,"△这一笔之后该账户余额成负数了，核一下",""))))))))))))</f>
        <v/>
      </c>
    </row>
    <row r="330">
      <c r="A330" s="17">
        <f>IF($C330="","",COUNTA($C$5:$C330))</f>
        <v/>
      </c>
      <c r="B330" s="20" t="n"/>
      <c r="C330" s="18" t="n"/>
      <c r="D330" s="18" t="n"/>
      <c r="E330" s="26" t="n"/>
      <c r="F330" s="19" t="n"/>
      <c r="G330" s="19" t="n"/>
      <c r="H330" s="27">
        <f>IF($C330="","",ROUND(SUMIF(账户表,$C330,账户期初)+SUMIFS($F$5:F330,$C$5:C330,$C330)-SUMIFS($G$5:G330,$C$5:C330,$C330),2))</f>
        <v/>
      </c>
      <c r="I330" s="18" t="n"/>
      <c r="J330" s="18" t="n"/>
      <c r="K330" s="28">
        <f>IF($B330="","",--TEXT($B330,"yyyymm"))</f>
        <v/>
      </c>
      <c r="L330" s="29">
        <f>IF($D330="","",IFERROR(INDEX(类别属性,MATCH($D330,类别表,0)),""))</f>
        <v/>
      </c>
      <c r="M330" s="18" t="n"/>
      <c r="N330" s="18" t="n"/>
      <c r="O330" s="26" t="n"/>
      <c r="P330" s="21">
        <f>IF($C330="","",IF(ISNA(MATCH($C330,账户表,0)),"※这个账户不在【基础资料】的账户档案里",IF($B330="","※没填日期，这一笔不会进任何月份的报表",IF(AND($F330&lt;&gt;"",$G330&lt;&gt;""),"※收入和支出不能同时填",IF(AND(N($F330)=0,N($G330)=0),"※收入和支出都没填",IF(OR(N($F330)&lt;0,N($G330)&lt;0),"※金额不能填负数，方向反了就换一列填",IF($D330="","※没填收支类别，分类报表会漏掉这一笔",IF(ISNA(MATCH($D330,类别表,0)),"※收支类别不在【基础资料】的清单里",IF(AND($L330="内部转账",$M330=""),"△内部转账要在「对方账户」写上另一头",IF(AND($L330="内部转账",$M330=$C330),"※对方账户跟本账户是同一个",IF(AND($L330&lt;&gt;"内部转账",$M330&lt;&gt;""),"△填了对方账户，但类别不是内部转账",IF($H330&lt;0,"△这一笔之后该账户余额成负数了，核一下",""))))))))))))</f>
        <v/>
      </c>
    </row>
    <row r="331">
      <c r="A331" s="17">
        <f>IF($C331="","",COUNTA($C$5:$C331))</f>
        <v/>
      </c>
      <c r="B331" s="20" t="n"/>
      <c r="C331" s="18" t="n"/>
      <c r="D331" s="18" t="n"/>
      <c r="E331" s="26" t="n"/>
      <c r="F331" s="19" t="n"/>
      <c r="G331" s="19" t="n"/>
      <c r="H331" s="27">
        <f>IF($C331="","",ROUND(SUMIF(账户表,$C331,账户期初)+SUMIFS($F$5:F331,$C$5:C331,$C331)-SUMIFS($G$5:G331,$C$5:C331,$C331),2))</f>
        <v/>
      </c>
      <c r="I331" s="18" t="n"/>
      <c r="J331" s="18" t="n"/>
      <c r="K331" s="28">
        <f>IF($B331="","",--TEXT($B331,"yyyymm"))</f>
        <v/>
      </c>
      <c r="L331" s="29">
        <f>IF($D331="","",IFERROR(INDEX(类别属性,MATCH($D331,类别表,0)),""))</f>
        <v/>
      </c>
      <c r="M331" s="18" t="n"/>
      <c r="N331" s="18" t="n"/>
      <c r="O331" s="26" t="n"/>
      <c r="P331" s="21">
        <f>IF($C331="","",IF(ISNA(MATCH($C331,账户表,0)),"※这个账户不在【基础资料】的账户档案里",IF($B331="","※没填日期，这一笔不会进任何月份的报表",IF(AND($F331&lt;&gt;"",$G331&lt;&gt;""),"※收入和支出不能同时填",IF(AND(N($F331)=0,N($G331)=0),"※收入和支出都没填",IF(OR(N($F331)&lt;0,N($G331)&lt;0),"※金额不能填负数，方向反了就换一列填",IF($D331="","※没填收支类别，分类报表会漏掉这一笔",IF(ISNA(MATCH($D331,类别表,0)),"※收支类别不在【基础资料】的清单里",IF(AND($L331="内部转账",$M331=""),"△内部转账要在「对方账户」写上另一头",IF(AND($L331="内部转账",$M331=$C331),"※对方账户跟本账户是同一个",IF(AND($L331&lt;&gt;"内部转账",$M331&lt;&gt;""),"△填了对方账户，但类别不是内部转账",IF($H331&lt;0,"△这一笔之后该账户余额成负数了，核一下",""))))))))))))</f>
        <v/>
      </c>
    </row>
    <row r="332">
      <c r="A332" s="17">
        <f>IF($C332="","",COUNTA($C$5:$C332))</f>
        <v/>
      </c>
      <c r="B332" s="20" t="n"/>
      <c r="C332" s="18" t="n"/>
      <c r="D332" s="18" t="n"/>
      <c r="E332" s="26" t="n"/>
      <c r="F332" s="19" t="n"/>
      <c r="G332" s="19" t="n"/>
      <c r="H332" s="27">
        <f>IF($C332="","",ROUND(SUMIF(账户表,$C332,账户期初)+SUMIFS($F$5:F332,$C$5:C332,$C332)-SUMIFS($G$5:G332,$C$5:C332,$C332),2))</f>
        <v/>
      </c>
      <c r="I332" s="18" t="n"/>
      <c r="J332" s="18" t="n"/>
      <c r="K332" s="28">
        <f>IF($B332="","",--TEXT($B332,"yyyymm"))</f>
        <v/>
      </c>
      <c r="L332" s="29">
        <f>IF($D332="","",IFERROR(INDEX(类别属性,MATCH($D332,类别表,0)),""))</f>
        <v/>
      </c>
      <c r="M332" s="18" t="n"/>
      <c r="N332" s="18" t="n"/>
      <c r="O332" s="26" t="n"/>
      <c r="P332" s="21">
        <f>IF($C332="","",IF(ISNA(MATCH($C332,账户表,0)),"※这个账户不在【基础资料】的账户档案里",IF($B332="","※没填日期，这一笔不会进任何月份的报表",IF(AND($F332&lt;&gt;"",$G332&lt;&gt;""),"※收入和支出不能同时填",IF(AND(N($F332)=0,N($G332)=0),"※收入和支出都没填",IF(OR(N($F332)&lt;0,N($G332)&lt;0),"※金额不能填负数，方向反了就换一列填",IF($D332="","※没填收支类别，分类报表会漏掉这一笔",IF(ISNA(MATCH($D332,类别表,0)),"※收支类别不在【基础资料】的清单里",IF(AND($L332="内部转账",$M332=""),"△内部转账要在「对方账户」写上另一头",IF(AND($L332="内部转账",$M332=$C332),"※对方账户跟本账户是同一个",IF(AND($L332&lt;&gt;"内部转账",$M332&lt;&gt;""),"△填了对方账户，但类别不是内部转账",IF($H332&lt;0,"△这一笔之后该账户余额成负数了，核一下",""))))))))))))</f>
        <v/>
      </c>
    </row>
    <row r="333">
      <c r="A333" s="17">
        <f>IF($C333="","",COUNTA($C$5:$C333))</f>
        <v/>
      </c>
      <c r="B333" s="20" t="n"/>
      <c r="C333" s="18" t="n"/>
      <c r="D333" s="18" t="n"/>
      <c r="E333" s="26" t="n"/>
      <c r="F333" s="19" t="n"/>
      <c r="G333" s="19" t="n"/>
      <c r="H333" s="27">
        <f>IF($C333="","",ROUND(SUMIF(账户表,$C333,账户期初)+SUMIFS($F$5:F333,$C$5:C333,$C333)-SUMIFS($G$5:G333,$C$5:C333,$C333),2))</f>
        <v/>
      </c>
      <c r="I333" s="18" t="n"/>
      <c r="J333" s="18" t="n"/>
      <c r="K333" s="28">
        <f>IF($B333="","",--TEXT($B333,"yyyymm"))</f>
        <v/>
      </c>
      <c r="L333" s="29">
        <f>IF($D333="","",IFERROR(INDEX(类别属性,MATCH($D333,类别表,0)),""))</f>
        <v/>
      </c>
      <c r="M333" s="18" t="n"/>
      <c r="N333" s="18" t="n"/>
      <c r="O333" s="26" t="n"/>
      <c r="P333" s="21">
        <f>IF($C333="","",IF(ISNA(MATCH($C333,账户表,0)),"※这个账户不在【基础资料】的账户档案里",IF($B333="","※没填日期，这一笔不会进任何月份的报表",IF(AND($F333&lt;&gt;"",$G333&lt;&gt;""),"※收入和支出不能同时填",IF(AND(N($F333)=0,N($G333)=0),"※收入和支出都没填",IF(OR(N($F333)&lt;0,N($G333)&lt;0),"※金额不能填负数，方向反了就换一列填",IF($D333="","※没填收支类别，分类报表会漏掉这一笔",IF(ISNA(MATCH($D333,类别表,0)),"※收支类别不在【基础资料】的清单里",IF(AND($L333="内部转账",$M333=""),"△内部转账要在「对方账户」写上另一头",IF(AND($L333="内部转账",$M333=$C333),"※对方账户跟本账户是同一个",IF(AND($L333&lt;&gt;"内部转账",$M333&lt;&gt;""),"△填了对方账户，但类别不是内部转账",IF($H333&lt;0,"△这一笔之后该账户余额成负数了，核一下",""))))))))))))</f>
        <v/>
      </c>
    </row>
    <row r="334">
      <c r="A334" s="17">
        <f>IF($C334="","",COUNTA($C$5:$C334))</f>
        <v/>
      </c>
      <c r="B334" s="20" t="n"/>
      <c r="C334" s="18" t="n"/>
      <c r="D334" s="18" t="n"/>
      <c r="E334" s="26" t="n"/>
      <c r="F334" s="19" t="n"/>
      <c r="G334" s="19" t="n"/>
      <c r="H334" s="27">
        <f>IF($C334="","",ROUND(SUMIF(账户表,$C334,账户期初)+SUMIFS($F$5:F334,$C$5:C334,$C334)-SUMIFS($G$5:G334,$C$5:C334,$C334),2))</f>
        <v/>
      </c>
      <c r="I334" s="18" t="n"/>
      <c r="J334" s="18" t="n"/>
      <c r="K334" s="28">
        <f>IF($B334="","",--TEXT($B334,"yyyymm"))</f>
        <v/>
      </c>
      <c r="L334" s="29">
        <f>IF($D334="","",IFERROR(INDEX(类别属性,MATCH($D334,类别表,0)),""))</f>
        <v/>
      </c>
      <c r="M334" s="18" t="n"/>
      <c r="N334" s="18" t="n"/>
      <c r="O334" s="26" t="n"/>
      <c r="P334" s="21">
        <f>IF($C334="","",IF(ISNA(MATCH($C334,账户表,0)),"※这个账户不在【基础资料】的账户档案里",IF($B334="","※没填日期，这一笔不会进任何月份的报表",IF(AND($F334&lt;&gt;"",$G334&lt;&gt;""),"※收入和支出不能同时填",IF(AND(N($F334)=0,N($G334)=0),"※收入和支出都没填",IF(OR(N($F334)&lt;0,N($G334)&lt;0),"※金额不能填负数，方向反了就换一列填",IF($D334="","※没填收支类别，分类报表会漏掉这一笔",IF(ISNA(MATCH($D334,类别表,0)),"※收支类别不在【基础资料】的清单里",IF(AND($L334="内部转账",$M334=""),"△内部转账要在「对方账户」写上另一头",IF(AND($L334="内部转账",$M334=$C334),"※对方账户跟本账户是同一个",IF(AND($L334&lt;&gt;"内部转账",$M334&lt;&gt;""),"△填了对方账户，但类别不是内部转账",IF($H334&lt;0,"△这一笔之后该账户余额成负数了，核一下",""))))))))))))</f>
        <v/>
      </c>
    </row>
    <row r="335">
      <c r="A335" s="17">
        <f>IF($C335="","",COUNTA($C$5:$C335))</f>
        <v/>
      </c>
      <c r="B335" s="20" t="n"/>
      <c r="C335" s="18" t="n"/>
      <c r="D335" s="18" t="n"/>
      <c r="E335" s="26" t="n"/>
      <c r="F335" s="19" t="n"/>
      <c r="G335" s="19" t="n"/>
      <c r="H335" s="27">
        <f>IF($C335="","",ROUND(SUMIF(账户表,$C335,账户期初)+SUMIFS($F$5:F335,$C$5:C335,$C335)-SUMIFS($G$5:G335,$C$5:C335,$C335),2))</f>
        <v/>
      </c>
      <c r="I335" s="18" t="n"/>
      <c r="J335" s="18" t="n"/>
      <c r="K335" s="28">
        <f>IF($B335="","",--TEXT($B335,"yyyymm"))</f>
        <v/>
      </c>
      <c r="L335" s="29">
        <f>IF($D335="","",IFERROR(INDEX(类别属性,MATCH($D335,类别表,0)),""))</f>
        <v/>
      </c>
      <c r="M335" s="18" t="n"/>
      <c r="N335" s="18" t="n"/>
      <c r="O335" s="26" t="n"/>
      <c r="P335" s="21">
        <f>IF($C335="","",IF(ISNA(MATCH($C335,账户表,0)),"※这个账户不在【基础资料】的账户档案里",IF($B335="","※没填日期，这一笔不会进任何月份的报表",IF(AND($F335&lt;&gt;"",$G335&lt;&gt;""),"※收入和支出不能同时填",IF(AND(N($F335)=0,N($G335)=0),"※收入和支出都没填",IF(OR(N($F335)&lt;0,N($G335)&lt;0),"※金额不能填负数，方向反了就换一列填",IF($D335="","※没填收支类别，分类报表会漏掉这一笔",IF(ISNA(MATCH($D335,类别表,0)),"※收支类别不在【基础资料】的清单里",IF(AND($L335="内部转账",$M335=""),"△内部转账要在「对方账户」写上另一头",IF(AND($L335="内部转账",$M335=$C335),"※对方账户跟本账户是同一个",IF(AND($L335&lt;&gt;"内部转账",$M335&lt;&gt;""),"△填了对方账户，但类别不是内部转账",IF($H335&lt;0,"△这一笔之后该账户余额成负数了，核一下",""))))))))))))</f>
        <v/>
      </c>
    </row>
    <row r="336">
      <c r="A336" s="17">
        <f>IF($C336="","",COUNTA($C$5:$C336))</f>
        <v/>
      </c>
      <c r="B336" s="20" t="n"/>
      <c r="C336" s="18" t="n"/>
      <c r="D336" s="18" t="n"/>
      <c r="E336" s="26" t="n"/>
      <c r="F336" s="19" t="n"/>
      <c r="G336" s="19" t="n"/>
      <c r="H336" s="27">
        <f>IF($C336="","",ROUND(SUMIF(账户表,$C336,账户期初)+SUMIFS($F$5:F336,$C$5:C336,$C336)-SUMIFS($G$5:G336,$C$5:C336,$C336),2))</f>
        <v/>
      </c>
      <c r="I336" s="18" t="n"/>
      <c r="J336" s="18" t="n"/>
      <c r="K336" s="28">
        <f>IF($B336="","",--TEXT($B336,"yyyymm"))</f>
        <v/>
      </c>
      <c r="L336" s="29">
        <f>IF($D336="","",IFERROR(INDEX(类别属性,MATCH($D336,类别表,0)),""))</f>
        <v/>
      </c>
      <c r="M336" s="18" t="n"/>
      <c r="N336" s="18" t="n"/>
      <c r="O336" s="26" t="n"/>
      <c r="P336" s="21">
        <f>IF($C336="","",IF(ISNA(MATCH($C336,账户表,0)),"※这个账户不在【基础资料】的账户档案里",IF($B336="","※没填日期，这一笔不会进任何月份的报表",IF(AND($F336&lt;&gt;"",$G336&lt;&gt;""),"※收入和支出不能同时填",IF(AND(N($F336)=0,N($G336)=0),"※收入和支出都没填",IF(OR(N($F336)&lt;0,N($G336)&lt;0),"※金额不能填负数，方向反了就换一列填",IF($D336="","※没填收支类别，分类报表会漏掉这一笔",IF(ISNA(MATCH($D336,类别表,0)),"※收支类别不在【基础资料】的清单里",IF(AND($L336="内部转账",$M336=""),"△内部转账要在「对方账户」写上另一头",IF(AND($L336="内部转账",$M336=$C336),"※对方账户跟本账户是同一个",IF(AND($L336&lt;&gt;"内部转账",$M336&lt;&gt;""),"△填了对方账户，但类别不是内部转账",IF($H336&lt;0,"△这一笔之后该账户余额成负数了，核一下",""))))))))))))</f>
        <v/>
      </c>
    </row>
    <row r="337">
      <c r="A337" s="17">
        <f>IF($C337="","",COUNTA($C$5:$C337))</f>
        <v/>
      </c>
      <c r="B337" s="20" t="n"/>
      <c r="C337" s="18" t="n"/>
      <c r="D337" s="18" t="n"/>
      <c r="E337" s="26" t="n"/>
      <c r="F337" s="19" t="n"/>
      <c r="G337" s="19" t="n"/>
      <c r="H337" s="27">
        <f>IF($C337="","",ROUND(SUMIF(账户表,$C337,账户期初)+SUMIFS($F$5:F337,$C$5:C337,$C337)-SUMIFS($G$5:G337,$C$5:C337,$C337),2))</f>
        <v/>
      </c>
      <c r="I337" s="18" t="n"/>
      <c r="J337" s="18" t="n"/>
      <c r="K337" s="28">
        <f>IF($B337="","",--TEXT($B337,"yyyymm"))</f>
        <v/>
      </c>
      <c r="L337" s="29">
        <f>IF($D337="","",IFERROR(INDEX(类别属性,MATCH($D337,类别表,0)),""))</f>
        <v/>
      </c>
      <c r="M337" s="18" t="n"/>
      <c r="N337" s="18" t="n"/>
      <c r="O337" s="26" t="n"/>
      <c r="P337" s="21">
        <f>IF($C337="","",IF(ISNA(MATCH($C337,账户表,0)),"※这个账户不在【基础资料】的账户档案里",IF($B337="","※没填日期，这一笔不会进任何月份的报表",IF(AND($F337&lt;&gt;"",$G337&lt;&gt;""),"※收入和支出不能同时填",IF(AND(N($F337)=0,N($G337)=0),"※收入和支出都没填",IF(OR(N($F337)&lt;0,N($G337)&lt;0),"※金额不能填负数，方向反了就换一列填",IF($D337="","※没填收支类别，分类报表会漏掉这一笔",IF(ISNA(MATCH($D337,类别表,0)),"※收支类别不在【基础资料】的清单里",IF(AND($L337="内部转账",$M337=""),"△内部转账要在「对方账户」写上另一头",IF(AND($L337="内部转账",$M337=$C337),"※对方账户跟本账户是同一个",IF(AND($L337&lt;&gt;"内部转账",$M337&lt;&gt;""),"△填了对方账户，但类别不是内部转账",IF($H337&lt;0,"△这一笔之后该账户余额成负数了，核一下",""))))))))))))</f>
        <v/>
      </c>
    </row>
    <row r="338">
      <c r="A338" s="17">
        <f>IF($C338="","",COUNTA($C$5:$C338))</f>
        <v/>
      </c>
      <c r="B338" s="20" t="n"/>
      <c r="C338" s="18" t="n"/>
      <c r="D338" s="18" t="n"/>
      <c r="E338" s="26" t="n"/>
      <c r="F338" s="19" t="n"/>
      <c r="G338" s="19" t="n"/>
      <c r="H338" s="27">
        <f>IF($C338="","",ROUND(SUMIF(账户表,$C338,账户期初)+SUMIFS($F$5:F338,$C$5:C338,$C338)-SUMIFS($G$5:G338,$C$5:C338,$C338),2))</f>
        <v/>
      </c>
      <c r="I338" s="18" t="n"/>
      <c r="J338" s="18" t="n"/>
      <c r="K338" s="28">
        <f>IF($B338="","",--TEXT($B338,"yyyymm"))</f>
        <v/>
      </c>
      <c r="L338" s="29">
        <f>IF($D338="","",IFERROR(INDEX(类别属性,MATCH($D338,类别表,0)),""))</f>
        <v/>
      </c>
      <c r="M338" s="18" t="n"/>
      <c r="N338" s="18" t="n"/>
      <c r="O338" s="26" t="n"/>
      <c r="P338" s="21">
        <f>IF($C338="","",IF(ISNA(MATCH($C338,账户表,0)),"※这个账户不在【基础资料】的账户档案里",IF($B338="","※没填日期，这一笔不会进任何月份的报表",IF(AND($F338&lt;&gt;"",$G338&lt;&gt;""),"※收入和支出不能同时填",IF(AND(N($F338)=0,N($G338)=0),"※收入和支出都没填",IF(OR(N($F338)&lt;0,N($G338)&lt;0),"※金额不能填负数，方向反了就换一列填",IF($D338="","※没填收支类别，分类报表会漏掉这一笔",IF(ISNA(MATCH($D338,类别表,0)),"※收支类别不在【基础资料】的清单里",IF(AND($L338="内部转账",$M338=""),"△内部转账要在「对方账户」写上另一头",IF(AND($L338="内部转账",$M338=$C338),"※对方账户跟本账户是同一个",IF(AND($L338&lt;&gt;"内部转账",$M338&lt;&gt;""),"△填了对方账户，但类别不是内部转账",IF($H338&lt;0,"△这一笔之后该账户余额成负数了，核一下",""))))))))))))</f>
        <v/>
      </c>
    </row>
    <row r="339">
      <c r="A339" s="17">
        <f>IF($C339="","",COUNTA($C$5:$C339))</f>
        <v/>
      </c>
      <c r="B339" s="20" t="n"/>
      <c r="C339" s="18" t="n"/>
      <c r="D339" s="18" t="n"/>
      <c r="E339" s="26" t="n"/>
      <c r="F339" s="19" t="n"/>
      <c r="G339" s="19" t="n"/>
      <c r="H339" s="27">
        <f>IF($C339="","",ROUND(SUMIF(账户表,$C339,账户期初)+SUMIFS($F$5:F339,$C$5:C339,$C339)-SUMIFS($G$5:G339,$C$5:C339,$C339),2))</f>
        <v/>
      </c>
      <c r="I339" s="18" t="n"/>
      <c r="J339" s="18" t="n"/>
      <c r="K339" s="28">
        <f>IF($B339="","",--TEXT($B339,"yyyymm"))</f>
        <v/>
      </c>
      <c r="L339" s="29">
        <f>IF($D339="","",IFERROR(INDEX(类别属性,MATCH($D339,类别表,0)),""))</f>
        <v/>
      </c>
      <c r="M339" s="18" t="n"/>
      <c r="N339" s="18" t="n"/>
      <c r="O339" s="26" t="n"/>
      <c r="P339" s="21">
        <f>IF($C339="","",IF(ISNA(MATCH($C339,账户表,0)),"※这个账户不在【基础资料】的账户档案里",IF($B339="","※没填日期，这一笔不会进任何月份的报表",IF(AND($F339&lt;&gt;"",$G339&lt;&gt;""),"※收入和支出不能同时填",IF(AND(N($F339)=0,N($G339)=0),"※收入和支出都没填",IF(OR(N($F339)&lt;0,N($G339)&lt;0),"※金额不能填负数，方向反了就换一列填",IF($D339="","※没填收支类别，分类报表会漏掉这一笔",IF(ISNA(MATCH($D339,类别表,0)),"※收支类别不在【基础资料】的清单里",IF(AND($L339="内部转账",$M339=""),"△内部转账要在「对方账户」写上另一头",IF(AND($L339="内部转账",$M339=$C339),"※对方账户跟本账户是同一个",IF(AND($L339&lt;&gt;"内部转账",$M339&lt;&gt;""),"△填了对方账户，但类别不是内部转账",IF($H339&lt;0,"△这一笔之后该账户余额成负数了，核一下",""))))))))))))</f>
        <v/>
      </c>
    </row>
    <row r="340">
      <c r="A340" s="17">
        <f>IF($C340="","",COUNTA($C$5:$C340))</f>
        <v/>
      </c>
      <c r="B340" s="20" t="n"/>
      <c r="C340" s="18" t="n"/>
      <c r="D340" s="18" t="n"/>
      <c r="E340" s="26" t="n"/>
      <c r="F340" s="19" t="n"/>
      <c r="G340" s="19" t="n"/>
      <c r="H340" s="27">
        <f>IF($C340="","",ROUND(SUMIF(账户表,$C340,账户期初)+SUMIFS($F$5:F340,$C$5:C340,$C340)-SUMIFS($G$5:G340,$C$5:C340,$C340),2))</f>
        <v/>
      </c>
      <c r="I340" s="18" t="n"/>
      <c r="J340" s="18" t="n"/>
      <c r="K340" s="28">
        <f>IF($B340="","",--TEXT($B340,"yyyymm"))</f>
        <v/>
      </c>
      <c r="L340" s="29">
        <f>IF($D340="","",IFERROR(INDEX(类别属性,MATCH($D340,类别表,0)),""))</f>
        <v/>
      </c>
      <c r="M340" s="18" t="n"/>
      <c r="N340" s="18" t="n"/>
      <c r="O340" s="26" t="n"/>
      <c r="P340" s="21">
        <f>IF($C340="","",IF(ISNA(MATCH($C340,账户表,0)),"※这个账户不在【基础资料】的账户档案里",IF($B340="","※没填日期，这一笔不会进任何月份的报表",IF(AND($F340&lt;&gt;"",$G340&lt;&gt;""),"※收入和支出不能同时填",IF(AND(N($F340)=0,N($G340)=0),"※收入和支出都没填",IF(OR(N($F340)&lt;0,N($G340)&lt;0),"※金额不能填负数，方向反了就换一列填",IF($D340="","※没填收支类别，分类报表会漏掉这一笔",IF(ISNA(MATCH($D340,类别表,0)),"※收支类别不在【基础资料】的清单里",IF(AND($L340="内部转账",$M340=""),"△内部转账要在「对方账户」写上另一头",IF(AND($L340="内部转账",$M340=$C340),"※对方账户跟本账户是同一个",IF(AND($L340&lt;&gt;"内部转账",$M340&lt;&gt;""),"△填了对方账户，但类别不是内部转账",IF($H340&lt;0,"△这一笔之后该账户余额成负数了，核一下",""))))))))))))</f>
        <v/>
      </c>
    </row>
    <row r="341">
      <c r="A341" s="17">
        <f>IF($C341="","",COUNTA($C$5:$C341))</f>
        <v/>
      </c>
      <c r="B341" s="20" t="n"/>
      <c r="C341" s="18" t="n"/>
      <c r="D341" s="18" t="n"/>
      <c r="E341" s="26" t="n"/>
      <c r="F341" s="19" t="n"/>
      <c r="G341" s="19" t="n"/>
      <c r="H341" s="27">
        <f>IF($C341="","",ROUND(SUMIF(账户表,$C341,账户期初)+SUMIFS($F$5:F341,$C$5:C341,$C341)-SUMIFS($G$5:G341,$C$5:C341,$C341),2))</f>
        <v/>
      </c>
      <c r="I341" s="18" t="n"/>
      <c r="J341" s="18" t="n"/>
      <c r="K341" s="28">
        <f>IF($B341="","",--TEXT($B341,"yyyymm"))</f>
        <v/>
      </c>
      <c r="L341" s="29">
        <f>IF($D341="","",IFERROR(INDEX(类别属性,MATCH($D341,类别表,0)),""))</f>
        <v/>
      </c>
      <c r="M341" s="18" t="n"/>
      <c r="N341" s="18" t="n"/>
      <c r="O341" s="26" t="n"/>
      <c r="P341" s="21">
        <f>IF($C341="","",IF(ISNA(MATCH($C341,账户表,0)),"※这个账户不在【基础资料】的账户档案里",IF($B341="","※没填日期，这一笔不会进任何月份的报表",IF(AND($F341&lt;&gt;"",$G341&lt;&gt;""),"※收入和支出不能同时填",IF(AND(N($F341)=0,N($G341)=0),"※收入和支出都没填",IF(OR(N($F341)&lt;0,N($G341)&lt;0),"※金额不能填负数，方向反了就换一列填",IF($D341="","※没填收支类别，分类报表会漏掉这一笔",IF(ISNA(MATCH($D341,类别表,0)),"※收支类别不在【基础资料】的清单里",IF(AND($L341="内部转账",$M341=""),"△内部转账要在「对方账户」写上另一头",IF(AND($L341="内部转账",$M341=$C341),"※对方账户跟本账户是同一个",IF(AND($L341&lt;&gt;"内部转账",$M341&lt;&gt;""),"△填了对方账户，但类别不是内部转账",IF($H341&lt;0,"△这一笔之后该账户余额成负数了，核一下",""))))))))))))</f>
        <v/>
      </c>
    </row>
    <row r="342">
      <c r="A342" s="17">
        <f>IF($C342="","",COUNTA($C$5:$C342))</f>
        <v/>
      </c>
      <c r="B342" s="20" t="n"/>
      <c r="C342" s="18" t="n"/>
      <c r="D342" s="18" t="n"/>
      <c r="E342" s="26" t="n"/>
      <c r="F342" s="19" t="n"/>
      <c r="G342" s="19" t="n"/>
      <c r="H342" s="27">
        <f>IF($C342="","",ROUND(SUMIF(账户表,$C342,账户期初)+SUMIFS($F$5:F342,$C$5:C342,$C342)-SUMIFS($G$5:G342,$C$5:C342,$C342),2))</f>
        <v/>
      </c>
      <c r="I342" s="18" t="n"/>
      <c r="J342" s="18" t="n"/>
      <c r="K342" s="28">
        <f>IF($B342="","",--TEXT($B342,"yyyymm"))</f>
        <v/>
      </c>
      <c r="L342" s="29">
        <f>IF($D342="","",IFERROR(INDEX(类别属性,MATCH($D342,类别表,0)),""))</f>
        <v/>
      </c>
      <c r="M342" s="18" t="n"/>
      <c r="N342" s="18" t="n"/>
      <c r="O342" s="26" t="n"/>
      <c r="P342" s="21">
        <f>IF($C342="","",IF(ISNA(MATCH($C342,账户表,0)),"※这个账户不在【基础资料】的账户档案里",IF($B342="","※没填日期，这一笔不会进任何月份的报表",IF(AND($F342&lt;&gt;"",$G342&lt;&gt;""),"※收入和支出不能同时填",IF(AND(N($F342)=0,N($G342)=0),"※收入和支出都没填",IF(OR(N($F342)&lt;0,N($G342)&lt;0),"※金额不能填负数，方向反了就换一列填",IF($D342="","※没填收支类别，分类报表会漏掉这一笔",IF(ISNA(MATCH($D342,类别表,0)),"※收支类别不在【基础资料】的清单里",IF(AND($L342="内部转账",$M342=""),"△内部转账要在「对方账户」写上另一头",IF(AND($L342="内部转账",$M342=$C342),"※对方账户跟本账户是同一个",IF(AND($L342&lt;&gt;"内部转账",$M342&lt;&gt;""),"△填了对方账户，但类别不是内部转账",IF($H342&lt;0,"△这一笔之后该账户余额成负数了，核一下",""))))))))))))</f>
        <v/>
      </c>
    </row>
    <row r="343">
      <c r="A343" s="17">
        <f>IF($C343="","",COUNTA($C$5:$C343))</f>
        <v/>
      </c>
      <c r="B343" s="20" t="n"/>
      <c r="C343" s="18" t="n"/>
      <c r="D343" s="18" t="n"/>
      <c r="E343" s="26" t="n"/>
      <c r="F343" s="19" t="n"/>
      <c r="G343" s="19" t="n"/>
      <c r="H343" s="27">
        <f>IF($C343="","",ROUND(SUMIF(账户表,$C343,账户期初)+SUMIFS($F$5:F343,$C$5:C343,$C343)-SUMIFS($G$5:G343,$C$5:C343,$C343),2))</f>
        <v/>
      </c>
      <c r="I343" s="18" t="n"/>
      <c r="J343" s="18" t="n"/>
      <c r="K343" s="28">
        <f>IF($B343="","",--TEXT($B343,"yyyymm"))</f>
        <v/>
      </c>
      <c r="L343" s="29">
        <f>IF($D343="","",IFERROR(INDEX(类别属性,MATCH($D343,类别表,0)),""))</f>
        <v/>
      </c>
      <c r="M343" s="18" t="n"/>
      <c r="N343" s="18" t="n"/>
      <c r="O343" s="26" t="n"/>
      <c r="P343" s="21">
        <f>IF($C343="","",IF(ISNA(MATCH($C343,账户表,0)),"※这个账户不在【基础资料】的账户档案里",IF($B343="","※没填日期，这一笔不会进任何月份的报表",IF(AND($F343&lt;&gt;"",$G343&lt;&gt;""),"※收入和支出不能同时填",IF(AND(N($F343)=0,N($G343)=0),"※收入和支出都没填",IF(OR(N($F343)&lt;0,N($G343)&lt;0),"※金额不能填负数，方向反了就换一列填",IF($D343="","※没填收支类别，分类报表会漏掉这一笔",IF(ISNA(MATCH($D343,类别表,0)),"※收支类别不在【基础资料】的清单里",IF(AND($L343="内部转账",$M343=""),"△内部转账要在「对方账户」写上另一头",IF(AND($L343="内部转账",$M343=$C343),"※对方账户跟本账户是同一个",IF(AND($L343&lt;&gt;"内部转账",$M343&lt;&gt;""),"△填了对方账户，但类别不是内部转账",IF($H343&lt;0,"△这一笔之后该账户余额成负数了，核一下",""))))))))))))</f>
        <v/>
      </c>
    </row>
    <row r="344">
      <c r="A344" s="17">
        <f>IF($C344="","",COUNTA($C$5:$C344))</f>
        <v/>
      </c>
      <c r="B344" s="20" t="n"/>
      <c r="C344" s="18" t="n"/>
      <c r="D344" s="18" t="n"/>
      <c r="E344" s="26" t="n"/>
      <c r="F344" s="19" t="n"/>
      <c r="G344" s="19" t="n"/>
      <c r="H344" s="27">
        <f>IF($C344="","",ROUND(SUMIF(账户表,$C344,账户期初)+SUMIFS($F$5:F344,$C$5:C344,$C344)-SUMIFS($G$5:G344,$C$5:C344,$C344),2))</f>
        <v/>
      </c>
      <c r="I344" s="18" t="n"/>
      <c r="J344" s="18" t="n"/>
      <c r="K344" s="28">
        <f>IF($B344="","",--TEXT($B344,"yyyymm"))</f>
        <v/>
      </c>
      <c r="L344" s="29">
        <f>IF($D344="","",IFERROR(INDEX(类别属性,MATCH($D344,类别表,0)),""))</f>
        <v/>
      </c>
      <c r="M344" s="18" t="n"/>
      <c r="N344" s="18" t="n"/>
      <c r="O344" s="26" t="n"/>
      <c r="P344" s="21">
        <f>IF($C344="","",IF(ISNA(MATCH($C344,账户表,0)),"※这个账户不在【基础资料】的账户档案里",IF($B344="","※没填日期，这一笔不会进任何月份的报表",IF(AND($F344&lt;&gt;"",$G344&lt;&gt;""),"※收入和支出不能同时填",IF(AND(N($F344)=0,N($G344)=0),"※收入和支出都没填",IF(OR(N($F344)&lt;0,N($G344)&lt;0),"※金额不能填负数，方向反了就换一列填",IF($D344="","※没填收支类别，分类报表会漏掉这一笔",IF(ISNA(MATCH($D344,类别表,0)),"※收支类别不在【基础资料】的清单里",IF(AND($L344="内部转账",$M344=""),"△内部转账要在「对方账户」写上另一头",IF(AND($L344="内部转账",$M344=$C344),"※对方账户跟本账户是同一个",IF(AND($L344&lt;&gt;"内部转账",$M344&lt;&gt;""),"△填了对方账户，但类别不是内部转账",IF($H344&lt;0,"△这一笔之后该账户余额成负数了，核一下",""))))))))))))</f>
        <v/>
      </c>
    </row>
    <row r="345">
      <c r="A345" s="17">
        <f>IF($C345="","",COUNTA($C$5:$C345))</f>
        <v/>
      </c>
      <c r="B345" s="20" t="n"/>
      <c r="C345" s="18" t="n"/>
      <c r="D345" s="18" t="n"/>
      <c r="E345" s="26" t="n"/>
      <c r="F345" s="19" t="n"/>
      <c r="G345" s="19" t="n"/>
      <c r="H345" s="27">
        <f>IF($C345="","",ROUND(SUMIF(账户表,$C345,账户期初)+SUMIFS($F$5:F345,$C$5:C345,$C345)-SUMIFS($G$5:G345,$C$5:C345,$C345),2))</f>
        <v/>
      </c>
      <c r="I345" s="18" t="n"/>
      <c r="J345" s="18" t="n"/>
      <c r="K345" s="28">
        <f>IF($B345="","",--TEXT($B345,"yyyymm"))</f>
        <v/>
      </c>
      <c r="L345" s="29">
        <f>IF($D345="","",IFERROR(INDEX(类别属性,MATCH($D345,类别表,0)),""))</f>
        <v/>
      </c>
      <c r="M345" s="18" t="n"/>
      <c r="N345" s="18" t="n"/>
      <c r="O345" s="26" t="n"/>
      <c r="P345" s="21">
        <f>IF($C345="","",IF(ISNA(MATCH($C345,账户表,0)),"※这个账户不在【基础资料】的账户档案里",IF($B345="","※没填日期，这一笔不会进任何月份的报表",IF(AND($F345&lt;&gt;"",$G345&lt;&gt;""),"※收入和支出不能同时填",IF(AND(N($F345)=0,N($G345)=0),"※收入和支出都没填",IF(OR(N($F345)&lt;0,N($G345)&lt;0),"※金额不能填负数，方向反了就换一列填",IF($D345="","※没填收支类别，分类报表会漏掉这一笔",IF(ISNA(MATCH($D345,类别表,0)),"※收支类别不在【基础资料】的清单里",IF(AND($L345="内部转账",$M345=""),"△内部转账要在「对方账户」写上另一头",IF(AND($L345="内部转账",$M345=$C345),"※对方账户跟本账户是同一个",IF(AND($L345&lt;&gt;"内部转账",$M345&lt;&gt;""),"△填了对方账户，但类别不是内部转账",IF($H345&lt;0,"△这一笔之后该账户余额成负数了，核一下",""))))))))))))</f>
        <v/>
      </c>
    </row>
    <row r="346">
      <c r="A346" s="17">
        <f>IF($C346="","",COUNTA($C$5:$C346))</f>
        <v/>
      </c>
      <c r="B346" s="20" t="n"/>
      <c r="C346" s="18" t="n"/>
      <c r="D346" s="18" t="n"/>
      <c r="E346" s="26" t="n"/>
      <c r="F346" s="19" t="n"/>
      <c r="G346" s="19" t="n"/>
      <c r="H346" s="27">
        <f>IF($C346="","",ROUND(SUMIF(账户表,$C346,账户期初)+SUMIFS($F$5:F346,$C$5:C346,$C346)-SUMIFS($G$5:G346,$C$5:C346,$C346),2))</f>
        <v/>
      </c>
      <c r="I346" s="18" t="n"/>
      <c r="J346" s="18" t="n"/>
      <c r="K346" s="28">
        <f>IF($B346="","",--TEXT($B346,"yyyymm"))</f>
        <v/>
      </c>
      <c r="L346" s="29">
        <f>IF($D346="","",IFERROR(INDEX(类别属性,MATCH($D346,类别表,0)),""))</f>
        <v/>
      </c>
      <c r="M346" s="18" t="n"/>
      <c r="N346" s="18" t="n"/>
      <c r="O346" s="26" t="n"/>
      <c r="P346" s="21">
        <f>IF($C346="","",IF(ISNA(MATCH($C346,账户表,0)),"※这个账户不在【基础资料】的账户档案里",IF($B346="","※没填日期，这一笔不会进任何月份的报表",IF(AND($F346&lt;&gt;"",$G346&lt;&gt;""),"※收入和支出不能同时填",IF(AND(N($F346)=0,N($G346)=0),"※收入和支出都没填",IF(OR(N($F346)&lt;0,N($G346)&lt;0),"※金额不能填负数，方向反了就换一列填",IF($D346="","※没填收支类别，分类报表会漏掉这一笔",IF(ISNA(MATCH($D346,类别表,0)),"※收支类别不在【基础资料】的清单里",IF(AND($L346="内部转账",$M346=""),"△内部转账要在「对方账户」写上另一头",IF(AND($L346="内部转账",$M346=$C346),"※对方账户跟本账户是同一个",IF(AND($L346&lt;&gt;"内部转账",$M346&lt;&gt;""),"△填了对方账户，但类别不是内部转账",IF($H346&lt;0,"△这一笔之后该账户余额成负数了，核一下",""))))))))))))</f>
        <v/>
      </c>
    </row>
    <row r="347">
      <c r="A347" s="17">
        <f>IF($C347="","",COUNTA($C$5:$C347))</f>
        <v/>
      </c>
      <c r="B347" s="20" t="n"/>
      <c r="C347" s="18" t="n"/>
      <c r="D347" s="18" t="n"/>
      <c r="E347" s="26" t="n"/>
      <c r="F347" s="19" t="n"/>
      <c r="G347" s="19" t="n"/>
      <c r="H347" s="27">
        <f>IF($C347="","",ROUND(SUMIF(账户表,$C347,账户期初)+SUMIFS($F$5:F347,$C$5:C347,$C347)-SUMIFS($G$5:G347,$C$5:C347,$C347),2))</f>
        <v/>
      </c>
      <c r="I347" s="18" t="n"/>
      <c r="J347" s="18" t="n"/>
      <c r="K347" s="28">
        <f>IF($B347="","",--TEXT($B347,"yyyymm"))</f>
        <v/>
      </c>
      <c r="L347" s="29">
        <f>IF($D347="","",IFERROR(INDEX(类别属性,MATCH($D347,类别表,0)),""))</f>
        <v/>
      </c>
      <c r="M347" s="18" t="n"/>
      <c r="N347" s="18" t="n"/>
      <c r="O347" s="26" t="n"/>
      <c r="P347" s="21">
        <f>IF($C347="","",IF(ISNA(MATCH($C347,账户表,0)),"※这个账户不在【基础资料】的账户档案里",IF($B347="","※没填日期，这一笔不会进任何月份的报表",IF(AND($F347&lt;&gt;"",$G347&lt;&gt;""),"※收入和支出不能同时填",IF(AND(N($F347)=0,N($G347)=0),"※收入和支出都没填",IF(OR(N($F347)&lt;0,N($G347)&lt;0),"※金额不能填负数，方向反了就换一列填",IF($D347="","※没填收支类别，分类报表会漏掉这一笔",IF(ISNA(MATCH($D347,类别表,0)),"※收支类别不在【基础资料】的清单里",IF(AND($L347="内部转账",$M347=""),"△内部转账要在「对方账户」写上另一头",IF(AND($L347="内部转账",$M347=$C347),"※对方账户跟本账户是同一个",IF(AND($L347&lt;&gt;"内部转账",$M347&lt;&gt;""),"△填了对方账户，但类别不是内部转账",IF($H347&lt;0,"△这一笔之后该账户余额成负数了，核一下",""))))))))))))</f>
        <v/>
      </c>
    </row>
    <row r="348">
      <c r="A348" s="17">
        <f>IF($C348="","",COUNTA($C$5:$C348))</f>
        <v/>
      </c>
      <c r="B348" s="20" t="n"/>
      <c r="C348" s="18" t="n"/>
      <c r="D348" s="18" t="n"/>
      <c r="E348" s="26" t="n"/>
      <c r="F348" s="19" t="n"/>
      <c r="G348" s="19" t="n"/>
      <c r="H348" s="27">
        <f>IF($C348="","",ROUND(SUMIF(账户表,$C348,账户期初)+SUMIFS($F$5:F348,$C$5:C348,$C348)-SUMIFS($G$5:G348,$C$5:C348,$C348),2))</f>
        <v/>
      </c>
      <c r="I348" s="18" t="n"/>
      <c r="J348" s="18" t="n"/>
      <c r="K348" s="28">
        <f>IF($B348="","",--TEXT($B348,"yyyymm"))</f>
        <v/>
      </c>
      <c r="L348" s="29">
        <f>IF($D348="","",IFERROR(INDEX(类别属性,MATCH($D348,类别表,0)),""))</f>
        <v/>
      </c>
      <c r="M348" s="18" t="n"/>
      <c r="N348" s="18" t="n"/>
      <c r="O348" s="26" t="n"/>
      <c r="P348" s="21">
        <f>IF($C348="","",IF(ISNA(MATCH($C348,账户表,0)),"※这个账户不在【基础资料】的账户档案里",IF($B348="","※没填日期，这一笔不会进任何月份的报表",IF(AND($F348&lt;&gt;"",$G348&lt;&gt;""),"※收入和支出不能同时填",IF(AND(N($F348)=0,N($G348)=0),"※收入和支出都没填",IF(OR(N($F348)&lt;0,N($G348)&lt;0),"※金额不能填负数，方向反了就换一列填",IF($D348="","※没填收支类别，分类报表会漏掉这一笔",IF(ISNA(MATCH($D348,类别表,0)),"※收支类别不在【基础资料】的清单里",IF(AND($L348="内部转账",$M348=""),"△内部转账要在「对方账户」写上另一头",IF(AND($L348="内部转账",$M348=$C348),"※对方账户跟本账户是同一个",IF(AND($L348&lt;&gt;"内部转账",$M348&lt;&gt;""),"△填了对方账户，但类别不是内部转账",IF($H348&lt;0,"△这一笔之后该账户余额成负数了，核一下",""))))))))))))</f>
        <v/>
      </c>
    </row>
    <row r="349">
      <c r="A349" s="17">
        <f>IF($C349="","",COUNTA($C$5:$C349))</f>
        <v/>
      </c>
      <c r="B349" s="20" t="n"/>
      <c r="C349" s="18" t="n"/>
      <c r="D349" s="18" t="n"/>
      <c r="E349" s="26" t="n"/>
      <c r="F349" s="19" t="n"/>
      <c r="G349" s="19" t="n"/>
      <c r="H349" s="27">
        <f>IF($C349="","",ROUND(SUMIF(账户表,$C349,账户期初)+SUMIFS($F$5:F349,$C$5:C349,$C349)-SUMIFS($G$5:G349,$C$5:C349,$C349),2))</f>
        <v/>
      </c>
      <c r="I349" s="18" t="n"/>
      <c r="J349" s="18" t="n"/>
      <c r="K349" s="28">
        <f>IF($B349="","",--TEXT($B349,"yyyymm"))</f>
        <v/>
      </c>
      <c r="L349" s="29">
        <f>IF($D349="","",IFERROR(INDEX(类别属性,MATCH($D349,类别表,0)),""))</f>
        <v/>
      </c>
      <c r="M349" s="18" t="n"/>
      <c r="N349" s="18" t="n"/>
      <c r="O349" s="26" t="n"/>
      <c r="P349" s="21">
        <f>IF($C349="","",IF(ISNA(MATCH($C349,账户表,0)),"※这个账户不在【基础资料】的账户档案里",IF($B349="","※没填日期，这一笔不会进任何月份的报表",IF(AND($F349&lt;&gt;"",$G349&lt;&gt;""),"※收入和支出不能同时填",IF(AND(N($F349)=0,N($G349)=0),"※收入和支出都没填",IF(OR(N($F349)&lt;0,N($G349)&lt;0),"※金额不能填负数，方向反了就换一列填",IF($D349="","※没填收支类别，分类报表会漏掉这一笔",IF(ISNA(MATCH($D349,类别表,0)),"※收支类别不在【基础资料】的清单里",IF(AND($L349="内部转账",$M349=""),"△内部转账要在「对方账户」写上另一头",IF(AND($L349="内部转账",$M349=$C349),"※对方账户跟本账户是同一个",IF(AND($L349&lt;&gt;"内部转账",$M349&lt;&gt;""),"△填了对方账户，但类别不是内部转账",IF($H349&lt;0,"△这一笔之后该账户余额成负数了，核一下",""))))))))))))</f>
        <v/>
      </c>
    </row>
    <row r="350">
      <c r="A350" s="17">
        <f>IF($C350="","",COUNTA($C$5:$C350))</f>
        <v/>
      </c>
      <c r="B350" s="20" t="n"/>
      <c r="C350" s="18" t="n"/>
      <c r="D350" s="18" t="n"/>
      <c r="E350" s="26" t="n"/>
      <c r="F350" s="19" t="n"/>
      <c r="G350" s="19" t="n"/>
      <c r="H350" s="27">
        <f>IF($C350="","",ROUND(SUMIF(账户表,$C350,账户期初)+SUMIFS($F$5:F350,$C$5:C350,$C350)-SUMIFS($G$5:G350,$C$5:C350,$C350),2))</f>
        <v/>
      </c>
      <c r="I350" s="18" t="n"/>
      <c r="J350" s="18" t="n"/>
      <c r="K350" s="28">
        <f>IF($B350="","",--TEXT($B350,"yyyymm"))</f>
        <v/>
      </c>
      <c r="L350" s="29">
        <f>IF($D350="","",IFERROR(INDEX(类别属性,MATCH($D350,类别表,0)),""))</f>
        <v/>
      </c>
      <c r="M350" s="18" t="n"/>
      <c r="N350" s="18" t="n"/>
      <c r="O350" s="26" t="n"/>
      <c r="P350" s="21">
        <f>IF($C350="","",IF(ISNA(MATCH($C350,账户表,0)),"※这个账户不在【基础资料】的账户档案里",IF($B350="","※没填日期，这一笔不会进任何月份的报表",IF(AND($F350&lt;&gt;"",$G350&lt;&gt;""),"※收入和支出不能同时填",IF(AND(N($F350)=0,N($G350)=0),"※收入和支出都没填",IF(OR(N($F350)&lt;0,N($G350)&lt;0),"※金额不能填负数，方向反了就换一列填",IF($D350="","※没填收支类别，分类报表会漏掉这一笔",IF(ISNA(MATCH($D350,类别表,0)),"※收支类别不在【基础资料】的清单里",IF(AND($L350="内部转账",$M350=""),"△内部转账要在「对方账户」写上另一头",IF(AND($L350="内部转账",$M350=$C350),"※对方账户跟本账户是同一个",IF(AND($L350&lt;&gt;"内部转账",$M350&lt;&gt;""),"△填了对方账户，但类别不是内部转账",IF($H350&lt;0,"△这一笔之后该账户余额成负数了，核一下",""))))))))))))</f>
        <v/>
      </c>
    </row>
    <row r="351">
      <c r="A351" s="17">
        <f>IF($C351="","",COUNTA($C$5:$C351))</f>
        <v/>
      </c>
      <c r="B351" s="20" t="n"/>
      <c r="C351" s="18" t="n"/>
      <c r="D351" s="18" t="n"/>
      <c r="E351" s="26" t="n"/>
      <c r="F351" s="19" t="n"/>
      <c r="G351" s="19" t="n"/>
      <c r="H351" s="27">
        <f>IF($C351="","",ROUND(SUMIF(账户表,$C351,账户期初)+SUMIFS($F$5:F351,$C$5:C351,$C351)-SUMIFS($G$5:G351,$C$5:C351,$C351),2))</f>
        <v/>
      </c>
      <c r="I351" s="18" t="n"/>
      <c r="J351" s="18" t="n"/>
      <c r="K351" s="28">
        <f>IF($B351="","",--TEXT($B351,"yyyymm"))</f>
        <v/>
      </c>
      <c r="L351" s="29">
        <f>IF($D351="","",IFERROR(INDEX(类别属性,MATCH($D351,类别表,0)),""))</f>
        <v/>
      </c>
      <c r="M351" s="18" t="n"/>
      <c r="N351" s="18" t="n"/>
      <c r="O351" s="26" t="n"/>
      <c r="P351" s="21">
        <f>IF($C351="","",IF(ISNA(MATCH($C351,账户表,0)),"※这个账户不在【基础资料】的账户档案里",IF($B351="","※没填日期，这一笔不会进任何月份的报表",IF(AND($F351&lt;&gt;"",$G351&lt;&gt;""),"※收入和支出不能同时填",IF(AND(N($F351)=0,N($G351)=0),"※收入和支出都没填",IF(OR(N($F351)&lt;0,N($G351)&lt;0),"※金额不能填负数，方向反了就换一列填",IF($D351="","※没填收支类别，分类报表会漏掉这一笔",IF(ISNA(MATCH($D351,类别表,0)),"※收支类别不在【基础资料】的清单里",IF(AND($L351="内部转账",$M351=""),"△内部转账要在「对方账户」写上另一头",IF(AND($L351="内部转账",$M351=$C351),"※对方账户跟本账户是同一个",IF(AND($L351&lt;&gt;"内部转账",$M351&lt;&gt;""),"△填了对方账户，但类别不是内部转账",IF($H351&lt;0,"△这一笔之后该账户余额成负数了，核一下",""))))))))))))</f>
        <v/>
      </c>
    </row>
    <row r="352">
      <c r="A352" s="17">
        <f>IF($C352="","",COUNTA($C$5:$C352))</f>
        <v/>
      </c>
      <c r="B352" s="20" t="n"/>
      <c r="C352" s="18" t="n"/>
      <c r="D352" s="18" t="n"/>
      <c r="E352" s="26" t="n"/>
      <c r="F352" s="19" t="n"/>
      <c r="G352" s="19" t="n"/>
      <c r="H352" s="27">
        <f>IF($C352="","",ROUND(SUMIF(账户表,$C352,账户期初)+SUMIFS($F$5:F352,$C$5:C352,$C352)-SUMIFS($G$5:G352,$C$5:C352,$C352),2))</f>
        <v/>
      </c>
      <c r="I352" s="18" t="n"/>
      <c r="J352" s="18" t="n"/>
      <c r="K352" s="28">
        <f>IF($B352="","",--TEXT($B352,"yyyymm"))</f>
        <v/>
      </c>
      <c r="L352" s="29">
        <f>IF($D352="","",IFERROR(INDEX(类别属性,MATCH($D352,类别表,0)),""))</f>
        <v/>
      </c>
      <c r="M352" s="18" t="n"/>
      <c r="N352" s="18" t="n"/>
      <c r="O352" s="26" t="n"/>
      <c r="P352" s="21">
        <f>IF($C352="","",IF(ISNA(MATCH($C352,账户表,0)),"※这个账户不在【基础资料】的账户档案里",IF($B352="","※没填日期，这一笔不会进任何月份的报表",IF(AND($F352&lt;&gt;"",$G352&lt;&gt;""),"※收入和支出不能同时填",IF(AND(N($F352)=0,N($G352)=0),"※收入和支出都没填",IF(OR(N($F352)&lt;0,N($G352)&lt;0),"※金额不能填负数，方向反了就换一列填",IF($D352="","※没填收支类别，分类报表会漏掉这一笔",IF(ISNA(MATCH($D352,类别表,0)),"※收支类别不在【基础资料】的清单里",IF(AND($L352="内部转账",$M352=""),"△内部转账要在「对方账户」写上另一头",IF(AND($L352="内部转账",$M352=$C352),"※对方账户跟本账户是同一个",IF(AND($L352&lt;&gt;"内部转账",$M352&lt;&gt;""),"△填了对方账户，但类别不是内部转账",IF($H352&lt;0,"△这一笔之后该账户余额成负数了，核一下",""))))))))))))</f>
        <v/>
      </c>
    </row>
    <row r="353">
      <c r="A353" s="17">
        <f>IF($C353="","",COUNTA($C$5:$C353))</f>
        <v/>
      </c>
      <c r="B353" s="20" t="n"/>
      <c r="C353" s="18" t="n"/>
      <c r="D353" s="18" t="n"/>
      <c r="E353" s="26" t="n"/>
      <c r="F353" s="19" t="n"/>
      <c r="G353" s="19" t="n"/>
      <c r="H353" s="27">
        <f>IF($C353="","",ROUND(SUMIF(账户表,$C353,账户期初)+SUMIFS($F$5:F353,$C$5:C353,$C353)-SUMIFS($G$5:G353,$C$5:C353,$C353),2))</f>
        <v/>
      </c>
      <c r="I353" s="18" t="n"/>
      <c r="J353" s="18" t="n"/>
      <c r="K353" s="28">
        <f>IF($B353="","",--TEXT($B353,"yyyymm"))</f>
        <v/>
      </c>
      <c r="L353" s="29">
        <f>IF($D353="","",IFERROR(INDEX(类别属性,MATCH($D353,类别表,0)),""))</f>
        <v/>
      </c>
      <c r="M353" s="18" t="n"/>
      <c r="N353" s="18" t="n"/>
      <c r="O353" s="26" t="n"/>
      <c r="P353" s="21">
        <f>IF($C353="","",IF(ISNA(MATCH($C353,账户表,0)),"※这个账户不在【基础资料】的账户档案里",IF($B353="","※没填日期，这一笔不会进任何月份的报表",IF(AND($F353&lt;&gt;"",$G353&lt;&gt;""),"※收入和支出不能同时填",IF(AND(N($F353)=0,N($G353)=0),"※收入和支出都没填",IF(OR(N($F353)&lt;0,N($G353)&lt;0),"※金额不能填负数，方向反了就换一列填",IF($D353="","※没填收支类别，分类报表会漏掉这一笔",IF(ISNA(MATCH($D353,类别表,0)),"※收支类别不在【基础资料】的清单里",IF(AND($L353="内部转账",$M353=""),"△内部转账要在「对方账户」写上另一头",IF(AND($L353="内部转账",$M353=$C353),"※对方账户跟本账户是同一个",IF(AND($L353&lt;&gt;"内部转账",$M353&lt;&gt;""),"△填了对方账户，但类别不是内部转账",IF($H353&lt;0,"△这一笔之后该账户余额成负数了，核一下",""))))))))))))</f>
        <v/>
      </c>
    </row>
    <row r="354">
      <c r="A354" s="17">
        <f>IF($C354="","",COUNTA($C$5:$C354))</f>
        <v/>
      </c>
      <c r="B354" s="20" t="n"/>
      <c r="C354" s="18" t="n"/>
      <c r="D354" s="18" t="n"/>
      <c r="E354" s="26" t="n"/>
      <c r="F354" s="19" t="n"/>
      <c r="G354" s="19" t="n"/>
      <c r="H354" s="27">
        <f>IF($C354="","",ROUND(SUMIF(账户表,$C354,账户期初)+SUMIFS($F$5:F354,$C$5:C354,$C354)-SUMIFS($G$5:G354,$C$5:C354,$C354),2))</f>
        <v/>
      </c>
      <c r="I354" s="18" t="n"/>
      <c r="J354" s="18" t="n"/>
      <c r="K354" s="28">
        <f>IF($B354="","",--TEXT($B354,"yyyymm"))</f>
        <v/>
      </c>
      <c r="L354" s="29">
        <f>IF($D354="","",IFERROR(INDEX(类别属性,MATCH($D354,类别表,0)),""))</f>
        <v/>
      </c>
      <c r="M354" s="18" t="n"/>
      <c r="N354" s="18" t="n"/>
      <c r="O354" s="26" t="n"/>
      <c r="P354" s="21">
        <f>IF($C354="","",IF(ISNA(MATCH($C354,账户表,0)),"※这个账户不在【基础资料】的账户档案里",IF($B354="","※没填日期，这一笔不会进任何月份的报表",IF(AND($F354&lt;&gt;"",$G354&lt;&gt;""),"※收入和支出不能同时填",IF(AND(N($F354)=0,N($G354)=0),"※收入和支出都没填",IF(OR(N($F354)&lt;0,N($G354)&lt;0),"※金额不能填负数，方向反了就换一列填",IF($D354="","※没填收支类别，分类报表会漏掉这一笔",IF(ISNA(MATCH($D354,类别表,0)),"※收支类别不在【基础资料】的清单里",IF(AND($L354="内部转账",$M354=""),"△内部转账要在「对方账户」写上另一头",IF(AND($L354="内部转账",$M354=$C354),"※对方账户跟本账户是同一个",IF(AND($L354&lt;&gt;"内部转账",$M354&lt;&gt;""),"△填了对方账户，但类别不是内部转账",IF($H354&lt;0,"△这一笔之后该账户余额成负数了，核一下",""))))))))))))</f>
        <v/>
      </c>
    </row>
    <row r="355">
      <c r="A355" s="17">
        <f>IF($C355="","",COUNTA($C$5:$C355))</f>
        <v/>
      </c>
      <c r="B355" s="20" t="n"/>
      <c r="C355" s="18" t="n"/>
      <c r="D355" s="18" t="n"/>
      <c r="E355" s="26" t="n"/>
      <c r="F355" s="19" t="n"/>
      <c r="G355" s="19" t="n"/>
      <c r="H355" s="27">
        <f>IF($C355="","",ROUND(SUMIF(账户表,$C355,账户期初)+SUMIFS($F$5:F355,$C$5:C355,$C355)-SUMIFS($G$5:G355,$C$5:C355,$C355),2))</f>
        <v/>
      </c>
      <c r="I355" s="18" t="n"/>
      <c r="J355" s="18" t="n"/>
      <c r="K355" s="28">
        <f>IF($B355="","",--TEXT($B355,"yyyymm"))</f>
        <v/>
      </c>
      <c r="L355" s="29">
        <f>IF($D355="","",IFERROR(INDEX(类别属性,MATCH($D355,类别表,0)),""))</f>
        <v/>
      </c>
      <c r="M355" s="18" t="n"/>
      <c r="N355" s="18" t="n"/>
      <c r="O355" s="26" t="n"/>
      <c r="P355" s="21">
        <f>IF($C355="","",IF(ISNA(MATCH($C355,账户表,0)),"※这个账户不在【基础资料】的账户档案里",IF($B355="","※没填日期，这一笔不会进任何月份的报表",IF(AND($F355&lt;&gt;"",$G355&lt;&gt;""),"※收入和支出不能同时填",IF(AND(N($F355)=0,N($G355)=0),"※收入和支出都没填",IF(OR(N($F355)&lt;0,N($G355)&lt;0),"※金额不能填负数，方向反了就换一列填",IF($D355="","※没填收支类别，分类报表会漏掉这一笔",IF(ISNA(MATCH($D355,类别表,0)),"※收支类别不在【基础资料】的清单里",IF(AND($L355="内部转账",$M355=""),"△内部转账要在「对方账户」写上另一头",IF(AND($L355="内部转账",$M355=$C355),"※对方账户跟本账户是同一个",IF(AND($L355&lt;&gt;"内部转账",$M355&lt;&gt;""),"△填了对方账户，但类别不是内部转账",IF($H355&lt;0,"△这一笔之后该账户余额成负数了，核一下",""))))))))))))</f>
        <v/>
      </c>
    </row>
    <row r="356">
      <c r="A356" s="17">
        <f>IF($C356="","",COUNTA($C$5:$C356))</f>
        <v/>
      </c>
      <c r="B356" s="20" t="n"/>
      <c r="C356" s="18" t="n"/>
      <c r="D356" s="18" t="n"/>
      <c r="E356" s="26" t="n"/>
      <c r="F356" s="19" t="n"/>
      <c r="G356" s="19" t="n"/>
      <c r="H356" s="27">
        <f>IF($C356="","",ROUND(SUMIF(账户表,$C356,账户期初)+SUMIFS($F$5:F356,$C$5:C356,$C356)-SUMIFS($G$5:G356,$C$5:C356,$C356),2))</f>
        <v/>
      </c>
      <c r="I356" s="18" t="n"/>
      <c r="J356" s="18" t="n"/>
      <c r="K356" s="28">
        <f>IF($B356="","",--TEXT($B356,"yyyymm"))</f>
        <v/>
      </c>
      <c r="L356" s="29">
        <f>IF($D356="","",IFERROR(INDEX(类别属性,MATCH($D356,类别表,0)),""))</f>
        <v/>
      </c>
      <c r="M356" s="18" t="n"/>
      <c r="N356" s="18" t="n"/>
      <c r="O356" s="26" t="n"/>
      <c r="P356" s="21">
        <f>IF($C356="","",IF(ISNA(MATCH($C356,账户表,0)),"※这个账户不在【基础资料】的账户档案里",IF($B356="","※没填日期，这一笔不会进任何月份的报表",IF(AND($F356&lt;&gt;"",$G356&lt;&gt;""),"※收入和支出不能同时填",IF(AND(N($F356)=0,N($G356)=0),"※收入和支出都没填",IF(OR(N($F356)&lt;0,N($G356)&lt;0),"※金额不能填负数，方向反了就换一列填",IF($D356="","※没填收支类别，分类报表会漏掉这一笔",IF(ISNA(MATCH($D356,类别表,0)),"※收支类别不在【基础资料】的清单里",IF(AND($L356="内部转账",$M356=""),"△内部转账要在「对方账户」写上另一头",IF(AND($L356="内部转账",$M356=$C356),"※对方账户跟本账户是同一个",IF(AND($L356&lt;&gt;"内部转账",$M356&lt;&gt;""),"△填了对方账户，但类别不是内部转账",IF($H356&lt;0,"△这一笔之后该账户余额成负数了，核一下",""))))))))))))</f>
        <v/>
      </c>
    </row>
    <row r="357">
      <c r="A357" s="17">
        <f>IF($C357="","",COUNTA($C$5:$C357))</f>
        <v/>
      </c>
      <c r="B357" s="20" t="n"/>
      <c r="C357" s="18" t="n"/>
      <c r="D357" s="18" t="n"/>
      <c r="E357" s="26" t="n"/>
      <c r="F357" s="19" t="n"/>
      <c r="G357" s="19" t="n"/>
      <c r="H357" s="27">
        <f>IF($C357="","",ROUND(SUMIF(账户表,$C357,账户期初)+SUMIFS($F$5:F357,$C$5:C357,$C357)-SUMIFS($G$5:G357,$C$5:C357,$C357),2))</f>
        <v/>
      </c>
      <c r="I357" s="18" t="n"/>
      <c r="J357" s="18" t="n"/>
      <c r="K357" s="28">
        <f>IF($B357="","",--TEXT($B357,"yyyymm"))</f>
        <v/>
      </c>
      <c r="L357" s="29">
        <f>IF($D357="","",IFERROR(INDEX(类别属性,MATCH($D357,类别表,0)),""))</f>
        <v/>
      </c>
      <c r="M357" s="18" t="n"/>
      <c r="N357" s="18" t="n"/>
      <c r="O357" s="26" t="n"/>
      <c r="P357" s="21">
        <f>IF($C357="","",IF(ISNA(MATCH($C357,账户表,0)),"※这个账户不在【基础资料】的账户档案里",IF($B357="","※没填日期，这一笔不会进任何月份的报表",IF(AND($F357&lt;&gt;"",$G357&lt;&gt;""),"※收入和支出不能同时填",IF(AND(N($F357)=0,N($G357)=0),"※收入和支出都没填",IF(OR(N($F357)&lt;0,N($G357)&lt;0),"※金额不能填负数，方向反了就换一列填",IF($D357="","※没填收支类别，分类报表会漏掉这一笔",IF(ISNA(MATCH($D357,类别表,0)),"※收支类别不在【基础资料】的清单里",IF(AND($L357="内部转账",$M357=""),"△内部转账要在「对方账户」写上另一头",IF(AND($L357="内部转账",$M357=$C357),"※对方账户跟本账户是同一个",IF(AND($L357&lt;&gt;"内部转账",$M357&lt;&gt;""),"△填了对方账户，但类别不是内部转账",IF($H357&lt;0,"△这一笔之后该账户余额成负数了，核一下",""))))))))))))</f>
        <v/>
      </c>
    </row>
    <row r="358">
      <c r="A358" s="17">
        <f>IF($C358="","",COUNTA($C$5:$C358))</f>
        <v/>
      </c>
      <c r="B358" s="20" t="n"/>
      <c r="C358" s="18" t="n"/>
      <c r="D358" s="18" t="n"/>
      <c r="E358" s="26" t="n"/>
      <c r="F358" s="19" t="n"/>
      <c r="G358" s="19" t="n"/>
      <c r="H358" s="27">
        <f>IF($C358="","",ROUND(SUMIF(账户表,$C358,账户期初)+SUMIFS($F$5:F358,$C$5:C358,$C358)-SUMIFS($G$5:G358,$C$5:C358,$C358),2))</f>
        <v/>
      </c>
      <c r="I358" s="18" t="n"/>
      <c r="J358" s="18" t="n"/>
      <c r="K358" s="28">
        <f>IF($B358="","",--TEXT($B358,"yyyymm"))</f>
        <v/>
      </c>
      <c r="L358" s="29">
        <f>IF($D358="","",IFERROR(INDEX(类别属性,MATCH($D358,类别表,0)),""))</f>
        <v/>
      </c>
      <c r="M358" s="18" t="n"/>
      <c r="N358" s="18" t="n"/>
      <c r="O358" s="26" t="n"/>
      <c r="P358" s="21">
        <f>IF($C358="","",IF(ISNA(MATCH($C358,账户表,0)),"※这个账户不在【基础资料】的账户档案里",IF($B358="","※没填日期，这一笔不会进任何月份的报表",IF(AND($F358&lt;&gt;"",$G358&lt;&gt;""),"※收入和支出不能同时填",IF(AND(N($F358)=0,N($G358)=0),"※收入和支出都没填",IF(OR(N($F358)&lt;0,N($G358)&lt;0),"※金额不能填负数，方向反了就换一列填",IF($D358="","※没填收支类别，分类报表会漏掉这一笔",IF(ISNA(MATCH($D358,类别表,0)),"※收支类别不在【基础资料】的清单里",IF(AND($L358="内部转账",$M358=""),"△内部转账要在「对方账户」写上另一头",IF(AND($L358="内部转账",$M358=$C358),"※对方账户跟本账户是同一个",IF(AND($L358&lt;&gt;"内部转账",$M358&lt;&gt;""),"△填了对方账户，但类别不是内部转账",IF($H358&lt;0,"△这一笔之后该账户余额成负数了，核一下",""))))))))))))</f>
        <v/>
      </c>
    </row>
    <row r="359">
      <c r="A359" s="17">
        <f>IF($C359="","",COUNTA($C$5:$C359))</f>
        <v/>
      </c>
      <c r="B359" s="20" t="n"/>
      <c r="C359" s="18" t="n"/>
      <c r="D359" s="18" t="n"/>
      <c r="E359" s="26" t="n"/>
      <c r="F359" s="19" t="n"/>
      <c r="G359" s="19" t="n"/>
      <c r="H359" s="27">
        <f>IF($C359="","",ROUND(SUMIF(账户表,$C359,账户期初)+SUMIFS($F$5:F359,$C$5:C359,$C359)-SUMIFS($G$5:G359,$C$5:C359,$C359),2))</f>
        <v/>
      </c>
      <c r="I359" s="18" t="n"/>
      <c r="J359" s="18" t="n"/>
      <c r="K359" s="28">
        <f>IF($B359="","",--TEXT($B359,"yyyymm"))</f>
        <v/>
      </c>
      <c r="L359" s="29">
        <f>IF($D359="","",IFERROR(INDEX(类别属性,MATCH($D359,类别表,0)),""))</f>
        <v/>
      </c>
      <c r="M359" s="18" t="n"/>
      <c r="N359" s="18" t="n"/>
      <c r="O359" s="26" t="n"/>
      <c r="P359" s="21">
        <f>IF($C359="","",IF(ISNA(MATCH($C359,账户表,0)),"※这个账户不在【基础资料】的账户档案里",IF($B359="","※没填日期，这一笔不会进任何月份的报表",IF(AND($F359&lt;&gt;"",$G359&lt;&gt;""),"※收入和支出不能同时填",IF(AND(N($F359)=0,N($G359)=0),"※收入和支出都没填",IF(OR(N($F359)&lt;0,N($G359)&lt;0),"※金额不能填负数，方向反了就换一列填",IF($D359="","※没填收支类别，分类报表会漏掉这一笔",IF(ISNA(MATCH($D359,类别表,0)),"※收支类别不在【基础资料】的清单里",IF(AND($L359="内部转账",$M359=""),"△内部转账要在「对方账户」写上另一头",IF(AND($L359="内部转账",$M359=$C359),"※对方账户跟本账户是同一个",IF(AND($L359&lt;&gt;"内部转账",$M359&lt;&gt;""),"△填了对方账户，但类别不是内部转账",IF($H359&lt;0,"△这一笔之后该账户余额成负数了，核一下",""))))))))))))</f>
        <v/>
      </c>
    </row>
    <row r="360">
      <c r="A360" s="17">
        <f>IF($C360="","",COUNTA($C$5:$C360))</f>
        <v/>
      </c>
      <c r="B360" s="20" t="n"/>
      <c r="C360" s="18" t="n"/>
      <c r="D360" s="18" t="n"/>
      <c r="E360" s="26" t="n"/>
      <c r="F360" s="19" t="n"/>
      <c r="G360" s="19" t="n"/>
      <c r="H360" s="27">
        <f>IF($C360="","",ROUND(SUMIF(账户表,$C360,账户期初)+SUMIFS($F$5:F360,$C$5:C360,$C360)-SUMIFS($G$5:G360,$C$5:C360,$C360),2))</f>
        <v/>
      </c>
      <c r="I360" s="18" t="n"/>
      <c r="J360" s="18" t="n"/>
      <c r="K360" s="28">
        <f>IF($B360="","",--TEXT($B360,"yyyymm"))</f>
        <v/>
      </c>
      <c r="L360" s="29">
        <f>IF($D360="","",IFERROR(INDEX(类别属性,MATCH($D360,类别表,0)),""))</f>
        <v/>
      </c>
      <c r="M360" s="18" t="n"/>
      <c r="N360" s="18" t="n"/>
      <c r="O360" s="26" t="n"/>
      <c r="P360" s="21">
        <f>IF($C360="","",IF(ISNA(MATCH($C360,账户表,0)),"※这个账户不在【基础资料】的账户档案里",IF($B360="","※没填日期，这一笔不会进任何月份的报表",IF(AND($F360&lt;&gt;"",$G360&lt;&gt;""),"※收入和支出不能同时填",IF(AND(N($F360)=0,N($G360)=0),"※收入和支出都没填",IF(OR(N($F360)&lt;0,N($G360)&lt;0),"※金额不能填负数，方向反了就换一列填",IF($D360="","※没填收支类别，分类报表会漏掉这一笔",IF(ISNA(MATCH($D360,类别表,0)),"※收支类别不在【基础资料】的清单里",IF(AND($L360="内部转账",$M360=""),"△内部转账要在「对方账户」写上另一头",IF(AND($L360="内部转账",$M360=$C360),"※对方账户跟本账户是同一个",IF(AND($L360&lt;&gt;"内部转账",$M360&lt;&gt;""),"△填了对方账户，但类别不是内部转账",IF($H360&lt;0,"△这一笔之后该账户余额成负数了，核一下",""))))))))))))</f>
        <v/>
      </c>
    </row>
    <row r="361">
      <c r="A361" s="17">
        <f>IF($C361="","",COUNTA($C$5:$C361))</f>
        <v/>
      </c>
      <c r="B361" s="20" t="n"/>
      <c r="C361" s="18" t="n"/>
      <c r="D361" s="18" t="n"/>
      <c r="E361" s="26" t="n"/>
      <c r="F361" s="19" t="n"/>
      <c r="G361" s="19" t="n"/>
      <c r="H361" s="27">
        <f>IF($C361="","",ROUND(SUMIF(账户表,$C361,账户期初)+SUMIFS($F$5:F361,$C$5:C361,$C361)-SUMIFS($G$5:G361,$C$5:C361,$C361),2))</f>
        <v/>
      </c>
      <c r="I361" s="18" t="n"/>
      <c r="J361" s="18" t="n"/>
      <c r="K361" s="28">
        <f>IF($B361="","",--TEXT($B361,"yyyymm"))</f>
        <v/>
      </c>
      <c r="L361" s="29">
        <f>IF($D361="","",IFERROR(INDEX(类别属性,MATCH($D361,类别表,0)),""))</f>
        <v/>
      </c>
      <c r="M361" s="18" t="n"/>
      <c r="N361" s="18" t="n"/>
      <c r="O361" s="26" t="n"/>
      <c r="P361" s="21">
        <f>IF($C361="","",IF(ISNA(MATCH($C361,账户表,0)),"※这个账户不在【基础资料】的账户档案里",IF($B361="","※没填日期，这一笔不会进任何月份的报表",IF(AND($F361&lt;&gt;"",$G361&lt;&gt;""),"※收入和支出不能同时填",IF(AND(N($F361)=0,N($G361)=0),"※收入和支出都没填",IF(OR(N($F361)&lt;0,N($G361)&lt;0),"※金额不能填负数，方向反了就换一列填",IF($D361="","※没填收支类别，分类报表会漏掉这一笔",IF(ISNA(MATCH($D361,类别表,0)),"※收支类别不在【基础资料】的清单里",IF(AND($L361="内部转账",$M361=""),"△内部转账要在「对方账户」写上另一头",IF(AND($L361="内部转账",$M361=$C361),"※对方账户跟本账户是同一个",IF(AND($L361&lt;&gt;"内部转账",$M361&lt;&gt;""),"△填了对方账户，但类别不是内部转账",IF($H361&lt;0,"△这一笔之后该账户余额成负数了，核一下",""))))))))))))</f>
        <v/>
      </c>
    </row>
    <row r="362">
      <c r="A362" s="17">
        <f>IF($C362="","",COUNTA($C$5:$C362))</f>
        <v/>
      </c>
      <c r="B362" s="20" t="n"/>
      <c r="C362" s="18" t="n"/>
      <c r="D362" s="18" t="n"/>
      <c r="E362" s="26" t="n"/>
      <c r="F362" s="19" t="n"/>
      <c r="G362" s="19" t="n"/>
      <c r="H362" s="27">
        <f>IF($C362="","",ROUND(SUMIF(账户表,$C362,账户期初)+SUMIFS($F$5:F362,$C$5:C362,$C362)-SUMIFS($G$5:G362,$C$5:C362,$C362),2))</f>
        <v/>
      </c>
      <c r="I362" s="18" t="n"/>
      <c r="J362" s="18" t="n"/>
      <c r="K362" s="28">
        <f>IF($B362="","",--TEXT($B362,"yyyymm"))</f>
        <v/>
      </c>
      <c r="L362" s="29">
        <f>IF($D362="","",IFERROR(INDEX(类别属性,MATCH($D362,类别表,0)),""))</f>
        <v/>
      </c>
      <c r="M362" s="18" t="n"/>
      <c r="N362" s="18" t="n"/>
      <c r="O362" s="26" t="n"/>
      <c r="P362" s="21">
        <f>IF($C362="","",IF(ISNA(MATCH($C362,账户表,0)),"※这个账户不在【基础资料】的账户档案里",IF($B362="","※没填日期，这一笔不会进任何月份的报表",IF(AND($F362&lt;&gt;"",$G362&lt;&gt;""),"※收入和支出不能同时填",IF(AND(N($F362)=0,N($G362)=0),"※收入和支出都没填",IF(OR(N($F362)&lt;0,N($G362)&lt;0),"※金额不能填负数，方向反了就换一列填",IF($D362="","※没填收支类别，分类报表会漏掉这一笔",IF(ISNA(MATCH($D362,类别表,0)),"※收支类别不在【基础资料】的清单里",IF(AND($L362="内部转账",$M362=""),"△内部转账要在「对方账户」写上另一头",IF(AND($L362="内部转账",$M362=$C362),"※对方账户跟本账户是同一个",IF(AND($L362&lt;&gt;"内部转账",$M362&lt;&gt;""),"△填了对方账户，但类别不是内部转账",IF($H362&lt;0,"△这一笔之后该账户余额成负数了，核一下",""))))))))))))</f>
        <v/>
      </c>
    </row>
    <row r="363">
      <c r="A363" s="17">
        <f>IF($C363="","",COUNTA($C$5:$C363))</f>
        <v/>
      </c>
      <c r="B363" s="20" t="n"/>
      <c r="C363" s="18" t="n"/>
      <c r="D363" s="18" t="n"/>
      <c r="E363" s="26" t="n"/>
      <c r="F363" s="19" t="n"/>
      <c r="G363" s="19" t="n"/>
      <c r="H363" s="27">
        <f>IF($C363="","",ROUND(SUMIF(账户表,$C363,账户期初)+SUMIFS($F$5:F363,$C$5:C363,$C363)-SUMIFS($G$5:G363,$C$5:C363,$C363),2))</f>
        <v/>
      </c>
      <c r="I363" s="18" t="n"/>
      <c r="J363" s="18" t="n"/>
      <c r="K363" s="28">
        <f>IF($B363="","",--TEXT($B363,"yyyymm"))</f>
        <v/>
      </c>
      <c r="L363" s="29">
        <f>IF($D363="","",IFERROR(INDEX(类别属性,MATCH($D363,类别表,0)),""))</f>
        <v/>
      </c>
      <c r="M363" s="18" t="n"/>
      <c r="N363" s="18" t="n"/>
      <c r="O363" s="26" t="n"/>
      <c r="P363" s="21">
        <f>IF($C363="","",IF(ISNA(MATCH($C363,账户表,0)),"※这个账户不在【基础资料】的账户档案里",IF($B363="","※没填日期，这一笔不会进任何月份的报表",IF(AND($F363&lt;&gt;"",$G363&lt;&gt;""),"※收入和支出不能同时填",IF(AND(N($F363)=0,N($G363)=0),"※收入和支出都没填",IF(OR(N($F363)&lt;0,N($G363)&lt;0),"※金额不能填负数，方向反了就换一列填",IF($D363="","※没填收支类别，分类报表会漏掉这一笔",IF(ISNA(MATCH($D363,类别表,0)),"※收支类别不在【基础资料】的清单里",IF(AND($L363="内部转账",$M363=""),"△内部转账要在「对方账户」写上另一头",IF(AND($L363="内部转账",$M363=$C363),"※对方账户跟本账户是同一个",IF(AND($L363&lt;&gt;"内部转账",$M363&lt;&gt;""),"△填了对方账户，但类别不是内部转账",IF($H363&lt;0,"△这一笔之后该账户余额成负数了，核一下",""))))))))))))</f>
        <v/>
      </c>
    </row>
    <row r="364">
      <c r="A364" s="17">
        <f>IF($C364="","",COUNTA($C$5:$C364))</f>
        <v/>
      </c>
      <c r="B364" s="20" t="n"/>
      <c r="C364" s="18" t="n"/>
      <c r="D364" s="18" t="n"/>
      <c r="E364" s="26" t="n"/>
      <c r="F364" s="19" t="n"/>
      <c r="G364" s="19" t="n"/>
      <c r="H364" s="27">
        <f>IF($C364="","",ROUND(SUMIF(账户表,$C364,账户期初)+SUMIFS($F$5:F364,$C$5:C364,$C364)-SUMIFS($G$5:G364,$C$5:C364,$C364),2))</f>
        <v/>
      </c>
      <c r="I364" s="18" t="n"/>
      <c r="J364" s="18" t="n"/>
      <c r="K364" s="28">
        <f>IF($B364="","",--TEXT($B364,"yyyymm"))</f>
        <v/>
      </c>
      <c r="L364" s="29">
        <f>IF($D364="","",IFERROR(INDEX(类别属性,MATCH($D364,类别表,0)),""))</f>
        <v/>
      </c>
      <c r="M364" s="18" t="n"/>
      <c r="N364" s="18" t="n"/>
      <c r="O364" s="26" t="n"/>
      <c r="P364" s="21">
        <f>IF($C364="","",IF(ISNA(MATCH($C364,账户表,0)),"※这个账户不在【基础资料】的账户档案里",IF($B364="","※没填日期，这一笔不会进任何月份的报表",IF(AND($F364&lt;&gt;"",$G364&lt;&gt;""),"※收入和支出不能同时填",IF(AND(N($F364)=0,N($G364)=0),"※收入和支出都没填",IF(OR(N($F364)&lt;0,N($G364)&lt;0),"※金额不能填负数，方向反了就换一列填",IF($D364="","※没填收支类别，分类报表会漏掉这一笔",IF(ISNA(MATCH($D364,类别表,0)),"※收支类别不在【基础资料】的清单里",IF(AND($L364="内部转账",$M364=""),"△内部转账要在「对方账户」写上另一头",IF(AND($L364="内部转账",$M364=$C364),"※对方账户跟本账户是同一个",IF(AND($L364&lt;&gt;"内部转账",$M364&lt;&gt;""),"△填了对方账户，但类别不是内部转账",IF($H364&lt;0,"△这一笔之后该账户余额成负数了，核一下",""))))))))))))</f>
        <v/>
      </c>
    </row>
    <row r="365">
      <c r="A365" s="17">
        <f>IF($C365="","",COUNTA($C$5:$C365))</f>
        <v/>
      </c>
      <c r="B365" s="20" t="n"/>
      <c r="C365" s="18" t="n"/>
      <c r="D365" s="18" t="n"/>
      <c r="E365" s="26" t="n"/>
      <c r="F365" s="19" t="n"/>
      <c r="G365" s="19" t="n"/>
      <c r="H365" s="27">
        <f>IF($C365="","",ROUND(SUMIF(账户表,$C365,账户期初)+SUMIFS($F$5:F365,$C$5:C365,$C365)-SUMIFS($G$5:G365,$C$5:C365,$C365),2))</f>
        <v/>
      </c>
      <c r="I365" s="18" t="n"/>
      <c r="J365" s="18" t="n"/>
      <c r="K365" s="28">
        <f>IF($B365="","",--TEXT($B365,"yyyymm"))</f>
        <v/>
      </c>
      <c r="L365" s="29">
        <f>IF($D365="","",IFERROR(INDEX(类别属性,MATCH($D365,类别表,0)),""))</f>
        <v/>
      </c>
      <c r="M365" s="18" t="n"/>
      <c r="N365" s="18" t="n"/>
      <c r="O365" s="26" t="n"/>
      <c r="P365" s="21">
        <f>IF($C365="","",IF(ISNA(MATCH($C365,账户表,0)),"※这个账户不在【基础资料】的账户档案里",IF($B365="","※没填日期，这一笔不会进任何月份的报表",IF(AND($F365&lt;&gt;"",$G365&lt;&gt;""),"※收入和支出不能同时填",IF(AND(N($F365)=0,N($G365)=0),"※收入和支出都没填",IF(OR(N($F365)&lt;0,N($G365)&lt;0),"※金额不能填负数，方向反了就换一列填",IF($D365="","※没填收支类别，分类报表会漏掉这一笔",IF(ISNA(MATCH($D365,类别表,0)),"※收支类别不在【基础资料】的清单里",IF(AND($L365="内部转账",$M365=""),"△内部转账要在「对方账户」写上另一头",IF(AND($L365="内部转账",$M365=$C365),"※对方账户跟本账户是同一个",IF(AND($L365&lt;&gt;"内部转账",$M365&lt;&gt;""),"△填了对方账户，但类别不是内部转账",IF($H365&lt;0,"△这一笔之后该账户余额成负数了，核一下",""))))))))))))</f>
        <v/>
      </c>
    </row>
    <row r="366">
      <c r="A366" s="17">
        <f>IF($C366="","",COUNTA($C$5:$C366))</f>
        <v/>
      </c>
      <c r="B366" s="20" t="n"/>
      <c r="C366" s="18" t="n"/>
      <c r="D366" s="18" t="n"/>
      <c r="E366" s="26" t="n"/>
      <c r="F366" s="19" t="n"/>
      <c r="G366" s="19" t="n"/>
      <c r="H366" s="27">
        <f>IF($C366="","",ROUND(SUMIF(账户表,$C366,账户期初)+SUMIFS($F$5:F366,$C$5:C366,$C366)-SUMIFS($G$5:G366,$C$5:C366,$C366),2))</f>
        <v/>
      </c>
      <c r="I366" s="18" t="n"/>
      <c r="J366" s="18" t="n"/>
      <c r="K366" s="28">
        <f>IF($B366="","",--TEXT($B366,"yyyymm"))</f>
        <v/>
      </c>
      <c r="L366" s="29">
        <f>IF($D366="","",IFERROR(INDEX(类别属性,MATCH($D366,类别表,0)),""))</f>
        <v/>
      </c>
      <c r="M366" s="18" t="n"/>
      <c r="N366" s="18" t="n"/>
      <c r="O366" s="26" t="n"/>
      <c r="P366" s="21">
        <f>IF($C366="","",IF(ISNA(MATCH($C366,账户表,0)),"※这个账户不在【基础资料】的账户档案里",IF($B366="","※没填日期，这一笔不会进任何月份的报表",IF(AND($F366&lt;&gt;"",$G366&lt;&gt;""),"※收入和支出不能同时填",IF(AND(N($F366)=0,N($G366)=0),"※收入和支出都没填",IF(OR(N($F366)&lt;0,N($G366)&lt;0),"※金额不能填负数，方向反了就换一列填",IF($D366="","※没填收支类别，分类报表会漏掉这一笔",IF(ISNA(MATCH($D366,类别表,0)),"※收支类别不在【基础资料】的清单里",IF(AND($L366="内部转账",$M366=""),"△内部转账要在「对方账户」写上另一头",IF(AND($L366="内部转账",$M366=$C366),"※对方账户跟本账户是同一个",IF(AND($L366&lt;&gt;"内部转账",$M366&lt;&gt;""),"△填了对方账户，但类别不是内部转账",IF($H366&lt;0,"△这一笔之后该账户余额成负数了，核一下",""))))))))))))</f>
        <v/>
      </c>
    </row>
    <row r="367">
      <c r="A367" s="17">
        <f>IF($C367="","",COUNTA($C$5:$C367))</f>
        <v/>
      </c>
      <c r="B367" s="20" t="n"/>
      <c r="C367" s="18" t="n"/>
      <c r="D367" s="18" t="n"/>
      <c r="E367" s="26" t="n"/>
      <c r="F367" s="19" t="n"/>
      <c r="G367" s="19" t="n"/>
      <c r="H367" s="27">
        <f>IF($C367="","",ROUND(SUMIF(账户表,$C367,账户期初)+SUMIFS($F$5:F367,$C$5:C367,$C367)-SUMIFS($G$5:G367,$C$5:C367,$C367),2))</f>
        <v/>
      </c>
      <c r="I367" s="18" t="n"/>
      <c r="J367" s="18" t="n"/>
      <c r="K367" s="28">
        <f>IF($B367="","",--TEXT($B367,"yyyymm"))</f>
        <v/>
      </c>
      <c r="L367" s="29">
        <f>IF($D367="","",IFERROR(INDEX(类别属性,MATCH($D367,类别表,0)),""))</f>
        <v/>
      </c>
      <c r="M367" s="18" t="n"/>
      <c r="N367" s="18" t="n"/>
      <c r="O367" s="26" t="n"/>
      <c r="P367" s="21">
        <f>IF($C367="","",IF(ISNA(MATCH($C367,账户表,0)),"※这个账户不在【基础资料】的账户档案里",IF($B367="","※没填日期，这一笔不会进任何月份的报表",IF(AND($F367&lt;&gt;"",$G367&lt;&gt;""),"※收入和支出不能同时填",IF(AND(N($F367)=0,N($G367)=0),"※收入和支出都没填",IF(OR(N($F367)&lt;0,N($G367)&lt;0),"※金额不能填负数，方向反了就换一列填",IF($D367="","※没填收支类别，分类报表会漏掉这一笔",IF(ISNA(MATCH($D367,类别表,0)),"※收支类别不在【基础资料】的清单里",IF(AND($L367="内部转账",$M367=""),"△内部转账要在「对方账户」写上另一头",IF(AND($L367="内部转账",$M367=$C367),"※对方账户跟本账户是同一个",IF(AND($L367&lt;&gt;"内部转账",$M367&lt;&gt;""),"△填了对方账户，但类别不是内部转账",IF($H367&lt;0,"△这一笔之后该账户余额成负数了，核一下",""))))))))))))</f>
        <v/>
      </c>
    </row>
    <row r="368">
      <c r="A368" s="17">
        <f>IF($C368="","",COUNTA($C$5:$C368))</f>
        <v/>
      </c>
      <c r="B368" s="20" t="n"/>
      <c r="C368" s="18" t="n"/>
      <c r="D368" s="18" t="n"/>
      <c r="E368" s="26" t="n"/>
      <c r="F368" s="19" t="n"/>
      <c r="G368" s="19" t="n"/>
      <c r="H368" s="27">
        <f>IF($C368="","",ROUND(SUMIF(账户表,$C368,账户期初)+SUMIFS($F$5:F368,$C$5:C368,$C368)-SUMIFS($G$5:G368,$C$5:C368,$C368),2))</f>
        <v/>
      </c>
      <c r="I368" s="18" t="n"/>
      <c r="J368" s="18" t="n"/>
      <c r="K368" s="28">
        <f>IF($B368="","",--TEXT($B368,"yyyymm"))</f>
        <v/>
      </c>
      <c r="L368" s="29">
        <f>IF($D368="","",IFERROR(INDEX(类别属性,MATCH($D368,类别表,0)),""))</f>
        <v/>
      </c>
      <c r="M368" s="18" t="n"/>
      <c r="N368" s="18" t="n"/>
      <c r="O368" s="26" t="n"/>
      <c r="P368" s="21">
        <f>IF($C368="","",IF(ISNA(MATCH($C368,账户表,0)),"※这个账户不在【基础资料】的账户档案里",IF($B368="","※没填日期，这一笔不会进任何月份的报表",IF(AND($F368&lt;&gt;"",$G368&lt;&gt;""),"※收入和支出不能同时填",IF(AND(N($F368)=0,N($G368)=0),"※收入和支出都没填",IF(OR(N($F368)&lt;0,N($G368)&lt;0),"※金额不能填负数，方向反了就换一列填",IF($D368="","※没填收支类别，分类报表会漏掉这一笔",IF(ISNA(MATCH($D368,类别表,0)),"※收支类别不在【基础资料】的清单里",IF(AND($L368="内部转账",$M368=""),"△内部转账要在「对方账户」写上另一头",IF(AND($L368="内部转账",$M368=$C368),"※对方账户跟本账户是同一个",IF(AND($L368&lt;&gt;"内部转账",$M368&lt;&gt;""),"△填了对方账户，但类别不是内部转账",IF($H368&lt;0,"△这一笔之后该账户余额成负数了，核一下",""))))))))))))</f>
        <v/>
      </c>
    </row>
    <row r="369">
      <c r="A369" s="17">
        <f>IF($C369="","",COUNTA($C$5:$C369))</f>
        <v/>
      </c>
      <c r="B369" s="20" t="n"/>
      <c r="C369" s="18" t="n"/>
      <c r="D369" s="18" t="n"/>
      <c r="E369" s="26" t="n"/>
      <c r="F369" s="19" t="n"/>
      <c r="G369" s="19" t="n"/>
      <c r="H369" s="27">
        <f>IF($C369="","",ROUND(SUMIF(账户表,$C369,账户期初)+SUMIFS($F$5:F369,$C$5:C369,$C369)-SUMIFS($G$5:G369,$C$5:C369,$C369),2))</f>
        <v/>
      </c>
      <c r="I369" s="18" t="n"/>
      <c r="J369" s="18" t="n"/>
      <c r="K369" s="28">
        <f>IF($B369="","",--TEXT($B369,"yyyymm"))</f>
        <v/>
      </c>
      <c r="L369" s="29">
        <f>IF($D369="","",IFERROR(INDEX(类别属性,MATCH($D369,类别表,0)),""))</f>
        <v/>
      </c>
      <c r="M369" s="18" t="n"/>
      <c r="N369" s="18" t="n"/>
      <c r="O369" s="26" t="n"/>
      <c r="P369" s="21">
        <f>IF($C369="","",IF(ISNA(MATCH($C369,账户表,0)),"※这个账户不在【基础资料】的账户档案里",IF($B369="","※没填日期，这一笔不会进任何月份的报表",IF(AND($F369&lt;&gt;"",$G369&lt;&gt;""),"※收入和支出不能同时填",IF(AND(N($F369)=0,N($G369)=0),"※收入和支出都没填",IF(OR(N($F369)&lt;0,N($G369)&lt;0),"※金额不能填负数，方向反了就换一列填",IF($D369="","※没填收支类别，分类报表会漏掉这一笔",IF(ISNA(MATCH($D369,类别表,0)),"※收支类别不在【基础资料】的清单里",IF(AND($L369="内部转账",$M369=""),"△内部转账要在「对方账户」写上另一头",IF(AND($L369="内部转账",$M369=$C369),"※对方账户跟本账户是同一个",IF(AND($L369&lt;&gt;"内部转账",$M369&lt;&gt;""),"△填了对方账户，但类别不是内部转账",IF($H369&lt;0,"△这一笔之后该账户余额成负数了，核一下",""))))))))))))</f>
        <v/>
      </c>
    </row>
    <row r="370">
      <c r="A370" s="17">
        <f>IF($C370="","",COUNTA($C$5:$C370))</f>
        <v/>
      </c>
      <c r="B370" s="20" t="n"/>
      <c r="C370" s="18" t="n"/>
      <c r="D370" s="18" t="n"/>
      <c r="E370" s="26" t="n"/>
      <c r="F370" s="19" t="n"/>
      <c r="G370" s="19" t="n"/>
      <c r="H370" s="27">
        <f>IF($C370="","",ROUND(SUMIF(账户表,$C370,账户期初)+SUMIFS($F$5:F370,$C$5:C370,$C370)-SUMIFS($G$5:G370,$C$5:C370,$C370),2))</f>
        <v/>
      </c>
      <c r="I370" s="18" t="n"/>
      <c r="J370" s="18" t="n"/>
      <c r="K370" s="28">
        <f>IF($B370="","",--TEXT($B370,"yyyymm"))</f>
        <v/>
      </c>
      <c r="L370" s="29">
        <f>IF($D370="","",IFERROR(INDEX(类别属性,MATCH($D370,类别表,0)),""))</f>
        <v/>
      </c>
      <c r="M370" s="18" t="n"/>
      <c r="N370" s="18" t="n"/>
      <c r="O370" s="26" t="n"/>
      <c r="P370" s="21">
        <f>IF($C370="","",IF(ISNA(MATCH($C370,账户表,0)),"※这个账户不在【基础资料】的账户档案里",IF($B370="","※没填日期，这一笔不会进任何月份的报表",IF(AND($F370&lt;&gt;"",$G370&lt;&gt;""),"※收入和支出不能同时填",IF(AND(N($F370)=0,N($G370)=0),"※收入和支出都没填",IF(OR(N($F370)&lt;0,N($G370)&lt;0),"※金额不能填负数，方向反了就换一列填",IF($D370="","※没填收支类别，分类报表会漏掉这一笔",IF(ISNA(MATCH($D370,类别表,0)),"※收支类别不在【基础资料】的清单里",IF(AND($L370="内部转账",$M370=""),"△内部转账要在「对方账户」写上另一头",IF(AND($L370="内部转账",$M370=$C370),"※对方账户跟本账户是同一个",IF(AND($L370&lt;&gt;"内部转账",$M370&lt;&gt;""),"△填了对方账户，但类别不是内部转账",IF($H370&lt;0,"△这一笔之后该账户余额成负数了，核一下",""))))))))))))</f>
        <v/>
      </c>
    </row>
    <row r="371">
      <c r="A371" s="17">
        <f>IF($C371="","",COUNTA($C$5:$C371))</f>
        <v/>
      </c>
      <c r="B371" s="20" t="n"/>
      <c r="C371" s="18" t="n"/>
      <c r="D371" s="18" t="n"/>
      <c r="E371" s="26" t="n"/>
      <c r="F371" s="19" t="n"/>
      <c r="G371" s="19" t="n"/>
      <c r="H371" s="27">
        <f>IF($C371="","",ROUND(SUMIF(账户表,$C371,账户期初)+SUMIFS($F$5:F371,$C$5:C371,$C371)-SUMIFS($G$5:G371,$C$5:C371,$C371),2))</f>
        <v/>
      </c>
      <c r="I371" s="18" t="n"/>
      <c r="J371" s="18" t="n"/>
      <c r="K371" s="28">
        <f>IF($B371="","",--TEXT($B371,"yyyymm"))</f>
        <v/>
      </c>
      <c r="L371" s="29">
        <f>IF($D371="","",IFERROR(INDEX(类别属性,MATCH($D371,类别表,0)),""))</f>
        <v/>
      </c>
      <c r="M371" s="18" t="n"/>
      <c r="N371" s="18" t="n"/>
      <c r="O371" s="26" t="n"/>
      <c r="P371" s="21">
        <f>IF($C371="","",IF(ISNA(MATCH($C371,账户表,0)),"※这个账户不在【基础资料】的账户档案里",IF($B371="","※没填日期，这一笔不会进任何月份的报表",IF(AND($F371&lt;&gt;"",$G371&lt;&gt;""),"※收入和支出不能同时填",IF(AND(N($F371)=0,N($G371)=0),"※收入和支出都没填",IF(OR(N($F371)&lt;0,N($G371)&lt;0),"※金额不能填负数，方向反了就换一列填",IF($D371="","※没填收支类别，分类报表会漏掉这一笔",IF(ISNA(MATCH($D371,类别表,0)),"※收支类别不在【基础资料】的清单里",IF(AND($L371="内部转账",$M371=""),"△内部转账要在「对方账户」写上另一头",IF(AND($L371="内部转账",$M371=$C371),"※对方账户跟本账户是同一个",IF(AND($L371&lt;&gt;"内部转账",$M371&lt;&gt;""),"△填了对方账户，但类别不是内部转账",IF($H371&lt;0,"△这一笔之后该账户余额成负数了，核一下",""))))))))))))</f>
        <v/>
      </c>
    </row>
    <row r="372">
      <c r="A372" s="17">
        <f>IF($C372="","",COUNTA($C$5:$C372))</f>
        <v/>
      </c>
      <c r="B372" s="20" t="n"/>
      <c r="C372" s="18" t="n"/>
      <c r="D372" s="18" t="n"/>
      <c r="E372" s="26" t="n"/>
      <c r="F372" s="19" t="n"/>
      <c r="G372" s="19" t="n"/>
      <c r="H372" s="27">
        <f>IF($C372="","",ROUND(SUMIF(账户表,$C372,账户期初)+SUMIFS($F$5:F372,$C$5:C372,$C372)-SUMIFS($G$5:G372,$C$5:C372,$C372),2))</f>
        <v/>
      </c>
      <c r="I372" s="18" t="n"/>
      <c r="J372" s="18" t="n"/>
      <c r="K372" s="28">
        <f>IF($B372="","",--TEXT($B372,"yyyymm"))</f>
        <v/>
      </c>
      <c r="L372" s="29">
        <f>IF($D372="","",IFERROR(INDEX(类别属性,MATCH($D372,类别表,0)),""))</f>
        <v/>
      </c>
      <c r="M372" s="18" t="n"/>
      <c r="N372" s="18" t="n"/>
      <c r="O372" s="26" t="n"/>
      <c r="P372" s="21">
        <f>IF($C372="","",IF(ISNA(MATCH($C372,账户表,0)),"※这个账户不在【基础资料】的账户档案里",IF($B372="","※没填日期，这一笔不会进任何月份的报表",IF(AND($F372&lt;&gt;"",$G372&lt;&gt;""),"※收入和支出不能同时填",IF(AND(N($F372)=0,N($G372)=0),"※收入和支出都没填",IF(OR(N($F372)&lt;0,N($G372)&lt;0),"※金额不能填负数，方向反了就换一列填",IF($D372="","※没填收支类别，分类报表会漏掉这一笔",IF(ISNA(MATCH($D372,类别表,0)),"※收支类别不在【基础资料】的清单里",IF(AND($L372="内部转账",$M372=""),"△内部转账要在「对方账户」写上另一头",IF(AND($L372="内部转账",$M372=$C372),"※对方账户跟本账户是同一个",IF(AND($L372&lt;&gt;"内部转账",$M372&lt;&gt;""),"△填了对方账户，但类别不是内部转账",IF($H372&lt;0,"△这一笔之后该账户余额成负数了，核一下",""))))))))))))</f>
        <v/>
      </c>
    </row>
    <row r="373">
      <c r="A373" s="17">
        <f>IF($C373="","",COUNTA($C$5:$C373))</f>
        <v/>
      </c>
      <c r="B373" s="20" t="n"/>
      <c r="C373" s="18" t="n"/>
      <c r="D373" s="18" t="n"/>
      <c r="E373" s="26" t="n"/>
      <c r="F373" s="19" t="n"/>
      <c r="G373" s="19" t="n"/>
      <c r="H373" s="27">
        <f>IF($C373="","",ROUND(SUMIF(账户表,$C373,账户期初)+SUMIFS($F$5:F373,$C$5:C373,$C373)-SUMIFS($G$5:G373,$C$5:C373,$C373),2))</f>
        <v/>
      </c>
      <c r="I373" s="18" t="n"/>
      <c r="J373" s="18" t="n"/>
      <c r="K373" s="28">
        <f>IF($B373="","",--TEXT($B373,"yyyymm"))</f>
        <v/>
      </c>
      <c r="L373" s="29">
        <f>IF($D373="","",IFERROR(INDEX(类别属性,MATCH($D373,类别表,0)),""))</f>
        <v/>
      </c>
      <c r="M373" s="18" t="n"/>
      <c r="N373" s="18" t="n"/>
      <c r="O373" s="26" t="n"/>
      <c r="P373" s="21">
        <f>IF($C373="","",IF(ISNA(MATCH($C373,账户表,0)),"※这个账户不在【基础资料】的账户档案里",IF($B373="","※没填日期，这一笔不会进任何月份的报表",IF(AND($F373&lt;&gt;"",$G373&lt;&gt;""),"※收入和支出不能同时填",IF(AND(N($F373)=0,N($G373)=0),"※收入和支出都没填",IF(OR(N($F373)&lt;0,N($G373)&lt;0),"※金额不能填负数，方向反了就换一列填",IF($D373="","※没填收支类别，分类报表会漏掉这一笔",IF(ISNA(MATCH($D373,类别表,0)),"※收支类别不在【基础资料】的清单里",IF(AND($L373="内部转账",$M373=""),"△内部转账要在「对方账户」写上另一头",IF(AND($L373="内部转账",$M373=$C373),"※对方账户跟本账户是同一个",IF(AND($L373&lt;&gt;"内部转账",$M373&lt;&gt;""),"△填了对方账户，但类别不是内部转账",IF($H373&lt;0,"△这一笔之后该账户余额成负数了，核一下",""))))))))))))</f>
        <v/>
      </c>
    </row>
    <row r="374">
      <c r="A374" s="17">
        <f>IF($C374="","",COUNTA($C$5:$C374))</f>
        <v/>
      </c>
      <c r="B374" s="20" t="n"/>
      <c r="C374" s="18" t="n"/>
      <c r="D374" s="18" t="n"/>
      <c r="E374" s="26" t="n"/>
      <c r="F374" s="19" t="n"/>
      <c r="G374" s="19" t="n"/>
      <c r="H374" s="27">
        <f>IF($C374="","",ROUND(SUMIF(账户表,$C374,账户期初)+SUMIFS($F$5:F374,$C$5:C374,$C374)-SUMIFS($G$5:G374,$C$5:C374,$C374),2))</f>
        <v/>
      </c>
      <c r="I374" s="18" t="n"/>
      <c r="J374" s="18" t="n"/>
      <c r="K374" s="28">
        <f>IF($B374="","",--TEXT($B374,"yyyymm"))</f>
        <v/>
      </c>
      <c r="L374" s="29">
        <f>IF($D374="","",IFERROR(INDEX(类别属性,MATCH($D374,类别表,0)),""))</f>
        <v/>
      </c>
      <c r="M374" s="18" t="n"/>
      <c r="N374" s="18" t="n"/>
      <c r="O374" s="26" t="n"/>
      <c r="P374" s="21">
        <f>IF($C374="","",IF(ISNA(MATCH($C374,账户表,0)),"※这个账户不在【基础资料】的账户档案里",IF($B374="","※没填日期，这一笔不会进任何月份的报表",IF(AND($F374&lt;&gt;"",$G374&lt;&gt;""),"※收入和支出不能同时填",IF(AND(N($F374)=0,N($G374)=0),"※收入和支出都没填",IF(OR(N($F374)&lt;0,N($G374)&lt;0),"※金额不能填负数，方向反了就换一列填",IF($D374="","※没填收支类别，分类报表会漏掉这一笔",IF(ISNA(MATCH($D374,类别表,0)),"※收支类别不在【基础资料】的清单里",IF(AND($L374="内部转账",$M374=""),"△内部转账要在「对方账户」写上另一头",IF(AND($L374="内部转账",$M374=$C374),"※对方账户跟本账户是同一个",IF(AND($L374&lt;&gt;"内部转账",$M374&lt;&gt;""),"△填了对方账户，但类别不是内部转账",IF($H374&lt;0,"△这一笔之后该账户余额成负数了，核一下",""))))))))))))</f>
        <v/>
      </c>
    </row>
    <row r="375">
      <c r="A375" s="17">
        <f>IF($C375="","",COUNTA($C$5:$C375))</f>
        <v/>
      </c>
      <c r="B375" s="20" t="n"/>
      <c r="C375" s="18" t="n"/>
      <c r="D375" s="18" t="n"/>
      <c r="E375" s="26" t="n"/>
      <c r="F375" s="19" t="n"/>
      <c r="G375" s="19" t="n"/>
      <c r="H375" s="27">
        <f>IF($C375="","",ROUND(SUMIF(账户表,$C375,账户期初)+SUMIFS($F$5:F375,$C$5:C375,$C375)-SUMIFS($G$5:G375,$C$5:C375,$C375),2))</f>
        <v/>
      </c>
      <c r="I375" s="18" t="n"/>
      <c r="J375" s="18" t="n"/>
      <c r="K375" s="28">
        <f>IF($B375="","",--TEXT($B375,"yyyymm"))</f>
        <v/>
      </c>
      <c r="L375" s="29">
        <f>IF($D375="","",IFERROR(INDEX(类别属性,MATCH($D375,类别表,0)),""))</f>
        <v/>
      </c>
      <c r="M375" s="18" t="n"/>
      <c r="N375" s="18" t="n"/>
      <c r="O375" s="26" t="n"/>
      <c r="P375" s="21">
        <f>IF($C375="","",IF(ISNA(MATCH($C375,账户表,0)),"※这个账户不在【基础资料】的账户档案里",IF($B375="","※没填日期，这一笔不会进任何月份的报表",IF(AND($F375&lt;&gt;"",$G375&lt;&gt;""),"※收入和支出不能同时填",IF(AND(N($F375)=0,N($G375)=0),"※收入和支出都没填",IF(OR(N($F375)&lt;0,N($G375)&lt;0),"※金额不能填负数，方向反了就换一列填",IF($D375="","※没填收支类别，分类报表会漏掉这一笔",IF(ISNA(MATCH($D375,类别表,0)),"※收支类别不在【基础资料】的清单里",IF(AND($L375="内部转账",$M375=""),"△内部转账要在「对方账户」写上另一头",IF(AND($L375="内部转账",$M375=$C375),"※对方账户跟本账户是同一个",IF(AND($L375&lt;&gt;"内部转账",$M375&lt;&gt;""),"△填了对方账户，但类别不是内部转账",IF($H375&lt;0,"△这一笔之后该账户余额成负数了，核一下",""))))))))))))</f>
        <v/>
      </c>
    </row>
    <row r="376">
      <c r="A376" s="17">
        <f>IF($C376="","",COUNTA($C$5:$C376))</f>
        <v/>
      </c>
      <c r="B376" s="20" t="n"/>
      <c r="C376" s="18" t="n"/>
      <c r="D376" s="18" t="n"/>
      <c r="E376" s="26" t="n"/>
      <c r="F376" s="19" t="n"/>
      <c r="G376" s="19" t="n"/>
      <c r="H376" s="27">
        <f>IF($C376="","",ROUND(SUMIF(账户表,$C376,账户期初)+SUMIFS($F$5:F376,$C$5:C376,$C376)-SUMIFS($G$5:G376,$C$5:C376,$C376),2))</f>
        <v/>
      </c>
      <c r="I376" s="18" t="n"/>
      <c r="J376" s="18" t="n"/>
      <c r="K376" s="28">
        <f>IF($B376="","",--TEXT($B376,"yyyymm"))</f>
        <v/>
      </c>
      <c r="L376" s="29">
        <f>IF($D376="","",IFERROR(INDEX(类别属性,MATCH($D376,类别表,0)),""))</f>
        <v/>
      </c>
      <c r="M376" s="18" t="n"/>
      <c r="N376" s="18" t="n"/>
      <c r="O376" s="26" t="n"/>
      <c r="P376" s="21">
        <f>IF($C376="","",IF(ISNA(MATCH($C376,账户表,0)),"※这个账户不在【基础资料】的账户档案里",IF($B376="","※没填日期，这一笔不会进任何月份的报表",IF(AND($F376&lt;&gt;"",$G376&lt;&gt;""),"※收入和支出不能同时填",IF(AND(N($F376)=0,N($G376)=0),"※收入和支出都没填",IF(OR(N($F376)&lt;0,N($G376)&lt;0),"※金额不能填负数，方向反了就换一列填",IF($D376="","※没填收支类别，分类报表会漏掉这一笔",IF(ISNA(MATCH($D376,类别表,0)),"※收支类别不在【基础资料】的清单里",IF(AND($L376="内部转账",$M376=""),"△内部转账要在「对方账户」写上另一头",IF(AND($L376="内部转账",$M376=$C376),"※对方账户跟本账户是同一个",IF(AND($L376&lt;&gt;"内部转账",$M376&lt;&gt;""),"△填了对方账户，但类别不是内部转账",IF($H376&lt;0,"△这一笔之后该账户余额成负数了，核一下",""))))))))))))</f>
        <v/>
      </c>
    </row>
    <row r="377">
      <c r="A377" s="17">
        <f>IF($C377="","",COUNTA($C$5:$C377))</f>
        <v/>
      </c>
      <c r="B377" s="20" t="n"/>
      <c r="C377" s="18" t="n"/>
      <c r="D377" s="18" t="n"/>
      <c r="E377" s="26" t="n"/>
      <c r="F377" s="19" t="n"/>
      <c r="G377" s="19" t="n"/>
      <c r="H377" s="27">
        <f>IF($C377="","",ROUND(SUMIF(账户表,$C377,账户期初)+SUMIFS($F$5:F377,$C$5:C377,$C377)-SUMIFS($G$5:G377,$C$5:C377,$C377),2))</f>
        <v/>
      </c>
      <c r="I377" s="18" t="n"/>
      <c r="J377" s="18" t="n"/>
      <c r="K377" s="28">
        <f>IF($B377="","",--TEXT($B377,"yyyymm"))</f>
        <v/>
      </c>
      <c r="L377" s="29">
        <f>IF($D377="","",IFERROR(INDEX(类别属性,MATCH($D377,类别表,0)),""))</f>
        <v/>
      </c>
      <c r="M377" s="18" t="n"/>
      <c r="N377" s="18" t="n"/>
      <c r="O377" s="26" t="n"/>
      <c r="P377" s="21">
        <f>IF($C377="","",IF(ISNA(MATCH($C377,账户表,0)),"※这个账户不在【基础资料】的账户档案里",IF($B377="","※没填日期，这一笔不会进任何月份的报表",IF(AND($F377&lt;&gt;"",$G377&lt;&gt;""),"※收入和支出不能同时填",IF(AND(N($F377)=0,N($G377)=0),"※收入和支出都没填",IF(OR(N($F377)&lt;0,N($G377)&lt;0),"※金额不能填负数，方向反了就换一列填",IF($D377="","※没填收支类别，分类报表会漏掉这一笔",IF(ISNA(MATCH($D377,类别表,0)),"※收支类别不在【基础资料】的清单里",IF(AND($L377="内部转账",$M377=""),"△内部转账要在「对方账户」写上另一头",IF(AND($L377="内部转账",$M377=$C377),"※对方账户跟本账户是同一个",IF(AND($L377&lt;&gt;"内部转账",$M377&lt;&gt;""),"△填了对方账户，但类别不是内部转账",IF($H377&lt;0,"△这一笔之后该账户余额成负数了，核一下",""))))))))))))</f>
        <v/>
      </c>
    </row>
    <row r="378">
      <c r="A378" s="17">
        <f>IF($C378="","",COUNTA($C$5:$C378))</f>
        <v/>
      </c>
      <c r="B378" s="20" t="n"/>
      <c r="C378" s="18" t="n"/>
      <c r="D378" s="18" t="n"/>
      <c r="E378" s="26" t="n"/>
      <c r="F378" s="19" t="n"/>
      <c r="G378" s="19" t="n"/>
      <c r="H378" s="27">
        <f>IF($C378="","",ROUND(SUMIF(账户表,$C378,账户期初)+SUMIFS($F$5:F378,$C$5:C378,$C378)-SUMIFS($G$5:G378,$C$5:C378,$C378),2))</f>
        <v/>
      </c>
      <c r="I378" s="18" t="n"/>
      <c r="J378" s="18" t="n"/>
      <c r="K378" s="28">
        <f>IF($B378="","",--TEXT($B378,"yyyymm"))</f>
        <v/>
      </c>
      <c r="L378" s="29">
        <f>IF($D378="","",IFERROR(INDEX(类别属性,MATCH($D378,类别表,0)),""))</f>
        <v/>
      </c>
      <c r="M378" s="18" t="n"/>
      <c r="N378" s="18" t="n"/>
      <c r="O378" s="26" t="n"/>
      <c r="P378" s="21">
        <f>IF($C378="","",IF(ISNA(MATCH($C378,账户表,0)),"※这个账户不在【基础资料】的账户档案里",IF($B378="","※没填日期，这一笔不会进任何月份的报表",IF(AND($F378&lt;&gt;"",$G378&lt;&gt;""),"※收入和支出不能同时填",IF(AND(N($F378)=0,N($G378)=0),"※收入和支出都没填",IF(OR(N($F378)&lt;0,N($G378)&lt;0),"※金额不能填负数，方向反了就换一列填",IF($D378="","※没填收支类别，分类报表会漏掉这一笔",IF(ISNA(MATCH($D378,类别表,0)),"※收支类别不在【基础资料】的清单里",IF(AND($L378="内部转账",$M378=""),"△内部转账要在「对方账户」写上另一头",IF(AND($L378="内部转账",$M378=$C378),"※对方账户跟本账户是同一个",IF(AND($L378&lt;&gt;"内部转账",$M378&lt;&gt;""),"△填了对方账户，但类别不是内部转账",IF($H378&lt;0,"△这一笔之后该账户余额成负数了，核一下",""))))))))))))</f>
        <v/>
      </c>
    </row>
    <row r="379">
      <c r="A379" s="17">
        <f>IF($C379="","",COUNTA($C$5:$C379))</f>
        <v/>
      </c>
      <c r="B379" s="20" t="n"/>
      <c r="C379" s="18" t="n"/>
      <c r="D379" s="18" t="n"/>
      <c r="E379" s="26" t="n"/>
      <c r="F379" s="19" t="n"/>
      <c r="G379" s="19" t="n"/>
      <c r="H379" s="27">
        <f>IF($C379="","",ROUND(SUMIF(账户表,$C379,账户期初)+SUMIFS($F$5:F379,$C$5:C379,$C379)-SUMIFS($G$5:G379,$C$5:C379,$C379),2))</f>
        <v/>
      </c>
      <c r="I379" s="18" t="n"/>
      <c r="J379" s="18" t="n"/>
      <c r="K379" s="28">
        <f>IF($B379="","",--TEXT($B379,"yyyymm"))</f>
        <v/>
      </c>
      <c r="L379" s="29">
        <f>IF($D379="","",IFERROR(INDEX(类别属性,MATCH($D379,类别表,0)),""))</f>
        <v/>
      </c>
      <c r="M379" s="18" t="n"/>
      <c r="N379" s="18" t="n"/>
      <c r="O379" s="26" t="n"/>
      <c r="P379" s="21">
        <f>IF($C379="","",IF(ISNA(MATCH($C379,账户表,0)),"※这个账户不在【基础资料】的账户档案里",IF($B379="","※没填日期，这一笔不会进任何月份的报表",IF(AND($F379&lt;&gt;"",$G379&lt;&gt;""),"※收入和支出不能同时填",IF(AND(N($F379)=0,N($G379)=0),"※收入和支出都没填",IF(OR(N($F379)&lt;0,N($G379)&lt;0),"※金额不能填负数，方向反了就换一列填",IF($D379="","※没填收支类别，分类报表会漏掉这一笔",IF(ISNA(MATCH($D379,类别表,0)),"※收支类别不在【基础资料】的清单里",IF(AND($L379="内部转账",$M379=""),"△内部转账要在「对方账户」写上另一头",IF(AND($L379="内部转账",$M379=$C379),"※对方账户跟本账户是同一个",IF(AND($L379&lt;&gt;"内部转账",$M379&lt;&gt;""),"△填了对方账户，但类别不是内部转账",IF($H379&lt;0,"△这一笔之后该账户余额成负数了，核一下",""))))))))))))</f>
        <v/>
      </c>
    </row>
    <row r="380">
      <c r="A380" s="17">
        <f>IF($C380="","",COUNTA($C$5:$C380))</f>
        <v/>
      </c>
      <c r="B380" s="20" t="n"/>
      <c r="C380" s="18" t="n"/>
      <c r="D380" s="18" t="n"/>
      <c r="E380" s="26" t="n"/>
      <c r="F380" s="19" t="n"/>
      <c r="G380" s="19" t="n"/>
      <c r="H380" s="27">
        <f>IF($C380="","",ROUND(SUMIF(账户表,$C380,账户期初)+SUMIFS($F$5:F380,$C$5:C380,$C380)-SUMIFS($G$5:G380,$C$5:C380,$C380),2))</f>
        <v/>
      </c>
      <c r="I380" s="18" t="n"/>
      <c r="J380" s="18" t="n"/>
      <c r="K380" s="28">
        <f>IF($B380="","",--TEXT($B380,"yyyymm"))</f>
        <v/>
      </c>
      <c r="L380" s="29">
        <f>IF($D380="","",IFERROR(INDEX(类别属性,MATCH($D380,类别表,0)),""))</f>
        <v/>
      </c>
      <c r="M380" s="18" t="n"/>
      <c r="N380" s="18" t="n"/>
      <c r="O380" s="26" t="n"/>
      <c r="P380" s="21">
        <f>IF($C380="","",IF(ISNA(MATCH($C380,账户表,0)),"※这个账户不在【基础资料】的账户档案里",IF($B380="","※没填日期，这一笔不会进任何月份的报表",IF(AND($F380&lt;&gt;"",$G380&lt;&gt;""),"※收入和支出不能同时填",IF(AND(N($F380)=0,N($G380)=0),"※收入和支出都没填",IF(OR(N($F380)&lt;0,N($G380)&lt;0),"※金额不能填负数，方向反了就换一列填",IF($D380="","※没填收支类别，分类报表会漏掉这一笔",IF(ISNA(MATCH($D380,类别表,0)),"※收支类别不在【基础资料】的清单里",IF(AND($L380="内部转账",$M380=""),"△内部转账要在「对方账户」写上另一头",IF(AND($L380="内部转账",$M380=$C380),"※对方账户跟本账户是同一个",IF(AND($L380&lt;&gt;"内部转账",$M380&lt;&gt;""),"△填了对方账户，但类别不是内部转账",IF($H380&lt;0,"△这一笔之后该账户余额成负数了，核一下",""))))))))))))</f>
        <v/>
      </c>
    </row>
    <row r="381">
      <c r="A381" s="17">
        <f>IF($C381="","",COUNTA($C$5:$C381))</f>
        <v/>
      </c>
      <c r="B381" s="20" t="n"/>
      <c r="C381" s="18" t="n"/>
      <c r="D381" s="18" t="n"/>
      <c r="E381" s="26" t="n"/>
      <c r="F381" s="19" t="n"/>
      <c r="G381" s="19" t="n"/>
      <c r="H381" s="27">
        <f>IF($C381="","",ROUND(SUMIF(账户表,$C381,账户期初)+SUMIFS($F$5:F381,$C$5:C381,$C381)-SUMIFS($G$5:G381,$C$5:C381,$C381),2))</f>
        <v/>
      </c>
      <c r="I381" s="18" t="n"/>
      <c r="J381" s="18" t="n"/>
      <c r="K381" s="28">
        <f>IF($B381="","",--TEXT($B381,"yyyymm"))</f>
        <v/>
      </c>
      <c r="L381" s="29">
        <f>IF($D381="","",IFERROR(INDEX(类别属性,MATCH($D381,类别表,0)),""))</f>
        <v/>
      </c>
      <c r="M381" s="18" t="n"/>
      <c r="N381" s="18" t="n"/>
      <c r="O381" s="26" t="n"/>
      <c r="P381" s="21">
        <f>IF($C381="","",IF(ISNA(MATCH($C381,账户表,0)),"※这个账户不在【基础资料】的账户档案里",IF($B381="","※没填日期，这一笔不会进任何月份的报表",IF(AND($F381&lt;&gt;"",$G381&lt;&gt;""),"※收入和支出不能同时填",IF(AND(N($F381)=0,N($G381)=0),"※收入和支出都没填",IF(OR(N($F381)&lt;0,N($G381)&lt;0),"※金额不能填负数，方向反了就换一列填",IF($D381="","※没填收支类别，分类报表会漏掉这一笔",IF(ISNA(MATCH($D381,类别表,0)),"※收支类别不在【基础资料】的清单里",IF(AND($L381="内部转账",$M381=""),"△内部转账要在「对方账户」写上另一头",IF(AND($L381="内部转账",$M381=$C381),"※对方账户跟本账户是同一个",IF(AND($L381&lt;&gt;"内部转账",$M381&lt;&gt;""),"△填了对方账户，但类别不是内部转账",IF($H381&lt;0,"△这一笔之后该账户余额成负数了，核一下",""))))))))))))</f>
        <v/>
      </c>
    </row>
    <row r="382">
      <c r="A382" s="17">
        <f>IF($C382="","",COUNTA($C$5:$C382))</f>
        <v/>
      </c>
      <c r="B382" s="20" t="n"/>
      <c r="C382" s="18" t="n"/>
      <c r="D382" s="18" t="n"/>
      <c r="E382" s="26" t="n"/>
      <c r="F382" s="19" t="n"/>
      <c r="G382" s="19" t="n"/>
      <c r="H382" s="27">
        <f>IF($C382="","",ROUND(SUMIF(账户表,$C382,账户期初)+SUMIFS($F$5:F382,$C$5:C382,$C382)-SUMIFS($G$5:G382,$C$5:C382,$C382),2))</f>
        <v/>
      </c>
      <c r="I382" s="18" t="n"/>
      <c r="J382" s="18" t="n"/>
      <c r="K382" s="28">
        <f>IF($B382="","",--TEXT($B382,"yyyymm"))</f>
        <v/>
      </c>
      <c r="L382" s="29">
        <f>IF($D382="","",IFERROR(INDEX(类别属性,MATCH($D382,类别表,0)),""))</f>
        <v/>
      </c>
      <c r="M382" s="18" t="n"/>
      <c r="N382" s="18" t="n"/>
      <c r="O382" s="26" t="n"/>
      <c r="P382" s="21">
        <f>IF($C382="","",IF(ISNA(MATCH($C382,账户表,0)),"※这个账户不在【基础资料】的账户档案里",IF($B382="","※没填日期，这一笔不会进任何月份的报表",IF(AND($F382&lt;&gt;"",$G382&lt;&gt;""),"※收入和支出不能同时填",IF(AND(N($F382)=0,N($G382)=0),"※收入和支出都没填",IF(OR(N($F382)&lt;0,N($G382)&lt;0),"※金额不能填负数，方向反了就换一列填",IF($D382="","※没填收支类别，分类报表会漏掉这一笔",IF(ISNA(MATCH($D382,类别表,0)),"※收支类别不在【基础资料】的清单里",IF(AND($L382="内部转账",$M382=""),"△内部转账要在「对方账户」写上另一头",IF(AND($L382="内部转账",$M382=$C382),"※对方账户跟本账户是同一个",IF(AND($L382&lt;&gt;"内部转账",$M382&lt;&gt;""),"△填了对方账户，但类别不是内部转账",IF($H382&lt;0,"△这一笔之后该账户余额成负数了，核一下",""))))))))))))</f>
        <v/>
      </c>
    </row>
    <row r="383">
      <c r="A383" s="17">
        <f>IF($C383="","",COUNTA($C$5:$C383))</f>
        <v/>
      </c>
      <c r="B383" s="20" t="n"/>
      <c r="C383" s="18" t="n"/>
      <c r="D383" s="18" t="n"/>
      <c r="E383" s="26" t="n"/>
      <c r="F383" s="19" t="n"/>
      <c r="G383" s="19" t="n"/>
      <c r="H383" s="27">
        <f>IF($C383="","",ROUND(SUMIF(账户表,$C383,账户期初)+SUMIFS($F$5:F383,$C$5:C383,$C383)-SUMIFS($G$5:G383,$C$5:C383,$C383),2))</f>
        <v/>
      </c>
      <c r="I383" s="18" t="n"/>
      <c r="J383" s="18" t="n"/>
      <c r="K383" s="28">
        <f>IF($B383="","",--TEXT($B383,"yyyymm"))</f>
        <v/>
      </c>
      <c r="L383" s="29">
        <f>IF($D383="","",IFERROR(INDEX(类别属性,MATCH($D383,类别表,0)),""))</f>
        <v/>
      </c>
      <c r="M383" s="18" t="n"/>
      <c r="N383" s="18" t="n"/>
      <c r="O383" s="26" t="n"/>
      <c r="P383" s="21">
        <f>IF($C383="","",IF(ISNA(MATCH($C383,账户表,0)),"※这个账户不在【基础资料】的账户档案里",IF($B383="","※没填日期，这一笔不会进任何月份的报表",IF(AND($F383&lt;&gt;"",$G383&lt;&gt;""),"※收入和支出不能同时填",IF(AND(N($F383)=0,N($G383)=0),"※收入和支出都没填",IF(OR(N($F383)&lt;0,N($G383)&lt;0),"※金额不能填负数，方向反了就换一列填",IF($D383="","※没填收支类别，分类报表会漏掉这一笔",IF(ISNA(MATCH($D383,类别表,0)),"※收支类别不在【基础资料】的清单里",IF(AND($L383="内部转账",$M383=""),"△内部转账要在「对方账户」写上另一头",IF(AND($L383="内部转账",$M383=$C383),"※对方账户跟本账户是同一个",IF(AND($L383&lt;&gt;"内部转账",$M383&lt;&gt;""),"△填了对方账户，但类别不是内部转账",IF($H383&lt;0,"△这一笔之后该账户余额成负数了，核一下",""))))))))))))</f>
        <v/>
      </c>
    </row>
    <row r="384">
      <c r="A384" s="17">
        <f>IF($C384="","",COUNTA($C$5:$C384))</f>
        <v/>
      </c>
      <c r="B384" s="20" t="n"/>
      <c r="C384" s="18" t="n"/>
      <c r="D384" s="18" t="n"/>
      <c r="E384" s="26" t="n"/>
      <c r="F384" s="19" t="n"/>
      <c r="G384" s="19" t="n"/>
      <c r="H384" s="27">
        <f>IF($C384="","",ROUND(SUMIF(账户表,$C384,账户期初)+SUMIFS($F$5:F384,$C$5:C384,$C384)-SUMIFS($G$5:G384,$C$5:C384,$C384),2))</f>
        <v/>
      </c>
      <c r="I384" s="18" t="n"/>
      <c r="J384" s="18" t="n"/>
      <c r="K384" s="28">
        <f>IF($B384="","",--TEXT($B384,"yyyymm"))</f>
        <v/>
      </c>
      <c r="L384" s="29">
        <f>IF($D384="","",IFERROR(INDEX(类别属性,MATCH($D384,类别表,0)),""))</f>
        <v/>
      </c>
      <c r="M384" s="18" t="n"/>
      <c r="N384" s="18" t="n"/>
      <c r="O384" s="26" t="n"/>
      <c r="P384" s="21">
        <f>IF($C384="","",IF(ISNA(MATCH($C384,账户表,0)),"※这个账户不在【基础资料】的账户档案里",IF($B384="","※没填日期，这一笔不会进任何月份的报表",IF(AND($F384&lt;&gt;"",$G384&lt;&gt;""),"※收入和支出不能同时填",IF(AND(N($F384)=0,N($G384)=0),"※收入和支出都没填",IF(OR(N($F384)&lt;0,N($G384)&lt;0),"※金额不能填负数，方向反了就换一列填",IF($D384="","※没填收支类别，分类报表会漏掉这一笔",IF(ISNA(MATCH($D384,类别表,0)),"※收支类别不在【基础资料】的清单里",IF(AND($L384="内部转账",$M384=""),"△内部转账要在「对方账户」写上另一头",IF(AND($L384="内部转账",$M384=$C384),"※对方账户跟本账户是同一个",IF(AND($L384&lt;&gt;"内部转账",$M384&lt;&gt;""),"△填了对方账户，但类别不是内部转账",IF($H384&lt;0,"△这一笔之后该账户余额成负数了，核一下",""))))))))))))</f>
        <v/>
      </c>
    </row>
    <row r="385">
      <c r="A385" s="17">
        <f>IF($C385="","",COUNTA($C$5:$C385))</f>
        <v/>
      </c>
      <c r="B385" s="20" t="n"/>
      <c r="C385" s="18" t="n"/>
      <c r="D385" s="18" t="n"/>
      <c r="E385" s="26" t="n"/>
      <c r="F385" s="19" t="n"/>
      <c r="G385" s="19" t="n"/>
      <c r="H385" s="27">
        <f>IF($C385="","",ROUND(SUMIF(账户表,$C385,账户期初)+SUMIFS($F$5:F385,$C$5:C385,$C385)-SUMIFS($G$5:G385,$C$5:C385,$C385),2))</f>
        <v/>
      </c>
      <c r="I385" s="18" t="n"/>
      <c r="J385" s="18" t="n"/>
      <c r="K385" s="28">
        <f>IF($B385="","",--TEXT($B385,"yyyymm"))</f>
        <v/>
      </c>
      <c r="L385" s="29">
        <f>IF($D385="","",IFERROR(INDEX(类别属性,MATCH($D385,类别表,0)),""))</f>
        <v/>
      </c>
      <c r="M385" s="18" t="n"/>
      <c r="N385" s="18" t="n"/>
      <c r="O385" s="26" t="n"/>
      <c r="P385" s="21">
        <f>IF($C385="","",IF(ISNA(MATCH($C385,账户表,0)),"※这个账户不在【基础资料】的账户档案里",IF($B385="","※没填日期，这一笔不会进任何月份的报表",IF(AND($F385&lt;&gt;"",$G385&lt;&gt;""),"※收入和支出不能同时填",IF(AND(N($F385)=0,N($G385)=0),"※收入和支出都没填",IF(OR(N($F385)&lt;0,N($G385)&lt;0),"※金额不能填负数，方向反了就换一列填",IF($D385="","※没填收支类别，分类报表会漏掉这一笔",IF(ISNA(MATCH($D385,类别表,0)),"※收支类别不在【基础资料】的清单里",IF(AND($L385="内部转账",$M385=""),"△内部转账要在「对方账户」写上另一头",IF(AND($L385="内部转账",$M385=$C385),"※对方账户跟本账户是同一个",IF(AND($L385&lt;&gt;"内部转账",$M385&lt;&gt;""),"△填了对方账户，但类别不是内部转账",IF($H385&lt;0,"△这一笔之后该账户余额成负数了，核一下",""))))))))))))</f>
        <v/>
      </c>
    </row>
    <row r="386">
      <c r="A386" s="17">
        <f>IF($C386="","",COUNTA($C$5:$C386))</f>
        <v/>
      </c>
      <c r="B386" s="20" t="n"/>
      <c r="C386" s="18" t="n"/>
      <c r="D386" s="18" t="n"/>
      <c r="E386" s="26" t="n"/>
      <c r="F386" s="19" t="n"/>
      <c r="G386" s="19" t="n"/>
      <c r="H386" s="27">
        <f>IF($C386="","",ROUND(SUMIF(账户表,$C386,账户期初)+SUMIFS($F$5:F386,$C$5:C386,$C386)-SUMIFS($G$5:G386,$C$5:C386,$C386),2))</f>
        <v/>
      </c>
      <c r="I386" s="18" t="n"/>
      <c r="J386" s="18" t="n"/>
      <c r="K386" s="28">
        <f>IF($B386="","",--TEXT($B386,"yyyymm"))</f>
        <v/>
      </c>
      <c r="L386" s="29">
        <f>IF($D386="","",IFERROR(INDEX(类别属性,MATCH($D386,类别表,0)),""))</f>
        <v/>
      </c>
      <c r="M386" s="18" t="n"/>
      <c r="N386" s="18" t="n"/>
      <c r="O386" s="26" t="n"/>
      <c r="P386" s="21">
        <f>IF($C386="","",IF(ISNA(MATCH($C386,账户表,0)),"※这个账户不在【基础资料】的账户档案里",IF($B386="","※没填日期，这一笔不会进任何月份的报表",IF(AND($F386&lt;&gt;"",$G386&lt;&gt;""),"※收入和支出不能同时填",IF(AND(N($F386)=0,N($G386)=0),"※收入和支出都没填",IF(OR(N($F386)&lt;0,N($G386)&lt;0),"※金额不能填负数，方向反了就换一列填",IF($D386="","※没填收支类别，分类报表会漏掉这一笔",IF(ISNA(MATCH($D386,类别表,0)),"※收支类别不在【基础资料】的清单里",IF(AND($L386="内部转账",$M386=""),"△内部转账要在「对方账户」写上另一头",IF(AND($L386="内部转账",$M386=$C386),"※对方账户跟本账户是同一个",IF(AND($L386&lt;&gt;"内部转账",$M386&lt;&gt;""),"△填了对方账户，但类别不是内部转账",IF($H386&lt;0,"△这一笔之后该账户余额成负数了，核一下",""))))))))))))</f>
        <v/>
      </c>
    </row>
    <row r="387">
      <c r="A387" s="17">
        <f>IF($C387="","",COUNTA($C$5:$C387))</f>
        <v/>
      </c>
      <c r="B387" s="20" t="n"/>
      <c r="C387" s="18" t="n"/>
      <c r="D387" s="18" t="n"/>
      <c r="E387" s="26" t="n"/>
      <c r="F387" s="19" t="n"/>
      <c r="G387" s="19" t="n"/>
      <c r="H387" s="27">
        <f>IF($C387="","",ROUND(SUMIF(账户表,$C387,账户期初)+SUMIFS($F$5:F387,$C$5:C387,$C387)-SUMIFS($G$5:G387,$C$5:C387,$C387),2))</f>
        <v/>
      </c>
      <c r="I387" s="18" t="n"/>
      <c r="J387" s="18" t="n"/>
      <c r="K387" s="28">
        <f>IF($B387="","",--TEXT($B387,"yyyymm"))</f>
        <v/>
      </c>
      <c r="L387" s="29">
        <f>IF($D387="","",IFERROR(INDEX(类别属性,MATCH($D387,类别表,0)),""))</f>
        <v/>
      </c>
      <c r="M387" s="18" t="n"/>
      <c r="N387" s="18" t="n"/>
      <c r="O387" s="26" t="n"/>
      <c r="P387" s="21">
        <f>IF($C387="","",IF(ISNA(MATCH($C387,账户表,0)),"※这个账户不在【基础资料】的账户档案里",IF($B387="","※没填日期，这一笔不会进任何月份的报表",IF(AND($F387&lt;&gt;"",$G387&lt;&gt;""),"※收入和支出不能同时填",IF(AND(N($F387)=0,N($G387)=0),"※收入和支出都没填",IF(OR(N($F387)&lt;0,N($G387)&lt;0),"※金额不能填负数，方向反了就换一列填",IF($D387="","※没填收支类别，分类报表会漏掉这一笔",IF(ISNA(MATCH($D387,类别表,0)),"※收支类别不在【基础资料】的清单里",IF(AND($L387="内部转账",$M387=""),"△内部转账要在「对方账户」写上另一头",IF(AND($L387="内部转账",$M387=$C387),"※对方账户跟本账户是同一个",IF(AND($L387&lt;&gt;"内部转账",$M387&lt;&gt;""),"△填了对方账户，但类别不是内部转账",IF($H387&lt;0,"△这一笔之后该账户余额成负数了，核一下",""))))))))))))</f>
        <v/>
      </c>
    </row>
    <row r="388">
      <c r="A388" s="17">
        <f>IF($C388="","",COUNTA($C$5:$C388))</f>
        <v/>
      </c>
      <c r="B388" s="20" t="n"/>
      <c r="C388" s="18" t="n"/>
      <c r="D388" s="18" t="n"/>
      <c r="E388" s="26" t="n"/>
      <c r="F388" s="19" t="n"/>
      <c r="G388" s="19" t="n"/>
      <c r="H388" s="27">
        <f>IF($C388="","",ROUND(SUMIF(账户表,$C388,账户期初)+SUMIFS($F$5:F388,$C$5:C388,$C388)-SUMIFS($G$5:G388,$C$5:C388,$C388),2))</f>
        <v/>
      </c>
      <c r="I388" s="18" t="n"/>
      <c r="J388" s="18" t="n"/>
      <c r="K388" s="28">
        <f>IF($B388="","",--TEXT($B388,"yyyymm"))</f>
        <v/>
      </c>
      <c r="L388" s="29">
        <f>IF($D388="","",IFERROR(INDEX(类别属性,MATCH($D388,类别表,0)),""))</f>
        <v/>
      </c>
      <c r="M388" s="18" t="n"/>
      <c r="N388" s="18" t="n"/>
      <c r="O388" s="26" t="n"/>
      <c r="P388" s="21">
        <f>IF($C388="","",IF(ISNA(MATCH($C388,账户表,0)),"※这个账户不在【基础资料】的账户档案里",IF($B388="","※没填日期，这一笔不会进任何月份的报表",IF(AND($F388&lt;&gt;"",$G388&lt;&gt;""),"※收入和支出不能同时填",IF(AND(N($F388)=0,N($G388)=0),"※收入和支出都没填",IF(OR(N($F388)&lt;0,N($G388)&lt;0),"※金额不能填负数，方向反了就换一列填",IF($D388="","※没填收支类别，分类报表会漏掉这一笔",IF(ISNA(MATCH($D388,类别表,0)),"※收支类别不在【基础资料】的清单里",IF(AND($L388="内部转账",$M388=""),"△内部转账要在「对方账户」写上另一头",IF(AND($L388="内部转账",$M388=$C388),"※对方账户跟本账户是同一个",IF(AND($L388&lt;&gt;"内部转账",$M388&lt;&gt;""),"△填了对方账户，但类别不是内部转账",IF($H388&lt;0,"△这一笔之后该账户余额成负数了，核一下",""))))))))))))</f>
        <v/>
      </c>
    </row>
    <row r="389">
      <c r="A389" s="17">
        <f>IF($C389="","",COUNTA($C$5:$C389))</f>
        <v/>
      </c>
      <c r="B389" s="20" t="n"/>
      <c r="C389" s="18" t="n"/>
      <c r="D389" s="18" t="n"/>
      <c r="E389" s="26" t="n"/>
      <c r="F389" s="19" t="n"/>
      <c r="G389" s="19" t="n"/>
      <c r="H389" s="27">
        <f>IF($C389="","",ROUND(SUMIF(账户表,$C389,账户期初)+SUMIFS($F$5:F389,$C$5:C389,$C389)-SUMIFS($G$5:G389,$C$5:C389,$C389),2))</f>
        <v/>
      </c>
      <c r="I389" s="18" t="n"/>
      <c r="J389" s="18" t="n"/>
      <c r="K389" s="28">
        <f>IF($B389="","",--TEXT($B389,"yyyymm"))</f>
        <v/>
      </c>
      <c r="L389" s="29">
        <f>IF($D389="","",IFERROR(INDEX(类别属性,MATCH($D389,类别表,0)),""))</f>
        <v/>
      </c>
      <c r="M389" s="18" t="n"/>
      <c r="N389" s="18" t="n"/>
      <c r="O389" s="26" t="n"/>
      <c r="P389" s="21">
        <f>IF($C389="","",IF(ISNA(MATCH($C389,账户表,0)),"※这个账户不在【基础资料】的账户档案里",IF($B389="","※没填日期，这一笔不会进任何月份的报表",IF(AND($F389&lt;&gt;"",$G389&lt;&gt;""),"※收入和支出不能同时填",IF(AND(N($F389)=0,N($G389)=0),"※收入和支出都没填",IF(OR(N($F389)&lt;0,N($G389)&lt;0),"※金额不能填负数，方向反了就换一列填",IF($D389="","※没填收支类别，分类报表会漏掉这一笔",IF(ISNA(MATCH($D389,类别表,0)),"※收支类别不在【基础资料】的清单里",IF(AND($L389="内部转账",$M389=""),"△内部转账要在「对方账户」写上另一头",IF(AND($L389="内部转账",$M389=$C389),"※对方账户跟本账户是同一个",IF(AND($L389&lt;&gt;"内部转账",$M389&lt;&gt;""),"△填了对方账户，但类别不是内部转账",IF($H389&lt;0,"△这一笔之后该账户余额成负数了，核一下",""))))))))))))</f>
        <v/>
      </c>
    </row>
    <row r="390">
      <c r="A390" s="17">
        <f>IF($C390="","",COUNTA($C$5:$C390))</f>
        <v/>
      </c>
      <c r="B390" s="20" t="n"/>
      <c r="C390" s="18" t="n"/>
      <c r="D390" s="18" t="n"/>
      <c r="E390" s="26" t="n"/>
      <c r="F390" s="19" t="n"/>
      <c r="G390" s="19" t="n"/>
      <c r="H390" s="27">
        <f>IF($C390="","",ROUND(SUMIF(账户表,$C390,账户期初)+SUMIFS($F$5:F390,$C$5:C390,$C390)-SUMIFS($G$5:G390,$C$5:C390,$C390),2))</f>
        <v/>
      </c>
      <c r="I390" s="18" t="n"/>
      <c r="J390" s="18" t="n"/>
      <c r="K390" s="28">
        <f>IF($B390="","",--TEXT($B390,"yyyymm"))</f>
        <v/>
      </c>
      <c r="L390" s="29">
        <f>IF($D390="","",IFERROR(INDEX(类别属性,MATCH($D390,类别表,0)),""))</f>
        <v/>
      </c>
      <c r="M390" s="18" t="n"/>
      <c r="N390" s="18" t="n"/>
      <c r="O390" s="26" t="n"/>
      <c r="P390" s="21">
        <f>IF($C390="","",IF(ISNA(MATCH($C390,账户表,0)),"※这个账户不在【基础资料】的账户档案里",IF($B390="","※没填日期，这一笔不会进任何月份的报表",IF(AND($F390&lt;&gt;"",$G390&lt;&gt;""),"※收入和支出不能同时填",IF(AND(N($F390)=0,N($G390)=0),"※收入和支出都没填",IF(OR(N($F390)&lt;0,N($G390)&lt;0),"※金额不能填负数，方向反了就换一列填",IF($D390="","※没填收支类别，分类报表会漏掉这一笔",IF(ISNA(MATCH($D390,类别表,0)),"※收支类别不在【基础资料】的清单里",IF(AND($L390="内部转账",$M390=""),"△内部转账要在「对方账户」写上另一头",IF(AND($L390="内部转账",$M390=$C390),"※对方账户跟本账户是同一个",IF(AND($L390&lt;&gt;"内部转账",$M390&lt;&gt;""),"△填了对方账户，但类别不是内部转账",IF($H390&lt;0,"△这一笔之后该账户余额成负数了，核一下",""))))))))))))</f>
        <v/>
      </c>
    </row>
    <row r="391">
      <c r="A391" s="17">
        <f>IF($C391="","",COUNTA($C$5:$C391))</f>
        <v/>
      </c>
      <c r="B391" s="20" t="n"/>
      <c r="C391" s="18" t="n"/>
      <c r="D391" s="18" t="n"/>
      <c r="E391" s="26" t="n"/>
      <c r="F391" s="19" t="n"/>
      <c r="G391" s="19" t="n"/>
      <c r="H391" s="27">
        <f>IF($C391="","",ROUND(SUMIF(账户表,$C391,账户期初)+SUMIFS($F$5:F391,$C$5:C391,$C391)-SUMIFS($G$5:G391,$C$5:C391,$C391),2))</f>
        <v/>
      </c>
      <c r="I391" s="18" t="n"/>
      <c r="J391" s="18" t="n"/>
      <c r="K391" s="28">
        <f>IF($B391="","",--TEXT($B391,"yyyymm"))</f>
        <v/>
      </c>
      <c r="L391" s="29">
        <f>IF($D391="","",IFERROR(INDEX(类别属性,MATCH($D391,类别表,0)),""))</f>
        <v/>
      </c>
      <c r="M391" s="18" t="n"/>
      <c r="N391" s="18" t="n"/>
      <c r="O391" s="26" t="n"/>
      <c r="P391" s="21">
        <f>IF($C391="","",IF(ISNA(MATCH($C391,账户表,0)),"※这个账户不在【基础资料】的账户档案里",IF($B391="","※没填日期，这一笔不会进任何月份的报表",IF(AND($F391&lt;&gt;"",$G391&lt;&gt;""),"※收入和支出不能同时填",IF(AND(N($F391)=0,N($G391)=0),"※收入和支出都没填",IF(OR(N($F391)&lt;0,N($G391)&lt;0),"※金额不能填负数，方向反了就换一列填",IF($D391="","※没填收支类别，分类报表会漏掉这一笔",IF(ISNA(MATCH($D391,类别表,0)),"※收支类别不在【基础资料】的清单里",IF(AND($L391="内部转账",$M391=""),"△内部转账要在「对方账户」写上另一头",IF(AND($L391="内部转账",$M391=$C391),"※对方账户跟本账户是同一个",IF(AND($L391&lt;&gt;"内部转账",$M391&lt;&gt;""),"△填了对方账户，但类别不是内部转账",IF($H391&lt;0,"△这一笔之后该账户余额成负数了，核一下",""))))))))))))</f>
        <v/>
      </c>
    </row>
    <row r="392">
      <c r="A392" s="17">
        <f>IF($C392="","",COUNTA($C$5:$C392))</f>
        <v/>
      </c>
      <c r="B392" s="20" t="n"/>
      <c r="C392" s="18" t="n"/>
      <c r="D392" s="18" t="n"/>
      <c r="E392" s="26" t="n"/>
      <c r="F392" s="19" t="n"/>
      <c r="G392" s="19" t="n"/>
      <c r="H392" s="27">
        <f>IF($C392="","",ROUND(SUMIF(账户表,$C392,账户期初)+SUMIFS($F$5:F392,$C$5:C392,$C392)-SUMIFS($G$5:G392,$C$5:C392,$C392),2))</f>
        <v/>
      </c>
      <c r="I392" s="18" t="n"/>
      <c r="J392" s="18" t="n"/>
      <c r="K392" s="28">
        <f>IF($B392="","",--TEXT($B392,"yyyymm"))</f>
        <v/>
      </c>
      <c r="L392" s="29">
        <f>IF($D392="","",IFERROR(INDEX(类别属性,MATCH($D392,类别表,0)),""))</f>
        <v/>
      </c>
      <c r="M392" s="18" t="n"/>
      <c r="N392" s="18" t="n"/>
      <c r="O392" s="26" t="n"/>
      <c r="P392" s="21">
        <f>IF($C392="","",IF(ISNA(MATCH($C392,账户表,0)),"※这个账户不在【基础资料】的账户档案里",IF($B392="","※没填日期，这一笔不会进任何月份的报表",IF(AND($F392&lt;&gt;"",$G392&lt;&gt;""),"※收入和支出不能同时填",IF(AND(N($F392)=0,N($G392)=0),"※收入和支出都没填",IF(OR(N($F392)&lt;0,N($G392)&lt;0),"※金额不能填负数，方向反了就换一列填",IF($D392="","※没填收支类别，分类报表会漏掉这一笔",IF(ISNA(MATCH($D392,类别表,0)),"※收支类别不在【基础资料】的清单里",IF(AND($L392="内部转账",$M392=""),"△内部转账要在「对方账户」写上另一头",IF(AND($L392="内部转账",$M392=$C392),"※对方账户跟本账户是同一个",IF(AND($L392&lt;&gt;"内部转账",$M392&lt;&gt;""),"△填了对方账户，但类别不是内部转账",IF($H392&lt;0,"△这一笔之后该账户余额成负数了，核一下",""))))))))))))</f>
        <v/>
      </c>
    </row>
    <row r="393">
      <c r="A393" s="17">
        <f>IF($C393="","",COUNTA($C$5:$C393))</f>
        <v/>
      </c>
      <c r="B393" s="20" t="n"/>
      <c r="C393" s="18" t="n"/>
      <c r="D393" s="18" t="n"/>
      <c r="E393" s="26" t="n"/>
      <c r="F393" s="19" t="n"/>
      <c r="G393" s="19" t="n"/>
      <c r="H393" s="27">
        <f>IF($C393="","",ROUND(SUMIF(账户表,$C393,账户期初)+SUMIFS($F$5:F393,$C$5:C393,$C393)-SUMIFS($G$5:G393,$C$5:C393,$C393),2))</f>
        <v/>
      </c>
      <c r="I393" s="18" t="n"/>
      <c r="J393" s="18" t="n"/>
      <c r="K393" s="28">
        <f>IF($B393="","",--TEXT($B393,"yyyymm"))</f>
        <v/>
      </c>
      <c r="L393" s="29">
        <f>IF($D393="","",IFERROR(INDEX(类别属性,MATCH($D393,类别表,0)),""))</f>
        <v/>
      </c>
      <c r="M393" s="18" t="n"/>
      <c r="N393" s="18" t="n"/>
      <c r="O393" s="26" t="n"/>
      <c r="P393" s="21">
        <f>IF($C393="","",IF(ISNA(MATCH($C393,账户表,0)),"※这个账户不在【基础资料】的账户档案里",IF($B393="","※没填日期，这一笔不会进任何月份的报表",IF(AND($F393&lt;&gt;"",$G393&lt;&gt;""),"※收入和支出不能同时填",IF(AND(N($F393)=0,N($G393)=0),"※收入和支出都没填",IF(OR(N($F393)&lt;0,N($G393)&lt;0),"※金额不能填负数，方向反了就换一列填",IF($D393="","※没填收支类别，分类报表会漏掉这一笔",IF(ISNA(MATCH($D393,类别表,0)),"※收支类别不在【基础资料】的清单里",IF(AND($L393="内部转账",$M393=""),"△内部转账要在「对方账户」写上另一头",IF(AND($L393="内部转账",$M393=$C393),"※对方账户跟本账户是同一个",IF(AND($L393&lt;&gt;"内部转账",$M393&lt;&gt;""),"△填了对方账户，但类别不是内部转账",IF($H393&lt;0,"△这一笔之后该账户余额成负数了，核一下",""))))))))))))</f>
        <v/>
      </c>
    </row>
    <row r="394">
      <c r="A394" s="17">
        <f>IF($C394="","",COUNTA($C$5:$C394))</f>
        <v/>
      </c>
      <c r="B394" s="20" t="n"/>
      <c r="C394" s="18" t="n"/>
      <c r="D394" s="18" t="n"/>
      <c r="E394" s="26" t="n"/>
      <c r="F394" s="19" t="n"/>
      <c r="G394" s="19" t="n"/>
      <c r="H394" s="27">
        <f>IF($C394="","",ROUND(SUMIF(账户表,$C394,账户期初)+SUMIFS($F$5:F394,$C$5:C394,$C394)-SUMIFS($G$5:G394,$C$5:C394,$C394),2))</f>
        <v/>
      </c>
      <c r="I394" s="18" t="n"/>
      <c r="J394" s="18" t="n"/>
      <c r="K394" s="28">
        <f>IF($B394="","",--TEXT($B394,"yyyymm"))</f>
        <v/>
      </c>
      <c r="L394" s="29">
        <f>IF($D394="","",IFERROR(INDEX(类别属性,MATCH($D394,类别表,0)),""))</f>
        <v/>
      </c>
      <c r="M394" s="18" t="n"/>
      <c r="N394" s="18" t="n"/>
      <c r="O394" s="26" t="n"/>
      <c r="P394" s="21">
        <f>IF($C394="","",IF(ISNA(MATCH($C394,账户表,0)),"※这个账户不在【基础资料】的账户档案里",IF($B394="","※没填日期，这一笔不会进任何月份的报表",IF(AND($F394&lt;&gt;"",$G394&lt;&gt;""),"※收入和支出不能同时填",IF(AND(N($F394)=0,N($G394)=0),"※收入和支出都没填",IF(OR(N($F394)&lt;0,N($G394)&lt;0),"※金额不能填负数，方向反了就换一列填",IF($D394="","※没填收支类别，分类报表会漏掉这一笔",IF(ISNA(MATCH($D394,类别表,0)),"※收支类别不在【基础资料】的清单里",IF(AND($L394="内部转账",$M394=""),"△内部转账要在「对方账户」写上另一头",IF(AND($L394="内部转账",$M394=$C394),"※对方账户跟本账户是同一个",IF(AND($L394&lt;&gt;"内部转账",$M394&lt;&gt;""),"△填了对方账户，但类别不是内部转账",IF($H394&lt;0,"△这一笔之后该账户余额成负数了，核一下",""))))))))))))</f>
        <v/>
      </c>
    </row>
    <row r="395">
      <c r="A395" s="17">
        <f>IF($C395="","",COUNTA($C$5:$C395))</f>
        <v/>
      </c>
      <c r="B395" s="20" t="n"/>
      <c r="C395" s="18" t="n"/>
      <c r="D395" s="18" t="n"/>
      <c r="E395" s="26" t="n"/>
      <c r="F395" s="19" t="n"/>
      <c r="G395" s="19" t="n"/>
      <c r="H395" s="27">
        <f>IF($C395="","",ROUND(SUMIF(账户表,$C395,账户期初)+SUMIFS($F$5:F395,$C$5:C395,$C395)-SUMIFS($G$5:G395,$C$5:C395,$C395),2))</f>
        <v/>
      </c>
      <c r="I395" s="18" t="n"/>
      <c r="J395" s="18" t="n"/>
      <c r="K395" s="28">
        <f>IF($B395="","",--TEXT($B395,"yyyymm"))</f>
        <v/>
      </c>
      <c r="L395" s="29">
        <f>IF($D395="","",IFERROR(INDEX(类别属性,MATCH($D395,类别表,0)),""))</f>
        <v/>
      </c>
      <c r="M395" s="18" t="n"/>
      <c r="N395" s="18" t="n"/>
      <c r="O395" s="26" t="n"/>
      <c r="P395" s="21">
        <f>IF($C395="","",IF(ISNA(MATCH($C395,账户表,0)),"※这个账户不在【基础资料】的账户档案里",IF($B395="","※没填日期，这一笔不会进任何月份的报表",IF(AND($F395&lt;&gt;"",$G395&lt;&gt;""),"※收入和支出不能同时填",IF(AND(N($F395)=0,N($G395)=0),"※收入和支出都没填",IF(OR(N($F395)&lt;0,N($G395)&lt;0),"※金额不能填负数，方向反了就换一列填",IF($D395="","※没填收支类别，分类报表会漏掉这一笔",IF(ISNA(MATCH($D395,类别表,0)),"※收支类别不在【基础资料】的清单里",IF(AND($L395="内部转账",$M395=""),"△内部转账要在「对方账户」写上另一头",IF(AND($L395="内部转账",$M395=$C395),"※对方账户跟本账户是同一个",IF(AND($L395&lt;&gt;"内部转账",$M395&lt;&gt;""),"△填了对方账户，但类别不是内部转账",IF($H395&lt;0,"△这一笔之后该账户余额成负数了，核一下",""))))))))))))</f>
        <v/>
      </c>
    </row>
    <row r="396">
      <c r="A396" s="17">
        <f>IF($C396="","",COUNTA($C$5:$C396))</f>
        <v/>
      </c>
      <c r="B396" s="20" t="n"/>
      <c r="C396" s="18" t="n"/>
      <c r="D396" s="18" t="n"/>
      <c r="E396" s="26" t="n"/>
      <c r="F396" s="19" t="n"/>
      <c r="G396" s="19" t="n"/>
      <c r="H396" s="27">
        <f>IF($C396="","",ROUND(SUMIF(账户表,$C396,账户期初)+SUMIFS($F$5:F396,$C$5:C396,$C396)-SUMIFS($G$5:G396,$C$5:C396,$C396),2))</f>
        <v/>
      </c>
      <c r="I396" s="18" t="n"/>
      <c r="J396" s="18" t="n"/>
      <c r="K396" s="28">
        <f>IF($B396="","",--TEXT($B396,"yyyymm"))</f>
        <v/>
      </c>
      <c r="L396" s="29">
        <f>IF($D396="","",IFERROR(INDEX(类别属性,MATCH($D396,类别表,0)),""))</f>
        <v/>
      </c>
      <c r="M396" s="18" t="n"/>
      <c r="N396" s="18" t="n"/>
      <c r="O396" s="26" t="n"/>
      <c r="P396" s="21">
        <f>IF($C396="","",IF(ISNA(MATCH($C396,账户表,0)),"※这个账户不在【基础资料】的账户档案里",IF($B396="","※没填日期，这一笔不会进任何月份的报表",IF(AND($F396&lt;&gt;"",$G396&lt;&gt;""),"※收入和支出不能同时填",IF(AND(N($F396)=0,N($G396)=0),"※收入和支出都没填",IF(OR(N($F396)&lt;0,N($G396)&lt;0),"※金额不能填负数，方向反了就换一列填",IF($D396="","※没填收支类别，分类报表会漏掉这一笔",IF(ISNA(MATCH($D396,类别表,0)),"※收支类别不在【基础资料】的清单里",IF(AND($L396="内部转账",$M396=""),"△内部转账要在「对方账户」写上另一头",IF(AND($L396="内部转账",$M396=$C396),"※对方账户跟本账户是同一个",IF(AND($L396&lt;&gt;"内部转账",$M396&lt;&gt;""),"△填了对方账户，但类别不是内部转账",IF($H396&lt;0,"△这一笔之后该账户余额成负数了，核一下",""))))))))))))</f>
        <v/>
      </c>
    </row>
    <row r="397">
      <c r="A397" s="17">
        <f>IF($C397="","",COUNTA($C$5:$C397))</f>
        <v/>
      </c>
      <c r="B397" s="20" t="n"/>
      <c r="C397" s="18" t="n"/>
      <c r="D397" s="18" t="n"/>
      <c r="E397" s="26" t="n"/>
      <c r="F397" s="19" t="n"/>
      <c r="G397" s="19" t="n"/>
      <c r="H397" s="27">
        <f>IF($C397="","",ROUND(SUMIF(账户表,$C397,账户期初)+SUMIFS($F$5:F397,$C$5:C397,$C397)-SUMIFS($G$5:G397,$C$5:C397,$C397),2))</f>
        <v/>
      </c>
      <c r="I397" s="18" t="n"/>
      <c r="J397" s="18" t="n"/>
      <c r="K397" s="28">
        <f>IF($B397="","",--TEXT($B397,"yyyymm"))</f>
        <v/>
      </c>
      <c r="L397" s="29">
        <f>IF($D397="","",IFERROR(INDEX(类别属性,MATCH($D397,类别表,0)),""))</f>
        <v/>
      </c>
      <c r="M397" s="18" t="n"/>
      <c r="N397" s="18" t="n"/>
      <c r="O397" s="26" t="n"/>
      <c r="P397" s="21">
        <f>IF($C397="","",IF(ISNA(MATCH($C397,账户表,0)),"※这个账户不在【基础资料】的账户档案里",IF($B397="","※没填日期，这一笔不会进任何月份的报表",IF(AND($F397&lt;&gt;"",$G397&lt;&gt;""),"※收入和支出不能同时填",IF(AND(N($F397)=0,N($G397)=0),"※收入和支出都没填",IF(OR(N($F397)&lt;0,N($G397)&lt;0),"※金额不能填负数，方向反了就换一列填",IF($D397="","※没填收支类别，分类报表会漏掉这一笔",IF(ISNA(MATCH($D397,类别表,0)),"※收支类别不在【基础资料】的清单里",IF(AND($L397="内部转账",$M397=""),"△内部转账要在「对方账户」写上另一头",IF(AND($L397="内部转账",$M397=$C397),"※对方账户跟本账户是同一个",IF(AND($L397&lt;&gt;"内部转账",$M397&lt;&gt;""),"△填了对方账户，但类别不是内部转账",IF($H397&lt;0,"△这一笔之后该账户余额成负数了，核一下",""))))))))))))</f>
        <v/>
      </c>
    </row>
    <row r="398">
      <c r="A398" s="17">
        <f>IF($C398="","",COUNTA($C$5:$C398))</f>
        <v/>
      </c>
      <c r="B398" s="20" t="n"/>
      <c r="C398" s="18" t="n"/>
      <c r="D398" s="18" t="n"/>
      <c r="E398" s="26" t="n"/>
      <c r="F398" s="19" t="n"/>
      <c r="G398" s="19" t="n"/>
      <c r="H398" s="27">
        <f>IF($C398="","",ROUND(SUMIF(账户表,$C398,账户期初)+SUMIFS($F$5:F398,$C$5:C398,$C398)-SUMIFS($G$5:G398,$C$5:C398,$C398),2))</f>
        <v/>
      </c>
      <c r="I398" s="18" t="n"/>
      <c r="J398" s="18" t="n"/>
      <c r="K398" s="28">
        <f>IF($B398="","",--TEXT($B398,"yyyymm"))</f>
        <v/>
      </c>
      <c r="L398" s="29">
        <f>IF($D398="","",IFERROR(INDEX(类别属性,MATCH($D398,类别表,0)),""))</f>
        <v/>
      </c>
      <c r="M398" s="18" t="n"/>
      <c r="N398" s="18" t="n"/>
      <c r="O398" s="26" t="n"/>
      <c r="P398" s="21">
        <f>IF($C398="","",IF(ISNA(MATCH($C398,账户表,0)),"※这个账户不在【基础资料】的账户档案里",IF($B398="","※没填日期，这一笔不会进任何月份的报表",IF(AND($F398&lt;&gt;"",$G398&lt;&gt;""),"※收入和支出不能同时填",IF(AND(N($F398)=0,N($G398)=0),"※收入和支出都没填",IF(OR(N($F398)&lt;0,N($G398)&lt;0),"※金额不能填负数，方向反了就换一列填",IF($D398="","※没填收支类别，分类报表会漏掉这一笔",IF(ISNA(MATCH($D398,类别表,0)),"※收支类别不在【基础资料】的清单里",IF(AND($L398="内部转账",$M398=""),"△内部转账要在「对方账户」写上另一头",IF(AND($L398="内部转账",$M398=$C398),"※对方账户跟本账户是同一个",IF(AND($L398&lt;&gt;"内部转账",$M398&lt;&gt;""),"△填了对方账户，但类别不是内部转账",IF($H398&lt;0,"△这一笔之后该账户余额成负数了，核一下",""))))))))))))</f>
        <v/>
      </c>
    </row>
    <row r="399">
      <c r="A399" s="17">
        <f>IF($C399="","",COUNTA($C$5:$C399))</f>
        <v/>
      </c>
      <c r="B399" s="20" t="n"/>
      <c r="C399" s="18" t="n"/>
      <c r="D399" s="18" t="n"/>
      <c r="E399" s="26" t="n"/>
      <c r="F399" s="19" t="n"/>
      <c r="G399" s="19" t="n"/>
      <c r="H399" s="27">
        <f>IF($C399="","",ROUND(SUMIF(账户表,$C399,账户期初)+SUMIFS($F$5:F399,$C$5:C399,$C399)-SUMIFS($G$5:G399,$C$5:C399,$C399),2))</f>
        <v/>
      </c>
      <c r="I399" s="18" t="n"/>
      <c r="J399" s="18" t="n"/>
      <c r="K399" s="28">
        <f>IF($B399="","",--TEXT($B399,"yyyymm"))</f>
        <v/>
      </c>
      <c r="L399" s="29">
        <f>IF($D399="","",IFERROR(INDEX(类别属性,MATCH($D399,类别表,0)),""))</f>
        <v/>
      </c>
      <c r="M399" s="18" t="n"/>
      <c r="N399" s="18" t="n"/>
      <c r="O399" s="26" t="n"/>
      <c r="P399" s="21">
        <f>IF($C399="","",IF(ISNA(MATCH($C399,账户表,0)),"※这个账户不在【基础资料】的账户档案里",IF($B399="","※没填日期，这一笔不会进任何月份的报表",IF(AND($F399&lt;&gt;"",$G399&lt;&gt;""),"※收入和支出不能同时填",IF(AND(N($F399)=0,N($G399)=0),"※收入和支出都没填",IF(OR(N($F399)&lt;0,N($G399)&lt;0),"※金额不能填负数，方向反了就换一列填",IF($D399="","※没填收支类别，分类报表会漏掉这一笔",IF(ISNA(MATCH($D399,类别表,0)),"※收支类别不在【基础资料】的清单里",IF(AND($L399="内部转账",$M399=""),"△内部转账要在「对方账户」写上另一头",IF(AND($L399="内部转账",$M399=$C399),"※对方账户跟本账户是同一个",IF(AND($L399&lt;&gt;"内部转账",$M399&lt;&gt;""),"△填了对方账户，但类别不是内部转账",IF($H399&lt;0,"△这一笔之后该账户余额成负数了，核一下",""))))))))))))</f>
        <v/>
      </c>
    </row>
    <row r="400">
      <c r="A400" s="17">
        <f>IF($C400="","",COUNTA($C$5:$C400))</f>
        <v/>
      </c>
      <c r="B400" s="20" t="n"/>
      <c r="C400" s="18" t="n"/>
      <c r="D400" s="18" t="n"/>
      <c r="E400" s="26" t="n"/>
      <c r="F400" s="19" t="n"/>
      <c r="G400" s="19" t="n"/>
      <c r="H400" s="27">
        <f>IF($C400="","",ROUND(SUMIF(账户表,$C400,账户期初)+SUMIFS($F$5:F400,$C$5:C400,$C400)-SUMIFS($G$5:G400,$C$5:C400,$C400),2))</f>
        <v/>
      </c>
      <c r="I400" s="18" t="n"/>
      <c r="J400" s="18" t="n"/>
      <c r="K400" s="28">
        <f>IF($B400="","",--TEXT($B400,"yyyymm"))</f>
        <v/>
      </c>
      <c r="L400" s="29">
        <f>IF($D400="","",IFERROR(INDEX(类别属性,MATCH($D400,类别表,0)),""))</f>
        <v/>
      </c>
      <c r="M400" s="18" t="n"/>
      <c r="N400" s="18" t="n"/>
      <c r="O400" s="26" t="n"/>
      <c r="P400" s="21">
        <f>IF($C400="","",IF(ISNA(MATCH($C400,账户表,0)),"※这个账户不在【基础资料】的账户档案里",IF($B400="","※没填日期，这一笔不会进任何月份的报表",IF(AND($F400&lt;&gt;"",$G400&lt;&gt;""),"※收入和支出不能同时填",IF(AND(N($F400)=0,N($G400)=0),"※收入和支出都没填",IF(OR(N($F400)&lt;0,N($G400)&lt;0),"※金额不能填负数，方向反了就换一列填",IF($D400="","※没填收支类别，分类报表会漏掉这一笔",IF(ISNA(MATCH($D400,类别表,0)),"※收支类别不在【基础资料】的清单里",IF(AND($L400="内部转账",$M400=""),"△内部转账要在「对方账户」写上另一头",IF(AND($L400="内部转账",$M400=$C400),"※对方账户跟本账户是同一个",IF(AND($L400&lt;&gt;"内部转账",$M400&lt;&gt;""),"△填了对方账户，但类别不是内部转账",IF($H400&lt;0,"△这一笔之后该账户余额成负数了，核一下",""))))))))))))</f>
        <v/>
      </c>
    </row>
    <row r="401">
      <c r="A401" s="17">
        <f>IF($C401="","",COUNTA($C$5:$C401))</f>
        <v/>
      </c>
      <c r="B401" s="20" t="n"/>
      <c r="C401" s="18" t="n"/>
      <c r="D401" s="18" t="n"/>
      <c r="E401" s="26" t="n"/>
      <c r="F401" s="19" t="n"/>
      <c r="G401" s="19" t="n"/>
      <c r="H401" s="27">
        <f>IF($C401="","",ROUND(SUMIF(账户表,$C401,账户期初)+SUMIFS($F$5:F401,$C$5:C401,$C401)-SUMIFS($G$5:G401,$C$5:C401,$C401),2))</f>
        <v/>
      </c>
      <c r="I401" s="18" t="n"/>
      <c r="J401" s="18" t="n"/>
      <c r="K401" s="28">
        <f>IF($B401="","",--TEXT($B401,"yyyymm"))</f>
        <v/>
      </c>
      <c r="L401" s="29">
        <f>IF($D401="","",IFERROR(INDEX(类别属性,MATCH($D401,类别表,0)),""))</f>
        <v/>
      </c>
      <c r="M401" s="18" t="n"/>
      <c r="N401" s="18" t="n"/>
      <c r="O401" s="26" t="n"/>
      <c r="P401" s="21">
        <f>IF($C401="","",IF(ISNA(MATCH($C401,账户表,0)),"※这个账户不在【基础资料】的账户档案里",IF($B401="","※没填日期，这一笔不会进任何月份的报表",IF(AND($F401&lt;&gt;"",$G401&lt;&gt;""),"※收入和支出不能同时填",IF(AND(N($F401)=0,N($G401)=0),"※收入和支出都没填",IF(OR(N($F401)&lt;0,N($G401)&lt;0),"※金额不能填负数，方向反了就换一列填",IF($D401="","※没填收支类别，分类报表会漏掉这一笔",IF(ISNA(MATCH($D401,类别表,0)),"※收支类别不在【基础资料】的清单里",IF(AND($L401="内部转账",$M401=""),"△内部转账要在「对方账户」写上另一头",IF(AND($L401="内部转账",$M401=$C401),"※对方账户跟本账户是同一个",IF(AND($L401&lt;&gt;"内部转账",$M401&lt;&gt;""),"△填了对方账户，但类别不是内部转账",IF($H401&lt;0,"△这一笔之后该账户余额成负数了，核一下",""))))))))))))</f>
        <v/>
      </c>
    </row>
    <row r="402">
      <c r="A402" s="17">
        <f>IF($C402="","",COUNTA($C$5:$C402))</f>
        <v/>
      </c>
      <c r="B402" s="20" t="n"/>
      <c r="C402" s="18" t="n"/>
      <c r="D402" s="18" t="n"/>
      <c r="E402" s="26" t="n"/>
      <c r="F402" s="19" t="n"/>
      <c r="G402" s="19" t="n"/>
      <c r="H402" s="27">
        <f>IF($C402="","",ROUND(SUMIF(账户表,$C402,账户期初)+SUMIFS($F$5:F402,$C$5:C402,$C402)-SUMIFS($G$5:G402,$C$5:C402,$C402),2))</f>
        <v/>
      </c>
      <c r="I402" s="18" t="n"/>
      <c r="J402" s="18" t="n"/>
      <c r="K402" s="28">
        <f>IF($B402="","",--TEXT($B402,"yyyymm"))</f>
        <v/>
      </c>
      <c r="L402" s="29">
        <f>IF($D402="","",IFERROR(INDEX(类别属性,MATCH($D402,类别表,0)),""))</f>
        <v/>
      </c>
      <c r="M402" s="18" t="n"/>
      <c r="N402" s="18" t="n"/>
      <c r="O402" s="26" t="n"/>
      <c r="P402" s="21">
        <f>IF($C402="","",IF(ISNA(MATCH($C402,账户表,0)),"※这个账户不在【基础资料】的账户档案里",IF($B402="","※没填日期，这一笔不会进任何月份的报表",IF(AND($F402&lt;&gt;"",$G402&lt;&gt;""),"※收入和支出不能同时填",IF(AND(N($F402)=0,N($G402)=0),"※收入和支出都没填",IF(OR(N($F402)&lt;0,N($G402)&lt;0),"※金额不能填负数，方向反了就换一列填",IF($D402="","※没填收支类别，分类报表会漏掉这一笔",IF(ISNA(MATCH($D402,类别表,0)),"※收支类别不在【基础资料】的清单里",IF(AND($L402="内部转账",$M402=""),"△内部转账要在「对方账户」写上另一头",IF(AND($L402="内部转账",$M402=$C402),"※对方账户跟本账户是同一个",IF(AND($L402&lt;&gt;"内部转账",$M402&lt;&gt;""),"△填了对方账户，但类别不是内部转账",IF($H402&lt;0,"△这一笔之后该账户余额成负数了，核一下",""))))))))))))</f>
        <v/>
      </c>
    </row>
    <row r="403">
      <c r="A403" s="17">
        <f>IF($C403="","",COUNTA($C$5:$C403))</f>
        <v/>
      </c>
      <c r="B403" s="20" t="n"/>
      <c r="C403" s="18" t="n"/>
      <c r="D403" s="18" t="n"/>
      <c r="E403" s="26" t="n"/>
      <c r="F403" s="19" t="n"/>
      <c r="G403" s="19" t="n"/>
      <c r="H403" s="27">
        <f>IF($C403="","",ROUND(SUMIF(账户表,$C403,账户期初)+SUMIFS($F$5:F403,$C$5:C403,$C403)-SUMIFS($G$5:G403,$C$5:C403,$C403),2))</f>
        <v/>
      </c>
      <c r="I403" s="18" t="n"/>
      <c r="J403" s="18" t="n"/>
      <c r="K403" s="28">
        <f>IF($B403="","",--TEXT($B403,"yyyymm"))</f>
        <v/>
      </c>
      <c r="L403" s="29">
        <f>IF($D403="","",IFERROR(INDEX(类别属性,MATCH($D403,类别表,0)),""))</f>
        <v/>
      </c>
      <c r="M403" s="18" t="n"/>
      <c r="N403" s="18" t="n"/>
      <c r="O403" s="26" t="n"/>
      <c r="P403" s="21">
        <f>IF($C403="","",IF(ISNA(MATCH($C403,账户表,0)),"※这个账户不在【基础资料】的账户档案里",IF($B403="","※没填日期，这一笔不会进任何月份的报表",IF(AND($F403&lt;&gt;"",$G403&lt;&gt;""),"※收入和支出不能同时填",IF(AND(N($F403)=0,N($G403)=0),"※收入和支出都没填",IF(OR(N($F403)&lt;0,N($G403)&lt;0),"※金额不能填负数，方向反了就换一列填",IF($D403="","※没填收支类别，分类报表会漏掉这一笔",IF(ISNA(MATCH($D403,类别表,0)),"※收支类别不在【基础资料】的清单里",IF(AND($L403="内部转账",$M403=""),"△内部转账要在「对方账户」写上另一头",IF(AND($L403="内部转账",$M403=$C403),"※对方账户跟本账户是同一个",IF(AND($L403&lt;&gt;"内部转账",$M403&lt;&gt;""),"△填了对方账户，但类别不是内部转账",IF($H403&lt;0,"△这一笔之后该账户余额成负数了，核一下",""))))))))))))</f>
        <v/>
      </c>
    </row>
    <row r="404">
      <c r="A404" s="17">
        <f>IF($C404="","",COUNTA($C$5:$C404))</f>
        <v/>
      </c>
      <c r="B404" s="20" t="n"/>
      <c r="C404" s="18" t="n"/>
      <c r="D404" s="18" t="n"/>
      <c r="E404" s="26" t="n"/>
      <c r="F404" s="19" t="n"/>
      <c r="G404" s="19" t="n"/>
      <c r="H404" s="27">
        <f>IF($C404="","",ROUND(SUMIF(账户表,$C404,账户期初)+SUMIFS($F$5:F404,$C$5:C404,$C404)-SUMIFS($G$5:G404,$C$5:C404,$C404),2))</f>
        <v/>
      </c>
      <c r="I404" s="18" t="n"/>
      <c r="J404" s="18" t="n"/>
      <c r="K404" s="28">
        <f>IF($B404="","",--TEXT($B404,"yyyymm"))</f>
        <v/>
      </c>
      <c r="L404" s="29">
        <f>IF($D404="","",IFERROR(INDEX(类别属性,MATCH($D404,类别表,0)),""))</f>
        <v/>
      </c>
      <c r="M404" s="18" t="n"/>
      <c r="N404" s="18" t="n"/>
      <c r="O404" s="26" t="n"/>
      <c r="P404" s="21">
        <f>IF($C404="","",IF(ISNA(MATCH($C404,账户表,0)),"※这个账户不在【基础资料】的账户档案里",IF($B404="","※没填日期，这一笔不会进任何月份的报表",IF(AND($F404&lt;&gt;"",$G404&lt;&gt;""),"※收入和支出不能同时填",IF(AND(N($F404)=0,N($G404)=0),"※收入和支出都没填",IF(OR(N($F404)&lt;0,N($G404)&lt;0),"※金额不能填负数，方向反了就换一列填",IF($D404="","※没填收支类别，分类报表会漏掉这一笔",IF(ISNA(MATCH($D404,类别表,0)),"※收支类别不在【基础资料】的清单里",IF(AND($L404="内部转账",$M404=""),"△内部转账要在「对方账户」写上另一头",IF(AND($L404="内部转账",$M404=$C404),"※对方账户跟本账户是同一个",IF(AND($L404&lt;&gt;"内部转账",$M404&lt;&gt;""),"△填了对方账户，但类别不是内部转账",IF($H404&lt;0,"△这一笔之后该账户余额成负数了，核一下",""))))))))))))</f>
        <v/>
      </c>
    </row>
    <row r="405">
      <c r="A405" s="17">
        <f>IF($C405="","",COUNTA($C$5:$C405))</f>
        <v/>
      </c>
      <c r="B405" s="20" t="n"/>
      <c r="C405" s="18" t="n"/>
      <c r="D405" s="18" t="n"/>
      <c r="E405" s="26" t="n"/>
      <c r="F405" s="19" t="n"/>
      <c r="G405" s="19" t="n"/>
      <c r="H405" s="27">
        <f>IF($C405="","",ROUND(SUMIF(账户表,$C405,账户期初)+SUMIFS($F$5:F405,$C$5:C405,$C405)-SUMIFS($G$5:G405,$C$5:C405,$C405),2))</f>
        <v/>
      </c>
      <c r="I405" s="18" t="n"/>
      <c r="J405" s="18" t="n"/>
      <c r="K405" s="28">
        <f>IF($B405="","",--TEXT($B405,"yyyymm"))</f>
        <v/>
      </c>
      <c r="L405" s="29">
        <f>IF($D405="","",IFERROR(INDEX(类别属性,MATCH($D405,类别表,0)),""))</f>
        <v/>
      </c>
      <c r="M405" s="18" t="n"/>
      <c r="N405" s="18" t="n"/>
      <c r="O405" s="26" t="n"/>
      <c r="P405" s="21">
        <f>IF($C405="","",IF(ISNA(MATCH($C405,账户表,0)),"※这个账户不在【基础资料】的账户档案里",IF($B405="","※没填日期，这一笔不会进任何月份的报表",IF(AND($F405&lt;&gt;"",$G405&lt;&gt;""),"※收入和支出不能同时填",IF(AND(N($F405)=0,N($G405)=0),"※收入和支出都没填",IF(OR(N($F405)&lt;0,N($G405)&lt;0),"※金额不能填负数，方向反了就换一列填",IF($D405="","※没填收支类别，分类报表会漏掉这一笔",IF(ISNA(MATCH($D405,类别表,0)),"※收支类别不在【基础资料】的清单里",IF(AND($L405="内部转账",$M405=""),"△内部转账要在「对方账户」写上另一头",IF(AND($L405="内部转账",$M405=$C405),"※对方账户跟本账户是同一个",IF(AND($L405&lt;&gt;"内部转账",$M405&lt;&gt;""),"△填了对方账户，但类别不是内部转账",IF($H405&lt;0,"△这一笔之后该账户余额成负数了，核一下",""))))))))))))</f>
        <v/>
      </c>
    </row>
    <row r="406">
      <c r="A406" s="17">
        <f>IF($C406="","",COUNTA($C$5:$C406))</f>
        <v/>
      </c>
      <c r="B406" s="20" t="n"/>
      <c r="C406" s="18" t="n"/>
      <c r="D406" s="18" t="n"/>
      <c r="E406" s="26" t="n"/>
      <c r="F406" s="19" t="n"/>
      <c r="G406" s="19" t="n"/>
      <c r="H406" s="27">
        <f>IF($C406="","",ROUND(SUMIF(账户表,$C406,账户期初)+SUMIFS($F$5:F406,$C$5:C406,$C406)-SUMIFS($G$5:G406,$C$5:C406,$C406),2))</f>
        <v/>
      </c>
      <c r="I406" s="18" t="n"/>
      <c r="J406" s="18" t="n"/>
      <c r="K406" s="28">
        <f>IF($B406="","",--TEXT($B406,"yyyymm"))</f>
        <v/>
      </c>
      <c r="L406" s="29">
        <f>IF($D406="","",IFERROR(INDEX(类别属性,MATCH($D406,类别表,0)),""))</f>
        <v/>
      </c>
      <c r="M406" s="18" t="n"/>
      <c r="N406" s="18" t="n"/>
      <c r="O406" s="26" t="n"/>
      <c r="P406" s="21">
        <f>IF($C406="","",IF(ISNA(MATCH($C406,账户表,0)),"※这个账户不在【基础资料】的账户档案里",IF($B406="","※没填日期，这一笔不会进任何月份的报表",IF(AND($F406&lt;&gt;"",$G406&lt;&gt;""),"※收入和支出不能同时填",IF(AND(N($F406)=0,N($G406)=0),"※收入和支出都没填",IF(OR(N($F406)&lt;0,N($G406)&lt;0),"※金额不能填负数，方向反了就换一列填",IF($D406="","※没填收支类别，分类报表会漏掉这一笔",IF(ISNA(MATCH($D406,类别表,0)),"※收支类别不在【基础资料】的清单里",IF(AND($L406="内部转账",$M406=""),"△内部转账要在「对方账户」写上另一头",IF(AND($L406="内部转账",$M406=$C406),"※对方账户跟本账户是同一个",IF(AND($L406&lt;&gt;"内部转账",$M406&lt;&gt;""),"△填了对方账户，但类别不是内部转账",IF($H406&lt;0,"△这一笔之后该账户余额成负数了，核一下",""))))))))))))</f>
        <v/>
      </c>
    </row>
    <row r="407">
      <c r="A407" s="17">
        <f>IF($C407="","",COUNTA($C$5:$C407))</f>
        <v/>
      </c>
      <c r="B407" s="20" t="n"/>
      <c r="C407" s="18" t="n"/>
      <c r="D407" s="18" t="n"/>
      <c r="E407" s="26" t="n"/>
      <c r="F407" s="19" t="n"/>
      <c r="G407" s="19" t="n"/>
      <c r="H407" s="27">
        <f>IF($C407="","",ROUND(SUMIF(账户表,$C407,账户期初)+SUMIFS($F$5:F407,$C$5:C407,$C407)-SUMIFS($G$5:G407,$C$5:C407,$C407),2))</f>
        <v/>
      </c>
      <c r="I407" s="18" t="n"/>
      <c r="J407" s="18" t="n"/>
      <c r="K407" s="28">
        <f>IF($B407="","",--TEXT($B407,"yyyymm"))</f>
        <v/>
      </c>
      <c r="L407" s="29">
        <f>IF($D407="","",IFERROR(INDEX(类别属性,MATCH($D407,类别表,0)),""))</f>
        <v/>
      </c>
      <c r="M407" s="18" t="n"/>
      <c r="N407" s="18" t="n"/>
      <c r="O407" s="26" t="n"/>
      <c r="P407" s="21">
        <f>IF($C407="","",IF(ISNA(MATCH($C407,账户表,0)),"※这个账户不在【基础资料】的账户档案里",IF($B407="","※没填日期，这一笔不会进任何月份的报表",IF(AND($F407&lt;&gt;"",$G407&lt;&gt;""),"※收入和支出不能同时填",IF(AND(N($F407)=0,N($G407)=0),"※收入和支出都没填",IF(OR(N($F407)&lt;0,N($G407)&lt;0),"※金额不能填负数，方向反了就换一列填",IF($D407="","※没填收支类别，分类报表会漏掉这一笔",IF(ISNA(MATCH($D407,类别表,0)),"※收支类别不在【基础资料】的清单里",IF(AND($L407="内部转账",$M407=""),"△内部转账要在「对方账户」写上另一头",IF(AND($L407="内部转账",$M407=$C407),"※对方账户跟本账户是同一个",IF(AND($L407&lt;&gt;"内部转账",$M407&lt;&gt;""),"△填了对方账户，但类别不是内部转账",IF($H407&lt;0,"△这一笔之后该账户余额成负数了，核一下",""))))))))))))</f>
        <v/>
      </c>
    </row>
    <row r="408">
      <c r="A408" s="17">
        <f>IF($C408="","",COUNTA($C$5:$C408))</f>
        <v/>
      </c>
      <c r="B408" s="20" t="n"/>
      <c r="C408" s="18" t="n"/>
      <c r="D408" s="18" t="n"/>
      <c r="E408" s="26" t="n"/>
      <c r="F408" s="19" t="n"/>
      <c r="G408" s="19" t="n"/>
      <c r="H408" s="27">
        <f>IF($C408="","",ROUND(SUMIF(账户表,$C408,账户期初)+SUMIFS($F$5:F408,$C$5:C408,$C408)-SUMIFS($G$5:G408,$C$5:C408,$C408),2))</f>
        <v/>
      </c>
      <c r="I408" s="18" t="n"/>
      <c r="J408" s="18" t="n"/>
      <c r="K408" s="28">
        <f>IF($B408="","",--TEXT($B408,"yyyymm"))</f>
        <v/>
      </c>
      <c r="L408" s="29">
        <f>IF($D408="","",IFERROR(INDEX(类别属性,MATCH($D408,类别表,0)),""))</f>
        <v/>
      </c>
      <c r="M408" s="18" t="n"/>
      <c r="N408" s="18" t="n"/>
      <c r="O408" s="26" t="n"/>
      <c r="P408" s="21">
        <f>IF($C408="","",IF(ISNA(MATCH($C408,账户表,0)),"※这个账户不在【基础资料】的账户档案里",IF($B408="","※没填日期，这一笔不会进任何月份的报表",IF(AND($F408&lt;&gt;"",$G408&lt;&gt;""),"※收入和支出不能同时填",IF(AND(N($F408)=0,N($G408)=0),"※收入和支出都没填",IF(OR(N($F408)&lt;0,N($G408)&lt;0),"※金额不能填负数，方向反了就换一列填",IF($D408="","※没填收支类别，分类报表会漏掉这一笔",IF(ISNA(MATCH($D408,类别表,0)),"※收支类别不在【基础资料】的清单里",IF(AND($L408="内部转账",$M408=""),"△内部转账要在「对方账户」写上另一头",IF(AND($L408="内部转账",$M408=$C408),"※对方账户跟本账户是同一个",IF(AND($L408&lt;&gt;"内部转账",$M408&lt;&gt;""),"△填了对方账户，但类别不是内部转账",IF($H408&lt;0,"△这一笔之后该账户余额成负数了，核一下",""))))))))))))</f>
        <v/>
      </c>
    </row>
    <row r="409">
      <c r="A409" s="17">
        <f>IF($C409="","",COUNTA($C$5:$C409))</f>
        <v/>
      </c>
      <c r="B409" s="20" t="n"/>
      <c r="C409" s="18" t="n"/>
      <c r="D409" s="18" t="n"/>
      <c r="E409" s="26" t="n"/>
      <c r="F409" s="19" t="n"/>
      <c r="G409" s="19" t="n"/>
      <c r="H409" s="27">
        <f>IF($C409="","",ROUND(SUMIF(账户表,$C409,账户期初)+SUMIFS($F$5:F409,$C$5:C409,$C409)-SUMIFS($G$5:G409,$C$5:C409,$C409),2))</f>
        <v/>
      </c>
      <c r="I409" s="18" t="n"/>
      <c r="J409" s="18" t="n"/>
      <c r="K409" s="28">
        <f>IF($B409="","",--TEXT($B409,"yyyymm"))</f>
        <v/>
      </c>
      <c r="L409" s="29">
        <f>IF($D409="","",IFERROR(INDEX(类别属性,MATCH($D409,类别表,0)),""))</f>
        <v/>
      </c>
      <c r="M409" s="18" t="n"/>
      <c r="N409" s="18" t="n"/>
      <c r="O409" s="26" t="n"/>
      <c r="P409" s="21">
        <f>IF($C409="","",IF(ISNA(MATCH($C409,账户表,0)),"※这个账户不在【基础资料】的账户档案里",IF($B409="","※没填日期，这一笔不会进任何月份的报表",IF(AND($F409&lt;&gt;"",$G409&lt;&gt;""),"※收入和支出不能同时填",IF(AND(N($F409)=0,N($G409)=0),"※收入和支出都没填",IF(OR(N($F409)&lt;0,N($G409)&lt;0),"※金额不能填负数，方向反了就换一列填",IF($D409="","※没填收支类别，分类报表会漏掉这一笔",IF(ISNA(MATCH($D409,类别表,0)),"※收支类别不在【基础资料】的清单里",IF(AND($L409="内部转账",$M409=""),"△内部转账要在「对方账户」写上另一头",IF(AND($L409="内部转账",$M409=$C409),"※对方账户跟本账户是同一个",IF(AND($L409&lt;&gt;"内部转账",$M409&lt;&gt;""),"△填了对方账户，但类别不是内部转账",IF($H409&lt;0,"△这一笔之后该账户余额成负数了，核一下",""))))))))))))</f>
        <v/>
      </c>
    </row>
    <row r="410">
      <c r="A410" s="17">
        <f>IF($C410="","",COUNTA($C$5:$C410))</f>
        <v/>
      </c>
      <c r="B410" s="20" t="n"/>
      <c r="C410" s="18" t="n"/>
      <c r="D410" s="18" t="n"/>
      <c r="E410" s="26" t="n"/>
      <c r="F410" s="19" t="n"/>
      <c r="G410" s="19" t="n"/>
      <c r="H410" s="27">
        <f>IF($C410="","",ROUND(SUMIF(账户表,$C410,账户期初)+SUMIFS($F$5:F410,$C$5:C410,$C410)-SUMIFS($G$5:G410,$C$5:C410,$C410),2))</f>
        <v/>
      </c>
      <c r="I410" s="18" t="n"/>
      <c r="J410" s="18" t="n"/>
      <c r="K410" s="28">
        <f>IF($B410="","",--TEXT($B410,"yyyymm"))</f>
        <v/>
      </c>
      <c r="L410" s="29">
        <f>IF($D410="","",IFERROR(INDEX(类别属性,MATCH($D410,类别表,0)),""))</f>
        <v/>
      </c>
      <c r="M410" s="18" t="n"/>
      <c r="N410" s="18" t="n"/>
      <c r="O410" s="26" t="n"/>
      <c r="P410" s="21">
        <f>IF($C410="","",IF(ISNA(MATCH($C410,账户表,0)),"※这个账户不在【基础资料】的账户档案里",IF($B410="","※没填日期，这一笔不会进任何月份的报表",IF(AND($F410&lt;&gt;"",$G410&lt;&gt;""),"※收入和支出不能同时填",IF(AND(N($F410)=0,N($G410)=0),"※收入和支出都没填",IF(OR(N($F410)&lt;0,N($G410)&lt;0),"※金额不能填负数，方向反了就换一列填",IF($D410="","※没填收支类别，分类报表会漏掉这一笔",IF(ISNA(MATCH($D410,类别表,0)),"※收支类别不在【基础资料】的清单里",IF(AND($L410="内部转账",$M410=""),"△内部转账要在「对方账户」写上另一头",IF(AND($L410="内部转账",$M410=$C410),"※对方账户跟本账户是同一个",IF(AND($L410&lt;&gt;"内部转账",$M410&lt;&gt;""),"△填了对方账户，但类别不是内部转账",IF($H410&lt;0,"△这一笔之后该账户余额成负数了，核一下",""))))))))))))</f>
        <v/>
      </c>
    </row>
    <row r="411">
      <c r="A411" s="17">
        <f>IF($C411="","",COUNTA($C$5:$C411))</f>
        <v/>
      </c>
      <c r="B411" s="20" t="n"/>
      <c r="C411" s="18" t="n"/>
      <c r="D411" s="18" t="n"/>
      <c r="E411" s="26" t="n"/>
      <c r="F411" s="19" t="n"/>
      <c r="G411" s="19" t="n"/>
      <c r="H411" s="27">
        <f>IF($C411="","",ROUND(SUMIF(账户表,$C411,账户期初)+SUMIFS($F$5:F411,$C$5:C411,$C411)-SUMIFS($G$5:G411,$C$5:C411,$C411),2))</f>
        <v/>
      </c>
      <c r="I411" s="18" t="n"/>
      <c r="J411" s="18" t="n"/>
      <c r="K411" s="28">
        <f>IF($B411="","",--TEXT($B411,"yyyymm"))</f>
        <v/>
      </c>
      <c r="L411" s="29">
        <f>IF($D411="","",IFERROR(INDEX(类别属性,MATCH($D411,类别表,0)),""))</f>
        <v/>
      </c>
      <c r="M411" s="18" t="n"/>
      <c r="N411" s="18" t="n"/>
      <c r="O411" s="26" t="n"/>
      <c r="P411" s="21">
        <f>IF($C411="","",IF(ISNA(MATCH($C411,账户表,0)),"※这个账户不在【基础资料】的账户档案里",IF($B411="","※没填日期，这一笔不会进任何月份的报表",IF(AND($F411&lt;&gt;"",$G411&lt;&gt;""),"※收入和支出不能同时填",IF(AND(N($F411)=0,N($G411)=0),"※收入和支出都没填",IF(OR(N($F411)&lt;0,N($G411)&lt;0),"※金额不能填负数，方向反了就换一列填",IF($D411="","※没填收支类别，分类报表会漏掉这一笔",IF(ISNA(MATCH($D411,类别表,0)),"※收支类别不在【基础资料】的清单里",IF(AND($L411="内部转账",$M411=""),"△内部转账要在「对方账户」写上另一头",IF(AND($L411="内部转账",$M411=$C411),"※对方账户跟本账户是同一个",IF(AND($L411&lt;&gt;"内部转账",$M411&lt;&gt;""),"△填了对方账户，但类别不是内部转账",IF($H411&lt;0,"△这一笔之后该账户余额成负数了，核一下",""))))))))))))</f>
        <v/>
      </c>
    </row>
    <row r="412">
      <c r="A412" s="17">
        <f>IF($C412="","",COUNTA($C$5:$C412))</f>
        <v/>
      </c>
      <c r="B412" s="20" t="n"/>
      <c r="C412" s="18" t="n"/>
      <c r="D412" s="18" t="n"/>
      <c r="E412" s="26" t="n"/>
      <c r="F412" s="19" t="n"/>
      <c r="G412" s="19" t="n"/>
      <c r="H412" s="27">
        <f>IF($C412="","",ROUND(SUMIF(账户表,$C412,账户期初)+SUMIFS($F$5:F412,$C$5:C412,$C412)-SUMIFS($G$5:G412,$C$5:C412,$C412),2))</f>
        <v/>
      </c>
      <c r="I412" s="18" t="n"/>
      <c r="J412" s="18" t="n"/>
      <c r="K412" s="28">
        <f>IF($B412="","",--TEXT($B412,"yyyymm"))</f>
        <v/>
      </c>
      <c r="L412" s="29">
        <f>IF($D412="","",IFERROR(INDEX(类别属性,MATCH($D412,类别表,0)),""))</f>
        <v/>
      </c>
      <c r="M412" s="18" t="n"/>
      <c r="N412" s="18" t="n"/>
      <c r="O412" s="26" t="n"/>
      <c r="P412" s="21">
        <f>IF($C412="","",IF(ISNA(MATCH($C412,账户表,0)),"※这个账户不在【基础资料】的账户档案里",IF($B412="","※没填日期，这一笔不会进任何月份的报表",IF(AND($F412&lt;&gt;"",$G412&lt;&gt;""),"※收入和支出不能同时填",IF(AND(N($F412)=0,N($G412)=0),"※收入和支出都没填",IF(OR(N($F412)&lt;0,N($G412)&lt;0),"※金额不能填负数，方向反了就换一列填",IF($D412="","※没填收支类别，分类报表会漏掉这一笔",IF(ISNA(MATCH($D412,类别表,0)),"※收支类别不在【基础资料】的清单里",IF(AND($L412="内部转账",$M412=""),"△内部转账要在「对方账户」写上另一头",IF(AND($L412="内部转账",$M412=$C412),"※对方账户跟本账户是同一个",IF(AND($L412&lt;&gt;"内部转账",$M412&lt;&gt;""),"△填了对方账户，但类别不是内部转账",IF($H412&lt;0,"△这一笔之后该账户余额成负数了，核一下",""))))))))))))</f>
        <v/>
      </c>
    </row>
    <row r="413">
      <c r="A413" s="17">
        <f>IF($C413="","",COUNTA($C$5:$C413))</f>
        <v/>
      </c>
      <c r="B413" s="20" t="n"/>
      <c r="C413" s="18" t="n"/>
      <c r="D413" s="18" t="n"/>
      <c r="E413" s="26" t="n"/>
      <c r="F413" s="19" t="n"/>
      <c r="G413" s="19" t="n"/>
      <c r="H413" s="27">
        <f>IF($C413="","",ROUND(SUMIF(账户表,$C413,账户期初)+SUMIFS($F$5:F413,$C$5:C413,$C413)-SUMIFS($G$5:G413,$C$5:C413,$C413),2))</f>
        <v/>
      </c>
      <c r="I413" s="18" t="n"/>
      <c r="J413" s="18" t="n"/>
      <c r="K413" s="28">
        <f>IF($B413="","",--TEXT($B413,"yyyymm"))</f>
        <v/>
      </c>
      <c r="L413" s="29">
        <f>IF($D413="","",IFERROR(INDEX(类别属性,MATCH($D413,类别表,0)),""))</f>
        <v/>
      </c>
      <c r="M413" s="18" t="n"/>
      <c r="N413" s="18" t="n"/>
      <c r="O413" s="26" t="n"/>
      <c r="P413" s="21">
        <f>IF($C413="","",IF(ISNA(MATCH($C413,账户表,0)),"※这个账户不在【基础资料】的账户档案里",IF($B413="","※没填日期，这一笔不会进任何月份的报表",IF(AND($F413&lt;&gt;"",$G413&lt;&gt;""),"※收入和支出不能同时填",IF(AND(N($F413)=0,N($G413)=0),"※收入和支出都没填",IF(OR(N($F413)&lt;0,N($G413)&lt;0),"※金额不能填负数，方向反了就换一列填",IF($D413="","※没填收支类别，分类报表会漏掉这一笔",IF(ISNA(MATCH($D413,类别表,0)),"※收支类别不在【基础资料】的清单里",IF(AND($L413="内部转账",$M413=""),"△内部转账要在「对方账户」写上另一头",IF(AND($L413="内部转账",$M413=$C413),"※对方账户跟本账户是同一个",IF(AND($L413&lt;&gt;"内部转账",$M413&lt;&gt;""),"△填了对方账户，但类别不是内部转账",IF($H413&lt;0,"△这一笔之后该账户余额成负数了，核一下",""))))))))))))</f>
        <v/>
      </c>
    </row>
    <row r="414">
      <c r="A414" s="17">
        <f>IF($C414="","",COUNTA($C$5:$C414))</f>
        <v/>
      </c>
      <c r="B414" s="20" t="n"/>
      <c r="C414" s="18" t="n"/>
      <c r="D414" s="18" t="n"/>
      <c r="E414" s="26" t="n"/>
      <c r="F414" s="19" t="n"/>
      <c r="G414" s="19" t="n"/>
      <c r="H414" s="27">
        <f>IF($C414="","",ROUND(SUMIF(账户表,$C414,账户期初)+SUMIFS($F$5:F414,$C$5:C414,$C414)-SUMIFS($G$5:G414,$C$5:C414,$C414),2))</f>
        <v/>
      </c>
      <c r="I414" s="18" t="n"/>
      <c r="J414" s="18" t="n"/>
      <c r="K414" s="28">
        <f>IF($B414="","",--TEXT($B414,"yyyymm"))</f>
        <v/>
      </c>
      <c r="L414" s="29">
        <f>IF($D414="","",IFERROR(INDEX(类别属性,MATCH($D414,类别表,0)),""))</f>
        <v/>
      </c>
      <c r="M414" s="18" t="n"/>
      <c r="N414" s="18" t="n"/>
      <c r="O414" s="26" t="n"/>
      <c r="P414" s="21">
        <f>IF($C414="","",IF(ISNA(MATCH($C414,账户表,0)),"※这个账户不在【基础资料】的账户档案里",IF($B414="","※没填日期，这一笔不会进任何月份的报表",IF(AND($F414&lt;&gt;"",$G414&lt;&gt;""),"※收入和支出不能同时填",IF(AND(N($F414)=0,N($G414)=0),"※收入和支出都没填",IF(OR(N($F414)&lt;0,N($G414)&lt;0),"※金额不能填负数，方向反了就换一列填",IF($D414="","※没填收支类别，分类报表会漏掉这一笔",IF(ISNA(MATCH($D414,类别表,0)),"※收支类别不在【基础资料】的清单里",IF(AND($L414="内部转账",$M414=""),"△内部转账要在「对方账户」写上另一头",IF(AND($L414="内部转账",$M414=$C414),"※对方账户跟本账户是同一个",IF(AND($L414&lt;&gt;"内部转账",$M414&lt;&gt;""),"△填了对方账户，但类别不是内部转账",IF($H414&lt;0,"△这一笔之后该账户余额成负数了，核一下",""))))))))))))</f>
        <v/>
      </c>
    </row>
    <row r="415">
      <c r="A415" s="17">
        <f>IF($C415="","",COUNTA($C$5:$C415))</f>
        <v/>
      </c>
      <c r="B415" s="20" t="n"/>
      <c r="C415" s="18" t="n"/>
      <c r="D415" s="18" t="n"/>
      <c r="E415" s="26" t="n"/>
      <c r="F415" s="19" t="n"/>
      <c r="G415" s="19" t="n"/>
      <c r="H415" s="27">
        <f>IF($C415="","",ROUND(SUMIF(账户表,$C415,账户期初)+SUMIFS($F$5:F415,$C$5:C415,$C415)-SUMIFS($G$5:G415,$C$5:C415,$C415),2))</f>
        <v/>
      </c>
      <c r="I415" s="18" t="n"/>
      <c r="J415" s="18" t="n"/>
      <c r="K415" s="28">
        <f>IF($B415="","",--TEXT($B415,"yyyymm"))</f>
        <v/>
      </c>
      <c r="L415" s="29">
        <f>IF($D415="","",IFERROR(INDEX(类别属性,MATCH($D415,类别表,0)),""))</f>
        <v/>
      </c>
      <c r="M415" s="18" t="n"/>
      <c r="N415" s="18" t="n"/>
      <c r="O415" s="26" t="n"/>
      <c r="P415" s="21">
        <f>IF($C415="","",IF(ISNA(MATCH($C415,账户表,0)),"※这个账户不在【基础资料】的账户档案里",IF($B415="","※没填日期，这一笔不会进任何月份的报表",IF(AND($F415&lt;&gt;"",$G415&lt;&gt;""),"※收入和支出不能同时填",IF(AND(N($F415)=0,N($G415)=0),"※收入和支出都没填",IF(OR(N($F415)&lt;0,N($G415)&lt;0),"※金额不能填负数，方向反了就换一列填",IF($D415="","※没填收支类别，分类报表会漏掉这一笔",IF(ISNA(MATCH($D415,类别表,0)),"※收支类别不在【基础资料】的清单里",IF(AND($L415="内部转账",$M415=""),"△内部转账要在「对方账户」写上另一头",IF(AND($L415="内部转账",$M415=$C415),"※对方账户跟本账户是同一个",IF(AND($L415&lt;&gt;"内部转账",$M415&lt;&gt;""),"△填了对方账户，但类别不是内部转账",IF($H415&lt;0,"△这一笔之后该账户余额成负数了，核一下",""))))))))))))</f>
        <v/>
      </c>
    </row>
    <row r="416">
      <c r="A416" s="17">
        <f>IF($C416="","",COUNTA($C$5:$C416))</f>
        <v/>
      </c>
      <c r="B416" s="20" t="n"/>
      <c r="C416" s="18" t="n"/>
      <c r="D416" s="18" t="n"/>
      <c r="E416" s="26" t="n"/>
      <c r="F416" s="19" t="n"/>
      <c r="G416" s="19" t="n"/>
      <c r="H416" s="27">
        <f>IF($C416="","",ROUND(SUMIF(账户表,$C416,账户期初)+SUMIFS($F$5:F416,$C$5:C416,$C416)-SUMIFS($G$5:G416,$C$5:C416,$C416),2))</f>
        <v/>
      </c>
      <c r="I416" s="18" t="n"/>
      <c r="J416" s="18" t="n"/>
      <c r="K416" s="28">
        <f>IF($B416="","",--TEXT($B416,"yyyymm"))</f>
        <v/>
      </c>
      <c r="L416" s="29">
        <f>IF($D416="","",IFERROR(INDEX(类别属性,MATCH($D416,类别表,0)),""))</f>
        <v/>
      </c>
      <c r="M416" s="18" t="n"/>
      <c r="N416" s="18" t="n"/>
      <c r="O416" s="26" t="n"/>
      <c r="P416" s="21">
        <f>IF($C416="","",IF(ISNA(MATCH($C416,账户表,0)),"※这个账户不在【基础资料】的账户档案里",IF($B416="","※没填日期，这一笔不会进任何月份的报表",IF(AND($F416&lt;&gt;"",$G416&lt;&gt;""),"※收入和支出不能同时填",IF(AND(N($F416)=0,N($G416)=0),"※收入和支出都没填",IF(OR(N($F416)&lt;0,N($G416)&lt;0),"※金额不能填负数，方向反了就换一列填",IF($D416="","※没填收支类别，分类报表会漏掉这一笔",IF(ISNA(MATCH($D416,类别表,0)),"※收支类别不在【基础资料】的清单里",IF(AND($L416="内部转账",$M416=""),"△内部转账要在「对方账户」写上另一头",IF(AND($L416="内部转账",$M416=$C416),"※对方账户跟本账户是同一个",IF(AND($L416&lt;&gt;"内部转账",$M416&lt;&gt;""),"△填了对方账户，但类别不是内部转账",IF($H416&lt;0,"△这一笔之后该账户余额成负数了，核一下",""))))))))))))</f>
        <v/>
      </c>
    </row>
    <row r="417">
      <c r="A417" s="17">
        <f>IF($C417="","",COUNTA($C$5:$C417))</f>
        <v/>
      </c>
      <c r="B417" s="20" t="n"/>
      <c r="C417" s="18" t="n"/>
      <c r="D417" s="18" t="n"/>
      <c r="E417" s="26" t="n"/>
      <c r="F417" s="19" t="n"/>
      <c r="G417" s="19" t="n"/>
      <c r="H417" s="27">
        <f>IF($C417="","",ROUND(SUMIF(账户表,$C417,账户期初)+SUMIFS($F$5:F417,$C$5:C417,$C417)-SUMIFS($G$5:G417,$C$5:C417,$C417),2))</f>
        <v/>
      </c>
      <c r="I417" s="18" t="n"/>
      <c r="J417" s="18" t="n"/>
      <c r="K417" s="28">
        <f>IF($B417="","",--TEXT($B417,"yyyymm"))</f>
        <v/>
      </c>
      <c r="L417" s="29">
        <f>IF($D417="","",IFERROR(INDEX(类别属性,MATCH($D417,类别表,0)),""))</f>
        <v/>
      </c>
      <c r="M417" s="18" t="n"/>
      <c r="N417" s="18" t="n"/>
      <c r="O417" s="26" t="n"/>
      <c r="P417" s="21">
        <f>IF($C417="","",IF(ISNA(MATCH($C417,账户表,0)),"※这个账户不在【基础资料】的账户档案里",IF($B417="","※没填日期，这一笔不会进任何月份的报表",IF(AND($F417&lt;&gt;"",$G417&lt;&gt;""),"※收入和支出不能同时填",IF(AND(N($F417)=0,N($G417)=0),"※收入和支出都没填",IF(OR(N($F417)&lt;0,N($G417)&lt;0),"※金额不能填负数，方向反了就换一列填",IF($D417="","※没填收支类别，分类报表会漏掉这一笔",IF(ISNA(MATCH($D417,类别表,0)),"※收支类别不在【基础资料】的清单里",IF(AND($L417="内部转账",$M417=""),"△内部转账要在「对方账户」写上另一头",IF(AND($L417="内部转账",$M417=$C417),"※对方账户跟本账户是同一个",IF(AND($L417&lt;&gt;"内部转账",$M417&lt;&gt;""),"△填了对方账户，但类别不是内部转账",IF($H417&lt;0,"△这一笔之后该账户余额成负数了，核一下",""))))))))))))</f>
        <v/>
      </c>
    </row>
    <row r="418">
      <c r="A418" s="17">
        <f>IF($C418="","",COUNTA($C$5:$C418))</f>
        <v/>
      </c>
      <c r="B418" s="20" t="n"/>
      <c r="C418" s="18" t="n"/>
      <c r="D418" s="18" t="n"/>
      <c r="E418" s="26" t="n"/>
      <c r="F418" s="19" t="n"/>
      <c r="G418" s="19" t="n"/>
      <c r="H418" s="27">
        <f>IF($C418="","",ROUND(SUMIF(账户表,$C418,账户期初)+SUMIFS($F$5:F418,$C$5:C418,$C418)-SUMIFS($G$5:G418,$C$5:C418,$C418),2))</f>
        <v/>
      </c>
      <c r="I418" s="18" t="n"/>
      <c r="J418" s="18" t="n"/>
      <c r="K418" s="28">
        <f>IF($B418="","",--TEXT($B418,"yyyymm"))</f>
        <v/>
      </c>
      <c r="L418" s="29">
        <f>IF($D418="","",IFERROR(INDEX(类别属性,MATCH($D418,类别表,0)),""))</f>
        <v/>
      </c>
      <c r="M418" s="18" t="n"/>
      <c r="N418" s="18" t="n"/>
      <c r="O418" s="26" t="n"/>
      <c r="P418" s="21">
        <f>IF($C418="","",IF(ISNA(MATCH($C418,账户表,0)),"※这个账户不在【基础资料】的账户档案里",IF($B418="","※没填日期，这一笔不会进任何月份的报表",IF(AND($F418&lt;&gt;"",$G418&lt;&gt;""),"※收入和支出不能同时填",IF(AND(N($F418)=0,N($G418)=0),"※收入和支出都没填",IF(OR(N($F418)&lt;0,N($G418)&lt;0),"※金额不能填负数，方向反了就换一列填",IF($D418="","※没填收支类别，分类报表会漏掉这一笔",IF(ISNA(MATCH($D418,类别表,0)),"※收支类别不在【基础资料】的清单里",IF(AND($L418="内部转账",$M418=""),"△内部转账要在「对方账户」写上另一头",IF(AND($L418="内部转账",$M418=$C418),"※对方账户跟本账户是同一个",IF(AND($L418&lt;&gt;"内部转账",$M418&lt;&gt;""),"△填了对方账户，但类别不是内部转账",IF($H418&lt;0,"△这一笔之后该账户余额成负数了，核一下",""))))))))))))</f>
        <v/>
      </c>
    </row>
    <row r="419">
      <c r="A419" s="17">
        <f>IF($C419="","",COUNTA($C$5:$C419))</f>
        <v/>
      </c>
      <c r="B419" s="20" t="n"/>
      <c r="C419" s="18" t="n"/>
      <c r="D419" s="18" t="n"/>
      <c r="E419" s="26" t="n"/>
      <c r="F419" s="19" t="n"/>
      <c r="G419" s="19" t="n"/>
      <c r="H419" s="27">
        <f>IF($C419="","",ROUND(SUMIF(账户表,$C419,账户期初)+SUMIFS($F$5:F419,$C$5:C419,$C419)-SUMIFS($G$5:G419,$C$5:C419,$C419),2))</f>
        <v/>
      </c>
      <c r="I419" s="18" t="n"/>
      <c r="J419" s="18" t="n"/>
      <c r="K419" s="28">
        <f>IF($B419="","",--TEXT($B419,"yyyymm"))</f>
        <v/>
      </c>
      <c r="L419" s="29">
        <f>IF($D419="","",IFERROR(INDEX(类别属性,MATCH($D419,类别表,0)),""))</f>
        <v/>
      </c>
      <c r="M419" s="18" t="n"/>
      <c r="N419" s="18" t="n"/>
      <c r="O419" s="26" t="n"/>
      <c r="P419" s="21">
        <f>IF($C419="","",IF(ISNA(MATCH($C419,账户表,0)),"※这个账户不在【基础资料】的账户档案里",IF($B419="","※没填日期，这一笔不会进任何月份的报表",IF(AND($F419&lt;&gt;"",$G419&lt;&gt;""),"※收入和支出不能同时填",IF(AND(N($F419)=0,N($G419)=0),"※收入和支出都没填",IF(OR(N($F419)&lt;0,N($G419)&lt;0),"※金额不能填负数，方向反了就换一列填",IF($D419="","※没填收支类别，分类报表会漏掉这一笔",IF(ISNA(MATCH($D419,类别表,0)),"※收支类别不在【基础资料】的清单里",IF(AND($L419="内部转账",$M419=""),"△内部转账要在「对方账户」写上另一头",IF(AND($L419="内部转账",$M419=$C419),"※对方账户跟本账户是同一个",IF(AND($L419&lt;&gt;"内部转账",$M419&lt;&gt;""),"△填了对方账户，但类别不是内部转账",IF($H419&lt;0,"△这一笔之后该账户余额成负数了，核一下",""))))))))))))</f>
        <v/>
      </c>
    </row>
    <row r="420">
      <c r="A420" s="17">
        <f>IF($C420="","",COUNTA($C$5:$C420))</f>
        <v/>
      </c>
      <c r="B420" s="20" t="n"/>
      <c r="C420" s="18" t="n"/>
      <c r="D420" s="18" t="n"/>
      <c r="E420" s="26" t="n"/>
      <c r="F420" s="19" t="n"/>
      <c r="G420" s="19" t="n"/>
      <c r="H420" s="27">
        <f>IF($C420="","",ROUND(SUMIF(账户表,$C420,账户期初)+SUMIFS($F$5:F420,$C$5:C420,$C420)-SUMIFS($G$5:G420,$C$5:C420,$C420),2))</f>
        <v/>
      </c>
      <c r="I420" s="18" t="n"/>
      <c r="J420" s="18" t="n"/>
      <c r="K420" s="28">
        <f>IF($B420="","",--TEXT($B420,"yyyymm"))</f>
        <v/>
      </c>
      <c r="L420" s="29">
        <f>IF($D420="","",IFERROR(INDEX(类别属性,MATCH($D420,类别表,0)),""))</f>
        <v/>
      </c>
      <c r="M420" s="18" t="n"/>
      <c r="N420" s="18" t="n"/>
      <c r="O420" s="26" t="n"/>
      <c r="P420" s="21">
        <f>IF($C420="","",IF(ISNA(MATCH($C420,账户表,0)),"※这个账户不在【基础资料】的账户档案里",IF($B420="","※没填日期，这一笔不会进任何月份的报表",IF(AND($F420&lt;&gt;"",$G420&lt;&gt;""),"※收入和支出不能同时填",IF(AND(N($F420)=0,N($G420)=0),"※收入和支出都没填",IF(OR(N($F420)&lt;0,N($G420)&lt;0),"※金额不能填负数，方向反了就换一列填",IF($D420="","※没填收支类别，分类报表会漏掉这一笔",IF(ISNA(MATCH($D420,类别表,0)),"※收支类别不在【基础资料】的清单里",IF(AND($L420="内部转账",$M420=""),"△内部转账要在「对方账户」写上另一头",IF(AND($L420="内部转账",$M420=$C420),"※对方账户跟本账户是同一个",IF(AND($L420&lt;&gt;"内部转账",$M420&lt;&gt;""),"△填了对方账户，但类别不是内部转账",IF($H420&lt;0,"△这一笔之后该账户余额成负数了，核一下",""))))))))))))</f>
        <v/>
      </c>
    </row>
    <row r="421">
      <c r="A421" s="17">
        <f>IF($C421="","",COUNTA($C$5:$C421))</f>
        <v/>
      </c>
      <c r="B421" s="20" t="n"/>
      <c r="C421" s="18" t="n"/>
      <c r="D421" s="18" t="n"/>
      <c r="E421" s="26" t="n"/>
      <c r="F421" s="19" t="n"/>
      <c r="G421" s="19" t="n"/>
      <c r="H421" s="27">
        <f>IF($C421="","",ROUND(SUMIF(账户表,$C421,账户期初)+SUMIFS($F$5:F421,$C$5:C421,$C421)-SUMIFS($G$5:G421,$C$5:C421,$C421),2))</f>
        <v/>
      </c>
      <c r="I421" s="18" t="n"/>
      <c r="J421" s="18" t="n"/>
      <c r="K421" s="28">
        <f>IF($B421="","",--TEXT($B421,"yyyymm"))</f>
        <v/>
      </c>
      <c r="L421" s="29">
        <f>IF($D421="","",IFERROR(INDEX(类别属性,MATCH($D421,类别表,0)),""))</f>
        <v/>
      </c>
      <c r="M421" s="18" t="n"/>
      <c r="N421" s="18" t="n"/>
      <c r="O421" s="26" t="n"/>
      <c r="P421" s="21">
        <f>IF($C421="","",IF(ISNA(MATCH($C421,账户表,0)),"※这个账户不在【基础资料】的账户档案里",IF($B421="","※没填日期，这一笔不会进任何月份的报表",IF(AND($F421&lt;&gt;"",$G421&lt;&gt;""),"※收入和支出不能同时填",IF(AND(N($F421)=0,N($G421)=0),"※收入和支出都没填",IF(OR(N($F421)&lt;0,N($G421)&lt;0),"※金额不能填负数，方向反了就换一列填",IF($D421="","※没填收支类别，分类报表会漏掉这一笔",IF(ISNA(MATCH($D421,类别表,0)),"※收支类别不在【基础资料】的清单里",IF(AND($L421="内部转账",$M421=""),"△内部转账要在「对方账户」写上另一头",IF(AND($L421="内部转账",$M421=$C421),"※对方账户跟本账户是同一个",IF(AND($L421&lt;&gt;"内部转账",$M421&lt;&gt;""),"△填了对方账户，但类别不是内部转账",IF($H421&lt;0,"△这一笔之后该账户余额成负数了，核一下",""))))))))))))</f>
        <v/>
      </c>
    </row>
    <row r="422">
      <c r="A422" s="17">
        <f>IF($C422="","",COUNTA($C$5:$C422))</f>
        <v/>
      </c>
      <c r="B422" s="20" t="n"/>
      <c r="C422" s="18" t="n"/>
      <c r="D422" s="18" t="n"/>
      <c r="E422" s="26" t="n"/>
      <c r="F422" s="19" t="n"/>
      <c r="G422" s="19" t="n"/>
      <c r="H422" s="27">
        <f>IF($C422="","",ROUND(SUMIF(账户表,$C422,账户期初)+SUMIFS($F$5:F422,$C$5:C422,$C422)-SUMIFS($G$5:G422,$C$5:C422,$C422),2))</f>
        <v/>
      </c>
      <c r="I422" s="18" t="n"/>
      <c r="J422" s="18" t="n"/>
      <c r="K422" s="28">
        <f>IF($B422="","",--TEXT($B422,"yyyymm"))</f>
        <v/>
      </c>
      <c r="L422" s="29">
        <f>IF($D422="","",IFERROR(INDEX(类别属性,MATCH($D422,类别表,0)),""))</f>
        <v/>
      </c>
      <c r="M422" s="18" t="n"/>
      <c r="N422" s="18" t="n"/>
      <c r="O422" s="26" t="n"/>
      <c r="P422" s="21">
        <f>IF($C422="","",IF(ISNA(MATCH($C422,账户表,0)),"※这个账户不在【基础资料】的账户档案里",IF($B422="","※没填日期，这一笔不会进任何月份的报表",IF(AND($F422&lt;&gt;"",$G422&lt;&gt;""),"※收入和支出不能同时填",IF(AND(N($F422)=0,N($G422)=0),"※收入和支出都没填",IF(OR(N($F422)&lt;0,N($G422)&lt;0),"※金额不能填负数，方向反了就换一列填",IF($D422="","※没填收支类别，分类报表会漏掉这一笔",IF(ISNA(MATCH($D422,类别表,0)),"※收支类别不在【基础资料】的清单里",IF(AND($L422="内部转账",$M422=""),"△内部转账要在「对方账户」写上另一头",IF(AND($L422="内部转账",$M422=$C422),"※对方账户跟本账户是同一个",IF(AND($L422&lt;&gt;"内部转账",$M422&lt;&gt;""),"△填了对方账户，但类别不是内部转账",IF($H422&lt;0,"△这一笔之后该账户余额成负数了，核一下",""))))))))))))</f>
        <v/>
      </c>
    </row>
    <row r="423">
      <c r="A423" s="17">
        <f>IF($C423="","",COUNTA($C$5:$C423))</f>
        <v/>
      </c>
      <c r="B423" s="20" t="n"/>
      <c r="C423" s="18" t="n"/>
      <c r="D423" s="18" t="n"/>
      <c r="E423" s="26" t="n"/>
      <c r="F423" s="19" t="n"/>
      <c r="G423" s="19" t="n"/>
      <c r="H423" s="27">
        <f>IF($C423="","",ROUND(SUMIF(账户表,$C423,账户期初)+SUMIFS($F$5:F423,$C$5:C423,$C423)-SUMIFS($G$5:G423,$C$5:C423,$C423),2))</f>
        <v/>
      </c>
      <c r="I423" s="18" t="n"/>
      <c r="J423" s="18" t="n"/>
      <c r="K423" s="28">
        <f>IF($B423="","",--TEXT($B423,"yyyymm"))</f>
        <v/>
      </c>
      <c r="L423" s="29">
        <f>IF($D423="","",IFERROR(INDEX(类别属性,MATCH($D423,类别表,0)),""))</f>
        <v/>
      </c>
      <c r="M423" s="18" t="n"/>
      <c r="N423" s="18" t="n"/>
      <c r="O423" s="26" t="n"/>
      <c r="P423" s="21">
        <f>IF($C423="","",IF(ISNA(MATCH($C423,账户表,0)),"※这个账户不在【基础资料】的账户档案里",IF($B423="","※没填日期，这一笔不会进任何月份的报表",IF(AND($F423&lt;&gt;"",$G423&lt;&gt;""),"※收入和支出不能同时填",IF(AND(N($F423)=0,N($G423)=0),"※收入和支出都没填",IF(OR(N($F423)&lt;0,N($G423)&lt;0),"※金额不能填负数，方向反了就换一列填",IF($D423="","※没填收支类别，分类报表会漏掉这一笔",IF(ISNA(MATCH($D423,类别表,0)),"※收支类别不在【基础资料】的清单里",IF(AND($L423="内部转账",$M423=""),"△内部转账要在「对方账户」写上另一头",IF(AND($L423="内部转账",$M423=$C423),"※对方账户跟本账户是同一个",IF(AND($L423&lt;&gt;"内部转账",$M423&lt;&gt;""),"△填了对方账户，但类别不是内部转账",IF($H423&lt;0,"△这一笔之后该账户余额成负数了，核一下",""))))))))))))</f>
        <v/>
      </c>
    </row>
    <row r="424">
      <c r="A424" s="17">
        <f>IF($C424="","",COUNTA($C$5:$C424))</f>
        <v/>
      </c>
      <c r="B424" s="20" t="n"/>
      <c r="C424" s="18" t="n"/>
      <c r="D424" s="18" t="n"/>
      <c r="E424" s="26" t="n"/>
      <c r="F424" s="19" t="n"/>
      <c r="G424" s="19" t="n"/>
      <c r="H424" s="27">
        <f>IF($C424="","",ROUND(SUMIF(账户表,$C424,账户期初)+SUMIFS($F$5:F424,$C$5:C424,$C424)-SUMIFS($G$5:G424,$C$5:C424,$C424),2))</f>
        <v/>
      </c>
      <c r="I424" s="18" t="n"/>
      <c r="J424" s="18" t="n"/>
      <c r="K424" s="28">
        <f>IF($B424="","",--TEXT($B424,"yyyymm"))</f>
        <v/>
      </c>
      <c r="L424" s="29">
        <f>IF($D424="","",IFERROR(INDEX(类别属性,MATCH($D424,类别表,0)),""))</f>
        <v/>
      </c>
      <c r="M424" s="18" t="n"/>
      <c r="N424" s="18" t="n"/>
      <c r="O424" s="26" t="n"/>
      <c r="P424" s="21">
        <f>IF($C424="","",IF(ISNA(MATCH($C424,账户表,0)),"※这个账户不在【基础资料】的账户档案里",IF($B424="","※没填日期，这一笔不会进任何月份的报表",IF(AND($F424&lt;&gt;"",$G424&lt;&gt;""),"※收入和支出不能同时填",IF(AND(N($F424)=0,N($G424)=0),"※收入和支出都没填",IF(OR(N($F424)&lt;0,N($G424)&lt;0),"※金额不能填负数，方向反了就换一列填",IF($D424="","※没填收支类别，分类报表会漏掉这一笔",IF(ISNA(MATCH($D424,类别表,0)),"※收支类别不在【基础资料】的清单里",IF(AND($L424="内部转账",$M424=""),"△内部转账要在「对方账户」写上另一头",IF(AND($L424="内部转账",$M424=$C424),"※对方账户跟本账户是同一个",IF(AND($L424&lt;&gt;"内部转账",$M424&lt;&gt;""),"△填了对方账户，但类别不是内部转账",IF($H424&lt;0,"△这一笔之后该账户余额成负数了，核一下",""))))))))))))</f>
        <v/>
      </c>
    </row>
    <row r="425">
      <c r="A425" s="17">
        <f>IF($C425="","",COUNTA($C$5:$C425))</f>
        <v/>
      </c>
      <c r="B425" s="20" t="n"/>
      <c r="C425" s="18" t="n"/>
      <c r="D425" s="18" t="n"/>
      <c r="E425" s="26" t="n"/>
      <c r="F425" s="19" t="n"/>
      <c r="G425" s="19" t="n"/>
      <c r="H425" s="27">
        <f>IF($C425="","",ROUND(SUMIF(账户表,$C425,账户期初)+SUMIFS($F$5:F425,$C$5:C425,$C425)-SUMIFS($G$5:G425,$C$5:C425,$C425),2))</f>
        <v/>
      </c>
      <c r="I425" s="18" t="n"/>
      <c r="J425" s="18" t="n"/>
      <c r="K425" s="28">
        <f>IF($B425="","",--TEXT($B425,"yyyymm"))</f>
        <v/>
      </c>
      <c r="L425" s="29">
        <f>IF($D425="","",IFERROR(INDEX(类别属性,MATCH($D425,类别表,0)),""))</f>
        <v/>
      </c>
      <c r="M425" s="18" t="n"/>
      <c r="N425" s="18" t="n"/>
      <c r="O425" s="26" t="n"/>
      <c r="P425" s="21">
        <f>IF($C425="","",IF(ISNA(MATCH($C425,账户表,0)),"※这个账户不在【基础资料】的账户档案里",IF($B425="","※没填日期，这一笔不会进任何月份的报表",IF(AND($F425&lt;&gt;"",$G425&lt;&gt;""),"※收入和支出不能同时填",IF(AND(N($F425)=0,N($G425)=0),"※收入和支出都没填",IF(OR(N($F425)&lt;0,N($G425)&lt;0),"※金额不能填负数，方向反了就换一列填",IF($D425="","※没填收支类别，分类报表会漏掉这一笔",IF(ISNA(MATCH($D425,类别表,0)),"※收支类别不在【基础资料】的清单里",IF(AND($L425="内部转账",$M425=""),"△内部转账要在「对方账户」写上另一头",IF(AND($L425="内部转账",$M425=$C425),"※对方账户跟本账户是同一个",IF(AND($L425&lt;&gt;"内部转账",$M425&lt;&gt;""),"△填了对方账户，但类别不是内部转账",IF($H425&lt;0,"△这一笔之后该账户余额成负数了，核一下",""))))))))))))</f>
        <v/>
      </c>
    </row>
    <row r="426">
      <c r="A426" s="17">
        <f>IF($C426="","",COUNTA($C$5:$C426))</f>
        <v/>
      </c>
      <c r="B426" s="20" t="n"/>
      <c r="C426" s="18" t="n"/>
      <c r="D426" s="18" t="n"/>
      <c r="E426" s="26" t="n"/>
      <c r="F426" s="19" t="n"/>
      <c r="G426" s="19" t="n"/>
      <c r="H426" s="27">
        <f>IF($C426="","",ROUND(SUMIF(账户表,$C426,账户期初)+SUMIFS($F$5:F426,$C$5:C426,$C426)-SUMIFS($G$5:G426,$C$5:C426,$C426),2))</f>
        <v/>
      </c>
      <c r="I426" s="18" t="n"/>
      <c r="J426" s="18" t="n"/>
      <c r="K426" s="28">
        <f>IF($B426="","",--TEXT($B426,"yyyymm"))</f>
        <v/>
      </c>
      <c r="L426" s="29">
        <f>IF($D426="","",IFERROR(INDEX(类别属性,MATCH($D426,类别表,0)),""))</f>
        <v/>
      </c>
      <c r="M426" s="18" t="n"/>
      <c r="N426" s="18" t="n"/>
      <c r="O426" s="26" t="n"/>
      <c r="P426" s="21">
        <f>IF($C426="","",IF(ISNA(MATCH($C426,账户表,0)),"※这个账户不在【基础资料】的账户档案里",IF($B426="","※没填日期，这一笔不会进任何月份的报表",IF(AND($F426&lt;&gt;"",$G426&lt;&gt;""),"※收入和支出不能同时填",IF(AND(N($F426)=0,N($G426)=0),"※收入和支出都没填",IF(OR(N($F426)&lt;0,N($G426)&lt;0),"※金额不能填负数，方向反了就换一列填",IF($D426="","※没填收支类别，分类报表会漏掉这一笔",IF(ISNA(MATCH($D426,类别表,0)),"※收支类别不在【基础资料】的清单里",IF(AND($L426="内部转账",$M426=""),"△内部转账要在「对方账户」写上另一头",IF(AND($L426="内部转账",$M426=$C426),"※对方账户跟本账户是同一个",IF(AND($L426&lt;&gt;"内部转账",$M426&lt;&gt;""),"△填了对方账户，但类别不是内部转账",IF($H426&lt;0,"△这一笔之后该账户余额成负数了，核一下",""))))))))))))</f>
        <v/>
      </c>
    </row>
    <row r="427">
      <c r="A427" s="17">
        <f>IF($C427="","",COUNTA($C$5:$C427))</f>
        <v/>
      </c>
      <c r="B427" s="20" t="n"/>
      <c r="C427" s="18" t="n"/>
      <c r="D427" s="18" t="n"/>
      <c r="E427" s="26" t="n"/>
      <c r="F427" s="19" t="n"/>
      <c r="G427" s="19" t="n"/>
      <c r="H427" s="27">
        <f>IF($C427="","",ROUND(SUMIF(账户表,$C427,账户期初)+SUMIFS($F$5:F427,$C$5:C427,$C427)-SUMIFS($G$5:G427,$C$5:C427,$C427),2))</f>
        <v/>
      </c>
      <c r="I427" s="18" t="n"/>
      <c r="J427" s="18" t="n"/>
      <c r="K427" s="28">
        <f>IF($B427="","",--TEXT($B427,"yyyymm"))</f>
        <v/>
      </c>
      <c r="L427" s="29">
        <f>IF($D427="","",IFERROR(INDEX(类别属性,MATCH($D427,类别表,0)),""))</f>
        <v/>
      </c>
      <c r="M427" s="18" t="n"/>
      <c r="N427" s="18" t="n"/>
      <c r="O427" s="26" t="n"/>
      <c r="P427" s="21">
        <f>IF($C427="","",IF(ISNA(MATCH($C427,账户表,0)),"※这个账户不在【基础资料】的账户档案里",IF($B427="","※没填日期，这一笔不会进任何月份的报表",IF(AND($F427&lt;&gt;"",$G427&lt;&gt;""),"※收入和支出不能同时填",IF(AND(N($F427)=0,N($G427)=0),"※收入和支出都没填",IF(OR(N($F427)&lt;0,N($G427)&lt;0),"※金额不能填负数，方向反了就换一列填",IF($D427="","※没填收支类别，分类报表会漏掉这一笔",IF(ISNA(MATCH($D427,类别表,0)),"※收支类别不在【基础资料】的清单里",IF(AND($L427="内部转账",$M427=""),"△内部转账要在「对方账户」写上另一头",IF(AND($L427="内部转账",$M427=$C427),"※对方账户跟本账户是同一个",IF(AND($L427&lt;&gt;"内部转账",$M427&lt;&gt;""),"△填了对方账户，但类别不是内部转账",IF($H427&lt;0,"△这一笔之后该账户余额成负数了，核一下",""))))))))))))</f>
        <v/>
      </c>
    </row>
    <row r="428">
      <c r="A428" s="17">
        <f>IF($C428="","",COUNTA($C$5:$C428))</f>
        <v/>
      </c>
      <c r="B428" s="20" t="n"/>
      <c r="C428" s="18" t="n"/>
      <c r="D428" s="18" t="n"/>
      <c r="E428" s="26" t="n"/>
      <c r="F428" s="19" t="n"/>
      <c r="G428" s="19" t="n"/>
      <c r="H428" s="27">
        <f>IF($C428="","",ROUND(SUMIF(账户表,$C428,账户期初)+SUMIFS($F$5:F428,$C$5:C428,$C428)-SUMIFS($G$5:G428,$C$5:C428,$C428),2))</f>
        <v/>
      </c>
      <c r="I428" s="18" t="n"/>
      <c r="J428" s="18" t="n"/>
      <c r="K428" s="28">
        <f>IF($B428="","",--TEXT($B428,"yyyymm"))</f>
        <v/>
      </c>
      <c r="L428" s="29">
        <f>IF($D428="","",IFERROR(INDEX(类别属性,MATCH($D428,类别表,0)),""))</f>
        <v/>
      </c>
      <c r="M428" s="18" t="n"/>
      <c r="N428" s="18" t="n"/>
      <c r="O428" s="26" t="n"/>
      <c r="P428" s="21">
        <f>IF($C428="","",IF(ISNA(MATCH($C428,账户表,0)),"※这个账户不在【基础资料】的账户档案里",IF($B428="","※没填日期，这一笔不会进任何月份的报表",IF(AND($F428&lt;&gt;"",$G428&lt;&gt;""),"※收入和支出不能同时填",IF(AND(N($F428)=0,N($G428)=0),"※收入和支出都没填",IF(OR(N($F428)&lt;0,N($G428)&lt;0),"※金额不能填负数，方向反了就换一列填",IF($D428="","※没填收支类别，分类报表会漏掉这一笔",IF(ISNA(MATCH($D428,类别表,0)),"※收支类别不在【基础资料】的清单里",IF(AND($L428="内部转账",$M428=""),"△内部转账要在「对方账户」写上另一头",IF(AND($L428="内部转账",$M428=$C428),"※对方账户跟本账户是同一个",IF(AND($L428&lt;&gt;"内部转账",$M428&lt;&gt;""),"△填了对方账户，但类别不是内部转账",IF($H428&lt;0,"△这一笔之后该账户余额成负数了，核一下",""))))))))))))</f>
        <v/>
      </c>
    </row>
    <row r="429">
      <c r="A429" s="17">
        <f>IF($C429="","",COUNTA($C$5:$C429))</f>
        <v/>
      </c>
      <c r="B429" s="20" t="n"/>
      <c r="C429" s="18" t="n"/>
      <c r="D429" s="18" t="n"/>
      <c r="E429" s="26" t="n"/>
      <c r="F429" s="19" t="n"/>
      <c r="G429" s="19" t="n"/>
      <c r="H429" s="27">
        <f>IF($C429="","",ROUND(SUMIF(账户表,$C429,账户期初)+SUMIFS($F$5:F429,$C$5:C429,$C429)-SUMIFS($G$5:G429,$C$5:C429,$C429),2))</f>
        <v/>
      </c>
      <c r="I429" s="18" t="n"/>
      <c r="J429" s="18" t="n"/>
      <c r="K429" s="28">
        <f>IF($B429="","",--TEXT($B429,"yyyymm"))</f>
        <v/>
      </c>
      <c r="L429" s="29">
        <f>IF($D429="","",IFERROR(INDEX(类别属性,MATCH($D429,类别表,0)),""))</f>
        <v/>
      </c>
      <c r="M429" s="18" t="n"/>
      <c r="N429" s="18" t="n"/>
      <c r="O429" s="26" t="n"/>
      <c r="P429" s="21">
        <f>IF($C429="","",IF(ISNA(MATCH($C429,账户表,0)),"※这个账户不在【基础资料】的账户档案里",IF($B429="","※没填日期，这一笔不会进任何月份的报表",IF(AND($F429&lt;&gt;"",$G429&lt;&gt;""),"※收入和支出不能同时填",IF(AND(N($F429)=0,N($G429)=0),"※收入和支出都没填",IF(OR(N($F429)&lt;0,N($G429)&lt;0),"※金额不能填负数，方向反了就换一列填",IF($D429="","※没填收支类别，分类报表会漏掉这一笔",IF(ISNA(MATCH($D429,类别表,0)),"※收支类别不在【基础资料】的清单里",IF(AND($L429="内部转账",$M429=""),"△内部转账要在「对方账户」写上另一头",IF(AND($L429="内部转账",$M429=$C429),"※对方账户跟本账户是同一个",IF(AND($L429&lt;&gt;"内部转账",$M429&lt;&gt;""),"△填了对方账户，但类别不是内部转账",IF($H429&lt;0,"△这一笔之后该账户余额成负数了，核一下",""))))))))))))</f>
        <v/>
      </c>
    </row>
    <row r="430">
      <c r="A430" s="17">
        <f>IF($C430="","",COUNTA($C$5:$C430))</f>
        <v/>
      </c>
      <c r="B430" s="20" t="n"/>
      <c r="C430" s="18" t="n"/>
      <c r="D430" s="18" t="n"/>
      <c r="E430" s="26" t="n"/>
      <c r="F430" s="19" t="n"/>
      <c r="G430" s="19" t="n"/>
      <c r="H430" s="27">
        <f>IF($C430="","",ROUND(SUMIF(账户表,$C430,账户期初)+SUMIFS($F$5:F430,$C$5:C430,$C430)-SUMIFS($G$5:G430,$C$5:C430,$C430),2))</f>
        <v/>
      </c>
      <c r="I430" s="18" t="n"/>
      <c r="J430" s="18" t="n"/>
      <c r="K430" s="28">
        <f>IF($B430="","",--TEXT($B430,"yyyymm"))</f>
        <v/>
      </c>
      <c r="L430" s="29">
        <f>IF($D430="","",IFERROR(INDEX(类别属性,MATCH($D430,类别表,0)),""))</f>
        <v/>
      </c>
      <c r="M430" s="18" t="n"/>
      <c r="N430" s="18" t="n"/>
      <c r="O430" s="26" t="n"/>
      <c r="P430" s="21">
        <f>IF($C430="","",IF(ISNA(MATCH($C430,账户表,0)),"※这个账户不在【基础资料】的账户档案里",IF($B430="","※没填日期，这一笔不会进任何月份的报表",IF(AND($F430&lt;&gt;"",$G430&lt;&gt;""),"※收入和支出不能同时填",IF(AND(N($F430)=0,N($G430)=0),"※收入和支出都没填",IF(OR(N($F430)&lt;0,N($G430)&lt;0),"※金额不能填负数，方向反了就换一列填",IF($D430="","※没填收支类别，分类报表会漏掉这一笔",IF(ISNA(MATCH($D430,类别表,0)),"※收支类别不在【基础资料】的清单里",IF(AND($L430="内部转账",$M430=""),"△内部转账要在「对方账户」写上另一头",IF(AND($L430="内部转账",$M430=$C430),"※对方账户跟本账户是同一个",IF(AND($L430&lt;&gt;"内部转账",$M430&lt;&gt;""),"△填了对方账户，但类别不是内部转账",IF($H430&lt;0,"△这一笔之后该账户余额成负数了，核一下",""))))))))))))</f>
        <v/>
      </c>
    </row>
    <row r="431">
      <c r="A431" s="17">
        <f>IF($C431="","",COUNTA($C$5:$C431))</f>
        <v/>
      </c>
      <c r="B431" s="20" t="n"/>
      <c r="C431" s="18" t="n"/>
      <c r="D431" s="18" t="n"/>
      <c r="E431" s="26" t="n"/>
      <c r="F431" s="19" t="n"/>
      <c r="G431" s="19" t="n"/>
      <c r="H431" s="27">
        <f>IF($C431="","",ROUND(SUMIF(账户表,$C431,账户期初)+SUMIFS($F$5:F431,$C$5:C431,$C431)-SUMIFS($G$5:G431,$C$5:C431,$C431),2))</f>
        <v/>
      </c>
      <c r="I431" s="18" t="n"/>
      <c r="J431" s="18" t="n"/>
      <c r="K431" s="28">
        <f>IF($B431="","",--TEXT($B431,"yyyymm"))</f>
        <v/>
      </c>
      <c r="L431" s="29">
        <f>IF($D431="","",IFERROR(INDEX(类别属性,MATCH($D431,类别表,0)),""))</f>
        <v/>
      </c>
      <c r="M431" s="18" t="n"/>
      <c r="N431" s="18" t="n"/>
      <c r="O431" s="26" t="n"/>
      <c r="P431" s="21">
        <f>IF($C431="","",IF(ISNA(MATCH($C431,账户表,0)),"※这个账户不在【基础资料】的账户档案里",IF($B431="","※没填日期，这一笔不会进任何月份的报表",IF(AND($F431&lt;&gt;"",$G431&lt;&gt;""),"※收入和支出不能同时填",IF(AND(N($F431)=0,N($G431)=0),"※收入和支出都没填",IF(OR(N($F431)&lt;0,N($G431)&lt;0),"※金额不能填负数，方向反了就换一列填",IF($D431="","※没填收支类别，分类报表会漏掉这一笔",IF(ISNA(MATCH($D431,类别表,0)),"※收支类别不在【基础资料】的清单里",IF(AND($L431="内部转账",$M431=""),"△内部转账要在「对方账户」写上另一头",IF(AND($L431="内部转账",$M431=$C431),"※对方账户跟本账户是同一个",IF(AND($L431&lt;&gt;"内部转账",$M431&lt;&gt;""),"△填了对方账户，但类别不是内部转账",IF($H431&lt;0,"△这一笔之后该账户余额成负数了，核一下",""))))))))))))</f>
        <v/>
      </c>
    </row>
    <row r="432">
      <c r="A432" s="17">
        <f>IF($C432="","",COUNTA($C$5:$C432))</f>
        <v/>
      </c>
      <c r="B432" s="20" t="n"/>
      <c r="C432" s="18" t="n"/>
      <c r="D432" s="18" t="n"/>
      <c r="E432" s="26" t="n"/>
      <c r="F432" s="19" t="n"/>
      <c r="G432" s="19" t="n"/>
      <c r="H432" s="27">
        <f>IF($C432="","",ROUND(SUMIF(账户表,$C432,账户期初)+SUMIFS($F$5:F432,$C$5:C432,$C432)-SUMIFS($G$5:G432,$C$5:C432,$C432),2))</f>
        <v/>
      </c>
      <c r="I432" s="18" t="n"/>
      <c r="J432" s="18" t="n"/>
      <c r="K432" s="28">
        <f>IF($B432="","",--TEXT($B432,"yyyymm"))</f>
        <v/>
      </c>
      <c r="L432" s="29">
        <f>IF($D432="","",IFERROR(INDEX(类别属性,MATCH($D432,类别表,0)),""))</f>
        <v/>
      </c>
      <c r="M432" s="18" t="n"/>
      <c r="N432" s="18" t="n"/>
      <c r="O432" s="26" t="n"/>
      <c r="P432" s="21">
        <f>IF($C432="","",IF(ISNA(MATCH($C432,账户表,0)),"※这个账户不在【基础资料】的账户档案里",IF($B432="","※没填日期，这一笔不会进任何月份的报表",IF(AND($F432&lt;&gt;"",$G432&lt;&gt;""),"※收入和支出不能同时填",IF(AND(N($F432)=0,N($G432)=0),"※收入和支出都没填",IF(OR(N($F432)&lt;0,N($G432)&lt;0),"※金额不能填负数，方向反了就换一列填",IF($D432="","※没填收支类别，分类报表会漏掉这一笔",IF(ISNA(MATCH($D432,类别表,0)),"※收支类别不在【基础资料】的清单里",IF(AND($L432="内部转账",$M432=""),"△内部转账要在「对方账户」写上另一头",IF(AND($L432="内部转账",$M432=$C432),"※对方账户跟本账户是同一个",IF(AND($L432&lt;&gt;"内部转账",$M432&lt;&gt;""),"△填了对方账户，但类别不是内部转账",IF($H432&lt;0,"△这一笔之后该账户余额成负数了，核一下",""))))))))))))</f>
        <v/>
      </c>
    </row>
    <row r="433">
      <c r="A433" s="17">
        <f>IF($C433="","",COUNTA($C$5:$C433))</f>
        <v/>
      </c>
      <c r="B433" s="20" t="n"/>
      <c r="C433" s="18" t="n"/>
      <c r="D433" s="18" t="n"/>
      <c r="E433" s="26" t="n"/>
      <c r="F433" s="19" t="n"/>
      <c r="G433" s="19" t="n"/>
      <c r="H433" s="27">
        <f>IF($C433="","",ROUND(SUMIF(账户表,$C433,账户期初)+SUMIFS($F$5:F433,$C$5:C433,$C433)-SUMIFS($G$5:G433,$C$5:C433,$C433),2))</f>
        <v/>
      </c>
      <c r="I433" s="18" t="n"/>
      <c r="J433" s="18" t="n"/>
      <c r="K433" s="28">
        <f>IF($B433="","",--TEXT($B433,"yyyymm"))</f>
        <v/>
      </c>
      <c r="L433" s="29">
        <f>IF($D433="","",IFERROR(INDEX(类别属性,MATCH($D433,类别表,0)),""))</f>
        <v/>
      </c>
      <c r="M433" s="18" t="n"/>
      <c r="N433" s="18" t="n"/>
      <c r="O433" s="26" t="n"/>
      <c r="P433" s="21">
        <f>IF($C433="","",IF(ISNA(MATCH($C433,账户表,0)),"※这个账户不在【基础资料】的账户档案里",IF($B433="","※没填日期，这一笔不会进任何月份的报表",IF(AND($F433&lt;&gt;"",$G433&lt;&gt;""),"※收入和支出不能同时填",IF(AND(N($F433)=0,N($G433)=0),"※收入和支出都没填",IF(OR(N($F433)&lt;0,N($G433)&lt;0),"※金额不能填负数，方向反了就换一列填",IF($D433="","※没填收支类别，分类报表会漏掉这一笔",IF(ISNA(MATCH($D433,类别表,0)),"※收支类别不在【基础资料】的清单里",IF(AND($L433="内部转账",$M433=""),"△内部转账要在「对方账户」写上另一头",IF(AND($L433="内部转账",$M433=$C433),"※对方账户跟本账户是同一个",IF(AND($L433&lt;&gt;"内部转账",$M433&lt;&gt;""),"△填了对方账户，但类别不是内部转账",IF($H433&lt;0,"△这一笔之后该账户余额成负数了，核一下",""))))))))))))</f>
        <v/>
      </c>
    </row>
    <row r="434">
      <c r="A434" s="17">
        <f>IF($C434="","",COUNTA($C$5:$C434))</f>
        <v/>
      </c>
      <c r="B434" s="20" t="n"/>
      <c r="C434" s="18" t="n"/>
      <c r="D434" s="18" t="n"/>
      <c r="E434" s="26" t="n"/>
      <c r="F434" s="19" t="n"/>
      <c r="G434" s="19" t="n"/>
      <c r="H434" s="27">
        <f>IF($C434="","",ROUND(SUMIF(账户表,$C434,账户期初)+SUMIFS($F$5:F434,$C$5:C434,$C434)-SUMIFS($G$5:G434,$C$5:C434,$C434),2))</f>
        <v/>
      </c>
      <c r="I434" s="18" t="n"/>
      <c r="J434" s="18" t="n"/>
      <c r="K434" s="28">
        <f>IF($B434="","",--TEXT($B434,"yyyymm"))</f>
        <v/>
      </c>
      <c r="L434" s="29">
        <f>IF($D434="","",IFERROR(INDEX(类别属性,MATCH($D434,类别表,0)),""))</f>
        <v/>
      </c>
      <c r="M434" s="18" t="n"/>
      <c r="N434" s="18" t="n"/>
      <c r="O434" s="26" t="n"/>
      <c r="P434" s="21">
        <f>IF($C434="","",IF(ISNA(MATCH($C434,账户表,0)),"※这个账户不在【基础资料】的账户档案里",IF($B434="","※没填日期，这一笔不会进任何月份的报表",IF(AND($F434&lt;&gt;"",$G434&lt;&gt;""),"※收入和支出不能同时填",IF(AND(N($F434)=0,N($G434)=0),"※收入和支出都没填",IF(OR(N($F434)&lt;0,N($G434)&lt;0),"※金额不能填负数，方向反了就换一列填",IF($D434="","※没填收支类别，分类报表会漏掉这一笔",IF(ISNA(MATCH($D434,类别表,0)),"※收支类别不在【基础资料】的清单里",IF(AND($L434="内部转账",$M434=""),"△内部转账要在「对方账户」写上另一头",IF(AND($L434="内部转账",$M434=$C434),"※对方账户跟本账户是同一个",IF(AND($L434&lt;&gt;"内部转账",$M434&lt;&gt;""),"△填了对方账户，但类别不是内部转账",IF($H434&lt;0,"△这一笔之后该账户余额成负数了，核一下",""))))))))))))</f>
        <v/>
      </c>
    </row>
    <row r="435">
      <c r="A435" s="17">
        <f>IF($C435="","",COUNTA($C$5:$C435))</f>
        <v/>
      </c>
      <c r="B435" s="20" t="n"/>
      <c r="C435" s="18" t="n"/>
      <c r="D435" s="18" t="n"/>
      <c r="E435" s="26" t="n"/>
      <c r="F435" s="19" t="n"/>
      <c r="G435" s="19" t="n"/>
      <c r="H435" s="27">
        <f>IF($C435="","",ROUND(SUMIF(账户表,$C435,账户期初)+SUMIFS($F$5:F435,$C$5:C435,$C435)-SUMIFS($G$5:G435,$C$5:C435,$C435),2))</f>
        <v/>
      </c>
      <c r="I435" s="18" t="n"/>
      <c r="J435" s="18" t="n"/>
      <c r="K435" s="28">
        <f>IF($B435="","",--TEXT($B435,"yyyymm"))</f>
        <v/>
      </c>
      <c r="L435" s="29">
        <f>IF($D435="","",IFERROR(INDEX(类别属性,MATCH($D435,类别表,0)),""))</f>
        <v/>
      </c>
      <c r="M435" s="18" t="n"/>
      <c r="N435" s="18" t="n"/>
      <c r="O435" s="26" t="n"/>
      <c r="P435" s="21">
        <f>IF($C435="","",IF(ISNA(MATCH($C435,账户表,0)),"※这个账户不在【基础资料】的账户档案里",IF($B435="","※没填日期，这一笔不会进任何月份的报表",IF(AND($F435&lt;&gt;"",$G435&lt;&gt;""),"※收入和支出不能同时填",IF(AND(N($F435)=0,N($G435)=0),"※收入和支出都没填",IF(OR(N($F435)&lt;0,N($G435)&lt;0),"※金额不能填负数，方向反了就换一列填",IF($D435="","※没填收支类别，分类报表会漏掉这一笔",IF(ISNA(MATCH($D435,类别表,0)),"※收支类别不在【基础资料】的清单里",IF(AND($L435="内部转账",$M435=""),"△内部转账要在「对方账户」写上另一头",IF(AND($L435="内部转账",$M435=$C435),"※对方账户跟本账户是同一个",IF(AND($L435&lt;&gt;"内部转账",$M435&lt;&gt;""),"△填了对方账户，但类别不是内部转账",IF($H435&lt;0,"△这一笔之后该账户余额成负数了，核一下",""))))))))))))</f>
        <v/>
      </c>
    </row>
    <row r="436">
      <c r="A436" s="17">
        <f>IF($C436="","",COUNTA($C$5:$C436))</f>
        <v/>
      </c>
      <c r="B436" s="20" t="n"/>
      <c r="C436" s="18" t="n"/>
      <c r="D436" s="18" t="n"/>
      <c r="E436" s="26" t="n"/>
      <c r="F436" s="19" t="n"/>
      <c r="G436" s="19" t="n"/>
      <c r="H436" s="27">
        <f>IF($C436="","",ROUND(SUMIF(账户表,$C436,账户期初)+SUMIFS($F$5:F436,$C$5:C436,$C436)-SUMIFS($G$5:G436,$C$5:C436,$C436),2))</f>
        <v/>
      </c>
      <c r="I436" s="18" t="n"/>
      <c r="J436" s="18" t="n"/>
      <c r="K436" s="28">
        <f>IF($B436="","",--TEXT($B436,"yyyymm"))</f>
        <v/>
      </c>
      <c r="L436" s="29">
        <f>IF($D436="","",IFERROR(INDEX(类别属性,MATCH($D436,类别表,0)),""))</f>
        <v/>
      </c>
      <c r="M436" s="18" t="n"/>
      <c r="N436" s="18" t="n"/>
      <c r="O436" s="26" t="n"/>
      <c r="P436" s="21">
        <f>IF($C436="","",IF(ISNA(MATCH($C436,账户表,0)),"※这个账户不在【基础资料】的账户档案里",IF($B436="","※没填日期，这一笔不会进任何月份的报表",IF(AND($F436&lt;&gt;"",$G436&lt;&gt;""),"※收入和支出不能同时填",IF(AND(N($F436)=0,N($G436)=0),"※收入和支出都没填",IF(OR(N($F436)&lt;0,N($G436)&lt;0),"※金额不能填负数，方向反了就换一列填",IF($D436="","※没填收支类别，分类报表会漏掉这一笔",IF(ISNA(MATCH($D436,类别表,0)),"※收支类别不在【基础资料】的清单里",IF(AND($L436="内部转账",$M436=""),"△内部转账要在「对方账户」写上另一头",IF(AND($L436="内部转账",$M436=$C436),"※对方账户跟本账户是同一个",IF(AND($L436&lt;&gt;"内部转账",$M436&lt;&gt;""),"△填了对方账户，但类别不是内部转账",IF($H436&lt;0,"△这一笔之后该账户余额成负数了，核一下",""))))))))))))</f>
        <v/>
      </c>
    </row>
    <row r="437">
      <c r="A437" s="17">
        <f>IF($C437="","",COUNTA($C$5:$C437))</f>
        <v/>
      </c>
      <c r="B437" s="20" t="n"/>
      <c r="C437" s="18" t="n"/>
      <c r="D437" s="18" t="n"/>
      <c r="E437" s="26" t="n"/>
      <c r="F437" s="19" t="n"/>
      <c r="G437" s="19" t="n"/>
      <c r="H437" s="27">
        <f>IF($C437="","",ROUND(SUMIF(账户表,$C437,账户期初)+SUMIFS($F$5:F437,$C$5:C437,$C437)-SUMIFS($G$5:G437,$C$5:C437,$C437),2))</f>
        <v/>
      </c>
      <c r="I437" s="18" t="n"/>
      <c r="J437" s="18" t="n"/>
      <c r="K437" s="28">
        <f>IF($B437="","",--TEXT($B437,"yyyymm"))</f>
        <v/>
      </c>
      <c r="L437" s="29">
        <f>IF($D437="","",IFERROR(INDEX(类别属性,MATCH($D437,类别表,0)),""))</f>
        <v/>
      </c>
      <c r="M437" s="18" t="n"/>
      <c r="N437" s="18" t="n"/>
      <c r="O437" s="26" t="n"/>
      <c r="P437" s="21">
        <f>IF($C437="","",IF(ISNA(MATCH($C437,账户表,0)),"※这个账户不在【基础资料】的账户档案里",IF($B437="","※没填日期，这一笔不会进任何月份的报表",IF(AND($F437&lt;&gt;"",$G437&lt;&gt;""),"※收入和支出不能同时填",IF(AND(N($F437)=0,N($G437)=0),"※收入和支出都没填",IF(OR(N($F437)&lt;0,N($G437)&lt;0),"※金额不能填负数，方向反了就换一列填",IF($D437="","※没填收支类别，分类报表会漏掉这一笔",IF(ISNA(MATCH($D437,类别表,0)),"※收支类别不在【基础资料】的清单里",IF(AND($L437="内部转账",$M437=""),"△内部转账要在「对方账户」写上另一头",IF(AND($L437="内部转账",$M437=$C437),"※对方账户跟本账户是同一个",IF(AND($L437&lt;&gt;"内部转账",$M437&lt;&gt;""),"△填了对方账户，但类别不是内部转账",IF($H437&lt;0,"△这一笔之后该账户余额成负数了，核一下",""))))))))))))</f>
        <v/>
      </c>
    </row>
    <row r="438">
      <c r="A438" s="17">
        <f>IF($C438="","",COUNTA($C$5:$C438))</f>
        <v/>
      </c>
      <c r="B438" s="20" t="n"/>
      <c r="C438" s="18" t="n"/>
      <c r="D438" s="18" t="n"/>
      <c r="E438" s="26" t="n"/>
      <c r="F438" s="19" t="n"/>
      <c r="G438" s="19" t="n"/>
      <c r="H438" s="27">
        <f>IF($C438="","",ROUND(SUMIF(账户表,$C438,账户期初)+SUMIFS($F$5:F438,$C$5:C438,$C438)-SUMIFS($G$5:G438,$C$5:C438,$C438),2))</f>
        <v/>
      </c>
      <c r="I438" s="18" t="n"/>
      <c r="J438" s="18" t="n"/>
      <c r="K438" s="28">
        <f>IF($B438="","",--TEXT($B438,"yyyymm"))</f>
        <v/>
      </c>
      <c r="L438" s="29">
        <f>IF($D438="","",IFERROR(INDEX(类别属性,MATCH($D438,类别表,0)),""))</f>
        <v/>
      </c>
      <c r="M438" s="18" t="n"/>
      <c r="N438" s="18" t="n"/>
      <c r="O438" s="26" t="n"/>
      <c r="P438" s="21">
        <f>IF($C438="","",IF(ISNA(MATCH($C438,账户表,0)),"※这个账户不在【基础资料】的账户档案里",IF($B438="","※没填日期，这一笔不会进任何月份的报表",IF(AND($F438&lt;&gt;"",$G438&lt;&gt;""),"※收入和支出不能同时填",IF(AND(N($F438)=0,N($G438)=0),"※收入和支出都没填",IF(OR(N($F438)&lt;0,N($G438)&lt;0),"※金额不能填负数，方向反了就换一列填",IF($D438="","※没填收支类别，分类报表会漏掉这一笔",IF(ISNA(MATCH($D438,类别表,0)),"※收支类别不在【基础资料】的清单里",IF(AND($L438="内部转账",$M438=""),"△内部转账要在「对方账户」写上另一头",IF(AND($L438="内部转账",$M438=$C438),"※对方账户跟本账户是同一个",IF(AND($L438&lt;&gt;"内部转账",$M438&lt;&gt;""),"△填了对方账户，但类别不是内部转账",IF($H438&lt;0,"△这一笔之后该账户余额成负数了，核一下",""))))))))))))</f>
        <v/>
      </c>
    </row>
    <row r="439">
      <c r="A439" s="17">
        <f>IF($C439="","",COUNTA($C$5:$C439))</f>
        <v/>
      </c>
      <c r="B439" s="20" t="n"/>
      <c r="C439" s="18" t="n"/>
      <c r="D439" s="18" t="n"/>
      <c r="E439" s="26" t="n"/>
      <c r="F439" s="19" t="n"/>
      <c r="G439" s="19" t="n"/>
      <c r="H439" s="27">
        <f>IF($C439="","",ROUND(SUMIF(账户表,$C439,账户期初)+SUMIFS($F$5:F439,$C$5:C439,$C439)-SUMIFS($G$5:G439,$C$5:C439,$C439),2))</f>
        <v/>
      </c>
      <c r="I439" s="18" t="n"/>
      <c r="J439" s="18" t="n"/>
      <c r="K439" s="28">
        <f>IF($B439="","",--TEXT($B439,"yyyymm"))</f>
        <v/>
      </c>
      <c r="L439" s="29">
        <f>IF($D439="","",IFERROR(INDEX(类别属性,MATCH($D439,类别表,0)),""))</f>
        <v/>
      </c>
      <c r="M439" s="18" t="n"/>
      <c r="N439" s="18" t="n"/>
      <c r="O439" s="26" t="n"/>
      <c r="P439" s="21">
        <f>IF($C439="","",IF(ISNA(MATCH($C439,账户表,0)),"※这个账户不在【基础资料】的账户档案里",IF($B439="","※没填日期，这一笔不会进任何月份的报表",IF(AND($F439&lt;&gt;"",$G439&lt;&gt;""),"※收入和支出不能同时填",IF(AND(N($F439)=0,N($G439)=0),"※收入和支出都没填",IF(OR(N($F439)&lt;0,N($G439)&lt;0),"※金额不能填负数，方向反了就换一列填",IF($D439="","※没填收支类别，分类报表会漏掉这一笔",IF(ISNA(MATCH($D439,类别表,0)),"※收支类别不在【基础资料】的清单里",IF(AND($L439="内部转账",$M439=""),"△内部转账要在「对方账户」写上另一头",IF(AND($L439="内部转账",$M439=$C439),"※对方账户跟本账户是同一个",IF(AND($L439&lt;&gt;"内部转账",$M439&lt;&gt;""),"△填了对方账户，但类别不是内部转账",IF($H439&lt;0,"△这一笔之后该账户余额成负数了，核一下",""))))))))))))</f>
        <v/>
      </c>
    </row>
    <row r="440">
      <c r="A440" s="17">
        <f>IF($C440="","",COUNTA($C$5:$C440))</f>
        <v/>
      </c>
      <c r="B440" s="20" t="n"/>
      <c r="C440" s="18" t="n"/>
      <c r="D440" s="18" t="n"/>
      <c r="E440" s="26" t="n"/>
      <c r="F440" s="19" t="n"/>
      <c r="G440" s="19" t="n"/>
      <c r="H440" s="27">
        <f>IF($C440="","",ROUND(SUMIF(账户表,$C440,账户期初)+SUMIFS($F$5:F440,$C$5:C440,$C440)-SUMIFS($G$5:G440,$C$5:C440,$C440),2))</f>
        <v/>
      </c>
      <c r="I440" s="18" t="n"/>
      <c r="J440" s="18" t="n"/>
      <c r="K440" s="28">
        <f>IF($B440="","",--TEXT($B440,"yyyymm"))</f>
        <v/>
      </c>
      <c r="L440" s="29">
        <f>IF($D440="","",IFERROR(INDEX(类别属性,MATCH($D440,类别表,0)),""))</f>
        <v/>
      </c>
      <c r="M440" s="18" t="n"/>
      <c r="N440" s="18" t="n"/>
      <c r="O440" s="26" t="n"/>
      <c r="P440" s="21">
        <f>IF($C440="","",IF(ISNA(MATCH($C440,账户表,0)),"※这个账户不在【基础资料】的账户档案里",IF($B440="","※没填日期，这一笔不会进任何月份的报表",IF(AND($F440&lt;&gt;"",$G440&lt;&gt;""),"※收入和支出不能同时填",IF(AND(N($F440)=0,N($G440)=0),"※收入和支出都没填",IF(OR(N($F440)&lt;0,N($G440)&lt;0),"※金额不能填负数，方向反了就换一列填",IF($D440="","※没填收支类别，分类报表会漏掉这一笔",IF(ISNA(MATCH($D440,类别表,0)),"※收支类别不在【基础资料】的清单里",IF(AND($L440="内部转账",$M440=""),"△内部转账要在「对方账户」写上另一头",IF(AND($L440="内部转账",$M440=$C440),"※对方账户跟本账户是同一个",IF(AND($L440&lt;&gt;"内部转账",$M440&lt;&gt;""),"△填了对方账户，但类别不是内部转账",IF($H440&lt;0,"△这一笔之后该账户余额成负数了，核一下",""))))))))))))</f>
        <v/>
      </c>
    </row>
    <row r="441">
      <c r="A441" s="17">
        <f>IF($C441="","",COUNTA($C$5:$C441))</f>
        <v/>
      </c>
      <c r="B441" s="20" t="n"/>
      <c r="C441" s="18" t="n"/>
      <c r="D441" s="18" t="n"/>
      <c r="E441" s="26" t="n"/>
      <c r="F441" s="19" t="n"/>
      <c r="G441" s="19" t="n"/>
      <c r="H441" s="27">
        <f>IF($C441="","",ROUND(SUMIF(账户表,$C441,账户期初)+SUMIFS($F$5:F441,$C$5:C441,$C441)-SUMIFS($G$5:G441,$C$5:C441,$C441),2))</f>
        <v/>
      </c>
      <c r="I441" s="18" t="n"/>
      <c r="J441" s="18" t="n"/>
      <c r="K441" s="28">
        <f>IF($B441="","",--TEXT($B441,"yyyymm"))</f>
        <v/>
      </c>
      <c r="L441" s="29">
        <f>IF($D441="","",IFERROR(INDEX(类别属性,MATCH($D441,类别表,0)),""))</f>
        <v/>
      </c>
      <c r="M441" s="18" t="n"/>
      <c r="N441" s="18" t="n"/>
      <c r="O441" s="26" t="n"/>
      <c r="P441" s="21">
        <f>IF($C441="","",IF(ISNA(MATCH($C441,账户表,0)),"※这个账户不在【基础资料】的账户档案里",IF($B441="","※没填日期，这一笔不会进任何月份的报表",IF(AND($F441&lt;&gt;"",$G441&lt;&gt;""),"※收入和支出不能同时填",IF(AND(N($F441)=0,N($G441)=0),"※收入和支出都没填",IF(OR(N($F441)&lt;0,N($G441)&lt;0),"※金额不能填负数，方向反了就换一列填",IF($D441="","※没填收支类别，分类报表会漏掉这一笔",IF(ISNA(MATCH($D441,类别表,0)),"※收支类别不在【基础资料】的清单里",IF(AND($L441="内部转账",$M441=""),"△内部转账要在「对方账户」写上另一头",IF(AND($L441="内部转账",$M441=$C441),"※对方账户跟本账户是同一个",IF(AND($L441&lt;&gt;"内部转账",$M441&lt;&gt;""),"△填了对方账户，但类别不是内部转账",IF($H441&lt;0,"△这一笔之后该账户余额成负数了，核一下",""))))))))))))</f>
        <v/>
      </c>
    </row>
    <row r="442">
      <c r="A442" s="17">
        <f>IF($C442="","",COUNTA($C$5:$C442))</f>
        <v/>
      </c>
      <c r="B442" s="20" t="n"/>
      <c r="C442" s="18" t="n"/>
      <c r="D442" s="18" t="n"/>
      <c r="E442" s="26" t="n"/>
      <c r="F442" s="19" t="n"/>
      <c r="G442" s="19" t="n"/>
      <c r="H442" s="27">
        <f>IF($C442="","",ROUND(SUMIF(账户表,$C442,账户期初)+SUMIFS($F$5:F442,$C$5:C442,$C442)-SUMIFS($G$5:G442,$C$5:C442,$C442),2))</f>
        <v/>
      </c>
      <c r="I442" s="18" t="n"/>
      <c r="J442" s="18" t="n"/>
      <c r="K442" s="28">
        <f>IF($B442="","",--TEXT($B442,"yyyymm"))</f>
        <v/>
      </c>
      <c r="L442" s="29">
        <f>IF($D442="","",IFERROR(INDEX(类别属性,MATCH($D442,类别表,0)),""))</f>
        <v/>
      </c>
      <c r="M442" s="18" t="n"/>
      <c r="N442" s="18" t="n"/>
      <c r="O442" s="26" t="n"/>
      <c r="P442" s="21">
        <f>IF($C442="","",IF(ISNA(MATCH($C442,账户表,0)),"※这个账户不在【基础资料】的账户档案里",IF($B442="","※没填日期，这一笔不会进任何月份的报表",IF(AND($F442&lt;&gt;"",$G442&lt;&gt;""),"※收入和支出不能同时填",IF(AND(N($F442)=0,N($G442)=0),"※收入和支出都没填",IF(OR(N($F442)&lt;0,N($G442)&lt;0),"※金额不能填负数，方向反了就换一列填",IF($D442="","※没填收支类别，分类报表会漏掉这一笔",IF(ISNA(MATCH($D442,类别表,0)),"※收支类别不在【基础资料】的清单里",IF(AND($L442="内部转账",$M442=""),"△内部转账要在「对方账户」写上另一头",IF(AND($L442="内部转账",$M442=$C442),"※对方账户跟本账户是同一个",IF(AND($L442&lt;&gt;"内部转账",$M442&lt;&gt;""),"△填了对方账户，但类别不是内部转账",IF($H442&lt;0,"△这一笔之后该账户余额成负数了，核一下",""))))))))))))</f>
        <v/>
      </c>
    </row>
    <row r="443">
      <c r="A443" s="17">
        <f>IF($C443="","",COUNTA($C$5:$C443))</f>
        <v/>
      </c>
      <c r="B443" s="20" t="n"/>
      <c r="C443" s="18" t="n"/>
      <c r="D443" s="18" t="n"/>
      <c r="E443" s="26" t="n"/>
      <c r="F443" s="19" t="n"/>
      <c r="G443" s="19" t="n"/>
      <c r="H443" s="27">
        <f>IF($C443="","",ROUND(SUMIF(账户表,$C443,账户期初)+SUMIFS($F$5:F443,$C$5:C443,$C443)-SUMIFS($G$5:G443,$C$5:C443,$C443),2))</f>
        <v/>
      </c>
      <c r="I443" s="18" t="n"/>
      <c r="J443" s="18" t="n"/>
      <c r="K443" s="28">
        <f>IF($B443="","",--TEXT($B443,"yyyymm"))</f>
        <v/>
      </c>
      <c r="L443" s="29">
        <f>IF($D443="","",IFERROR(INDEX(类别属性,MATCH($D443,类别表,0)),""))</f>
        <v/>
      </c>
      <c r="M443" s="18" t="n"/>
      <c r="N443" s="18" t="n"/>
      <c r="O443" s="26" t="n"/>
      <c r="P443" s="21">
        <f>IF($C443="","",IF(ISNA(MATCH($C443,账户表,0)),"※这个账户不在【基础资料】的账户档案里",IF($B443="","※没填日期，这一笔不会进任何月份的报表",IF(AND($F443&lt;&gt;"",$G443&lt;&gt;""),"※收入和支出不能同时填",IF(AND(N($F443)=0,N($G443)=0),"※收入和支出都没填",IF(OR(N($F443)&lt;0,N($G443)&lt;0),"※金额不能填负数，方向反了就换一列填",IF($D443="","※没填收支类别，分类报表会漏掉这一笔",IF(ISNA(MATCH($D443,类别表,0)),"※收支类别不在【基础资料】的清单里",IF(AND($L443="内部转账",$M443=""),"△内部转账要在「对方账户」写上另一头",IF(AND($L443="内部转账",$M443=$C443),"※对方账户跟本账户是同一个",IF(AND($L443&lt;&gt;"内部转账",$M443&lt;&gt;""),"△填了对方账户，但类别不是内部转账",IF($H443&lt;0,"△这一笔之后该账户余额成负数了，核一下",""))))))))))))</f>
        <v/>
      </c>
    </row>
    <row r="444">
      <c r="A444" s="17">
        <f>IF($C444="","",COUNTA($C$5:$C444))</f>
        <v/>
      </c>
      <c r="B444" s="20" t="n"/>
      <c r="C444" s="18" t="n"/>
      <c r="D444" s="18" t="n"/>
      <c r="E444" s="26" t="n"/>
      <c r="F444" s="19" t="n"/>
      <c r="G444" s="19" t="n"/>
      <c r="H444" s="27">
        <f>IF($C444="","",ROUND(SUMIF(账户表,$C444,账户期初)+SUMIFS($F$5:F444,$C$5:C444,$C444)-SUMIFS($G$5:G444,$C$5:C444,$C444),2))</f>
        <v/>
      </c>
      <c r="I444" s="18" t="n"/>
      <c r="J444" s="18" t="n"/>
      <c r="K444" s="28">
        <f>IF($B444="","",--TEXT($B444,"yyyymm"))</f>
        <v/>
      </c>
      <c r="L444" s="29">
        <f>IF($D444="","",IFERROR(INDEX(类别属性,MATCH($D444,类别表,0)),""))</f>
        <v/>
      </c>
      <c r="M444" s="18" t="n"/>
      <c r="N444" s="18" t="n"/>
      <c r="O444" s="26" t="n"/>
      <c r="P444" s="21">
        <f>IF($C444="","",IF(ISNA(MATCH($C444,账户表,0)),"※这个账户不在【基础资料】的账户档案里",IF($B444="","※没填日期，这一笔不会进任何月份的报表",IF(AND($F444&lt;&gt;"",$G444&lt;&gt;""),"※收入和支出不能同时填",IF(AND(N($F444)=0,N($G444)=0),"※收入和支出都没填",IF(OR(N($F444)&lt;0,N($G444)&lt;0),"※金额不能填负数，方向反了就换一列填",IF($D444="","※没填收支类别，分类报表会漏掉这一笔",IF(ISNA(MATCH($D444,类别表,0)),"※收支类别不在【基础资料】的清单里",IF(AND($L444="内部转账",$M444=""),"△内部转账要在「对方账户」写上另一头",IF(AND($L444="内部转账",$M444=$C444),"※对方账户跟本账户是同一个",IF(AND($L444&lt;&gt;"内部转账",$M444&lt;&gt;""),"△填了对方账户，但类别不是内部转账",IF($H444&lt;0,"△这一笔之后该账户余额成负数了，核一下",""))))))))))))</f>
        <v/>
      </c>
    </row>
    <row r="445">
      <c r="A445" s="17">
        <f>IF($C445="","",COUNTA($C$5:$C445))</f>
        <v/>
      </c>
      <c r="B445" s="20" t="n"/>
      <c r="C445" s="18" t="n"/>
      <c r="D445" s="18" t="n"/>
      <c r="E445" s="26" t="n"/>
      <c r="F445" s="19" t="n"/>
      <c r="G445" s="19" t="n"/>
      <c r="H445" s="27">
        <f>IF($C445="","",ROUND(SUMIF(账户表,$C445,账户期初)+SUMIFS($F$5:F445,$C$5:C445,$C445)-SUMIFS($G$5:G445,$C$5:C445,$C445),2))</f>
        <v/>
      </c>
      <c r="I445" s="18" t="n"/>
      <c r="J445" s="18" t="n"/>
      <c r="K445" s="28">
        <f>IF($B445="","",--TEXT($B445,"yyyymm"))</f>
        <v/>
      </c>
      <c r="L445" s="29">
        <f>IF($D445="","",IFERROR(INDEX(类别属性,MATCH($D445,类别表,0)),""))</f>
        <v/>
      </c>
      <c r="M445" s="18" t="n"/>
      <c r="N445" s="18" t="n"/>
      <c r="O445" s="26" t="n"/>
      <c r="P445" s="21">
        <f>IF($C445="","",IF(ISNA(MATCH($C445,账户表,0)),"※这个账户不在【基础资料】的账户档案里",IF($B445="","※没填日期，这一笔不会进任何月份的报表",IF(AND($F445&lt;&gt;"",$G445&lt;&gt;""),"※收入和支出不能同时填",IF(AND(N($F445)=0,N($G445)=0),"※收入和支出都没填",IF(OR(N($F445)&lt;0,N($G445)&lt;0),"※金额不能填负数，方向反了就换一列填",IF($D445="","※没填收支类别，分类报表会漏掉这一笔",IF(ISNA(MATCH($D445,类别表,0)),"※收支类别不在【基础资料】的清单里",IF(AND($L445="内部转账",$M445=""),"△内部转账要在「对方账户」写上另一头",IF(AND($L445="内部转账",$M445=$C445),"※对方账户跟本账户是同一个",IF(AND($L445&lt;&gt;"内部转账",$M445&lt;&gt;""),"△填了对方账户，但类别不是内部转账",IF($H445&lt;0,"△这一笔之后该账户余额成负数了，核一下",""))))))))))))</f>
        <v/>
      </c>
    </row>
    <row r="446">
      <c r="A446" s="17">
        <f>IF($C446="","",COUNTA($C$5:$C446))</f>
        <v/>
      </c>
      <c r="B446" s="20" t="n"/>
      <c r="C446" s="18" t="n"/>
      <c r="D446" s="18" t="n"/>
      <c r="E446" s="26" t="n"/>
      <c r="F446" s="19" t="n"/>
      <c r="G446" s="19" t="n"/>
      <c r="H446" s="27">
        <f>IF($C446="","",ROUND(SUMIF(账户表,$C446,账户期初)+SUMIFS($F$5:F446,$C$5:C446,$C446)-SUMIFS($G$5:G446,$C$5:C446,$C446),2))</f>
        <v/>
      </c>
      <c r="I446" s="18" t="n"/>
      <c r="J446" s="18" t="n"/>
      <c r="K446" s="28">
        <f>IF($B446="","",--TEXT($B446,"yyyymm"))</f>
        <v/>
      </c>
      <c r="L446" s="29">
        <f>IF($D446="","",IFERROR(INDEX(类别属性,MATCH($D446,类别表,0)),""))</f>
        <v/>
      </c>
      <c r="M446" s="18" t="n"/>
      <c r="N446" s="18" t="n"/>
      <c r="O446" s="26" t="n"/>
      <c r="P446" s="21">
        <f>IF($C446="","",IF(ISNA(MATCH($C446,账户表,0)),"※这个账户不在【基础资料】的账户档案里",IF($B446="","※没填日期，这一笔不会进任何月份的报表",IF(AND($F446&lt;&gt;"",$G446&lt;&gt;""),"※收入和支出不能同时填",IF(AND(N($F446)=0,N($G446)=0),"※收入和支出都没填",IF(OR(N($F446)&lt;0,N($G446)&lt;0),"※金额不能填负数，方向反了就换一列填",IF($D446="","※没填收支类别，分类报表会漏掉这一笔",IF(ISNA(MATCH($D446,类别表,0)),"※收支类别不在【基础资料】的清单里",IF(AND($L446="内部转账",$M446=""),"△内部转账要在「对方账户」写上另一头",IF(AND($L446="内部转账",$M446=$C446),"※对方账户跟本账户是同一个",IF(AND($L446&lt;&gt;"内部转账",$M446&lt;&gt;""),"△填了对方账户，但类别不是内部转账",IF($H446&lt;0,"△这一笔之后该账户余额成负数了，核一下",""))))))))))))</f>
        <v/>
      </c>
    </row>
    <row r="447">
      <c r="A447" s="17">
        <f>IF($C447="","",COUNTA($C$5:$C447))</f>
        <v/>
      </c>
      <c r="B447" s="20" t="n"/>
      <c r="C447" s="18" t="n"/>
      <c r="D447" s="18" t="n"/>
      <c r="E447" s="26" t="n"/>
      <c r="F447" s="19" t="n"/>
      <c r="G447" s="19" t="n"/>
      <c r="H447" s="27">
        <f>IF($C447="","",ROUND(SUMIF(账户表,$C447,账户期初)+SUMIFS($F$5:F447,$C$5:C447,$C447)-SUMIFS($G$5:G447,$C$5:C447,$C447),2))</f>
        <v/>
      </c>
      <c r="I447" s="18" t="n"/>
      <c r="J447" s="18" t="n"/>
      <c r="K447" s="28">
        <f>IF($B447="","",--TEXT($B447,"yyyymm"))</f>
        <v/>
      </c>
      <c r="L447" s="29">
        <f>IF($D447="","",IFERROR(INDEX(类别属性,MATCH($D447,类别表,0)),""))</f>
        <v/>
      </c>
      <c r="M447" s="18" t="n"/>
      <c r="N447" s="18" t="n"/>
      <c r="O447" s="26" t="n"/>
      <c r="P447" s="21">
        <f>IF($C447="","",IF(ISNA(MATCH($C447,账户表,0)),"※这个账户不在【基础资料】的账户档案里",IF($B447="","※没填日期，这一笔不会进任何月份的报表",IF(AND($F447&lt;&gt;"",$G447&lt;&gt;""),"※收入和支出不能同时填",IF(AND(N($F447)=0,N($G447)=0),"※收入和支出都没填",IF(OR(N($F447)&lt;0,N($G447)&lt;0),"※金额不能填负数，方向反了就换一列填",IF($D447="","※没填收支类别，分类报表会漏掉这一笔",IF(ISNA(MATCH($D447,类别表,0)),"※收支类别不在【基础资料】的清单里",IF(AND($L447="内部转账",$M447=""),"△内部转账要在「对方账户」写上另一头",IF(AND($L447="内部转账",$M447=$C447),"※对方账户跟本账户是同一个",IF(AND($L447&lt;&gt;"内部转账",$M447&lt;&gt;""),"△填了对方账户，但类别不是内部转账",IF($H447&lt;0,"△这一笔之后该账户余额成负数了，核一下",""))))))))))))</f>
        <v/>
      </c>
    </row>
    <row r="448">
      <c r="A448" s="17">
        <f>IF($C448="","",COUNTA($C$5:$C448))</f>
        <v/>
      </c>
      <c r="B448" s="20" t="n"/>
      <c r="C448" s="18" t="n"/>
      <c r="D448" s="18" t="n"/>
      <c r="E448" s="26" t="n"/>
      <c r="F448" s="19" t="n"/>
      <c r="G448" s="19" t="n"/>
      <c r="H448" s="27">
        <f>IF($C448="","",ROUND(SUMIF(账户表,$C448,账户期初)+SUMIFS($F$5:F448,$C$5:C448,$C448)-SUMIFS($G$5:G448,$C$5:C448,$C448),2))</f>
        <v/>
      </c>
      <c r="I448" s="18" t="n"/>
      <c r="J448" s="18" t="n"/>
      <c r="K448" s="28">
        <f>IF($B448="","",--TEXT($B448,"yyyymm"))</f>
        <v/>
      </c>
      <c r="L448" s="29">
        <f>IF($D448="","",IFERROR(INDEX(类别属性,MATCH($D448,类别表,0)),""))</f>
        <v/>
      </c>
      <c r="M448" s="18" t="n"/>
      <c r="N448" s="18" t="n"/>
      <c r="O448" s="26" t="n"/>
      <c r="P448" s="21">
        <f>IF($C448="","",IF(ISNA(MATCH($C448,账户表,0)),"※这个账户不在【基础资料】的账户档案里",IF($B448="","※没填日期，这一笔不会进任何月份的报表",IF(AND($F448&lt;&gt;"",$G448&lt;&gt;""),"※收入和支出不能同时填",IF(AND(N($F448)=0,N($G448)=0),"※收入和支出都没填",IF(OR(N($F448)&lt;0,N($G448)&lt;0),"※金额不能填负数，方向反了就换一列填",IF($D448="","※没填收支类别，分类报表会漏掉这一笔",IF(ISNA(MATCH($D448,类别表,0)),"※收支类别不在【基础资料】的清单里",IF(AND($L448="内部转账",$M448=""),"△内部转账要在「对方账户」写上另一头",IF(AND($L448="内部转账",$M448=$C448),"※对方账户跟本账户是同一个",IF(AND($L448&lt;&gt;"内部转账",$M448&lt;&gt;""),"△填了对方账户，但类别不是内部转账",IF($H448&lt;0,"△这一笔之后该账户余额成负数了，核一下",""))))))))))))</f>
        <v/>
      </c>
    </row>
    <row r="449">
      <c r="A449" s="17">
        <f>IF($C449="","",COUNTA($C$5:$C449))</f>
        <v/>
      </c>
      <c r="B449" s="20" t="n"/>
      <c r="C449" s="18" t="n"/>
      <c r="D449" s="18" t="n"/>
      <c r="E449" s="26" t="n"/>
      <c r="F449" s="19" t="n"/>
      <c r="G449" s="19" t="n"/>
      <c r="H449" s="27">
        <f>IF($C449="","",ROUND(SUMIF(账户表,$C449,账户期初)+SUMIFS($F$5:F449,$C$5:C449,$C449)-SUMIFS($G$5:G449,$C$5:C449,$C449),2))</f>
        <v/>
      </c>
      <c r="I449" s="18" t="n"/>
      <c r="J449" s="18" t="n"/>
      <c r="K449" s="28">
        <f>IF($B449="","",--TEXT($B449,"yyyymm"))</f>
        <v/>
      </c>
      <c r="L449" s="29">
        <f>IF($D449="","",IFERROR(INDEX(类别属性,MATCH($D449,类别表,0)),""))</f>
        <v/>
      </c>
      <c r="M449" s="18" t="n"/>
      <c r="N449" s="18" t="n"/>
      <c r="O449" s="26" t="n"/>
      <c r="P449" s="21">
        <f>IF($C449="","",IF(ISNA(MATCH($C449,账户表,0)),"※这个账户不在【基础资料】的账户档案里",IF($B449="","※没填日期，这一笔不会进任何月份的报表",IF(AND($F449&lt;&gt;"",$G449&lt;&gt;""),"※收入和支出不能同时填",IF(AND(N($F449)=0,N($G449)=0),"※收入和支出都没填",IF(OR(N($F449)&lt;0,N($G449)&lt;0),"※金额不能填负数，方向反了就换一列填",IF($D449="","※没填收支类别，分类报表会漏掉这一笔",IF(ISNA(MATCH($D449,类别表,0)),"※收支类别不在【基础资料】的清单里",IF(AND($L449="内部转账",$M449=""),"△内部转账要在「对方账户」写上另一头",IF(AND($L449="内部转账",$M449=$C449),"※对方账户跟本账户是同一个",IF(AND($L449&lt;&gt;"内部转账",$M449&lt;&gt;""),"△填了对方账户，但类别不是内部转账",IF($H449&lt;0,"△这一笔之后该账户余额成负数了，核一下",""))))))))))))</f>
        <v/>
      </c>
    </row>
    <row r="450">
      <c r="A450" s="17">
        <f>IF($C450="","",COUNTA($C$5:$C450))</f>
        <v/>
      </c>
      <c r="B450" s="20" t="n"/>
      <c r="C450" s="18" t="n"/>
      <c r="D450" s="18" t="n"/>
      <c r="E450" s="26" t="n"/>
      <c r="F450" s="19" t="n"/>
      <c r="G450" s="19" t="n"/>
      <c r="H450" s="27">
        <f>IF($C450="","",ROUND(SUMIF(账户表,$C450,账户期初)+SUMIFS($F$5:F450,$C$5:C450,$C450)-SUMIFS($G$5:G450,$C$5:C450,$C450),2))</f>
        <v/>
      </c>
      <c r="I450" s="18" t="n"/>
      <c r="J450" s="18" t="n"/>
      <c r="K450" s="28">
        <f>IF($B450="","",--TEXT($B450,"yyyymm"))</f>
        <v/>
      </c>
      <c r="L450" s="29">
        <f>IF($D450="","",IFERROR(INDEX(类别属性,MATCH($D450,类别表,0)),""))</f>
        <v/>
      </c>
      <c r="M450" s="18" t="n"/>
      <c r="N450" s="18" t="n"/>
      <c r="O450" s="26" t="n"/>
      <c r="P450" s="21">
        <f>IF($C450="","",IF(ISNA(MATCH($C450,账户表,0)),"※这个账户不在【基础资料】的账户档案里",IF($B450="","※没填日期，这一笔不会进任何月份的报表",IF(AND($F450&lt;&gt;"",$G450&lt;&gt;""),"※收入和支出不能同时填",IF(AND(N($F450)=0,N($G450)=0),"※收入和支出都没填",IF(OR(N($F450)&lt;0,N($G450)&lt;0),"※金额不能填负数，方向反了就换一列填",IF($D450="","※没填收支类别，分类报表会漏掉这一笔",IF(ISNA(MATCH($D450,类别表,0)),"※收支类别不在【基础资料】的清单里",IF(AND($L450="内部转账",$M450=""),"△内部转账要在「对方账户」写上另一头",IF(AND($L450="内部转账",$M450=$C450),"※对方账户跟本账户是同一个",IF(AND($L450&lt;&gt;"内部转账",$M450&lt;&gt;""),"△填了对方账户，但类别不是内部转账",IF($H450&lt;0,"△这一笔之后该账户余额成负数了，核一下",""))))))))))))</f>
        <v/>
      </c>
    </row>
    <row r="451">
      <c r="A451" s="17">
        <f>IF($C451="","",COUNTA($C$5:$C451))</f>
        <v/>
      </c>
      <c r="B451" s="20" t="n"/>
      <c r="C451" s="18" t="n"/>
      <c r="D451" s="18" t="n"/>
      <c r="E451" s="26" t="n"/>
      <c r="F451" s="19" t="n"/>
      <c r="G451" s="19" t="n"/>
      <c r="H451" s="27">
        <f>IF($C451="","",ROUND(SUMIF(账户表,$C451,账户期初)+SUMIFS($F$5:F451,$C$5:C451,$C451)-SUMIFS($G$5:G451,$C$5:C451,$C451),2))</f>
        <v/>
      </c>
      <c r="I451" s="18" t="n"/>
      <c r="J451" s="18" t="n"/>
      <c r="K451" s="28">
        <f>IF($B451="","",--TEXT($B451,"yyyymm"))</f>
        <v/>
      </c>
      <c r="L451" s="29">
        <f>IF($D451="","",IFERROR(INDEX(类别属性,MATCH($D451,类别表,0)),""))</f>
        <v/>
      </c>
      <c r="M451" s="18" t="n"/>
      <c r="N451" s="18" t="n"/>
      <c r="O451" s="26" t="n"/>
      <c r="P451" s="21">
        <f>IF($C451="","",IF(ISNA(MATCH($C451,账户表,0)),"※这个账户不在【基础资料】的账户档案里",IF($B451="","※没填日期，这一笔不会进任何月份的报表",IF(AND($F451&lt;&gt;"",$G451&lt;&gt;""),"※收入和支出不能同时填",IF(AND(N($F451)=0,N($G451)=0),"※收入和支出都没填",IF(OR(N($F451)&lt;0,N($G451)&lt;0),"※金额不能填负数，方向反了就换一列填",IF($D451="","※没填收支类别，分类报表会漏掉这一笔",IF(ISNA(MATCH($D451,类别表,0)),"※收支类别不在【基础资料】的清单里",IF(AND($L451="内部转账",$M451=""),"△内部转账要在「对方账户」写上另一头",IF(AND($L451="内部转账",$M451=$C451),"※对方账户跟本账户是同一个",IF(AND($L451&lt;&gt;"内部转账",$M451&lt;&gt;""),"△填了对方账户，但类别不是内部转账",IF($H451&lt;0,"△这一笔之后该账户余额成负数了，核一下",""))))))))))))</f>
        <v/>
      </c>
    </row>
    <row r="452">
      <c r="A452" s="17">
        <f>IF($C452="","",COUNTA($C$5:$C452))</f>
        <v/>
      </c>
      <c r="B452" s="20" t="n"/>
      <c r="C452" s="18" t="n"/>
      <c r="D452" s="18" t="n"/>
      <c r="E452" s="26" t="n"/>
      <c r="F452" s="19" t="n"/>
      <c r="G452" s="19" t="n"/>
      <c r="H452" s="27">
        <f>IF($C452="","",ROUND(SUMIF(账户表,$C452,账户期初)+SUMIFS($F$5:F452,$C$5:C452,$C452)-SUMIFS($G$5:G452,$C$5:C452,$C452),2))</f>
        <v/>
      </c>
      <c r="I452" s="18" t="n"/>
      <c r="J452" s="18" t="n"/>
      <c r="K452" s="28">
        <f>IF($B452="","",--TEXT($B452,"yyyymm"))</f>
        <v/>
      </c>
      <c r="L452" s="29">
        <f>IF($D452="","",IFERROR(INDEX(类别属性,MATCH($D452,类别表,0)),""))</f>
        <v/>
      </c>
      <c r="M452" s="18" t="n"/>
      <c r="N452" s="18" t="n"/>
      <c r="O452" s="26" t="n"/>
      <c r="P452" s="21">
        <f>IF($C452="","",IF(ISNA(MATCH($C452,账户表,0)),"※这个账户不在【基础资料】的账户档案里",IF($B452="","※没填日期，这一笔不会进任何月份的报表",IF(AND($F452&lt;&gt;"",$G452&lt;&gt;""),"※收入和支出不能同时填",IF(AND(N($F452)=0,N($G452)=0),"※收入和支出都没填",IF(OR(N($F452)&lt;0,N($G452)&lt;0),"※金额不能填负数，方向反了就换一列填",IF($D452="","※没填收支类别，分类报表会漏掉这一笔",IF(ISNA(MATCH($D452,类别表,0)),"※收支类别不在【基础资料】的清单里",IF(AND($L452="内部转账",$M452=""),"△内部转账要在「对方账户」写上另一头",IF(AND($L452="内部转账",$M452=$C452),"※对方账户跟本账户是同一个",IF(AND($L452&lt;&gt;"内部转账",$M452&lt;&gt;""),"△填了对方账户，但类别不是内部转账",IF($H452&lt;0,"△这一笔之后该账户余额成负数了，核一下",""))))))))))))</f>
        <v/>
      </c>
    </row>
    <row r="453">
      <c r="A453" s="17">
        <f>IF($C453="","",COUNTA($C$5:$C453))</f>
        <v/>
      </c>
      <c r="B453" s="20" t="n"/>
      <c r="C453" s="18" t="n"/>
      <c r="D453" s="18" t="n"/>
      <c r="E453" s="26" t="n"/>
      <c r="F453" s="19" t="n"/>
      <c r="G453" s="19" t="n"/>
      <c r="H453" s="27">
        <f>IF($C453="","",ROUND(SUMIF(账户表,$C453,账户期初)+SUMIFS($F$5:F453,$C$5:C453,$C453)-SUMIFS($G$5:G453,$C$5:C453,$C453),2))</f>
        <v/>
      </c>
      <c r="I453" s="18" t="n"/>
      <c r="J453" s="18" t="n"/>
      <c r="K453" s="28">
        <f>IF($B453="","",--TEXT($B453,"yyyymm"))</f>
        <v/>
      </c>
      <c r="L453" s="29">
        <f>IF($D453="","",IFERROR(INDEX(类别属性,MATCH($D453,类别表,0)),""))</f>
        <v/>
      </c>
      <c r="M453" s="18" t="n"/>
      <c r="N453" s="18" t="n"/>
      <c r="O453" s="26" t="n"/>
      <c r="P453" s="21">
        <f>IF($C453="","",IF(ISNA(MATCH($C453,账户表,0)),"※这个账户不在【基础资料】的账户档案里",IF($B453="","※没填日期，这一笔不会进任何月份的报表",IF(AND($F453&lt;&gt;"",$G453&lt;&gt;""),"※收入和支出不能同时填",IF(AND(N($F453)=0,N($G453)=0),"※收入和支出都没填",IF(OR(N($F453)&lt;0,N($G453)&lt;0),"※金额不能填负数，方向反了就换一列填",IF($D453="","※没填收支类别，分类报表会漏掉这一笔",IF(ISNA(MATCH($D453,类别表,0)),"※收支类别不在【基础资料】的清单里",IF(AND($L453="内部转账",$M453=""),"△内部转账要在「对方账户」写上另一头",IF(AND($L453="内部转账",$M453=$C453),"※对方账户跟本账户是同一个",IF(AND($L453&lt;&gt;"内部转账",$M453&lt;&gt;""),"△填了对方账户，但类别不是内部转账",IF($H453&lt;0,"△这一笔之后该账户余额成负数了，核一下",""))))))))))))</f>
        <v/>
      </c>
    </row>
    <row r="454">
      <c r="A454" s="17">
        <f>IF($C454="","",COUNTA($C$5:$C454))</f>
        <v/>
      </c>
      <c r="B454" s="20" t="n"/>
      <c r="C454" s="18" t="n"/>
      <c r="D454" s="18" t="n"/>
      <c r="E454" s="26" t="n"/>
      <c r="F454" s="19" t="n"/>
      <c r="G454" s="19" t="n"/>
      <c r="H454" s="27">
        <f>IF($C454="","",ROUND(SUMIF(账户表,$C454,账户期初)+SUMIFS($F$5:F454,$C$5:C454,$C454)-SUMIFS($G$5:G454,$C$5:C454,$C454),2))</f>
        <v/>
      </c>
      <c r="I454" s="18" t="n"/>
      <c r="J454" s="18" t="n"/>
      <c r="K454" s="28">
        <f>IF($B454="","",--TEXT($B454,"yyyymm"))</f>
        <v/>
      </c>
      <c r="L454" s="29">
        <f>IF($D454="","",IFERROR(INDEX(类别属性,MATCH($D454,类别表,0)),""))</f>
        <v/>
      </c>
      <c r="M454" s="18" t="n"/>
      <c r="N454" s="18" t="n"/>
      <c r="O454" s="26" t="n"/>
      <c r="P454" s="21">
        <f>IF($C454="","",IF(ISNA(MATCH($C454,账户表,0)),"※这个账户不在【基础资料】的账户档案里",IF($B454="","※没填日期，这一笔不会进任何月份的报表",IF(AND($F454&lt;&gt;"",$G454&lt;&gt;""),"※收入和支出不能同时填",IF(AND(N($F454)=0,N($G454)=0),"※收入和支出都没填",IF(OR(N($F454)&lt;0,N($G454)&lt;0),"※金额不能填负数，方向反了就换一列填",IF($D454="","※没填收支类别，分类报表会漏掉这一笔",IF(ISNA(MATCH($D454,类别表,0)),"※收支类别不在【基础资料】的清单里",IF(AND($L454="内部转账",$M454=""),"△内部转账要在「对方账户」写上另一头",IF(AND($L454="内部转账",$M454=$C454),"※对方账户跟本账户是同一个",IF(AND($L454&lt;&gt;"内部转账",$M454&lt;&gt;""),"△填了对方账户，但类别不是内部转账",IF($H454&lt;0,"△这一笔之后该账户余额成负数了，核一下",""))))))))))))</f>
        <v/>
      </c>
    </row>
    <row r="455">
      <c r="A455" s="17">
        <f>IF($C455="","",COUNTA($C$5:$C455))</f>
        <v/>
      </c>
      <c r="B455" s="20" t="n"/>
      <c r="C455" s="18" t="n"/>
      <c r="D455" s="18" t="n"/>
      <c r="E455" s="26" t="n"/>
      <c r="F455" s="19" t="n"/>
      <c r="G455" s="19" t="n"/>
      <c r="H455" s="27">
        <f>IF($C455="","",ROUND(SUMIF(账户表,$C455,账户期初)+SUMIFS($F$5:F455,$C$5:C455,$C455)-SUMIFS($G$5:G455,$C$5:C455,$C455),2))</f>
        <v/>
      </c>
      <c r="I455" s="18" t="n"/>
      <c r="J455" s="18" t="n"/>
      <c r="K455" s="28">
        <f>IF($B455="","",--TEXT($B455,"yyyymm"))</f>
        <v/>
      </c>
      <c r="L455" s="29">
        <f>IF($D455="","",IFERROR(INDEX(类别属性,MATCH($D455,类别表,0)),""))</f>
        <v/>
      </c>
      <c r="M455" s="18" t="n"/>
      <c r="N455" s="18" t="n"/>
      <c r="O455" s="26" t="n"/>
      <c r="P455" s="21">
        <f>IF($C455="","",IF(ISNA(MATCH($C455,账户表,0)),"※这个账户不在【基础资料】的账户档案里",IF($B455="","※没填日期，这一笔不会进任何月份的报表",IF(AND($F455&lt;&gt;"",$G455&lt;&gt;""),"※收入和支出不能同时填",IF(AND(N($F455)=0,N($G455)=0),"※收入和支出都没填",IF(OR(N($F455)&lt;0,N($G455)&lt;0),"※金额不能填负数，方向反了就换一列填",IF($D455="","※没填收支类别，分类报表会漏掉这一笔",IF(ISNA(MATCH($D455,类别表,0)),"※收支类别不在【基础资料】的清单里",IF(AND($L455="内部转账",$M455=""),"△内部转账要在「对方账户」写上另一头",IF(AND($L455="内部转账",$M455=$C455),"※对方账户跟本账户是同一个",IF(AND($L455&lt;&gt;"内部转账",$M455&lt;&gt;""),"△填了对方账户，但类别不是内部转账",IF($H455&lt;0,"△这一笔之后该账户余额成负数了，核一下",""))))))))))))</f>
        <v/>
      </c>
    </row>
    <row r="456">
      <c r="A456" s="17">
        <f>IF($C456="","",COUNTA($C$5:$C456))</f>
        <v/>
      </c>
      <c r="B456" s="20" t="n"/>
      <c r="C456" s="18" t="n"/>
      <c r="D456" s="18" t="n"/>
      <c r="E456" s="26" t="n"/>
      <c r="F456" s="19" t="n"/>
      <c r="G456" s="19" t="n"/>
      <c r="H456" s="27">
        <f>IF($C456="","",ROUND(SUMIF(账户表,$C456,账户期初)+SUMIFS($F$5:F456,$C$5:C456,$C456)-SUMIFS($G$5:G456,$C$5:C456,$C456),2))</f>
        <v/>
      </c>
      <c r="I456" s="18" t="n"/>
      <c r="J456" s="18" t="n"/>
      <c r="K456" s="28">
        <f>IF($B456="","",--TEXT($B456,"yyyymm"))</f>
        <v/>
      </c>
      <c r="L456" s="29">
        <f>IF($D456="","",IFERROR(INDEX(类别属性,MATCH($D456,类别表,0)),""))</f>
        <v/>
      </c>
      <c r="M456" s="18" t="n"/>
      <c r="N456" s="18" t="n"/>
      <c r="O456" s="26" t="n"/>
      <c r="P456" s="21">
        <f>IF($C456="","",IF(ISNA(MATCH($C456,账户表,0)),"※这个账户不在【基础资料】的账户档案里",IF($B456="","※没填日期，这一笔不会进任何月份的报表",IF(AND($F456&lt;&gt;"",$G456&lt;&gt;""),"※收入和支出不能同时填",IF(AND(N($F456)=0,N($G456)=0),"※收入和支出都没填",IF(OR(N($F456)&lt;0,N($G456)&lt;0),"※金额不能填负数，方向反了就换一列填",IF($D456="","※没填收支类别，分类报表会漏掉这一笔",IF(ISNA(MATCH($D456,类别表,0)),"※收支类别不在【基础资料】的清单里",IF(AND($L456="内部转账",$M456=""),"△内部转账要在「对方账户」写上另一头",IF(AND($L456="内部转账",$M456=$C456),"※对方账户跟本账户是同一个",IF(AND($L456&lt;&gt;"内部转账",$M456&lt;&gt;""),"△填了对方账户，但类别不是内部转账",IF($H456&lt;0,"△这一笔之后该账户余额成负数了，核一下",""))))))))))))</f>
        <v/>
      </c>
    </row>
    <row r="457">
      <c r="A457" s="17">
        <f>IF($C457="","",COUNTA($C$5:$C457))</f>
        <v/>
      </c>
      <c r="B457" s="20" t="n"/>
      <c r="C457" s="18" t="n"/>
      <c r="D457" s="18" t="n"/>
      <c r="E457" s="26" t="n"/>
      <c r="F457" s="19" t="n"/>
      <c r="G457" s="19" t="n"/>
      <c r="H457" s="27">
        <f>IF($C457="","",ROUND(SUMIF(账户表,$C457,账户期初)+SUMIFS($F$5:F457,$C$5:C457,$C457)-SUMIFS($G$5:G457,$C$5:C457,$C457),2))</f>
        <v/>
      </c>
      <c r="I457" s="18" t="n"/>
      <c r="J457" s="18" t="n"/>
      <c r="K457" s="28">
        <f>IF($B457="","",--TEXT($B457,"yyyymm"))</f>
        <v/>
      </c>
      <c r="L457" s="29">
        <f>IF($D457="","",IFERROR(INDEX(类别属性,MATCH($D457,类别表,0)),""))</f>
        <v/>
      </c>
      <c r="M457" s="18" t="n"/>
      <c r="N457" s="18" t="n"/>
      <c r="O457" s="26" t="n"/>
      <c r="P457" s="21">
        <f>IF($C457="","",IF(ISNA(MATCH($C457,账户表,0)),"※这个账户不在【基础资料】的账户档案里",IF($B457="","※没填日期，这一笔不会进任何月份的报表",IF(AND($F457&lt;&gt;"",$G457&lt;&gt;""),"※收入和支出不能同时填",IF(AND(N($F457)=0,N($G457)=0),"※收入和支出都没填",IF(OR(N($F457)&lt;0,N($G457)&lt;0),"※金额不能填负数，方向反了就换一列填",IF($D457="","※没填收支类别，分类报表会漏掉这一笔",IF(ISNA(MATCH($D457,类别表,0)),"※收支类别不在【基础资料】的清单里",IF(AND($L457="内部转账",$M457=""),"△内部转账要在「对方账户」写上另一头",IF(AND($L457="内部转账",$M457=$C457),"※对方账户跟本账户是同一个",IF(AND($L457&lt;&gt;"内部转账",$M457&lt;&gt;""),"△填了对方账户，但类别不是内部转账",IF($H457&lt;0,"△这一笔之后该账户余额成负数了，核一下",""))))))))))))</f>
        <v/>
      </c>
    </row>
    <row r="458">
      <c r="A458" s="17">
        <f>IF($C458="","",COUNTA($C$5:$C458))</f>
        <v/>
      </c>
      <c r="B458" s="20" t="n"/>
      <c r="C458" s="18" t="n"/>
      <c r="D458" s="18" t="n"/>
      <c r="E458" s="26" t="n"/>
      <c r="F458" s="19" t="n"/>
      <c r="G458" s="19" t="n"/>
      <c r="H458" s="27">
        <f>IF($C458="","",ROUND(SUMIF(账户表,$C458,账户期初)+SUMIFS($F$5:F458,$C$5:C458,$C458)-SUMIFS($G$5:G458,$C$5:C458,$C458),2))</f>
        <v/>
      </c>
      <c r="I458" s="18" t="n"/>
      <c r="J458" s="18" t="n"/>
      <c r="K458" s="28">
        <f>IF($B458="","",--TEXT($B458,"yyyymm"))</f>
        <v/>
      </c>
      <c r="L458" s="29">
        <f>IF($D458="","",IFERROR(INDEX(类别属性,MATCH($D458,类别表,0)),""))</f>
        <v/>
      </c>
      <c r="M458" s="18" t="n"/>
      <c r="N458" s="18" t="n"/>
      <c r="O458" s="26" t="n"/>
      <c r="P458" s="21">
        <f>IF($C458="","",IF(ISNA(MATCH($C458,账户表,0)),"※这个账户不在【基础资料】的账户档案里",IF($B458="","※没填日期，这一笔不会进任何月份的报表",IF(AND($F458&lt;&gt;"",$G458&lt;&gt;""),"※收入和支出不能同时填",IF(AND(N($F458)=0,N($G458)=0),"※收入和支出都没填",IF(OR(N($F458)&lt;0,N($G458)&lt;0),"※金额不能填负数，方向反了就换一列填",IF($D458="","※没填收支类别，分类报表会漏掉这一笔",IF(ISNA(MATCH($D458,类别表,0)),"※收支类别不在【基础资料】的清单里",IF(AND($L458="内部转账",$M458=""),"△内部转账要在「对方账户」写上另一头",IF(AND($L458="内部转账",$M458=$C458),"※对方账户跟本账户是同一个",IF(AND($L458&lt;&gt;"内部转账",$M458&lt;&gt;""),"△填了对方账户，但类别不是内部转账",IF($H458&lt;0,"△这一笔之后该账户余额成负数了，核一下",""))))))))))))</f>
        <v/>
      </c>
    </row>
    <row r="459">
      <c r="A459" s="17">
        <f>IF($C459="","",COUNTA($C$5:$C459))</f>
        <v/>
      </c>
      <c r="B459" s="20" t="n"/>
      <c r="C459" s="18" t="n"/>
      <c r="D459" s="18" t="n"/>
      <c r="E459" s="26" t="n"/>
      <c r="F459" s="19" t="n"/>
      <c r="G459" s="19" t="n"/>
      <c r="H459" s="27">
        <f>IF($C459="","",ROUND(SUMIF(账户表,$C459,账户期初)+SUMIFS($F$5:F459,$C$5:C459,$C459)-SUMIFS($G$5:G459,$C$5:C459,$C459),2))</f>
        <v/>
      </c>
      <c r="I459" s="18" t="n"/>
      <c r="J459" s="18" t="n"/>
      <c r="K459" s="28">
        <f>IF($B459="","",--TEXT($B459,"yyyymm"))</f>
        <v/>
      </c>
      <c r="L459" s="29">
        <f>IF($D459="","",IFERROR(INDEX(类别属性,MATCH($D459,类别表,0)),""))</f>
        <v/>
      </c>
      <c r="M459" s="18" t="n"/>
      <c r="N459" s="18" t="n"/>
      <c r="O459" s="26" t="n"/>
      <c r="P459" s="21">
        <f>IF($C459="","",IF(ISNA(MATCH($C459,账户表,0)),"※这个账户不在【基础资料】的账户档案里",IF($B459="","※没填日期，这一笔不会进任何月份的报表",IF(AND($F459&lt;&gt;"",$G459&lt;&gt;""),"※收入和支出不能同时填",IF(AND(N($F459)=0,N($G459)=0),"※收入和支出都没填",IF(OR(N($F459)&lt;0,N($G459)&lt;0),"※金额不能填负数，方向反了就换一列填",IF($D459="","※没填收支类别，分类报表会漏掉这一笔",IF(ISNA(MATCH($D459,类别表,0)),"※收支类别不在【基础资料】的清单里",IF(AND($L459="内部转账",$M459=""),"△内部转账要在「对方账户」写上另一头",IF(AND($L459="内部转账",$M459=$C459),"※对方账户跟本账户是同一个",IF(AND($L459&lt;&gt;"内部转账",$M459&lt;&gt;""),"△填了对方账户，但类别不是内部转账",IF($H459&lt;0,"△这一笔之后该账户余额成负数了，核一下",""))))))))))))</f>
        <v/>
      </c>
    </row>
    <row r="460">
      <c r="A460" s="17">
        <f>IF($C460="","",COUNTA($C$5:$C460))</f>
        <v/>
      </c>
      <c r="B460" s="20" t="n"/>
      <c r="C460" s="18" t="n"/>
      <c r="D460" s="18" t="n"/>
      <c r="E460" s="26" t="n"/>
      <c r="F460" s="19" t="n"/>
      <c r="G460" s="19" t="n"/>
      <c r="H460" s="27">
        <f>IF($C460="","",ROUND(SUMIF(账户表,$C460,账户期初)+SUMIFS($F$5:F460,$C$5:C460,$C460)-SUMIFS($G$5:G460,$C$5:C460,$C460),2))</f>
        <v/>
      </c>
      <c r="I460" s="18" t="n"/>
      <c r="J460" s="18" t="n"/>
      <c r="K460" s="28">
        <f>IF($B460="","",--TEXT($B460,"yyyymm"))</f>
        <v/>
      </c>
      <c r="L460" s="29">
        <f>IF($D460="","",IFERROR(INDEX(类别属性,MATCH($D460,类别表,0)),""))</f>
        <v/>
      </c>
      <c r="M460" s="18" t="n"/>
      <c r="N460" s="18" t="n"/>
      <c r="O460" s="26" t="n"/>
      <c r="P460" s="21">
        <f>IF($C460="","",IF(ISNA(MATCH($C460,账户表,0)),"※这个账户不在【基础资料】的账户档案里",IF($B460="","※没填日期，这一笔不会进任何月份的报表",IF(AND($F460&lt;&gt;"",$G460&lt;&gt;""),"※收入和支出不能同时填",IF(AND(N($F460)=0,N($G460)=0),"※收入和支出都没填",IF(OR(N($F460)&lt;0,N($G460)&lt;0),"※金额不能填负数，方向反了就换一列填",IF($D460="","※没填收支类别，分类报表会漏掉这一笔",IF(ISNA(MATCH($D460,类别表,0)),"※收支类别不在【基础资料】的清单里",IF(AND($L460="内部转账",$M460=""),"△内部转账要在「对方账户」写上另一头",IF(AND($L460="内部转账",$M460=$C460),"※对方账户跟本账户是同一个",IF(AND($L460&lt;&gt;"内部转账",$M460&lt;&gt;""),"△填了对方账户，但类别不是内部转账",IF($H460&lt;0,"△这一笔之后该账户余额成负数了，核一下",""))))))))))))</f>
        <v/>
      </c>
    </row>
    <row r="461">
      <c r="A461" s="17">
        <f>IF($C461="","",COUNTA($C$5:$C461))</f>
        <v/>
      </c>
      <c r="B461" s="20" t="n"/>
      <c r="C461" s="18" t="n"/>
      <c r="D461" s="18" t="n"/>
      <c r="E461" s="26" t="n"/>
      <c r="F461" s="19" t="n"/>
      <c r="G461" s="19" t="n"/>
      <c r="H461" s="27">
        <f>IF($C461="","",ROUND(SUMIF(账户表,$C461,账户期初)+SUMIFS($F$5:F461,$C$5:C461,$C461)-SUMIFS($G$5:G461,$C$5:C461,$C461),2))</f>
        <v/>
      </c>
      <c r="I461" s="18" t="n"/>
      <c r="J461" s="18" t="n"/>
      <c r="K461" s="28">
        <f>IF($B461="","",--TEXT($B461,"yyyymm"))</f>
        <v/>
      </c>
      <c r="L461" s="29">
        <f>IF($D461="","",IFERROR(INDEX(类别属性,MATCH($D461,类别表,0)),""))</f>
        <v/>
      </c>
      <c r="M461" s="18" t="n"/>
      <c r="N461" s="18" t="n"/>
      <c r="O461" s="26" t="n"/>
      <c r="P461" s="21">
        <f>IF($C461="","",IF(ISNA(MATCH($C461,账户表,0)),"※这个账户不在【基础资料】的账户档案里",IF($B461="","※没填日期，这一笔不会进任何月份的报表",IF(AND($F461&lt;&gt;"",$G461&lt;&gt;""),"※收入和支出不能同时填",IF(AND(N($F461)=0,N($G461)=0),"※收入和支出都没填",IF(OR(N($F461)&lt;0,N($G461)&lt;0),"※金额不能填负数，方向反了就换一列填",IF($D461="","※没填收支类别，分类报表会漏掉这一笔",IF(ISNA(MATCH($D461,类别表,0)),"※收支类别不在【基础资料】的清单里",IF(AND($L461="内部转账",$M461=""),"△内部转账要在「对方账户」写上另一头",IF(AND($L461="内部转账",$M461=$C461),"※对方账户跟本账户是同一个",IF(AND($L461&lt;&gt;"内部转账",$M461&lt;&gt;""),"△填了对方账户，但类别不是内部转账",IF($H461&lt;0,"△这一笔之后该账户余额成负数了，核一下",""))))))))))))</f>
        <v/>
      </c>
    </row>
    <row r="462">
      <c r="A462" s="17">
        <f>IF($C462="","",COUNTA($C$5:$C462))</f>
        <v/>
      </c>
      <c r="B462" s="20" t="n"/>
      <c r="C462" s="18" t="n"/>
      <c r="D462" s="18" t="n"/>
      <c r="E462" s="26" t="n"/>
      <c r="F462" s="19" t="n"/>
      <c r="G462" s="19" t="n"/>
      <c r="H462" s="27">
        <f>IF($C462="","",ROUND(SUMIF(账户表,$C462,账户期初)+SUMIFS($F$5:F462,$C$5:C462,$C462)-SUMIFS($G$5:G462,$C$5:C462,$C462),2))</f>
        <v/>
      </c>
      <c r="I462" s="18" t="n"/>
      <c r="J462" s="18" t="n"/>
      <c r="K462" s="28">
        <f>IF($B462="","",--TEXT($B462,"yyyymm"))</f>
        <v/>
      </c>
      <c r="L462" s="29">
        <f>IF($D462="","",IFERROR(INDEX(类别属性,MATCH($D462,类别表,0)),""))</f>
        <v/>
      </c>
      <c r="M462" s="18" t="n"/>
      <c r="N462" s="18" t="n"/>
      <c r="O462" s="26" t="n"/>
      <c r="P462" s="21">
        <f>IF($C462="","",IF(ISNA(MATCH($C462,账户表,0)),"※这个账户不在【基础资料】的账户档案里",IF($B462="","※没填日期，这一笔不会进任何月份的报表",IF(AND($F462&lt;&gt;"",$G462&lt;&gt;""),"※收入和支出不能同时填",IF(AND(N($F462)=0,N($G462)=0),"※收入和支出都没填",IF(OR(N($F462)&lt;0,N($G462)&lt;0),"※金额不能填负数，方向反了就换一列填",IF($D462="","※没填收支类别，分类报表会漏掉这一笔",IF(ISNA(MATCH($D462,类别表,0)),"※收支类别不在【基础资料】的清单里",IF(AND($L462="内部转账",$M462=""),"△内部转账要在「对方账户」写上另一头",IF(AND($L462="内部转账",$M462=$C462),"※对方账户跟本账户是同一个",IF(AND($L462&lt;&gt;"内部转账",$M462&lt;&gt;""),"△填了对方账户，但类别不是内部转账",IF($H462&lt;0,"△这一笔之后该账户余额成负数了，核一下",""))))))))))))</f>
        <v/>
      </c>
    </row>
    <row r="463">
      <c r="A463" s="17">
        <f>IF($C463="","",COUNTA($C$5:$C463))</f>
        <v/>
      </c>
      <c r="B463" s="20" t="n"/>
      <c r="C463" s="18" t="n"/>
      <c r="D463" s="18" t="n"/>
      <c r="E463" s="26" t="n"/>
      <c r="F463" s="19" t="n"/>
      <c r="G463" s="19" t="n"/>
      <c r="H463" s="27">
        <f>IF($C463="","",ROUND(SUMIF(账户表,$C463,账户期初)+SUMIFS($F$5:F463,$C$5:C463,$C463)-SUMIFS($G$5:G463,$C$5:C463,$C463),2))</f>
        <v/>
      </c>
      <c r="I463" s="18" t="n"/>
      <c r="J463" s="18" t="n"/>
      <c r="K463" s="28">
        <f>IF($B463="","",--TEXT($B463,"yyyymm"))</f>
        <v/>
      </c>
      <c r="L463" s="29">
        <f>IF($D463="","",IFERROR(INDEX(类别属性,MATCH($D463,类别表,0)),""))</f>
        <v/>
      </c>
      <c r="M463" s="18" t="n"/>
      <c r="N463" s="18" t="n"/>
      <c r="O463" s="26" t="n"/>
      <c r="P463" s="21">
        <f>IF($C463="","",IF(ISNA(MATCH($C463,账户表,0)),"※这个账户不在【基础资料】的账户档案里",IF($B463="","※没填日期，这一笔不会进任何月份的报表",IF(AND($F463&lt;&gt;"",$G463&lt;&gt;""),"※收入和支出不能同时填",IF(AND(N($F463)=0,N($G463)=0),"※收入和支出都没填",IF(OR(N($F463)&lt;0,N($G463)&lt;0),"※金额不能填负数，方向反了就换一列填",IF($D463="","※没填收支类别，分类报表会漏掉这一笔",IF(ISNA(MATCH($D463,类别表,0)),"※收支类别不在【基础资料】的清单里",IF(AND($L463="内部转账",$M463=""),"△内部转账要在「对方账户」写上另一头",IF(AND($L463="内部转账",$M463=$C463),"※对方账户跟本账户是同一个",IF(AND($L463&lt;&gt;"内部转账",$M463&lt;&gt;""),"△填了对方账户，但类别不是内部转账",IF($H463&lt;0,"△这一笔之后该账户余额成负数了，核一下",""))))))))))))</f>
        <v/>
      </c>
    </row>
    <row r="464">
      <c r="A464" s="17">
        <f>IF($C464="","",COUNTA($C$5:$C464))</f>
        <v/>
      </c>
      <c r="B464" s="20" t="n"/>
      <c r="C464" s="18" t="n"/>
      <c r="D464" s="18" t="n"/>
      <c r="E464" s="26" t="n"/>
      <c r="F464" s="19" t="n"/>
      <c r="G464" s="19" t="n"/>
      <c r="H464" s="27">
        <f>IF($C464="","",ROUND(SUMIF(账户表,$C464,账户期初)+SUMIFS($F$5:F464,$C$5:C464,$C464)-SUMIFS($G$5:G464,$C$5:C464,$C464),2))</f>
        <v/>
      </c>
      <c r="I464" s="18" t="n"/>
      <c r="J464" s="18" t="n"/>
      <c r="K464" s="28">
        <f>IF($B464="","",--TEXT($B464,"yyyymm"))</f>
        <v/>
      </c>
      <c r="L464" s="29">
        <f>IF($D464="","",IFERROR(INDEX(类别属性,MATCH($D464,类别表,0)),""))</f>
        <v/>
      </c>
      <c r="M464" s="18" t="n"/>
      <c r="N464" s="18" t="n"/>
      <c r="O464" s="26" t="n"/>
      <c r="P464" s="21">
        <f>IF($C464="","",IF(ISNA(MATCH($C464,账户表,0)),"※这个账户不在【基础资料】的账户档案里",IF($B464="","※没填日期，这一笔不会进任何月份的报表",IF(AND($F464&lt;&gt;"",$G464&lt;&gt;""),"※收入和支出不能同时填",IF(AND(N($F464)=0,N($G464)=0),"※收入和支出都没填",IF(OR(N($F464)&lt;0,N($G464)&lt;0),"※金额不能填负数，方向反了就换一列填",IF($D464="","※没填收支类别，分类报表会漏掉这一笔",IF(ISNA(MATCH($D464,类别表,0)),"※收支类别不在【基础资料】的清单里",IF(AND($L464="内部转账",$M464=""),"△内部转账要在「对方账户」写上另一头",IF(AND($L464="内部转账",$M464=$C464),"※对方账户跟本账户是同一个",IF(AND($L464&lt;&gt;"内部转账",$M464&lt;&gt;""),"△填了对方账户，但类别不是内部转账",IF($H464&lt;0,"△这一笔之后该账户余额成负数了，核一下",""))))))))))))</f>
        <v/>
      </c>
    </row>
    <row r="465">
      <c r="A465" s="17">
        <f>IF($C465="","",COUNTA($C$5:$C465))</f>
        <v/>
      </c>
      <c r="B465" s="20" t="n"/>
      <c r="C465" s="18" t="n"/>
      <c r="D465" s="18" t="n"/>
      <c r="E465" s="26" t="n"/>
      <c r="F465" s="19" t="n"/>
      <c r="G465" s="19" t="n"/>
      <c r="H465" s="27">
        <f>IF($C465="","",ROUND(SUMIF(账户表,$C465,账户期初)+SUMIFS($F$5:F465,$C$5:C465,$C465)-SUMIFS($G$5:G465,$C$5:C465,$C465),2))</f>
        <v/>
      </c>
      <c r="I465" s="18" t="n"/>
      <c r="J465" s="18" t="n"/>
      <c r="K465" s="28">
        <f>IF($B465="","",--TEXT($B465,"yyyymm"))</f>
        <v/>
      </c>
      <c r="L465" s="29">
        <f>IF($D465="","",IFERROR(INDEX(类别属性,MATCH($D465,类别表,0)),""))</f>
        <v/>
      </c>
      <c r="M465" s="18" t="n"/>
      <c r="N465" s="18" t="n"/>
      <c r="O465" s="26" t="n"/>
      <c r="P465" s="21">
        <f>IF($C465="","",IF(ISNA(MATCH($C465,账户表,0)),"※这个账户不在【基础资料】的账户档案里",IF($B465="","※没填日期，这一笔不会进任何月份的报表",IF(AND($F465&lt;&gt;"",$G465&lt;&gt;""),"※收入和支出不能同时填",IF(AND(N($F465)=0,N($G465)=0),"※收入和支出都没填",IF(OR(N($F465)&lt;0,N($G465)&lt;0),"※金额不能填负数，方向反了就换一列填",IF($D465="","※没填收支类别，分类报表会漏掉这一笔",IF(ISNA(MATCH($D465,类别表,0)),"※收支类别不在【基础资料】的清单里",IF(AND($L465="内部转账",$M465=""),"△内部转账要在「对方账户」写上另一头",IF(AND($L465="内部转账",$M465=$C465),"※对方账户跟本账户是同一个",IF(AND($L465&lt;&gt;"内部转账",$M465&lt;&gt;""),"△填了对方账户，但类别不是内部转账",IF($H465&lt;0,"△这一笔之后该账户余额成负数了，核一下",""))))))))))))</f>
        <v/>
      </c>
    </row>
    <row r="466">
      <c r="A466" s="17">
        <f>IF($C466="","",COUNTA($C$5:$C466))</f>
        <v/>
      </c>
      <c r="B466" s="20" t="n"/>
      <c r="C466" s="18" t="n"/>
      <c r="D466" s="18" t="n"/>
      <c r="E466" s="26" t="n"/>
      <c r="F466" s="19" t="n"/>
      <c r="G466" s="19" t="n"/>
      <c r="H466" s="27">
        <f>IF($C466="","",ROUND(SUMIF(账户表,$C466,账户期初)+SUMIFS($F$5:F466,$C$5:C466,$C466)-SUMIFS($G$5:G466,$C$5:C466,$C466),2))</f>
        <v/>
      </c>
      <c r="I466" s="18" t="n"/>
      <c r="J466" s="18" t="n"/>
      <c r="K466" s="28">
        <f>IF($B466="","",--TEXT($B466,"yyyymm"))</f>
        <v/>
      </c>
      <c r="L466" s="29">
        <f>IF($D466="","",IFERROR(INDEX(类别属性,MATCH($D466,类别表,0)),""))</f>
        <v/>
      </c>
      <c r="M466" s="18" t="n"/>
      <c r="N466" s="18" t="n"/>
      <c r="O466" s="26" t="n"/>
      <c r="P466" s="21">
        <f>IF($C466="","",IF(ISNA(MATCH($C466,账户表,0)),"※这个账户不在【基础资料】的账户档案里",IF($B466="","※没填日期，这一笔不会进任何月份的报表",IF(AND($F466&lt;&gt;"",$G466&lt;&gt;""),"※收入和支出不能同时填",IF(AND(N($F466)=0,N($G466)=0),"※收入和支出都没填",IF(OR(N($F466)&lt;0,N($G466)&lt;0),"※金额不能填负数，方向反了就换一列填",IF($D466="","※没填收支类别，分类报表会漏掉这一笔",IF(ISNA(MATCH($D466,类别表,0)),"※收支类别不在【基础资料】的清单里",IF(AND($L466="内部转账",$M466=""),"△内部转账要在「对方账户」写上另一头",IF(AND($L466="内部转账",$M466=$C466),"※对方账户跟本账户是同一个",IF(AND($L466&lt;&gt;"内部转账",$M466&lt;&gt;""),"△填了对方账户，但类别不是内部转账",IF($H466&lt;0,"△这一笔之后该账户余额成负数了，核一下",""))))))))))))</f>
        <v/>
      </c>
    </row>
    <row r="467">
      <c r="A467" s="17">
        <f>IF($C467="","",COUNTA($C$5:$C467))</f>
        <v/>
      </c>
      <c r="B467" s="20" t="n"/>
      <c r="C467" s="18" t="n"/>
      <c r="D467" s="18" t="n"/>
      <c r="E467" s="26" t="n"/>
      <c r="F467" s="19" t="n"/>
      <c r="G467" s="19" t="n"/>
      <c r="H467" s="27">
        <f>IF($C467="","",ROUND(SUMIF(账户表,$C467,账户期初)+SUMIFS($F$5:F467,$C$5:C467,$C467)-SUMIFS($G$5:G467,$C$5:C467,$C467),2))</f>
        <v/>
      </c>
      <c r="I467" s="18" t="n"/>
      <c r="J467" s="18" t="n"/>
      <c r="K467" s="28">
        <f>IF($B467="","",--TEXT($B467,"yyyymm"))</f>
        <v/>
      </c>
      <c r="L467" s="29">
        <f>IF($D467="","",IFERROR(INDEX(类别属性,MATCH($D467,类别表,0)),""))</f>
        <v/>
      </c>
      <c r="M467" s="18" t="n"/>
      <c r="N467" s="18" t="n"/>
      <c r="O467" s="26" t="n"/>
      <c r="P467" s="21">
        <f>IF($C467="","",IF(ISNA(MATCH($C467,账户表,0)),"※这个账户不在【基础资料】的账户档案里",IF($B467="","※没填日期，这一笔不会进任何月份的报表",IF(AND($F467&lt;&gt;"",$G467&lt;&gt;""),"※收入和支出不能同时填",IF(AND(N($F467)=0,N($G467)=0),"※收入和支出都没填",IF(OR(N($F467)&lt;0,N($G467)&lt;0),"※金额不能填负数，方向反了就换一列填",IF($D467="","※没填收支类别，分类报表会漏掉这一笔",IF(ISNA(MATCH($D467,类别表,0)),"※收支类别不在【基础资料】的清单里",IF(AND($L467="内部转账",$M467=""),"△内部转账要在「对方账户」写上另一头",IF(AND($L467="内部转账",$M467=$C467),"※对方账户跟本账户是同一个",IF(AND($L467&lt;&gt;"内部转账",$M467&lt;&gt;""),"△填了对方账户，但类别不是内部转账",IF($H467&lt;0,"△这一笔之后该账户余额成负数了，核一下",""))))))))))))</f>
        <v/>
      </c>
    </row>
    <row r="468">
      <c r="A468" s="17">
        <f>IF($C468="","",COUNTA($C$5:$C468))</f>
        <v/>
      </c>
      <c r="B468" s="20" t="n"/>
      <c r="C468" s="18" t="n"/>
      <c r="D468" s="18" t="n"/>
      <c r="E468" s="26" t="n"/>
      <c r="F468" s="19" t="n"/>
      <c r="G468" s="19" t="n"/>
      <c r="H468" s="27">
        <f>IF($C468="","",ROUND(SUMIF(账户表,$C468,账户期初)+SUMIFS($F$5:F468,$C$5:C468,$C468)-SUMIFS($G$5:G468,$C$5:C468,$C468),2))</f>
        <v/>
      </c>
      <c r="I468" s="18" t="n"/>
      <c r="J468" s="18" t="n"/>
      <c r="K468" s="28">
        <f>IF($B468="","",--TEXT($B468,"yyyymm"))</f>
        <v/>
      </c>
      <c r="L468" s="29">
        <f>IF($D468="","",IFERROR(INDEX(类别属性,MATCH($D468,类别表,0)),""))</f>
        <v/>
      </c>
      <c r="M468" s="18" t="n"/>
      <c r="N468" s="18" t="n"/>
      <c r="O468" s="26" t="n"/>
      <c r="P468" s="21">
        <f>IF($C468="","",IF(ISNA(MATCH($C468,账户表,0)),"※这个账户不在【基础资料】的账户档案里",IF($B468="","※没填日期，这一笔不会进任何月份的报表",IF(AND($F468&lt;&gt;"",$G468&lt;&gt;""),"※收入和支出不能同时填",IF(AND(N($F468)=0,N($G468)=0),"※收入和支出都没填",IF(OR(N($F468)&lt;0,N($G468)&lt;0),"※金额不能填负数，方向反了就换一列填",IF($D468="","※没填收支类别，分类报表会漏掉这一笔",IF(ISNA(MATCH($D468,类别表,0)),"※收支类别不在【基础资料】的清单里",IF(AND($L468="内部转账",$M468=""),"△内部转账要在「对方账户」写上另一头",IF(AND($L468="内部转账",$M468=$C468),"※对方账户跟本账户是同一个",IF(AND($L468&lt;&gt;"内部转账",$M468&lt;&gt;""),"△填了对方账户，但类别不是内部转账",IF($H468&lt;0,"△这一笔之后该账户余额成负数了，核一下",""))))))))))))</f>
        <v/>
      </c>
    </row>
    <row r="469">
      <c r="A469" s="17">
        <f>IF($C469="","",COUNTA($C$5:$C469))</f>
        <v/>
      </c>
      <c r="B469" s="20" t="n"/>
      <c r="C469" s="18" t="n"/>
      <c r="D469" s="18" t="n"/>
      <c r="E469" s="26" t="n"/>
      <c r="F469" s="19" t="n"/>
      <c r="G469" s="19" t="n"/>
      <c r="H469" s="27">
        <f>IF($C469="","",ROUND(SUMIF(账户表,$C469,账户期初)+SUMIFS($F$5:F469,$C$5:C469,$C469)-SUMIFS($G$5:G469,$C$5:C469,$C469),2))</f>
        <v/>
      </c>
      <c r="I469" s="18" t="n"/>
      <c r="J469" s="18" t="n"/>
      <c r="K469" s="28">
        <f>IF($B469="","",--TEXT($B469,"yyyymm"))</f>
        <v/>
      </c>
      <c r="L469" s="29">
        <f>IF($D469="","",IFERROR(INDEX(类别属性,MATCH($D469,类别表,0)),""))</f>
        <v/>
      </c>
      <c r="M469" s="18" t="n"/>
      <c r="N469" s="18" t="n"/>
      <c r="O469" s="26" t="n"/>
      <c r="P469" s="21">
        <f>IF($C469="","",IF(ISNA(MATCH($C469,账户表,0)),"※这个账户不在【基础资料】的账户档案里",IF($B469="","※没填日期，这一笔不会进任何月份的报表",IF(AND($F469&lt;&gt;"",$G469&lt;&gt;""),"※收入和支出不能同时填",IF(AND(N($F469)=0,N($G469)=0),"※收入和支出都没填",IF(OR(N($F469)&lt;0,N($G469)&lt;0),"※金额不能填负数，方向反了就换一列填",IF($D469="","※没填收支类别，分类报表会漏掉这一笔",IF(ISNA(MATCH($D469,类别表,0)),"※收支类别不在【基础资料】的清单里",IF(AND($L469="内部转账",$M469=""),"△内部转账要在「对方账户」写上另一头",IF(AND($L469="内部转账",$M469=$C469),"※对方账户跟本账户是同一个",IF(AND($L469&lt;&gt;"内部转账",$M469&lt;&gt;""),"△填了对方账户，但类别不是内部转账",IF($H469&lt;0,"△这一笔之后该账户余额成负数了，核一下",""))))))))))))</f>
        <v/>
      </c>
    </row>
    <row r="470">
      <c r="A470" s="17">
        <f>IF($C470="","",COUNTA($C$5:$C470))</f>
        <v/>
      </c>
      <c r="B470" s="20" t="n"/>
      <c r="C470" s="18" t="n"/>
      <c r="D470" s="18" t="n"/>
      <c r="E470" s="26" t="n"/>
      <c r="F470" s="19" t="n"/>
      <c r="G470" s="19" t="n"/>
      <c r="H470" s="27">
        <f>IF($C470="","",ROUND(SUMIF(账户表,$C470,账户期初)+SUMIFS($F$5:F470,$C$5:C470,$C470)-SUMIFS($G$5:G470,$C$5:C470,$C470),2))</f>
        <v/>
      </c>
      <c r="I470" s="18" t="n"/>
      <c r="J470" s="18" t="n"/>
      <c r="K470" s="28">
        <f>IF($B470="","",--TEXT($B470,"yyyymm"))</f>
        <v/>
      </c>
      <c r="L470" s="29">
        <f>IF($D470="","",IFERROR(INDEX(类别属性,MATCH($D470,类别表,0)),""))</f>
        <v/>
      </c>
      <c r="M470" s="18" t="n"/>
      <c r="N470" s="18" t="n"/>
      <c r="O470" s="26" t="n"/>
      <c r="P470" s="21">
        <f>IF($C470="","",IF(ISNA(MATCH($C470,账户表,0)),"※这个账户不在【基础资料】的账户档案里",IF($B470="","※没填日期，这一笔不会进任何月份的报表",IF(AND($F470&lt;&gt;"",$G470&lt;&gt;""),"※收入和支出不能同时填",IF(AND(N($F470)=0,N($G470)=0),"※收入和支出都没填",IF(OR(N($F470)&lt;0,N($G470)&lt;0),"※金额不能填负数，方向反了就换一列填",IF($D470="","※没填收支类别，分类报表会漏掉这一笔",IF(ISNA(MATCH($D470,类别表,0)),"※收支类别不在【基础资料】的清单里",IF(AND($L470="内部转账",$M470=""),"△内部转账要在「对方账户」写上另一头",IF(AND($L470="内部转账",$M470=$C470),"※对方账户跟本账户是同一个",IF(AND($L470&lt;&gt;"内部转账",$M470&lt;&gt;""),"△填了对方账户，但类别不是内部转账",IF($H470&lt;0,"△这一笔之后该账户余额成负数了，核一下",""))))))))))))</f>
        <v/>
      </c>
    </row>
    <row r="471">
      <c r="A471" s="17">
        <f>IF($C471="","",COUNTA($C$5:$C471))</f>
        <v/>
      </c>
      <c r="B471" s="20" t="n"/>
      <c r="C471" s="18" t="n"/>
      <c r="D471" s="18" t="n"/>
      <c r="E471" s="26" t="n"/>
      <c r="F471" s="19" t="n"/>
      <c r="G471" s="19" t="n"/>
      <c r="H471" s="27">
        <f>IF($C471="","",ROUND(SUMIF(账户表,$C471,账户期初)+SUMIFS($F$5:F471,$C$5:C471,$C471)-SUMIFS($G$5:G471,$C$5:C471,$C471),2))</f>
        <v/>
      </c>
      <c r="I471" s="18" t="n"/>
      <c r="J471" s="18" t="n"/>
      <c r="K471" s="28">
        <f>IF($B471="","",--TEXT($B471,"yyyymm"))</f>
        <v/>
      </c>
      <c r="L471" s="29">
        <f>IF($D471="","",IFERROR(INDEX(类别属性,MATCH($D471,类别表,0)),""))</f>
        <v/>
      </c>
      <c r="M471" s="18" t="n"/>
      <c r="N471" s="18" t="n"/>
      <c r="O471" s="26" t="n"/>
      <c r="P471" s="21">
        <f>IF($C471="","",IF(ISNA(MATCH($C471,账户表,0)),"※这个账户不在【基础资料】的账户档案里",IF($B471="","※没填日期，这一笔不会进任何月份的报表",IF(AND($F471&lt;&gt;"",$G471&lt;&gt;""),"※收入和支出不能同时填",IF(AND(N($F471)=0,N($G471)=0),"※收入和支出都没填",IF(OR(N($F471)&lt;0,N($G471)&lt;0),"※金额不能填负数，方向反了就换一列填",IF($D471="","※没填收支类别，分类报表会漏掉这一笔",IF(ISNA(MATCH($D471,类别表,0)),"※收支类别不在【基础资料】的清单里",IF(AND($L471="内部转账",$M471=""),"△内部转账要在「对方账户」写上另一头",IF(AND($L471="内部转账",$M471=$C471),"※对方账户跟本账户是同一个",IF(AND($L471&lt;&gt;"内部转账",$M471&lt;&gt;""),"△填了对方账户，但类别不是内部转账",IF($H471&lt;0,"△这一笔之后该账户余额成负数了，核一下",""))))))))))))</f>
        <v/>
      </c>
    </row>
    <row r="472">
      <c r="A472" s="17">
        <f>IF($C472="","",COUNTA($C$5:$C472))</f>
        <v/>
      </c>
      <c r="B472" s="20" t="n"/>
      <c r="C472" s="18" t="n"/>
      <c r="D472" s="18" t="n"/>
      <c r="E472" s="26" t="n"/>
      <c r="F472" s="19" t="n"/>
      <c r="G472" s="19" t="n"/>
      <c r="H472" s="27">
        <f>IF($C472="","",ROUND(SUMIF(账户表,$C472,账户期初)+SUMIFS($F$5:F472,$C$5:C472,$C472)-SUMIFS($G$5:G472,$C$5:C472,$C472),2))</f>
        <v/>
      </c>
      <c r="I472" s="18" t="n"/>
      <c r="J472" s="18" t="n"/>
      <c r="K472" s="28">
        <f>IF($B472="","",--TEXT($B472,"yyyymm"))</f>
        <v/>
      </c>
      <c r="L472" s="29">
        <f>IF($D472="","",IFERROR(INDEX(类别属性,MATCH($D472,类别表,0)),""))</f>
        <v/>
      </c>
      <c r="M472" s="18" t="n"/>
      <c r="N472" s="18" t="n"/>
      <c r="O472" s="26" t="n"/>
      <c r="P472" s="21">
        <f>IF($C472="","",IF(ISNA(MATCH($C472,账户表,0)),"※这个账户不在【基础资料】的账户档案里",IF($B472="","※没填日期，这一笔不会进任何月份的报表",IF(AND($F472&lt;&gt;"",$G472&lt;&gt;""),"※收入和支出不能同时填",IF(AND(N($F472)=0,N($G472)=0),"※收入和支出都没填",IF(OR(N($F472)&lt;0,N($G472)&lt;0),"※金额不能填负数，方向反了就换一列填",IF($D472="","※没填收支类别，分类报表会漏掉这一笔",IF(ISNA(MATCH($D472,类别表,0)),"※收支类别不在【基础资料】的清单里",IF(AND($L472="内部转账",$M472=""),"△内部转账要在「对方账户」写上另一头",IF(AND($L472="内部转账",$M472=$C472),"※对方账户跟本账户是同一个",IF(AND($L472&lt;&gt;"内部转账",$M472&lt;&gt;""),"△填了对方账户，但类别不是内部转账",IF($H472&lt;0,"△这一笔之后该账户余额成负数了，核一下",""))))))))))))</f>
        <v/>
      </c>
    </row>
    <row r="473">
      <c r="A473" s="17">
        <f>IF($C473="","",COUNTA($C$5:$C473))</f>
        <v/>
      </c>
      <c r="B473" s="20" t="n"/>
      <c r="C473" s="18" t="n"/>
      <c r="D473" s="18" t="n"/>
      <c r="E473" s="26" t="n"/>
      <c r="F473" s="19" t="n"/>
      <c r="G473" s="19" t="n"/>
      <c r="H473" s="27">
        <f>IF($C473="","",ROUND(SUMIF(账户表,$C473,账户期初)+SUMIFS($F$5:F473,$C$5:C473,$C473)-SUMIFS($G$5:G473,$C$5:C473,$C473),2))</f>
        <v/>
      </c>
      <c r="I473" s="18" t="n"/>
      <c r="J473" s="18" t="n"/>
      <c r="K473" s="28">
        <f>IF($B473="","",--TEXT($B473,"yyyymm"))</f>
        <v/>
      </c>
      <c r="L473" s="29">
        <f>IF($D473="","",IFERROR(INDEX(类别属性,MATCH($D473,类别表,0)),""))</f>
        <v/>
      </c>
      <c r="M473" s="18" t="n"/>
      <c r="N473" s="18" t="n"/>
      <c r="O473" s="26" t="n"/>
      <c r="P473" s="21">
        <f>IF($C473="","",IF(ISNA(MATCH($C473,账户表,0)),"※这个账户不在【基础资料】的账户档案里",IF($B473="","※没填日期，这一笔不会进任何月份的报表",IF(AND($F473&lt;&gt;"",$G473&lt;&gt;""),"※收入和支出不能同时填",IF(AND(N($F473)=0,N($G473)=0),"※收入和支出都没填",IF(OR(N($F473)&lt;0,N($G473)&lt;0),"※金额不能填负数，方向反了就换一列填",IF($D473="","※没填收支类别，分类报表会漏掉这一笔",IF(ISNA(MATCH($D473,类别表,0)),"※收支类别不在【基础资料】的清单里",IF(AND($L473="内部转账",$M473=""),"△内部转账要在「对方账户」写上另一头",IF(AND($L473="内部转账",$M473=$C473),"※对方账户跟本账户是同一个",IF(AND($L473&lt;&gt;"内部转账",$M473&lt;&gt;""),"△填了对方账户，但类别不是内部转账",IF($H473&lt;0,"△这一笔之后该账户余额成负数了，核一下",""))))))))))))</f>
        <v/>
      </c>
    </row>
    <row r="474">
      <c r="A474" s="17">
        <f>IF($C474="","",COUNTA($C$5:$C474))</f>
        <v/>
      </c>
      <c r="B474" s="20" t="n"/>
      <c r="C474" s="18" t="n"/>
      <c r="D474" s="18" t="n"/>
      <c r="E474" s="26" t="n"/>
      <c r="F474" s="19" t="n"/>
      <c r="G474" s="19" t="n"/>
      <c r="H474" s="27">
        <f>IF($C474="","",ROUND(SUMIF(账户表,$C474,账户期初)+SUMIFS($F$5:F474,$C$5:C474,$C474)-SUMIFS($G$5:G474,$C$5:C474,$C474),2))</f>
        <v/>
      </c>
      <c r="I474" s="18" t="n"/>
      <c r="J474" s="18" t="n"/>
      <c r="K474" s="28">
        <f>IF($B474="","",--TEXT($B474,"yyyymm"))</f>
        <v/>
      </c>
      <c r="L474" s="29">
        <f>IF($D474="","",IFERROR(INDEX(类别属性,MATCH($D474,类别表,0)),""))</f>
        <v/>
      </c>
      <c r="M474" s="18" t="n"/>
      <c r="N474" s="18" t="n"/>
      <c r="O474" s="26" t="n"/>
      <c r="P474" s="21">
        <f>IF($C474="","",IF(ISNA(MATCH($C474,账户表,0)),"※这个账户不在【基础资料】的账户档案里",IF($B474="","※没填日期，这一笔不会进任何月份的报表",IF(AND($F474&lt;&gt;"",$G474&lt;&gt;""),"※收入和支出不能同时填",IF(AND(N($F474)=0,N($G474)=0),"※收入和支出都没填",IF(OR(N($F474)&lt;0,N($G474)&lt;0),"※金额不能填负数，方向反了就换一列填",IF($D474="","※没填收支类别，分类报表会漏掉这一笔",IF(ISNA(MATCH($D474,类别表,0)),"※收支类别不在【基础资料】的清单里",IF(AND($L474="内部转账",$M474=""),"△内部转账要在「对方账户」写上另一头",IF(AND($L474="内部转账",$M474=$C474),"※对方账户跟本账户是同一个",IF(AND($L474&lt;&gt;"内部转账",$M474&lt;&gt;""),"△填了对方账户，但类别不是内部转账",IF($H474&lt;0,"△这一笔之后该账户余额成负数了，核一下",""))))))))))))</f>
        <v/>
      </c>
    </row>
    <row r="475">
      <c r="A475" s="17">
        <f>IF($C475="","",COUNTA($C$5:$C475))</f>
        <v/>
      </c>
      <c r="B475" s="20" t="n"/>
      <c r="C475" s="18" t="n"/>
      <c r="D475" s="18" t="n"/>
      <c r="E475" s="26" t="n"/>
      <c r="F475" s="19" t="n"/>
      <c r="G475" s="19" t="n"/>
      <c r="H475" s="27">
        <f>IF($C475="","",ROUND(SUMIF(账户表,$C475,账户期初)+SUMIFS($F$5:F475,$C$5:C475,$C475)-SUMIFS($G$5:G475,$C$5:C475,$C475),2))</f>
        <v/>
      </c>
      <c r="I475" s="18" t="n"/>
      <c r="J475" s="18" t="n"/>
      <c r="K475" s="28">
        <f>IF($B475="","",--TEXT($B475,"yyyymm"))</f>
        <v/>
      </c>
      <c r="L475" s="29">
        <f>IF($D475="","",IFERROR(INDEX(类别属性,MATCH($D475,类别表,0)),""))</f>
        <v/>
      </c>
      <c r="M475" s="18" t="n"/>
      <c r="N475" s="18" t="n"/>
      <c r="O475" s="26" t="n"/>
      <c r="P475" s="21">
        <f>IF($C475="","",IF(ISNA(MATCH($C475,账户表,0)),"※这个账户不在【基础资料】的账户档案里",IF($B475="","※没填日期，这一笔不会进任何月份的报表",IF(AND($F475&lt;&gt;"",$G475&lt;&gt;""),"※收入和支出不能同时填",IF(AND(N($F475)=0,N($G475)=0),"※收入和支出都没填",IF(OR(N($F475)&lt;0,N($G475)&lt;0),"※金额不能填负数，方向反了就换一列填",IF($D475="","※没填收支类别，分类报表会漏掉这一笔",IF(ISNA(MATCH($D475,类别表,0)),"※收支类别不在【基础资料】的清单里",IF(AND($L475="内部转账",$M475=""),"△内部转账要在「对方账户」写上另一头",IF(AND($L475="内部转账",$M475=$C475),"※对方账户跟本账户是同一个",IF(AND($L475&lt;&gt;"内部转账",$M475&lt;&gt;""),"△填了对方账户，但类别不是内部转账",IF($H475&lt;0,"△这一笔之后该账户余额成负数了，核一下",""))))))))))))</f>
        <v/>
      </c>
    </row>
    <row r="476">
      <c r="A476" s="17">
        <f>IF($C476="","",COUNTA($C$5:$C476))</f>
        <v/>
      </c>
      <c r="B476" s="20" t="n"/>
      <c r="C476" s="18" t="n"/>
      <c r="D476" s="18" t="n"/>
      <c r="E476" s="26" t="n"/>
      <c r="F476" s="19" t="n"/>
      <c r="G476" s="19" t="n"/>
      <c r="H476" s="27">
        <f>IF($C476="","",ROUND(SUMIF(账户表,$C476,账户期初)+SUMIFS($F$5:F476,$C$5:C476,$C476)-SUMIFS($G$5:G476,$C$5:C476,$C476),2))</f>
        <v/>
      </c>
      <c r="I476" s="18" t="n"/>
      <c r="J476" s="18" t="n"/>
      <c r="K476" s="28">
        <f>IF($B476="","",--TEXT($B476,"yyyymm"))</f>
        <v/>
      </c>
      <c r="L476" s="29">
        <f>IF($D476="","",IFERROR(INDEX(类别属性,MATCH($D476,类别表,0)),""))</f>
        <v/>
      </c>
      <c r="M476" s="18" t="n"/>
      <c r="N476" s="18" t="n"/>
      <c r="O476" s="26" t="n"/>
      <c r="P476" s="21">
        <f>IF($C476="","",IF(ISNA(MATCH($C476,账户表,0)),"※这个账户不在【基础资料】的账户档案里",IF($B476="","※没填日期，这一笔不会进任何月份的报表",IF(AND($F476&lt;&gt;"",$G476&lt;&gt;""),"※收入和支出不能同时填",IF(AND(N($F476)=0,N($G476)=0),"※收入和支出都没填",IF(OR(N($F476)&lt;0,N($G476)&lt;0),"※金额不能填负数，方向反了就换一列填",IF($D476="","※没填收支类别，分类报表会漏掉这一笔",IF(ISNA(MATCH($D476,类别表,0)),"※收支类别不在【基础资料】的清单里",IF(AND($L476="内部转账",$M476=""),"△内部转账要在「对方账户」写上另一头",IF(AND($L476="内部转账",$M476=$C476),"※对方账户跟本账户是同一个",IF(AND($L476&lt;&gt;"内部转账",$M476&lt;&gt;""),"△填了对方账户，但类别不是内部转账",IF($H476&lt;0,"△这一笔之后该账户余额成负数了，核一下",""))))))))))))</f>
        <v/>
      </c>
    </row>
    <row r="477">
      <c r="A477" s="17">
        <f>IF($C477="","",COUNTA($C$5:$C477))</f>
        <v/>
      </c>
      <c r="B477" s="20" t="n"/>
      <c r="C477" s="18" t="n"/>
      <c r="D477" s="18" t="n"/>
      <c r="E477" s="26" t="n"/>
      <c r="F477" s="19" t="n"/>
      <c r="G477" s="19" t="n"/>
      <c r="H477" s="27">
        <f>IF($C477="","",ROUND(SUMIF(账户表,$C477,账户期初)+SUMIFS($F$5:F477,$C$5:C477,$C477)-SUMIFS($G$5:G477,$C$5:C477,$C477),2))</f>
        <v/>
      </c>
      <c r="I477" s="18" t="n"/>
      <c r="J477" s="18" t="n"/>
      <c r="K477" s="28">
        <f>IF($B477="","",--TEXT($B477,"yyyymm"))</f>
        <v/>
      </c>
      <c r="L477" s="29">
        <f>IF($D477="","",IFERROR(INDEX(类别属性,MATCH($D477,类别表,0)),""))</f>
        <v/>
      </c>
      <c r="M477" s="18" t="n"/>
      <c r="N477" s="18" t="n"/>
      <c r="O477" s="26" t="n"/>
      <c r="P477" s="21">
        <f>IF($C477="","",IF(ISNA(MATCH($C477,账户表,0)),"※这个账户不在【基础资料】的账户档案里",IF($B477="","※没填日期，这一笔不会进任何月份的报表",IF(AND($F477&lt;&gt;"",$G477&lt;&gt;""),"※收入和支出不能同时填",IF(AND(N($F477)=0,N($G477)=0),"※收入和支出都没填",IF(OR(N($F477)&lt;0,N($G477)&lt;0),"※金额不能填负数，方向反了就换一列填",IF($D477="","※没填收支类别，分类报表会漏掉这一笔",IF(ISNA(MATCH($D477,类别表,0)),"※收支类别不在【基础资料】的清单里",IF(AND($L477="内部转账",$M477=""),"△内部转账要在「对方账户」写上另一头",IF(AND($L477="内部转账",$M477=$C477),"※对方账户跟本账户是同一个",IF(AND($L477&lt;&gt;"内部转账",$M477&lt;&gt;""),"△填了对方账户，但类别不是内部转账",IF($H477&lt;0,"△这一笔之后该账户余额成负数了，核一下",""))))))))))))</f>
        <v/>
      </c>
    </row>
    <row r="478">
      <c r="A478" s="17">
        <f>IF($C478="","",COUNTA($C$5:$C478))</f>
        <v/>
      </c>
      <c r="B478" s="20" t="n"/>
      <c r="C478" s="18" t="n"/>
      <c r="D478" s="18" t="n"/>
      <c r="E478" s="26" t="n"/>
      <c r="F478" s="19" t="n"/>
      <c r="G478" s="19" t="n"/>
      <c r="H478" s="27">
        <f>IF($C478="","",ROUND(SUMIF(账户表,$C478,账户期初)+SUMIFS($F$5:F478,$C$5:C478,$C478)-SUMIFS($G$5:G478,$C$5:C478,$C478),2))</f>
        <v/>
      </c>
      <c r="I478" s="18" t="n"/>
      <c r="J478" s="18" t="n"/>
      <c r="K478" s="28">
        <f>IF($B478="","",--TEXT($B478,"yyyymm"))</f>
        <v/>
      </c>
      <c r="L478" s="29">
        <f>IF($D478="","",IFERROR(INDEX(类别属性,MATCH($D478,类别表,0)),""))</f>
        <v/>
      </c>
      <c r="M478" s="18" t="n"/>
      <c r="N478" s="18" t="n"/>
      <c r="O478" s="26" t="n"/>
      <c r="P478" s="21">
        <f>IF($C478="","",IF(ISNA(MATCH($C478,账户表,0)),"※这个账户不在【基础资料】的账户档案里",IF($B478="","※没填日期，这一笔不会进任何月份的报表",IF(AND($F478&lt;&gt;"",$G478&lt;&gt;""),"※收入和支出不能同时填",IF(AND(N($F478)=0,N($G478)=0),"※收入和支出都没填",IF(OR(N($F478)&lt;0,N($G478)&lt;0),"※金额不能填负数，方向反了就换一列填",IF($D478="","※没填收支类别，分类报表会漏掉这一笔",IF(ISNA(MATCH($D478,类别表,0)),"※收支类别不在【基础资料】的清单里",IF(AND($L478="内部转账",$M478=""),"△内部转账要在「对方账户」写上另一头",IF(AND($L478="内部转账",$M478=$C478),"※对方账户跟本账户是同一个",IF(AND($L478&lt;&gt;"内部转账",$M478&lt;&gt;""),"△填了对方账户，但类别不是内部转账",IF($H478&lt;0,"△这一笔之后该账户余额成负数了，核一下",""))))))))))))</f>
        <v/>
      </c>
    </row>
    <row r="479">
      <c r="A479" s="17">
        <f>IF($C479="","",COUNTA($C$5:$C479))</f>
        <v/>
      </c>
      <c r="B479" s="20" t="n"/>
      <c r="C479" s="18" t="n"/>
      <c r="D479" s="18" t="n"/>
      <c r="E479" s="26" t="n"/>
      <c r="F479" s="19" t="n"/>
      <c r="G479" s="19" t="n"/>
      <c r="H479" s="27">
        <f>IF($C479="","",ROUND(SUMIF(账户表,$C479,账户期初)+SUMIFS($F$5:F479,$C$5:C479,$C479)-SUMIFS($G$5:G479,$C$5:C479,$C479),2))</f>
        <v/>
      </c>
      <c r="I479" s="18" t="n"/>
      <c r="J479" s="18" t="n"/>
      <c r="K479" s="28">
        <f>IF($B479="","",--TEXT($B479,"yyyymm"))</f>
        <v/>
      </c>
      <c r="L479" s="29">
        <f>IF($D479="","",IFERROR(INDEX(类别属性,MATCH($D479,类别表,0)),""))</f>
        <v/>
      </c>
      <c r="M479" s="18" t="n"/>
      <c r="N479" s="18" t="n"/>
      <c r="O479" s="26" t="n"/>
      <c r="P479" s="21">
        <f>IF($C479="","",IF(ISNA(MATCH($C479,账户表,0)),"※这个账户不在【基础资料】的账户档案里",IF($B479="","※没填日期，这一笔不会进任何月份的报表",IF(AND($F479&lt;&gt;"",$G479&lt;&gt;""),"※收入和支出不能同时填",IF(AND(N($F479)=0,N($G479)=0),"※收入和支出都没填",IF(OR(N($F479)&lt;0,N($G479)&lt;0),"※金额不能填负数，方向反了就换一列填",IF($D479="","※没填收支类别，分类报表会漏掉这一笔",IF(ISNA(MATCH($D479,类别表,0)),"※收支类别不在【基础资料】的清单里",IF(AND($L479="内部转账",$M479=""),"△内部转账要在「对方账户」写上另一头",IF(AND($L479="内部转账",$M479=$C479),"※对方账户跟本账户是同一个",IF(AND($L479&lt;&gt;"内部转账",$M479&lt;&gt;""),"△填了对方账户，但类别不是内部转账",IF($H479&lt;0,"△这一笔之后该账户余额成负数了，核一下",""))))))))))))</f>
        <v/>
      </c>
    </row>
    <row r="480">
      <c r="A480" s="17">
        <f>IF($C480="","",COUNTA($C$5:$C480))</f>
        <v/>
      </c>
      <c r="B480" s="20" t="n"/>
      <c r="C480" s="18" t="n"/>
      <c r="D480" s="18" t="n"/>
      <c r="E480" s="26" t="n"/>
      <c r="F480" s="19" t="n"/>
      <c r="G480" s="19" t="n"/>
      <c r="H480" s="27">
        <f>IF($C480="","",ROUND(SUMIF(账户表,$C480,账户期初)+SUMIFS($F$5:F480,$C$5:C480,$C480)-SUMIFS($G$5:G480,$C$5:C480,$C480),2))</f>
        <v/>
      </c>
      <c r="I480" s="18" t="n"/>
      <c r="J480" s="18" t="n"/>
      <c r="K480" s="28">
        <f>IF($B480="","",--TEXT($B480,"yyyymm"))</f>
        <v/>
      </c>
      <c r="L480" s="29">
        <f>IF($D480="","",IFERROR(INDEX(类别属性,MATCH($D480,类别表,0)),""))</f>
        <v/>
      </c>
      <c r="M480" s="18" t="n"/>
      <c r="N480" s="18" t="n"/>
      <c r="O480" s="26" t="n"/>
      <c r="P480" s="21">
        <f>IF($C480="","",IF(ISNA(MATCH($C480,账户表,0)),"※这个账户不在【基础资料】的账户档案里",IF($B480="","※没填日期，这一笔不会进任何月份的报表",IF(AND($F480&lt;&gt;"",$G480&lt;&gt;""),"※收入和支出不能同时填",IF(AND(N($F480)=0,N($G480)=0),"※收入和支出都没填",IF(OR(N($F480)&lt;0,N($G480)&lt;0),"※金额不能填负数，方向反了就换一列填",IF($D480="","※没填收支类别，分类报表会漏掉这一笔",IF(ISNA(MATCH($D480,类别表,0)),"※收支类别不在【基础资料】的清单里",IF(AND($L480="内部转账",$M480=""),"△内部转账要在「对方账户」写上另一头",IF(AND($L480="内部转账",$M480=$C480),"※对方账户跟本账户是同一个",IF(AND($L480&lt;&gt;"内部转账",$M480&lt;&gt;""),"△填了对方账户，但类别不是内部转账",IF($H480&lt;0,"△这一笔之后该账户余额成负数了，核一下",""))))))))))))</f>
        <v/>
      </c>
    </row>
    <row r="481">
      <c r="A481" s="17">
        <f>IF($C481="","",COUNTA($C$5:$C481))</f>
        <v/>
      </c>
      <c r="B481" s="20" t="n"/>
      <c r="C481" s="18" t="n"/>
      <c r="D481" s="18" t="n"/>
      <c r="E481" s="26" t="n"/>
      <c r="F481" s="19" t="n"/>
      <c r="G481" s="19" t="n"/>
      <c r="H481" s="27">
        <f>IF($C481="","",ROUND(SUMIF(账户表,$C481,账户期初)+SUMIFS($F$5:F481,$C$5:C481,$C481)-SUMIFS($G$5:G481,$C$5:C481,$C481),2))</f>
        <v/>
      </c>
      <c r="I481" s="18" t="n"/>
      <c r="J481" s="18" t="n"/>
      <c r="K481" s="28">
        <f>IF($B481="","",--TEXT($B481,"yyyymm"))</f>
        <v/>
      </c>
      <c r="L481" s="29">
        <f>IF($D481="","",IFERROR(INDEX(类别属性,MATCH($D481,类别表,0)),""))</f>
        <v/>
      </c>
      <c r="M481" s="18" t="n"/>
      <c r="N481" s="18" t="n"/>
      <c r="O481" s="26" t="n"/>
      <c r="P481" s="21">
        <f>IF($C481="","",IF(ISNA(MATCH($C481,账户表,0)),"※这个账户不在【基础资料】的账户档案里",IF($B481="","※没填日期，这一笔不会进任何月份的报表",IF(AND($F481&lt;&gt;"",$G481&lt;&gt;""),"※收入和支出不能同时填",IF(AND(N($F481)=0,N($G481)=0),"※收入和支出都没填",IF(OR(N($F481)&lt;0,N($G481)&lt;0),"※金额不能填负数，方向反了就换一列填",IF($D481="","※没填收支类别，分类报表会漏掉这一笔",IF(ISNA(MATCH($D481,类别表,0)),"※收支类别不在【基础资料】的清单里",IF(AND($L481="内部转账",$M481=""),"△内部转账要在「对方账户」写上另一头",IF(AND($L481="内部转账",$M481=$C481),"※对方账户跟本账户是同一个",IF(AND($L481&lt;&gt;"内部转账",$M481&lt;&gt;""),"△填了对方账户，但类别不是内部转账",IF($H481&lt;0,"△这一笔之后该账户余额成负数了，核一下",""))))))))))))</f>
        <v/>
      </c>
    </row>
    <row r="482">
      <c r="A482" s="17">
        <f>IF($C482="","",COUNTA($C$5:$C482))</f>
        <v/>
      </c>
      <c r="B482" s="20" t="n"/>
      <c r="C482" s="18" t="n"/>
      <c r="D482" s="18" t="n"/>
      <c r="E482" s="26" t="n"/>
      <c r="F482" s="19" t="n"/>
      <c r="G482" s="19" t="n"/>
      <c r="H482" s="27">
        <f>IF($C482="","",ROUND(SUMIF(账户表,$C482,账户期初)+SUMIFS($F$5:F482,$C$5:C482,$C482)-SUMIFS($G$5:G482,$C$5:C482,$C482),2))</f>
        <v/>
      </c>
      <c r="I482" s="18" t="n"/>
      <c r="J482" s="18" t="n"/>
      <c r="K482" s="28">
        <f>IF($B482="","",--TEXT($B482,"yyyymm"))</f>
        <v/>
      </c>
      <c r="L482" s="29">
        <f>IF($D482="","",IFERROR(INDEX(类别属性,MATCH($D482,类别表,0)),""))</f>
        <v/>
      </c>
      <c r="M482" s="18" t="n"/>
      <c r="N482" s="18" t="n"/>
      <c r="O482" s="26" t="n"/>
      <c r="P482" s="21">
        <f>IF($C482="","",IF(ISNA(MATCH($C482,账户表,0)),"※这个账户不在【基础资料】的账户档案里",IF($B482="","※没填日期，这一笔不会进任何月份的报表",IF(AND($F482&lt;&gt;"",$G482&lt;&gt;""),"※收入和支出不能同时填",IF(AND(N($F482)=0,N($G482)=0),"※收入和支出都没填",IF(OR(N($F482)&lt;0,N($G482)&lt;0),"※金额不能填负数，方向反了就换一列填",IF($D482="","※没填收支类别，分类报表会漏掉这一笔",IF(ISNA(MATCH($D482,类别表,0)),"※收支类别不在【基础资料】的清单里",IF(AND($L482="内部转账",$M482=""),"△内部转账要在「对方账户」写上另一头",IF(AND($L482="内部转账",$M482=$C482),"※对方账户跟本账户是同一个",IF(AND($L482&lt;&gt;"内部转账",$M482&lt;&gt;""),"△填了对方账户，但类别不是内部转账",IF($H482&lt;0,"△这一笔之后该账户余额成负数了，核一下",""))))))))))))</f>
        <v/>
      </c>
    </row>
    <row r="483">
      <c r="A483" s="17">
        <f>IF($C483="","",COUNTA($C$5:$C483))</f>
        <v/>
      </c>
      <c r="B483" s="20" t="n"/>
      <c r="C483" s="18" t="n"/>
      <c r="D483" s="18" t="n"/>
      <c r="E483" s="26" t="n"/>
      <c r="F483" s="19" t="n"/>
      <c r="G483" s="19" t="n"/>
      <c r="H483" s="27">
        <f>IF($C483="","",ROUND(SUMIF(账户表,$C483,账户期初)+SUMIFS($F$5:F483,$C$5:C483,$C483)-SUMIFS($G$5:G483,$C$5:C483,$C483),2))</f>
        <v/>
      </c>
      <c r="I483" s="18" t="n"/>
      <c r="J483" s="18" t="n"/>
      <c r="K483" s="28">
        <f>IF($B483="","",--TEXT($B483,"yyyymm"))</f>
        <v/>
      </c>
      <c r="L483" s="29">
        <f>IF($D483="","",IFERROR(INDEX(类别属性,MATCH($D483,类别表,0)),""))</f>
        <v/>
      </c>
      <c r="M483" s="18" t="n"/>
      <c r="N483" s="18" t="n"/>
      <c r="O483" s="26" t="n"/>
      <c r="P483" s="21">
        <f>IF($C483="","",IF(ISNA(MATCH($C483,账户表,0)),"※这个账户不在【基础资料】的账户档案里",IF($B483="","※没填日期，这一笔不会进任何月份的报表",IF(AND($F483&lt;&gt;"",$G483&lt;&gt;""),"※收入和支出不能同时填",IF(AND(N($F483)=0,N($G483)=0),"※收入和支出都没填",IF(OR(N($F483)&lt;0,N($G483)&lt;0),"※金额不能填负数，方向反了就换一列填",IF($D483="","※没填收支类别，分类报表会漏掉这一笔",IF(ISNA(MATCH($D483,类别表,0)),"※收支类别不在【基础资料】的清单里",IF(AND($L483="内部转账",$M483=""),"△内部转账要在「对方账户」写上另一头",IF(AND($L483="内部转账",$M483=$C483),"※对方账户跟本账户是同一个",IF(AND($L483&lt;&gt;"内部转账",$M483&lt;&gt;""),"△填了对方账户，但类别不是内部转账",IF($H483&lt;0,"△这一笔之后该账户余额成负数了，核一下",""))))))))))))</f>
        <v/>
      </c>
    </row>
    <row r="484">
      <c r="A484" s="17">
        <f>IF($C484="","",COUNTA($C$5:$C484))</f>
        <v/>
      </c>
      <c r="B484" s="20" t="n"/>
      <c r="C484" s="18" t="n"/>
      <c r="D484" s="18" t="n"/>
      <c r="E484" s="26" t="n"/>
      <c r="F484" s="19" t="n"/>
      <c r="G484" s="19" t="n"/>
      <c r="H484" s="27">
        <f>IF($C484="","",ROUND(SUMIF(账户表,$C484,账户期初)+SUMIFS($F$5:F484,$C$5:C484,$C484)-SUMIFS($G$5:G484,$C$5:C484,$C484),2))</f>
        <v/>
      </c>
      <c r="I484" s="18" t="n"/>
      <c r="J484" s="18" t="n"/>
      <c r="K484" s="28">
        <f>IF($B484="","",--TEXT($B484,"yyyymm"))</f>
        <v/>
      </c>
      <c r="L484" s="29">
        <f>IF($D484="","",IFERROR(INDEX(类别属性,MATCH($D484,类别表,0)),""))</f>
        <v/>
      </c>
      <c r="M484" s="18" t="n"/>
      <c r="N484" s="18" t="n"/>
      <c r="O484" s="26" t="n"/>
      <c r="P484" s="21">
        <f>IF($C484="","",IF(ISNA(MATCH($C484,账户表,0)),"※这个账户不在【基础资料】的账户档案里",IF($B484="","※没填日期，这一笔不会进任何月份的报表",IF(AND($F484&lt;&gt;"",$G484&lt;&gt;""),"※收入和支出不能同时填",IF(AND(N($F484)=0,N($G484)=0),"※收入和支出都没填",IF(OR(N($F484)&lt;0,N($G484)&lt;0),"※金额不能填负数，方向反了就换一列填",IF($D484="","※没填收支类别，分类报表会漏掉这一笔",IF(ISNA(MATCH($D484,类别表,0)),"※收支类别不在【基础资料】的清单里",IF(AND($L484="内部转账",$M484=""),"△内部转账要在「对方账户」写上另一头",IF(AND($L484="内部转账",$M484=$C484),"※对方账户跟本账户是同一个",IF(AND($L484&lt;&gt;"内部转账",$M484&lt;&gt;""),"△填了对方账户，但类别不是内部转账",IF($H484&lt;0,"△这一笔之后该账户余额成负数了，核一下",""))))))))))))</f>
        <v/>
      </c>
    </row>
    <row r="485">
      <c r="A485" s="17">
        <f>IF($C485="","",COUNTA($C$5:$C485))</f>
        <v/>
      </c>
      <c r="B485" s="20" t="n"/>
      <c r="C485" s="18" t="n"/>
      <c r="D485" s="18" t="n"/>
      <c r="E485" s="26" t="n"/>
      <c r="F485" s="19" t="n"/>
      <c r="G485" s="19" t="n"/>
      <c r="H485" s="27">
        <f>IF($C485="","",ROUND(SUMIF(账户表,$C485,账户期初)+SUMIFS($F$5:F485,$C$5:C485,$C485)-SUMIFS($G$5:G485,$C$5:C485,$C485),2))</f>
        <v/>
      </c>
      <c r="I485" s="18" t="n"/>
      <c r="J485" s="18" t="n"/>
      <c r="K485" s="28">
        <f>IF($B485="","",--TEXT($B485,"yyyymm"))</f>
        <v/>
      </c>
      <c r="L485" s="29">
        <f>IF($D485="","",IFERROR(INDEX(类别属性,MATCH($D485,类别表,0)),""))</f>
        <v/>
      </c>
      <c r="M485" s="18" t="n"/>
      <c r="N485" s="18" t="n"/>
      <c r="O485" s="26" t="n"/>
      <c r="P485" s="21">
        <f>IF($C485="","",IF(ISNA(MATCH($C485,账户表,0)),"※这个账户不在【基础资料】的账户档案里",IF($B485="","※没填日期，这一笔不会进任何月份的报表",IF(AND($F485&lt;&gt;"",$G485&lt;&gt;""),"※收入和支出不能同时填",IF(AND(N($F485)=0,N($G485)=0),"※收入和支出都没填",IF(OR(N($F485)&lt;0,N($G485)&lt;0),"※金额不能填负数，方向反了就换一列填",IF($D485="","※没填收支类别，分类报表会漏掉这一笔",IF(ISNA(MATCH($D485,类别表,0)),"※收支类别不在【基础资料】的清单里",IF(AND($L485="内部转账",$M485=""),"△内部转账要在「对方账户」写上另一头",IF(AND($L485="内部转账",$M485=$C485),"※对方账户跟本账户是同一个",IF(AND($L485&lt;&gt;"内部转账",$M485&lt;&gt;""),"△填了对方账户，但类别不是内部转账",IF($H485&lt;0,"△这一笔之后该账户余额成负数了，核一下",""))))))))))))</f>
        <v/>
      </c>
    </row>
    <row r="486">
      <c r="A486" s="17">
        <f>IF($C486="","",COUNTA($C$5:$C486))</f>
        <v/>
      </c>
      <c r="B486" s="20" t="n"/>
      <c r="C486" s="18" t="n"/>
      <c r="D486" s="18" t="n"/>
      <c r="E486" s="26" t="n"/>
      <c r="F486" s="19" t="n"/>
      <c r="G486" s="19" t="n"/>
      <c r="H486" s="27">
        <f>IF($C486="","",ROUND(SUMIF(账户表,$C486,账户期初)+SUMIFS($F$5:F486,$C$5:C486,$C486)-SUMIFS($G$5:G486,$C$5:C486,$C486),2))</f>
        <v/>
      </c>
      <c r="I486" s="18" t="n"/>
      <c r="J486" s="18" t="n"/>
      <c r="K486" s="28">
        <f>IF($B486="","",--TEXT($B486,"yyyymm"))</f>
        <v/>
      </c>
      <c r="L486" s="29">
        <f>IF($D486="","",IFERROR(INDEX(类别属性,MATCH($D486,类别表,0)),""))</f>
        <v/>
      </c>
      <c r="M486" s="18" t="n"/>
      <c r="N486" s="18" t="n"/>
      <c r="O486" s="26" t="n"/>
      <c r="P486" s="21">
        <f>IF($C486="","",IF(ISNA(MATCH($C486,账户表,0)),"※这个账户不在【基础资料】的账户档案里",IF($B486="","※没填日期，这一笔不会进任何月份的报表",IF(AND($F486&lt;&gt;"",$G486&lt;&gt;""),"※收入和支出不能同时填",IF(AND(N($F486)=0,N($G486)=0),"※收入和支出都没填",IF(OR(N($F486)&lt;0,N($G486)&lt;0),"※金额不能填负数，方向反了就换一列填",IF($D486="","※没填收支类别，分类报表会漏掉这一笔",IF(ISNA(MATCH($D486,类别表,0)),"※收支类别不在【基础资料】的清单里",IF(AND($L486="内部转账",$M486=""),"△内部转账要在「对方账户」写上另一头",IF(AND($L486="内部转账",$M486=$C486),"※对方账户跟本账户是同一个",IF(AND($L486&lt;&gt;"内部转账",$M486&lt;&gt;""),"△填了对方账户，但类别不是内部转账",IF($H486&lt;0,"△这一笔之后该账户余额成负数了，核一下",""))))))))))))</f>
        <v/>
      </c>
    </row>
    <row r="487">
      <c r="A487" s="17">
        <f>IF($C487="","",COUNTA($C$5:$C487))</f>
        <v/>
      </c>
      <c r="B487" s="20" t="n"/>
      <c r="C487" s="18" t="n"/>
      <c r="D487" s="18" t="n"/>
      <c r="E487" s="26" t="n"/>
      <c r="F487" s="19" t="n"/>
      <c r="G487" s="19" t="n"/>
      <c r="H487" s="27">
        <f>IF($C487="","",ROUND(SUMIF(账户表,$C487,账户期初)+SUMIFS($F$5:F487,$C$5:C487,$C487)-SUMIFS($G$5:G487,$C$5:C487,$C487),2))</f>
        <v/>
      </c>
      <c r="I487" s="18" t="n"/>
      <c r="J487" s="18" t="n"/>
      <c r="K487" s="28">
        <f>IF($B487="","",--TEXT($B487,"yyyymm"))</f>
        <v/>
      </c>
      <c r="L487" s="29">
        <f>IF($D487="","",IFERROR(INDEX(类别属性,MATCH($D487,类别表,0)),""))</f>
        <v/>
      </c>
      <c r="M487" s="18" t="n"/>
      <c r="N487" s="18" t="n"/>
      <c r="O487" s="26" t="n"/>
      <c r="P487" s="21">
        <f>IF($C487="","",IF(ISNA(MATCH($C487,账户表,0)),"※这个账户不在【基础资料】的账户档案里",IF($B487="","※没填日期，这一笔不会进任何月份的报表",IF(AND($F487&lt;&gt;"",$G487&lt;&gt;""),"※收入和支出不能同时填",IF(AND(N($F487)=0,N($G487)=0),"※收入和支出都没填",IF(OR(N($F487)&lt;0,N($G487)&lt;0),"※金额不能填负数，方向反了就换一列填",IF($D487="","※没填收支类别，分类报表会漏掉这一笔",IF(ISNA(MATCH($D487,类别表,0)),"※收支类别不在【基础资料】的清单里",IF(AND($L487="内部转账",$M487=""),"△内部转账要在「对方账户」写上另一头",IF(AND($L487="内部转账",$M487=$C487),"※对方账户跟本账户是同一个",IF(AND($L487&lt;&gt;"内部转账",$M487&lt;&gt;""),"△填了对方账户，但类别不是内部转账",IF($H487&lt;0,"△这一笔之后该账户余额成负数了，核一下",""))))))))))))</f>
        <v/>
      </c>
    </row>
    <row r="488">
      <c r="A488" s="17">
        <f>IF($C488="","",COUNTA($C$5:$C488))</f>
        <v/>
      </c>
      <c r="B488" s="20" t="n"/>
      <c r="C488" s="18" t="n"/>
      <c r="D488" s="18" t="n"/>
      <c r="E488" s="26" t="n"/>
      <c r="F488" s="19" t="n"/>
      <c r="G488" s="19" t="n"/>
      <c r="H488" s="27">
        <f>IF($C488="","",ROUND(SUMIF(账户表,$C488,账户期初)+SUMIFS($F$5:F488,$C$5:C488,$C488)-SUMIFS($G$5:G488,$C$5:C488,$C488),2))</f>
        <v/>
      </c>
      <c r="I488" s="18" t="n"/>
      <c r="J488" s="18" t="n"/>
      <c r="K488" s="28">
        <f>IF($B488="","",--TEXT($B488,"yyyymm"))</f>
        <v/>
      </c>
      <c r="L488" s="29">
        <f>IF($D488="","",IFERROR(INDEX(类别属性,MATCH($D488,类别表,0)),""))</f>
        <v/>
      </c>
      <c r="M488" s="18" t="n"/>
      <c r="N488" s="18" t="n"/>
      <c r="O488" s="26" t="n"/>
      <c r="P488" s="21">
        <f>IF($C488="","",IF(ISNA(MATCH($C488,账户表,0)),"※这个账户不在【基础资料】的账户档案里",IF($B488="","※没填日期，这一笔不会进任何月份的报表",IF(AND($F488&lt;&gt;"",$G488&lt;&gt;""),"※收入和支出不能同时填",IF(AND(N($F488)=0,N($G488)=0),"※收入和支出都没填",IF(OR(N($F488)&lt;0,N($G488)&lt;0),"※金额不能填负数，方向反了就换一列填",IF($D488="","※没填收支类别，分类报表会漏掉这一笔",IF(ISNA(MATCH($D488,类别表,0)),"※收支类别不在【基础资料】的清单里",IF(AND($L488="内部转账",$M488=""),"△内部转账要在「对方账户」写上另一头",IF(AND($L488="内部转账",$M488=$C488),"※对方账户跟本账户是同一个",IF(AND($L488&lt;&gt;"内部转账",$M488&lt;&gt;""),"△填了对方账户，但类别不是内部转账",IF($H488&lt;0,"△这一笔之后该账户余额成负数了，核一下",""))))))))))))</f>
        <v/>
      </c>
    </row>
    <row r="489">
      <c r="A489" s="17">
        <f>IF($C489="","",COUNTA($C$5:$C489))</f>
        <v/>
      </c>
      <c r="B489" s="20" t="n"/>
      <c r="C489" s="18" t="n"/>
      <c r="D489" s="18" t="n"/>
      <c r="E489" s="26" t="n"/>
      <c r="F489" s="19" t="n"/>
      <c r="G489" s="19" t="n"/>
      <c r="H489" s="27">
        <f>IF($C489="","",ROUND(SUMIF(账户表,$C489,账户期初)+SUMIFS($F$5:F489,$C$5:C489,$C489)-SUMIFS($G$5:G489,$C$5:C489,$C489),2))</f>
        <v/>
      </c>
      <c r="I489" s="18" t="n"/>
      <c r="J489" s="18" t="n"/>
      <c r="K489" s="28">
        <f>IF($B489="","",--TEXT($B489,"yyyymm"))</f>
        <v/>
      </c>
      <c r="L489" s="29">
        <f>IF($D489="","",IFERROR(INDEX(类别属性,MATCH($D489,类别表,0)),""))</f>
        <v/>
      </c>
      <c r="M489" s="18" t="n"/>
      <c r="N489" s="18" t="n"/>
      <c r="O489" s="26" t="n"/>
      <c r="P489" s="21">
        <f>IF($C489="","",IF(ISNA(MATCH($C489,账户表,0)),"※这个账户不在【基础资料】的账户档案里",IF($B489="","※没填日期，这一笔不会进任何月份的报表",IF(AND($F489&lt;&gt;"",$G489&lt;&gt;""),"※收入和支出不能同时填",IF(AND(N($F489)=0,N($G489)=0),"※收入和支出都没填",IF(OR(N($F489)&lt;0,N($G489)&lt;0),"※金额不能填负数，方向反了就换一列填",IF($D489="","※没填收支类别，分类报表会漏掉这一笔",IF(ISNA(MATCH($D489,类别表,0)),"※收支类别不在【基础资料】的清单里",IF(AND($L489="内部转账",$M489=""),"△内部转账要在「对方账户」写上另一头",IF(AND($L489="内部转账",$M489=$C489),"※对方账户跟本账户是同一个",IF(AND($L489&lt;&gt;"内部转账",$M489&lt;&gt;""),"△填了对方账户，但类别不是内部转账",IF($H489&lt;0,"△这一笔之后该账户余额成负数了，核一下",""))))))))))))</f>
        <v/>
      </c>
    </row>
    <row r="490">
      <c r="A490" s="17">
        <f>IF($C490="","",COUNTA($C$5:$C490))</f>
        <v/>
      </c>
      <c r="B490" s="20" t="n"/>
      <c r="C490" s="18" t="n"/>
      <c r="D490" s="18" t="n"/>
      <c r="E490" s="26" t="n"/>
      <c r="F490" s="19" t="n"/>
      <c r="G490" s="19" t="n"/>
      <c r="H490" s="27">
        <f>IF($C490="","",ROUND(SUMIF(账户表,$C490,账户期初)+SUMIFS($F$5:F490,$C$5:C490,$C490)-SUMIFS($G$5:G490,$C$5:C490,$C490),2))</f>
        <v/>
      </c>
      <c r="I490" s="18" t="n"/>
      <c r="J490" s="18" t="n"/>
      <c r="K490" s="28">
        <f>IF($B490="","",--TEXT($B490,"yyyymm"))</f>
        <v/>
      </c>
      <c r="L490" s="29">
        <f>IF($D490="","",IFERROR(INDEX(类别属性,MATCH($D490,类别表,0)),""))</f>
        <v/>
      </c>
      <c r="M490" s="18" t="n"/>
      <c r="N490" s="18" t="n"/>
      <c r="O490" s="26" t="n"/>
      <c r="P490" s="21">
        <f>IF($C490="","",IF(ISNA(MATCH($C490,账户表,0)),"※这个账户不在【基础资料】的账户档案里",IF($B490="","※没填日期，这一笔不会进任何月份的报表",IF(AND($F490&lt;&gt;"",$G490&lt;&gt;""),"※收入和支出不能同时填",IF(AND(N($F490)=0,N($G490)=0),"※收入和支出都没填",IF(OR(N($F490)&lt;0,N($G490)&lt;0),"※金额不能填负数，方向反了就换一列填",IF($D490="","※没填收支类别，分类报表会漏掉这一笔",IF(ISNA(MATCH($D490,类别表,0)),"※收支类别不在【基础资料】的清单里",IF(AND($L490="内部转账",$M490=""),"△内部转账要在「对方账户」写上另一头",IF(AND($L490="内部转账",$M490=$C490),"※对方账户跟本账户是同一个",IF(AND($L490&lt;&gt;"内部转账",$M490&lt;&gt;""),"△填了对方账户，但类别不是内部转账",IF($H490&lt;0,"△这一笔之后该账户余额成负数了，核一下",""))))))))))))</f>
        <v/>
      </c>
    </row>
    <row r="491">
      <c r="A491" s="17">
        <f>IF($C491="","",COUNTA($C$5:$C491))</f>
        <v/>
      </c>
      <c r="B491" s="20" t="n"/>
      <c r="C491" s="18" t="n"/>
      <c r="D491" s="18" t="n"/>
      <c r="E491" s="26" t="n"/>
      <c r="F491" s="19" t="n"/>
      <c r="G491" s="19" t="n"/>
      <c r="H491" s="27">
        <f>IF($C491="","",ROUND(SUMIF(账户表,$C491,账户期初)+SUMIFS($F$5:F491,$C$5:C491,$C491)-SUMIFS($G$5:G491,$C$5:C491,$C491),2))</f>
        <v/>
      </c>
      <c r="I491" s="18" t="n"/>
      <c r="J491" s="18" t="n"/>
      <c r="K491" s="28">
        <f>IF($B491="","",--TEXT($B491,"yyyymm"))</f>
        <v/>
      </c>
      <c r="L491" s="29">
        <f>IF($D491="","",IFERROR(INDEX(类别属性,MATCH($D491,类别表,0)),""))</f>
        <v/>
      </c>
      <c r="M491" s="18" t="n"/>
      <c r="N491" s="18" t="n"/>
      <c r="O491" s="26" t="n"/>
      <c r="P491" s="21">
        <f>IF($C491="","",IF(ISNA(MATCH($C491,账户表,0)),"※这个账户不在【基础资料】的账户档案里",IF($B491="","※没填日期，这一笔不会进任何月份的报表",IF(AND($F491&lt;&gt;"",$G491&lt;&gt;""),"※收入和支出不能同时填",IF(AND(N($F491)=0,N($G491)=0),"※收入和支出都没填",IF(OR(N($F491)&lt;0,N($G491)&lt;0),"※金额不能填负数，方向反了就换一列填",IF($D491="","※没填收支类别，分类报表会漏掉这一笔",IF(ISNA(MATCH($D491,类别表,0)),"※收支类别不在【基础资料】的清单里",IF(AND($L491="内部转账",$M491=""),"△内部转账要在「对方账户」写上另一头",IF(AND($L491="内部转账",$M491=$C491),"※对方账户跟本账户是同一个",IF(AND($L491&lt;&gt;"内部转账",$M491&lt;&gt;""),"△填了对方账户，但类别不是内部转账",IF($H491&lt;0,"△这一笔之后该账户余额成负数了，核一下",""))))))))))))</f>
        <v/>
      </c>
    </row>
    <row r="492">
      <c r="A492" s="17">
        <f>IF($C492="","",COUNTA($C$5:$C492))</f>
        <v/>
      </c>
      <c r="B492" s="20" t="n"/>
      <c r="C492" s="18" t="n"/>
      <c r="D492" s="18" t="n"/>
      <c r="E492" s="26" t="n"/>
      <c r="F492" s="19" t="n"/>
      <c r="G492" s="19" t="n"/>
      <c r="H492" s="27">
        <f>IF($C492="","",ROUND(SUMIF(账户表,$C492,账户期初)+SUMIFS($F$5:F492,$C$5:C492,$C492)-SUMIFS($G$5:G492,$C$5:C492,$C492),2))</f>
        <v/>
      </c>
      <c r="I492" s="18" t="n"/>
      <c r="J492" s="18" t="n"/>
      <c r="K492" s="28">
        <f>IF($B492="","",--TEXT($B492,"yyyymm"))</f>
        <v/>
      </c>
      <c r="L492" s="29">
        <f>IF($D492="","",IFERROR(INDEX(类别属性,MATCH($D492,类别表,0)),""))</f>
        <v/>
      </c>
      <c r="M492" s="18" t="n"/>
      <c r="N492" s="18" t="n"/>
      <c r="O492" s="26" t="n"/>
      <c r="P492" s="21">
        <f>IF($C492="","",IF(ISNA(MATCH($C492,账户表,0)),"※这个账户不在【基础资料】的账户档案里",IF($B492="","※没填日期，这一笔不会进任何月份的报表",IF(AND($F492&lt;&gt;"",$G492&lt;&gt;""),"※收入和支出不能同时填",IF(AND(N($F492)=0,N($G492)=0),"※收入和支出都没填",IF(OR(N($F492)&lt;0,N($G492)&lt;0),"※金额不能填负数，方向反了就换一列填",IF($D492="","※没填收支类别，分类报表会漏掉这一笔",IF(ISNA(MATCH($D492,类别表,0)),"※收支类别不在【基础资料】的清单里",IF(AND($L492="内部转账",$M492=""),"△内部转账要在「对方账户」写上另一头",IF(AND($L492="内部转账",$M492=$C492),"※对方账户跟本账户是同一个",IF(AND($L492&lt;&gt;"内部转账",$M492&lt;&gt;""),"△填了对方账户，但类别不是内部转账",IF($H492&lt;0,"△这一笔之后该账户余额成负数了，核一下",""))))))))))))</f>
        <v/>
      </c>
    </row>
    <row r="493">
      <c r="A493" s="17">
        <f>IF($C493="","",COUNTA($C$5:$C493))</f>
        <v/>
      </c>
      <c r="B493" s="20" t="n"/>
      <c r="C493" s="18" t="n"/>
      <c r="D493" s="18" t="n"/>
      <c r="E493" s="26" t="n"/>
      <c r="F493" s="19" t="n"/>
      <c r="G493" s="19" t="n"/>
      <c r="H493" s="27">
        <f>IF($C493="","",ROUND(SUMIF(账户表,$C493,账户期初)+SUMIFS($F$5:F493,$C$5:C493,$C493)-SUMIFS($G$5:G493,$C$5:C493,$C493),2))</f>
        <v/>
      </c>
      <c r="I493" s="18" t="n"/>
      <c r="J493" s="18" t="n"/>
      <c r="K493" s="28">
        <f>IF($B493="","",--TEXT($B493,"yyyymm"))</f>
        <v/>
      </c>
      <c r="L493" s="29">
        <f>IF($D493="","",IFERROR(INDEX(类别属性,MATCH($D493,类别表,0)),""))</f>
        <v/>
      </c>
      <c r="M493" s="18" t="n"/>
      <c r="N493" s="18" t="n"/>
      <c r="O493" s="26" t="n"/>
      <c r="P493" s="21">
        <f>IF($C493="","",IF(ISNA(MATCH($C493,账户表,0)),"※这个账户不在【基础资料】的账户档案里",IF($B493="","※没填日期，这一笔不会进任何月份的报表",IF(AND($F493&lt;&gt;"",$G493&lt;&gt;""),"※收入和支出不能同时填",IF(AND(N($F493)=0,N($G493)=0),"※收入和支出都没填",IF(OR(N($F493)&lt;0,N($G493)&lt;0),"※金额不能填负数，方向反了就换一列填",IF($D493="","※没填收支类别，分类报表会漏掉这一笔",IF(ISNA(MATCH($D493,类别表,0)),"※收支类别不在【基础资料】的清单里",IF(AND($L493="内部转账",$M493=""),"△内部转账要在「对方账户」写上另一头",IF(AND($L493="内部转账",$M493=$C493),"※对方账户跟本账户是同一个",IF(AND($L493&lt;&gt;"内部转账",$M493&lt;&gt;""),"△填了对方账户，但类别不是内部转账",IF($H493&lt;0,"△这一笔之后该账户余额成负数了，核一下",""))))))))))))</f>
        <v/>
      </c>
    </row>
    <row r="494">
      <c r="A494" s="17">
        <f>IF($C494="","",COUNTA($C$5:$C494))</f>
        <v/>
      </c>
      <c r="B494" s="20" t="n"/>
      <c r="C494" s="18" t="n"/>
      <c r="D494" s="18" t="n"/>
      <c r="E494" s="26" t="n"/>
      <c r="F494" s="19" t="n"/>
      <c r="G494" s="19" t="n"/>
      <c r="H494" s="27">
        <f>IF($C494="","",ROUND(SUMIF(账户表,$C494,账户期初)+SUMIFS($F$5:F494,$C$5:C494,$C494)-SUMIFS($G$5:G494,$C$5:C494,$C494),2))</f>
        <v/>
      </c>
      <c r="I494" s="18" t="n"/>
      <c r="J494" s="18" t="n"/>
      <c r="K494" s="28">
        <f>IF($B494="","",--TEXT($B494,"yyyymm"))</f>
        <v/>
      </c>
      <c r="L494" s="29">
        <f>IF($D494="","",IFERROR(INDEX(类别属性,MATCH($D494,类别表,0)),""))</f>
        <v/>
      </c>
      <c r="M494" s="18" t="n"/>
      <c r="N494" s="18" t="n"/>
      <c r="O494" s="26" t="n"/>
      <c r="P494" s="21">
        <f>IF($C494="","",IF(ISNA(MATCH($C494,账户表,0)),"※这个账户不在【基础资料】的账户档案里",IF($B494="","※没填日期，这一笔不会进任何月份的报表",IF(AND($F494&lt;&gt;"",$G494&lt;&gt;""),"※收入和支出不能同时填",IF(AND(N($F494)=0,N($G494)=0),"※收入和支出都没填",IF(OR(N($F494)&lt;0,N($G494)&lt;0),"※金额不能填负数，方向反了就换一列填",IF($D494="","※没填收支类别，分类报表会漏掉这一笔",IF(ISNA(MATCH($D494,类别表,0)),"※收支类别不在【基础资料】的清单里",IF(AND($L494="内部转账",$M494=""),"△内部转账要在「对方账户」写上另一头",IF(AND($L494="内部转账",$M494=$C494),"※对方账户跟本账户是同一个",IF(AND($L494&lt;&gt;"内部转账",$M494&lt;&gt;""),"△填了对方账户，但类别不是内部转账",IF($H494&lt;0,"△这一笔之后该账户余额成负数了，核一下",""))))))))))))</f>
        <v/>
      </c>
    </row>
    <row r="495">
      <c r="A495" s="17">
        <f>IF($C495="","",COUNTA($C$5:$C495))</f>
        <v/>
      </c>
      <c r="B495" s="20" t="n"/>
      <c r="C495" s="18" t="n"/>
      <c r="D495" s="18" t="n"/>
      <c r="E495" s="26" t="n"/>
      <c r="F495" s="19" t="n"/>
      <c r="G495" s="19" t="n"/>
      <c r="H495" s="27">
        <f>IF($C495="","",ROUND(SUMIF(账户表,$C495,账户期初)+SUMIFS($F$5:F495,$C$5:C495,$C495)-SUMIFS($G$5:G495,$C$5:C495,$C495),2))</f>
        <v/>
      </c>
      <c r="I495" s="18" t="n"/>
      <c r="J495" s="18" t="n"/>
      <c r="K495" s="28">
        <f>IF($B495="","",--TEXT($B495,"yyyymm"))</f>
        <v/>
      </c>
      <c r="L495" s="29">
        <f>IF($D495="","",IFERROR(INDEX(类别属性,MATCH($D495,类别表,0)),""))</f>
        <v/>
      </c>
      <c r="M495" s="18" t="n"/>
      <c r="N495" s="18" t="n"/>
      <c r="O495" s="26" t="n"/>
      <c r="P495" s="21">
        <f>IF($C495="","",IF(ISNA(MATCH($C495,账户表,0)),"※这个账户不在【基础资料】的账户档案里",IF($B495="","※没填日期，这一笔不会进任何月份的报表",IF(AND($F495&lt;&gt;"",$G495&lt;&gt;""),"※收入和支出不能同时填",IF(AND(N($F495)=0,N($G495)=0),"※收入和支出都没填",IF(OR(N($F495)&lt;0,N($G495)&lt;0),"※金额不能填负数，方向反了就换一列填",IF($D495="","※没填收支类别，分类报表会漏掉这一笔",IF(ISNA(MATCH($D495,类别表,0)),"※收支类别不在【基础资料】的清单里",IF(AND($L495="内部转账",$M495=""),"△内部转账要在「对方账户」写上另一头",IF(AND($L495="内部转账",$M495=$C495),"※对方账户跟本账户是同一个",IF(AND($L495&lt;&gt;"内部转账",$M495&lt;&gt;""),"△填了对方账户，但类别不是内部转账",IF($H495&lt;0,"△这一笔之后该账户余额成负数了，核一下",""))))))))))))</f>
        <v/>
      </c>
    </row>
    <row r="496">
      <c r="A496" s="17">
        <f>IF($C496="","",COUNTA($C$5:$C496))</f>
        <v/>
      </c>
      <c r="B496" s="20" t="n"/>
      <c r="C496" s="18" t="n"/>
      <c r="D496" s="18" t="n"/>
      <c r="E496" s="26" t="n"/>
      <c r="F496" s="19" t="n"/>
      <c r="G496" s="19" t="n"/>
      <c r="H496" s="27">
        <f>IF($C496="","",ROUND(SUMIF(账户表,$C496,账户期初)+SUMIFS($F$5:F496,$C$5:C496,$C496)-SUMIFS($G$5:G496,$C$5:C496,$C496),2))</f>
        <v/>
      </c>
      <c r="I496" s="18" t="n"/>
      <c r="J496" s="18" t="n"/>
      <c r="K496" s="28">
        <f>IF($B496="","",--TEXT($B496,"yyyymm"))</f>
        <v/>
      </c>
      <c r="L496" s="29">
        <f>IF($D496="","",IFERROR(INDEX(类别属性,MATCH($D496,类别表,0)),""))</f>
        <v/>
      </c>
      <c r="M496" s="18" t="n"/>
      <c r="N496" s="18" t="n"/>
      <c r="O496" s="26" t="n"/>
      <c r="P496" s="21">
        <f>IF($C496="","",IF(ISNA(MATCH($C496,账户表,0)),"※这个账户不在【基础资料】的账户档案里",IF($B496="","※没填日期，这一笔不会进任何月份的报表",IF(AND($F496&lt;&gt;"",$G496&lt;&gt;""),"※收入和支出不能同时填",IF(AND(N($F496)=0,N($G496)=0),"※收入和支出都没填",IF(OR(N($F496)&lt;0,N($G496)&lt;0),"※金额不能填负数，方向反了就换一列填",IF($D496="","※没填收支类别，分类报表会漏掉这一笔",IF(ISNA(MATCH($D496,类别表,0)),"※收支类别不在【基础资料】的清单里",IF(AND($L496="内部转账",$M496=""),"△内部转账要在「对方账户」写上另一头",IF(AND($L496="内部转账",$M496=$C496),"※对方账户跟本账户是同一个",IF(AND($L496&lt;&gt;"内部转账",$M496&lt;&gt;""),"△填了对方账户，但类别不是内部转账",IF($H496&lt;0,"△这一笔之后该账户余额成负数了，核一下",""))))))))))))</f>
        <v/>
      </c>
    </row>
    <row r="497">
      <c r="A497" s="17">
        <f>IF($C497="","",COUNTA($C$5:$C497))</f>
        <v/>
      </c>
      <c r="B497" s="20" t="n"/>
      <c r="C497" s="18" t="n"/>
      <c r="D497" s="18" t="n"/>
      <c r="E497" s="26" t="n"/>
      <c r="F497" s="19" t="n"/>
      <c r="G497" s="19" t="n"/>
      <c r="H497" s="27">
        <f>IF($C497="","",ROUND(SUMIF(账户表,$C497,账户期初)+SUMIFS($F$5:F497,$C$5:C497,$C497)-SUMIFS($G$5:G497,$C$5:C497,$C497),2))</f>
        <v/>
      </c>
      <c r="I497" s="18" t="n"/>
      <c r="J497" s="18" t="n"/>
      <c r="K497" s="28">
        <f>IF($B497="","",--TEXT($B497,"yyyymm"))</f>
        <v/>
      </c>
      <c r="L497" s="29">
        <f>IF($D497="","",IFERROR(INDEX(类别属性,MATCH($D497,类别表,0)),""))</f>
        <v/>
      </c>
      <c r="M497" s="18" t="n"/>
      <c r="N497" s="18" t="n"/>
      <c r="O497" s="26" t="n"/>
      <c r="P497" s="21">
        <f>IF($C497="","",IF(ISNA(MATCH($C497,账户表,0)),"※这个账户不在【基础资料】的账户档案里",IF($B497="","※没填日期，这一笔不会进任何月份的报表",IF(AND($F497&lt;&gt;"",$G497&lt;&gt;""),"※收入和支出不能同时填",IF(AND(N($F497)=0,N($G497)=0),"※收入和支出都没填",IF(OR(N($F497)&lt;0,N($G497)&lt;0),"※金额不能填负数，方向反了就换一列填",IF($D497="","※没填收支类别，分类报表会漏掉这一笔",IF(ISNA(MATCH($D497,类别表,0)),"※收支类别不在【基础资料】的清单里",IF(AND($L497="内部转账",$M497=""),"△内部转账要在「对方账户」写上另一头",IF(AND($L497="内部转账",$M497=$C497),"※对方账户跟本账户是同一个",IF(AND($L497&lt;&gt;"内部转账",$M497&lt;&gt;""),"△填了对方账户，但类别不是内部转账",IF($H497&lt;0,"△这一笔之后该账户余额成负数了，核一下",""))))))))))))</f>
        <v/>
      </c>
    </row>
    <row r="498">
      <c r="A498" s="17">
        <f>IF($C498="","",COUNTA($C$5:$C498))</f>
        <v/>
      </c>
      <c r="B498" s="20" t="n"/>
      <c r="C498" s="18" t="n"/>
      <c r="D498" s="18" t="n"/>
      <c r="E498" s="26" t="n"/>
      <c r="F498" s="19" t="n"/>
      <c r="G498" s="19" t="n"/>
      <c r="H498" s="27">
        <f>IF($C498="","",ROUND(SUMIF(账户表,$C498,账户期初)+SUMIFS($F$5:F498,$C$5:C498,$C498)-SUMIFS($G$5:G498,$C$5:C498,$C498),2))</f>
        <v/>
      </c>
      <c r="I498" s="18" t="n"/>
      <c r="J498" s="18" t="n"/>
      <c r="K498" s="28">
        <f>IF($B498="","",--TEXT($B498,"yyyymm"))</f>
        <v/>
      </c>
      <c r="L498" s="29">
        <f>IF($D498="","",IFERROR(INDEX(类别属性,MATCH($D498,类别表,0)),""))</f>
        <v/>
      </c>
      <c r="M498" s="18" t="n"/>
      <c r="N498" s="18" t="n"/>
      <c r="O498" s="26" t="n"/>
      <c r="P498" s="21">
        <f>IF($C498="","",IF(ISNA(MATCH($C498,账户表,0)),"※这个账户不在【基础资料】的账户档案里",IF($B498="","※没填日期，这一笔不会进任何月份的报表",IF(AND($F498&lt;&gt;"",$G498&lt;&gt;""),"※收入和支出不能同时填",IF(AND(N($F498)=0,N($G498)=0),"※收入和支出都没填",IF(OR(N($F498)&lt;0,N($G498)&lt;0),"※金额不能填负数，方向反了就换一列填",IF($D498="","※没填收支类别，分类报表会漏掉这一笔",IF(ISNA(MATCH($D498,类别表,0)),"※收支类别不在【基础资料】的清单里",IF(AND($L498="内部转账",$M498=""),"△内部转账要在「对方账户」写上另一头",IF(AND($L498="内部转账",$M498=$C498),"※对方账户跟本账户是同一个",IF(AND($L498&lt;&gt;"内部转账",$M498&lt;&gt;""),"△填了对方账户，但类别不是内部转账",IF($H498&lt;0,"△这一笔之后该账户余额成负数了，核一下",""))))))))))))</f>
        <v/>
      </c>
    </row>
    <row r="499">
      <c r="A499" s="17">
        <f>IF($C499="","",COUNTA($C$5:$C499))</f>
        <v/>
      </c>
      <c r="B499" s="20" t="n"/>
      <c r="C499" s="18" t="n"/>
      <c r="D499" s="18" t="n"/>
      <c r="E499" s="26" t="n"/>
      <c r="F499" s="19" t="n"/>
      <c r="G499" s="19" t="n"/>
      <c r="H499" s="27">
        <f>IF($C499="","",ROUND(SUMIF(账户表,$C499,账户期初)+SUMIFS($F$5:F499,$C$5:C499,$C499)-SUMIFS($G$5:G499,$C$5:C499,$C499),2))</f>
        <v/>
      </c>
      <c r="I499" s="18" t="n"/>
      <c r="J499" s="18" t="n"/>
      <c r="K499" s="28">
        <f>IF($B499="","",--TEXT($B499,"yyyymm"))</f>
        <v/>
      </c>
      <c r="L499" s="29">
        <f>IF($D499="","",IFERROR(INDEX(类别属性,MATCH($D499,类别表,0)),""))</f>
        <v/>
      </c>
      <c r="M499" s="18" t="n"/>
      <c r="N499" s="18" t="n"/>
      <c r="O499" s="26" t="n"/>
      <c r="P499" s="21">
        <f>IF($C499="","",IF(ISNA(MATCH($C499,账户表,0)),"※这个账户不在【基础资料】的账户档案里",IF($B499="","※没填日期，这一笔不会进任何月份的报表",IF(AND($F499&lt;&gt;"",$G499&lt;&gt;""),"※收入和支出不能同时填",IF(AND(N($F499)=0,N($G499)=0),"※收入和支出都没填",IF(OR(N($F499)&lt;0,N($G499)&lt;0),"※金额不能填负数，方向反了就换一列填",IF($D499="","※没填收支类别，分类报表会漏掉这一笔",IF(ISNA(MATCH($D499,类别表,0)),"※收支类别不在【基础资料】的清单里",IF(AND($L499="内部转账",$M499=""),"△内部转账要在「对方账户」写上另一头",IF(AND($L499="内部转账",$M499=$C499),"※对方账户跟本账户是同一个",IF(AND($L499&lt;&gt;"内部转账",$M499&lt;&gt;""),"△填了对方账户，但类别不是内部转账",IF($H499&lt;0,"△这一笔之后该账户余额成负数了，核一下",""))))))))))))</f>
        <v/>
      </c>
    </row>
    <row r="500">
      <c r="A500" s="17">
        <f>IF($C500="","",COUNTA($C$5:$C500))</f>
        <v/>
      </c>
      <c r="B500" s="20" t="n"/>
      <c r="C500" s="18" t="n"/>
      <c r="D500" s="18" t="n"/>
      <c r="E500" s="26" t="n"/>
      <c r="F500" s="19" t="n"/>
      <c r="G500" s="19" t="n"/>
      <c r="H500" s="27">
        <f>IF($C500="","",ROUND(SUMIF(账户表,$C500,账户期初)+SUMIFS($F$5:F500,$C$5:C500,$C500)-SUMIFS($G$5:G500,$C$5:C500,$C500),2))</f>
        <v/>
      </c>
      <c r="I500" s="18" t="n"/>
      <c r="J500" s="18" t="n"/>
      <c r="K500" s="28">
        <f>IF($B500="","",--TEXT($B500,"yyyymm"))</f>
        <v/>
      </c>
      <c r="L500" s="29">
        <f>IF($D500="","",IFERROR(INDEX(类别属性,MATCH($D500,类别表,0)),""))</f>
        <v/>
      </c>
      <c r="M500" s="18" t="n"/>
      <c r="N500" s="18" t="n"/>
      <c r="O500" s="26" t="n"/>
      <c r="P500" s="21">
        <f>IF($C500="","",IF(ISNA(MATCH($C500,账户表,0)),"※这个账户不在【基础资料】的账户档案里",IF($B500="","※没填日期，这一笔不会进任何月份的报表",IF(AND($F500&lt;&gt;"",$G500&lt;&gt;""),"※收入和支出不能同时填",IF(AND(N($F500)=0,N($G500)=0),"※收入和支出都没填",IF(OR(N($F500)&lt;0,N($G500)&lt;0),"※金额不能填负数，方向反了就换一列填",IF($D500="","※没填收支类别，分类报表会漏掉这一笔",IF(ISNA(MATCH($D500,类别表,0)),"※收支类别不在【基础资料】的清单里",IF(AND($L500="内部转账",$M500=""),"△内部转账要在「对方账户」写上另一头",IF(AND($L500="内部转账",$M500=$C500),"※对方账户跟本账户是同一个",IF(AND($L500&lt;&gt;"内部转账",$M500&lt;&gt;""),"△填了对方账户，但类别不是内部转账",IF($H500&lt;0,"△这一笔之后该账户余额成负数了，核一下",""))))))))))))</f>
        <v/>
      </c>
    </row>
    <row r="501">
      <c r="A501" s="17">
        <f>IF($C501="","",COUNTA($C$5:$C501))</f>
        <v/>
      </c>
      <c r="B501" s="20" t="n"/>
      <c r="C501" s="18" t="n"/>
      <c r="D501" s="18" t="n"/>
      <c r="E501" s="26" t="n"/>
      <c r="F501" s="19" t="n"/>
      <c r="G501" s="19" t="n"/>
      <c r="H501" s="27">
        <f>IF($C501="","",ROUND(SUMIF(账户表,$C501,账户期初)+SUMIFS($F$5:F501,$C$5:C501,$C501)-SUMIFS($G$5:G501,$C$5:C501,$C501),2))</f>
        <v/>
      </c>
      <c r="I501" s="18" t="n"/>
      <c r="J501" s="18" t="n"/>
      <c r="K501" s="28">
        <f>IF($B501="","",--TEXT($B501,"yyyymm"))</f>
        <v/>
      </c>
      <c r="L501" s="29">
        <f>IF($D501="","",IFERROR(INDEX(类别属性,MATCH($D501,类别表,0)),""))</f>
        <v/>
      </c>
      <c r="M501" s="18" t="n"/>
      <c r="N501" s="18" t="n"/>
      <c r="O501" s="26" t="n"/>
      <c r="P501" s="21">
        <f>IF($C501="","",IF(ISNA(MATCH($C501,账户表,0)),"※这个账户不在【基础资料】的账户档案里",IF($B501="","※没填日期，这一笔不会进任何月份的报表",IF(AND($F501&lt;&gt;"",$G501&lt;&gt;""),"※收入和支出不能同时填",IF(AND(N($F501)=0,N($G501)=0),"※收入和支出都没填",IF(OR(N($F501)&lt;0,N($G501)&lt;0),"※金额不能填负数，方向反了就换一列填",IF($D501="","※没填收支类别，分类报表会漏掉这一笔",IF(ISNA(MATCH($D501,类别表,0)),"※收支类别不在【基础资料】的清单里",IF(AND($L501="内部转账",$M501=""),"△内部转账要在「对方账户」写上另一头",IF(AND($L501="内部转账",$M501=$C501),"※对方账户跟本账户是同一个",IF(AND($L501&lt;&gt;"内部转账",$M501&lt;&gt;""),"△填了对方账户，但类别不是内部转账",IF($H501&lt;0,"△这一笔之后该账户余额成负数了，核一下",""))))))))))))</f>
        <v/>
      </c>
    </row>
    <row r="502">
      <c r="A502" s="17">
        <f>IF($C502="","",COUNTA($C$5:$C502))</f>
        <v/>
      </c>
      <c r="B502" s="20" t="n"/>
      <c r="C502" s="18" t="n"/>
      <c r="D502" s="18" t="n"/>
      <c r="E502" s="26" t="n"/>
      <c r="F502" s="19" t="n"/>
      <c r="G502" s="19" t="n"/>
      <c r="H502" s="27">
        <f>IF($C502="","",ROUND(SUMIF(账户表,$C502,账户期初)+SUMIFS($F$5:F502,$C$5:C502,$C502)-SUMIFS($G$5:G502,$C$5:C502,$C502),2))</f>
        <v/>
      </c>
      <c r="I502" s="18" t="n"/>
      <c r="J502" s="18" t="n"/>
      <c r="K502" s="28">
        <f>IF($B502="","",--TEXT($B502,"yyyymm"))</f>
        <v/>
      </c>
      <c r="L502" s="29">
        <f>IF($D502="","",IFERROR(INDEX(类别属性,MATCH($D502,类别表,0)),""))</f>
        <v/>
      </c>
      <c r="M502" s="18" t="n"/>
      <c r="N502" s="18" t="n"/>
      <c r="O502" s="26" t="n"/>
      <c r="P502" s="21">
        <f>IF($C502="","",IF(ISNA(MATCH($C502,账户表,0)),"※这个账户不在【基础资料】的账户档案里",IF($B502="","※没填日期，这一笔不会进任何月份的报表",IF(AND($F502&lt;&gt;"",$G502&lt;&gt;""),"※收入和支出不能同时填",IF(AND(N($F502)=0,N($G502)=0),"※收入和支出都没填",IF(OR(N($F502)&lt;0,N($G502)&lt;0),"※金额不能填负数，方向反了就换一列填",IF($D502="","※没填收支类别，分类报表会漏掉这一笔",IF(ISNA(MATCH($D502,类别表,0)),"※收支类别不在【基础资料】的清单里",IF(AND($L502="内部转账",$M502=""),"△内部转账要在「对方账户」写上另一头",IF(AND($L502="内部转账",$M502=$C502),"※对方账户跟本账户是同一个",IF(AND($L502&lt;&gt;"内部转账",$M502&lt;&gt;""),"△填了对方账户，但类别不是内部转账",IF($H502&lt;0,"△这一笔之后该账户余额成负数了，核一下",""))))))))))))</f>
        <v/>
      </c>
    </row>
    <row r="503">
      <c r="A503" s="17">
        <f>IF($C503="","",COUNTA($C$5:$C503))</f>
        <v/>
      </c>
      <c r="B503" s="20" t="n"/>
      <c r="C503" s="18" t="n"/>
      <c r="D503" s="18" t="n"/>
      <c r="E503" s="26" t="n"/>
      <c r="F503" s="19" t="n"/>
      <c r="G503" s="19" t="n"/>
      <c r="H503" s="27">
        <f>IF($C503="","",ROUND(SUMIF(账户表,$C503,账户期初)+SUMIFS($F$5:F503,$C$5:C503,$C503)-SUMIFS($G$5:G503,$C$5:C503,$C503),2))</f>
        <v/>
      </c>
      <c r="I503" s="18" t="n"/>
      <c r="J503" s="18" t="n"/>
      <c r="K503" s="28">
        <f>IF($B503="","",--TEXT($B503,"yyyymm"))</f>
        <v/>
      </c>
      <c r="L503" s="29">
        <f>IF($D503="","",IFERROR(INDEX(类别属性,MATCH($D503,类别表,0)),""))</f>
        <v/>
      </c>
      <c r="M503" s="18" t="n"/>
      <c r="N503" s="18" t="n"/>
      <c r="O503" s="26" t="n"/>
      <c r="P503" s="21">
        <f>IF($C503="","",IF(ISNA(MATCH($C503,账户表,0)),"※这个账户不在【基础资料】的账户档案里",IF($B503="","※没填日期，这一笔不会进任何月份的报表",IF(AND($F503&lt;&gt;"",$G503&lt;&gt;""),"※收入和支出不能同时填",IF(AND(N($F503)=0,N($G503)=0),"※收入和支出都没填",IF(OR(N($F503)&lt;0,N($G503)&lt;0),"※金额不能填负数，方向反了就换一列填",IF($D503="","※没填收支类别，分类报表会漏掉这一笔",IF(ISNA(MATCH($D503,类别表,0)),"※收支类别不在【基础资料】的清单里",IF(AND($L503="内部转账",$M503=""),"△内部转账要在「对方账户」写上另一头",IF(AND($L503="内部转账",$M503=$C503),"※对方账户跟本账户是同一个",IF(AND($L503&lt;&gt;"内部转账",$M503&lt;&gt;""),"△填了对方账户，但类别不是内部转账",IF($H503&lt;0,"△这一笔之后该账户余额成负数了，核一下",""))))))))))))</f>
        <v/>
      </c>
    </row>
    <row r="504">
      <c r="A504" s="17">
        <f>IF($C504="","",COUNTA($C$5:$C504))</f>
        <v/>
      </c>
      <c r="B504" s="20" t="n"/>
      <c r="C504" s="18" t="n"/>
      <c r="D504" s="18" t="n"/>
      <c r="E504" s="26" t="n"/>
      <c r="F504" s="19" t="n"/>
      <c r="G504" s="19" t="n"/>
      <c r="H504" s="27">
        <f>IF($C504="","",ROUND(SUMIF(账户表,$C504,账户期初)+SUMIFS($F$5:F504,$C$5:C504,$C504)-SUMIFS($G$5:G504,$C$5:C504,$C504),2))</f>
        <v/>
      </c>
      <c r="I504" s="18" t="n"/>
      <c r="J504" s="18" t="n"/>
      <c r="K504" s="28">
        <f>IF($B504="","",--TEXT($B504,"yyyymm"))</f>
        <v/>
      </c>
      <c r="L504" s="29">
        <f>IF($D504="","",IFERROR(INDEX(类别属性,MATCH($D504,类别表,0)),""))</f>
        <v/>
      </c>
      <c r="M504" s="18" t="n"/>
      <c r="N504" s="18" t="n"/>
      <c r="O504" s="26" t="n"/>
      <c r="P504" s="21">
        <f>IF($C504="","",IF(ISNA(MATCH($C504,账户表,0)),"※这个账户不在【基础资料】的账户档案里",IF($B504="","※没填日期，这一笔不会进任何月份的报表",IF(AND($F504&lt;&gt;"",$G504&lt;&gt;""),"※收入和支出不能同时填",IF(AND(N($F504)=0,N($G504)=0),"※收入和支出都没填",IF(OR(N($F504)&lt;0,N($G504)&lt;0),"※金额不能填负数，方向反了就换一列填",IF($D504="","※没填收支类别，分类报表会漏掉这一笔",IF(ISNA(MATCH($D504,类别表,0)),"※收支类别不在【基础资料】的清单里",IF(AND($L504="内部转账",$M504=""),"△内部转账要在「对方账户」写上另一头",IF(AND($L504="内部转账",$M504=$C504),"※对方账户跟本账户是同一个",IF(AND($L504&lt;&gt;"内部转账",$M504&lt;&gt;""),"△填了对方账户，但类别不是内部转账",IF($H504&lt;0,"△这一笔之后该账户余额成负数了，核一下",""))))))))))))</f>
        <v/>
      </c>
    </row>
    <row r="505">
      <c r="A505" s="17">
        <f>IF($C505="","",COUNTA($C$5:$C505))</f>
        <v/>
      </c>
      <c r="B505" s="20" t="n"/>
      <c r="C505" s="18" t="n"/>
      <c r="D505" s="18" t="n"/>
      <c r="E505" s="26" t="n"/>
      <c r="F505" s="19" t="n"/>
      <c r="G505" s="19" t="n"/>
      <c r="H505" s="27">
        <f>IF($C505="","",ROUND(SUMIF(账户表,$C505,账户期初)+SUMIFS($F$5:F505,$C$5:C505,$C505)-SUMIFS($G$5:G505,$C$5:C505,$C505),2))</f>
        <v/>
      </c>
      <c r="I505" s="18" t="n"/>
      <c r="J505" s="18" t="n"/>
      <c r="K505" s="28">
        <f>IF($B505="","",--TEXT($B505,"yyyymm"))</f>
        <v/>
      </c>
      <c r="L505" s="29">
        <f>IF($D505="","",IFERROR(INDEX(类别属性,MATCH($D505,类别表,0)),""))</f>
        <v/>
      </c>
      <c r="M505" s="18" t="n"/>
      <c r="N505" s="18" t="n"/>
      <c r="O505" s="26" t="n"/>
      <c r="P505" s="21">
        <f>IF($C505="","",IF(ISNA(MATCH($C505,账户表,0)),"※这个账户不在【基础资料】的账户档案里",IF($B505="","※没填日期，这一笔不会进任何月份的报表",IF(AND($F505&lt;&gt;"",$G505&lt;&gt;""),"※收入和支出不能同时填",IF(AND(N($F505)=0,N($G505)=0),"※收入和支出都没填",IF(OR(N($F505)&lt;0,N($G505)&lt;0),"※金额不能填负数，方向反了就换一列填",IF($D505="","※没填收支类别，分类报表会漏掉这一笔",IF(ISNA(MATCH($D505,类别表,0)),"※收支类别不在【基础资料】的清单里",IF(AND($L505="内部转账",$M505=""),"△内部转账要在「对方账户」写上另一头",IF(AND($L505="内部转账",$M505=$C505),"※对方账户跟本账户是同一个",IF(AND($L505&lt;&gt;"内部转账",$M505&lt;&gt;""),"△填了对方账户，但类别不是内部转账",IF($H505&lt;0,"△这一笔之后该账户余额成负数了，核一下",""))))))))))))</f>
        <v/>
      </c>
    </row>
    <row r="506">
      <c r="A506" s="17">
        <f>IF($C506="","",COUNTA($C$5:$C506))</f>
        <v/>
      </c>
      <c r="B506" s="20" t="n"/>
      <c r="C506" s="18" t="n"/>
      <c r="D506" s="18" t="n"/>
      <c r="E506" s="26" t="n"/>
      <c r="F506" s="19" t="n"/>
      <c r="G506" s="19" t="n"/>
      <c r="H506" s="27">
        <f>IF($C506="","",ROUND(SUMIF(账户表,$C506,账户期初)+SUMIFS($F$5:F506,$C$5:C506,$C506)-SUMIFS($G$5:G506,$C$5:C506,$C506),2))</f>
        <v/>
      </c>
      <c r="I506" s="18" t="n"/>
      <c r="J506" s="18" t="n"/>
      <c r="K506" s="28">
        <f>IF($B506="","",--TEXT($B506,"yyyymm"))</f>
        <v/>
      </c>
      <c r="L506" s="29">
        <f>IF($D506="","",IFERROR(INDEX(类别属性,MATCH($D506,类别表,0)),""))</f>
        <v/>
      </c>
      <c r="M506" s="18" t="n"/>
      <c r="N506" s="18" t="n"/>
      <c r="O506" s="26" t="n"/>
      <c r="P506" s="21">
        <f>IF($C506="","",IF(ISNA(MATCH($C506,账户表,0)),"※这个账户不在【基础资料】的账户档案里",IF($B506="","※没填日期，这一笔不会进任何月份的报表",IF(AND($F506&lt;&gt;"",$G506&lt;&gt;""),"※收入和支出不能同时填",IF(AND(N($F506)=0,N($G506)=0),"※收入和支出都没填",IF(OR(N($F506)&lt;0,N($G506)&lt;0),"※金额不能填负数，方向反了就换一列填",IF($D506="","※没填收支类别，分类报表会漏掉这一笔",IF(ISNA(MATCH($D506,类别表,0)),"※收支类别不在【基础资料】的清单里",IF(AND($L506="内部转账",$M506=""),"△内部转账要在「对方账户」写上另一头",IF(AND($L506="内部转账",$M506=$C506),"※对方账户跟本账户是同一个",IF(AND($L506&lt;&gt;"内部转账",$M506&lt;&gt;""),"△填了对方账户，但类别不是内部转账",IF($H506&lt;0,"△这一笔之后该账户余额成负数了，核一下",""))))))))))))</f>
        <v/>
      </c>
    </row>
    <row r="507">
      <c r="A507" s="17">
        <f>IF($C507="","",COUNTA($C$5:$C507))</f>
        <v/>
      </c>
      <c r="B507" s="20" t="n"/>
      <c r="C507" s="18" t="n"/>
      <c r="D507" s="18" t="n"/>
      <c r="E507" s="26" t="n"/>
      <c r="F507" s="19" t="n"/>
      <c r="G507" s="19" t="n"/>
      <c r="H507" s="27">
        <f>IF($C507="","",ROUND(SUMIF(账户表,$C507,账户期初)+SUMIFS($F$5:F507,$C$5:C507,$C507)-SUMIFS($G$5:G507,$C$5:C507,$C507),2))</f>
        <v/>
      </c>
      <c r="I507" s="18" t="n"/>
      <c r="J507" s="18" t="n"/>
      <c r="K507" s="28">
        <f>IF($B507="","",--TEXT($B507,"yyyymm"))</f>
        <v/>
      </c>
      <c r="L507" s="29">
        <f>IF($D507="","",IFERROR(INDEX(类别属性,MATCH($D507,类别表,0)),""))</f>
        <v/>
      </c>
      <c r="M507" s="18" t="n"/>
      <c r="N507" s="18" t="n"/>
      <c r="O507" s="26" t="n"/>
      <c r="P507" s="21">
        <f>IF($C507="","",IF(ISNA(MATCH($C507,账户表,0)),"※这个账户不在【基础资料】的账户档案里",IF($B507="","※没填日期，这一笔不会进任何月份的报表",IF(AND($F507&lt;&gt;"",$G507&lt;&gt;""),"※收入和支出不能同时填",IF(AND(N($F507)=0,N($G507)=0),"※收入和支出都没填",IF(OR(N($F507)&lt;0,N($G507)&lt;0),"※金额不能填负数，方向反了就换一列填",IF($D507="","※没填收支类别，分类报表会漏掉这一笔",IF(ISNA(MATCH($D507,类别表,0)),"※收支类别不在【基础资料】的清单里",IF(AND($L507="内部转账",$M507=""),"△内部转账要在「对方账户」写上另一头",IF(AND($L507="内部转账",$M507=$C507),"※对方账户跟本账户是同一个",IF(AND($L507&lt;&gt;"内部转账",$M507&lt;&gt;""),"△填了对方账户，但类别不是内部转账",IF($H507&lt;0,"△这一笔之后该账户余额成负数了，核一下",""))))))))))))</f>
        <v/>
      </c>
    </row>
    <row r="508">
      <c r="A508" s="17">
        <f>IF($C508="","",COUNTA($C$5:$C508))</f>
        <v/>
      </c>
      <c r="B508" s="20" t="n"/>
      <c r="C508" s="18" t="n"/>
      <c r="D508" s="18" t="n"/>
      <c r="E508" s="26" t="n"/>
      <c r="F508" s="19" t="n"/>
      <c r="G508" s="19" t="n"/>
      <c r="H508" s="27">
        <f>IF($C508="","",ROUND(SUMIF(账户表,$C508,账户期初)+SUMIFS($F$5:F508,$C$5:C508,$C508)-SUMIFS($G$5:G508,$C$5:C508,$C508),2))</f>
        <v/>
      </c>
      <c r="I508" s="18" t="n"/>
      <c r="J508" s="18" t="n"/>
      <c r="K508" s="28">
        <f>IF($B508="","",--TEXT($B508,"yyyymm"))</f>
        <v/>
      </c>
      <c r="L508" s="29">
        <f>IF($D508="","",IFERROR(INDEX(类别属性,MATCH($D508,类别表,0)),""))</f>
        <v/>
      </c>
      <c r="M508" s="18" t="n"/>
      <c r="N508" s="18" t="n"/>
      <c r="O508" s="26" t="n"/>
      <c r="P508" s="21">
        <f>IF($C508="","",IF(ISNA(MATCH($C508,账户表,0)),"※这个账户不在【基础资料】的账户档案里",IF($B508="","※没填日期，这一笔不会进任何月份的报表",IF(AND($F508&lt;&gt;"",$G508&lt;&gt;""),"※收入和支出不能同时填",IF(AND(N($F508)=0,N($G508)=0),"※收入和支出都没填",IF(OR(N($F508)&lt;0,N($G508)&lt;0),"※金额不能填负数，方向反了就换一列填",IF($D508="","※没填收支类别，分类报表会漏掉这一笔",IF(ISNA(MATCH($D508,类别表,0)),"※收支类别不在【基础资料】的清单里",IF(AND($L508="内部转账",$M508=""),"△内部转账要在「对方账户」写上另一头",IF(AND($L508="内部转账",$M508=$C508),"※对方账户跟本账户是同一个",IF(AND($L508&lt;&gt;"内部转账",$M508&lt;&gt;""),"△填了对方账户，但类别不是内部转账",IF($H508&lt;0,"△这一笔之后该账户余额成负数了，核一下",""))))))))))))</f>
        <v/>
      </c>
    </row>
    <row r="509">
      <c r="A509" s="17">
        <f>IF($C509="","",COUNTA($C$5:$C509))</f>
        <v/>
      </c>
      <c r="B509" s="20" t="n"/>
      <c r="C509" s="18" t="n"/>
      <c r="D509" s="18" t="n"/>
      <c r="E509" s="26" t="n"/>
      <c r="F509" s="19" t="n"/>
      <c r="G509" s="19" t="n"/>
      <c r="H509" s="27">
        <f>IF($C509="","",ROUND(SUMIF(账户表,$C509,账户期初)+SUMIFS($F$5:F509,$C$5:C509,$C509)-SUMIFS($G$5:G509,$C$5:C509,$C509),2))</f>
        <v/>
      </c>
      <c r="I509" s="18" t="n"/>
      <c r="J509" s="18" t="n"/>
      <c r="K509" s="28">
        <f>IF($B509="","",--TEXT($B509,"yyyymm"))</f>
        <v/>
      </c>
      <c r="L509" s="29">
        <f>IF($D509="","",IFERROR(INDEX(类别属性,MATCH($D509,类别表,0)),""))</f>
        <v/>
      </c>
      <c r="M509" s="18" t="n"/>
      <c r="N509" s="18" t="n"/>
      <c r="O509" s="26" t="n"/>
      <c r="P509" s="21">
        <f>IF($C509="","",IF(ISNA(MATCH($C509,账户表,0)),"※这个账户不在【基础资料】的账户档案里",IF($B509="","※没填日期，这一笔不会进任何月份的报表",IF(AND($F509&lt;&gt;"",$G509&lt;&gt;""),"※收入和支出不能同时填",IF(AND(N($F509)=0,N($G509)=0),"※收入和支出都没填",IF(OR(N($F509)&lt;0,N($G509)&lt;0),"※金额不能填负数，方向反了就换一列填",IF($D509="","※没填收支类别，分类报表会漏掉这一笔",IF(ISNA(MATCH($D509,类别表,0)),"※收支类别不在【基础资料】的清单里",IF(AND($L509="内部转账",$M509=""),"△内部转账要在「对方账户」写上另一头",IF(AND($L509="内部转账",$M509=$C509),"※对方账户跟本账户是同一个",IF(AND($L509&lt;&gt;"内部转账",$M509&lt;&gt;""),"△填了对方账户，但类别不是内部转账",IF($H509&lt;0,"△这一笔之后该账户余额成负数了，核一下",""))))))))))))</f>
        <v/>
      </c>
    </row>
    <row r="510">
      <c r="A510" s="17">
        <f>IF($C510="","",COUNTA($C$5:$C510))</f>
        <v/>
      </c>
      <c r="B510" s="20" t="n"/>
      <c r="C510" s="18" t="n"/>
      <c r="D510" s="18" t="n"/>
      <c r="E510" s="26" t="n"/>
      <c r="F510" s="19" t="n"/>
      <c r="G510" s="19" t="n"/>
      <c r="H510" s="27">
        <f>IF($C510="","",ROUND(SUMIF(账户表,$C510,账户期初)+SUMIFS($F$5:F510,$C$5:C510,$C510)-SUMIFS($G$5:G510,$C$5:C510,$C510),2))</f>
        <v/>
      </c>
      <c r="I510" s="18" t="n"/>
      <c r="J510" s="18" t="n"/>
      <c r="K510" s="28">
        <f>IF($B510="","",--TEXT($B510,"yyyymm"))</f>
        <v/>
      </c>
      <c r="L510" s="29">
        <f>IF($D510="","",IFERROR(INDEX(类别属性,MATCH($D510,类别表,0)),""))</f>
        <v/>
      </c>
      <c r="M510" s="18" t="n"/>
      <c r="N510" s="18" t="n"/>
      <c r="O510" s="26" t="n"/>
      <c r="P510" s="21">
        <f>IF($C510="","",IF(ISNA(MATCH($C510,账户表,0)),"※这个账户不在【基础资料】的账户档案里",IF($B510="","※没填日期，这一笔不会进任何月份的报表",IF(AND($F510&lt;&gt;"",$G510&lt;&gt;""),"※收入和支出不能同时填",IF(AND(N($F510)=0,N($G510)=0),"※收入和支出都没填",IF(OR(N($F510)&lt;0,N($G510)&lt;0),"※金额不能填负数，方向反了就换一列填",IF($D510="","※没填收支类别，分类报表会漏掉这一笔",IF(ISNA(MATCH($D510,类别表,0)),"※收支类别不在【基础资料】的清单里",IF(AND($L510="内部转账",$M510=""),"△内部转账要在「对方账户」写上另一头",IF(AND($L510="内部转账",$M510=$C510),"※对方账户跟本账户是同一个",IF(AND($L510&lt;&gt;"内部转账",$M510&lt;&gt;""),"△填了对方账户，但类别不是内部转账",IF($H510&lt;0,"△这一笔之后该账户余额成负数了，核一下",""))))))))))))</f>
        <v/>
      </c>
    </row>
    <row r="511">
      <c r="A511" s="17">
        <f>IF($C511="","",COUNTA($C$5:$C511))</f>
        <v/>
      </c>
      <c r="B511" s="20" t="n"/>
      <c r="C511" s="18" t="n"/>
      <c r="D511" s="18" t="n"/>
      <c r="E511" s="26" t="n"/>
      <c r="F511" s="19" t="n"/>
      <c r="G511" s="19" t="n"/>
      <c r="H511" s="27">
        <f>IF($C511="","",ROUND(SUMIF(账户表,$C511,账户期初)+SUMIFS($F$5:F511,$C$5:C511,$C511)-SUMIFS($G$5:G511,$C$5:C511,$C511),2))</f>
        <v/>
      </c>
      <c r="I511" s="18" t="n"/>
      <c r="J511" s="18" t="n"/>
      <c r="K511" s="28">
        <f>IF($B511="","",--TEXT($B511,"yyyymm"))</f>
        <v/>
      </c>
      <c r="L511" s="29">
        <f>IF($D511="","",IFERROR(INDEX(类别属性,MATCH($D511,类别表,0)),""))</f>
        <v/>
      </c>
      <c r="M511" s="18" t="n"/>
      <c r="N511" s="18" t="n"/>
      <c r="O511" s="26" t="n"/>
      <c r="P511" s="21">
        <f>IF($C511="","",IF(ISNA(MATCH($C511,账户表,0)),"※这个账户不在【基础资料】的账户档案里",IF($B511="","※没填日期，这一笔不会进任何月份的报表",IF(AND($F511&lt;&gt;"",$G511&lt;&gt;""),"※收入和支出不能同时填",IF(AND(N($F511)=0,N($G511)=0),"※收入和支出都没填",IF(OR(N($F511)&lt;0,N($G511)&lt;0),"※金额不能填负数，方向反了就换一列填",IF($D511="","※没填收支类别，分类报表会漏掉这一笔",IF(ISNA(MATCH($D511,类别表,0)),"※收支类别不在【基础资料】的清单里",IF(AND($L511="内部转账",$M511=""),"△内部转账要在「对方账户」写上另一头",IF(AND($L511="内部转账",$M511=$C511),"※对方账户跟本账户是同一个",IF(AND($L511&lt;&gt;"内部转账",$M511&lt;&gt;""),"△填了对方账户，但类别不是内部转账",IF($H511&lt;0,"△这一笔之后该账户余额成负数了，核一下",""))))))))))))</f>
        <v/>
      </c>
    </row>
    <row r="512">
      <c r="A512" s="17">
        <f>IF($C512="","",COUNTA($C$5:$C512))</f>
        <v/>
      </c>
      <c r="B512" s="20" t="n"/>
      <c r="C512" s="18" t="n"/>
      <c r="D512" s="18" t="n"/>
      <c r="E512" s="26" t="n"/>
      <c r="F512" s="19" t="n"/>
      <c r="G512" s="19" t="n"/>
      <c r="H512" s="27">
        <f>IF($C512="","",ROUND(SUMIF(账户表,$C512,账户期初)+SUMIFS($F$5:F512,$C$5:C512,$C512)-SUMIFS($G$5:G512,$C$5:C512,$C512),2))</f>
        <v/>
      </c>
      <c r="I512" s="18" t="n"/>
      <c r="J512" s="18" t="n"/>
      <c r="K512" s="28">
        <f>IF($B512="","",--TEXT($B512,"yyyymm"))</f>
        <v/>
      </c>
      <c r="L512" s="29">
        <f>IF($D512="","",IFERROR(INDEX(类别属性,MATCH($D512,类别表,0)),""))</f>
        <v/>
      </c>
      <c r="M512" s="18" t="n"/>
      <c r="N512" s="18" t="n"/>
      <c r="O512" s="26" t="n"/>
      <c r="P512" s="21">
        <f>IF($C512="","",IF(ISNA(MATCH($C512,账户表,0)),"※这个账户不在【基础资料】的账户档案里",IF($B512="","※没填日期，这一笔不会进任何月份的报表",IF(AND($F512&lt;&gt;"",$G512&lt;&gt;""),"※收入和支出不能同时填",IF(AND(N($F512)=0,N($G512)=0),"※收入和支出都没填",IF(OR(N($F512)&lt;0,N($G512)&lt;0),"※金额不能填负数，方向反了就换一列填",IF($D512="","※没填收支类别，分类报表会漏掉这一笔",IF(ISNA(MATCH($D512,类别表,0)),"※收支类别不在【基础资料】的清单里",IF(AND($L512="内部转账",$M512=""),"△内部转账要在「对方账户」写上另一头",IF(AND($L512="内部转账",$M512=$C512),"※对方账户跟本账户是同一个",IF(AND($L512&lt;&gt;"内部转账",$M512&lt;&gt;""),"△填了对方账户，但类别不是内部转账",IF($H512&lt;0,"△这一笔之后该账户余额成负数了，核一下",""))))))))))))</f>
        <v/>
      </c>
    </row>
    <row r="513">
      <c r="A513" s="17">
        <f>IF($C513="","",COUNTA($C$5:$C513))</f>
        <v/>
      </c>
      <c r="B513" s="20" t="n"/>
      <c r="C513" s="18" t="n"/>
      <c r="D513" s="18" t="n"/>
      <c r="E513" s="26" t="n"/>
      <c r="F513" s="19" t="n"/>
      <c r="G513" s="19" t="n"/>
      <c r="H513" s="27">
        <f>IF($C513="","",ROUND(SUMIF(账户表,$C513,账户期初)+SUMIFS($F$5:F513,$C$5:C513,$C513)-SUMIFS($G$5:G513,$C$5:C513,$C513),2))</f>
        <v/>
      </c>
      <c r="I513" s="18" t="n"/>
      <c r="J513" s="18" t="n"/>
      <c r="K513" s="28">
        <f>IF($B513="","",--TEXT($B513,"yyyymm"))</f>
        <v/>
      </c>
      <c r="L513" s="29">
        <f>IF($D513="","",IFERROR(INDEX(类别属性,MATCH($D513,类别表,0)),""))</f>
        <v/>
      </c>
      <c r="M513" s="18" t="n"/>
      <c r="N513" s="18" t="n"/>
      <c r="O513" s="26" t="n"/>
      <c r="P513" s="21">
        <f>IF($C513="","",IF(ISNA(MATCH($C513,账户表,0)),"※这个账户不在【基础资料】的账户档案里",IF($B513="","※没填日期，这一笔不会进任何月份的报表",IF(AND($F513&lt;&gt;"",$G513&lt;&gt;""),"※收入和支出不能同时填",IF(AND(N($F513)=0,N($G513)=0),"※收入和支出都没填",IF(OR(N($F513)&lt;0,N($G513)&lt;0),"※金额不能填负数，方向反了就换一列填",IF($D513="","※没填收支类别，分类报表会漏掉这一笔",IF(ISNA(MATCH($D513,类别表,0)),"※收支类别不在【基础资料】的清单里",IF(AND($L513="内部转账",$M513=""),"△内部转账要在「对方账户」写上另一头",IF(AND($L513="内部转账",$M513=$C513),"※对方账户跟本账户是同一个",IF(AND($L513&lt;&gt;"内部转账",$M513&lt;&gt;""),"△填了对方账户，但类别不是内部转账",IF($H513&lt;0,"△这一笔之后该账户余额成负数了，核一下",""))))))))))))</f>
        <v/>
      </c>
    </row>
    <row r="514">
      <c r="A514" s="17">
        <f>IF($C514="","",COUNTA($C$5:$C514))</f>
        <v/>
      </c>
      <c r="B514" s="20" t="n"/>
      <c r="C514" s="18" t="n"/>
      <c r="D514" s="18" t="n"/>
      <c r="E514" s="26" t="n"/>
      <c r="F514" s="19" t="n"/>
      <c r="G514" s="19" t="n"/>
      <c r="H514" s="27">
        <f>IF($C514="","",ROUND(SUMIF(账户表,$C514,账户期初)+SUMIFS($F$5:F514,$C$5:C514,$C514)-SUMIFS($G$5:G514,$C$5:C514,$C514),2))</f>
        <v/>
      </c>
      <c r="I514" s="18" t="n"/>
      <c r="J514" s="18" t="n"/>
      <c r="K514" s="28">
        <f>IF($B514="","",--TEXT($B514,"yyyymm"))</f>
        <v/>
      </c>
      <c r="L514" s="29">
        <f>IF($D514="","",IFERROR(INDEX(类别属性,MATCH($D514,类别表,0)),""))</f>
        <v/>
      </c>
      <c r="M514" s="18" t="n"/>
      <c r="N514" s="18" t="n"/>
      <c r="O514" s="26" t="n"/>
      <c r="P514" s="21">
        <f>IF($C514="","",IF(ISNA(MATCH($C514,账户表,0)),"※这个账户不在【基础资料】的账户档案里",IF($B514="","※没填日期，这一笔不会进任何月份的报表",IF(AND($F514&lt;&gt;"",$G514&lt;&gt;""),"※收入和支出不能同时填",IF(AND(N($F514)=0,N($G514)=0),"※收入和支出都没填",IF(OR(N($F514)&lt;0,N($G514)&lt;0),"※金额不能填负数，方向反了就换一列填",IF($D514="","※没填收支类别，分类报表会漏掉这一笔",IF(ISNA(MATCH($D514,类别表,0)),"※收支类别不在【基础资料】的清单里",IF(AND($L514="内部转账",$M514=""),"△内部转账要在「对方账户」写上另一头",IF(AND($L514="内部转账",$M514=$C514),"※对方账户跟本账户是同一个",IF(AND($L514&lt;&gt;"内部转账",$M514&lt;&gt;""),"△填了对方账户，但类别不是内部转账",IF($H514&lt;0,"△这一笔之后该账户余额成负数了，核一下",""))))))))))))</f>
        <v/>
      </c>
    </row>
    <row r="515">
      <c r="A515" s="17">
        <f>IF($C515="","",COUNTA($C$5:$C515))</f>
        <v/>
      </c>
      <c r="B515" s="20" t="n"/>
      <c r="C515" s="18" t="n"/>
      <c r="D515" s="18" t="n"/>
      <c r="E515" s="26" t="n"/>
      <c r="F515" s="19" t="n"/>
      <c r="G515" s="19" t="n"/>
      <c r="H515" s="27">
        <f>IF($C515="","",ROUND(SUMIF(账户表,$C515,账户期初)+SUMIFS($F$5:F515,$C$5:C515,$C515)-SUMIFS($G$5:G515,$C$5:C515,$C515),2))</f>
        <v/>
      </c>
      <c r="I515" s="18" t="n"/>
      <c r="J515" s="18" t="n"/>
      <c r="K515" s="28">
        <f>IF($B515="","",--TEXT($B515,"yyyymm"))</f>
        <v/>
      </c>
      <c r="L515" s="29">
        <f>IF($D515="","",IFERROR(INDEX(类别属性,MATCH($D515,类别表,0)),""))</f>
        <v/>
      </c>
      <c r="M515" s="18" t="n"/>
      <c r="N515" s="18" t="n"/>
      <c r="O515" s="26" t="n"/>
      <c r="P515" s="21">
        <f>IF($C515="","",IF(ISNA(MATCH($C515,账户表,0)),"※这个账户不在【基础资料】的账户档案里",IF($B515="","※没填日期，这一笔不会进任何月份的报表",IF(AND($F515&lt;&gt;"",$G515&lt;&gt;""),"※收入和支出不能同时填",IF(AND(N($F515)=0,N($G515)=0),"※收入和支出都没填",IF(OR(N($F515)&lt;0,N($G515)&lt;0),"※金额不能填负数，方向反了就换一列填",IF($D515="","※没填收支类别，分类报表会漏掉这一笔",IF(ISNA(MATCH($D515,类别表,0)),"※收支类别不在【基础资料】的清单里",IF(AND($L515="内部转账",$M515=""),"△内部转账要在「对方账户」写上另一头",IF(AND($L515="内部转账",$M515=$C515),"※对方账户跟本账户是同一个",IF(AND($L515&lt;&gt;"内部转账",$M515&lt;&gt;""),"△填了对方账户，但类别不是内部转账",IF($H515&lt;0,"△这一笔之后该账户余额成负数了，核一下",""))))))))))))</f>
        <v/>
      </c>
    </row>
    <row r="516">
      <c r="A516" s="17">
        <f>IF($C516="","",COUNTA($C$5:$C516))</f>
        <v/>
      </c>
      <c r="B516" s="20" t="n"/>
      <c r="C516" s="18" t="n"/>
      <c r="D516" s="18" t="n"/>
      <c r="E516" s="26" t="n"/>
      <c r="F516" s="19" t="n"/>
      <c r="G516" s="19" t="n"/>
      <c r="H516" s="27">
        <f>IF($C516="","",ROUND(SUMIF(账户表,$C516,账户期初)+SUMIFS($F$5:F516,$C$5:C516,$C516)-SUMIFS($G$5:G516,$C$5:C516,$C516),2))</f>
        <v/>
      </c>
      <c r="I516" s="18" t="n"/>
      <c r="J516" s="18" t="n"/>
      <c r="K516" s="28">
        <f>IF($B516="","",--TEXT($B516,"yyyymm"))</f>
        <v/>
      </c>
      <c r="L516" s="29">
        <f>IF($D516="","",IFERROR(INDEX(类别属性,MATCH($D516,类别表,0)),""))</f>
        <v/>
      </c>
      <c r="M516" s="18" t="n"/>
      <c r="N516" s="18" t="n"/>
      <c r="O516" s="26" t="n"/>
      <c r="P516" s="21">
        <f>IF($C516="","",IF(ISNA(MATCH($C516,账户表,0)),"※这个账户不在【基础资料】的账户档案里",IF($B516="","※没填日期，这一笔不会进任何月份的报表",IF(AND($F516&lt;&gt;"",$G516&lt;&gt;""),"※收入和支出不能同时填",IF(AND(N($F516)=0,N($G516)=0),"※收入和支出都没填",IF(OR(N($F516)&lt;0,N($G516)&lt;0),"※金额不能填负数，方向反了就换一列填",IF($D516="","※没填收支类别，分类报表会漏掉这一笔",IF(ISNA(MATCH($D516,类别表,0)),"※收支类别不在【基础资料】的清单里",IF(AND($L516="内部转账",$M516=""),"△内部转账要在「对方账户」写上另一头",IF(AND($L516="内部转账",$M516=$C516),"※对方账户跟本账户是同一个",IF(AND($L516&lt;&gt;"内部转账",$M516&lt;&gt;""),"△填了对方账户，但类别不是内部转账",IF($H516&lt;0,"△这一笔之后该账户余额成负数了，核一下",""))))))))))))</f>
        <v/>
      </c>
    </row>
    <row r="517">
      <c r="A517" s="17">
        <f>IF($C517="","",COUNTA($C$5:$C517))</f>
        <v/>
      </c>
      <c r="B517" s="20" t="n"/>
      <c r="C517" s="18" t="n"/>
      <c r="D517" s="18" t="n"/>
      <c r="E517" s="26" t="n"/>
      <c r="F517" s="19" t="n"/>
      <c r="G517" s="19" t="n"/>
      <c r="H517" s="27">
        <f>IF($C517="","",ROUND(SUMIF(账户表,$C517,账户期初)+SUMIFS($F$5:F517,$C$5:C517,$C517)-SUMIFS($G$5:G517,$C$5:C517,$C517),2))</f>
        <v/>
      </c>
      <c r="I517" s="18" t="n"/>
      <c r="J517" s="18" t="n"/>
      <c r="K517" s="28">
        <f>IF($B517="","",--TEXT($B517,"yyyymm"))</f>
        <v/>
      </c>
      <c r="L517" s="29">
        <f>IF($D517="","",IFERROR(INDEX(类别属性,MATCH($D517,类别表,0)),""))</f>
        <v/>
      </c>
      <c r="M517" s="18" t="n"/>
      <c r="N517" s="18" t="n"/>
      <c r="O517" s="26" t="n"/>
      <c r="P517" s="21">
        <f>IF($C517="","",IF(ISNA(MATCH($C517,账户表,0)),"※这个账户不在【基础资料】的账户档案里",IF($B517="","※没填日期，这一笔不会进任何月份的报表",IF(AND($F517&lt;&gt;"",$G517&lt;&gt;""),"※收入和支出不能同时填",IF(AND(N($F517)=0,N($G517)=0),"※收入和支出都没填",IF(OR(N($F517)&lt;0,N($G517)&lt;0),"※金额不能填负数，方向反了就换一列填",IF($D517="","※没填收支类别，分类报表会漏掉这一笔",IF(ISNA(MATCH($D517,类别表,0)),"※收支类别不在【基础资料】的清单里",IF(AND($L517="内部转账",$M517=""),"△内部转账要在「对方账户」写上另一头",IF(AND($L517="内部转账",$M517=$C517),"※对方账户跟本账户是同一个",IF(AND($L517&lt;&gt;"内部转账",$M517&lt;&gt;""),"△填了对方账户，但类别不是内部转账",IF($H517&lt;0,"△这一笔之后该账户余额成负数了，核一下",""))))))))))))</f>
        <v/>
      </c>
    </row>
    <row r="518">
      <c r="A518" s="17">
        <f>IF($C518="","",COUNTA($C$5:$C518))</f>
        <v/>
      </c>
      <c r="B518" s="20" t="n"/>
      <c r="C518" s="18" t="n"/>
      <c r="D518" s="18" t="n"/>
      <c r="E518" s="26" t="n"/>
      <c r="F518" s="19" t="n"/>
      <c r="G518" s="19" t="n"/>
      <c r="H518" s="27">
        <f>IF($C518="","",ROUND(SUMIF(账户表,$C518,账户期初)+SUMIFS($F$5:F518,$C$5:C518,$C518)-SUMIFS($G$5:G518,$C$5:C518,$C518),2))</f>
        <v/>
      </c>
      <c r="I518" s="18" t="n"/>
      <c r="J518" s="18" t="n"/>
      <c r="K518" s="28">
        <f>IF($B518="","",--TEXT($B518,"yyyymm"))</f>
        <v/>
      </c>
      <c r="L518" s="29">
        <f>IF($D518="","",IFERROR(INDEX(类别属性,MATCH($D518,类别表,0)),""))</f>
        <v/>
      </c>
      <c r="M518" s="18" t="n"/>
      <c r="N518" s="18" t="n"/>
      <c r="O518" s="26" t="n"/>
      <c r="P518" s="21">
        <f>IF($C518="","",IF(ISNA(MATCH($C518,账户表,0)),"※这个账户不在【基础资料】的账户档案里",IF($B518="","※没填日期，这一笔不会进任何月份的报表",IF(AND($F518&lt;&gt;"",$G518&lt;&gt;""),"※收入和支出不能同时填",IF(AND(N($F518)=0,N($G518)=0),"※收入和支出都没填",IF(OR(N($F518)&lt;0,N($G518)&lt;0),"※金额不能填负数，方向反了就换一列填",IF($D518="","※没填收支类别，分类报表会漏掉这一笔",IF(ISNA(MATCH($D518,类别表,0)),"※收支类别不在【基础资料】的清单里",IF(AND($L518="内部转账",$M518=""),"△内部转账要在「对方账户」写上另一头",IF(AND($L518="内部转账",$M518=$C518),"※对方账户跟本账户是同一个",IF(AND($L518&lt;&gt;"内部转账",$M518&lt;&gt;""),"△填了对方账户，但类别不是内部转账",IF($H518&lt;0,"△这一笔之后该账户余额成负数了，核一下",""))))))))))))</f>
        <v/>
      </c>
    </row>
    <row r="519">
      <c r="A519" s="17">
        <f>IF($C519="","",COUNTA($C$5:$C519))</f>
        <v/>
      </c>
      <c r="B519" s="20" t="n"/>
      <c r="C519" s="18" t="n"/>
      <c r="D519" s="18" t="n"/>
      <c r="E519" s="26" t="n"/>
      <c r="F519" s="19" t="n"/>
      <c r="G519" s="19" t="n"/>
      <c r="H519" s="27">
        <f>IF($C519="","",ROUND(SUMIF(账户表,$C519,账户期初)+SUMIFS($F$5:F519,$C$5:C519,$C519)-SUMIFS($G$5:G519,$C$5:C519,$C519),2))</f>
        <v/>
      </c>
      <c r="I519" s="18" t="n"/>
      <c r="J519" s="18" t="n"/>
      <c r="K519" s="28">
        <f>IF($B519="","",--TEXT($B519,"yyyymm"))</f>
        <v/>
      </c>
      <c r="L519" s="29">
        <f>IF($D519="","",IFERROR(INDEX(类别属性,MATCH($D519,类别表,0)),""))</f>
        <v/>
      </c>
      <c r="M519" s="18" t="n"/>
      <c r="N519" s="18" t="n"/>
      <c r="O519" s="26" t="n"/>
      <c r="P519" s="21">
        <f>IF($C519="","",IF(ISNA(MATCH($C519,账户表,0)),"※这个账户不在【基础资料】的账户档案里",IF($B519="","※没填日期，这一笔不会进任何月份的报表",IF(AND($F519&lt;&gt;"",$G519&lt;&gt;""),"※收入和支出不能同时填",IF(AND(N($F519)=0,N($G519)=0),"※收入和支出都没填",IF(OR(N($F519)&lt;0,N($G519)&lt;0),"※金额不能填负数，方向反了就换一列填",IF($D519="","※没填收支类别，分类报表会漏掉这一笔",IF(ISNA(MATCH($D519,类别表,0)),"※收支类别不在【基础资料】的清单里",IF(AND($L519="内部转账",$M519=""),"△内部转账要在「对方账户」写上另一头",IF(AND($L519="内部转账",$M519=$C519),"※对方账户跟本账户是同一个",IF(AND($L519&lt;&gt;"内部转账",$M519&lt;&gt;""),"△填了对方账户，但类别不是内部转账",IF($H519&lt;0,"△这一笔之后该账户余额成负数了，核一下",""))))))))))))</f>
        <v/>
      </c>
    </row>
    <row r="520">
      <c r="A520" s="17">
        <f>IF($C520="","",COUNTA($C$5:$C520))</f>
        <v/>
      </c>
      <c r="B520" s="20" t="n"/>
      <c r="C520" s="18" t="n"/>
      <c r="D520" s="18" t="n"/>
      <c r="E520" s="26" t="n"/>
      <c r="F520" s="19" t="n"/>
      <c r="G520" s="19" t="n"/>
      <c r="H520" s="27">
        <f>IF($C520="","",ROUND(SUMIF(账户表,$C520,账户期初)+SUMIFS($F$5:F520,$C$5:C520,$C520)-SUMIFS($G$5:G520,$C$5:C520,$C520),2))</f>
        <v/>
      </c>
      <c r="I520" s="18" t="n"/>
      <c r="J520" s="18" t="n"/>
      <c r="K520" s="28">
        <f>IF($B520="","",--TEXT($B520,"yyyymm"))</f>
        <v/>
      </c>
      <c r="L520" s="29">
        <f>IF($D520="","",IFERROR(INDEX(类别属性,MATCH($D520,类别表,0)),""))</f>
        <v/>
      </c>
      <c r="M520" s="18" t="n"/>
      <c r="N520" s="18" t="n"/>
      <c r="O520" s="26" t="n"/>
      <c r="P520" s="21">
        <f>IF($C520="","",IF(ISNA(MATCH($C520,账户表,0)),"※这个账户不在【基础资料】的账户档案里",IF($B520="","※没填日期，这一笔不会进任何月份的报表",IF(AND($F520&lt;&gt;"",$G520&lt;&gt;""),"※收入和支出不能同时填",IF(AND(N($F520)=0,N($G520)=0),"※收入和支出都没填",IF(OR(N($F520)&lt;0,N($G520)&lt;0),"※金额不能填负数，方向反了就换一列填",IF($D520="","※没填收支类别，分类报表会漏掉这一笔",IF(ISNA(MATCH($D520,类别表,0)),"※收支类别不在【基础资料】的清单里",IF(AND($L520="内部转账",$M520=""),"△内部转账要在「对方账户」写上另一头",IF(AND($L520="内部转账",$M520=$C520),"※对方账户跟本账户是同一个",IF(AND($L520&lt;&gt;"内部转账",$M520&lt;&gt;""),"△填了对方账户，但类别不是内部转账",IF($H520&lt;0,"△这一笔之后该账户余额成负数了，核一下",""))))))))))))</f>
        <v/>
      </c>
    </row>
    <row r="521">
      <c r="A521" s="17">
        <f>IF($C521="","",COUNTA($C$5:$C521))</f>
        <v/>
      </c>
      <c r="B521" s="20" t="n"/>
      <c r="C521" s="18" t="n"/>
      <c r="D521" s="18" t="n"/>
      <c r="E521" s="26" t="n"/>
      <c r="F521" s="19" t="n"/>
      <c r="G521" s="19" t="n"/>
      <c r="H521" s="27">
        <f>IF($C521="","",ROUND(SUMIF(账户表,$C521,账户期初)+SUMIFS($F$5:F521,$C$5:C521,$C521)-SUMIFS($G$5:G521,$C$5:C521,$C521),2))</f>
        <v/>
      </c>
      <c r="I521" s="18" t="n"/>
      <c r="J521" s="18" t="n"/>
      <c r="K521" s="28">
        <f>IF($B521="","",--TEXT($B521,"yyyymm"))</f>
        <v/>
      </c>
      <c r="L521" s="29">
        <f>IF($D521="","",IFERROR(INDEX(类别属性,MATCH($D521,类别表,0)),""))</f>
        <v/>
      </c>
      <c r="M521" s="18" t="n"/>
      <c r="N521" s="18" t="n"/>
      <c r="O521" s="26" t="n"/>
      <c r="P521" s="21">
        <f>IF($C521="","",IF(ISNA(MATCH($C521,账户表,0)),"※这个账户不在【基础资料】的账户档案里",IF($B521="","※没填日期，这一笔不会进任何月份的报表",IF(AND($F521&lt;&gt;"",$G521&lt;&gt;""),"※收入和支出不能同时填",IF(AND(N($F521)=0,N($G521)=0),"※收入和支出都没填",IF(OR(N($F521)&lt;0,N($G521)&lt;0),"※金额不能填负数，方向反了就换一列填",IF($D521="","※没填收支类别，分类报表会漏掉这一笔",IF(ISNA(MATCH($D521,类别表,0)),"※收支类别不在【基础资料】的清单里",IF(AND($L521="内部转账",$M521=""),"△内部转账要在「对方账户」写上另一头",IF(AND($L521="内部转账",$M521=$C521),"※对方账户跟本账户是同一个",IF(AND($L521&lt;&gt;"内部转账",$M521&lt;&gt;""),"△填了对方账户，但类别不是内部转账",IF($H521&lt;0,"△这一笔之后该账户余额成负数了，核一下",""))))))))))))</f>
        <v/>
      </c>
    </row>
    <row r="522">
      <c r="A522" s="17">
        <f>IF($C522="","",COUNTA($C$5:$C522))</f>
        <v/>
      </c>
      <c r="B522" s="20" t="n"/>
      <c r="C522" s="18" t="n"/>
      <c r="D522" s="18" t="n"/>
      <c r="E522" s="26" t="n"/>
      <c r="F522" s="19" t="n"/>
      <c r="G522" s="19" t="n"/>
      <c r="H522" s="27">
        <f>IF($C522="","",ROUND(SUMIF(账户表,$C522,账户期初)+SUMIFS($F$5:F522,$C$5:C522,$C522)-SUMIFS($G$5:G522,$C$5:C522,$C522),2))</f>
        <v/>
      </c>
      <c r="I522" s="18" t="n"/>
      <c r="J522" s="18" t="n"/>
      <c r="K522" s="28">
        <f>IF($B522="","",--TEXT($B522,"yyyymm"))</f>
        <v/>
      </c>
      <c r="L522" s="29">
        <f>IF($D522="","",IFERROR(INDEX(类别属性,MATCH($D522,类别表,0)),""))</f>
        <v/>
      </c>
      <c r="M522" s="18" t="n"/>
      <c r="N522" s="18" t="n"/>
      <c r="O522" s="26" t="n"/>
      <c r="P522" s="21">
        <f>IF($C522="","",IF(ISNA(MATCH($C522,账户表,0)),"※这个账户不在【基础资料】的账户档案里",IF($B522="","※没填日期，这一笔不会进任何月份的报表",IF(AND($F522&lt;&gt;"",$G522&lt;&gt;""),"※收入和支出不能同时填",IF(AND(N($F522)=0,N($G522)=0),"※收入和支出都没填",IF(OR(N($F522)&lt;0,N($G522)&lt;0),"※金额不能填负数，方向反了就换一列填",IF($D522="","※没填收支类别，分类报表会漏掉这一笔",IF(ISNA(MATCH($D522,类别表,0)),"※收支类别不在【基础资料】的清单里",IF(AND($L522="内部转账",$M522=""),"△内部转账要在「对方账户」写上另一头",IF(AND($L522="内部转账",$M522=$C522),"※对方账户跟本账户是同一个",IF(AND($L522&lt;&gt;"内部转账",$M522&lt;&gt;""),"△填了对方账户，但类别不是内部转账",IF($H522&lt;0,"△这一笔之后该账户余额成负数了，核一下",""))))))))))))</f>
        <v/>
      </c>
    </row>
    <row r="523">
      <c r="A523" s="17">
        <f>IF($C523="","",COUNTA($C$5:$C523))</f>
        <v/>
      </c>
      <c r="B523" s="20" t="n"/>
      <c r="C523" s="18" t="n"/>
      <c r="D523" s="18" t="n"/>
      <c r="E523" s="26" t="n"/>
      <c r="F523" s="19" t="n"/>
      <c r="G523" s="19" t="n"/>
      <c r="H523" s="27">
        <f>IF($C523="","",ROUND(SUMIF(账户表,$C523,账户期初)+SUMIFS($F$5:F523,$C$5:C523,$C523)-SUMIFS($G$5:G523,$C$5:C523,$C523),2))</f>
        <v/>
      </c>
      <c r="I523" s="18" t="n"/>
      <c r="J523" s="18" t="n"/>
      <c r="K523" s="28">
        <f>IF($B523="","",--TEXT($B523,"yyyymm"))</f>
        <v/>
      </c>
      <c r="L523" s="29">
        <f>IF($D523="","",IFERROR(INDEX(类别属性,MATCH($D523,类别表,0)),""))</f>
        <v/>
      </c>
      <c r="M523" s="18" t="n"/>
      <c r="N523" s="18" t="n"/>
      <c r="O523" s="26" t="n"/>
      <c r="P523" s="21">
        <f>IF($C523="","",IF(ISNA(MATCH($C523,账户表,0)),"※这个账户不在【基础资料】的账户档案里",IF($B523="","※没填日期，这一笔不会进任何月份的报表",IF(AND($F523&lt;&gt;"",$G523&lt;&gt;""),"※收入和支出不能同时填",IF(AND(N($F523)=0,N($G523)=0),"※收入和支出都没填",IF(OR(N($F523)&lt;0,N($G523)&lt;0),"※金额不能填负数，方向反了就换一列填",IF($D523="","※没填收支类别，分类报表会漏掉这一笔",IF(ISNA(MATCH($D523,类别表,0)),"※收支类别不在【基础资料】的清单里",IF(AND($L523="内部转账",$M523=""),"△内部转账要在「对方账户」写上另一头",IF(AND($L523="内部转账",$M523=$C523),"※对方账户跟本账户是同一个",IF(AND($L523&lt;&gt;"内部转账",$M523&lt;&gt;""),"△填了对方账户，但类别不是内部转账",IF($H523&lt;0,"△这一笔之后该账户余额成负数了，核一下",""))))))))))))</f>
        <v/>
      </c>
    </row>
    <row r="524">
      <c r="A524" s="17">
        <f>IF($C524="","",COUNTA($C$5:$C524))</f>
        <v/>
      </c>
      <c r="B524" s="20" t="n"/>
      <c r="C524" s="18" t="n"/>
      <c r="D524" s="18" t="n"/>
      <c r="E524" s="26" t="n"/>
      <c r="F524" s="19" t="n"/>
      <c r="G524" s="19" t="n"/>
      <c r="H524" s="27">
        <f>IF($C524="","",ROUND(SUMIF(账户表,$C524,账户期初)+SUMIFS($F$5:F524,$C$5:C524,$C524)-SUMIFS($G$5:G524,$C$5:C524,$C524),2))</f>
        <v/>
      </c>
      <c r="I524" s="18" t="n"/>
      <c r="J524" s="18" t="n"/>
      <c r="K524" s="28">
        <f>IF($B524="","",--TEXT($B524,"yyyymm"))</f>
        <v/>
      </c>
      <c r="L524" s="29">
        <f>IF($D524="","",IFERROR(INDEX(类别属性,MATCH($D524,类别表,0)),""))</f>
        <v/>
      </c>
      <c r="M524" s="18" t="n"/>
      <c r="N524" s="18" t="n"/>
      <c r="O524" s="26" t="n"/>
      <c r="P524" s="21">
        <f>IF($C524="","",IF(ISNA(MATCH($C524,账户表,0)),"※这个账户不在【基础资料】的账户档案里",IF($B524="","※没填日期，这一笔不会进任何月份的报表",IF(AND($F524&lt;&gt;"",$G524&lt;&gt;""),"※收入和支出不能同时填",IF(AND(N($F524)=0,N($G524)=0),"※收入和支出都没填",IF(OR(N($F524)&lt;0,N($G524)&lt;0),"※金额不能填负数，方向反了就换一列填",IF($D524="","※没填收支类别，分类报表会漏掉这一笔",IF(ISNA(MATCH($D524,类别表,0)),"※收支类别不在【基础资料】的清单里",IF(AND($L524="内部转账",$M524=""),"△内部转账要在「对方账户」写上另一头",IF(AND($L524="内部转账",$M524=$C524),"※对方账户跟本账户是同一个",IF(AND($L524&lt;&gt;"内部转账",$M524&lt;&gt;""),"△填了对方账户，但类别不是内部转账",IF($H524&lt;0,"△这一笔之后该账户余额成负数了，核一下",""))))))))))))</f>
        <v/>
      </c>
    </row>
    <row r="525">
      <c r="A525" s="17">
        <f>IF($C525="","",COUNTA($C$5:$C525))</f>
        <v/>
      </c>
      <c r="B525" s="20" t="n"/>
      <c r="C525" s="18" t="n"/>
      <c r="D525" s="18" t="n"/>
      <c r="E525" s="26" t="n"/>
      <c r="F525" s="19" t="n"/>
      <c r="G525" s="19" t="n"/>
      <c r="H525" s="27">
        <f>IF($C525="","",ROUND(SUMIF(账户表,$C525,账户期初)+SUMIFS($F$5:F525,$C$5:C525,$C525)-SUMIFS($G$5:G525,$C$5:C525,$C525),2))</f>
        <v/>
      </c>
      <c r="I525" s="18" t="n"/>
      <c r="J525" s="18" t="n"/>
      <c r="K525" s="28">
        <f>IF($B525="","",--TEXT($B525,"yyyymm"))</f>
        <v/>
      </c>
      <c r="L525" s="29">
        <f>IF($D525="","",IFERROR(INDEX(类别属性,MATCH($D525,类别表,0)),""))</f>
        <v/>
      </c>
      <c r="M525" s="18" t="n"/>
      <c r="N525" s="18" t="n"/>
      <c r="O525" s="26" t="n"/>
      <c r="P525" s="21">
        <f>IF($C525="","",IF(ISNA(MATCH($C525,账户表,0)),"※这个账户不在【基础资料】的账户档案里",IF($B525="","※没填日期，这一笔不会进任何月份的报表",IF(AND($F525&lt;&gt;"",$G525&lt;&gt;""),"※收入和支出不能同时填",IF(AND(N($F525)=0,N($G525)=0),"※收入和支出都没填",IF(OR(N($F525)&lt;0,N($G525)&lt;0),"※金额不能填负数，方向反了就换一列填",IF($D525="","※没填收支类别，分类报表会漏掉这一笔",IF(ISNA(MATCH($D525,类别表,0)),"※收支类别不在【基础资料】的清单里",IF(AND($L525="内部转账",$M525=""),"△内部转账要在「对方账户」写上另一头",IF(AND($L525="内部转账",$M525=$C525),"※对方账户跟本账户是同一个",IF(AND($L525&lt;&gt;"内部转账",$M525&lt;&gt;""),"△填了对方账户，但类别不是内部转账",IF($H525&lt;0,"△这一笔之后该账户余额成负数了，核一下",""))))))))))))</f>
        <v/>
      </c>
    </row>
    <row r="526">
      <c r="A526" s="17">
        <f>IF($C526="","",COUNTA($C$5:$C526))</f>
        <v/>
      </c>
      <c r="B526" s="20" t="n"/>
      <c r="C526" s="18" t="n"/>
      <c r="D526" s="18" t="n"/>
      <c r="E526" s="26" t="n"/>
      <c r="F526" s="19" t="n"/>
      <c r="G526" s="19" t="n"/>
      <c r="H526" s="27">
        <f>IF($C526="","",ROUND(SUMIF(账户表,$C526,账户期初)+SUMIFS($F$5:F526,$C$5:C526,$C526)-SUMIFS($G$5:G526,$C$5:C526,$C526),2))</f>
        <v/>
      </c>
      <c r="I526" s="18" t="n"/>
      <c r="J526" s="18" t="n"/>
      <c r="K526" s="28">
        <f>IF($B526="","",--TEXT($B526,"yyyymm"))</f>
        <v/>
      </c>
      <c r="L526" s="29">
        <f>IF($D526="","",IFERROR(INDEX(类别属性,MATCH($D526,类别表,0)),""))</f>
        <v/>
      </c>
      <c r="M526" s="18" t="n"/>
      <c r="N526" s="18" t="n"/>
      <c r="O526" s="26" t="n"/>
      <c r="P526" s="21">
        <f>IF($C526="","",IF(ISNA(MATCH($C526,账户表,0)),"※这个账户不在【基础资料】的账户档案里",IF($B526="","※没填日期，这一笔不会进任何月份的报表",IF(AND($F526&lt;&gt;"",$G526&lt;&gt;""),"※收入和支出不能同时填",IF(AND(N($F526)=0,N($G526)=0),"※收入和支出都没填",IF(OR(N($F526)&lt;0,N($G526)&lt;0),"※金额不能填负数，方向反了就换一列填",IF($D526="","※没填收支类别，分类报表会漏掉这一笔",IF(ISNA(MATCH($D526,类别表,0)),"※收支类别不在【基础资料】的清单里",IF(AND($L526="内部转账",$M526=""),"△内部转账要在「对方账户」写上另一头",IF(AND($L526="内部转账",$M526=$C526),"※对方账户跟本账户是同一个",IF(AND($L526&lt;&gt;"内部转账",$M526&lt;&gt;""),"△填了对方账户，但类别不是内部转账",IF($H526&lt;0,"△这一笔之后该账户余额成负数了，核一下",""))))))))))))</f>
        <v/>
      </c>
    </row>
    <row r="527">
      <c r="A527" s="17">
        <f>IF($C527="","",COUNTA($C$5:$C527))</f>
        <v/>
      </c>
      <c r="B527" s="20" t="n"/>
      <c r="C527" s="18" t="n"/>
      <c r="D527" s="18" t="n"/>
      <c r="E527" s="26" t="n"/>
      <c r="F527" s="19" t="n"/>
      <c r="G527" s="19" t="n"/>
      <c r="H527" s="27">
        <f>IF($C527="","",ROUND(SUMIF(账户表,$C527,账户期初)+SUMIFS($F$5:F527,$C$5:C527,$C527)-SUMIFS($G$5:G527,$C$5:C527,$C527),2))</f>
        <v/>
      </c>
      <c r="I527" s="18" t="n"/>
      <c r="J527" s="18" t="n"/>
      <c r="K527" s="28">
        <f>IF($B527="","",--TEXT($B527,"yyyymm"))</f>
        <v/>
      </c>
      <c r="L527" s="29">
        <f>IF($D527="","",IFERROR(INDEX(类别属性,MATCH($D527,类别表,0)),""))</f>
        <v/>
      </c>
      <c r="M527" s="18" t="n"/>
      <c r="N527" s="18" t="n"/>
      <c r="O527" s="26" t="n"/>
      <c r="P527" s="21">
        <f>IF($C527="","",IF(ISNA(MATCH($C527,账户表,0)),"※这个账户不在【基础资料】的账户档案里",IF($B527="","※没填日期，这一笔不会进任何月份的报表",IF(AND($F527&lt;&gt;"",$G527&lt;&gt;""),"※收入和支出不能同时填",IF(AND(N($F527)=0,N($G527)=0),"※收入和支出都没填",IF(OR(N($F527)&lt;0,N($G527)&lt;0),"※金额不能填负数，方向反了就换一列填",IF($D527="","※没填收支类别，分类报表会漏掉这一笔",IF(ISNA(MATCH($D527,类别表,0)),"※收支类别不在【基础资料】的清单里",IF(AND($L527="内部转账",$M527=""),"△内部转账要在「对方账户」写上另一头",IF(AND($L527="内部转账",$M527=$C527),"※对方账户跟本账户是同一个",IF(AND($L527&lt;&gt;"内部转账",$M527&lt;&gt;""),"△填了对方账户，但类别不是内部转账",IF($H527&lt;0,"△这一笔之后该账户余额成负数了，核一下",""))))))))))))</f>
        <v/>
      </c>
    </row>
    <row r="528">
      <c r="A528" s="17">
        <f>IF($C528="","",COUNTA($C$5:$C528))</f>
        <v/>
      </c>
      <c r="B528" s="20" t="n"/>
      <c r="C528" s="18" t="n"/>
      <c r="D528" s="18" t="n"/>
      <c r="E528" s="26" t="n"/>
      <c r="F528" s="19" t="n"/>
      <c r="G528" s="19" t="n"/>
      <c r="H528" s="27">
        <f>IF($C528="","",ROUND(SUMIF(账户表,$C528,账户期初)+SUMIFS($F$5:F528,$C$5:C528,$C528)-SUMIFS($G$5:G528,$C$5:C528,$C528),2))</f>
        <v/>
      </c>
      <c r="I528" s="18" t="n"/>
      <c r="J528" s="18" t="n"/>
      <c r="K528" s="28">
        <f>IF($B528="","",--TEXT($B528,"yyyymm"))</f>
        <v/>
      </c>
      <c r="L528" s="29">
        <f>IF($D528="","",IFERROR(INDEX(类别属性,MATCH($D528,类别表,0)),""))</f>
        <v/>
      </c>
      <c r="M528" s="18" t="n"/>
      <c r="N528" s="18" t="n"/>
      <c r="O528" s="26" t="n"/>
      <c r="P528" s="21">
        <f>IF($C528="","",IF(ISNA(MATCH($C528,账户表,0)),"※这个账户不在【基础资料】的账户档案里",IF($B528="","※没填日期，这一笔不会进任何月份的报表",IF(AND($F528&lt;&gt;"",$G528&lt;&gt;""),"※收入和支出不能同时填",IF(AND(N($F528)=0,N($G528)=0),"※收入和支出都没填",IF(OR(N($F528)&lt;0,N($G528)&lt;0),"※金额不能填负数，方向反了就换一列填",IF($D528="","※没填收支类别，分类报表会漏掉这一笔",IF(ISNA(MATCH($D528,类别表,0)),"※收支类别不在【基础资料】的清单里",IF(AND($L528="内部转账",$M528=""),"△内部转账要在「对方账户」写上另一头",IF(AND($L528="内部转账",$M528=$C528),"※对方账户跟本账户是同一个",IF(AND($L528&lt;&gt;"内部转账",$M528&lt;&gt;""),"△填了对方账户，但类别不是内部转账",IF($H528&lt;0,"△这一笔之后该账户余额成负数了，核一下",""))))))))))))</f>
        <v/>
      </c>
    </row>
    <row r="529">
      <c r="A529" s="17">
        <f>IF($C529="","",COUNTA($C$5:$C529))</f>
        <v/>
      </c>
      <c r="B529" s="20" t="n"/>
      <c r="C529" s="18" t="n"/>
      <c r="D529" s="18" t="n"/>
      <c r="E529" s="26" t="n"/>
      <c r="F529" s="19" t="n"/>
      <c r="G529" s="19" t="n"/>
      <c r="H529" s="27">
        <f>IF($C529="","",ROUND(SUMIF(账户表,$C529,账户期初)+SUMIFS($F$5:F529,$C$5:C529,$C529)-SUMIFS($G$5:G529,$C$5:C529,$C529),2))</f>
        <v/>
      </c>
      <c r="I529" s="18" t="n"/>
      <c r="J529" s="18" t="n"/>
      <c r="K529" s="28">
        <f>IF($B529="","",--TEXT($B529,"yyyymm"))</f>
        <v/>
      </c>
      <c r="L529" s="29">
        <f>IF($D529="","",IFERROR(INDEX(类别属性,MATCH($D529,类别表,0)),""))</f>
        <v/>
      </c>
      <c r="M529" s="18" t="n"/>
      <c r="N529" s="18" t="n"/>
      <c r="O529" s="26" t="n"/>
      <c r="P529" s="21">
        <f>IF($C529="","",IF(ISNA(MATCH($C529,账户表,0)),"※这个账户不在【基础资料】的账户档案里",IF($B529="","※没填日期，这一笔不会进任何月份的报表",IF(AND($F529&lt;&gt;"",$G529&lt;&gt;""),"※收入和支出不能同时填",IF(AND(N($F529)=0,N($G529)=0),"※收入和支出都没填",IF(OR(N($F529)&lt;0,N($G529)&lt;0),"※金额不能填负数，方向反了就换一列填",IF($D529="","※没填收支类别，分类报表会漏掉这一笔",IF(ISNA(MATCH($D529,类别表,0)),"※收支类别不在【基础资料】的清单里",IF(AND($L529="内部转账",$M529=""),"△内部转账要在「对方账户」写上另一头",IF(AND($L529="内部转账",$M529=$C529),"※对方账户跟本账户是同一个",IF(AND($L529&lt;&gt;"内部转账",$M529&lt;&gt;""),"△填了对方账户，但类别不是内部转账",IF($H529&lt;0,"△这一笔之后该账户余额成负数了，核一下",""))))))))))))</f>
        <v/>
      </c>
    </row>
    <row r="530">
      <c r="A530" s="17">
        <f>IF($C530="","",COUNTA($C$5:$C530))</f>
        <v/>
      </c>
      <c r="B530" s="20" t="n"/>
      <c r="C530" s="18" t="n"/>
      <c r="D530" s="18" t="n"/>
      <c r="E530" s="26" t="n"/>
      <c r="F530" s="19" t="n"/>
      <c r="G530" s="19" t="n"/>
      <c r="H530" s="27">
        <f>IF($C530="","",ROUND(SUMIF(账户表,$C530,账户期初)+SUMIFS($F$5:F530,$C$5:C530,$C530)-SUMIFS($G$5:G530,$C$5:C530,$C530),2))</f>
        <v/>
      </c>
      <c r="I530" s="18" t="n"/>
      <c r="J530" s="18" t="n"/>
      <c r="K530" s="28">
        <f>IF($B530="","",--TEXT($B530,"yyyymm"))</f>
        <v/>
      </c>
      <c r="L530" s="29">
        <f>IF($D530="","",IFERROR(INDEX(类别属性,MATCH($D530,类别表,0)),""))</f>
        <v/>
      </c>
      <c r="M530" s="18" t="n"/>
      <c r="N530" s="18" t="n"/>
      <c r="O530" s="26" t="n"/>
      <c r="P530" s="21">
        <f>IF($C530="","",IF(ISNA(MATCH($C530,账户表,0)),"※这个账户不在【基础资料】的账户档案里",IF($B530="","※没填日期，这一笔不会进任何月份的报表",IF(AND($F530&lt;&gt;"",$G530&lt;&gt;""),"※收入和支出不能同时填",IF(AND(N($F530)=0,N($G530)=0),"※收入和支出都没填",IF(OR(N($F530)&lt;0,N($G530)&lt;0),"※金额不能填负数，方向反了就换一列填",IF($D530="","※没填收支类别，分类报表会漏掉这一笔",IF(ISNA(MATCH($D530,类别表,0)),"※收支类别不在【基础资料】的清单里",IF(AND($L530="内部转账",$M530=""),"△内部转账要在「对方账户」写上另一头",IF(AND($L530="内部转账",$M530=$C530),"※对方账户跟本账户是同一个",IF(AND($L530&lt;&gt;"内部转账",$M530&lt;&gt;""),"△填了对方账户，但类别不是内部转账",IF($H530&lt;0,"△这一笔之后该账户余额成负数了，核一下",""))))))))))))</f>
        <v/>
      </c>
    </row>
    <row r="531">
      <c r="A531" s="17">
        <f>IF($C531="","",COUNTA($C$5:$C531))</f>
        <v/>
      </c>
      <c r="B531" s="20" t="n"/>
      <c r="C531" s="18" t="n"/>
      <c r="D531" s="18" t="n"/>
      <c r="E531" s="26" t="n"/>
      <c r="F531" s="19" t="n"/>
      <c r="G531" s="19" t="n"/>
      <c r="H531" s="27">
        <f>IF($C531="","",ROUND(SUMIF(账户表,$C531,账户期初)+SUMIFS($F$5:F531,$C$5:C531,$C531)-SUMIFS($G$5:G531,$C$5:C531,$C531),2))</f>
        <v/>
      </c>
      <c r="I531" s="18" t="n"/>
      <c r="J531" s="18" t="n"/>
      <c r="K531" s="28">
        <f>IF($B531="","",--TEXT($B531,"yyyymm"))</f>
        <v/>
      </c>
      <c r="L531" s="29">
        <f>IF($D531="","",IFERROR(INDEX(类别属性,MATCH($D531,类别表,0)),""))</f>
        <v/>
      </c>
      <c r="M531" s="18" t="n"/>
      <c r="N531" s="18" t="n"/>
      <c r="O531" s="26" t="n"/>
      <c r="P531" s="21">
        <f>IF($C531="","",IF(ISNA(MATCH($C531,账户表,0)),"※这个账户不在【基础资料】的账户档案里",IF($B531="","※没填日期，这一笔不会进任何月份的报表",IF(AND($F531&lt;&gt;"",$G531&lt;&gt;""),"※收入和支出不能同时填",IF(AND(N($F531)=0,N($G531)=0),"※收入和支出都没填",IF(OR(N($F531)&lt;0,N($G531)&lt;0),"※金额不能填负数，方向反了就换一列填",IF($D531="","※没填收支类别，分类报表会漏掉这一笔",IF(ISNA(MATCH($D531,类别表,0)),"※收支类别不在【基础资料】的清单里",IF(AND($L531="内部转账",$M531=""),"△内部转账要在「对方账户」写上另一头",IF(AND($L531="内部转账",$M531=$C531),"※对方账户跟本账户是同一个",IF(AND($L531&lt;&gt;"内部转账",$M531&lt;&gt;""),"△填了对方账户，但类别不是内部转账",IF($H531&lt;0,"△这一笔之后该账户余额成负数了，核一下",""))))))))))))</f>
        <v/>
      </c>
    </row>
    <row r="532">
      <c r="A532" s="17">
        <f>IF($C532="","",COUNTA($C$5:$C532))</f>
        <v/>
      </c>
      <c r="B532" s="20" t="n"/>
      <c r="C532" s="18" t="n"/>
      <c r="D532" s="18" t="n"/>
      <c r="E532" s="26" t="n"/>
      <c r="F532" s="19" t="n"/>
      <c r="G532" s="19" t="n"/>
      <c r="H532" s="27">
        <f>IF($C532="","",ROUND(SUMIF(账户表,$C532,账户期初)+SUMIFS($F$5:F532,$C$5:C532,$C532)-SUMIFS($G$5:G532,$C$5:C532,$C532),2))</f>
        <v/>
      </c>
      <c r="I532" s="18" t="n"/>
      <c r="J532" s="18" t="n"/>
      <c r="K532" s="28">
        <f>IF($B532="","",--TEXT($B532,"yyyymm"))</f>
        <v/>
      </c>
      <c r="L532" s="29">
        <f>IF($D532="","",IFERROR(INDEX(类别属性,MATCH($D532,类别表,0)),""))</f>
        <v/>
      </c>
      <c r="M532" s="18" t="n"/>
      <c r="N532" s="18" t="n"/>
      <c r="O532" s="26" t="n"/>
      <c r="P532" s="21">
        <f>IF($C532="","",IF(ISNA(MATCH($C532,账户表,0)),"※这个账户不在【基础资料】的账户档案里",IF($B532="","※没填日期，这一笔不会进任何月份的报表",IF(AND($F532&lt;&gt;"",$G532&lt;&gt;""),"※收入和支出不能同时填",IF(AND(N($F532)=0,N($G532)=0),"※收入和支出都没填",IF(OR(N($F532)&lt;0,N($G532)&lt;0),"※金额不能填负数，方向反了就换一列填",IF($D532="","※没填收支类别，分类报表会漏掉这一笔",IF(ISNA(MATCH($D532,类别表,0)),"※收支类别不在【基础资料】的清单里",IF(AND($L532="内部转账",$M532=""),"△内部转账要在「对方账户」写上另一头",IF(AND($L532="内部转账",$M532=$C532),"※对方账户跟本账户是同一个",IF(AND($L532&lt;&gt;"内部转账",$M532&lt;&gt;""),"△填了对方账户，但类别不是内部转账",IF($H532&lt;0,"△这一笔之后该账户余额成负数了，核一下",""))))))))))))</f>
        <v/>
      </c>
    </row>
    <row r="533">
      <c r="A533" s="17">
        <f>IF($C533="","",COUNTA($C$5:$C533))</f>
        <v/>
      </c>
      <c r="B533" s="20" t="n"/>
      <c r="C533" s="18" t="n"/>
      <c r="D533" s="18" t="n"/>
      <c r="E533" s="26" t="n"/>
      <c r="F533" s="19" t="n"/>
      <c r="G533" s="19" t="n"/>
      <c r="H533" s="27">
        <f>IF($C533="","",ROUND(SUMIF(账户表,$C533,账户期初)+SUMIFS($F$5:F533,$C$5:C533,$C533)-SUMIFS($G$5:G533,$C$5:C533,$C533),2))</f>
        <v/>
      </c>
      <c r="I533" s="18" t="n"/>
      <c r="J533" s="18" t="n"/>
      <c r="K533" s="28">
        <f>IF($B533="","",--TEXT($B533,"yyyymm"))</f>
        <v/>
      </c>
      <c r="L533" s="29">
        <f>IF($D533="","",IFERROR(INDEX(类别属性,MATCH($D533,类别表,0)),""))</f>
        <v/>
      </c>
      <c r="M533" s="18" t="n"/>
      <c r="N533" s="18" t="n"/>
      <c r="O533" s="26" t="n"/>
      <c r="P533" s="21">
        <f>IF($C533="","",IF(ISNA(MATCH($C533,账户表,0)),"※这个账户不在【基础资料】的账户档案里",IF($B533="","※没填日期，这一笔不会进任何月份的报表",IF(AND($F533&lt;&gt;"",$G533&lt;&gt;""),"※收入和支出不能同时填",IF(AND(N($F533)=0,N($G533)=0),"※收入和支出都没填",IF(OR(N($F533)&lt;0,N($G533)&lt;0),"※金额不能填负数，方向反了就换一列填",IF($D533="","※没填收支类别，分类报表会漏掉这一笔",IF(ISNA(MATCH($D533,类别表,0)),"※收支类别不在【基础资料】的清单里",IF(AND($L533="内部转账",$M533=""),"△内部转账要在「对方账户」写上另一头",IF(AND($L533="内部转账",$M533=$C533),"※对方账户跟本账户是同一个",IF(AND($L533&lt;&gt;"内部转账",$M533&lt;&gt;""),"△填了对方账户，但类别不是内部转账",IF($H533&lt;0,"△这一笔之后该账户余额成负数了，核一下",""))))))))))))</f>
        <v/>
      </c>
    </row>
    <row r="534">
      <c r="A534" s="17">
        <f>IF($C534="","",COUNTA($C$5:$C534))</f>
        <v/>
      </c>
      <c r="B534" s="20" t="n"/>
      <c r="C534" s="18" t="n"/>
      <c r="D534" s="18" t="n"/>
      <c r="E534" s="26" t="n"/>
      <c r="F534" s="19" t="n"/>
      <c r="G534" s="19" t="n"/>
      <c r="H534" s="27">
        <f>IF($C534="","",ROUND(SUMIF(账户表,$C534,账户期初)+SUMIFS($F$5:F534,$C$5:C534,$C534)-SUMIFS($G$5:G534,$C$5:C534,$C534),2))</f>
        <v/>
      </c>
      <c r="I534" s="18" t="n"/>
      <c r="J534" s="18" t="n"/>
      <c r="K534" s="28">
        <f>IF($B534="","",--TEXT($B534,"yyyymm"))</f>
        <v/>
      </c>
      <c r="L534" s="29">
        <f>IF($D534="","",IFERROR(INDEX(类别属性,MATCH($D534,类别表,0)),""))</f>
        <v/>
      </c>
      <c r="M534" s="18" t="n"/>
      <c r="N534" s="18" t="n"/>
      <c r="O534" s="26" t="n"/>
      <c r="P534" s="21">
        <f>IF($C534="","",IF(ISNA(MATCH($C534,账户表,0)),"※这个账户不在【基础资料】的账户档案里",IF($B534="","※没填日期，这一笔不会进任何月份的报表",IF(AND($F534&lt;&gt;"",$G534&lt;&gt;""),"※收入和支出不能同时填",IF(AND(N($F534)=0,N($G534)=0),"※收入和支出都没填",IF(OR(N($F534)&lt;0,N($G534)&lt;0),"※金额不能填负数，方向反了就换一列填",IF($D534="","※没填收支类别，分类报表会漏掉这一笔",IF(ISNA(MATCH($D534,类别表,0)),"※收支类别不在【基础资料】的清单里",IF(AND($L534="内部转账",$M534=""),"△内部转账要在「对方账户」写上另一头",IF(AND($L534="内部转账",$M534=$C534),"※对方账户跟本账户是同一个",IF(AND($L534&lt;&gt;"内部转账",$M534&lt;&gt;""),"△填了对方账户，但类别不是内部转账",IF($H534&lt;0,"△这一笔之后该账户余额成负数了，核一下",""))))))))))))</f>
        <v/>
      </c>
    </row>
    <row r="535">
      <c r="A535" s="17">
        <f>IF($C535="","",COUNTA($C$5:$C535))</f>
        <v/>
      </c>
      <c r="B535" s="20" t="n"/>
      <c r="C535" s="18" t="n"/>
      <c r="D535" s="18" t="n"/>
      <c r="E535" s="26" t="n"/>
      <c r="F535" s="19" t="n"/>
      <c r="G535" s="19" t="n"/>
      <c r="H535" s="27">
        <f>IF($C535="","",ROUND(SUMIF(账户表,$C535,账户期初)+SUMIFS($F$5:F535,$C$5:C535,$C535)-SUMIFS($G$5:G535,$C$5:C535,$C535),2))</f>
        <v/>
      </c>
      <c r="I535" s="18" t="n"/>
      <c r="J535" s="18" t="n"/>
      <c r="K535" s="28">
        <f>IF($B535="","",--TEXT($B535,"yyyymm"))</f>
        <v/>
      </c>
      <c r="L535" s="29">
        <f>IF($D535="","",IFERROR(INDEX(类别属性,MATCH($D535,类别表,0)),""))</f>
        <v/>
      </c>
      <c r="M535" s="18" t="n"/>
      <c r="N535" s="18" t="n"/>
      <c r="O535" s="26" t="n"/>
      <c r="P535" s="21">
        <f>IF($C535="","",IF(ISNA(MATCH($C535,账户表,0)),"※这个账户不在【基础资料】的账户档案里",IF($B535="","※没填日期，这一笔不会进任何月份的报表",IF(AND($F535&lt;&gt;"",$G535&lt;&gt;""),"※收入和支出不能同时填",IF(AND(N($F535)=0,N($G535)=0),"※收入和支出都没填",IF(OR(N($F535)&lt;0,N($G535)&lt;0),"※金额不能填负数，方向反了就换一列填",IF($D535="","※没填收支类别，分类报表会漏掉这一笔",IF(ISNA(MATCH($D535,类别表,0)),"※收支类别不在【基础资料】的清单里",IF(AND($L535="内部转账",$M535=""),"△内部转账要在「对方账户」写上另一头",IF(AND($L535="内部转账",$M535=$C535),"※对方账户跟本账户是同一个",IF(AND($L535&lt;&gt;"内部转账",$M535&lt;&gt;""),"△填了对方账户，但类别不是内部转账",IF($H535&lt;0,"△这一笔之后该账户余额成负数了，核一下",""))))))))))))</f>
        <v/>
      </c>
    </row>
    <row r="536">
      <c r="A536" s="17">
        <f>IF($C536="","",COUNTA($C$5:$C536))</f>
        <v/>
      </c>
      <c r="B536" s="20" t="n"/>
      <c r="C536" s="18" t="n"/>
      <c r="D536" s="18" t="n"/>
      <c r="E536" s="26" t="n"/>
      <c r="F536" s="19" t="n"/>
      <c r="G536" s="19" t="n"/>
      <c r="H536" s="27">
        <f>IF($C536="","",ROUND(SUMIF(账户表,$C536,账户期初)+SUMIFS($F$5:F536,$C$5:C536,$C536)-SUMIFS($G$5:G536,$C$5:C536,$C536),2))</f>
        <v/>
      </c>
      <c r="I536" s="18" t="n"/>
      <c r="J536" s="18" t="n"/>
      <c r="K536" s="28">
        <f>IF($B536="","",--TEXT($B536,"yyyymm"))</f>
        <v/>
      </c>
      <c r="L536" s="29">
        <f>IF($D536="","",IFERROR(INDEX(类别属性,MATCH($D536,类别表,0)),""))</f>
        <v/>
      </c>
      <c r="M536" s="18" t="n"/>
      <c r="N536" s="18" t="n"/>
      <c r="O536" s="26" t="n"/>
      <c r="P536" s="21">
        <f>IF($C536="","",IF(ISNA(MATCH($C536,账户表,0)),"※这个账户不在【基础资料】的账户档案里",IF($B536="","※没填日期，这一笔不会进任何月份的报表",IF(AND($F536&lt;&gt;"",$G536&lt;&gt;""),"※收入和支出不能同时填",IF(AND(N($F536)=0,N($G536)=0),"※收入和支出都没填",IF(OR(N($F536)&lt;0,N($G536)&lt;0),"※金额不能填负数，方向反了就换一列填",IF($D536="","※没填收支类别，分类报表会漏掉这一笔",IF(ISNA(MATCH($D536,类别表,0)),"※收支类别不在【基础资料】的清单里",IF(AND($L536="内部转账",$M536=""),"△内部转账要在「对方账户」写上另一头",IF(AND($L536="内部转账",$M536=$C536),"※对方账户跟本账户是同一个",IF(AND($L536&lt;&gt;"内部转账",$M536&lt;&gt;""),"△填了对方账户，但类别不是内部转账",IF($H536&lt;0,"△这一笔之后该账户余额成负数了，核一下",""))))))))))))</f>
        <v/>
      </c>
    </row>
    <row r="537">
      <c r="A537" s="17">
        <f>IF($C537="","",COUNTA($C$5:$C537))</f>
        <v/>
      </c>
      <c r="B537" s="20" t="n"/>
      <c r="C537" s="18" t="n"/>
      <c r="D537" s="18" t="n"/>
      <c r="E537" s="26" t="n"/>
      <c r="F537" s="19" t="n"/>
      <c r="G537" s="19" t="n"/>
      <c r="H537" s="27">
        <f>IF($C537="","",ROUND(SUMIF(账户表,$C537,账户期初)+SUMIFS($F$5:F537,$C$5:C537,$C537)-SUMIFS($G$5:G537,$C$5:C537,$C537),2))</f>
        <v/>
      </c>
      <c r="I537" s="18" t="n"/>
      <c r="J537" s="18" t="n"/>
      <c r="K537" s="28">
        <f>IF($B537="","",--TEXT($B537,"yyyymm"))</f>
        <v/>
      </c>
      <c r="L537" s="29">
        <f>IF($D537="","",IFERROR(INDEX(类别属性,MATCH($D537,类别表,0)),""))</f>
        <v/>
      </c>
      <c r="M537" s="18" t="n"/>
      <c r="N537" s="18" t="n"/>
      <c r="O537" s="26" t="n"/>
      <c r="P537" s="21">
        <f>IF($C537="","",IF(ISNA(MATCH($C537,账户表,0)),"※这个账户不在【基础资料】的账户档案里",IF($B537="","※没填日期，这一笔不会进任何月份的报表",IF(AND($F537&lt;&gt;"",$G537&lt;&gt;""),"※收入和支出不能同时填",IF(AND(N($F537)=0,N($G537)=0),"※收入和支出都没填",IF(OR(N($F537)&lt;0,N($G537)&lt;0),"※金额不能填负数，方向反了就换一列填",IF($D537="","※没填收支类别，分类报表会漏掉这一笔",IF(ISNA(MATCH($D537,类别表,0)),"※收支类别不在【基础资料】的清单里",IF(AND($L537="内部转账",$M537=""),"△内部转账要在「对方账户」写上另一头",IF(AND($L537="内部转账",$M537=$C537),"※对方账户跟本账户是同一个",IF(AND($L537&lt;&gt;"内部转账",$M537&lt;&gt;""),"△填了对方账户，但类别不是内部转账",IF($H537&lt;0,"△这一笔之后该账户余额成负数了，核一下",""))))))))))))</f>
        <v/>
      </c>
    </row>
    <row r="538">
      <c r="A538" s="17">
        <f>IF($C538="","",COUNTA($C$5:$C538))</f>
        <v/>
      </c>
      <c r="B538" s="20" t="n"/>
      <c r="C538" s="18" t="n"/>
      <c r="D538" s="18" t="n"/>
      <c r="E538" s="26" t="n"/>
      <c r="F538" s="19" t="n"/>
      <c r="G538" s="19" t="n"/>
      <c r="H538" s="27">
        <f>IF($C538="","",ROUND(SUMIF(账户表,$C538,账户期初)+SUMIFS($F$5:F538,$C$5:C538,$C538)-SUMIFS($G$5:G538,$C$5:C538,$C538),2))</f>
        <v/>
      </c>
      <c r="I538" s="18" t="n"/>
      <c r="J538" s="18" t="n"/>
      <c r="K538" s="28">
        <f>IF($B538="","",--TEXT($B538,"yyyymm"))</f>
        <v/>
      </c>
      <c r="L538" s="29">
        <f>IF($D538="","",IFERROR(INDEX(类别属性,MATCH($D538,类别表,0)),""))</f>
        <v/>
      </c>
      <c r="M538" s="18" t="n"/>
      <c r="N538" s="18" t="n"/>
      <c r="O538" s="26" t="n"/>
      <c r="P538" s="21">
        <f>IF($C538="","",IF(ISNA(MATCH($C538,账户表,0)),"※这个账户不在【基础资料】的账户档案里",IF($B538="","※没填日期，这一笔不会进任何月份的报表",IF(AND($F538&lt;&gt;"",$G538&lt;&gt;""),"※收入和支出不能同时填",IF(AND(N($F538)=0,N($G538)=0),"※收入和支出都没填",IF(OR(N($F538)&lt;0,N($G538)&lt;0),"※金额不能填负数，方向反了就换一列填",IF($D538="","※没填收支类别，分类报表会漏掉这一笔",IF(ISNA(MATCH($D538,类别表,0)),"※收支类别不在【基础资料】的清单里",IF(AND($L538="内部转账",$M538=""),"△内部转账要在「对方账户」写上另一头",IF(AND($L538="内部转账",$M538=$C538),"※对方账户跟本账户是同一个",IF(AND($L538&lt;&gt;"内部转账",$M538&lt;&gt;""),"△填了对方账户，但类别不是内部转账",IF($H538&lt;0,"△这一笔之后该账户余额成负数了，核一下",""))))))))))))</f>
        <v/>
      </c>
    </row>
    <row r="539">
      <c r="A539" s="17">
        <f>IF($C539="","",COUNTA($C$5:$C539))</f>
        <v/>
      </c>
      <c r="B539" s="20" t="n"/>
      <c r="C539" s="18" t="n"/>
      <c r="D539" s="18" t="n"/>
      <c r="E539" s="26" t="n"/>
      <c r="F539" s="19" t="n"/>
      <c r="G539" s="19" t="n"/>
      <c r="H539" s="27">
        <f>IF($C539="","",ROUND(SUMIF(账户表,$C539,账户期初)+SUMIFS($F$5:F539,$C$5:C539,$C539)-SUMIFS($G$5:G539,$C$5:C539,$C539),2))</f>
        <v/>
      </c>
      <c r="I539" s="18" t="n"/>
      <c r="J539" s="18" t="n"/>
      <c r="K539" s="28">
        <f>IF($B539="","",--TEXT($B539,"yyyymm"))</f>
        <v/>
      </c>
      <c r="L539" s="29">
        <f>IF($D539="","",IFERROR(INDEX(类别属性,MATCH($D539,类别表,0)),""))</f>
        <v/>
      </c>
      <c r="M539" s="18" t="n"/>
      <c r="N539" s="18" t="n"/>
      <c r="O539" s="26" t="n"/>
      <c r="P539" s="21">
        <f>IF($C539="","",IF(ISNA(MATCH($C539,账户表,0)),"※这个账户不在【基础资料】的账户档案里",IF($B539="","※没填日期，这一笔不会进任何月份的报表",IF(AND($F539&lt;&gt;"",$G539&lt;&gt;""),"※收入和支出不能同时填",IF(AND(N($F539)=0,N($G539)=0),"※收入和支出都没填",IF(OR(N($F539)&lt;0,N($G539)&lt;0),"※金额不能填负数，方向反了就换一列填",IF($D539="","※没填收支类别，分类报表会漏掉这一笔",IF(ISNA(MATCH($D539,类别表,0)),"※收支类别不在【基础资料】的清单里",IF(AND($L539="内部转账",$M539=""),"△内部转账要在「对方账户」写上另一头",IF(AND($L539="内部转账",$M539=$C539),"※对方账户跟本账户是同一个",IF(AND($L539&lt;&gt;"内部转账",$M539&lt;&gt;""),"△填了对方账户，但类别不是内部转账",IF($H539&lt;0,"△这一笔之后该账户余额成负数了，核一下",""))))))))))))</f>
        <v/>
      </c>
    </row>
    <row r="540">
      <c r="A540" s="17">
        <f>IF($C540="","",COUNTA($C$5:$C540))</f>
        <v/>
      </c>
      <c r="B540" s="20" t="n"/>
      <c r="C540" s="18" t="n"/>
      <c r="D540" s="18" t="n"/>
      <c r="E540" s="26" t="n"/>
      <c r="F540" s="19" t="n"/>
      <c r="G540" s="19" t="n"/>
      <c r="H540" s="27">
        <f>IF($C540="","",ROUND(SUMIF(账户表,$C540,账户期初)+SUMIFS($F$5:F540,$C$5:C540,$C540)-SUMIFS($G$5:G540,$C$5:C540,$C540),2))</f>
        <v/>
      </c>
      <c r="I540" s="18" t="n"/>
      <c r="J540" s="18" t="n"/>
      <c r="K540" s="28">
        <f>IF($B540="","",--TEXT($B540,"yyyymm"))</f>
        <v/>
      </c>
      <c r="L540" s="29">
        <f>IF($D540="","",IFERROR(INDEX(类别属性,MATCH($D540,类别表,0)),""))</f>
        <v/>
      </c>
      <c r="M540" s="18" t="n"/>
      <c r="N540" s="18" t="n"/>
      <c r="O540" s="26" t="n"/>
      <c r="P540" s="21">
        <f>IF($C540="","",IF(ISNA(MATCH($C540,账户表,0)),"※这个账户不在【基础资料】的账户档案里",IF($B540="","※没填日期，这一笔不会进任何月份的报表",IF(AND($F540&lt;&gt;"",$G540&lt;&gt;""),"※收入和支出不能同时填",IF(AND(N($F540)=0,N($G540)=0),"※收入和支出都没填",IF(OR(N($F540)&lt;0,N($G540)&lt;0),"※金额不能填负数，方向反了就换一列填",IF($D540="","※没填收支类别，分类报表会漏掉这一笔",IF(ISNA(MATCH($D540,类别表,0)),"※收支类别不在【基础资料】的清单里",IF(AND($L540="内部转账",$M540=""),"△内部转账要在「对方账户」写上另一头",IF(AND($L540="内部转账",$M540=$C540),"※对方账户跟本账户是同一个",IF(AND($L540&lt;&gt;"内部转账",$M540&lt;&gt;""),"△填了对方账户，但类别不是内部转账",IF($H540&lt;0,"△这一笔之后该账户余额成负数了，核一下",""))))))))))))</f>
        <v/>
      </c>
    </row>
    <row r="541">
      <c r="A541" s="17">
        <f>IF($C541="","",COUNTA($C$5:$C541))</f>
        <v/>
      </c>
      <c r="B541" s="20" t="n"/>
      <c r="C541" s="18" t="n"/>
      <c r="D541" s="18" t="n"/>
      <c r="E541" s="26" t="n"/>
      <c r="F541" s="19" t="n"/>
      <c r="G541" s="19" t="n"/>
      <c r="H541" s="27">
        <f>IF($C541="","",ROUND(SUMIF(账户表,$C541,账户期初)+SUMIFS($F$5:F541,$C$5:C541,$C541)-SUMIFS($G$5:G541,$C$5:C541,$C541),2))</f>
        <v/>
      </c>
      <c r="I541" s="18" t="n"/>
      <c r="J541" s="18" t="n"/>
      <c r="K541" s="28">
        <f>IF($B541="","",--TEXT($B541,"yyyymm"))</f>
        <v/>
      </c>
      <c r="L541" s="29">
        <f>IF($D541="","",IFERROR(INDEX(类别属性,MATCH($D541,类别表,0)),""))</f>
        <v/>
      </c>
      <c r="M541" s="18" t="n"/>
      <c r="N541" s="18" t="n"/>
      <c r="O541" s="26" t="n"/>
      <c r="P541" s="21">
        <f>IF($C541="","",IF(ISNA(MATCH($C541,账户表,0)),"※这个账户不在【基础资料】的账户档案里",IF($B541="","※没填日期，这一笔不会进任何月份的报表",IF(AND($F541&lt;&gt;"",$G541&lt;&gt;""),"※收入和支出不能同时填",IF(AND(N($F541)=0,N($G541)=0),"※收入和支出都没填",IF(OR(N($F541)&lt;0,N($G541)&lt;0),"※金额不能填负数，方向反了就换一列填",IF($D541="","※没填收支类别，分类报表会漏掉这一笔",IF(ISNA(MATCH($D541,类别表,0)),"※收支类别不在【基础资料】的清单里",IF(AND($L541="内部转账",$M541=""),"△内部转账要在「对方账户」写上另一头",IF(AND($L541="内部转账",$M541=$C541),"※对方账户跟本账户是同一个",IF(AND($L541&lt;&gt;"内部转账",$M541&lt;&gt;""),"△填了对方账户，但类别不是内部转账",IF($H541&lt;0,"△这一笔之后该账户余额成负数了，核一下",""))))))))))))</f>
        <v/>
      </c>
    </row>
    <row r="542">
      <c r="A542" s="17">
        <f>IF($C542="","",COUNTA($C$5:$C542))</f>
        <v/>
      </c>
      <c r="B542" s="20" t="n"/>
      <c r="C542" s="18" t="n"/>
      <c r="D542" s="18" t="n"/>
      <c r="E542" s="26" t="n"/>
      <c r="F542" s="19" t="n"/>
      <c r="G542" s="19" t="n"/>
      <c r="H542" s="27">
        <f>IF($C542="","",ROUND(SUMIF(账户表,$C542,账户期初)+SUMIFS($F$5:F542,$C$5:C542,$C542)-SUMIFS($G$5:G542,$C$5:C542,$C542),2))</f>
        <v/>
      </c>
      <c r="I542" s="18" t="n"/>
      <c r="J542" s="18" t="n"/>
      <c r="K542" s="28">
        <f>IF($B542="","",--TEXT($B542,"yyyymm"))</f>
        <v/>
      </c>
      <c r="L542" s="29">
        <f>IF($D542="","",IFERROR(INDEX(类别属性,MATCH($D542,类别表,0)),""))</f>
        <v/>
      </c>
      <c r="M542" s="18" t="n"/>
      <c r="N542" s="18" t="n"/>
      <c r="O542" s="26" t="n"/>
      <c r="P542" s="21">
        <f>IF($C542="","",IF(ISNA(MATCH($C542,账户表,0)),"※这个账户不在【基础资料】的账户档案里",IF($B542="","※没填日期，这一笔不会进任何月份的报表",IF(AND($F542&lt;&gt;"",$G542&lt;&gt;""),"※收入和支出不能同时填",IF(AND(N($F542)=0,N($G542)=0),"※收入和支出都没填",IF(OR(N($F542)&lt;0,N($G542)&lt;0),"※金额不能填负数，方向反了就换一列填",IF($D542="","※没填收支类别，分类报表会漏掉这一笔",IF(ISNA(MATCH($D542,类别表,0)),"※收支类别不在【基础资料】的清单里",IF(AND($L542="内部转账",$M542=""),"△内部转账要在「对方账户」写上另一头",IF(AND($L542="内部转账",$M542=$C542),"※对方账户跟本账户是同一个",IF(AND($L542&lt;&gt;"内部转账",$M542&lt;&gt;""),"△填了对方账户，但类别不是内部转账",IF($H542&lt;0,"△这一笔之后该账户余额成负数了，核一下",""))))))))))))</f>
        <v/>
      </c>
    </row>
    <row r="543">
      <c r="A543" s="17">
        <f>IF($C543="","",COUNTA($C$5:$C543))</f>
        <v/>
      </c>
      <c r="B543" s="20" t="n"/>
      <c r="C543" s="18" t="n"/>
      <c r="D543" s="18" t="n"/>
      <c r="E543" s="26" t="n"/>
      <c r="F543" s="19" t="n"/>
      <c r="G543" s="19" t="n"/>
      <c r="H543" s="27">
        <f>IF($C543="","",ROUND(SUMIF(账户表,$C543,账户期初)+SUMIFS($F$5:F543,$C$5:C543,$C543)-SUMIFS($G$5:G543,$C$5:C543,$C543),2))</f>
        <v/>
      </c>
      <c r="I543" s="18" t="n"/>
      <c r="J543" s="18" t="n"/>
      <c r="K543" s="28">
        <f>IF($B543="","",--TEXT($B543,"yyyymm"))</f>
        <v/>
      </c>
      <c r="L543" s="29">
        <f>IF($D543="","",IFERROR(INDEX(类别属性,MATCH($D543,类别表,0)),""))</f>
        <v/>
      </c>
      <c r="M543" s="18" t="n"/>
      <c r="N543" s="18" t="n"/>
      <c r="O543" s="26" t="n"/>
      <c r="P543" s="21">
        <f>IF($C543="","",IF(ISNA(MATCH($C543,账户表,0)),"※这个账户不在【基础资料】的账户档案里",IF($B543="","※没填日期，这一笔不会进任何月份的报表",IF(AND($F543&lt;&gt;"",$G543&lt;&gt;""),"※收入和支出不能同时填",IF(AND(N($F543)=0,N($G543)=0),"※收入和支出都没填",IF(OR(N($F543)&lt;0,N($G543)&lt;0),"※金额不能填负数，方向反了就换一列填",IF($D543="","※没填收支类别，分类报表会漏掉这一笔",IF(ISNA(MATCH($D543,类别表,0)),"※收支类别不在【基础资料】的清单里",IF(AND($L543="内部转账",$M543=""),"△内部转账要在「对方账户」写上另一头",IF(AND($L543="内部转账",$M543=$C543),"※对方账户跟本账户是同一个",IF(AND($L543&lt;&gt;"内部转账",$M543&lt;&gt;""),"△填了对方账户，但类别不是内部转账",IF($H543&lt;0,"△这一笔之后该账户余额成负数了，核一下",""))))))))))))</f>
        <v/>
      </c>
    </row>
    <row r="544">
      <c r="A544" s="17">
        <f>IF($C544="","",COUNTA($C$5:$C544))</f>
        <v/>
      </c>
      <c r="B544" s="20" t="n"/>
      <c r="C544" s="18" t="n"/>
      <c r="D544" s="18" t="n"/>
      <c r="E544" s="26" t="n"/>
      <c r="F544" s="19" t="n"/>
      <c r="G544" s="19" t="n"/>
      <c r="H544" s="27">
        <f>IF($C544="","",ROUND(SUMIF(账户表,$C544,账户期初)+SUMIFS($F$5:F544,$C$5:C544,$C544)-SUMIFS($G$5:G544,$C$5:C544,$C544),2))</f>
        <v/>
      </c>
      <c r="I544" s="18" t="n"/>
      <c r="J544" s="18" t="n"/>
      <c r="K544" s="28">
        <f>IF($B544="","",--TEXT($B544,"yyyymm"))</f>
        <v/>
      </c>
      <c r="L544" s="29">
        <f>IF($D544="","",IFERROR(INDEX(类别属性,MATCH($D544,类别表,0)),""))</f>
        <v/>
      </c>
      <c r="M544" s="18" t="n"/>
      <c r="N544" s="18" t="n"/>
      <c r="O544" s="26" t="n"/>
      <c r="P544" s="21">
        <f>IF($C544="","",IF(ISNA(MATCH($C544,账户表,0)),"※这个账户不在【基础资料】的账户档案里",IF($B544="","※没填日期，这一笔不会进任何月份的报表",IF(AND($F544&lt;&gt;"",$G544&lt;&gt;""),"※收入和支出不能同时填",IF(AND(N($F544)=0,N($G544)=0),"※收入和支出都没填",IF(OR(N($F544)&lt;0,N($G544)&lt;0),"※金额不能填负数，方向反了就换一列填",IF($D544="","※没填收支类别，分类报表会漏掉这一笔",IF(ISNA(MATCH($D544,类别表,0)),"※收支类别不在【基础资料】的清单里",IF(AND($L544="内部转账",$M544=""),"△内部转账要在「对方账户」写上另一头",IF(AND($L544="内部转账",$M544=$C544),"※对方账户跟本账户是同一个",IF(AND($L544&lt;&gt;"内部转账",$M544&lt;&gt;""),"△填了对方账户，但类别不是内部转账",IF($H544&lt;0,"△这一笔之后该账户余额成负数了，核一下",""))))))))))))</f>
        <v/>
      </c>
    </row>
    <row r="545">
      <c r="A545" s="17">
        <f>IF($C545="","",COUNTA($C$5:$C545))</f>
        <v/>
      </c>
      <c r="B545" s="20" t="n"/>
      <c r="C545" s="18" t="n"/>
      <c r="D545" s="18" t="n"/>
      <c r="E545" s="26" t="n"/>
      <c r="F545" s="19" t="n"/>
      <c r="G545" s="19" t="n"/>
      <c r="H545" s="27">
        <f>IF($C545="","",ROUND(SUMIF(账户表,$C545,账户期初)+SUMIFS($F$5:F545,$C$5:C545,$C545)-SUMIFS($G$5:G545,$C$5:C545,$C545),2))</f>
        <v/>
      </c>
      <c r="I545" s="18" t="n"/>
      <c r="J545" s="18" t="n"/>
      <c r="K545" s="28">
        <f>IF($B545="","",--TEXT($B545,"yyyymm"))</f>
        <v/>
      </c>
      <c r="L545" s="29">
        <f>IF($D545="","",IFERROR(INDEX(类别属性,MATCH($D545,类别表,0)),""))</f>
        <v/>
      </c>
      <c r="M545" s="18" t="n"/>
      <c r="N545" s="18" t="n"/>
      <c r="O545" s="26" t="n"/>
      <c r="P545" s="21">
        <f>IF($C545="","",IF(ISNA(MATCH($C545,账户表,0)),"※这个账户不在【基础资料】的账户档案里",IF($B545="","※没填日期，这一笔不会进任何月份的报表",IF(AND($F545&lt;&gt;"",$G545&lt;&gt;""),"※收入和支出不能同时填",IF(AND(N($F545)=0,N($G545)=0),"※收入和支出都没填",IF(OR(N($F545)&lt;0,N($G545)&lt;0),"※金额不能填负数，方向反了就换一列填",IF($D545="","※没填收支类别，分类报表会漏掉这一笔",IF(ISNA(MATCH($D545,类别表,0)),"※收支类别不在【基础资料】的清单里",IF(AND($L545="内部转账",$M545=""),"△内部转账要在「对方账户」写上另一头",IF(AND($L545="内部转账",$M545=$C545),"※对方账户跟本账户是同一个",IF(AND($L545&lt;&gt;"内部转账",$M545&lt;&gt;""),"△填了对方账户，但类别不是内部转账",IF($H545&lt;0,"△这一笔之后该账户余额成负数了，核一下",""))))))))))))</f>
        <v/>
      </c>
    </row>
    <row r="546">
      <c r="A546" s="17">
        <f>IF($C546="","",COUNTA($C$5:$C546))</f>
        <v/>
      </c>
      <c r="B546" s="20" t="n"/>
      <c r="C546" s="18" t="n"/>
      <c r="D546" s="18" t="n"/>
      <c r="E546" s="26" t="n"/>
      <c r="F546" s="19" t="n"/>
      <c r="G546" s="19" t="n"/>
      <c r="H546" s="27">
        <f>IF($C546="","",ROUND(SUMIF(账户表,$C546,账户期初)+SUMIFS($F$5:F546,$C$5:C546,$C546)-SUMIFS($G$5:G546,$C$5:C546,$C546),2))</f>
        <v/>
      </c>
      <c r="I546" s="18" t="n"/>
      <c r="J546" s="18" t="n"/>
      <c r="K546" s="28">
        <f>IF($B546="","",--TEXT($B546,"yyyymm"))</f>
        <v/>
      </c>
      <c r="L546" s="29">
        <f>IF($D546="","",IFERROR(INDEX(类别属性,MATCH($D546,类别表,0)),""))</f>
        <v/>
      </c>
      <c r="M546" s="18" t="n"/>
      <c r="N546" s="18" t="n"/>
      <c r="O546" s="26" t="n"/>
      <c r="P546" s="21">
        <f>IF($C546="","",IF(ISNA(MATCH($C546,账户表,0)),"※这个账户不在【基础资料】的账户档案里",IF($B546="","※没填日期，这一笔不会进任何月份的报表",IF(AND($F546&lt;&gt;"",$G546&lt;&gt;""),"※收入和支出不能同时填",IF(AND(N($F546)=0,N($G546)=0),"※收入和支出都没填",IF(OR(N($F546)&lt;0,N($G546)&lt;0),"※金额不能填负数，方向反了就换一列填",IF($D546="","※没填收支类别，分类报表会漏掉这一笔",IF(ISNA(MATCH($D546,类别表,0)),"※收支类别不在【基础资料】的清单里",IF(AND($L546="内部转账",$M546=""),"△内部转账要在「对方账户」写上另一头",IF(AND($L546="内部转账",$M546=$C546),"※对方账户跟本账户是同一个",IF(AND($L546&lt;&gt;"内部转账",$M546&lt;&gt;""),"△填了对方账户，但类别不是内部转账",IF($H546&lt;0,"△这一笔之后该账户余额成负数了，核一下",""))))))))))))</f>
        <v/>
      </c>
    </row>
    <row r="547">
      <c r="A547" s="17">
        <f>IF($C547="","",COUNTA($C$5:$C547))</f>
        <v/>
      </c>
      <c r="B547" s="20" t="n"/>
      <c r="C547" s="18" t="n"/>
      <c r="D547" s="18" t="n"/>
      <c r="E547" s="26" t="n"/>
      <c r="F547" s="19" t="n"/>
      <c r="G547" s="19" t="n"/>
      <c r="H547" s="27">
        <f>IF($C547="","",ROUND(SUMIF(账户表,$C547,账户期初)+SUMIFS($F$5:F547,$C$5:C547,$C547)-SUMIFS($G$5:G547,$C$5:C547,$C547),2))</f>
        <v/>
      </c>
      <c r="I547" s="18" t="n"/>
      <c r="J547" s="18" t="n"/>
      <c r="K547" s="28">
        <f>IF($B547="","",--TEXT($B547,"yyyymm"))</f>
        <v/>
      </c>
      <c r="L547" s="29">
        <f>IF($D547="","",IFERROR(INDEX(类别属性,MATCH($D547,类别表,0)),""))</f>
        <v/>
      </c>
      <c r="M547" s="18" t="n"/>
      <c r="N547" s="18" t="n"/>
      <c r="O547" s="26" t="n"/>
      <c r="P547" s="21">
        <f>IF($C547="","",IF(ISNA(MATCH($C547,账户表,0)),"※这个账户不在【基础资料】的账户档案里",IF($B547="","※没填日期，这一笔不会进任何月份的报表",IF(AND($F547&lt;&gt;"",$G547&lt;&gt;""),"※收入和支出不能同时填",IF(AND(N($F547)=0,N($G547)=0),"※收入和支出都没填",IF(OR(N($F547)&lt;0,N($G547)&lt;0),"※金额不能填负数，方向反了就换一列填",IF($D547="","※没填收支类别，分类报表会漏掉这一笔",IF(ISNA(MATCH($D547,类别表,0)),"※收支类别不在【基础资料】的清单里",IF(AND($L547="内部转账",$M547=""),"△内部转账要在「对方账户」写上另一头",IF(AND($L547="内部转账",$M547=$C547),"※对方账户跟本账户是同一个",IF(AND($L547&lt;&gt;"内部转账",$M547&lt;&gt;""),"△填了对方账户，但类别不是内部转账",IF($H547&lt;0,"△这一笔之后该账户余额成负数了，核一下",""))))))))))))</f>
        <v/>
      </c>
    </row>
    <row r="548">
      <c r="A548" s="17">
        <f>IF($C548="","",COUNTA($C$5:$C548))</f>
        <v/>
      </c>
      <c r="B548" s="20" t="n"/>
      <c r="C548" s="18" t="n"/>
      <c r="D548" s="18" t="n"/>
      <c r="E548" s="26" t="n"/>
      <c r="F548" s="19" t="n"/>
      <c r="G548" s="19" t="n"/>
      <c r="H548" s="27">
        <f>IF($C548="","",ROUND(SUMIF(账户表,$C548,账户期初)+SUMIFS($F$5:F548,$C$5:C548,$C548)-SUMIFS($G$5:G548,$C$5:C548,$C548),2))</f>
        <v/>
      </c>
      <c r="I548" s="18" t="n"/>
      <c r="J548" s="18" t="n"/>
      <c r="K548" s="28">
        <f>IF($B548="","",--TEXT($B548,"yyyymm"))</f>
        <v/>
      </c>
      <c r="L548" s="29">
        <f>IF($D548="","",IFERROR(INDEX(类别属性,MATCH($D548,类别表,0)),""))</f>
        <v/>
      </c>
      <c r="M548" s="18" t="n"/>
      <c r="N548" s="18" t="n"/>
      <c r="O548" s="26" t="n"/>
      <c r="P548" s="21">
        <f>IF($C548="","",IF(ISNA(MATCH($C548,账户表,0)),"※这个账户不在【基础资料】的账户档案里",IF($B548="","※没填日期，这一笔不会进任何月份的报表",IF(AND($F548&lt;&gt;"",$G548&lt;&gt;""),"※收入和支出不能同时填",IF(AND(N($F548)=0,N($G548)=0),"※收入和支出都没填",IF(OR(N($F548)&lt;0,N($G548)&lt;0),"※金额不能填负数，方向反了就换一列填",IF($D548="","※没填收支类别，分类报表会漏掉这一笔",IF(ISNA(MATCH($D548,类别表,0)),"※收支类别不在【基础资料】的清单里",IF(AND($L548="内部转账",$M548=""),"△内部转账要在「对方账户」写上另一头",IF(AND($L548="内部转账",$M548=$C548),"※对方账户跟本账户是同一个",IF(AND($L548&lt;&gt;"内部转账",$M548&lt;&gt;""),"△填了对方账户，但类别不是内部转账",IF($H548&lt;0,"△这一笔之后该账户余额成负数了，核一下",""))))))))))))</f>
        <v/>
      </c>
    </row>
    <row r="549">
      <c r="A549" s="17">
        <f>IF($C549="","",COUNTA($C$5:$C549))</f>
        <v/>
      </c>
      <c r="B549" s="20" t="n"/>
      <c r="C549" s="18" t="n"/>
      <c r="D549" s="18" t="n"/>
      <c r="E549" s="26" t="n"/>
      <c r="F549" s="19" t="n"/>
      <c r="G549" s="19" t="n"/>
      <c r="H549" s="27">
        <f>IF($C549="","",ROUND(SUMIF(账户表,$C549,账户期初)+SUMIFS($F$5:F549,$C$5:C549,$C549)-SUMIFS($G$5:G549,$C$5:C549,$C549),2))</f>
        <v/>
      </c>
      <c r="I549" s="18" t="n"/>
      <c r="J549" s="18" t="n"/>
      <c r="K549" s="28">
        <f>IF($B549="","",--TEXT($B549,"yyyymm"))</f>
        <v/>
      </c>
      <c r="L549" s="29">
        <f>IF($D549="","",IFERROR(INDEX(类别属性,MATCH($D549,类别表,0)),""))</f>
        <v/>
      </c>
      <c r="M549" s="18" t="n"/>
      <c r="N549" s="18" t="n"/>
      <c r="O549" s="26" t="n"/>
      <c r="P549" s="21">
        <f>IF($C549="","",IF(ISNA(MATCH($C549,账户表,0)),"※这个账户不在【基础资料】的账户档案里",IF($B549="","※没填日期，这一笔不会进任何月份的报表",IF(AND($F549&lt;&gt;"",$G549&lt;&gt;""),"※收入和支出不能同时填",IF(AND(N($F549)=0,N($G549)=0),"※收入和支出都没填",IF(OR(N($F549)&lt;0,N($G549)&lt;0),"※金额不能填负数，方向反了就换一列填",IF($D549="","※没填收支类别，分类报表会漏掉这一笔",IF(ISNA(MATCH($D549,类别表,0)),"※收支类别不在【基础资料】的清单里",IF(AND($L549="内部转账",$M549=""),"△内部转账要在「对方账户」写上另一头",IF(AND($L549="内部转账",$M549=$C549),"※对方账户跟本账户是同一个",IF(AND($L549&lt;&gt;"内部转账",$M549&lt;&gt;""),"△填了对方账户，但类别不是内部转账",IF($H549&lt;0,"△这一笔之后该账户余额成负数了，核一下",""))))))))))))</f>
        <v/>
      </c>
    </row>
    <row r="550">
      <c r="A550" s="17">
        <f>IF($C550="","",COUNTA($C$5:$C550))</f>
        <v/>
      </c>
      <c r="B550" s="20" t="n"/>
      <c r="C550" s="18" t="n"/>
      <c r="D550" s="18" t="n"/>
      <c r="E550" s="26" t="n"/>
      <c r="F550" s="19" t="n"/>
      <c r="G550" s="19" t="n"/>
      <c r="H550" s="27">
        <f>IF($C550="","",ROUND(SUMIF(账户表,$C550,账户期初)+SUMIFS($F$5:F550,$C$5:C550,$C550)-SUMIFS($G$5:G550,$C$5:C550,$C550),2))</f>
        <v/>
      </c>
      <c r="I550" s="18" t="n"/>
      <c r="J550" s="18" t="n"/>
      <c r="K550" s="28">
        <f>IF($B550="","",--TEXT($B550,"yyyymm"))</f>
        <v/>
      </c>
      <c r="L550" s="29">
        <f>IF($D550="","",IFERROR(INDEX(类别属性,MATCH($D550,类别表,0)),""))</f>
        <v/>
      </c>
      <c r="M550" s="18" t="n"/>
      <c r="N550" s="18" t="n"/>
      <c r="O550" s="26" t="n"/>
      <c r="P550" s="21">
        <f>IF($C550="","",IF(ISNA(MATCH($C550,账户表,0)),"※这个账户不在【基础资料】的账户档案里",IF($B550="","※没填日期，这一笔不会进任何月份的报表",IF(AND($F550&lt;&gt;"",$G550&lt;&gt;""),"※收入和支出不能同时填",IF(AND(N($F550)=0,N($G550)=0),"※收入和支出都没填",IF(OR(N($F550)&lt;0,N($G550)&lt;0),"※金额不能填负数，方向反了就换一列填",IF($D550="","※没填收支类别，分类报表会漏掉这一笔",IF(ISNA(MATCH($D550,类别表,0)),"※收支类别不在【基础资料】的清单里",IF(AND($L550="内部转账",$M550=""),"△内部转账要在「对方账户」写上另一头",IF(AND($L550="内部转账",$M550=$C550),"※对方账户跟本账户是同一个",IF(AND($L550&lt;&gt;"内部转账",$M550&lt;&gt;""),"△填了对方账户，但类别不是内部转账",IF($H550&lt;0,"△这一笔之后该账户余额成负数了，核一下",""))))))))))))</f>
        <v/>
      </c>
    </row>
    <row r="551">
      <c r="A551" s="17">
        <f>IF($C551="","",COUNTA($C$5:$C551))</f>
        <v/>
      </c>
      <c r="B551" s="20" t="n"/>
      <c r="C551" s="18" t="n"/>
      <c r="D551" s="18" t="n"/>
      <c r="E551" s="26" t="n"/>
      <c r="F551" s="19" t="n"/>
      <c r="G551" s="19" t="n"/>
      <c r="H551" s="27">
        <f>IF($C551="","",ROUND(SUMIF(账户表,$C551,账户期初)+SUMIFS($F$5:F551,$C$5:C551,$C551)-SUMIFS($G$5:G551,$C$5:C551,$C551),2))</f>
        <v/>
      </c>
      <c r="I551" s="18" t="n"/>
      <c r="J551" s="18" t="n"/>
      <c r="K551" s="28">
        <f>IF($B551="","",--TEXT($B551,"yyyymm"))</f>
        <v/>
      </c>
      <c r="L551" s="29">
        <f>IF($D551="","",IFERROR(INDEX(类别属性,MATCH($D551,类别表,0)),""))</f>
        <v/>
      </c>
      <c r="M551" s="18" t="n"/>
      <c r="N551" s="18" t="n"/>
      <c r="O551" s="26" t="n"/>
      <c r="P551" s="21">
        <f>IF($C551="","",IF(ISNA(MATCH($C551,账户表,0)),"※这个账户不在【基础资料】的账户档案里",IF($B551="","※没填日期，这一笔不会进任何月份的报表",IF(AND($F551&lt;&gt;"",$G551&lt;&gt;""),"※收入和支出不能同时填",IF(AND(N($F551)=0,N($G551)=0),"※收入和支出都没填",IF(OR(N($F551)&lt;0,N($G551)&lt;0),"※金额不能填负数，方向反了就换一列填",IF($D551="","※没填收支类别，分类报表会漏掉这一笔",IF(ISNA(MATCH($D551,类别表,0)),"※收支类别不在【基础资料】的清单里",IF(AND($L551="内部转账",$M551=""),"△内部转账要在「对方账户」写上另一头",IF(AND($L551="内部转账",$M551=$C551),"※对方账户跟本账户是同一个",IF(AND($L551&lt;&gt;"内部转账",$M551&lt;&gt;""),"△填了对方账户，但类别不是内部转账",IF($H551&lt;0,"△这一笔之后该账户余额成负数了，核一下",""))))))))))))</f>
        <v/>
      </c>
    </row>
    <row r="552">
      <c r="A552" s="17">
        <f>IF($C552="","",COUNTA($C$5:$C552))</f>
        <v/>
      </c>
      <c r="B552" s="20" t="n"/>
      <c r="C552" s="18" t="n"/>
      <c r="D552" s="18" t="n"/>
      <c r="E552" s="26" t="n"/>
      <c r="F552" s="19" t="n"/>
      <c r="G552" s="19" t="n"/>
      <c r="H552" s="27">
        <f>IF($C552="","",ROUND(SUMIF(账户表,$C552,账户期初)+SUMIFS($F$5:F552,$C$5:C552,$C552)-SUMIFS($G$5:G552,$C$5:C552,$C552),2))</f>
        <v/>
      </c>
      <c r="I552" s="18" t="n"/>
      <c r="J552" s="18" t="n"/>
      <c r="K552" s="28">
        <f>IF($B552="","",--TEXT($B552,"yyyymm"))</f>
        <v/>
      </c>
      <c r="L552" s="29">
        <f>IF($D552="","",IFERROR(INDEX(类别属性,MATCH($D552,类别表,0)),""))</f>
        <v/>
      </c>
      <c r="M552" s="18" t="n"/>
      <c r="N552" s="18" t="n"/>
      <c r="O552" s="26" t="n"/>
      <c r="P552" s="21">
        <f>IF($C552="","",IF(ISNA(MATCH($C552,账户表,0)),"※这个账户不在【基础资料】的账户档案里",IF($B552="","※没填日期，这一笔不会进任何月份的报表",IF(AND($F552&lt;&gt;"",$G552&lt;&gt;""),"※收入和支出不能同时填",IF(AND(N($F552)=0,N($G552)=0),"※收入和支出都没填",IF(OR(N($F552)&lt;0,N($G552)&lt;0),"※金额不能填负数，方向反了就换一列填",IF($D552="","※没填收支类别，分类报表会漏掉这一笔",IF(ISNA(MATCH($D552,类别表,0)),"※收支类别不在【基础资料】的清单里",IF(AND($L552="内部转账",$M552=""),"△内部转账要在「对方账户」写上另一头",IF(AND($L552="内部转账",$M552=$C552),"※对方账户跟本账户是同一个",IF(AND($L552&lt;&gt;"内部转账",$M552&lt;&gt;""),"△填了对方账户，但类别不是内部转账",IF($H552&lt;0,"△这一笔之后该账户余额成负数了，核一下",""))))))))))))</f>
        <v/>
      </c>
    </row>
    <row r="553">
      <c r="A553" s="17">
        <f>IF($C553="","",COUNTA($C$5:$C553))</f>
        <v/>
      </c>
      <c r="B553" s="20" t="n"/>
      <c r="C553" s="18" t="n"/>
      <c r="D553" s="18" t="n"/>
      <c r="E553" s="26" t="n"/>
      <c r="F553" s="19" t="n"/>
      <c r="G553" s="19" t="n"/>
      <c r="H553" s="27">
        <f>IF($C553="","",ROUND(SUMIF(账户表,$C553,账户期初)+SUMIFS($F$5:F553,$C$5:C553,$C553)-SUMIFS($G$5:G553,$C$5:C553,$C553),2))</f>
        <v/>
      </c>
      <c r="I553" s="18" t="n"/>
      <c r="J553" s="18" t="n"/>
      <c r="K553" s="28">
        <f>IF($B553="","",--TEXT($B553,"yyyymm"))</f>
        <v/>
      </c>
      <c r="L553" s="29">
        <f>IF($D553="","",IFERROR(INDEX(类别属性,MATCH($D553,类别表,0)),""))</f>
        <v/>
      </c>
      <c r="M553" s="18" t="n"/>
      <c r="N553" s="18" t="n"/>
      <c r="O553" s="26" t="n"/>
      <c r="P553" s="21">
        <f>IF($C553="","",IF(ISNA(MATCH($C553,账户表,0)),"※这个账户不在【基础资料】的账户档案里",IF($B553="","※没填日期，这一笔不会进任何月份的报表",IF(AND($F553&lt;&gt;"",$G553&lt;&gt;""),"※收入和支出不能同时填",IF(AND(N($F553)=0,N($G553)=0),"※收入和支出都没填",IF(OR(N($F553)&lt;0,N($G553)&lt;0),"※金额不能填负数，方向反了就换一列填",IF($D553="","※没填收支类别，分类报表会漏掉这一笔",IF(ISNA(MATCH($D553,类别表,0)),"※收支类别不在【基础资料】的清单里",IF(AND($L553="内部转账",$M553=""),"△内部转账要在「对方账户」写上另一头",IF(AND($L553="内部转账",$M553=$C553),"※对方账户跟本账户是同一个",IF(AND($L553&lt;&gt;"内部转账",$M553&lt;&gt;""),"△填了对方账户，但类别不是内部转账",IF($H553&lt;0,"△这一笔之后该账户余额成负数了，核一下",""))))))))))))</f>
        <v/>
      </c>
    </row>
    <row r="554">
      <c r="A554" s="17">
        <f>IF($C554="","",COUNTA($C$5:$C554))</f>
        <v/>
      </c>
      <c r="B554" s="20" t="n"/>
      <c r="C554" s="18" t="n"/>
      <c r="D554" s="18" t="n"/>
      <c r="E554" s="26" t="n"/>
      <c r="F554" s="19" t="n"/>
      <c r="G554" s="19" t="n"/>
      <c r="H554" s="27">
        <f>IF($C554="","",ROUND(SUMIF(账户表,$C554,账户期初)+SUMIFS($F$5:F554,$C$5:C554,$C554)-SUMIFS($G$5:G554,$C$5:C554,$C554),2))</f>
        <v/>
      </c>
      <c r="I554" s="18" t="n"/>
      <c r="J554" s="18" t="n"/>
      <c r="K554" s="28">
        <f>IF($B554="","",--TEXT($B554,"yyyymm"))</f>
        <v/>
      </c>
      <c r="L554" s="29">
        <f>IF($D554="","",IFERROR(INDEX(类别属性,MATCH($D554,类别表,0)),""))</f>
        <v/>
      </c>
      <c r="M554" s="18" t="n"/>
      <c r="N554" s="18" t="n"/>
      <c r="O554" s="26" t="n"/>
      <c r="P554" s="21">
        <f>IF($C554="","",IF(ISNA(MATCH($C554,账户表,0)),"※这个账户不在【基础资料】的账户档案里",IF($B554="","※没填日期，这一笔不会进任何月份的报表",IF(AND($F554&lt;&gt;"",$G554&lt;&gt;""),"※收入和支出不能同时填",IF(AND(N($F554)=0,N($G554)=0),"※收入和支出都没填",IF(OR(N($F554)&lt;0,N($G554)&lt;0),"※金额不能填负数，方向反了就换一列填",IF($D554="","※没填收支类别，分类报表会漏掉这一笔",IF(ISNA(MATCH($D554,类别表,0)),"※收支类别不在【基础资料】的清单里",IF(AND($L554="内部转账",$M554=""),"△内部转账要在「对方账户」写上另一头",IF(AND($L554="内部转账",$M554=$C554),"※对方账户跟本账户是同一个",IF(AND($L554&lt;&gt;"内部转账",$M554&lt;&gt;""),"△填了对方账户，但类别不是内部转账",IF($H554&lt;0,"△这一笔之后该账户余额成负数了，核一下",""))))))))))))</f>
        <v/>
      </c>
    </row>
    <row r="555">
      <c r="A555" s="17">
        <f>IF($C555="","",COUNTA($C$5:$C555))</f>
        <v/>
      </c>
      <c r="B555" s="20" t="n"/>
      <c r="C555" s="18" t="n"/>
      <c r="D555" s="18" t="n"/>
      <c r="E555" s="26" t="n"/>
      <c r="F555" s="19" t="n"/>
      <c r="G555" s="19" t="n"/>
      <c r="H555" s="27">
        <f>IF($C555="","",ROUND(SUMIF(账户表,$C555,账户期初)+SUMIFS($F$5:F555,$C$5:C555,$C555)-SUMIFS($G$5:G555,$C$5:C555,$C555),2))</f>
        <v/>
      </c>
      <c r="I555" s="18" t="n"/>
      <c r="J555" s="18" t="n"/>
      <c r="K555" s="28">
        <f>IF($B555="","",--TEXT($B555,"yyyymm"))</f>
        <v/>
      </c>
      <c r="L555" s="29">
        <f>IF($D555="","",IFERROR(INDEX(类别属性,MATCH($D555,类别表,0)),""))</f>
        <v/>
      </c>
      <c r="M555" s="18" t="n"/>
      <c r="N555" s="18" t="n"/>
      <c r="O555" s="26" t="n"/>
      <c r="P555" s="21">
        <f>IF($C555="","",IF(ISNA(MATCH($C555,账户表,0)),"※这个账户不在【基础资料】的账户档案里",IF($B555="","※没填日期，这一笔不会进任何月份的报表",IF(AND($F555&lt;&gt;"",$G555&lt;&gt;""),"※收入和支出不能同时填",IF(AND(N($F555)=0,N($G555)=0),"※收入和支出都没填",IF(OR(N($F555)&lt;0,N($G555)&lt;0),"※金额不能填负数，方向反了就换一列填",IF($D555="","※没填收支类别，分类报表会漏掉这一笔",IF(ISNA(MATCH($D555,类别表,0)),"※收支类别不在【基础资料】的清单里",IF(AND($L555="内部转账",$M555=""),"△内部转账要在「对方账户」写上另一头",IF(AND($L555="内部转账",$M555=$C555),"※对方账户跟本账户是同一个",IF(AND($L555&lt;&gt;"内部转账",$M555&lt;&gt;""),"△填了对方账户，但类别不是内部转账",IF($H555&lt;0,"△这一笔之后该账户余额成负数了，核一下",""))))))))))))</f>
        <v/>
      </c>
    </row>
    <row r="556">
      <c r="A556" s="17">
        <f>IF($C556="","",COUNTA($C$5:$C556))</f>
        <v/>
      </c>
      <c r="B556" s="20" t="n"/>
      <c r="C556" s="18" t="n"/>
      <c r="D556" s="18" t="n"/>
      <c r="E556" s="26" t="n"/>
      <c r="F556" s="19" t="n"/>
      <c r="G556" s="19" t="n"/>
      <c r="H556" s="27">
        <f>IF($C556="","",ROUND(SUMIF(账户表,$C556,账户期初)+SUMIFS($F$5:F556,$C$5:C556,$C556)-SUMIFS($G$5:G556,$C$5:C556,$C556),2))</f>
        <v/>
      </c>
      <c r="I556" s="18" t="n"/>
      <c r="J556" s="18" t="n"/>
      <c r="K556" s="28">
        <f>IF($B556="","",--TEXT($B556,"yyyymm"))</f>
        <v/>
      </c>
      <c r="L556" s="29">
        <f>IF($D556="","",IFERROR(INDEX(类别属性,MATCH($D556,类别表,0)),""))</f>
        <v/>
      </c>
      <c r="M556" s="18" t="n"/>
      <c r="N556" s="18" t="n"/>
      <c r="O556" s="26" t="n"/>
      <c r="P556" s="21">
        <f>IF($C556="","",IF(ISNA(MATCH($C556,账户表,0)),"※这个账户不在【基础资料】的账户档案里",IF($B556="","※没填日期，这一笔不会进任何月份的报表",IF(AND($F556&lt;&gt;"",$G556&lt;&gt;""),"※收入和支出不能同时填",IF(AND(N($F556)=0,N($G556)=0),"※收入和支出都没填",IF(OR(N($F556)&lt;0,N($G556)&lt;0),"※金额不能填负数，方向反了就换一列填",IF($D556="","※没填收支类别，分类报表会漏掉这一笔",IF(ISNA(MATCH($D556,类别表,0)),"※收支类别不在【基础资料】的清单里",IF(AND($L556="内部转账",$M556=""),"△内部转账要在「对方账户」写上另一头",IF(AND($L556="内部转账",$M556=$C556),"※对方账户跟本账户是同一个",IF(AND($L556&lt;&gt;"内部转账",$M556&lt;&gt;""),"△填了对方账户，但类别不是内部转账",IF($H556&lt;0,"△这一笔之后该账户余额成负数了，核一下",""))))))))))))</f>
        <v/>
      </c>
    </row>
    <row r="557">
      <c r="A557" s="17">
        <f>IF($C557="","",COUNTA($C$5:$C557))</f>
        <v/>
      </c>
      <c r="B557" s="20" t="n"/>
      <c r="C557" s="18" t="n"/>
      <c r="D557" s="18" t="n"/>
      <c r="E557" s="26" t="n"/>
      <c r="F557" s="19" t="n"/>
      <c r="G557" s="19" t="n"/>
      <c r="H557" s="27">
        <f>IF($C557="","",ROUND(SUMIF(账户表,$C557,账户期初)+SUMIFS($F$5:F557,$C$5:C557,$C557)-SUMIFS($G$5:G557,$C$5:C557,$C557),2))</f>
        <v/>
      </c>
      <c r="I557" s="18" t="n"/>
      <c r="J557" s="18" t="n"/>
      <c r="K557" s="28">
        <f>IF($B557="","",--TEXT($B557,"yyyymm"))</f>
        <v/>
      </c>
      <c r="L557" s="29">
        <f>IF($D557="","",IFERROR(INDEX(类别属性,MATCH($D557,类别表,0)),""))</f>
        <v/>
      </c>
      <c r="M557" s="18" t="n"/>
      <c r="N557" s="18" t="n"/>
      <c r="O557" s="26" t="n"/>
      <c r="P557" s="21">
        <f>IF($C557="","",IF(ISNA(MATCH($C557,账户表,0)),"※这个账户不在【基础资料】的账户档案里",IF($B557="","※没填日期，这一笔不会进任何月份的报表",IF(AND($F557&lt;&gt;"",$G557&lt;&gt;""),"※收入和支出不能同时填",IF(AND(N($F557)=0,N($G557)=0),"※收入和支出都没填",IF(OR(N($F557)&lt;0,N($G557)&lt;0),"※金额不能填负数，方向反了就换一列填",IF($D557="","※没填收支类别，分类报表会漏掉这一笔",IF(ISNA(MATCH($D557,类别表,0)),"※收支类别不在【基础资料】的清单里",IF(AND($L557="内部转账",$M557=""),"△内部转账要在「对方账户」写上另一头",IF(AND($L557="内部转账",$M557=$C557),"※对方账户跟本账户是同一个",IF(AND($L557&lt;&gt;"内部转账",$M557&lt;&gt;""),"△填了对方账户，但类别不是内部转账",IF($H557&lt;0,"△这一笔之后该账户余额成负数了，核一下",""))))))))))))</f>
        <v/>
      </c>
    </row>
    <row r="558">
      <c r="A558" s="17">
        <f>IF($C558="","",COUNTA($C$5:$C558))</f>
        <v/>
      </c>
      <c r="B558" s="20" t="n"/>
      <c r="C558" s="18" t="n"/>
      <c r="D558" s="18" t="n"/>
      <c r="E558" s="26" t="n"/>
      <c r="F558" s="19" t="n"/>
      <c r="G558" s="19" t="n"/>
      <c r="H558" s="27">
        <f>IF($C558="","",ROUND(SUMIF(账户表,$C558,账户期初)+SUMIFS($F$5:F558,$C$5:C558,$C558)-SUMIFS($G$5:G558,$C$5:C558,$C558),2))</f>
        <v/>
      </c>
      <c r="I558" s="18" t="n"/>
      <c r="J558" s="18" t="n"/>
      <c r="K558" s="28">
        <f>IF($B558="","",--TEXT($B558,"yyyymm"))</f>
        <v/>
      </c>
      <c r="L558" s="29">
        <f>IF($D558="","",IFERROR(INDEX(类别属性,MATCH($D558,类别表,0)),""))</f>
        <v/>
      </c>
      <c r="M558" s="18" t="n"/>
      <c r="N558" s="18" t="n"/>
      <c r="O558" s="26" t="n"/>
      <c r="P558" s="21">
        <f>IF($C558="","",IF(ISNA(MATCH($C558,账户表,0)),"※这个账户不在【基础资料】的账户档案里",IF($B558="","※没填日期，这一笔不会进任何月份的报表",IF(AND($F558&lt;&gt;"",$G558&lt;&gt;""),"※收入和支出不能同时填",IF(AND(N($F558)=0,N($G558)=0),"※收入和支出都没填",IF(OR(N($F558)&lt;0,N($G558)&lt;0),"※金额不能填负数，方向反了就换一列填",IF($D558="","※没填收支类别，分类报表会漏掉这一笔",IF(ISNA(MATCH($D558,类别表,0)),"※收支类别不在【基础资料】的清单里",IF(AND($L558="内部转账",$M558=""),"△内部转账要在「对方账户」写上另一头",IF(AND($L558="内部转账",$M558=$C558),"※对方账户跟本账户是同一个",IF(AND($L558&lt;&gt;"内部转账",$M558&lt;&gt;""),"△填了对方账户，但类别不是内部转账",IF($H558&lt;0,"△这一笔之后该账户余额成负数了，核一下",""))))))))))))</f>
        <v/>
      </c>
    </row>
    <row r="559">
      <c r="A559" s="17">
        <f>IF($C559="","",COUNTA($C$5:$C559))</f>
        <v/>
      </c>
      <c r="B559" s="20" t="n"/>
      <c r="C559" s="18" t="n"/>
      <c r="D559" s="18" t="n"/>
      <c r="E559" s="26" t="n"/>
      <c r="F559" s="19" t="n"/>
      <c r="G559" s="19" t="n"/>
      <c r="H559" s="27">
        <f>IF($C559="","",ROUND(SUMIF(账户表,$C559,账户期初)+SUMIFS($F$5:F559,$C$5:C559,$C559)-SUMIFS($G$5:G559,$C$5:C559,$C559),2))</f>
        <v/>
      </c>
      <c r="I559" s="18" t="n"/>
      <c r="J559" s="18" t="n"/>
      <c r="K559" s="28">
        <f>IF($B559="","",--TEXT($B559,"yyyymm"))</f>
        <v/>
      </c>
      <c r="L559" s="29">
        <f>IF($D559="","",IFERROR(INDEX(类别属性,MATCH($D559,类别表,0)),""))</f>
        <v/>
      </c>
      <c r="M559" s="18" t="n"/>
      <c r="N559" s="18" t="n"/>
      <c r="O559" s="26" t="n"/>
      <c r="P559" s="21">
        <f>IF($C559="","",IF(ISNA(MATCH($C559,账户表,0)),"※这个账户不在【基础资料】的账户档案里",IF($B559="","※没填日期，这一笔不会进任何月份的报表",IF(AND($F559&lt;&gt;"",$G559&lt;&gt;""),"※收入和支出不能同时填",IF(AND(N($F559)=0,N($G559)=0),"※收入和支出都没填",IF(OR(N($F559)&lt;0,N($G559)&lt;0),"※金额不能填负数，方向反了就换一列填",IF($D559="","※没填收支类别，分类报表会漏掉这一笔",IF(ISNA(MATCH($D559,类别表,0)),"※收支类别不在【基础资料】的清单里",IF(AND($L559="内部转账",$M559=""),"△内部转账要在「对方账户」写上另一头",IF(AND($L559="内部转账",$M559=$C559),"※对方账户跟本账户是同一个",IF(AND($L559&lt;&gt;"内部转账",$M559&lt;&gt;""),"△填了对方账户，但类别不是内部转账",IF($H559&lt;0,"△这一笔之后该账户余额成负数了，核一下",""))))))))))))</f>
        <v/>
      </c>
    </row>
    <row r="560">
      <c r="A560" s="17">
        <f>IF($C560="","",COUNTA($C$5:$C560))</f>
        <v/>
      </c>
      <c r="B560" s="20" t="n"/>
      <c r="C560" s="18" t="n"/>
      <c r="D560" s="18" t="n"/>
      <c r="E560" s="26" t="n"/>
      <c r="F560" s="19" t="n"/>
      <c r="G560" s="19" t="n"/>
      <c r="H560" s="27">
        <f>IF($C560="","",ROUND(SUMIF(账户表,$C560,账户期初)+SUMIFS($F$5:F560,$C$5:C560,$C560)-SUMIFS($G$5:G560,$C$5:C560,$C560),2))</f>
        <v/>
      </c>
      <c r="I560" s="18" t="n"/>
      <c r="J560" s="18" t="n"/>
      <c r="K560" s="28">
        <f>IF($B560="","",--TEXT($B560,"yyyymm"))</f>
        <v/>
      </c>
      <c r="L560" s="29">
        <f>IF($D560="","",IFERROR(INDEX(类别属性,MATCH($D560,类别表,0)),""))</f>
        <v/>
      </c>
      <c r="M560" s="18" t="n"/>
      <c r="N560" s="18" t="n"/>
      <c r="O560" s="26" t="n"/>
      <c r="P560" s="21">
        <f>IF($C560="","",IF(ISNA(MATCH($C560,账户表,0)),"※这个账户不在【基础资料】的账户档案里",IF($B560="","※没填日期，这一笔不会进任何月份的报表",IF(AND($F560&lt;&gt;"",$G560&lt;&gt;""),"※收入和支出不能同时填",IF(AND(N($F560)=0,N($G560)=0),"※收入和支出都没填",IF(OR(N($F560)&lt;0,N($G560)&lt;0),"※金额不能填负数，方向反了就换一列填",IF($D560="","※没填收支类别，分类报表会漏掉这一笔",IF(ISNA(MATCH($D560,类别表,0)),"※收支类别不在【基础资料】的清单里",IF(AND($L560="内部转账",$M560=""),"△内部转账要在「对方账户」写上另一头",IF(AND($L560="内部转账",$M560=$C560),"※对方账户跟本账户是同一个",IF(AND($L560&lt;&gt;"内部转账",$M560&lt;&gt;""),"△填了对方账户，但类别不是内部转账",IF($H560&lt;0,"△这一笔之后该账户余额成负数了，核一下",""))))))))))))</f>
        <v/>
      </c>
    </row>
    <row r="561">
      <c r="A561" s="17">
        <f>IF($C561="","",COUNTA($C$5:$C561))</f>
        <v/>
      </c>
      <c r="B561" s="20" t="n"/>
      <c r="C561" s="18" t="n"/>
      <c r="D561" s="18" t="n"/>
      <c r="E561" s="26" t="n"/>
      <c r="F561" s="19" t="n"/>
      <c r="G561" s="19" t="n"/>
      <c r="H561" s="27">
        <f>IF($C561="","",ROUND(SUMIF(账户表,$C561,账户期初)+SUMIFS($F$5:F561,$C$5:C561,$C561)-SUMIFS($G$5:G561,$C$5:C561,$C561),2))</f>
        <v/>
      </c>
      <c r="I561" s="18" t="n"/>
      <c r="J561" s="18" t="n"/>
      <c r="K561" s="28">
        <f>IF($B561="","",--TEXT($B561,"yyyymm"))</f>
        <v/>
      </c>
      <c r="L561" s="29">
        <f>IF($D561="","",IFERROR(INDEX(类别属性,MATCH($D561,类别表,0)),""))</f>
        <v/>
      </c>
      <c r="M561" s="18" t="n"/>
      <c r="N561" s="18" t="n"/>
      <c r="O561" s="26" t="n"/>
      <c r="P561" s="21">
        <f>IF($C561="","",IF(ISNA(MATCH($C561,账户表,0)),"※这个账户不在【基础资料】的账户档案里",IF($B561="","※没填日期，这一笔不会进任何月份的报表",IF(AND($F561&lt;&gt;"",$G561&lt;&gt;""),"※收入和支出不能同时填",IF(AND(N($F561)=0,N($G561)=0),"※收入和支出都没填",IF(OR(N($F561)&lt;0,N($G561)&lt;0),"※金额不能填负数，方向反了就换一列填",IF($D561="","※没填收支类别，分类报表会漏掉这一笔",IF(ISNA(MATCH($D561,类别表,0)),"※收支类别不在【基础资料】的清单里",IF(AND($L561="内部转账",$M561=""),"△内部转账要在「对方账户」写上另一头",IF(AND($L561="内部转账",$M561=$C561),"※对方账户跟本账户是同一个",IF(AND($L561&lt;&gt;"内部转账",$M561&lt;&gt;""),"△填了对方账户，但类别不是内部转账",IF($H561&lt;0,"△这一笔之后该账户余额成负数了，核一下",""))))))))))))</f>
        <v/>
      </c>
    </row>
    <row r="562">
      <c r="A562" s="17">
        <f>IF($C562="","",COUNTA($C$5:$C562))</f>
        <v/>
      </c>
      <c r="B562" s="20" t="n"/>
      <c r="C562" s="18" t="n"/>
      <c r="D562" s="18" t="n"/>
      <c r="E562" s="26" t="n"/>
      <c r="F562" s="19" t="n"/>
      <c r="G562" s="19" t="n"/>
      <c r="H562" s="27">
        <f>IF($C562="","",ROUND(SUMIF(账户表,$C562,账户期初)+SUMIFS($F$5:F562,$C$5:C562,$C562)-SUMIFS($G$5:G562,$C$5:C562,$C562),2))</f>
        <v/>
      </c>
      <c r="I562" s="18" t="n"/>
      <c r="J562" s="18" t="n"/>
      <c r="K562" s="28">
        <f>IF($B562="","",--TEXT($B562,"yyyymm"))</f>
        <v/>
      </c>
      <c r="L562" s="29">
        <f>IF($D562="","",IFERROR(INDEX(类别属性,MATCH($D562,类别表,0)),""))</f>
        <v/>
      </c>
      <c r="M562" s="18" t="n"/>
      <c r="N562" s="18" t="n"/>
      <c r="O562" s="26" t="n"/>
      <c r="P562" s="21">
        <f>IF($C562="","",IF(ISNA(MATCH($C562,账户表,0)),"※这个账户不在【基础资料】的账户档案里",IF($B562="","※没填日期，这一笔不会进任何月份的报表",IF(AND($F562&lt;&gt;"",$G562&lt;&gt;""),"※收入和支出不能同时填",IF(AND(N($F562)=0,N($G562)=0),"※收入和支出都没填",IF(OR(N($F562)&lt;0,N($G562)&lt;0),"※金额不能填负数，方向反了就换一列填",IF($D562="","※没填收支类别，分类报表会漏掉这一笔",IF(ISNA(MATCH($D562,类别表,0)),"※收支类别不在【基础资料】的清单里",IF(AND($L562="内部转账",$M562=""),"△内部转账要在「对方账户」写上另一头",IF(AND($L562="内部转账",$M562=$C562),"※对方账户跟本账户是同一个",IF(AND($L562&lt;&gt;"内部转账",$M562&lt;&gt;""),"△填了对方账户，但类别不是内部转账",IF($H562&lt;0,"△这一笔之后该账户余额成负数了，核一下",""))))))))))))</f>
        <v/>
      </c>
    </row>
    <row r="563">
      <c r="A563" s="17">
        <f>IF($C563="","",COUNTA($C$5:$C563))</f>
        <v/>
      </c>
      <c r="B563" s="20" t="n"/>
      <c r="C563" s="18" t="n"/>
      <c r="D563" s="18" t="n"/>
      <c r="E563" s="26" t="n"/>
      <c r="F563" s="19" t="n"/>
      <c r="G563" s="19" t="n"/>
      <c r="H563" s="27">
        <f>IF($C563="","",ROUND(SUMIF(账户表,$C563,账户期初)+SUMIFS($F$5:F563,$C$5:C563,$C563)-SUMIFS($G$5:G563,$C$5:C563,$C563),2))</f>
        <v/>
      </c>
      <c r="I563" s="18" t="n"/>
      <c r="J563" s="18" t="n"/>
      <c r="K563" s="28">
        <f>IF($B563="","",--TEXT($B563,"yyyymm"))</f>
        <v/>
      </c>
      <c r="L563" s="29">
        <f>IF($D563="","",IFERROR(INDEX(类别属性,MATCH($D563,类别表,0)),""))</f>
        <v/>
      </c>
      <c r="M563" s="18" t="n"/>
      <c r="N563" s="18" t="n"/>
      <c r="O563" s="26" t="n"/>
      <c r="P563" s="21">
        <f>IF($C563="","",IF(ISNA(MATCH($C563,账户表,0)),"※这个账户不在【基础资料】的账户档案里",IF($B563="","※没填日期，这一笔不会进任何月份的报表",IF(AND($F563&lt;&gt;"",$G563&lt;&gt;""),"※收入和支出不能同时填",IF(AND(N($F563)=0,N($G563)=0),"※收入和支出都没填",IF(OR(N($F563)&lt;0,N($G563)&lt;0),"※金额不能填负数，方向反了就换一列填",IF($D563="","※没填收支类别，分类报表会漏掉这一笔",IF(ISNA(MATCH($D563,类别表,0)),"※收支类别不在【基础资料】的清单里",IF(AND($L563="内部转账",$M563=""),"△内部转账要在「对方账户」写上另一头",IF(AND($L563="内部转账",$M563=$C563),"※对方账户跟本账户是同一个",IF(AND($L563&lt;&gt;"内部转账",$M563&lt;&gt;""),"△填了对方账户，但类别不是内部转账",IF($H563&lt;0,"△这一笔之后该账户余额成负数了，核一下",""))))))))))))</f>
        <v/>
      </c>
    </row>
    <row r="564">
      <c r="A564" s="17">
        <f>IF($C564="","",COUNTA($C$5:$C564))</f>
        <v/>
      </c>
      <c r="B564" s="20" t="n"/>
      <c r="C564" s="18" t="n"/>
      <c r="D564" s="18" t="n"/>
      <c r="E564" s="26" t="n"/>
      <c r="F564" s="19" t="n"/>
      <c r="G564" s="19" t="n"/>
      <c r="H564" s="27">
        <f>IF($C564="","",ROUND(SUMIF(账户表,$C564,账户期初)+SUMIFS($F$5:F564,$C$5:C564,$C564)-SUMIFS($G$5:G564,$C$5:C564,$C564),2))</f>
        <v/>
      </c>
      <c r="I564" s="18" t="n"/>
      <c r="J564" s="18" t="n"/>
      <c r="K564" s="28">
        <f>IF($B564="","",--TEXT($B564,"yyyymm"))</f>
        <v/>
      </c>
      <c r="L564" s="29">
        <f>IF($D564="","",IFERROR(INDEX(类别属性,MATCH($D564,类别表,0)),""))</f>
        <v/>
      </c>
      <c r="M564" s="18" t="n"/>
      <c r="N564" s="18" t="n"/>
      <c r="O564" s="26" t="n"/>
      <c r="P564" s="21">
        <f>IF($C564="","",IF(ISNA(MATCH($C564,账户表,0)),"※这个账户不在【基础资料】的账户档案里",IF($B564="","※没填日期，这一笔不会进任何月份的报表",IF(AND($F564&lt;&gt;"",$G564&lt;&gt;""),"※收入和支出不能同时填",IF(AND(N($F564)=0,N($G564)=0),"※收入和支出都没填",IF(OR(N($F564)&lt;0,N($G564)&lt;0),"※金额不能填负数，方向反了就换一列填",IF($D564="","※没填收支类别，分类报表会漏掉这一笔",IF(ISNA(MATCH($D564,类别表,0)),"※收支类别不在【基础资料】的清单里",IF(AND($L564="内部转账",$M564=""),"△内部转账要在「对方账户」写上另一头",IF(AND($L564="内部转账",$M564=$C564),"※对方账户跟本账户是同一个",IF(AND($L564&lt;&gt;"内部转账",$M564&lt;&gt;""),"△填了对方账户，但类别不是内部转账",IF($H564&lt;0,"△这一笔之后该账户余额成负数了，核一下",""))))))))))))</f>
        <v/>
      </c>
    </row>
    <row r="565">
      <c r="A565" s="17">
        <f>IF($C565="","",COUNTA($C$5:$C565))</f>
        <v/>
      </c>
      <c r="B565" s="20" t="n"/>
      <c r="C565" s="18" t="n"/>
      <c r="D565" s="18" t="n"/>
      <c r="E565" s="26" t="n"/>
      <c r="F565" s="19" t="n"/>
      <c r="G565" s="19" t="n"/>
      <c r="H565" s="27">
        <f>IF($C565="","",ROUND(SUMIF(账户表,$C565,账户期初)+SUMIFS($F$5:F565,$C$5:C565,$C565)-SUMIFS($G$5:G565,$C$5:C565,$C565),2))</f>
        <v/>
      </c>
      <c r="I565" s="18" t="n"/>
      <c r="J565" s="18" t="n"/>
      <c r="K565" s="28">
        <f>IF($B565="","",--TEXT($B565,"yyyymm"))</f>
        <v/>
      </c>
      <c r="L565" s="29">
        <f>IF($D565="","",IFERROR(INDEX(类别属性,MATCH($D565,类别表,0)),""))</f>
        <v/>
      </c>
      <c r="M565" s="18" t="n"/>
      <c r="N565" s="18" t="n"/>
      <c r="O565" s="26" t="n"/>
      <c r="P565" s="21">
        <f>IF($C565="","",IF(ISNA(MATCH($C565,账户表,0)),"※这个账户不在【基础资料】的账户档案里",IF($B565="","※没填日期，这一笔不会进任何月份的报表",IF(AND($F565&lt;&gt;"",$G565&lt;&gt;""),"※收入和支出不能同时填",IF(AND(N($F565)=0,N($G565)=0),"※收入和支出都没填",IF(OR(N($F565)&lt;0,N($G565)&lt;0),"※金额不能填负数，方向反了就换一列填",IF($D565="","※没填收支类别，分类报表会漏掉这一笔",IF(ISNA(MATCH($D565,类别表,0)),"※收支类别不在【基础资料】的清单里",IF(AND($L565="内部转账",$M565=""),"△内部转账要在「对方账户」写上另一头",IF(AND($L565="内部转账",$M565=$C565),"※对方账户跟本账户是同一个",IF(AND($L565&lt;&gt;"内部转账",$M565&lt;&gt;""),"△填了对方账户，但类别不是内部转账",IF($H565&lt;0,"△这一笔之后该账户余额成负数了，核一下",""))))))))))))</f>
        <v/>
      </c>
    </row>
    <row r="566">
      <c r="A566" s="17">
        <f>IF($C566="","",COUNTA($C$5:$C566))</f>
        <v/>
      </c>
      <c r="B566" s="20" t="n"/>
      <c r="C566" s="18" t="n"/>
      <c r="D566" s="18" t="n"/>
      <c r="E566" s="26" t="n"/>
      <c r="F566" s="19" t="n"/>
      <c r="G566" s="19" t="n"/>
      <c r="H566" s="27">
        <f>IF($C566="","",ROUND(SUMIF(账户表,$C566,账户期初)+SUMIFS($F$5:F566,$C$5:C566,$C566)-SUMIFS($G$5:G566,$C$5:C566,$C566),2))</f>
        <v/>
      </c>
      <c r="I566" s="18" t="n"/>
      <c r="J566" s="18" t="n"/>
      <c r="K566" s="28">
        <f>IF($B566="","",--TEXT($B566,"yyyymm"))</f>
        <v/>
      </c>
      <c r="L566" s="29">
        <f>IF($D566="","",IFERROR(INDEX(类别属性,MATCH($D566,类别表,0)),""))</f>
        <v/>
      </c>
      <c r="M566" s="18" t="n"/>
      <c r="N566" s="18" t="n"/>
      <c r="O566" s="26" t="n"/>
      <c r="P566" s="21">
        <f>IF($C566="","",IF(ISNA(MATCH($C566,账户表,0)),"※这个账户不在【基础资料】的账户档案里",IF($B566="","※没填日期，这一笔不会进任何月份的报表",IF(AND($F566&lt;&gt;"",$G566&lt;&gt;""),"※收入和支出不能同时填",IF(AND(N($F566)=0,N($G566)=0),"※收入和支出都没填",IF(OR(N($F566)&lt;0,N($G566)&lt;0),"※金额不能填负数，方向反了就换一列填",IF($D566="","※没填收支类别，分类报表会漏掉这一笔",IF(ISNA(MATCH($D566,类别表,0)),"※收支类别不在【基础资料】的清单里",IF(AND($L566="内部转账",$M566=""),"△内部转账要在「对方账户」写上另一头",IF(AND($L566="内部转账",$M566=$C566),"※对方账户跟本账户是同一个",IF(AND($L566&lt;&gt;"内部转账",$M566&lt;&gt;""),"△填了对方账户，但类别不是内部转账",IF($H566&lt;0,"△这一笔之后该账户余额成负数了，核一下",""))))))))))))</f>
        <v/>
      </c>
    </row>
    <row r="567">
      <c r="A567" s="17">
        <f>IF($C567="","",COUNTA($C$5:$C567))</f>
        <v/>
      </c>
      <c r="B567" s="20" t="n"/>
      <c r="C567" s="18" t="n"/>
      <c r="D567" s="18" t="n"/>
      <c r="E567" s="26" t="n"/>
      <c r="F567" s="19" t="n"/>
      <c r="G567" s="19" t="n"/>
      <c r="H567" s="27">
        <f>IF($C567="","",ROUND(SUMIF(账户表,$C567,账户期初)+SUMIFS($F$5:F567,$C$5:C567,$C567)-SUMIFS($G$5:G567,$C$5:C567,$C567),2))</f>
        <v/>
      </c>
      <c r="I567" s="18" t="n"/>
      <c r="J567" s="18" t="n"/>
      <c r="K567" s="28">
        <f>IF($B567="","",--TEXT($B567,"yyyymm"))</f>
        <v/>
      </c>
      <c r="L567" s="29">
        <f>IF($D567="","",IFERROR(INDEX(类别属性,MATCH($D567,类别表,0)),""))</f>
        <v/>
      </c>
      <c r="M567" s="18" t="n"/>
      <c r="N567" s="18" t="n"/>
      <c r="O567" s="26" t="n"/>
      <c r="P567" s="21">
        <f>IF($C567="","",IF(ISNA(MATCH($C567,账户表,0)),"※这个账户不在【基础资料】的账户档案里",IF($B567="","※没填日期，这一笔不会进任何月份的报表",IF(AND($F567&lt;&gt;"",$G567&lt;&gt;""),"※收入和支出不能同时填",IF(AND(N($F567)=0,N($G567)=0),"※收入和支出都没填",IF(OR(N($F567)&lt;0,N($G567)&lt;0),"※金额不能填负数，方向反了就换一列填",IF($D567="","※没填收支类别，分类报表会漏掉这一笔",IF(ISNA(MATCH($D567,类别表,0)),"※收支类别不在【基础资料】的清单里",IF(AND($L567="内部转账",$M567=""),"△内部转账要在「对方账户」写上另一头",IF(AND($L567="内部转账",$M567=$C567),"※对方账户跟本账户是同一个",IF(AND($L567&lt;&gt;"内部转账",$M567&lt;&gt;""),"△填了对方账户，但类别不是内部转账",IF($H567&lt;0,"△这一笔之后该账户余额成负数了，核一下",""))))))))))))</f>
        <v/>
      </c>
    </row>
    <row r="568">
      <c r="A568" s="17">
        <f>IF($C568="","",COUNTA($C$5:$C568))</f>
        <v/>
      </c>
      <c r="B568" s="20" t="n"/>
      <c r="C568" s="18" t="n"/>
      <c r="D568" s="18" t="n"/>
      <c r="E568" s="26" t="n"/>
      <c r="F568" s="19" t="n"/>
      <c r="G568" s="19" t="n"/>
      <c r="H568" s="27">
        <f>IF($C568="","",ROUND(SUMIF(账户表,$C568,账户期初)+SUMIFS($F$5:F568,$C$5:C568,$C568)-SUMIFS($G$5:G568,$C$5:C568,$C568),2))</f>
        <v/>
      </c>
      <c r="I568" s="18" t="n"/>
      <c r="J568" s="18" t="n"/>
      <c r="K568" s="28">
        <f>IF($B568="","",--TEXT($B568,"yyyymm"))</f>
        <v/>
      </c>
      <c r="L568" s="29">
        <f>IF($D568="","",IFERROR(INDEX(类别属性,MATCH($D568,类别表,0)),""))</f>
        <v/>
      </c>
      <c r="M568" s="18" t="n"/>
      <c r="N568" s="18" t="n"/>
      <c r="O568" s="26" t="n"/>
      <c r="P568" s="21">
        <f>IF($C568="","",IF(ISNA(MATCH($C568,账户表,0)),"※这个账户不在【基础资料】的账户档案里",IF($B568="","※没填日期，这一笔不会进任何月份的报表",IF(AND($F568&lt;&gt;"",$G568&lt;&gt;""),"※收入和支出不能同时填",IF(AND(N($F568)=0,N($G568)=0),"※收入和支出都没填",IF(OR(N($F568)&lt;0,N($G568)&lt;0),"※金额不能填负数，方向反了就换一列填",IF($D568="","※没填收支类别，分类报表会漏掉这一笔",IF(ISNA(MATCH($D568,类别表,0)),"※收支类别不在【基础资料】的清单里",IF(AND($L568="内部转账",$M568=""),"△内部转账要在「对方账户」写上另一头",IF(AND($L568="内部转账",$M568=$C568),"※对方账户跟本账户是同一个",IF(AND($L568&lt;&gt;"内部转账",$M568&lt;&gt;""),"△填了对方账户，但类别不是内部转账",IF($H568&lt;0,"△这一笔之后该账户余额成负数了，核一下",""))))))))))))</f>
        <v/>
      </c>
    </row>
    <row r="569">
      <c r="A569" s="17">
        <f>IF($C569="","",COUNTA($C$5:$C569))</f>
        <v/>
      </c>
      <c r="B569" s="20" t="n"/>
      <c r="C569" s="18" t="n"/>
      <c r="D569" s="18" t="n"/>
      <c r="E569" s="26" t="n"/>
      <c r="F569" s="19" t="n"/>
      <c r="G569" s="19" t="n"/>
      <c r="H569" s="27">
        <f>IF($C569="","",ROUND(SUMIF(账户表,$C569,账户期初)+SUMIFS($F$5:F569,$C$5:C569,$C569)-SUMIFS($G$5:G569,$C$5:C569,$C569),2))</f>
        <v/>
      </c>
      <c r="I569" s="18" t="n"/>
      <c r="J569" s="18" t="n"/>
      <c r="K569" s="28">
        <f>IF($B569="","",--TEXT($B569,"yyyymm"))</f>
        <v/>
      </c>
      <c r="L569" s="29">
        <f>IF($D569="","",IFERROR(INDEX(类别属性,MATCH($D569,类别表,0)),""))</f>
        <v/>
      </c>
      <c r="M569" s="18" t="n"/>
      <c r="N569" s="18" t="n"/>
      <c r="O569" s="26" t="n"/>
      <c r="P569" s="21">
        <f>IF($C569="","",IF(ISNA(MATCH($C569,账户表,0)),"※这个账户不在【基础资料】的账户档案里",IF($B569="","※没填日期，这一笔不会进任何月份的报表",IF(AND($F569&lt;&gt;"",$G569&lt;&gt;""),"※收入和支出不能同时填",IF(AND(N($F569)=0,N($G569)=0),"※收入和支出都没填",IF(OR(N($F569)&lt;0,N($G569)&lt;0),"※金额不能填负数，方向反了就换一列填",IF($D569="","※没填收支类别，分类报表会漏掉这一笔",IF(ISNA(MATCH($D569,类别表,0)),"※收支类别不在【基础资料】的清单里",IF(AND($L569="内部转账",$M569=""),"△内部转账要在「对方账户」写上另一头",IF(AND($L569="内部转账",$M569=$C569),"※对方账户跟本账户是同一个",IF(AND($L569&lt;&gt;"内部转账",$M569&lt;&gt;""),"△填了对方账户，但类别不是内部转账",IF($H569&lt;0,"△这一笔之后该账户余额成负数了，核一下",""))))))))))))</f>
        <v/>
      </c>
    </row>
    <row r="570">
      <c r="A570" s="17">
        <f>IF($C570="","",COUNTA($C$5:$C570))</f>
        <v/>
      </c>
      <c r="B570" s="20" t="n"/>
      <c r="C570" s="18" t="n"/>
      <c r="D570" s="18" t="n"/>
      <c r="E570" s="26" t="n"/>
      <c r="F570" s="19" t="n"/>
      <c r="G570" s="19" t="n"/>
      <c r="H570" s="27">
        <f>IF($C570="","",ROUND(SUMIF(账户表,$C570,账户期初)+SUMIFS($F$5:F570,$C$5:C570,$C570)-SUMIFS($G$5:G570,$C$5:C570,$C570),2))</f>
        <v/>
      </c>
      <c r="I570" s="18" t="n"/>
      <c r="J570" s="18" t="n"/>
      <c r="K570" s="28">
        <f>IF($B570="","",--TEXT($B570,"yyyymm"))</f>
        <v/>
      </c>
      <c r="L570" s="29">
        <f>IF($D570="","",IFERROR(INDEX(类别属性,MATCH($D570,类别表,0)),""))</f>
        <v/>
      </c>
      <c r="M570" s="18" t="n"/>
      <c r="N570" s="18" t="n"/>
      <c r="O570" s="26" t="n"/>
      <c r="P570" s="21">
        <f>IF($C570="","",IF(ISNA(MATCH($C570,账户表,0)),"※这个账户不在【基础资料】的账户档案里",IF($B570="","※没填日期，这一笔不会进任何月份的报表",IF(AND($F570&lt;&gt;"",$G570&lt;&gt;""),"※收入和支出不能同时填",IF(AND(N($F570)=0,N($G570)=0),"※收入和支出都没填",IF(OR(N($F570)&lt;0,N($G570)&lt;0),"※金额不能填负数，方向反了就换一列填",IF($D570="","※没填收支类别，分类报表会漏掉这一笔",IF(ISNA(MATCH($D570,类别表,0)),"※收支类别不在【基础资料】的清单里",IF(AND($L570="内部转账",$M570=""),"△内部转账要在「对方账户」写上另一头",IF(AND($L570="内部转账",$M570=$C570),"※对方账户跟本账户是同一个",IF(AND($L570&lt;&gt;"内部转账",$M570&lt;&gt;""),"△填了对方账户，但类别不是内部转账",IF($H570&lt;0,"△这一笔之后该账户余额成负数了，核一下",""))))))))))))</f>
        <v/>
      </c>
    </row>
    <row r="571">
      <c r="A571" s="17">
        <f>IF($C571="","",COUNTA($C$5:$C571))</f>
        <v/>
      </c>
      <c r="B571" s="20" t="n"/>
      <c r="C571" s="18" t="n"/>
      <c r="D571" s="18" t="n"/>
      <c r="E571" s="26" t="n"/>
      <c r="F571" s="19" t="n"/>
      <c r="G571" s="19" t="n"/>
      <c r="H571" s="27">
        <f>IF($C571="","",ROUND(SUMIF(账户表,$C571,账户期初)+SUMIFS($F$5:F571,$C$5:C571,$C571)-SUMIFS($G$5:G571,$C$5:C571,$C571),2))</f>
        <v/>
      </c>
      <c r="I571" s="18" t="n"/>
      <c r="J571" s="18" t="n"/>
      <c r="K571" s="28">
        <f>IF($B571="","",--TEXT($B571,"yyyymm"))</f>
        <v/>
      </c>
      <c r="L571" s="29">
        <f>IF($D571="","",IFERROR(INDEX(类别属性,MATCH($D571,类别表,0)),""))</f>
        <v/>
      </c>
      <c r="M571" s="18" t="n"/>
      <c r="N571" s="18" t="n"/>
      <c r="O571" s="26" t="n"/>
      <c r="P571" s="21">
        <f>IF($C571="","",IF(ISNA(MATCH($C571,账户表,0)),"※这个账户不在【基础资料】的账户档案里",IF($B571="","※没填日期，这一笔不会进任何月份的报表",IF(AND($F571&lt;&gt;"",$G571&lt;&gt;""),"※收入和支出不能同时填",IF(AND(N($F571)=0,N($G571)=0),"※收入和支出都没填",IF(OR(N($F571)&lt;0,N($G571)&lt;0),"※金额不能填负数，方向反了就换一列填",IF($D571="","※没填收支类别，分类报表会漏掉这一笔",IF(ISNA(MATCH($D571,类别表,0)),"※收支类别不在【基础资料】的清单里",IF(AND($L571="内部转账",$M571=""),"△内部转账要在「对方账户」写上另一头",IF(AND($L571="内部转账",$M571=$C571),"※对方账户跟本账户是同一个",IF(AND($L571&lt;&gt;"内部转账",$M571&lt;&gt;""),"△填了对方账户，但类别不是内部转账",IF($H571&lt;0,"△这一笔之后该账户余额成负数了，核一下",""))))))))))))</f>
        <v/>
      </c>
    </row>
    <row r="572">
      <c r="A572" s="17">
        <f>IF($C572="","",COUNTA($C$5:$C572))</f>
        <v/>
      </c>
      <c r="B572" s="20" t="n"/>
      <c r="C572" s="18" t="n"/>
      <c r="D572" s="18" t="n"/>
      <c r="E572" s="26" t="n"/>
      <c r="F572" s="19" t="n"/>
      <c r="G572" s="19" t="n"/>
      <c r="H572" s="27">
        <f>IF($C572="","",ROUND(SUMIF(账户表,$C572,账户期初)+SUMIFS($F$5:F572,$C$5:C572,$C572)-SUMIFS($G$5:G572,$C$5:C572,$C572),2))</f>
        <v/>
      </c>
      <c r="I572" s="18" t="n"/>
      <c r="J572" s="18" t="n"/>
      <c r="K572" s="28">
        <f>IF($B572="","",--TEXT($B572,"yyyymm"))</f>
        <v/>
      </c>
      <c r="L572" s="29">
        <f>IF($D572="","",IFERROR(INDEX(类别属性,MATCH($D572,类别表,0)),""))</f>
        <v/>
      </c>
      <c r="M572" s="18" t="n"/>
      <c r="N572" s="18" t="n"/>
      <c r="O572" s="26" t="n"/>
      <c r="P572" s="21">
        <f>IF($C572="","",IF(ISNA(MATCH($C572,账户表,0)),"※这个账户不在【基础资料】的账户档案里",IF($B572="","※没填日期，这一笔不会进任何月份的报表",IF(AND($F572&lt;&gt;"",$G572&lt;&gt;""),"※收入和支出不能同时填",IF(AND(N($F572)=0,N($G572)=0),"※收入和支出都没填",IF(OR(N($F572)&lt;0,N($G572)&lt;0),"※金额不能填负数，方向反了就换一列填",IF($D572="","※没填收支类别，分类报表会漏掉这一笔",IF(ISNA(MATCH($D572,类别表,0)),"※收支类别不在【基础资料】的清单里",IF(AND($L572="内部转账",$M572=""),"△内部转账要在「对方账户」写上另一头",IF(AND($L572="内部转账",$M572=$C572),"※对方账户跟本账户是同一个",IF(AND($L572&lt;&gt;"内部转账",$M572&lt;&gt;""),"△填了对方账户，但类别不是内部转账",IF($H572&lt;0,"△这一笔之后该账户余额成负数了，核一下",""))))))))))))</f>
        <v/>
      </c>
    </row>
    <row r="573">
      <c r="A573" s="17">
        <f>IF($C573="","",COUNTA($C$5:$C573))</f>
        <v/>
      </c>
      <c r="B573" s="20" t="n"/>
      <c r="C573" s="18" t="n"/>
      <c r="D573" s="18" t="n"/>
      <c r="E573" s="26" t="n"/>
      <c r="F573" s="19" t="n"/>
      <c r="G573" s="19" t="n"/>
      <c r="H573" s="27">
        <f>IF($C573="","",ROUND(SUMIF(账户表,$C573,账户期初)+SUMIFS($F$5:F573,$C$5:C573,$C573)-SUMIFS($G$5:G573,$C$5:C573,$C573),2))</f>
        <v/>
      </c>
      <c r="I573" s="18" t="n"/>
      <c r="J573" s="18" t="n"/>
      <c r="K573" s="28">
        <f>IF($B573="","",--TEXT($B573,"yyyymm"))</f>
        <v/>
      </c>
      <c r="L573" s="29">
        <f>IF($D573="","",IFERROR(INDEX(类别属性,MATCH($D573,类别表,0)),""))</f>
        <v/>
      </c>
      <c r="M573" s="18" t="n"/>
      <c r="N573" s="18" t="n"/>
      <c r="O573" s="26" t="n"/>
      <c r="P573" s="21">
        <f>IF($C573="","",IF(ISNA(MATCH($C573,账户表,0)),"※这个账户不在【基础资料】的账户档案里",IF($B573="","※没填日期，这一笔不会进任何月份的报表",IF(AND($F573&lt;&gt;"",$G573&lt;&gt;""),"※收入和支出不能同时填",IF(AND(N($F573)=0,N($G573)=0),"※收入和支出都没填",IF(OR(N($F573)&lt;0,N($G573)&lt;0),"※金额不能填负数，方向反了就换一列填",IF($D573="","※没填收支类别，分类报表会漏掉这一笔",IF(ISNA(MATCH($D573,类别表,0)),"※收支类别不在【基础资料】的清单里",IF(AND($L573="内部转账",$M573=""),"△内部转账要在「对方账户」写上另一头",IF(AND($L573="内部转账",$M573=$C573),"※对方账户跟本账户是同一个",IF(AND($L573&lt;&gt;"内部转账",$M573&lt;&gt;""),"△填了对方账户，但类别不是内部转账",IF($H573&lt;0,"△这一笔之后该账户余额成负数了，核一下",""))))))))))))</f>
        <v/>
      </c>
    </row>
    <row r="574">
      <c r="A574" s="17">
        <f>IF($C574="","",COUNTA($C$5:$C574))</f>
        <v/>
      </c>
      <c r="B574" s="20" t="n"/>
      <c r="C574" s="18" t="n"/>
      <c r="D574" s="18" t="n"/>
      <c r="E574" s="26" t="n"/>
      <c r="F574" s="19" t="n"/>
      <c r="G574" s="19" t="n"/>
      <c r="H574" s="27">
        <f>IF($C574="","",ROUND(SUMIF(账户表,$C574,账户期初)+SUMIFS($F$5:F574,$C$5:C574,$C574)-SUMIFS($G$5:G574,$C$5:C574,$C574),2))</f>
        <v/>
      </c>
      <c r="I574" s="18" t="n"/>
      <c r="J574" s="18" t="n"/>
      <c r="K574" s="28">
        <f>IF($B574="","",--TEXT($B574,"yyyymm"))</f>
        <v/>
      </c>
      <c r="L574" s="29">
        <f>IF($D574="","",IFERROR(INDEX(类别属性,MATCH($D574,类别表,0)),""))</f>
        <v/>
      </c>
      <c r="M574" s="18" t="n"/>
      <c r="N574" s="18" t="n"/>
      <c r="O574" s="26" t="n"/>
      <c r="P574" s="21">
        <f>IF($C574="","",IF(ISNA(MATCH($C574,账户表,0)),"※这个账户不在【基础资料】的账户档案里",IF($B574="","※没填日期，这一笔不会进任何月份的报表",IF(AND($F574&lt;&gt;"",$G574&lt;&gt;""),"※收入和支出不能同时填",IF(AND(N($F574)=0,N($G574)=0),"※收入和支出都没填",IF(OR(N($F574)&lt;0,N($G574)&lt;0),"※金额不能填负数，方向反了就换一列填",IF($D574="","※没填收支类别，分类报表会漏掉这一笔",IF(ISNA(MATCH($D574,类别表,0)),"※收支类别不在【基础资料】的清单里",IF(AND($L574="内部转账",$M574=""),"△内部转账要在「对方账户」写上另一头",IF(AND($L574="内部转账",$M574=$C574),"※对方账户跟本账户是同一个",IF(AND($L574&lt;&gt;"内部转账",$M574&lt;&gt;""),"△填了对方账户，但类别不是内部转账",IF($H574&lt;0,"△这一笔之后该账户余额成负数了，核一下",""))))))))))))</f>
        <v/>
      </c>
    </row>
    <row r="575">
      <c r="A575" s="17">
        <f>IF($C575="","",COUNTA($C$5:$C575))</f>
        <v/>
      </c>
      <c r="B575" s="20" t="n"/>
      <c r="C575" s="18" t="n"/>
      <c r="D575" s="18" t="n"/>
      <c r="E575" s="26" t="n"/>
      <c r="F575" s="19" t="n"/>
      <c r="G575" s="19" t="n"/>
      <c r="H575" s="27">
        <f>IF($C575="","",ROUND(SUMIF(账户表,$C575,账户期初)+SUMIFS($F$5:F575,$C$5:C575,$C575)-SUMIFS($G$5:G575,$C$5:C575,$C575),2))</f>
        <v/>
      </c>
      <c r="I575" s="18" t="n"/>
      <c r="J575" s="18" t="n"/>
      <c r="K575" s="28">
        <f>IF($B575="","",--TEXT($B575,"yyyymm"))</f>
        <v/>
      </c>
      <c r="L575" s="29">
        <f>IF($D575="","",IFERROR(INDEX(类别属性,MATCH($D575,类别表,0)),""))</f>
        <v/>
      </c>
      <c r="M575" s="18" t="n"/>
      <c r="N575" s="18" t="n"/>
      <c r="O575" s="26" t="n"/>
      <c r="P575" s="21">
        <f>IF($C575="","",IF(ISNA(MATCH($C575,账户表,0)),"※这个账户不在【基础资料】的账户档案里",IF($B575="","※没填日期，这一笔不会进任何月份的报表",IF(AND($F575&lt;&gt;"",$G575&lt;&gt;""),"※收入和支出不能同时填",IF(AND(N($F575)=0,N($G575)=0),"※收入和支出都没填",IF(OR(N($F575)&lt;0,N($G575)&lt;0),"※金额不能填负数，方向反了就换一列填",IF($D575="","※没填收支类别，分类报表会漏掉这一笔",IF(ISNA(MATCH($D575,类别表,0)),"※收支类别不在【基础资料】的清单里",IF(AND($L575="内部转账",$M575=""),"△内部转账要在「对方账户」写上另一头",IF(AND($L575="内部转账",$M575=$C575),"※对方账户跟本账户是同一个",IF(AND($L575&lt;&gt;"内部转账",$M575&lt;&gt;""),"△填了对方账户，但类别不是内部转账",IF($H575&lt;0,"△这一笔之后该账户余额成负数了，核一下",""))))))))))))</f>
        <v/>
      </c>
    </row>
    <row r="576">
      <c r="A576" s="17">
        <f>IF($C576="","",COUNTA($C$5:$C576))</f>
        <v/>
      </c>
      <c r="B576" s="20" t="n"/>
      <c r="C576" s="18" t="n"/>
      <c r="D576" s="18" t="n"/>
      <c r="E576" s="26" t="n"/>
      <c r="F576" s="19" t="n"/>
      <c r="G576" s="19" t="n"/>
      <c r="H576" s="27">
        <f>IF($C576="","",ROUND(SUMIF(账户表,$C576,账户期初)+SUMIFS($F$5:F576,$C$5:C576,$C576)-SUMIFS($G$5:G576,$C$5:C576,$C576),2))</f>
        <v/>
      </c>
      <c r="I576" s="18" t="n"/>
      <c r="J576" s="18" t="n"/>
      <c r="K576" s="28">
        <f>IF($B576="","",--TEXT($B576,"yyyymm"))</f>
        <v/>
      </c>
      <c r="L576" s="29">
        <f>IF($D576="","",IFERROR(INDEX(类别属性,MATCH($D576,类别表,0)),""))</f>
        <v/>
      </c>
      <c r="M576" s="18" t="n"/>
      <c r="N576" s="18" t="n"/>
      <c r="O576" s="26" t="n"/>
      <c r="P576" s="21">
        <f>IF($C576="","",IF(ISNA(MATCH($C576,账户表,0)),"※这个账户不在【基础资料】的账户档案里",IF($B576="","※没填日期，这一笔不会进任何月份的报表",IF(AND($F576&lt;&gt;"",$G576&lt;&gt;""),"※收入和支出不能同时填",IF(AND(N($F576)=0,N($G576)=0),"※收入和支出都没填",IF(OR(N($F576)&lt;0,N($G576)&lt;0),"※金额不能填负数，方向反了就换一列填",IF($D576="","※没填收支类别，分类报表会漏掉这一笔",IF(ISNA(MATCH($D576,类别表,0)),"※收支类别不在【基础资料】的清单里",IF(AND($L576="内部转账",$M576=""),"△内部转账要在「对方账户」写上另一头",IF(AND($L576="内部转账",$M576=$C576),"※对方账户跟本账户是同一个",IF(AND($L576&lt;&gt;"内部转账",$M576&lt;&gt;""),"△填了对方账户，但类别不是内部转账",IF($H576&lt;0,"△这一笔之后该账户余额成负数了，核一下",""))))))))))))</f>
        <v/>
      </c>
    </row>
    <row r="577">
      <c r="A577" s="17">
        <f>IF($C577="","",COUNTA($C$5:$C577))</f>
        <v/>
      </c>
      <c r="B577" s="20" t="n"/>
      <c r="C577" s="18" t="n"/>
      <c r="D577" s="18" t="n"/>
      <c r="E577" s="26" t="n"/>
      <c r="F577" s="19" t="n"/>
      <c r="G577" s="19" t="n"/>
      <c r="H577" s="27">
        <f>IF($C577="","",ROUND(SUMIF(账户表,$C577,账户期初)+SUMIFS($F$5:F577,$C$5:C577,$C577)-SUMIFS($G$5:G577,$C$5:C577,$C577),2))</f>
        <v/>
      </c>
      <c r="I577" s="18" t="n"/>
      <c r="J577" s="18" t="n"/>
      <c r="K577" s="28">
        <f>IF($B577="","",--TEXT($B577,"yyyymm"))</f>
        <v/>
      </c>
      <c r="L577" s="29">
        <f>IF($D577="","",IFERROR(INDEX(类别属性,MATCH($D577,类别表,0)),""))</f>
        <v/>
      </c>
      <c r="M577" s="18" t="n"/>
      <c r="N577" s="18" t="n"/>
      <c r="O577" s="26" t="n"/>
      <c r="P577" s="21">
        <f>IF($C577="","",IF(ISNA(MATCH($C577,账户表,0)),"※这个账户不在【基础资料】的账户档案里",IF($B577="","※没填日期，这一笔不会进任何月份的报表",IF(AND($F577&lt;&gt;"",$G577&lt;&gt;""),"※收入和支出不能同时填",IF(AND(N($F577)=0,N($G577)=0),"※收入和支出都没填",IF(OR(N($F577)&lt;0,N($G577)&lt;0),"※金额不能填负数，方向反了就换一列填",IF($D577="","※没填收支类别，分类报表会漏掉这一笔",IF(ISNA(MATCH($D577,类别表,0)),"※收支类别不在【基础资料】的清单里",IF(AND($L577="内部转账",$M577=""),"△内部转账要在「对方账户」写上另一头",IF(AND($L577="内部转账",$M577=$C577),"※对方账户跟本账户是同一个",IF(AND($L577&lt;&gt;"内部转账",$M577&lt;&gt;""),"△填了对方账户，但类别不是内部转账",IF($H577&lt;0,"△这一笔之后该账户余额成负数了，核一下",""))))))))))))</f>
        <v/>
      </c>
    </row>
    <row r="578">
      <c r="A578" s="17">
        <f>IF($C578="","",COUNTA($C$5:$C578))</f>
        <v/>
      </c>
      <c r="B578" s="20" t="n"/>
      <c r="C578" s="18" t="n"/>
      <c r="D578" s="18" t="n"/>
      <c r="E578" s="26" t="n"/>
      <c r="F578" s="19" t="n"/>
      <c r="G578" s="19" t="n"/>
      <c r="H578" s="27">
        <f>IF($C578="","",ROUND(SUMIF(账户表,$C578,账户期初)+SUMIFS($F$5:F578,$C$5:C578,$C578)-SUMIFS($G$5:G578,$C$5:C578,$C578),2))</f>
        <v/>
      </c>
      <c r="I578" s="18" t="n"/>
      <c r="J578" s="18" t="n"/>
      <c r="K578" s="28">
        <f>IF($B578="","",--TEXT($B578,"yyyymm"))</f>
        <v/>
      </c>
      <c r="L578" s="29">
        <f>IF($D578="","",IFERROR(INDEX(类别属性,MATCH($D578,类别表,0)),""))</f>
        <v/>
      </c>
      <c r="M578" s="18" t="n"/>
      <c r="N578" s="18" t="n"/>
      <c r="O578" s="26" t="n"/>
      <c r="P578" s="21">
        <f>IF($C578="","",IF(ISNA(MATCH($C578,账户表,0)),"※这个账户不在【基础资料】的账户档案里",IF($B578="","※没填日期，这一笔不会进任何月份的报表",IF(AND($F578&lt;&gt;"",$G578&lt;&gt;""),"※收入和支出不能同时填",IF(AND(N($F578)=0,N($G578)=0),"※收入和支出都没填",IF(OR(N($F578)&lt;0,N($G578)&lt;0),"※金额不能填负数，方向反了就换一列填",IF($D578="","※没填收支类别，分类报表会漏掉这一笔",IF(ISNA(MATCH($D578,类别表,0)),"※收支类别不在【基础资料】的清单里",IF(AND($L578="内部转账",$M578=""),"△内部转账要在「对方账户」写上另一头",IF(AND($L578="内部转账",$M578=$C578),"※对方账户跟本账户是同一个",IF(AND($L578&lt;&gt;"内部转账",$M578&lt;&gt;""),"△填了对方账户，但类别不是内部转账",IF($H578&lt;0,"△这一笔之后该账户余额成负数了，核一下",""))))))))))))</f>
        <v/>
      </c>
    </row>
    <row r="579">
      <c r="A579" s="17">
        <f>IF($C579="","",COUNTA($C$5:$C579))</f>
        <v/>
      </c>
      <c r="B579" s="20" t="n"/>
      <c r="C579" s="18" t="n"/>
      <c r="D579" s="18" t="n"/>
      <c r="E579" s="26" t="n"/>
      <c r="F579" s="19" t="n"/>
      <c r="G579" s="19" t="n"/>
      <c r="H579" s="27">
        <f>IF($C579="","",ROUND(SUMIF(账户表,$C579,账户期初)+SUMIFS($F$5:F579,$C$5:C579,$C579)-SUMIFS($G$5:G579,$C$5:C579,$C579),2))</f>
        <v/>
      </c>
      <c r="I579" s="18" t="n"/>
      <c r="J579" s="18" t="n"/>
      <c r="K579" s="28">
        <f>IF($B579="","",--TEXT($B579,"yyyymm"))</f>
        <v/>
      </c>
      <c r="L579" s="29">
        <f>IF($D579="","",IFERROR(INDEX(类别属性,MATCH($D579,类别表,0)),""))</f>
        <v/>
      </c>
      <c r="M579" s="18" t="n"/>
      <c r="N579" s="18" t="n"/>
      <c r="O579" s="26" t="n"/>
      <c r="P579" s="21">
        <f>IF($C579="","",IF(ISNA(MATCH($C579,账户表,0)),"※这个账户不在【基础资料】的账户档案里",IF($B579="","※没填日期，这一笔不会进任何月份的报表",IF(AND($F579&lt;&gt;"",$G579&lt;&gt;""),"※收入和支出不能同时填",IF(AND(N($F579)=0,N($G579)=0),"※收入和支出都没填",IF(OR(N($F579)&lt;0,N($G579)&lt;0),"※金额不能填负数，方向反了就换一列填",IF($D579="","※没填收支类别，分类报表会漏掉这一笔",IF(ISNA(MATCH($D579,类别表,0)),"※收支类别不在【基础资料】的清单里",IF(AND($L579="内部转账",$M579=""),"△内部转账要在「对方账户」写上另一头",IF(AND($L579="内部转账",$M579=$C579),"※对方账户跟本账户是同一个",IF(AND($L579&lt;&gt;"内部转账",$M579&lt;&gt;""),"△填了对方账户，但类别不是内部转账",IF($H579&lt;0,"△这一笔之后该账户余额成负数了，核一下",""))))))))))))</f>
        <v/>
      </c>
    </row>
    <row r="580">
      <c r="A580" s="17">
        <f>IF($C580="","",COUNTA($C$5:$C580))</f>
        <v/>
      </c>
      <c r="B580" s="20" t="n"/>
      <c r="C580" s="18" t="n"/>
      <c r="D580" s="18" t="n"/>
      <c r="E580" s="26" t="n"/>
      <c r="F580" s="19" t="n"/>
      <c r="G580" s="19" t="n"/>
      <c r="H580" s="27">
        <f>IF($C580="","",ROUND(SUMIF(账户表,$C580,账户期初)+SUMIFS($F$5:F580,$C$5:C580,$C580)-SUMIFS($G$5:G580,$C$5:C580,$C580),2))</f>
        <v/>
      </c>
      <c r="I580" s="18" t="n"/>
      <c r="J580" s="18" t="n"/>
      <c r="K580" s="28">
        <f>IF($B580="","",--TEXT($B580,"yyyymm"))</f>
        <v/>
      </c>
      <c r="L580" s="29">
        <f>IF($D580="","",IFERROR(INDEX(类别属性,MATCH($D580,类别表,0)),""))</f>
        <v/>
      </c>
      <c r="M580" s="18" t="n"/>
      <c r="N580" s="18" t="n"/>
      <c r="O580" s="26" t="n"/>
      <c r="P580" s="21">
        <f>IF($C580="","",IF(ISNA(MATCH($C580,账户表,0)),"※这个账户不在【基础资料】的账户档案里",IF($B580="","※没填日期，这一笔不会进任何月份的报表",IF(AND($F580&lt;&gt;"",$G580&lt;&gt;""),"※收入和支出不能同时填",IF(AND(N($F580)=0,N($G580)=0),"※收入和支出都没填",IF(OR(N($F580)&lt;0,N($G580)&lt;0),"※金额不能填负数，方向反了就换一列填",IF($D580="","※没填收支类别，分类报表会漏掉这一笔",IF(ISNA(MATCH($D580,类别表,0)),"※收支类别不在【基础资料】的清单里",IF(AND($L580="内部转账",$M580=""),"△内部转账要在「对方账户」写上另一头",IF(AND($L580="内部转账",$M580=$C580),"※对方账户跟本账户是同一个",IF(AND($L580&lt;&gt;"内部转账",$M580&lt;&gt;""),"△填了对方账户，但类别不是内部转账",IF($H580&lt;0,"△这一笔之后该账户余额成负数了，核一下",""))))))))))))</f>
        <v/>
      </c>
    </row>
    <row r="581">
      <c r="A581" s="17">
        <f>IF($C581="","",COUNTA($C$5:$C581))</f>
        <v/>
      </c>
      <c r="B581" s="20" t="n"/>
      <c r="C581" s="18" t="n"/>
      <c r="D581" s="18" t="n"/>
      <c r="E581" s="26" t="n"/>
      <c r="F581" s="19" t="n"/>
      <c r="G581" s="19" t="n"/>
      <c r="H581" s="27">
        <f>IF($C581="","",ROUND(SUMIF(账户表,$C581,账户期初)+SUMIFS($F$5:F581,$C$5:C581,$C581)-SUMIFS($G$5:G581,$C$5:C581,$C581),2))</f>
        <v/>
      </c>
      <c r="I581" s="18" t="n"/>
      <c r="J581" s="18" t="n"/>
      <c r="K581" s="28">
        <f>IF($B581="","",--TEXT($B581,"yyyymm"))</f>
        <v/>
      </c>
      <c r="L581" s="29">
        <f>IF($D581="","",IFERROR(INDEX(类别属性,MATCH($D581,类别表,0)),""))</f>
        <v/>
      </c>
      <c r="M581" s="18" t="n"/>
      <c r="N581" s="18" t="n"/>
      <c r="O581" s="26" t="n"/>
      <c r="P581" s="21">
        <f>IF($C581="","",IF(ISNA(MATCH($C581,账户表,0)),"※这个账户不在【基础资料】的账户档案里",IF($B581="","※没填日期，这一笔不会进任何月份的报表",IF(AND($F581&lt;&gt;"",$G581&lt;&gt;""),"※收入和支出不能同时填",IF(AND(N($F581)=0,N($G581)=0),"※收入和支出都没填",IF(OR(N($F581)&lt;0,N($G581)&lt;0),"※金额不能填负数，方向反了就换一列填",IF($D581="","※没填收支类别，分类报表会漏掉这一笔",IF(ISNA(MATCH($D581,类别表,0)),"※收支类别不在【基础资料】的清单里",IF(AND($L581="内部转账",$M581=""),"△内部转账要在「对方账户」写上另一头",IF(AND($L581="内部转账",$M581=$C581),"※对方账户跟本账户是同一个",IF(AND($L581&lt;&gt;"内部转账",$M581&lt;&gt;""),"△填了对方账户，但类别不是内部转账",IF($H581&lt;0,"△这一笔之后该账户余额成负数了，核一下",""))))))))))))</f>
        <v/>
      </c>
    </row>
    <row r="582">
      <c r="A582" s="17">
        <f>IF($C582="","",COUNTA($C$5:$C582))</f>
        <v/>
      </c>
      <c r="B582" s="20" t="n"/>
      <c r="C582" s="18" t="n"/>
      <c r="D582" s="18" t="n"/>
      <c r="E582" s="26" t="n"/>
      <c r="F582" s="19" t="n"/>
      <c r="G582" s="19" t="n"/>
      <c r="H582" s="27">
        <f>IF($C582="","",ROUND(SUMIF(账户表,$C582,账户期初)+SUMIFS($F$5:F582,$C$5:C582,$C582)-SUMIFS($G$5:G582,$C$5:C582,$C582),2))</f>
        <v/>
      </c>
      <c r="I582" s="18" t="n"/>
      <c r="J582" s="18" t="n"/>
      <c r="K582" s="28">
        <f>IF($B582="","",--TEXT($B582,"yyyymm"))</f>
        <v/>
      </c>
      <c r="L582" s="29">
        <f>IF($D582="","",IFERROR(INDEX(类别属性,MATCH($D582,类别表,0)),""))</f>
        <v/>
      </c>
      <c r="M582" s="18" t="n"/>
      <c r="N582" s="18" t="n"/>
      <c r="O582" s="26" t="n"/>
      <c r="P582" s="21">
        <f>IF($C582="","",IF(ISNA(MATCH($C582,账户表,0)),"※这个账户不在【基础资料】的账户档案里",IF($B582="","※没填日期，这一笔不会进任何月份的报表",IF(AND($F582&lt;&gt;"",$G582&lt;&gt;""),"※收入和支出不能同时填",IF(AND(N($F582)=0,N($G582)=0),"※收入和支出都没填",IF(OR(N($F582)&lt;0,N($G582)&lt;0),"※金额不能填负数，方向反了就换一列填",IF($D582="","※没填收支类别，分类报表会漏掉这一笔",IF(ISNA(MATCH($D582,类别表,0)),"※收支类别不在【基础资料】的清单里",IF(AND($L582="内部转账",$M582=""),"△内部转账要在「对方账户」写上另一头",IF(AND($L582="内部转账",$M582=$C582),"※对方账户跟本账户是同一个",IF(AND($L582&lt;&gt;"内部转账",$M582&lt;&gt;""),"△填了对方账户，但类别不是内部转账",IF($H582&lt;0,"△这一笔之后该账户余额成负数了，核一下",""))))))))))))</f>
        <v/>
      </c>
    </row>
    <row r="583">
      <c r="A583" s="17">
        <f>IF($C583="","",COUNTA($C$5:$C583))</f>
        <v/>
      </c>
      <c r="B583" s="20" t="n"/>
      <c r="C583" s="18" t="n"/>
      <c r="D583" s="18" t="n"/>
      <c r="E583" s="26" t="n"/>
      <c r="F583" s="19" t="n"/>
      <c r="G583" s="19" t="n"/>
      <c r="H583" s="27">
        <f>IF($C583="","",ROUND(SUMIF(账户表,$C583,账户期初)+SUMIFS($F$5:F583,$C$5:C583,$C583)-SUMIFS($G$5:G583,$C$5:C583,$C583),2))</f>
        <v/>
      </c>
      <c r="I583" s="18" t="n"/>
      <c r="J583" s="18" t="n"/>
      <c r="K583" s="28">
        <f>IF($B583="","",--TEXT($B583,"yyyymm"))</f>
        <v/>
      </c>
      <c r="L583" s="29">
        <f>IF($D583="","",IFERROR(INDEX(类别属性,MATCH($D583,类别表,0)),""))</f>
        <v/>
      </c>
      <c r="M583" s="18" t="n"/>
      <c r="N583" s="18" t="n"/>
      <c r="O583" s="26" t="n"/>
      <c r="P583" s="21">
        <f>IF($C583="","",IF(ISNA(MATCH($C583,账户表,0)),"※这个账户不在【基础资料】的账户档案里",IF($B583="","※没填日期，这一笔不会进任何月份的报表",IF(AND($F583&lt;&gt;"",$G583&lt;&gt;""),"※收入和支出不能同时填",IF(AND(N($F583)=0,N($G583)=0),"※收入和支出都没填",IF(OR(N($F583)&lt;0,N($G583)&lt;0),"※金额不能填负数，方向反了就换一列填",IF($D583="","※没填收支类别，分类报表会漏掉这一笔",IF(ISNA(MATCH($D583,类别表,0)),"※收支类别不在【基础资料】的清单里",IF(AND($L583="内部转账",$M583=""),"△内部转账要在「对方账户」写上另一头",IF(AND($L583="内部转账",$M583=$C583),"※对方账户跟本账户是同一个",IF(AND($L583&lt;&gt;"内部转账",$M583&lt;&gt;""),"△填了对方账户，但类别不是内部转账",IF($H583&lt;0,"△这一笔之后该账户余额成负数了，核一下",""))))))))))))</f>
        <v/>
      </c>
    </row>
    <row r="584">
      <c r="A584" s="17">
        <f>IF($C584="","",COUNTA($C$5:$C584))</f>
        <v/>
      </c>
      <c r="B584" s="20" t="n"/>
      <c r="C584" s="18" t="n"/>
      <c r="D584" s="18" t="n"/>
      <c r="E584" s="26" t="n"/>
      <c r="F584" s="19" t="n"/>
      <c r="G584" s="19" t="n"/>
      <c r="H584" s="27">
        <f>IF($C584="","",ROUND(SUMIF(账户表,$C584,账户期初)+SUMIFS($F$5:F584,$C$5:C584,$C584)-SUMIFS($G$5:G584,$C$5:C584,$C584),2))</f>
        <v/>
      </c>
      <c r="I584" s="18" t="n"/>
      <c r="J584" s="18" t="n"/>
      <c r="K584" s="28">
        <f>IF($B584="","",--TEXT($B584,"yyyymm"))</f>
        <v/>
      </c>
      <c r="L584" s="29">
        <f>IF($D584="","",IFERROR(INDEX(类别属性,MATCH($D584,类别表,0)),""))</f>
        <v/>
      </c>
      <c r="M584" s="18" t="n"/>
      <c r="N584" s="18" t="n"/>
      <c r="O584" s="26" t="n"/>
      <c r="P584" s="21">
        <f>IF($C584="","",IF(ISNA(MATCH($C584,账户表,0)),"※这个账户不在【基础资料】的账户档案里",IF($B584="","※没填日期，这一笔不会进任何月份的报表",IF(AND($F584&lt;&gt;"",$G584&lt;&gt;""),"※收入和支出不能同时填",IF(AND(N($F584)=0,N($G584)=0),"※收入和支出都没填",IF(OR(N($F584)&lt;0,N($G584)&lt;0),"※金额不能填负数，方向反了就换一列填",IF($D584="","※没填收支类别，分类报表会漏掉这一笔",IF(ISNA(MATCH($D584,类别表,0)),"※收支类别不在【基础资料】的清单里",IF(AND($L584="内部转账",$M584=""),"△内部转账要在「对方账户」写上另一头",IF(AND($L584="内部转账",$M584=$C584),"※对方账户跟本账户是同一个",IF(AND($L584&lt;&gt;"内部转账",$M584&lt;&gt;""),"△填了对方账户，但类别不是内部转账",IF($H584&lt;0,"△这一笔之后该账户余额成负数了，核一下",""))))))))))))</f>
        <v/>
      </c>
    </row>
    <row r="585">
      <c r="A585" s="17">
        <f>IF($C585="","",COUNTA($C$5:$C585))</f>
        <v/>
      </c>
      <c r="B585" s="20" t="n"/>
      <c r="C585" s="18" t="n"/>
      <c r="D585" s="18" t="n"/>
      <c r="E585" s="26" t="n"/>
      <c r="F585" s="19" t="n"/>
      <c r="G585" s="19" t="n"/>
      <c r="H585" s="27">
        <f>IF($C585="","",ROUND(SUMIF(账户表,$C585,账户期初)+SUMIFS($F$5:F585,$C$5:C585,$C585)-SUMIFS($G$5:G585,$C$5:C585,$C585),2))</f>
        <v/>
      </c>
      <c r="I585" s="18" t="n"/>
      <c r="J585" s="18" t="n"/>
      <c r="K585" s="28">
        <f>IF($B585="","",--TEXT($B585,"yyyymm"))</f>
        <v/>
      </c>
      <c r="L585" s="29">
        <f>IF($D585="","",IFERROR(INDEX(类别属性,MATCH($D585,类别表,0)),""))</f>
        <v/>
      </c>
      <c r="M585" s="18" t="n"/>
      <c r="N585" s="18" t="n"/>
      <c r="O585" s="26" t="n"/>
      <c r="P585" s="21">
        <f>IF($C585="","",IF(ISNA(MATCH($C585,账户表,0)),"※这个账户不在【基础资料】的账户档案里",IF($B585="","※没填日期，这一笔不会进任何月份的报表",IF(AND($F585&lt;&gt;"",$G585&lt;&gt;""),"※收入和支出不能同时填",IF(AND(N($F585)=0,N($G585)=0),"※收入和支出都没填",IF(OR(N($F585)&lt;0,N($G585)&lt;0),"※金额不能填负数，方向反了就换一列填",IF($D585="","※没填收支类别，分类报表会漏掉这一笔",IF(ISNA(MATCH($D585,类别表,0)),"※收支类别不在【基础资料】的清单里",IF(AND($L585="内部转账",$M585=""),"△内部转账要在「对方账户」写上另一头",IF(AND($L585="内部转账",$M585=$C585),"※对方账户跟本账户是同一个",IF(AND($L585&lt;&gt;"内部转账",$M585&lt;&gt;""),"△填了对方账户，但类别不是内部转账",IF($H585&lt;0,"△这一笔之后该账户余额成负数了，核一下",""))))))))))))</f>
        <v/>
      </c>
    </row>
    <row r="586">
      <c r="A586" s="17">
        <f>IF($C586="","",COUNTA($C$5:$C586))</f>
        <v/>
      </c>
      <c r="B586" s="20" t="n"/>
      <c r="C586" s="18" t="n"/>
      <c r="D586" s="18" t="n"/>
      <c r="E586" s="26" t="n"/>
      <c r="F586" s="19" t="n"/>
      <c r="G586" s="19" t="n"/>
      <c r="H586" s="27">
        <f>IF($C586="","",ROUND(SUMIF(账户表,$C586,账户期初)+SUMIFS($F$5:F586,$C$5:C586,$C586)-SUMIFS($G$5:G586,$C$5:C586,$C586),2))</f>
        <v/>
      </c>
      <c r="I586" s="18" t="n"/>
      <c r="J586" s="18" t="n"/>
      <c r="K586" s="28">
        <f>IF($B586="","",--TEXT($B586,"yyyymm"))</f>
        <v/>
      </c>
      <c r="L586" s="29">
        <f>IF($D586="","",IFERROR(INDEX(类别属性,MATCH($D586,类别表,0)),""))</f>
        <v/>
      </c>
      <c r="M586" s="18" t="n"/>
      <c r="N586" s="18" t="n"/>
      <c r="O586" s="26" t="n"/>
      <c r="P586" s="21">
        <f>IF($C586="","",IF(ISNA(MATCH($C586,账户表,0)),"※这个账户不在【基础资料】的账户档案里",IF($B586="","※没填日期，这一笔不会进任何月份的报表",IF(AND($F586&lt;&gt;"",$G586&lt;&gt;""),"※收入和支出不能同时填",IF(AND(N($F586)=0,N($G586)=0),"※收入和支出都没填",IF(OR(N($F586)&lt;0,N($G586)&lt;0),"※金额不能填负数，方向反了就换一列填",IF($D586="","※没填收支类别，分类报表会漏掉这一笔",IF(ISNA(MATCH($D586,类别表,0)),"※收支类别不在【基础资料】的清单里",IF(AND($L586="内部转账",$M586=""),"△内部转账要在「对方账户」写上另一头",IF(AND($L586="内部转账",$M586=$C586),"※对方账户跟本账户是同一个",IF(AND($L586&lt;&gt;"内部转账",$M586&lt;&gt;""),"△填了对方账户，但类别不是内部转账",IF($H586&lt;0,"△这一笔之后该账户余额成负数了，核一下",""))))))))))))</f>
        <v/>
      </c>
    </row>
    <row r="587">
      <c r="A587" s="17">
        <f>IF($C587="","",COUNTA($C$5:$C587))</f>
        <v/>
      </c>
      <c r="B587" s="20" t="n"/>
      <c r="C587" s="18" t="n"/>
      <c r="D587" s="18" t="n"/>
      <c r="E587" s="26" t="n"/>
      <c r="F587" s="19" t="n"/>
      <c r="G587" s="19" t="n"/>
      <c r="H587" s="27">
        <f>IF($C587="","",ROUND(SUMIF(账户表,$C587,账户期初)+SUMIFS($F$5:F587,$C$5:C587,$C587)-SUMIFS($G$5:G587,$C$5:C587,$C587),2))</f>
        <v/>
      </c>
      <c r="I587" s="18" t="n"/>
      <c r="J587" s="18" t="n"/>
      <c r="K587" s="28">
        <f>IF($B587="","",--TEXT($B587,"yyyymm"))</f>
        <v/>
      </c>
      <c r="L587" s="29">
        <f>IF($D587="","",IFERROR(INDEX(类别属性,MATCH($D587,类别表,0)),""))</f>
        <v/>
      </c>
      <c r="M587" s="18" t="n"/>
      <c r="N587" s="18" t="n"/>
      <c r="O587" s="26" t="n"/>
      <c r="P587" s="21">
        <f>IF($C587="","",IF(ISNA(MATCH($C587,账户表,0)),"※这个账户不在【基础资料】的账户档案里",IF($B587="","※没填日期，这一笔不会进任何月份的报表",IF(AND($F587&lt;&gt;"",$G587&lt;&gt;""),"※收入和支出不能同时填",IF(AND(N($F587)=0,N($G587)=0),"※收入和支出都没填",IF(OR(N($F587)&lt;0,N($G587)&lt;0),"※金额不能填负数，方向反了就换一列填",IF($D587="","※没填收支类别，分类报表会漏掉这一笔",IF(ISNA(MATCH($D587,类别表,0)),"※收支类别不在【基础资料】的清单里",IF(AND($L587="内部转账",$M587=""),"△内部转账要在「对方账户」写上另一头",IF(AND($L587="内部转账",$M587=$C587),"※对方账户跟本账户是同一个",IF(AND($L587&lt;&gt;"内部转账",$M587&lt;&gt;""),"△填了对方账户，但类别不是内部转账",IF($H587&lt;0,"△这一笔之后该账户余额成负数了，核一下",""))))))))))))</f>
        <v/>
      </c>
    </row>
    <row r="588">
      <c r="A588" s="17">
        <f>IF($C588="","",COUNTA($C$5:$C588))</f>
        <v/>
      </c>
      <c r="B588" s="20" t="n"/>
      <c r="C588" s="18" t="n"/>
      <c r="D588" s="18" t="n"/>
      <c r="E588" s="26" t="n"/>
      <c r="F588" s="19" t="n"/>
      <c r="G588" s="19" t="n"/>
      <c r="H588" s="27">
        <f>IF($C588="","",ROUND(SUMIF(账户表,$C588,账户期初)+SUMIFS($F$5:F588,$C$5:C588,$C588)-SUMIFS($G$5:G588,$C$5:C588,$C588),2))</f>
        <v/>
      </c>
      <c r="I588" s="18" t="n"/>
      <c r="J588" s="18" t="n"/>
      <c r="K588" s="28">
        <f>IF($B588="","",--TEXT($B588,"yyyymm"))</f>
        <v/>
      </c>
      <c r="L588" s="29">
        <f>IF($D588="","",IFERROR(INDEX(类别属性,MATCH($D588,类别表,0)),""))</f>
        <v/>
      </c>
      <c r="M588" s="18" t="n"/>
      <c r="N588" s="18" t="n"/>
      <c r="O588" s="26" t="n"/>
      <c r="P588" s="21">
        <f>IF($C588="","",IF(ISNA(MATCH($C588,账户表,0)),"※这个账户不在【基础资料】的账户档案里",IF($B588="","※没填日期，这一笔不会进任何月份的报表",IF(AND($F588&lt;&gt;"",$G588&lt;&gt;""),"※收入和支出不能同时填",IF(AND(N($F588)=0,N($G588)=0),"※收入和支出都没填",IF(OR(N($F588)&lt;0,N($G588)&lt;0),"※金额不能填负数，方向反了就换一列填",IF($D588="","※没填收支类别，分类报表会漏掉这一笔",IF(ISNA(MATCH($D588,类别表,0)),"※收支类别不在【基础资料】的清单里",IF(AND($L588="内部转账",$M588=""),"△内部转账要在「对方账户」写上另一头",IF(AND($L588="内部转账",$M588=$C588),"※对方账户跟本账户是同一个",IF(AND($L588&lt;&gt;"内部转账",$M588&lt;&gt;""),"△填了对方账户，但类别不是内部转账",IF($H588&lt;0,"△这一笔之后该账户余额成负数了，核一下",""))))))))))))</f>
        <v/>
      </c>
    </row>
    <row r="589">
      <c r="A589" s="17">
        <f>IF($C589="","",COUNTA($C$5:$C589))</f>
        <v/>
      </c>
      <c r="B589" s="20" t="n"/>
      <c r="C589" s="18" t="n"/>
      <c r="D589" s="18" t="n"/>
      <c r="E589" s="26" t="n"/>
      <c r="F589" s="19" t="n"/>
      <c r="G589" s="19" t="n"/>
      <c r="H589" s="27">
        <f>IF($C589="","",ROUND(SUMIF(账户表,$C589,账户期初)+SUMIFS($F$5:F589,$C$5:C589,$C589)-SUMIFS($G$5:G589,$C$5:C589,$C589),2))</f>
        <v/>
      </c>
      <c r="I589" s="18" t="n"/>
      <c r="J589" s="18" t="n"/>
      <c r="K589" s="28">
        <f>IF($B589="","",--TEXT($B589,"yyyymm"))</f>
        <v/>
      </c>
      <c r="L589" s="29">
        <f>IF($D589="","",IFERROR(INDEX(类别属性,MATCH($D589,类别表,0)),""))</f>
        <v/>
      </c>
      <c r="M589" s="18" t="n"/>
      <c r="N589" s="18" t="n"/>
      <c r="O589" s="26" t="n"/>
      <c r="P589" s="21">
        <f>IF($C589="","",IF(ISNA(MATCH($C589,账户表,0)),"※这个账户不在【基础资料】的账户档案里",IF($B589="","※没填日期，这一笔不会进任何月份的报表",IF(AND($F589&lt;&gt;"",$G589&lt;&gt;""),"※收入和支出不能同时填",IF(AND(N($F589)=0,N($G589)=0),"※收入和支出都没填",IF(OR(N($F589)&lt;0,N($G589)&lt;0),"※金额不能填负数，方向反了就换一列填",IF($D589="","※没填收支类别，分类报表会漏掉这一笔",IF(ISNA(MATCH($D589,类别表,0)),"※收支类别不在【基础资料】的清单里",IF(AND($L589="内部转账",$M589=""),"△内部转账要在「对方账户」写上另一头",IF(AND($L589="内部转账",$M589=$C589),"※对方账户跟本账户是同一个",IF(AND($L589&lt;&gt;"内部转账",$M589&lt;&gt;""),"△填了对方账户，但类别不是内部转账",IF($H589&lt;0,"△这一笔之后该账户余额成负数了，核一下",""))))))))))))</f>
        <v/>
      </c>
    </row>
    <row r="590">
      <c r="A590" s="17">
        <f>IF($C590="","",COUNTA($C$5:$C590))</f>
        <v/>
      </c>
      <c r="B590" s="20" t="n"/>
      <c r="C590" s="18" t="n"/>
      <c r="D590" s="18" t="n"/>
      <c r="E590" s="26" t="n"/>
      <c r="F590" s="19" t="n"/>
      <c r="G590" s="19" t="n"/>
      <c r="H590" s="27">
        <f>IF($C590="","",ROUND(SUMIF(账户表,$C590,账户期初)+SUMIFS($F$5:F590,$C$5:C590,$C590)-SUMIFS($G$5:G590,$C$5:C590,$C590),2))</f>
        <v/>
      </c>
      <c r="I590" s="18" t="n"/>
      <c r="J590" s="18" t="n"/>
      <c r="K590" s="28">
        <f>IF($B590="","",--TEXT($B590,"yyyymm"))</f>
        <v/>
      </c>
      <c r="L590" s="29">
        <f>IF($D590="","",IFERROR(INDEX(类别属性,MATCH($D590,类别表,0)),""))</f>
        <v/>
      </c>
      <c r="M590" s="18" t="n"/>
      <c r="N590" s="18" t="n"/>
      <c r="O590" s="26" t="n"/>
      <c r="P590" s="21">
        <f>IF($C590="","",IF(ISNA(MATCH($C590,账户表,0)),"※这个账户不在【基础资料】的账户档案里",IF($B590="","※没填日期，这一笔不会进任何月份的报表",IF(AND($F590&lt;&gt;"",$G590&lt;&gt;""),"※收入和支出不能同时填",IF(AND(N($F590)=0,N($G590)=0),"※收入和支出都没填",IF(OR(N($F590)&lt;0,N($G590)&lt;0),"※金额不能填负数，方向反了就换一列填",IF($D590="","※没填收支类别，分类报表会漏掉这一笔",IF(ISNA(MATCH($D590,类别表,0)),"※收支类别不在【基础资料】的清单里",IF(AND($L590="内部转账",$M590=""),"△内部转账要在「对方账户」写上另一头",IF(AND($L590="内部转账",$M590=$C590),"※对方账户跟本账户是同一个",IF(AND($L590&lt;&gt;"内部转账",$M590&lt;&gt;""),"△填了对方账户，但类别不是内部转账",IF($H590&lt;0,"△这一笔之后该账户余额成负数了，核一下",""))))))))))))</f>
        <v/>
      </c>
    </row>
    <row r="591">
      <c r="A591" s="17">
        <f>IF($C591="","",COUNTA($C$5:$C591))</f>
        <v/>
      </c>
      <c r="B591" s="20" t="n"/>
      <c r="C591" s="18" t="n"/>
      <c r="D591" s="18" t="n"/>
      <c r="E591" s="26" t="n"/>
      <c r="F591" s="19" t="n"/>
      <c r="G591" s="19" t="n"/>
      <c r="H591" s="27">
        <f>IF($C591="","",ROUND(SUMIF(账户表,$C591,账户期初)+SUMIFS($F$5:F591,$C$5:C591,$C591)-SUMIFS($G$5:G591,$C$5:C591,$C591),2))</f>
        <v/>
      </c>
      <c r="I591" s="18" t="n"/>
      <c r="J591" s="18" t="n"/>
      <c r="K591" s="28">
        <f>IF($B591="","",--TEXT($B591,"yyyymm"))</f>
        <v/>
      </c>
      <c r="L591" s="29">
        <f>IF($D591="","",IFERROR(INDEX(类别属性,MATCH($D591,类别表,0)),""))</f>
        <v/>
      </c>
      <c r="M591" s="18" t="n"/>
      <c r="N591" s="18" t="n"/>
      <c r="O591" s="26" t="n"/>
      <c r="P591" s="21">
        <f>IF($C591="","",IF(ISNA(MATCH($C591,账户表,0)),"※这个账户不在【基础资料】的账户档案里",IF($B591="","※没填日期，这一笔不会进任何月份的报表",IF(AND($F591&lt;&gt;"",$G591&lt;&gt;""),"※收入和支出不能同时填",IF(AND(N($F591)=0,N($G591)=0),"※收入和支出都没填",IF(OR(N($F591)&lt;0,N($G591)&lt;0),"※金额不能填负数，方向反了就换一列填",IF($D591="","※没填收支类别，分类报表会漏掉这一笔",IF(ISNA(MATCH($D591,类别表,0)),"※收支类别不在【基础资料】的清单里",IF(AND($L591="内部转账",$M591=""),"△内部转账要在「对方账户」写上另一头",IF(AND($L591="内部转账",$M591=$C591),"※对方账户跟本账户是同一个",IF(AND($L591&lt;&gt;"内部转账",$M591&lt;&gt;""),"△填了对方账户，但类别不是内部转账",IF($H591&lt;0,"△这一笔之后该账户余额成负数了，核一下",""))))))))))))</f>
        <v/>
      </c>
    </row>
    <row r="592">
      <c r="A592" s="17">
        <f>IF($C592="","",COUNTA($C$5:$C592))</f>
        <v/>
      </c>
      <c r="B592" s="20" t="n"/>
      <c r="C592" s="18" t="n"/>
      <c r="D592" s="18" t="n"/>
      <c r="E592" s="26" t="n"/>
      <c r="F592" s="19" t="n"/>
      <c r="G592" s="19" t="n"/>
      <c r="H592" s="27">
        <f>IF($C592="","",ROUND(SUMIF(账户表,$C592,账户期初)+SUMIFS($F$5:F592,$C$5:C592,$C592)-SUMIFS($G$5:G592,$C$5:C592,$C592),2))</f>
        <v/>
      </c>
      <c r="I592" s="18" t="n"/>
      <c r="J592" s="18" t="n"/>
      <c r="K592" s="28">
        <f>IF($B592="","",--TEXT($B592,"yyyymm"))</f>
        <v/>
      </c>
      <c r="L592" s="29">
        <f>IF($D592="","",IFERROR(INDEX(类别属性,MATCH($D592,类别表,0)),""))</f>
        <v/>
      </c>
      <c r="M592" s="18" t="n"/>
      <c r="N592" s="18" t="n"/>
      <c r="O592" s="26" t="n"/>
      <c r="P592" s="21">
        <f>IF($C592="","",IF(ISNA(MATCH($C592,账户表,0)),"※这个账户不在【基础资料】的账户档案里",IF($B592="","※没填日期，这一笔不会进任何月份的报表",IF(AND($F592&lt;&gt;"",$G592&lt;&gt;""),"※收入和支出不能同时填",IF(AND(N($F592)=0,N($G592)=0),"※收入和支出都没填",IF(OR(N($F592)&lt;0,N($G592)&lt;0),"※金额不能填负数，方向反了就换一列填",IF($D592="","※没填收支类别，分类报表会漏掉这一笔",IF(ISNA(MATCH($D592,类别表,0)),"※收支类别不在【基础资料】的清单里",IF(AND($L592="内部转账",$M592=""),"△内部转账要在「对方账户」写上另一头",IF(AND($L592="内部转账",$M592=$C592),"※对方账户跟本账户是同一个",IF(AND($L592&lt;&gt;"内部转账",$M592&lt;&gt;""),"△填了对方账户，但类别不是内部转账",IF($H592&lt;0,"△这一笔之后该账户余额成负数了，核一下",""))))))))))))</f>
        <v/>
      </c>
    </row>
    <row r="593">
      <c r="A593" s="17">
        <f>IF($C593="","",COUNTA($C$5:$C593))</f>
        <v/>
      </c>
      <c r="B593" s="20" t="n"/>
      <c r="C593" s="18" t="n"/>
      <c r="D593" s="18" t="n"/>
      <c r="E593" s="26" t="n"/>
      <c r="F593" s="19" t="n"/>
      <c r="G593" s="19" t="n"/>
      <c r="H593" s="27">
        <f>IF($C593="","",ROUND(SUMIF(账户表,$C593,账户期初)+SUMIFS($F$5:F593,$C$5:C593,$C593)-SUMIFS($G$5:G593,$C$5:C593,$C593),2))</f>
        <v/>
      </c>
      <c r="I593" s="18" t="n"/>
      <c r="J593" s="18" t="n"/>
      <c r="K593" s="28">
        <f>IF($B593="","",--TEXT($B593,"yyyymm"))</f>
        <v/>
      </c>
      <c r="L593" s="29">
        <f>IF($D593="","",IFERROR(INDEX(类别属性,MATCH($D593,类别表,0)),""))</f>
        <v/>
      </c>
      <c r="M593" s="18" t="n"/>
      <c r="N593" s="18" t="n"/>
      <c r="O593" s="26" t="n"/>
      <c r="P593" s="21">
        <f>IF($C593="","",IF(ISNA(MATCH($C593,账户表,0)),"※这个账户不在【基础资料】的账户档案里",IF($B593="","※没填日期，这一笔不会进任何月份的报表",IF(AND($F593&lt;&gt;"",$G593&lt;&gt;""),"※收入和支出不能同时填",IF(AND(N($F593)=0,N($G593)=0),"※收入和支出都没填",IF(OR(N($F593)&lt;0,N($G593)&lt;0),"※金额不能填负数，方向反了就换一列填",IF($D593="","※没填收支类别，分类报表会漏掉这一笔",IF(ISNA(MATCH($D593,类别表,0)),"※收支类别不在【基础资料】的清单里",IF(AND($L593="内部转账",$M593=""),"△内部转账要在「对方账户」写上另一头",IF(AND($L593="内部转账",$M593=$C593),"※对方账户跟本账户是同一个",IF(AND($L593&lt;&gt;"内部转账",$M593&lt;&gt;""),"△填了对方账户，但类别不是内部转账",IF($H593&lt;0,"△这一笔之后该账户余额成负数了，核一下",""))))))))))))</f>
        <v/>
      </c>
    </row>
    <row r="594">
      <c r="A594" s="17">
        <f>IF($C594="","",COUNTA($C$5:$C594))</f>
        <v/>
      </c>
      <c r="B594" s="20" t="n"/>
      <c r="C594" s="18" t="n"/>
      <c r="D594" s="18" t="n"/>
      <c r="E594" s="26" t="n"/>
      <c r="F594" s="19" t="n"/>
      <c r="G594" s="19" t="n"/>
      <c r="H594" s="27">
        <f>IF($C594="","",ROUND(SUMIF(账户表,$C594,账户期初)+SUMIFS($F$5:F594,$C$5:C594,$C594)-SUMIFS($G$5:G594,$C$5:C594,$C594),2))</f>
        <v/>
      </c>
      <c r="I594" s="18" t="n"/>
      <c r="J594" s="18" t="n"/>
      <c r="K594" s="28">
        <f>IF($B594="","",--TEXT($B594,"yyyymm"))</f>
        <v/>
      </c>
      <c r="L594" s="29">
        <f>IF($D594="","",IFERROR(INDEX(类别属性,MATCH($D594,类别表,0)),""))</f>
        <v/>
      </c>
      <c r="M594" s="18" t="n"/>
      <c r="N594" s="18" t="n"/>
      <c r="O594" s="26" t="n"/>
      <c r="P594" s="21">
        <f>IF($C594="","",IF(ISNA(MATCH($C594,账户表,0)),"※这个账户不在【基础资料】的账户档案里",IF($B594="","※没填日期，这一笔不会进任何月份的报表",IF(AND($F594&lt;&gt;"",$G594&lt;&gt;""),"※收入和支出不能同时填",IF(AND(N($F594)=0,N($G594)=0),"※收入和支出都没填",IF(OR(N($F594)&lt;0,N($G594)&lt;0),"※金额不能填负数，方向反了就换一列填",IF($D594="","※没填收支类别，分类报表会漏掉这一笔",IF(ISNA(MATCH($D594,类别表,0)),"※收支类别不在【基础资料】的清单里",IF(AND($L594="内部转账",$M594=""),"△内部转账要在「对方账户」写上另一头",IF(AND($L594="内部转账",$M594=$C594),"※对方账户跟本账户是同一个",IF(AND($L594&lt;&gt;"内部转账",$M594&lt;&gt;""),"△填了对方账户，但类别不是内部转账",IF($H594&lt;0,"△这一笔之后该账户余额成负数了，核一下",""))))))))))))</f>
        <v/>
      </c>
    </row>
    <row r="595">
      <c r="A595" s="17">
        <f>IF($C595="","",COUNTA($C$5:$C595))</f>
        <v/>
      </c>
      <c r="B595" s="20" t="n"/>
      <c r="C595" s="18" t="n"/>
      <c r="D595" s="18" t="n"/>
      <c r="E595" s="26" t="n"/>
      <c r="F595" s="19" t="n"/>
      <c r="G595" s="19" t="n"/>
      <c r="H595" s="27">
        <f>IF($C595="","",ROUND(SUMIF(账户表,$C595,账户期初)+SUMIFS($F$5:F595,$C$5:C595,$C595)-SUMIFS($G$5:G595,$C$5:C595,$C595),2))</f>
        <v/>
      </c>
      <c r="I595" s="18" t="n"/>
      <c r="J595" s="18" t="n"/>
      <c r="K595" s="28">
        <f>IF($B595="","",--TEXT($B595,"yyyymm"))</f>
        <v/>
      </c>
      <c r="L595" s="29">
        <f>IF($D595="","",IFERROR(INDEX(类别属性,MATCH($D595,类别表,0)),""))</f>
        <v/>
      </c>
      <c r="M595" s="18" t="n"/>
      <c r="N595" s="18" t="n"/>
      <c r="O595" s="26" t="n"/>
      <c r="P595" s="21">
        <f>IF($C595="","",IF(ISNA(MATCH($C595,账户表,0)),"※这个账户不在【基础资料】的账户档案里",IF($B595="","※没填日期，这一笔不会进任何月份的报表",IF(AND($F595&lt;&gt;"",$G595&lt;&gt;""),"※收入和支出不能同时填",IF(AND(N($F595)=0,N($G595)=0),"※收入和支出都没填",IF(OR(N($F595)&lt;0,N($G595)&lt;0),"※金额不能填负数，方向反了就换一列填",IF($D595="","※没填收支类别，分类报表会漏掉这一笔",IF(ISNA(MATCH($D595,类别表,0)),"※收支类别不在【基础资料】的清单里",IF(AND($L595="内部转账",$M595=""),"△内部转账要在「对方账户」写上另一头",IF(AND($L595="内部转账",$M595=$C595),"※对方账户跟本账户是同一个",IF(AND($L595&lt;&gt;"内部转账",$M595&lt;&gt;""),"△填了对方账户，但类别不是内部转账",IF($H595&lt;0,"△这一笔之后该账户余额成负数了，核一下",""))))))))))))</f>
        <v/>
      </c>
    </row>
    <row r="596">
      <c r="A596" s="17">
        <f>IF($C596="","",COUNTA($C$5:$C596))</f>
        <v/>
      </c>
      <c r="B596" s="20" t="n"/>
      <c r="C596" s="18" t="n"/>
      <c r="D596" s="18" t="n"/>
      <c r="E596" s="26" t="n"/>
      <c r="F596" s="19" t="n"/>
      <c r="G596" s="19" t="n"/>
      <c r="H596" s="27">
        <f>IF($C596="","",ROUND(SUMIF(账户表,$C596,账户期初)+SUMIFS($F$5:F596,$C$5:C596,$C596)-SUMIFS($G$5:G596,$C$5:C596,$C596),2))</f>
        <v/>
      </c>
      <c r="I596" s="18" t="n"/>
      <c r="J596" s="18" t="n"/>
      <c r="K596" s="28">
        <f>IF($B596="","",--TEXT($B596,"yyyymm"))</f>
        <v/>
      </c>
      <c r="L596" s="29">
        <f>IF($D596="","",IFERROR(INDEX(类别属性,MATCH($D596,类别表,0)),""))</f>
        <v/>
      </c>
      <c r="M596" s="18" t="n"/>
      <c r="N596" s="18" t="n"/>
      <c r="O596" s="26" t="n"/>
      <c r="P596" s="21">
        <f>IF($C596="","",IF(ISNA(MATCH($C596,账户表,0)),"※这个账户不在【基础资料】的账户档案里",IF($B596="","※没填日期，这一笔不会进任何月份的报表",IF(AND($F596&lt;&gt;"",$G596&lt;&gt;""),"※收入和支出不能同时填",IF(AND(N($F596)=0,N($G596)=0),"※收入和支出都没填",IF(OR(N($F596)&lt;0,N($G596)&lt;0),"※金额不能填负数，方向反了就换一列填",IF($D596="","※没填收支类别，分类报表会漏掉这一笔",IF(ISNA(MATCH($D596,类别表,0)),"※收支类别不在【基础资料】的清单里",IF(AND($L596="内部转账",$M596=""),"△内部转账要在「对方账户」写上另一头",IF(AND($L596="内部转账",$M596=$C596),"※对方账户跟本账户是同一个",IF(AND($L596&lt;&gt;"内部转账",$M596&lt;&gt;""),"△填了对方账户，但类别不是内部转账",IF($H596&lt;0,"△这一笔之后该账户余额成负数了，核一下",""))))))))))))</f>
        <v/>
      </c>
    </row>
    <row r="597">
      <c r="A597" s="17">
        <f>IF($C597="","",COUNTA($C$5:$C597))</f>
        <v/>
      </c>
      <c r="B597" s="20" t="n"/>
      <c r="C597" s="18" t="n"/>
      <c r="D597" s="18" t="n"/>
      <c r="E597" s="26" t="n"/>
      <c r="F597" s="19" t="n"/>
      <c r="G597" s="19" t="n"/>
      <c r="H597" s="27">
        <f>IF($C597="","",ROUND(SUMIF(账户表,$C597,账户期初)+SUMIFS($F$5:F597,$C$5:C597,$C597)-SUMIFS($G$5:G597,$C$5:C597,$C597),2))</f>
        <v/>
      </c>
      <c r="I597" s="18" t="n"/>
      <c r="J597" s="18" t="n"/>
      <c r="K597" s="28">
        <f>IF($B597="","",--TEXT($B597,"yyyymm"))</f>
        <v/>
      </c>
      <c r="L597" s="29">
        <f>IF($D597="","",IFERROR(INDEX(类别属性,MATCH($D597,类别表,0)),""))</f>
        <v/>
      </c>
      <c r="M597" s="18" t="n"/>
      <c r="N597" s="18" t="n"/>
      <c r="O597" s="26" t="n"/>
      <c r="P597" s="21">
        <f>IF($C597="","",IF(ISNA(MATCH($C597,账户表,0)),"※这个账户不在【基础资料】的账户档案里",IF($B597="","※没填日期，这一笔不会进任何月份的报表",IF(AND($F597&lt;&gt;"",$G597&lt;&gt;""),"※收入和支出不能同时填",IF(AND(N($F597)=0,N($G597)=0),"※收入和支出都没填",IF(OR(N($F597)&lt;0,N($G597)&lt;0),"※金额不能填负数，方向反了就换一列填",IF($D597="","※没填收支类别，分类报表会漏掉这一笔",IF(ISNA(MATCH($D597,类别表,0)),"※收支类别不在【基础资料】的清单里",IF(AND($L597="内部转账",$M597=""),"△内部转账要在「对方账户」写上另一头",IF(AND($L597="内部转账",$M597=$C597),"※对方账户跟本账户是同一个",IF(AND($L597&lt;&gt;"内部转账",$M597&lt;&gt;""),"△填了对方账户，但类别不是内部转账",IF($H597&lt;0,"△这一笔之后该账户余额成负数了，核一下",""))))))))))))</f>
        <v/>
      </c>
    </row>
    <row r="598">
      <c r="A598" s="17">
        <f>IF($C598="","",COUNTA($C$5:$C598))</f>
        <v/>
      </c>
      <c r="B598" s="20" t="n"/>
      <c r="C598" s="18" t="n"/>
      <c r="D598" s="18" t="n"/>
      <c r="E598" s="26" t="n"/>
      <c r="F598" s="19" t="n"/>
      <c r="G598" s="19" t="n"/>
      <c r="H598" s="27">
        <f>IF($C598="","",ROUND(SUMIF(账户表,$C598,账户期初)+SUMIFS($F$5:F598,$C$5:C598,$C598)-SUMIFS($G$5:G598,$C$5:C598,$C598),2))</f>
        <v/>
      </c>
      <c r="I598" s="18" t="n"/>
      <c r="J598" s="18" t="n"/>
      <c r="K598" s="28">
        <f>IF($B598="","",--TEXT($B598,"yyyymm"))</f>
        <v/>
      </c>
      <c r="L598" s="29">
        <f>IF($D598="","",IFERROR(INDEX(类别属性,MATCH($D598,类别表,0)),""))</f>
        <v/>
      </c>
      <c r="M598" s="18" t="n"/>
      <c r="N598" s="18" t="n"/>
      <c r="O598" s="26" t="n"/>
      <c r="P598" s="21">
        <f>IF($C598="","",IF(ISNA(MATCH($C598,账户表,0)),"※这个账户不在【基础资料】的账户档案里",IF($B598="","※没填日期，这一笔不会进任何月份的报表",IF(AND($F598&lt;&gt;"",$G598&lt;&gt;""),"※收入和支出不能同时填",IF(AND(N($F598)=0,N($G598)=0),"※收入和支出都没填",IF(OR(N($F598)&lt;0,N($G598)&lt;0),"※金额不能填负数，方向反了就换一列填",IF($D598="","※没填收支类别，分类报表会漏掉这一笔",IF(ISNA(MATCH($D598,类别表,0)),"※收支类别不在【基础资料】的清单里",IF(AND($L598="内部转账",$M598=""),"△内部转账要在「对方账户」写上另一头",IF(AND($L598="内部转账",$M598=$C598),"※对方账户跟本账户是同一个",IF(AND($L598&lt;&gt;"内部转账",$M598&lt;&gt;""),"△填了对方账户，但类别不是内部转账",IF($H598&lt;0,"△这一笔之后该账户余额成负数了，核一下",""))))))))))))</f>
        <v/>
      </c>
    </row>
    <row r="599">
      <c r="A599" s="17">
        <f>IF($C599="","",COUNTA($C$5:$C599))</f>
        <v/>
      </c>
      <c r="B599" s="20" t="n"/>
      <c r="C599" s="18" t="n"/>
      <c r="D599" s="18" t="n"/>
      <c r="E599" s="26" t="n"/>
      <c r="F599" s="19" t="n"/>
      <c r="G599" s="19" t="n"/>
      <c r="H599" s="27">
        <f>IF($C599="","",ROUND(SUMIF(账户表,$C599,账户期初)+SUMIFS($F$5:F599,$C$5:C599,$C599)-SUMIFS($G$5:G599,$C$5:C599,$C599),2))</f>
        <v/>
      </c>
      <c r="I599" s="18" t="n"/>
      <c r="J599" s="18" t="n"/>
      <c r="K599" s="28">
        <f>IF($B599="","",--TEXT($B599,"yyyymm"))</f>
        <v/>
      </c>
      <c r="L599" s="29">
        <f>IF($D599="","",IFERROR(INDEX(类别属性,MATCH($D599,类别表,0)),""))</f>
        <v/>
      </c>
      <c r="M599" s="18" t="n"/>
      <c r="N599" s="18" t="n"/>
      <c r="O599" s="26" t="n"/>
      <c r="P599" s="21">
        <f>IF($C599="","",IF(ISNA(MATCH($C599,账户表,0)),"※这个账户不在【基础资料】的账户档案里",IF($B599="","※没填日期，这一笔不会进任何月份的报表",IF(AND($F599&lt;&gt;"",$G599&lt;&gt;""),"※收入和支出不能同时填",IF(AND(N($F599)=0,N($G599)=0),"※收入和支出都没填",IF(OR(N($F599)&lt;0,N($G599)&lt;0),"※金额不能填负数，方向反了就换一列填",IF($D599="","※没填收支类别，分类报表会漏掉这一笔",IF(ISNA(MATCH($D599,类别表,0)),"※收支类别不在【基础资料】的清单里",IF(AND($L599="内部转账",$M599=""),"△内部转账要在「对方账户」写上另一头",IF(AND($L599="内部转账",$M599=$C599),"※对方账户跟本账户是同一个",IF(AND($L599&lt;&gt;"内部转账",$M599&lt;&gt;""),"△填了对方账户，但类别不是内部转账",IF($H599&lt;0,"△这一笔之后该账户余额成负数了，核一下",""))))))))))))</f>
        <v/>
      </c>
    </row>
    <row r="600">
      <c r="A600" s="17">
        <f>IF($C600="","",COUNTA($C$5:$C600))</f>
        <v/>
      </c>
      <c r="B600" s="20" t="n"/>
      <c r="C600" s="18" t="n"/>
      <c r="D600" s="18" t="n"/>
      <c r="E600" s="26" t="n"/>
      <c r="F600" s="19" t="n"/>
      <c r="G600" s="19" t="n"/>
      <c r="H600" s="27">
        <f>IF($C600="","",ROUND(SUMIF(账户表,$C600,账户期初)+SUMIFS($F$5:F600,$C$5:C600,$C600)-SUMIFS($G$5:G600,$C$5:C600,$C600),2))</f>
        <v/>
      </c>
      <c r="I600" s="18" t="n"/>
      <c r="J600" s="18" t="n"/>
      <c r="K600" s="28">
        <f>IF($B600="","",--TEXT($B600,"yyyymm"))</f>
        <v/>
      </c>
      <c r="L600" s="29">
        <f>IF($D600="","",IFERROR(INDEX(类别属性,MATCH($D600,类别表,0)),""))</f>
        <v/>
      </c>
      <c r="M600" s="18" t="n"/>
      <c r="N600" s="18" t="n"/>
      <c r="O600" s="26" t="n"/>
      <c r="P600" s="21">
        <f>IF($C600="","",IF(ISNA(MATCH($C600,账户表,0)),"※这个账户不在【基础资料】的账户档案里",IF($B600="","※没填日期，这一笔不会进任何月份的报表",IF(AND($F600&lt;&gt;"",$G600&lt;&gt;""),"※收入和支出不能同时填",IF(AND(N($F600)=0,N($G600)=0),"※收入和支出都没填",IF(OR(N($F600)&lt;0,N($G600)&lt;0),"※金额不能填负数，方向反了就换一列填",IF($D600="","※没填收支类别，分类报表会漏掉这一笔",IF(ISNA(MATCH($D600,类别表,0)),"※收支类别不在【基础资料】的清单里",IF(AND($L600="内部转账",$M600=""),"△内部转账要在「对方账户」写上另一头",IF(AND($L600="内部转账",$M600=$C600),"※对方账户跟本账户是同一个",IF(AND($L600&lt;&gt;"内部转账",$M600&lt;&gt;""),"△填了对方账户，但类别不是内部转账",IF($H600&lt;0,"△这一笔之后该账户余额成负数了，核一下",""))))))))))))</f>
        <v/>
      </c>
    </row>
    <row r="601">
      <c r="A601" s="17">
        <f>IF($C601="","",COUNTA($C$5:$C601))</f>
        <v/>
      </c>
      <c r="B601" s="20" t="n"/>
      <c r="C601" s="18" t="n"/>
      <c r="D601" s="18" t="n"/>
      <c r="E601" s="26" t="n"/>
      <c r="F601" s="19" t="n"/>
      <c r="G601" s="19" t="n"/>
      <c r="H601" s="27">
        <f>IF($C601="","",ROUND(SUMIF(账户表,$C601,账户期初)+SUMIFS($F$5:F601,$C$5:C601,$C601)-SUMIFS($G$5:G601,$C$5:C601,$C601),2))</f>
        <v/>
      </c>
      <c r="I601" s="18" t="n"/>
      <c r="J601" s="18" t="n"/>
      <c r="K601" s="28">
        <f>IF($B601="","",--TEXT($B601,"yyyymm"))</f>
        <v/>
      </c>
      <c r="L601" s="29">
        <f>IF($D601="","",IFERROR(INDEX(类别属性,MATCH($D601,类别表,0)),""))</f>
        <v/>
      </c>
      <c r="M601" s="18" t="n"/>
      <c r="N601" s="18" t="n"/>
      <c r="O601" s="26" t="n"/>
      <c r="P601" s="21">
        <f>IF($C601="","",IF(ISNA(MATCH($C601,账户表,0)),"※这个账户不在【基础资料】的账户档案里",IF($B601="","※没填日期，这一笔不会进任何月份的报表",IF(AND($F601&lt;&gt;"",$G601&lt;&gt;""),"※收入和支出不能同时填",IF(AND(N($F601)=0,N($G601)=0),"※收入和支出都没填",IF(OR(N($F601)&lt;0,N($G601)&lt;0),"※金额不能填负数，方向反了就换一列填",IF($D601="","※没填收支类别，分类报表会漏掉这一笔",IF(ISNA(MATCH($D601,类别表,0)),"※收支类别不在【基础资料】的清单里",IF(AND($L601="内部转账",$M601=""),"△内部转账要在「对方账户」写上另一头",IF(AND($L601="内部转账",$M601=$C601),"※对方账户跟本账户是同一个",IF(AND($L601&lt;&gt;"内部转账",$M601&lt;&gt;""),"△填了对方账户，但类别不是内部转账",IF($H601&lt;0,"△这一笔之后该账户余额成负数了，核一下",""))))))))))))</f>
        <v/>
      </c>
    </row>
    <row r="602">
      <c r="A602" s="17">
        <f>IF($C602="","",COUNTA($C$5:$C602))</f>
        <v/>
      </c>
      <c r="B602" s="20" t="n"/>
      <c r="C602" s="18" t="n"/>
      <c r="D602" s="18" t="n"/>
      <c r="E602" s="26" t="n"/>
      <c r="F602" s="19" t="n"/>
      <c r="G602" s="19" t="n"/>
      <c r="H602" s="27">
        <f>IF($C602="","",ROUND(SUMIF(账户表,$C602,账户期初)+SUMIFS($F$5:F602,$C$5:C602,$C602)-SUMIFS($G$5:G602,$C$5:C602,$C602),2))</f>
        <v/>
      </c>
      <c r="I602" s="18" t="n"/>
      <c r="J602" s="18" t="n"/>
      <c r="K602" s="28">
        <f>IF($B602="","",--TEXT($B602,"yyyymm"))</f>
        <v/>
      </c>
      <c r="L602" s="29">
        <f>IF($D602="","",IFERROR(INDEX(类别属性,MATCH($D602,类别表,0)),""))</f>
        <v/>
      </c>
      <c r="M602" s="18" t="n"/>
      <c r="N602" s="18" t="n"/>
      <c r="O602" s="26" t="n"/>
      <c r="P602" s="21">
        <f>IF($C602="","",IF(ISNA(MATCH($C602,账户表,0)),"※这个账户不在【基础资料】的账户档案里",IF($B602="","※没填日期，这一笔不会进任何月份的报表",IF(AND($F602&lt;&gt;"",$G602&lt;&gt;""),"※收入和支出不能同时填",IF(AND(N($F602)=0,N($G602)=0),"※收入和支出都没填",IF(OR(N($F602)&lt;0,N($G602)&lt;0),"※金额不能填负数，方向反了就换一列填",IF($D602="","※没填收支类别，分类报表会漏掉这一笔",IF(ISNA(MATCH($D602,类别表,0)),"※收支类别不在【基础资料】的清单里",IF(AND($L602="内部转账",$M602=""),"△内部转账要在「对方账户」写上另一头",IF(AND($L602="内部转账",$M602=$C602),"※对方账户跟本账户是同一个",IF(AND($L602&lt;&gt;"内部转账",$M602&lt;&gt;""),"△填了对方账户，但类别不是内部转账",IF($H602&lt;0,"△这一笔之后该账户余额成负数了，核一下",""))))))))))))</f>
        <v/>
      </c>
    </row>
    <row r="603">
      <c r="A603" s="17">
        <f>IF($C603="","",COUNTA($C$5:$C603))</f>
        <v/>
      </c>
      <c r="B603" s="20" t="n"/>
      <c r="C603" s="18" t="n"/>
      <c r="D603" s="18" t="n"/>
      <c r="E603" s="26" t="n"/>
      <c r="F603" s="19" t="n"/>
      <c r="G603" s="19" t="n"/>
      <c r="H603" s="27">
        <f>IF($C603="","",ROUND(SUMIF(账户表,$C603,账户期初)+SUMIFS($F$5:F603,$C$5:C603,$C603)-SUMIFS($G$5:G603,$C$5:C603,$C603),2))</f>
        <v/>
      </c>
      <c r="I603" s="18" t="n"/>
      <c r="J603" s="18" t="n"/>
      <c r="K603" s="28">
        <f>IF($B603="","",--TEXT($B603,"yyyymm"))</f>
        <v/>
      </c>
      <c r="L603" s="29">
        <f>IF($D603="","",IFERROR(INDEX(类别属性,MATCH($D603,类别表,0)),""))</f>
        <v/>
      </c>
      <c r="M603" s="18" t="n"/>
      <c r="N603" s="18" t="n"/>
      <c r="O603" s="26" t="n"/>
      <c r="P603" s="21">
        <f>IF($C603="","",IF(ISNA(MATCH($C603,账户表,0)),"※这个账户不在【基础资料】的账户档案里",IF($B603="","※没填日期，这一笔不会进任何月份的报表",IF(AND($F603&lt;&gt;"",$G603&lt;&gt;""),"※收入和支出不能同时填",IF(AND(N($F603)=0,N($G603)=0),"※收入和支出都没填",IF(OR(N($F603)&lt;0,N($G603)&lt;0),"※金额不能填负数，方向反了就换一列填",IF($D603="","※没填收支类别，分类报表会漏掉这一笔",IF(ISNA(MATCH($D603,类别表,0)),"※收支类别不在【基础资料】的清单里",IF(AND($L603="内部转账",$M603=""),"△内部转账要在「对方账户」写上另一头",IF(AND($L603="内部转账",$M603=$C603),"※对方账户跟本账户是同一个",IF(AND($L603&lt;&gt;"内部转账",$M603&lt;&gt;""),"△填了对方账户，但类别不是内部转账",IF($H603&lt;0,"△这一笔之后该账户余额成负数了，核一下",""))))))))))))</f>
        <v/>
      </c>
    </row>
    <row r="604">
      <c r="A604" s="17">
        <f>IF($C604="","",COUNTA($C$5:$C604))</f>
        <v/>
      </c>
      <c r="B604" s="20" t="n"/>
      <c r="C604" s="18" t="n"/>
      <c r="D604" s="18" t="n"/>
      <c r="E604" s="26" t="n"/>
      <c r="F604" s="19" t="n"/>
      <c r="G604" s="19" t="n"/>
      <c r="H604" s="27">
        <f>IF($C604="","",ROUND(SUMIF(账户表,$C604,账户期初)+SUMIFS($F$5:F604,$C$5:C604,$C604)-SUMIFS($G$5:G604,$C$5:C604,$C604),2))</f>
        <v/>
      </c>
      <c r="I604" s="18" t="n"/>
      <c r="J604" s="18" t="n"/>
      <c r="K604" s="28">
        <f>IF($B604="","",--TEXT($B604,"yyyymm"))</f>
        <v/>
      </c>
      <c r="L604" s="29">
        <f>IF($D604="","",IFERROR(INDEX(类别属性,MATCH($D604,类别表,0)),""))</f>
        <v/>
      </c>
      <c r="M604" s="18" t="n"/>
      <c r="N604" s="18" t="n"/>
      <c r="O604" s="26" t="n"/>
      <c r="P604" s="21">
        <f>IF($C604="","",IF(ISNA(MATCH($C604,账户表,0)),"※这个账户不在【基础资料】的账户档案里",IF($B604="","※没填日期，这一笔不会进任何月份的报表",IF(AND($F604&lt;&gt;"",$G604&lt;&gt;""),"※收入和支出不能同时填",IF(AND(N($F604)=0,N($G604)=0),"※收入和支出都没填",IF(OR(N($F604)&lt;0,N($G604)&lt;0),"※金额不能填负数，方向反了就换一列填",IF($D604="","※没填收支类别，分类报表会漏掉这一笔",IF(ISNA(MATCH($D604,类别表,0)),"※收支类别不在【基础资料】的清单里",IF(AND($L604="内部转账",$M604=""),"△内部转账要在「对方账户」写上另一头",IF(AND($L604="内部转账",$M604=$C604),"※对方账户跟本账户是同一个",IF(AND($L604&lt;&gt;"内部转账",$M604&lt;&gt;""),"△填了对方账户，但类别不是内部转账",IF($H604&lt;0,"△这一笔之后该账户余额成负数了，核一下",""))))))))))))</f>
        <v/>
      </c>
    </row>
    <row r="605">
      <c r="A605" s="17">
        <f>IF($C605="","",COUNTA($C$5:$C605))</f>
        <v/>
      </c>
      <c r="B605" s="20" t="n"/>
      <c r="C605" s="18" t="n"/>
      <c r="D605" s="18" t="n"/>
      <c r="E605" s="26" t="n"/>
      <c r="F605" s="19" t="n"/>
      <c r="G605" s="19" t="n"/>
      <c r="H605" s="27">
        <f>IF($C605="","",ROUND(SUMIF(账户表,$C605,账户期初)+SUMIFS($F$5:F605,$C$5:C605,$C605)-SUMIFS($G$5:G605,$C$5:C605,$C605),2))</f>
        <v/>
      </c>
      <c r="I605" s="18" t="n"/>
      <c r="J605" s="18" t="n"/>
      <c r="K605" s="28">
        <f>IF($B605="","",--TEXT($B605,"yyyymm"))</f>
        <v/>
      </c>
      <c r="L605" s="29">
        <f>IF($D605="","",IFERROR(INDEX(类别属性,MATCH($D605,类别表,0)),""))</f>
        <v/>
      </c>
      <c r="M605" s="18" t="n"/>
      <c r="N605" s="18" t="n"/>
      <c r="O605" s="26" t="n"/>
      <c r="P605" s="21">
        <f>IF($C605="","",IF(ISNA(MATCH($C605,账户表,0)),"※这个账户不在【基础资料】的账户档案里",IF($B605="","※没填日期，这一笔不会进任何月份的报表",IF(AND($F605&lt;&gt;"",$G605&lt;&gt;""),"※收入和支出不能同时填",IF(AND(N($F605)=0,N($G605)=0),"※收入和支出都没填",IF(OR(N($F605)&lt;0,N($G605)&lt;0),"※金额不能填负数，方向反了就换一列填",IF($D605="","※没填收支类别，分类报表会漏掉这一笔",IF(ISNA(MATCH($D605,类别表,0)),"※收支类别不在【基础资料】的清单里",IF(AND($L605="内部转账",$M605=""),"△内部转账要在「对方账户」写上另一头",IF(AND($L605="内部转账",$M605=$C605),"※对方账户跟本账户是同一个",IF(AND($L605&lt;&gt;"内部转账",$M605&lt;&gt;""),"△填了对方账户，但类别不是内部转账",IF($H605&lt;0,"△这一笔之后该账户余额成负数了，核一下",""))))))))))))</f>
        <v/>
      </c>
    </row>
    <row r="606">
      <c r="A606" s="17">
        <f>IF($C606="","",COUNTA($C$5:$C606))</f>
        <v/>
      </c>
      <c r="B606" s="20" t="n"/>
      <c r="C606" s="18" t="n"/>
      <c r="D606" s="18" t="n"/>
      <c r="E606" s="26" t="n"/>
      <c r="F606" s="19" t="n"/>
      <c r="G606" s="19" t="n"/>
      <c r="H606" s="27">
        <f>IF($C606="","",ROUND(SUMIF(账户表,$C606,账户期初)+SUMIFS($F$5:F606,$C$5:C606,$C606)-SUMIFS($G$5:G606,$C$5:C606,$C606),2))</f>
        <v/>
      </c>
      <c r="I606" s="18" t="n"/>
      <c r="J606" s="18" t="n"/>
      <c r="K606" s="28">
        <f>IF($B606="","",--TEXT($B606,"yyyymm"))</f>
        <v/>
      </c>
      <c r="L606" s="29">
        <f>IF($D606="","",IFERROR(INDEX(类别属性,MATCH($D606,类别表,0)),""))</f>
        <v/>
      </c>
      <c r="M606" s="18" t="n"/>
      <c r="N606" s="18" t="n"/>
      <c r="O606" s="26" t="n"/>
      <c r="P606" s="21">
        <f>IF($C606="","",IF(ISNA(MATCH($C606,账户表,0)),"※这个账户不在【基础资料】的账户档案里",IF($B606="","※没填日期，这一笔不会进任何月份的报表",IF(AND($F606&lt;&gt;"",$G606&lt;&gt;""),"※收入和支出不能同时填",IF(AND(N($F606)=0,N($G606)=0),"※收入和支出都没填",IF(OR(N($F606)&lt;0,N($G606)&lt;0),"※金额不能填负数，方向反了就换一列填",IF($D606="","※没填收支类别，分类报表会漏掉这一笔",IF(ISNA(MATCH($D606,类别表,0)),"※收支类别不在【基础资料】的清单里",IF(AND($L606="内部转账",$M606=""),"△内部转账要在「对方账户」写上另一头",IF(AND($L606="内部转账",$M606=$C606),"※对方账户跟本账户是同一个",IF(AND($L606&lt;&gt;"内部转账",$M606&lt;&gt;""),"△填了对方账户，但类别不是内部转账",IF($H606&lt;0,"△这一笔之后该账户余额成负数了，核一下",""))))))))))))</f>
        <v/>
      </c>
    </row>
    <row r="607">
      <c r="A607" s="17">
        <f>IF($C607="","",COUNTA($C$5:$C607))</f>
        <v/>
      </c>
      <c r="B607" s="20" t="n"/>
      <c r="C607" s="18" t="n"/>
      <c r="D607" s="18" t="n"/>
      <c r="E607" s="26" t="n"/>
      <c r="F607" s="19" t="n"/>
      <c r="G607" s="19" t="n"/>
      <c r="H607" s="27">
        <f>IF($C607="","",ROUND(SUMIF(账户表,$C607,账户期初)+SUMIFS($F$5:F607,$C$5:C607,$C607)-SUMIFS($G$5:G607,$C$5:C607,$C607),2))</f>
        <v/>
      </c>
      <c r="I607" s="18" t="n"/>
      <c r="J607" s="18" t="n"/>
      <c r="K607" s="28">
        <f>IF($B607="","",--TEXT($B607,"yyyymm"))</f>
        <v/>
      </c>
      <c r="L607" s="29">
        <f>IF($D607="","",IFERROR(INDEX(类别属性,MATCH($D607,类别表,0)),""))</f>
        <v/>
      </c>
      <c r="M607" s="18" t="n"/>
      <c r="N607" s="18" t="n"/>
      <c r="O607" s="26" t="n"/>
      <c r="P607" s="21">
        <f>IF($C607="","",IF(ISNA(MATCH($C607,账户表,0)),"※这个账户不在【基础资料】的账户档案里",IF($B607="","※没填日期，这一笔不会进任何月份的报表",IF(AND($F607&lt;&gt;"",$G607&lt;&gt;""),"※收入和支出不能同时填",IF(AND(N($F607)=0,N($G607)=0),"※收入和支出都没填",IF(OR(N($F607)&lt;0,N($G607)&lt;0),"※金额不能填负数，方向反了就换一列填",IF($D607="","※没填收支类别，分类报表会漏掉这一笔",IF(ISNA(MATCH($D607,类别表,0)),"※收支类别不在【基础资料】的清单里",IF(AND($L607="内部转账",$M607=""),"△内部转账要在「对方账户」写上另一头",IF(AND($L607="内部转账",$M607=$C607),"※对方账户跟本账户是同一个",IF(AND($L607&lt;&gt;"内部转账",$M607&lt;&gt;""),"△填了对方账户，但类别不是内部转账",IF($H607&lt;0,"△这一笔之后该账户余额成负数了，核一下",""))))))))))))</f>
        <v/>
      </c>
    </row>
    <row r="608">
      <c r="A608" s="17">
        <f>IF($C608="","",COUNTA($C$5:$C608))</f>
        <v/>
      </c>
      <c r="B608" s="20" t="n"/>
      <c r="C608" s="18" t="n"/>
      <c r="D608" s="18" t="n"/>
      <c r="E608" s="26" t="n"/>
      <c r="F608" s="19" t="n"/>
      <c r="G608" s="19" t="n"/>
      <c r="H608" s="27">
        <f>IF($C608="","",ROUND(SUMIF(账户表,$C608,账户期初)+SUMIFS($F$5:F608,$C$5:C608,$C608)-SUMIFS($G$5:G608,$C$5:C608,$C608),2))</f>
        <v/>
      </c>
      <c r="I608" s="18" t="n"/>
      <c r="J608" s="18" t="n"/>
      <c r="K608" s="28">
        <f>IF($B608="","",--TEXT($B608,"yyyymm"))</f>
        <v/>
      </c>
      <c r="L608" s="29">
        <f>IF($D608="","",IFERROR(INDEX(类别属性,MATCH($D608,类别表,0)),""))</f>
        <v/>
      </c>
      <c r="M608" s="18" t="n"/>
      <c r="N608" s="18" t="n"/>
      <c r="O608" s="26" t="n"/>
      <c r="P608" s="21">
        <f>IF($C608="","",IF(ISNA(MATCH($C608,账户表,0)),"※这个账户不在【基础资料】的账户档案里",IF($B608="","※没填日期，这一笔不会进任何月份的报表",IF(AND($F608&lt;&gt;"",$G608&lt;&gt;""),"※收入和支出不能同时填",IF(AND(N($F608)=0,N($G608)=0),"※收入和支出都没填",IF(OR(N($F608)&lt;0,N($G608)&lt;0),"※金额不能填负数，方向反了就换一列填",IF($D608="","※没填收支类别，分类报表会漏掉这一笔",IF(ISNA(MATCH($D608,类别表,0)),"※收支类别不在【基础资料】的清单里",IF(AND($L608="内部转账",$M608=""),"△内部转账要在「对方账户」写上另一头",IF(AND($L608="内部转账",$M608=$C608),"※对方账户跟本账户是同一个",IF(AND($L608&lt;&gt;"内部转账",$M608&lt;&gt;""),"△填了对方账户，但类别不是内部转账",IF($H608&lt;0,"△这一笔之后该账户余额成负数了，核一下",""))))))))))))</f>
        <v/>
      </c>
    </row>
    <row r="609">
      <c r="A609" s="17">
        <f>IF($C609="","",COUNTA($C$5:$C609))</f>
        <v/>
      </c>
      <c r="B609" s="20" t="n"/>
      <c r="C609" s="18" t="n"/>
      <c r="D609" s="18" t="n"/>
      <c r="E609" s="26" t="n"/>
      <c r="F609" s="19" t="n"/>
      <c r="G609" s="19" t="n"/>
      <c r="H609" s="27">
        <f>IF($C609="","",ROUND(SUMIF(账户表,$C609,账户期初)+SUMIFS($F$5:F609,$C$5:C609,$C609)-SUMIFS($G$5:G609,$C$5:C609,$C609),2))</f>
        <v/>
      </c>
      <c r="I609" s="18" t="n"/>
      <c r="J609" s="18" t="n"/>
      <c r="K609" s="28">
        <f>IF($B609="","",--TEXT($B609,"yyyymm"))</f>
        <v/>
      </c>
      <c r="L609" s="29">
        <f>IF($D609="","",IFERROR(INDEX(类别属性,MATCH($D609,类别表,0)),""))</f>
        <v/>
      </c>
      <c r="M609" s="18" t="n"/>
      <c r="N609" s="18" t="n"/>
      <c r="O609" s="26" t="n"/>
      <c r="P609" s="21">
        <f>IF($C609="","",IF(ISNA(MATCH($C609,账户表,0)),"※这个账户不在【基础资料】的账户档案里",IF($B609="","※没填日期，这一笔不会进任何月份的报表",IF(AND($F609&lt;&gt;"",$G609&lt;&gt;""),"※收入和支出不能同时填",IF(AND(N($F609)=0,N($G609)=0),"※收入和支出都没填",IF(OR(N($F609)&lt;0,N($G609)&lt;0),"※金额不能填负数，方向反了就换一列填",IF($D609="","※没填收支类别，分类报表会漏掉这一笔",IF(ISNA(MATCH($D609,类别表,0)),"※收支类别不在【基础资料】的清单里",IF(AND($L609="内部转账",$M609=""),"△内部转账要在「对方账户」写上另一头",IF(AND($L609="内部转账",$M609=$C609),"※对方账户跟本账户是同一个",IF(AND($L609&lt;&gt;"内部转账",$M609&lt;&gt;""),"△填了对方账户，但类别不是内部转账",IF($H609&lt;0,"△这一笔之后该账户余额成负数了，核一下",""))))))))))))</f>
        <v/>
      </c>
    </row>
    <row r="610">
      <c r="A610" s="17">
        <f>IF($C610="","",COUNTA($C$5:$C610))</f>
        <v/>
      </c>
      <c r="B610" s="20" t="n"/>
      <c r="C610" s="18" t="n"/>
      <c r="D610" s="18" t="n"/>
      <c r="E610" s="26" t="n"/>
      <c r="F610" s="19" t="n"/>
      <c r="G610" s="19" t="n"/>
      <c r="H610" s="27">
        <f>IF($C610="","",ROUND(SUMIF(账户表,$C610,账户期初)+SUMIFS($F$5:F610,$C$5:C610,$C610)-SUMIFS($G$5:G610,$C$5:C610,$C610),2))</f>
        <v/>
      </c>
      <c r="I610" s="18" t="n"/>
      <c r="J610" s="18" t="n"/>
      <c r="K610" s="28">
        <f>IF($B610="","",--TEXT($B610,"yyyymm"))</f>
        <v/>
      </c>
      <c r="L610" s="29">
        <f>IF($D610="","",IFERROR(INDEX(类别属性,MATCH($D610,类别表,0)),""))</f>
        <v/>
      </c>
      <c r="M610" s="18" t="n"/>
      <c r="N610" s="18" t="n"/>
      <c r="O610" s="26" t="n"/>
      <c r="P610" s="21">
        <f>IF($C610="","",IF(ISNA(MATCH($C610,账户表,0)),"※这个账户不在【基础资料】的账户档案里",IF($B610="","※没填日期，这一笔不会进任何月份的报表",IF(AND($F610&lt;&gt;"",$G610&lt;&gt;""),"※收入和支出不能同时填",IF(AND(N($F610)=0,N($G610)=0),"※收入和支出都没填",IF(OR(N($F610)&lt;0,N($G610)&lt;0),"※金额不能填负数，方向反了就换一列填",IF($D610="","※没填收支类别，分类报表会漏掉这一笔",IF(ISNA(MATCH($D610,类别表,0)),"※收支类别不在【基础资料】的清单里",IF(AND($L610="内部转账",$M610=""),"△内部转账要在「对方账户」写上另一头",IF(AND($L610="内部转账",$M610=$C610),"※对方账户跟本账户是同一个",IF(AND($L610&lt;&gt;"内部转账",$M610&lt;&gt;""),"△填了对方账户，但类别不是内部转账",IF($H610&lt;0,"△这一笔之后该账户余额成负数了，核一下",""))))))))))))</f>
        <v/>
      </c>
    </row>
    <row r="611">
      <c r="A611" s="17">
        <f>IF($C611="","",COUNTA($C$5:$C611))</f>
        <v/>
      </c>
      <c r="B611" s="20" t="n"/>
      <c r="C611" s="18" t="n"/>
      <c r="D611" s="18" t="n"/>
      <c r="E611" s="26" t="n"/>
      <c r="F611" s="19" t="n"/>
      <c r="G611" s="19" t="n"/>
      <c r="H611" s="27">
        <f>IF($C611="","",ROUND(SUMIF(账户表,$C611,账户期初)+SUMIFS($F$5:F611,$C$5:C611,$C611)-SUMIFS($G$5:G611,$C$5:C611,$C611),2))</f>
        <v/>
      </c>
      <c r="I611" s="18" t="n"/>
      <c r="J611" s="18" t="n"/>
      <c r="K611" s="28">
        <f>IF($B611="","",--TEXT($B611,"yyyymm"))</f>
        <v/>
      </c>
      <c r="L611" s="29">
        <f>IF($D611="","",IFERROR(INDEX(类别属性,MATCH($D611,类别表,0)),""))</f>
        <v/>
      </c>
      <c r="M611" s="18" t="n"/>
      <c r="N611" s="18" t="n"/>
      <c r="O611" s="26" t="n"/>
      <c r="P611" s="21">
        <f>IF($C611="","",IF(ISNA(MATCH($C611,账户表,0)),"※这个账户不在【基础资料】的账户档案里",IF($B611="","※没填日期，这一笔不会进任何月份的报表",IF(AND($F611&lt;&gt;"",$G611&lt;&gt;""),"※收入和支出不能同时填",IF(AND(N($F611)=0,N($G611)=0),"※收入和支出都没填",IF(OR(N($F611)&lt;0,N($G611)&lt;0),"※金额不能填负数，方向反了就换一列填",IF($D611="","※没填收支类别，分类报表会漏掉这一笔",IF(ISNA(MATCH($D611,类别表,0)),"※收支类别不在【基础资料】的清单里",IF(AND($L611="内部转账",$M611=""),"△内部转账要在「对方账户」写上另一头",IF(AND($L611="内部转账",$M611=$C611),"※对方账户跟本账户是同一个",IF(AND($L611&lt;&gt;"内部转账",$M611&lt;&gt;""),"△填了对方账户，但类别不是内部转账",IF($H611&lt;0,"△这一笔之后该账户余额成负数了，核一下",""))))))))))))</f>
        <v/>
      </c>
    </row>
    <row r="612">
      <c r="A612" s="17">
        <f>IF($C612="","",COUNTA($C$5:$C612))</f>
        <v/>
      </c>
      <c r="B612" s="20" t="n"/>
      <c r="C612" s="18" t="n"/>
      <c r="D612" s="18" t="n"/>
      <c r="E612" s="26" t="n"/>
      <c r="F612" s="19" t="n"/>
      <c r="G612" s="19" t="n"/>
      <c r="H612" s="27">
        <f>IF($C612="","",ROUND(SUMIF(账户表,$C612,账户期初)+SUMIFS($F$5:F612,$C$5:C612,$C612)-SUMIFS($G$5:G612,$C$5:C612,$C612),2))</f>
        <v/>
      </c>
      <c r="I612" s="18" t="n"/>
      <c r="J612" s="18" t="n"/>
      <c r="K612" s="28">
        <f>IF($B612="","",--TEXT($B612,"yyyymm"))</f>
        <v/>
      </c>
      <c r="L612" s="29">
        <f>IF($D612="","",IFERROR(INDEX(类别属性,MATCH($D612,类别表,0)),""))</f>
        <v/>
      </c>
      <c r="M612" s="18" t="n"/>
      <c r="N612" s="18" t="n"/>
      <c r="O612" s="26" t="n"/>
      <c r="P612" s="21">
        <f>IF($C612="","",IF(ISNA(MATCH($C612,账户表,0)),"※这个账户不在【基础资料】的账户档案里",IF($B612="","※没填日期，这一笔不会进任何月份的报表",IF(AND($F612&lt;&gt;"",$G612&lt;&gt;""),"※收入和支出不能同时填",IF(AND(N($F612)=0,N($G612)=0),"※收入和支出都没填",IF(OR(N($F612)&lt;0,N($G612)&lt;0),"※金额不能填负数，方向反了就换一列填",IF($D612="","※没填收支类别，分类报表会漏掉这一笔",IF(ISNA(MATCH($D612,类别表,0)),"※收支类别不在【基础资料】的清单里",IF(AND($L612="内部转账",$M612=""),"△内部转账要在「对方账户」写上另一头",IF(AND($L612="内部转账",$M612=$C612),"※对方账户跟本账户是同一个",IF(AND($L612&lt;&gt;"内部转账",$M612&lt;&gt;""),"△填了对方账户，但类别不是内部转账",IF($H612&lt;0,"△这一笔之后该账户余额成负数了，核一下",""))))))))))))</f>
        <v/>
      </c>
    </row>
    <row r="613">
      <c r="A613" s="17">
        <f>IF($C613="","",COUNTA($C$5:$C613))</f>
        <v/>
      </c>
      <c r="B613" s="20" t="n"/>
      <c r="C613" s="18" t="n"/>
      <c r="D613" s="18" t="n"/>
      <c r="E613" s="26" t="n"/>
      <c r="F613" s="19" t="n"/>
      <c r="G613" s="19" t="n"/>
      <c r="H613" s="27">
        <f>IF($C613="","",ROUND(SUMIF(账户表,$C613,账户期初)+SUMIFS($F$5:F613,$C$5:C613,$C613)-SUMIFS($G$5:G613,$C$5:C613,$C613),2))</f>
        <v/>
      </c>
      <c r="I613" s="18" t="n"/>
      <c r="J613" s="18" t="n"/>
      <c r="K613" s="28">
        <f>IF($B613="","",--TEXT($B613,"yyyymm"))</f>
        <v/>
      </c>
      <c r="L613" s="29">
        <f>IF($D613="","",IFERROR(INDEX(类别属性,MATCH($D613,类别表,0)),""))</f>
        <v/>
      </c>
      <c r="M613" s="18" t="n"/>
      <c r="N613" s="18" t="n"/>
      <c r="O613" s="26" t="n"/>
      <c r="P613" s="21">
        <f>IF($C613="","",IF(ISNA(MATCH($C613,账户表,0)),"※这个账户不在【基础资料】的账户档案里",IF($B613="","※没填日期，这一笔不会进任何月份的报表",IF(AND($F613&lt;&gt;"",$G613&lt;&gt;""),"※收入和支出不能同时填",IF(AND(N($F613)=0,N($G613)=0),"※收入和支出都没填",IF(OR(N($F613)&lt;0,N($G613)&lt;0),"※金额不能填负数，方向反了就换一列填",IF($D613="","※没填收支类别，分类报表会漏掉这一笔",IF(ISNA(MATCH($D613,类别表,0)),"※收支类别不在【基础资料】的清单里",IF(AND($L613="内部转账",$M613=""),"△内部转账要在「对方账户」写上另一头",IF(AND($L613="内部转账",$M613=$C613),"※对方账户跟本账户是同一个",IF(AND($L613&lt;&gt;"内部转账",$M613&lt;&gt;""),"△填了对方账户，但类别不是内部转账",IF($H613&lt;0,"△这一笔之后该账户余额成负数了，核一下",""))))))))))))</f>
        <v/>
      </c>
    </row>
    <row r="614">
      <c r="A614" s="17">
        <f>IF($C614="","",COUNTA($C$5:$C614))</f>
        <v/>
      </c>
      <c r="B614" s="20" t="n"/>
      <c r="C614" s="18" t="n"/>
      <c r="D614" s="18" t="n"/>
      <c r="E614" s="26" t="n"/>
      <c r="F614" s="19" t="n"/>
      <c r="G614" s="19" t="n"/>
      <c r="H614" s="27">
        <f>IF($C614="","",ROUND(SUMIF(账户表,$C614,账户期初)+SUMIFS($F$5:F614,$C$5:C614,$C614)-SUMIFS($G$5:G614,$C$5:C614,$C614),2))</f>
        <v/>
      </c>
      <c r="I614" s="18" t="n"/>
      <c r="J614" s="18" t="n"/>
      <c r="K614" s="28">
        <f>IF($B614="","",--TEXT($B614,"yyyymm"))</f>
        <v/>
      </c>
      <c r="L614" s="29">
        <f>IF($D614="","",IFERROR(INDEX(类别属性,MATCH($D614,类别表,0)),""))</f>
        <v/>
      </c>
      <c r="M614" s="18" t="n"/>
      <c r="N614" s="18" t="n"/>
      <c r="O614" s="26" t="n"/>
      <c r="P614" s="21">
        <f>IF($C614="","",IF(ISNA(MATCH($C614,账户表,0)),"※这个账户不在【基础资料】的账户档案里",IF($B614="","※没填日期，这一笔不会进任何月份的报表",IF(AND($F614&lt;&gt;"",$G614&lt;&gt;""),"※收入和支出不能同时填",IF(AND(N($F614)=0,N($G614)=0),"※收入和支出都没填",IF(OR(N($F614)&lt;0,N($G614)&lt;0),"※金额不能填负数，方向反了就换一列填",IF($D614="","※没填收支类别，分类报表会漏掉这一笔",IF(ISNA(MATCH($D614,类别表,0)),"※收支类别不在【基础资料】的清单里",IF(AND($L614="内部转账",$M614=""),"△内部转账要在「对方账户」写上另一头",IF(AND($L614="内部转账",$M614=$C614),"※对方账户跟本账户是同一个",IF(AND($L614&lt;&gt;"内部转账",$M614&lt;&gt;""),"△填了对方账户，但类别不是内部转账",IF($H614&lt;0,"△这一笔之后该账户余额成负数了，核一下",""))))))))))))</f>
        <v/>
      </c>
    </row>
    <row r="615">
      <c r="A615" s="17">
        <f>IF($C615="","",COUNTA($C$5:$C615))</f>
        <v/>
      </c>
      <c r="B615" s="20" t="n"/>
      <c r="C615" s="18" t="n"/>
      <c r="D615" s="18" t="n"/>
      <c r="E615" s="26" t="n"/>
      <c r="F615" s="19" t="n"/>
      <c r="G615" s="19" t="n"/>
      <c r="H615" s="27">
        <f>IF($C615="","",ROUND(SUMIF(账户表,$C615,账户期初)+SUMIFS($F$5:F615,$C$5:C615,$C615)-SUMIFS($G$5:G615,$C$5:C615,$C615),2))</f>
        <v/>
      </c>
      <c r="I615" s="18" t="n"/>
      <c r="J615" s="18" t="n"/>
      <c r="K615" s="28">
        <f>IF($B615="","",--TEXT($B615,"yyyymm"))</f>
        <v/>
      </c>
      <c r="L615" s="29">
        <f>IF($D615="","",IFERROR(INDEX(类别属性,MATCH($D615,类别表,0)),""))</f>
        <v/>
      </c>
      <c r="M615" s="18" t="n"/>
      <c r="N615" s="18" t="n"/>
      <c r="O615" s="26" t="n"/>
      <c r="P615" s="21">
        <f>IF($C615="","",IF(ISNA(MATCH($C615,账户表,0)),"※这个账户不在【基础资料】的账户档案里",IF($B615="","※没填日期，这一笔不会进任何月份的报表",IF(AND($F615&lt;&gt;"",$G615&lt;&gt;""),"※收入和支出不能同时填",IF(AND(N($F615)=0,N($G615)=0),"※收入和支出都没填",IF(OR(N($F615)&lt;0,N($G615)&lt;0),"※金额不能填负数，方向反了就换一列填",IF($D615="","※没填收支类别，分类报表会漏掉这一笔",IF(ISNA(MATCH($D615,类别表,0)),"※收支类别不在【基础资料】的清单里",IF(AND($L615="内部转账",$M615=""),"△内部转账要在「对方账户」写上另一头",IF(AND($L615="内部转账",$M615=$C615),"※对方账户跟本账户是同一个",IF(AND($L615&lt;&gt;"内部转账",$M615&lt;&gt;""),"△填了对方账户，但类别不是内部转账",IF($H615&lt;0,"△这一笔之后该账户余额成负数了，核一下",""))))))))))))</f>
        <v/>
      </c>
    </row>
    <row r="616">
      <c r="A616" s="17">
        <f>IF($C616="","",COUNTA($C$5:$C616))</f>
        <v/>
      </c>
      <c r="B616" s="20" t="n"/>
      <c r="C616" s="18" t="n"/>
      <c r="D616" s="18" t="n"/>
      <c r="E616" s="26" t="n"/>
      <c r="F616" s="19" t="n"/>
      <c r="G616" s="19" t="n"/>
      <c r="H616" s="27">
        <f>IF($C616="","",ROUND(SUMIF(账户表,$C616,账户期初)+SUMIFS($F$5:F616,$C$5:C616,$C616)-SUMIFS($G$5:G616,$C$5:C616,$C616),2))</f>
        <v/>
      </c>
      <c r="I616" s="18" t="n"/>
      <c r="J616" s="18" t="n"/>
      <c r="K616" s="28">
        <f>IF($B616="","",--TEXT($B616,"yyyymm"))</f>
        <v/>
      </c>
      <c r="L616" s="29">
        <f>IF($D616="","",IFERROR(INDEX(类别属性,MATCH($D616,类别表,0)),""))</f>
        <v/>
      </c>
      <c r="M616" s="18" t="n"/>
      <c r="N616" s="18" t="n"/>
      <c r="O616" s="26" t="n"/>
      <c r="P616" s="21">
        <f>IF($C616="","",IF(ISNA(MATCH($C616,账户表,0)),"※这个账户不在【基础资料】的账户档案里",IF($B616="","※没填日期，这一笔不会进任何月份的报表",IF(AND($F616&lt;&gt;"",$G616&lt;&gt;""),"※收入和支出不能同时填",IF(AND(N($F616)=0,N($G616)=0),"※收入和支出都没填",IF(OR(N($F616)&lt;0,N($G616)&lt;0),"※金额不能填负数，方向反了就换一列填",IF($D616="","※没填收支类别，分类报表会漏掉这一笔",IF(ISNA(MATCH($D616,类别表,0)),"※收支类别不在【基础资料】的清单里",IF(AND($L616="内部转账",$M616=""),"△内部转账要在「对方账户」写上另一头",IF(AND($L616="内部转账",$M616=$C616),"※对方账户跟本账户是同一个",IF(AND($L616&lt;&gt;"内部转账",$M616&lt;&gt;""),"△填了对方账户，但类别不是内部转账",IF($H616&lt;0,"△这一笔之后该账户余额成负数了，核一下",""))))))))))))</f>
        <v/>
      </c>
    </row>
    <row r="617">
      <c r="A617" s="17">
        <f>IF($C617="","",COUNTA($C$5:$C617))</f>
        <v/>
      </c>
      <c r="B617" s="20" t="n"/>
      <c r="C617" s="18" t="n"/>
      <c r="D617" s="18" t="n"/>
      <c r="E617" s="26" t="n"/>
      <c r="F617" s="19" t="n"/>
      <c r="G617" s="19" t="n"/>
      <c r="H617" s="27">
        <f>IF($C617="","",ROUND(SUMIF(账户表,$C617,账户期初)+SUMIFS($F$5:F617,$C$5:C617,$C617)-SUMIFS($G$5:G617,$C$5:C617,$C617),2))</f>
        <v/>
      </c>
      <c r="I617" s="18" t="n"/>
      <c r="J617" s="18" t="n"/>
      <c r="K617" s="28">
        <f>IF($B617="","",--TEXT($B617,"yyyymm"))</f>
        <v/>
      </c>
      <c r="L617" s="29">
        <f>IF($D617="","",IFERROR(INDEX(类别属性,MATCH($D617,类别表,0)),""))</f>
        <v/>
      </c>
      <c r="M617" s="18" t="n"/>
      <c r="N617" s="18" t="n"/>
      <c r="O617" s="26" t="n"/>
      <c r="P617" s="21">
        <f>IF($C617="","",IF(ISNA(MATCH($C617,账户表,0)),"※这个账户不在【基础资料】的账户档案里",IF($B617="","※没填日期，这一笔不会进任何月份的报表",IF(AND($F617&lt;&gt;"",$G617&lt;&gt;""),"※收入和支出不能同时填",IF(AND(N($F617)=0,N($G617)=0),"※收入和支出都没填",IF(OR(N($F617)&lt;0,N($G617)&lt;0),"※金额不能填负数，方向反了就换一列填",IF($D617="","※没填收支类别，分类报表会漏掉这一笔",IF(ISNA(MATCH($D617,类别表,0)),"※收支类别不在【基础资料】的清单里",IF(AND($L617="内部转账",$M617=""),"△内部转账要在「对方账户」写上另一头",IF(AND($L617="内部转账",$M617=$C617),"※对方账户跟本账户是同一个",IF(AND($L617&lt;&gt;"内部转账",$M617&lt;&gt;""),"△填了对方账户，但类别不是内部转账",IF($H617&lt;0,"△这一笔之后该账户余额成负数了，核一下",""))))))))))))</f>
        <v/>
      </c>
    </row>
    <row r="618">
      <c r="A618" s="17">
        <f>IF($C618="","",COUNTA($C$5:$C618))</f>
        <v/>
      </c>
      <c r="B618" s="20" t="n"/>
      <c r="C618" s="18" t="n"/>
      <c r="D618" s="18" t="n"/>
      <c r="E618" s="26" t="n"/>
      <c r="F618" s="19" t="n"/>
      <c r="G618" s="19" t="n"/>
      <c r="H618" s="27">
        <f>IF($C618="","",ROUND(SUMIF(账户表,$C618,账户期初)+SUMIFS($F$5:F618,$C$5:C618,$C618)-SUMIFS($G$5:G618,$C$5:C618,$C618),2))</f>
        <v/>
      </c>
      <c r="I618" s="18" t="n"/>
      <c r="J618" s="18" t="n"/>
      <c r="K618" s="28">
        <f>IF($B618="","",--TEXT($B618,"yyyymm"))</f>
        <v/>
      </c>
      <c r="L618" s="29">
        <f>IF($D618="","",IFERROR(INDEX(类别属性,MATCH($D618,类别表,0)),""))</f>
        <v/>
      </c>
      <c r="M618" s="18" t="n"/>
      <c r="N618" s="18" t="n"/>
      <c r="O618" s="26" t="n"/>
      <c r="P618" s="21">
        <f>IF($C618="","",IF(ISNA(MATCH($C618,账户表,0)),"※这个账户不在【基础资料】的账户档案里",IF($B618="","※没填日期，这一笔不会进任何月份的报表",IF(AND($F618&lt;&gt;"",$G618&lt;&gt;""),"※收入和支出不能同时填",IF(AND(N($F618)=0,N($G618)=0),"※收入和支出都没填",IF(OR(N($F618)&lt;0,N($G618)&lt;0),"※金额不能填负数，方向反了就换一列填",IF($D618="","※没填收支类别，分类报表会漏掉这一笔",IF(ISNA(MATCH($D618,类别表,0)),"※收支类别不在【基础资料】的清单里",IF(AND($L618="内部转账",$M618=""),"△内部转账要在「对方账户」写上另一头",IF(AND($L618="内部转账",$M618=$C618),"※对方账户跟本账户是同一个",IF(AND($L618&lt;&gt;"内部转账",$M618&lt;&gt;""),"△填了对方账户，但类别不是内部转账",IF($H618&lt;0,"△这一笔之后该账户余额成负数了，核一下",""))))))))))))</f>
        <v/>
      </c>
    </row>
    <row r="619">
      <c r="A619" s="17">
        <f>IF($C619="","",COUNTA($C$5:$C619))</f>
        <v/>
      </c>
      <c r="B619" s="20" t="n"/>
      <c r="C619" s="18" t="n"/>
      <c r="D619" s="18" t="n"/>
      <c r="E619" s="26" t="n"/>
      <c r="F619" s="19" t="n"/>
      <c r="G619" s="19" t="n"/>
      <c r="H619" s="27">
        <f>IF($C619="","",ROUND(SUMIF(账户表,$C619,账户期初)+SUMIFS($F$5:F619,$C$5:C619,$C619)-SUMIFS($G$5:G619,$C$5:C619,$C619),2))</f>
        <v/>
      </c>
      <c r="I619" s="18" t="n"/>
      <c r="J619" s="18" t="n"/>
      <c r="K619" s="28">
        <f>IF($B619="","",--TEXT($B619,"yyyymm"))</f>
        <v/>
      </c>
      <c r="L619" s="29">
        <f>IF($D619="","",IFERROR(INDEX(类别属性,MATCH($D619,类别表,0)),""))</f>
        <v/>
      </c>
      <c r="M619" s="18" t="n"/>
      <c r="N619" s="18" t="n"/>
      <c r="O619" s="26" t="n"/>
      <c r="P619" s="21">
        <f>IF($C619="","",IF(ISNA(MATCH($C619,账户表,0)),"※这个账户不在【基础资料】的账户档案里",IF($B619="","※没填日期，这一笔不会进任何月份的报表",IF(AND($F619&lt;&gt;"",$G619&lt;&gt;""),"※收入和支出不能同时填",IF(AND(N($F619)=0,N($G619)=0),"※收入和支出都没填",IF(OR(N($F619)&lt;0,N($G619)&lt;0),"※金额不能填负数，方向反了就换一列填",IF($D619="","※没填收支类别，分类报表会漏掉这一笔",IF(ISNA(MATCH($D619,类别表,0)),"※收支类别不在【基础资料】的清单里",IF(AND($L619="内部转账",$M619=""),"△内部转账要在「对方账户」写上另一头",IF(AND($L619="内部转账",$M619=$C619),"※对方账户跟本账户是同一个",IF(AND($L619&lt;&gt;"内部转账",$M619&lt;&gt;""),"△填了对方账户，但类别不是内部转账",IF($H619&lt;0,"△这一笔之后该账户余额成负数了，核一下",""))))))))))))</f>
        <v/>
      </c>
    </row>
    <row r="620">
      <c r="A620" s="17">
        <f>IF($C620="","",COUNTA($C$5:$C620))</f>
        <v/>
      </c>
      <c r="B620" s="20" t="n"/>
      <c r="C620" s="18" t="n"/>
      <c r="D620" s="18" t="n"/>
      <c r="E620" s="26" t="n"/>
      <c r="F620" s="19" t="n"/>
      <c r="G620" s="19" t="n"/>
      <c r="H620" s="27">
        <f>IF($C620="","",ROUND(SUMIF(账户表,$C620,账户期初)+SUMIFS($F$5:F620,$C$5:C620,$C620)-SUMIFS($G$5:G620,$C$5:C620,$C620),2))</f>
        <v/>
      </c>
      <c r="I620" s="18" t="n"/>
      <c r="J620" s="18" t="n"/>
      <c r="K620" s="28">
        <f>IF($B620="","",--TEXT($B620,"yyyymm"))</f>
        <v/>
      </c>
      <c r="L620" s="29">
        <f>IF($D620="","",IFERROR(INDEX(类别属性,MATCH($D620,类别表,0)),""))</f>
        <v/>
      </c>
      <c r="M620" s="18" t="n"/>
      <c r="N620" s="18" t="n"/>
      <c r="O620" s="26" t="n"/>
      <c r="P620" s="21">
        <f>IF($C620="","",IF(ISNA(MATCH($C620,账户表,0)),"※这个账户不在【基础资料】的账户档案里",IF($B620="","※没填日期，这一笔不会进任何月份的报表",IF(AND($F620&lt;&gt;"",$G620&lt;&gt;""),"※收入和支出不能同时填",IF(AND(N($F620)=0,N($G620)=0),"※收入和支出都没填",IF(OR(N($F620)&lt;0,N($G620)&lt;0),"※金额不能填负数，方向反了就换一列填",IF($D620="","※没填收支类别，分类报表会漏掉这一笔",IF(ISNA(MATCH($D620,类别表,0)),"※收支类别不在【基础资料】的清单里",IF(AND($L620="内部转账",$M620=""),"△内部转账要在「对方账户」写上另一头",IF(AND($L620="内部转账",$M620=$C620),"※对方账户跟本账户是同一个",IF(AND($L620&lt;&gt;"内部转账",$M620&lt;&gt;""),"△填了对方账户，但类别不是内部转账",IF($H620&lt;0,"△这一笔之后该账户余额成负数了，核一下",""))))))))))))</f>
        <v/>
      </c>
    </row>
    <row r="621">
      <c r="A621" s="17">
        <f>IF($C621="","",COUNTA($C$5:$C621))</f>
        <v/>
      </c>
      <c r="B621" s="20" t="n"/>
      <c r="C621" s="18" t="n"/>
      <c r="D621" s="18" t="n"/>
      <c r="E621" s="26" t="n"/>
      <c r="F621" s="19" t="n"/>
      <c r="G621" s="19" t="n"/>
      <c r="H621" s="27">
        <f>IF($C621="","",ROUND(SUMIF(账户表,$C621,账户期初)+SUMIFS($F$5:F621,$C$5:C621,$C621)-SUMIFS($G$5:G621,$C$5:C621,$C621),2))</f>
        <v/>
      </c>
      <c r="I621" s="18" t="n"/>
      <c r="J621" s="18" t="n"/>
      <c r="K621" s="28">
        <f>IF($B621="","",--TEXT($B621,"yyyymm"))</f>
        <v/>
      </c>
      <c r="L621" s="29">
        <f>IF($D621="","",IFERROR(INDEX(类别属性,MATCH($D621,类别表,0)),""))</f>
        <v/>
      </c>
      <c r="M621" s="18" t="n"/>
      <c r="N621" s="18" t="n"/>
      <c r="O621" s="26" t="n"/>
      <c r="P621" s="21">
        <f>IF($C621="","",IF(ISNA(MATCH($C621,账户表,0)),"※这个账户不在【基础资料】的账户档案里",IF($B621="","※没填日期，这一笔不会进任何月份的报表",IF(AND($F621&lt;&gt;"",$G621&lt;&gt;""),"※收入和支出不能同时填",IF(AND(N($F621)=0,N($G621)=0),"※收入和支出都没填",IF(OR(N($F621)&lt;0,N($G621)&lt;0),"※金额不能填负数，方向反了就换一列填",IF($D621="","※没填收支类别，分类报表会漏掉这一笔",IF(ISNA(MATCH($D621,类别表,0)),"※收支类别不在【基础资料】的清单里",IF(AND($L621="内部转账",$M621=""),"△内部转账要在「对方账户」写上另一头",IF(AND($L621="内部转账",$M621=$C621),"※对方账户跟本账户是同一个",IF(AND($L621&lt;&gt;"内部转账",$M621&lt;&gt;""),"△填了对方账户，但类别不是内部转账",IF($H621&lt;0,"△这一笔之后该账户余额成负数了，核一下",""))))))))))))</f>
        <v/>
      </c>
    </row>
    <row r="622">
      <c r="A622" s="17">
        <f>IF($C622="","",COUNTA($C$5:$C622))</f>
        <v/>
      </c>
      <c r="B622" s="20" t="n"/>
      <c r="C622" s="18" t="n"/>
      <c r="D622" s="18" t="n"/>
      <c r="E622" s="26" t="n"/>
      <c r="F622" s="19" t="n"/>
      <c r="G622" s="19" t="n"/>
      <c r="H622" s="27">
        <f>IF($C622="","",ROUND(SUMIF(账户表,$C622,账户期初)+SUMIFS($F$5:F622,$C$5:C622,$C622)-SUMIFS($G$5:G622,$C$5:C622,$C622),2))</f>
        <v/>
      </c>
      <c r="I622" s="18" t="n"/>
      <c r="J622" s="18" t="n"/>
      <c r="K622" s="28">
        <f>IF($B622="","",--TEXT($B622,"yyyymm"))</f>
        <v/>
      </c>
      <c r="L622" s="29">
        <f>IF($D622="","",IFERROR(INDEX(类别属性,MATCH($D622,类别表,0)),""))</f>
        <v/>
      </c>
      <c r="M622" s="18" t="n"/>
      <c r="N622" s="18" t="n"/>
      <c r="O622" s="26" t="n"/>
      <c r="P622" s="21">
        <f>IF($C622="","",IF(ISNA(MATCH($C622,账户表,0)),"※这个账户不在【基础资料】的账户档案里",IF($B622="","※没填日期，这一笔不会进任何月份的报表",IF(AND($F622&lt;&gt;"",$G622&lt;&gt;""),"※收入和支出不能同时填",IF(AND(N($F622)=0,N($G622)=0),"※收入和支出都没填",IF(OR(N($F622)&lt;0,N($G622)&lt;0),"※金额不能填负数，方向反了就换一列填",IF($D622="","※没填收支类别，分类报表会漏掉这一笔",IF(ISNA(MATCH($D622,类别表,0)),"※收支类别不在【基础资料】的清单里",IF(AND($L622="内部转账",$M622=""),"△内部转账要在「对方账户」写上另一头",IF(AND($L622="内部转账",$M622=$C622),"※对方账户跟本账户是同一个",IF(AND($L622&lt;&gt;"内部转账",$M622&lt;&gt;""),"△填了对方账户，但类别不是内部转账",IF($H622&lt;0,"△这一笔之后该账户余额成负数了，核一下",""))))))))))))</f>
        <v/>
      </c>
    </row>
    <row r="623">
      <c r="A623" s="17">
        <f>IF($C623="","",COUNTA($C$5:$C623))</f>
        <v/>
      </c>
      <c r="B623" s="20" t="n"/>
      <c r="C623" s="18" t="n"/>
      <c r="D623" s="18" t="n"/>
      <c r="E623" s="26" t="n"/>
      <c r="F623" s="19" t="n"/>
      <c r="G623" s="19" t="n"/>
      <c r="H623" s="27">
        <f>IF($C623="","",ROUND(SUMIF(账户表,$C623,账户期初)+SUMIFS($F$5:F623,$C$5:C623,$C623)-SUMIFS($G$5:G623,$C$5:C623,$C623),2))</f>
        <v/>
      </c>
      <c r="I623" s="18" t="n"/>
      <c r="J623" s="18" t="n"/>
      <c r="K623" s="28">
        <f>IF($B623="","",--TEXT($B623,"yyyymm"))</f>
        <v/>
      </c>
      <c r="L623" s="29">
        <f>IF($D623="","",IFERROR(INDEX(类别属性,MATCH($D623,类别表,0)),""))</f>
        <v/>
      </c>
      <c r="M623" s="18" t="n"/>
      <c r="N623" s="18" t="n"/>
      <c r="O623" s="26" t="n"/>
      <c r="P623" s="21">
        <f>IF($C623="","",IF(ISNA(MATCH($C623,账户表,0)),"※这个账户不在【基础资料】的账户档案里",IF($B623="","※没填日期，这一笔不会进任何月份的报表",IF(AND($F623&lt;&gt;"",$G623&lt;&gt;""),"※收入和支出不能同时填",IF(AND(N($F623)=0,N($G623)=0),"※收入和支出都没填",IF(OR(N($F623)&lt;0,N($G623)&lt;0),"※金额不能填负数，方向反了就换一列填",IF($D623="","※没填收支类别，分类报表会漏掉这一笔",IF(ISNA(MATCH($D623,类别表,0)),"※收支类别不在【基础资料】的清单里",IF(AND($L623="内部转账",$M623=""),"△内部转账要在「对方账户」写上另一头",IF(AND($L623="内部转账",$M623=$C623),"※对方账户跟本账户是同一个",IF(AND($L623&lt;&gt;"内部转账",$M623&lt;&gt;""),"△填了对方账户，但类别不是内部转账",IF($H623&lt;0,"△这一笔之后该账户余额成负数了，核一下",""))))))))))))</f>
        <v/>
      </c>
    </row>
    <row r="624">
      <c r="A624" s="17">
        <f>IF($C624="","",COUNTA($C$5:$C624))</f>
        <v/>
      </c>
      <c r="B624" s="20" t="n"/>
      <c r="C624" s="18" t="n"/>
      <c r="D624" s="18" t="n"/>
      <c r="E624" s="26" t="n"/>
      <c r="F624" s="19" t="n"/>
      <c r="G624" s="19" t="n"/>
      <c r="H624" s="27">
        <f>IF($C624="","",ROUND(SUMIF(账户表,$C624,账户期初)+SUMIFS($F$5:F624,$C$5:C624,$C624)-SUMIFS($G$5:G624,$C$5:C624,$C624),2))</f>
        <v/>
      </c>
      <c r="I624" s="18" t="n"/>
      <c r="J624" s="18" t="n"/>
      <c r="K624" s="28">
        <f>IF($B624="","",--TEXT($B624,"yyyymm"))</f>
        <v/>
      </c>
      <c r="L624" s="29">
        <f>IF($D624="","",IFERROR(INDEX(类别属性,MATCH($D624,类别表,0)),""))</f>
        <v/>
      </c>
      <c r="M624" s="18" t="n"/>
      <c r="N624" s="18" t="n"/>
      <c r="O624" s="26" t="n"/>
      <c r="P624" s="21">
        <f>IF($C624="","",IF(ISNA(MATCH($C624,账户表,0)),"※这个账户不在【基础资料】的账户档案里",IF($B624="","※没填日期，这一笔不会进任何月份的报表",IF(AND($F624&lt;&gt;"",$G624&lt;&gt;""),"※收入和支出不能同时填",IF(AND(N($F624)=0,N($G624)=0),"※收入和支出都没填",IF(OR(N($F624)&lt;0,N($G624)&lt;0),"※金额不能填负数，方向反了就换一列填",IF($D624="","※没填收支类别，分类报表会漏掉这一笔",IF(ISNA(MATCH($D624,类别表,0)),"※收支类别不在【基础资料】的清单里",IF(AND($L624="内部转账",$M624=""),"△内部转账要在「对方账户」写上另一头",IF(AND($L624="内部转账",$M624=$C624),"※对方账户跟本账户是同一个",IF(AND($L624&lt;&gt;"内部转账",$M624&lt;&gt;""),"△填了对方账户，但类别不是内部转账",IF($H624&lt;0,"△这一笔之后该账户余额成负数了，核一下",""))))))))))))</f>
        <v/>
      </c>
    </row>
    <row r="625">
      <c r="A625" s="17">
        <f>IF($C625="","",COUNTA($C$5:$C625))</f>
        <v/>
      </c>
      <c r="B625" s="20" t="n"/>
      <c r="C625" s="18" t="n"/>
      <c r="D625" s="18" t="n"/>
      <c r="E625" s="26" t="n"/>
      <c r="F625" s="19" t="n"/>
      <c r="G625" s="19" t="n"/>
      <c r="H625" s="27">
        <f>IF($C625="","",ROUND(SUMIF(账户表,$C625,账户期初)+SUMIFS($F$5:F625,$C$5:C625,$C625)-SUMIFS($G$5:G625,$C$5:C625,$C625),2))</f>
        <v/>
      </c>
      <c r="I625" s="18" t="n"/>
      <c r="J625" s="18" t="n"/>
      <c r="K625" s="28">
        <f>IF($B625="","",--TEXT($B625,"yyyymm"))</f>
        <v/>
      </c>
      <c r="L625" s="29">
        <f>IF($D625="","",IFERROR(INDEX(类别属性,MATCH($D625,类别表,0)),""))</f>
        <v/>
      </c>
      <c r="M625" s="18" t="n"/>
      <c r="N625" s="18" t="n"/>
      <c r="O625" s="26" t="n"/>
      <c r="P625" s="21">
        <f>IF($C625="","",IF(ISNA(MATCH($C625,账户表,0)),"※这个账户不在【基础资料】的账户档案里",IF($B625="","※没填日期，这一笔不会进任何月份的报表",IF(AND($F625&lt;&gt;"",$G625&lt;&gt;""),"※收入和支出不能同时填",IF(AND(N($F625)=0,N($G625)=0),"※收入和支出都没填",IF(OR(N($F625)&lt;0,N($G625)&lt;0),"※金额不能填负数，方向反了就换一列填",IF($D625="","※没填收支类别，分类报表会漏掉这一笔",IF(ISNA(MATCH($D625,类别表,0)),"※收支类别不在【基础资料】的清单里",IF(AND($L625="内部转账",$M625=""),"△内部转账要在「对方账户」写上另一头",IF(AND($L625="内部转账",$M625=$C625),"※对方账户跟本账户是同一个",IF(AND($L625&lt;&gt;"内部转账",$M625&lt;&gt;""),"△填了对方账户，但类别不是内部转账",IF($H625&lt;0,"△这一笔之后该账户余额成负数了，核一下",""))))))))))))</f>
        <v/>
      </c>
    </row>
    <row r="626">
      <c r="A626" s="17">
        <f>IF($C626="","",COUNTA($C$5:$C626))</f>
        <v/>
      </c>
      <c r="B626" s="20" t="n"/>
      <c r="C626" s="18" t="n"/>
      <c r="D626" s="18" t="n"/>
      <c r="E626" s="26" t="n"/>
      <c r="F626" s="19" t="n"/>
      <c r="G626" s="19" t="n"/>
      <c r="H626" s="27">
        <f>IF($C626="","",ROUND(SUMIF(账户表,$C626,账户期初)+SUMIFS($F$5:F626,$C$5:C626,$C626)-SUMIFS($G$5:G626,$C$5:C626,$C626),2))</f>
        <v/>
      </c>
      <c r="I626" s="18" t="n"/>
      <c r="J626" s="18" t="n"/>
      <c r="K626" s="28">
        <f>IF($B626="","",--TEXT($B626,"yyyymm"))</f>
        <v/>
      </c>
      <c r="L626" s="29">
        <f>IF($D626="","",IFERROR(INDEX(类别属性,MATCH($D626,类别表,0)),""))</f>
        <v/>
      </c>
      <c r="M626" s="18" t="n"/>
      <c r="N626" s="18" t="n"/>
      <c r="O626" s="26" t="n"/>
      <c r="P626" s="21">
        <f>IF($C626="","",IF(ISNA(MATCH($C626,账户表,0)),"※这个账户不在【基础资料】的账户档案里",IF($B626="","※没填日期，这一笔不会进任何月份的报表",IF(AND($F626&lt;&gt;"",$G626&lt;&gt;""),"※收入和支出不能同时填",IF(AND(N($F626)=0,N($G626)=0),"※收入和支出都没填",IF(OR(N($F626)&lt;0,N($G626)&lt;0),"※金额不能填负数，方向反了就换一列填",IF($D626="","※没填收支类别，分类报表会漏掉这一笔",IF(ISNA(MATCH($D626,类别表,0)),"※收支类别不在【基础资料】的清单里",IF(AND($L626="内部转账",$M626=""),"△内部转账要在「对方账户」写上另一头",IF(AND($L626="内部转账",$M626=$C626),"※对方账户跟本账户是同一个",IF(AND($L626&lt;&gt;"内部转账",$M626&lt;&gt;""),"△填了对方账户，但类别不是内部转账",IF($H626&lt;0,"△这一笔之后该账户余额成负数了，核一下",""))))))))))))</f>
        <v/>
      </c>
    </row>
    <row r="627">
      <c r="A627" s="17">
        <f>IF($C627="","",COUNTA($C$5:$C627))</f>
        <v/>
      </c>
      <c r="B627" s="20" t="n"/>
      <c r="C627" s="18" t="n"/>
      <c r="D627" s="18" t="n"/>
      <c r="E627" s="26" t="n"/>
      <c r="F627" s="19" t="n"/>
      <c r="G627" s="19" t="n"/>
      <c r="H627" s="27">
        <f>IF($C627="","",ROUND(SUMIF(账户表,$C627,账户期初)+SUMIFS($F$5:F627,$C$5:C627,$C627)-SUMIFS($G$5:G627,$C$5:C627,$C627),2))</f>
        <v/>
      </c>
      <c r="I627" s="18" t="n"/>
      <c r="J627" s="18" t="n"/>
      <c r="K627" s="28">
        <f>IF($B627="","",--TEXT($B627,"yyyymm"))</f>
        <v/>
      </c>
      <c r="L627" s="29">
        <f>IF($D627="","",IFERROR(INDEX(类别属性,MATCH($D627,类别表,0)),""))</f>
        <v/>
      </c>
      <c r="M627" s="18" t="n"/>
      <c r="N627" s="18" t="n"/>
      <c r="O627" s="26" t="n"/>
      <c r="P627" s="21">
        <f>IF($C627="","",IF(ISNA(MATCH($C627,账户表,0)),"※这个账户不在【基础资料】的账户档案里",IF($B627="","※没填日期，这一笔不会进任何月份的报表",IF(AND($F627&lt;&gt;"",$G627&lt;&gt;""),"※收入和支出不能同时填",IF(AND(N($F627)=0,N($G627)=0),"※收入和支出都没填",IF(OR(N($F627)&lt;0,N($G627)&lt;0),"※金额不能填负数，方向反了就换一列填",IF($D627="","※没填收支类别，分类报表会漏掉这一笔",IF(ISNA(MATCH($D627,类别表,0)),"※收支类别不在【基础资料】的清单里",IF(AND($L627="内部转账",$M627=""),"△内部转账要在「对方账户」写上另一头",IF(AND($L627="内部转账",$M627=$C627),"※对方账户跟本账户是同一个",IF(AND($L627&lt;&gt;"内部转账",$M627&lt;&gt;""),"△填了对方账户，但类别不是内部转账",IF($H627&lt;0,"△这一笔之后该账户余额成负数了，核一下",""))))))))))))</f>
        <v/>
      </c>
    </row>
    <row r="628">
      <c r="A628" s="17">
        <f>IF($C628="","",COUNTA($C$5:$C628))</f>
        <v/>
      </c>
      <c r="B628" s="20" t="n"/>
      <c r="C628" s="18" t="n"/>
      <c r="D628" s="18" t="n"/>
      <c r="E628" s="26" t="n"/>
      <c r="F628" s="19" t="n"/>
      <c r="G628" s="19" t="n"/>
      <c r="H628" s="27">
        <f>IF($C628="","",ROUND(SUMIF(账户表,$C628,账户期初)+SUMIFS($F$5:F628,$C$5:C628,$C628)-SUMIFS($G$5:G628,$C$5:C628,$C628),2))</f>
        <v/>
      </c>
      <c r="I628" s="18" t="n"/>
      <c r="J628" s="18" t="n"/>
      <c r="K628" s="28">
        <f>IF($B628="","",--TEXT($B628,"yyyymm"))</f>
        <v/>
      </c>
      <c r="L628" s="29">
        <f>IF($D628="","",IFERROR(INDEX(类别属性,MATCH($D628,类别表,0)),""))</f>
        <v/>
      </c>
      <c r="M628" s="18" t="n"/>
      <c r="N628" s="18" t="n"/>
      <c r="O628" s="26" t="n"/>
      <c r="P628" s="21">
        <f>IF($C628="","",IF(ISNA(MATCH($C628,账户表,0)),"※这个账户不在【基础资料】的账户档案里",IF($B628="","※没填日期，这一笔不会进任何月份的报表",IF(AND($F628&lt;&gt;"",$G628&lt;&gt;""),"※收入和支出不能同时填",IF(AND(N($F628)=0,N($G628)=0),"※收入和支出都没填",IF(OR(N($F628)&lt;0,N($G628)&lt;0),"※金额不能填负数，方向反了就换一列填",IF($D628="","※没填收支类别，分类报表会漏掉这一笔",IF(ISNA(MATCH($D628,类别表,0)),"※收支类别不在【基础资料】的清单里",IF(AND($L628="内部转账",$M628=""),"△内部转账要在「对方账户」写上另一头",IF(AND($L628="内部转账",$M628=$C628),"※对方账户跟本账户是同一个",IF(AND($L628&lt;&gt;"内部转账",$M628&lt;&gt;""),"△填了对方账户，但类别不是内部转账",IF($H628&lt;0,"△这一笔之后该账户余额成负数了，核一下",""))))))))))))</f>
        <v/>
      </c>
    </row>
    <row r="629">
      <c r="A629" s="17">
        <f>IF($C629="","",COUNTA($C$5:$C629))</f>
        <v/>
      </c>
      <c r="B629" s="20" t="n"/>
      <c r="C629" s="18" t="n"/>
      <c r="D629" s="18" t="n"/>
      <c r="E629" s="26" t="n"/>
      <c r="F629" s="19" t="n"/>
      <c r="G629" s="19" t="n"/>
      <c r="H629" s="27">
        <f>IF($C629="","",ROUND(SUMIF(账户表,$C629,账户期初)+SUMIFS($F$5:F629,$C$5:C629,$C629)-SUMIFS($G$5:G629,$C$5:C629,$C629),2))</f>
        <v/>
      </c>
      <c r="I629" s="18" t="n"/>
      <c r="J629" s="18" t="n"/>
      <c r="K629" s="28">
        <f>IF($B629="","",--TEXT($B629,"yyyymm"))</f>
        <v/>
      </c>
      <c r="L629" s="29">
        <f>IF($D629="","",IFERROR(INDEX(类别属性,MATCH($D629,类别表,0)),""))</f>
        <v/>
      </c>
      <c r="M629" s="18" t="n"/>
      <c r="N629" s="18" t="n"/>
      <c r="O629" s="26" t="n"/>
      <c r="P629" s="21">
        <f>IF($C629="","",IF(ISNA(MATCH($C629,账户表,0)),"※这个账户不在【基础资料】的账户档案里",IF($B629="","※没填日期，这一笔不会进任何月份的报表",IF(AND($F629&lt;&gt;"",$G629&lt;&gt;""),"※收入和支出不能同时填",IF(AND(N($F629)=0,N($G629)=0),"※收入和支出都没填",IF(OR(N($F629)&lt;0,N($G629)&lt;0),"※金额不能填负数，方向反了就换一列填",IF($D629="","※没填收支类别，分类报表会漏掉这一笔",IF(ISNA(MATCH($D629,类别表,0)),"※收支类别不在【基础资料】的清单里",IF(AND($L629="内部转账",$M629=""),"△内部转账要在「对方账户」写上另一头",IF(AND($L629="内部转账",$M629=$C629),"※对方账户跟本账户是同一个",IF(AND($L629&lt;&gt;"内部转账",$M629&lt;&gt;""),"△填了对方账户，但类别不是内部转账",IF($H629&lt;0,"△这一笔之后该账户余额成负数了，核一下",""))))))))))))</f>
        <v/>
      </c>
    </row>
    <row r="630">
      <c r="A630" s="17">
        <f>IF($C630="","",COUNTA($C$5:$C630))</f>
        <v/>
      </c>
      <c r="B630" s="20" t="n"/>
      <c r="C630" s="18" t="n"/>
      <c r="D630" s="18" t="n"/>
      <c r="E630" s="26" t="n"/>
      <c r="F630" s="19" t="n"/>
      <c r="G630" s="19" t="n"/>
      <c r="H630" s="27">
        <f>IF($C630="","",ROUND(SUMIF(账户表,$C630,账户期初)+SUMIFS($F$5:F630,$C$5:C630,$C630)-SUMIFS($G$5:G630,$C$5:C630,$C630),2))</f>
        <v/>
      </c>
      <c r="I630" s="18" t="n"/>
      <c r="J630" s="18" t="n"/>
      <c r="K630" s="28">
        <f>IF($B630="","",--TEXT($B630,"yyyymm"))</f>
        <v/>
      </c>
      <c r="L630" s="29">
        <f>IF($D630="","",IFERROR(INDEX(类别属性,MATCH($D630,类别表,0)),""))</f>
        <v/>
      </c>
      <c r="M630" s="18" t="n"/>
      <c r="N630" s="18" t="n"/>
      <c r="O630" s="26" t="n"/>
      <c r="P630" s="21">
        <f>IF($C630="","",IF(ISNA(MATCH($C630,账户表,0)),"※这个账户不在【基础资料】的账户档案里",IF($B630="","※没填日期，这一笔不会进任何月份的报表",IF(AND($F630&lt;&gt;"",$G630&lt;&gt;""),"※收入和支出不能同时填",IF(AND(N($F630)=0,N($G630)=0),"※收入和支出都没填",IF(OR(N($F630)&lt;0,N($G630)&lt;0),"※金额不能填负数，方向反了就换一列填",IF($D630="","※没填收支类别，分类报表会漏掉这一笔",IF(ISNA(MATCH($D630,类别表,0)),"※收支类别不在【基础资料】的清单里",IF(AND($L630="内部转账",$M630=""),"△内部转账要在「对方账户」写上另一头",IF(AND($L630="内部转账",$M630=$C630),"※对方账户跟本账户是同一个",IF(AND($L630&lt;&gt;"内部转账",$M630&lt;&gt;""),"△填了对方账户，但类别不是内部转账",IF($H630&lt;0,"△这一笔之后该账户余额成负数了，核一下",""))))))))))))</f>
        <v/>
      </c>
    </row>
    <row r="631">
      <c r="A631" s="17">
        <f>IF($C631="","",COUNTA($C$5:$C631))</f>
        <v/>
      </c>
      <c r="B631" s="20" t="n"/>
      <c r="C631" s="18" t="n"/>
      <c r="D631" s="18" t="n"/>
      <c r="E631" s="26" t="n"/>
      <c r="F631" s="19" t="n"/>
      <c r="G631" s="19" t="n"/>
      <c r="H631" s="27">
        <f>IF($C631="","",ROUND(SUMIF(账户表,$C631,账户期初)+SUMIFS($F$5:F631,$C$5:C631,$C631)-SUMIFS($G$5:G631,$C$5:C631,$C631),2))</f>
        <v/>
      </c>
      <c r="I631" s="18" t="n"/>
      <c r="J631" s="18" t="n"/>
      <c r="K631" s="28">
        <f>IF($B631="","",--TEXT($B631,"yyyymm"))</f>
        <v/>
      </c>
      <c r="L631" s="29">
        <f>IF($D631="","",IFERROR(INDEX(类别属性,MATCH($D631,类别表,0)),""))</f>
        <v/>
      </c>
      <c r="M631" s="18" t="n"/>
      <c r="N631" s="18" t="n"/>
      <c r="O631" s="26" t="n"/>
      <c r="P631" s="21">
        <f>IF($C631="","",IF(ISNA(MATCH($C631,账户表,0)),"※这个账户不在【基础资料】的账户档案里",IF($B631="","※没填日期，这一笔不会进任何月份的报表",IF(AND($F631&lt;&gt;"",$G631&lt;&gt;""),"※收入和支出不能同时填",IF(AND(N($F631)=0,N($G631)=0),"※收入和支出都没填",IF(OR(N($F631)&lt;0,N($G631)&lt;0),"※金额不能填负数，方向反了就换一列填",IF($D631="","※没填收支类别，分类报表会漏掉这一笔",IF(ISNA(MATCH($D631,类别表,0)),"※收支类别不在【基础资料】的清单里",IF(AND($L631="内部转账",$M631=""),"△内部转账要在「对方账户」写上另一头",IF(AND($L631="内部转账",$M631=$C631),"※对方账户跟本账户是同一个",IF(AND($L631&lt;&gt;"内部转账",$M631&lt;&gt;""),"△填了对方账户，但类别不是内部转账",IF($H631&lt;0,"△这一笔之后该账户余额成负数了，核一下",""))))))))))))</f>
        <v/>
      </c>
    </row>
    <row r="632">
      <c r="A632" s="17">
        <f>IF($C632="","",COUNTA($C$5:$C632))</f>
        <v/>
      </c>
      <c r="B632" s="20" t="n"/>
      <c r="C632" s="18" t="n"/>
      <c r="D632" s="18" t="n"/>
      <c r="E632" s="26" t="n"/>
      <c r="F632" s="19" t="n"/>
      <c r="G632" s="19" t="n"/>
      <c r="H632" s="27">
        <f>IF($C632="","",ROUND(SUMIF(账户表,$C632,账户期初)+SUMIFS($F$5:F632,$C$5:C632,$C632)-SUMIFS($G$5:G632,$C$5:C632,$C632),2))</f>
        <v/>
      </c>
      <c r="I632" s="18" t="n"/>
      <c r="J632" s="18" t="n"/>
      <c r="K632" s="28">
        <f>IF($B632="","",--TEXT($B632,"yyyymm"))</f>
        <v/>
      </c>
      <c r="L632" s="29">
        <f>IF($D632="","",IFERROR(INDEX(类别属性,MATCH($D632,类别表,0)),""))</f>
        <v/>
      </c>
      <c r="M632" s="18" t="n"/>
      <c r="N632" s="18" t="n"/>
      <c r="O632" s="26" t="n"/>
      <c r="P632" s="21">
        <f>IF($C632="","",IF(ISNA(MATCH($C632,账户表,0)),"※这个账户不在【基础资料】的账户档案里",IF($B632="","※没填日期，这一笔不会进任何月份的报表",IF(AND($F632&lt;&gt;"",$G632&lt;&gt;""),"※收入和支出不能同时填",IF(AND(N($F632)=0,N($G632)=0),"※收入和支出都没填",IF(OR(N($F632)&lt;0,N($G632)&lt;0),"※金额不能填负数，方向反了就换一列填",IF($D632="","※没填收支类别，分类报表会漏掉这一笔",IF(ISNA(MATCH($D632,类别表,0)),"※收支类别不在【基础资料】的清单里",IF(AND($L632="内部转账",$M632=""),"△内部转账要在「对方账户」写上另一头",IF(AND($L632="内部转账",$M632=$C632),"※对方账户跟本账户是同一个",IF(AND($L632&lt;&gt;"内部转账",$M632&lt;&gt;""),"△填了对方账户，但类别不是内部转账",IF($H632&lt;0,"△这一笔之后该账户余额成负数了，核一下",""))))))))))))</f>
        <v/>
      </c>
    </row>
    <row r="633">
      <c r="A633" s="17">
        <f>IF($C633="","",COUNTA($C$5:$C633))</f>
        <v/>
      </c>
      <c r="B633" s="20" t="n"/>
      <c r="C633" s="18" t="n"/>
      <c r="D633" s="18" t="n"/>
      <c r="E633" s="26" t="n"/>
      <c r="F633" s="19" t="n"/>
      <c r="G633" s="19" t="n"/>
      <c r="H633" s="27">
        <f>IF($C633="","",ROUND(SUMIF(账户表,$C633,账户期初)+SUMIFS($F$5:F633,$C$5:C633,$C633)-SUMIFS($G$5:G633,$C$5:C633,$C633),2))</f>
        <v/>
      </c>
      <c r="I633" s="18" t="n"/>
      <c r="J633" s="18" t="n"/>
      <c r="K633" s="28">
        <f>IF($B633="","",--TEXT($B633,"yyyymm"))</f>
        <v/>
      </c>
      <c r="L633" s="29">
        <f>IF($D633="","",IFERROR(INDEX(类别属性,MATCH($D633,类别表,0)),""))</f>
        <v/>
      </c>
      <c r="M633" s="18" t="n"/>
      <c r="N633" s="18" t="n"/>
      <c r="O633" s="26" t="n"/>
      <c r="P633" s="21">
        <f>IF($C633="","",IF(ISNA(MATCH($C633,账户表,0)),"※这个账户不在【基础资料】的账户档案里",IF($B633="","※没填日期，这一笔不会进任何月份的报表",IF(AND($F633&lt;&gt;"",$G633&lt;&gt;""),"※收入和支出不能同时填",IF(AND(N($F633)=0,N($G633)=0),"※收入和支出都没填",IF(OR(N($F633)&lt;0,N($G633)&lt;0),"※金额不能填负数，方向反了就换一列填",IF($D633="","※没填收支类别，分类报表会漏掉这一笔",IF(ISNA(MATCH($D633,类别表,0)),"※收支类别不在【基础资料】的清单里",IF(AND($L633="内部转账",$M633=""),"△内部转账要在「对方账户」写上另一头",IF(AND($L633="内部转账",$M633=$C633),"※对方账户跟本账户是同一个",IF(AND($L633&lt;&gt;"内部转账",$M633&lt;&gt;""),"△填了对方账户，但类别不是内部转账",IF($H633&lt;0,"△这一笔之后该账户余额成负数了，核一下",""))))))))))))</f>
        <v/>
      </c>
    </row>
    <row r="634">
      <c r="A634" s="17">
        <f>IF($C634="","",COUNTA($C$5:$C634))</f>
        <v/>
      </c>
      <c r="B634" s="20" t="n"/>
      <c r="C634" s="18" t="n"/>
      <c r="D634" s="18" t="n"/>
      <c r="E634" s="26" t="n"/>
      <c r="F634" s="19" t="n"/>
      <c r="G634" s="19" t="n"/>
      <c r="H634" s="27">
        <f>IF($C634="","",ROUND(SUMIF(账户表,$C634,账户期初)+SUMIFS($F$5:F634,$C$5:C634,$C634)-SUMIFS($G$5:G634,$C$5:C634,$C634),2))</f>
        <v/>
      </c>
      <c r="I634" s="18" t="n"/>
      <c r="J634" s="18" t="n"/>
      <c r="K634" s="28">
        <f>IF($B634="","",--TEXT($B634,"yyyymm"))</f>
        <v/>
      </c>
      <c r="L634" s="29">
        <f>IF($D634="","",IFERROR(INDEX(类别属性,MATCH($D634,类别表,0)),""))</f>
        <v/>
      </c>
      <c r="M634" s="18" t="n"/>
      <c r="N634" s="18" t="n"/>
      <c r="O634" s="26" t="n"/>
      <c r="P634" s="21">
        <f>IF($C634="","",IF(ISNA(MATCH($C634,账户表,0)),"※这个账户不在【基础资料】的账户档案里",IF($B634="","※没填日期，这一笔不会进任何月份的报表",IF(AND($F634&lt;&gt;"",$G634&lt;&gt;""),"※收入和支出不能同时填",IF(AND(N($F634)=0,N($G634)=0),"※收入和支出都没填",IF(OR(N($F634)&lt;0,N($G634)&lt;0),"※金额不能填负数，方向反了就换一列填",IF($D634="","※没填收支类别，分类报表会漏掉这一笔",IF(ISNA(MATCH($D634,类别表,0)),"※收支类别不在【基础资料】的清单里",IF(AND($L634="内部转账",$M634=""),"△内部转账要在「对方账户」写上另一头",IF(AND($L634="内部转账",$M634=$C634),"※对方账户跟本账户是同一个",IF(AND($L634&lt;&gt;"内部转账",$M634&lt;&gt;""),"△填了对方账户，但类别不是内部转账",IF($H634&lt;0,"△这一笔之后该账户余额成负数了，核一下",""))))))))))))</f>
        <v/>
      </c>
    </row>
    <row r="635">
      <c r="A635" s="17">
        <f>IF($C635="","",COUNTA($C$5:$C635))</f>
        <v/>
      </c>
      <c r="B635" s="20" t="n"/>
      <c r="C635" s="18" t="n"/>
      <c r="D635" s="18" t="n"/>
      <c r="E635" s="26" t="n"/>
      <c r="F635" s="19" t="n"/>
      <c r="G635" s="19" t="n"/>
      <c r="H635" s="27">
        <f>IF($C635="","",ROUND(SUMIF(账户表,$C635,账户期初)+SUMIFS($F$5:F635,$C$5:C635,$C635)-SUMIFS($G$5:G635,$C$5:C635,$C635),2))</f>
        <v/>
      </c>
      <c r="I635" s="18" t="n"/>
      <c r="J635" s="18" t="n"/>
      <c r="K635" s="28">
        <f>IF($B635="","",--TEXT($B635,"yyyymm"))</f>
        <v/>
      </c>
      <c r="L635" s="29">
        <f>IF($D635="","",IFERROR(INDEX(类别属性,MATCH($D635,类别表,0)),""))</f>
        <v/>
      </c>
      <c r="M635" s="18" t="n"/>
      <c r="N635" s="18" t="n"/>
      <c r="O635" s="26" t="n"/>
      <c r="P635" s="21">
        <f>IF($C635="","",IF(ISNA(MATCH($C635,账户表,0)),"※这个账户不在【基础资料】的账户档案里",IF($B635="","※没填日期，这一笔不会进任何月份的报表",IF(AND($F635&lt;&gt;"",$G635&lt;&gt;""),"※收入和支出不能同时填",IF(AND(N($F635)=0,N($G635)=0),"※收入和支出都没填",IF(OR(N($F635)&lt;0,N($G635)&lt;0),"※金额不能填负数，方向反了就换一列填",IF($D635="","※没填收支类别，分类报表会漏掉这一笔",IF(ISNA(MATCH($D635,类别表,0)),"※收支类别不在【基础资料】的清单里",IF(AND($L635="内部转账",$M635=""),"△内部转账要在「对方账户」写上另一头",IF(AND($L635="内部转账",$M635=$C635),"※对方账户跟本账户是同一个",IF(AND($L635&lt;&gt;"内部转账",$M635&lt;&gt;""),"△填了对方账户，但类别不是内部转账",IF($H635&lt;0,"△这一笔之后该账户余额成负数了，核一下",""))))))))))))</f>
        <v/>
      </c>
    </row>
    <row r="636">
      <c r="A636" s="17">
        <f>IF($C636="","",COUNTA($C$5:$C636))</f>
        <v/>
      </c>
      <c r="B636" s="20" t="n"/>
      <c r="C636" s="18" t="n"/>
      <c r="D636" s="18" t="n"/>
      <c r="E636" s="26" t="n"/>
      <c r="F636" s="19" t="n"/>
      <c r="G636" s="19" t="n"/>
      <c r="H636" s="27">
        <f>IF($C636="","",ROUND(SUMIF(账户表,$C636,账户期初)+SUMIFS($F$5:F636,$C$5:C636,$C636)-SUMIFS($G$5:G636,$C$5:C636,$C636),2))</f>
        <v/>
      </c>
      <c r="I636" s="18" t="n"/>
      <c r="J636" s="18" t="n"/>
      <c r="K636" s="28">
        <f>IF($B636="","",--TEXT($B636,"yyyymm"))</f>
        <v/>
      </c>
      <c r="L636" s="29">
        <f>IF($D636="","",IFERROR(INDEX(类别属性,MATCH($D636,类别表,0)),""))</f>
        <v/>
      </c>
      <c r="M636" s="18" t="n"/>
      <c r="N636" s="18" t="n"/>
      <c r="O636" s="26" t="n"/>
      <c r="P636" s="21">
        <f>IF($C636="","",IF(ISNA(MATCH($C636,账户表,0)),"※这个账户不在【基础资料】的账户档案里",IF($B636="","※没填日期，这一笔不会进任何月份的报表",IF(AND($F636&lt;&gt;"",$G636&lt;&gt;""),"※收入和支出不能同时填",IF(AND(N($F636)=0,N($G636)=0),"※收入和支出都没填",IF(OR(N($F636)&lt;0,N($G636)&lt;0),"※金额不能填负数，方向反了就换一列填",IF($D636="","※没填收支类别，分类报表会漏掉这一笔",IF(ISNA(MATCH($D636,类别表,0)),"※收支类别不在【基础资料】的清单里",IF(AND($L636="内部转账",$M636=""),"△内部转账要在「对方账户」写上另一头",IF(AND($L636="内部转账",$M636=$C636),"※对方账户跟本账户是同一个",IF(AND($L636&lt;&gt;"内部转账",$M636&lt;&gt;""),"△填了对方账户，但类别不是内部转账",IF($H636&lt;0,"△这一笔之后该账户余额成负数了，核一下",""))))))))))))</f>
        <v/>
      </c>
    </row>
    <row r="637">
      <c r="A637" s="17">
        <f>IF($C637="","",COUNTA($C$5:$C637))</f>
        <v/>
      </c>
      <c r="B637" s="20" t="n"/>
      <c r="C637" s="18" t="n"/>
      <c r="D637" s="18" t="n"/>
      <c r="E637" s="26" t="n"/>
      <c r="F637" s="19" t="n"/>
      <c r="G637" s="19" t="n"/>
      <c r="H637" s="27">
        <f>IF($C637="","",ROUND(SUMIF(账户表,$C637,账户期初)+SUMIFS($F$5:F637,$C$5:C637,$C637)-SUMIFS($G$5:G637,$C$5:C637,$C637),2))</f>
        <v/>
      </c>
      <c r="I637" s="18" t="n"/>
      <c r="J637" s="18" t="n"/>
      <c r="K637" s="28">
        <f>IF($B637="","",--TEXT($B637,"yyyymm"))</f>
        <v/>
      </c>
      <c r="L637" s="29">
        <f>IF($D637="","",IFERROR(INDEX(类别属性,MATCH($D637,类别表,0)),""))</f>
        <v/>
      </c>
      <c r="M637" s="18" t="n"/>
      <c r="N637" s="18" t="n"/>
      <c r="O637" s="26" t="n"/>
      <c r="P637" s="21">
        <f>IF($C637="","",IF(ISNA(MATCH($C637,账户表,0)),"※这个账户不在【基础资料】的账户档案里",IF($B637="","※没填日期，这一笔不会进任何月份的报表",IF(AND($F637&lt;&gt;"",$G637&lt;&gt;""),"※收入和支出不能同时填",IF(AND(N($F637)=0,N($G637)=0),"※收入和支出都没填",IF(OR(N($F637)&lt;0,N($G637)&lt;0),"※金额不能填负数，方向反了就换一列填",IF($D637="","※没填收支类别，分类报表会漏掉这一笔",IF(ISNA(MATCH($D637,类别表,0)),"※收支类别不在【基础资料】的清单里",IF(AND($L637="内部转账",$M637=""),"△内部转账要在「对方账户」写上另一头",IF(AND($L637="内部转账",$M637=$C637),"※对方账户跟本账户是同一个",IF(AND($L637&lt;&gt;"内部转账",$M637&lt;&gt;""),"△填了对方账户，但类别不是内部转账",IF($H637&lt;0,"△这一笔之后该账户余额成负数了，核一下",""))))))))))))</f>
        <v/>
      </c>
    </row>
    <row r="638">
      <c r="A638" s="17">
        <f>IF($C638="","",COUNTA($C$5:$C638))</f>
        <v/>
      </c>
      <c r="B638" s="20" t="n"/>
      <c r="C638" s="18" t="n"/>
      <c r="D638" s="18" t="n"/>
      <c r="E638" s="26" t="n"/>
      <c r="F638" s="19" t="n"/>
      <c r="G638" s="19" t="n"/>
      <c r="H638" s="27">
        <f>IF($C638="","",ROUND(SUMIF(账户表,$C638,账户期初)+SUMIFS($F$5:F638,$C$5:C638,$C638)-SUMIFS($G$5:G638,$C$5:C638,$C638),2))</f>
        <v/>
      </c>
      <c r="I638" s="18" t="n"/>
      <c r="J638" s="18" t="n"/>
      <c r="K638" s="28">
        <f>IF($B638="","",--TEXT($B638,"yyyymm"))</f>
        <v/>
      </c>
      <c r="L638" s="29">
        <f>IF($D638="","",IFERROR(INDEX(类别属性,MATCH($D638,类别表,0)),""))</f>
        <v/>
      </c>
      <c r="M638" s="18" t="n"/>
      <c r="N638" s="18" t="n"/>
      <c r="O638" s="26" t="n"/>
      <c r="P638" s="21">
        <f>IF($C638="","",IF(ISNA(MATCH($C638,账户表,0)),"※这个账户不在【基础资料】的账户档案里",IF($B638="","※没填日期，这一笔不会进任何月份的报表",IF(AND($F638&lt;&gt;"",$G638&lt;&gt;""),"※收入和支出不能同时填",IF(AND(N($F638)=0,N($G638)=0),"※收入和支出都没填",IF(OR(N($F638)&lt;0,N($G638)&lt;0),"※金额不能填负数，方向反了就换一列填",IF($D638="","※没填收支类别，分类报表会漏掉这一笔",IF(ISNA(MATCH($D638,类别表,0)),"※收支类别不在【基础资料】的清单里",IF(AND($L638="内部转账",$M638=""),"△内部转账要在「对方账户」写上另一头",IF(AND($L638="内部转账",$M638=$C638),"※对方账户跟本账户是同一个",IF(AND($L638&lt;&gt;"内部转账",$M638&lt;&gt;""),"△填了对方账户，但类别不是内部转账",IF($H638&lt;0,"△这一笔之后该账户余额成负数了，核一下",""))))))))))))</f>
        <v/>
      </c>
    </row>
    <row r="639">
      <c r="A639" s="17">
        <f>IF($C639="","",COUNTA($C$5:$C639))</f>
        <v/>
      </c>
      <c r="B639" s="20" t="n"/>
      <c r="C639" s="18" t="n"/>
      <c r="D639" s="18" t="n"/>
      <c r="E639" s="26" t="n"/>
      <c r="F639" s="19" t="n"/>
      <c r="G639" s="19" t="n"/>
      <c r="H639" s="27">
        <f>IF($C639="","",ROUND(SUMIF(账户表,$C639,账户期初)+SUMIFS($F$5:F639,$C$5:C639,$C639)-SUMIFS($G$5:G639,$C$5:C639,$C639),2))</f>
        <v/>
      </c>
      <c r="I639" s="18" t="n"/>
      <c r="J639" s="18" t="n"/>
      <c r="K639" s="28">
        <f>IF($B639="","",--TEXT($B639,"yyyymm"))</f>
        <v/>
      </c>
      <c r="L639" s="29">
        <f>IF($D639="","",IFERROR(INDEX(类别属性,MATCH($D639,类别表,0)),""))</f>
        <v/>
      </c>
      <c r="M639" s="18" t="n"/>
      <c r="N639" s="18" t="n"/>
      <c r="O639" s="26" t="n"/>
      <c r="P639" s="21">
        <f>IF($C639="","",IF(ISNA(MATCH($C639,账户表,0)),"※这个账户不在【基础资料】的账户档案里",IF($B639="","※没填日期，这一笔不会进任何月份的报表",IF(AND($F639&lt;&gt;"",$G639&lt;&gt;""),"※收入和支出不能同时填",IF(AND(N($F639)=0,N($G639)=0),"※收入和支出都没填",IF(OR(N($F639)&lt;0,N($G639)&lt;0),"※金额不能填负数，方向反了就换一列填",IF($D639="","※没填收支类别，分类报表会漏掉这一笔",IF(ISNA(MATCH($D639,类别表,0)),"※收支类别不在【基础资料】的清单里",IF(AND($L639="内部转账",$M639=""),"△内部转账要在「对方账户」写上另一头",IF(AND($L639="内部转账",$M639=$C639),"※对方账户跟本账户是同一个",IF(AND($L639&lt;&gt;"内部转账",$M639&lt;&gt;""),"△填了对方账户，但类别不是内部转账",IF($H639&lt;0,"△这一笔之后该账户余额成负数了，核一下",""))))))))))))</f>
        <v/>
      </c>
    </row>
    <row r="640">
      <c r="A640" s="17">
        <f>IF($C640="","",COUNTA($C$5:$C640))</f>
        <v/>
      </c>
      <c r="B640" s="20" t="n"/>
      <c r="C640" s="18" t="n"/>
      <c r="D640" s="18" t="n"/>
      <c r="E640" s="26" t="n"/>
      <c r="F640" s="19" t="n"/>
      <c r="G640" s="19" t="n"/>
      <c r="H640" s="27">
        <f>IF($C640="","",ROUND(SUMIF(账户表,$C640,账户期初)+SUMIFS($F$5:F640,$C$5:C640,$C640)-SUMIFS($G$5:G640,$C$5:C640,$C640),2))</f>
        <v/>
      </c>
      <c r="I640" s="18" t="n"/>
      <c r="J640" s="18" t="n"/>
      <c r="K640" s="28">
        <f>IF($B640="","",--TEXT($B640,"yyyymm"))</f>
        <v/>
      </c>
      <c r="L640" s="29">
        <f>IF($D640="","",IFERROR(INDEX(类别属性,MATCH($D640,类别表,0)),""))</f>
        <v/>
      </c>
      <c r="M640" s="18" t="n"/>
      <c r="N640" s="18" t="n"/>
      <c r="O640" s="26" t="n"/>
      <c r="P640" s="21">
        <f>IF($C640="","",IF(ISNA(MATCH($C640,账户表,0)),"※这个账户不在【基础资料】的账户档案里",IF($B640="","※没填日期，这一笔不会进任何月份的报表",IF(AND($F640&lt;&gt;"",$G640&lt;&gt;""),"※收入和支出不能同时填",IF(AND(N($F640)=0,N($G640)=0),"※收入和支出都没填",IF(OR(N($F640)&lt;0,N($G640)&lt;0),"※金额不能填负数，方向反了就换一列填",IF($D640="","※没填收支类别，分类报表会漏掉这一笔",IF(ISNA(MATCH($D640,类别表,0)),"※收支类别不在【基础资料】的清单里",IF(AND($L640="内部转账",$M640=""),"△内部转账要在「对方账户」写上另一头",IF(AND($L640="内部转账",$M640=$C640),"※对方账户跟本账户是同一个",IF(AND($L640&lt;&gt;"内部转账",$M640&lt;&gt;""),"△填了对方账户，但类别不是内部转账",IF($H640&lt;0,"△这一笔之后该账户余额成负数了，核一下",""))))))))))))</f>
        <v/>
      </c>
    </row>
    <row r="641">
      <c r="A641" s="17">
        <f>IF($C641="","",COUNTA($C$5:$C641))</f>
        <v/>
      </c>
      <c r="B641" s="20" t="n"/>
      <c r="C641" s="18" t="n"/>
      <c r="D641" s="18" t="n"/>
      <c r="E641" s="26" t="n"/>
      <c r="F641" s="19" t="n"/>
      <c r="G641" s="19" t="n"/>
      <c r="H641" s="27">
        <f>IF($C641="","",ROUND(SUMIF(账户表,$C641,账户期初)+SUMIFS($F$5:F641,$C$5:C641,$C641)-SUMIFS($G$5:G641,$C$5:C641,$C641),2))</f>
        <v/>
      </c>
      <c r="I641" s="18" t="n"/>
      <c r="J641" s="18" t="n"/>
      <c r="K641" s="28">
        <f>IF($B641="","",--TEXT($B641,"yyyymm"))</f>
        <v/>
      </c>
      <c r="L641" s="29">
        <f>IF($D641="","",IFERROR(INDEX(类别属性,MATCH($D641,类别表,0)),""))</f>
        <v/>
      </c>
      <c r="M641" s="18" t="n"/>
      <c r="N641" s="18" t="n"/>
      <c r="O641" s="26" t="n"/>
      <c r="P641" s="21">
        <f>IF($C641="","",IF(ISNA(MATCH($C641,账户表,0)),"※这个账户不在【基础资料】的账户档案里",IF($B641="","※没填日期，这一笔不会进任何月份的报表",IF(AND($F641&lt;&gt;"",$G641&lt;&gt;""),"※收入和支出不能同时填",IF(AND(N($F641)=0,N($G641)=0),"※收入和支出都没填",IF(OR(N($F641)&lt;0,N($G641)&lt;0),"※金额不能填负数，方向反了就换一列填",IF($D641="","※没填收支类别，分类报表会漏掉这一笔",IF(ISNA(MATCH($D641,类别表,0)),"※收支类别不在【基础资料】的清单里",IF(AND($L641="内部转账",$M641=""),"△内部转账要在「对方账户」写上另一头",IF(AND($L641="内部转账",$M641=$C641),"※对方账户跟本账户是同一个",IF(AND($L641&lt;&gt;"内部转账",$M641&lt;&gt;""),"△填了对方账户，但类别不是内部转账",IF($H641&lt;0,"△这一笔之后该账户余额成负数了，核一下",""))))))))))))</f>
        <v/>
      </c>
    </row>
    <row r="642">
      <c r="A642" s="17">
        <f>IF($C642="","",COUNTA($C$5:$C642))</f>
        <v/>
      </c>
      <c r="B642" s="20" t="n"/>
      <c r="C642" s="18" t="n"/>
      <c r="D642" s="18" t="n"/>
      <c r="E642" s="26" t="n"/>
      <c r="F642" s="19" t="n"/>
      <c r="G642" s="19" t="n"/>
      <c r="H642" s="27">
        <f>IF($C642="","",ROUND(SUMIF(账户表,$C642,账户期初)+SUMIFS($F$5:F642,$C$5:C642,$C642)-SUMIFS($G$5:G642,$C$5:C642,$C642),2))</f>
        <v/>
      </c>
      <c r="I642" s="18" t="n"/>
      <c r="J642" s="18" t="n"/>
      <c r="K642" s="28">
        <f>IF($B642="","",--TEXT($B642,"yyyymm"))</f>
        <v/>
      </c>
      <c r="L642" s="29">
        <f>IF($D642="","",IFERROR(INDEX(类别属性,MATCH($D642,类别表,0)),""))</f>
        <v/>
      </c>
      <c r="M642" s="18" t="n"/>
      <c r="N642" s="18" t="n"/>
      <c r="O642" s="26" t="n"/>
      <c r="P642" s="21">
        <f>IF($C642="","",IF(ISNA(MATCH($C642,账户表,0)),"※这个账户不在【基础资料】的账户档案里",IF($B642="","※没填日期，这一笔不会进任何月份的报表",IF(AND($F642&lt;&gt;"",$G642&lt;&gt;""),"※收入和支出不能同时填",IF(AND(N($F642)=0,N($G642)=0),"※收入和支出都没填",IF(OR(N($F642)&lt;0,N($G642)&lt;0),"※金额不能填负数，方向反了就换一列填",IF($D642="","※没填收支类别，分类报表会漏掉这一笔",IF(ISNA(MATCH($D642,类别表,0)),"※收支类别不在【基础资料】的清单里",IF(AND($L642="内部转账",$M642=""),"△内部转账要在「对方账户」写上另一头",IF(AND($L642="内部转账",$M642=$C642),"※对方账户跟本账户是同一个",IF(AND($L642&lt;&gt;"内部转账",$M642&lt;&gt;""),"△填了对方账户，但类别不是内部转账",IF($H642&lt;0,"△这一笔之后该账户余额成负数了，核一下",""))))))))))))</f>
        <v/>
      </c>
    </row>
    <row r="643">
      <c r="A643" s="17">
        <f>IF($C643="","",COUNTA($C$5:$C643))</f>
        <v/>
      </c>
      <c r="B643" s="20" t="n"/>
      <c r="C643" s="18" t="n"/>
      <c r="D643" s="18" t="n"/>
      <c r="E643" s="26" t="n"/>
      <c r="F643" s="19" t="n"/>
      <c r="G643" s="19" t="n"/>
      <c r="H643" s="27">
        <f>IF($C643="","",ROUND(SUMIF(账户表,$C643,账户期初)+SUMIFS($F$5:F643,$C$5:C643,$C643)-SUMIFS($G$5:G643,$C$5:C643,$C643),2))</f>
        <v/>
      </c>
      <c r="I643" s="18" t="n"/>
      <c r="J643" s="18" t="n"/>
      <c r="K643" s="28">
        <f>IF($B643="","",--TEXT($B643,"yyyymm"))</f>
        <v/>
      </c>
      <c r="L643" s="29">
        <f>IF($D643="","",IFERROR(INDEX(类别属性,MATCH($D643,类别表,0)),""))</f>
        <v/>
      </c>
      <c r="M643" s="18" t="n"/>
      <c r="N643" s="18" t="n"/>
      <c r="O643" s="26" t="n"/>
      <c r="P643" s="21">
        <f>IF($C643="","",IF(ISNA(MATCH($C643,账户表,0)),"※这个账户不在【基础资料】的账户档案里",IF($B643="","※没填日期，这一笔不会进任何月份的报表",IF(AND($F643&lt;&gt;"",$G643&lt;&gt;""),"※收入和支出不能同时填",IF(AND(N($F643)=0,N($G643)=0),"※收入和支出都没填",IF(OR(N($F643)&lt;0,N($G643)&lt;0),"※金额不能填负数，方向反了就换一列填",IF($D643="","※没填收支类别，分类报表会漏掉这一笔",IF(ISNA(MATCH($D643,类别表,0)),"※收支类别不在【基础资料】的清单里",IF(AND($L643="内部转账",$M643=""),"△内部转账要在「对方账户」写上另一头",IF(AND($L643="内部转账",$M643=$C643),"※对方账户跟本账户是同一个",IF(AND($L643&lt;&gt;"内部转账",$M643&lt;&gt;""),"△填了对方账户，但类别不是内部转账",IF($H643&lt;0,"△这一笔之后该账户余额成负数了，核一下",""))))))))))))</f>
        <v/>
      </c>
    </row>
    <row r="644">
      <c r="A644" s="17">
        <f>IF($C644="","",COUNTA($C$5:$C644))</f>
        <v/>
      </c>
      <c r="B644" s="20" t="n"/>
      <c r="C644" s="18" t="n"/>
      <c r="D644" s="18" t="n"/>
      <c r="E644" s="26" t="n"/>
      <c r="F644" s="19" t="n"/>
      <c r="G644" s="19" t="n"/>
      <c r="H644" s="27">
        <f>IF($C644="","",ROUND(SUMIF(账户表,$C644,账户期初)+SUMIFS($F$5:F644,$C$5:C644,$C644)-SUMIFS($G$5:G644,$C$5:C644,$C644),2))</f>
        <v/>
      </c>
      <c r="I644" s="18" t="n"/>
      <c r="J644" s="18" t="n"/>
      <c r="K644" s="28">
        <f>IF($B644="","",--TEXT($B644,"yyyymm"))</f>
        <v/>
      </c>
      <c r="L644" s="29">
        <f>IF($D644="","",IFERROR(INDEX(类别属性,MATCH($D644,类别表,0)),""))</f>
        <v/>
      </c>
      <c r="M644" s="18" t="n"/>
      <c r="N644" s="18" t="n"/>
      <c r="O644" s="26" t="n"/>
      <c r="P644" s="21">
        <f>IF($C644="","",IF(ISNA(MATCH($C644,账户表,0)),"※这个账户不在【基础资料】的账户档案里",IF($B644="","※没填日期，这一笔不会进任何月份的报表",IF(AND($F644&lt;&gt;"",$G644&lt;&gt;""),"※收入和支出不能同时填",IF(AND(N($F644)=0,N($G644)=0),"※收入和支出都没填",IF(OR(N($F644)&lt;0,N($G644)&lt;0),"※金额不能填负数，方向反了就换一列填",IF($D644="","※没填收支类别，分类报表会漏掉这一笔",IF(ISNA(MATCH($D644,类别表,0)),"※收支类别不在【基础资料】的清单里",IF(AND($L644="内部转账",$M644=""),"△内部转账要在「对方账户」写上另一头",IF(AND($L644="内部转账",$M644=$C644),"※对方账户跟本账户是同一个",IF(AND($L644&lt;&gt;"内部转账",$M644&lt;&gt;""),"△填了对方账户，但类别不是内部转账",IF($H644&lt;0,"△这一笔之后该账户余额成负数了，核一下",""))))))))))))</f>
        <v/>
      </c>
    </row>
    <row r="645">
      <c r="A645" s="17">
        <f>IF($C645="","",COUNTA($C$5:$C645))</f>
        <v/>
      </c>
      <c r="B645" s="20" t="n"/>
      <c r="C645" s="18" t="n"/>
      <c r="D645" s="18" t="n"/>
      <c r="E645" s="26" t="n"/>
      <c r="F645" s="19" t="n"/>
      <c r="G645" s="19" t="n"/>
      <c r="H645" s="27">
        <f>IF($C645="","",ROUND(SUMIF(账户表,$C645,账户期初)+SUMIFS($F$5:F645,$C$5:C645,$C645)-SUMIFS($G$5:G645,$C$5:C645,$C645),2))</f>
        <v/>
      </c>
      <c r="I645" s="18" t="n"/>
      <c r="J645" s="18" t="n"/>
      <c r="K645" s="28">
        <f>IF($B645="","",--TEXT($B645,"yyyymm"))</f>
        <v/>
      </c>
      <c r="L645" s="29">
        <f>IF($D645="","",IFERROR(INDEX(类别属性,MATCH($D645,类别表,0)),""))</f>
        <v/>
      </c>
      <c r="M645" s="18" t="n"/>
      <c r="N645" s="18" t="n"/>
      <c r="O645" s="26" t="n"/>
      <c r="P645" s="21">
        <f>IF($C645="","",IF(ISNA(MATCH($C645,账户表,0)),"※这个账户不在【基础资料】的账户档案里",IF($B645="","※没填日期，这一笔不会进任何月份的报表",IF(AND($F645&lt;&gt;"",$G645&lt;&gt;""),"※收入和支出不能同时填",IF(AND(N($F645)=0,N($G645)=0),"※收入和支出都没填",IF(OR(N($F645)&lt;0,N($G645)&lt;0),"※金额不能填负数，方向反了就换一列填",IF($D645="","※没填收支类别，分类报表会漏掉这一笔",IF(ISNA(MATCH($D645,类别表,0)),"※收支类别不在【基础资料】的清单里",IF(AND($L645="内部转账",$M645=""),"△内部转账要在「对方账户」写上另一头",IF(AND($L645="内部转账",$M645=$C645),"※对方账户跟本账户是同一个",IF(AND($L645&lt;&gt;"内部转账",$M645&lt;&gt;""),"△填了对方账户，但类别不是内部转账",IF($H645&lt;0,"△这一笔之后该账户余额成负数了，核一下",""))))))))))))</f>
        <v/>
      </c>
    </row>
    <row r="646">
      <c r="A646" s="17">
        <f>IF($C646="","",COUNTA($C$5:$C646))</f>
        <v/>
      </c>
      <c r="B646" s="20" t="n"/>
      <c r="C646" s="18" t="n"/>
      <c r="D646" s="18" t="n"/>
      <c r="E646" s="26" t="n"/>
      <c r="F646" s="19" t="n"/>
      <c r="G646" s="19" t="n"/>
      <c r="H646" s="27">
        <f>IF($C646="","",ROUND(SUMIF(账户表,$C646,账户期初)+SUMIFS($F$5:F646,$C$5:C646,$C646)-SUMIFS($G$5:G646,$C$5:C646,$C646),2))</f>
        <v/>
      </c>
      <c r="I646" s="18" t="n"/>
      <c r="J646" s="18" t="n"/>
      <c r="K646" s="28">
        <f>IF($B646="","",--TEXT($B646,"yyyymm"))</f>
        <v/>
      </c>
      <c r="L646" s="29">
        <f>IF($D646="","",IFERROR(INDEX(类别属性,MATCH($D646,类别表,0)),""))</f>
        <v/>
      </c>
      <c r="M646" s="18" t="n"/>
      <c r="N646" s="18" t="n"/>
      <c r="O646" s="26" t="n"/>
      <c r="P646" s="21">
        <f>IF($C646="","",IF(ISNA(MATCH($C646,账户表,0)),"※这个账户不在【基础资料】的账户档案里",IF($B646="","※没填日期，这一笔不会进任何月份的报表",IF(AND($F646&lt;&gt;"",$G646&lt;&gt;""),"※收入和支出不能同时填",IF(AND(N($F646)=0,N($G646)=0),"※收入和支出都没填",IF(OR(N($F646)&lt;0,N($G646)&lt;0),"※金额不能填负数，方向反了就换一列填",IF($D646="","※没填收支类别，分类报表会漏掉这一笔",IF(ISNA(MATCH($D646,类别表,0)),"※收支类别不在【基础资料】的清单里",IF(AND($L646="内部转账",$M646=""),"△内部转账要在「对方账户」写上另一头",IF(AND($L646="内部转账",$M646=$C646),"※对方账户跟本账户是同一个",IF(AND($L646&lt;&gt;"内部转账",$M646&lt;&gt;""),"△填了对方账户，但类别不是内部转账",IF($H646&lt;0,"△这一笔之后该账户余额成负数了，核一下",""))))))))))))</f>
        <v/>
      </c>
    </row>
    <row r="647">
      <c r="A647" s="17">
        <f>IF($C647="","",COUNTA($C$5:$C647))</f>
        <v/>
      </c>
      <c r="B647" s="20" t="n"/>
      <c r="C647" s="18" t="n"/>
      <c r="D647" s="18" t="n"/>
      <c r="E647" s="26" t="n"/>
      <c r="F647" s="19" t="n"/>
      <c r="G647" s="19" t="n"/>
      <c r="H647" s="27">
        <f>IF($C647="","",ROUND(SUMIF(账户表,$C647,账户期初)+SUMIFS($F$5:F647,$C$5:C647,$C647)-SUMIFS($G$5:G647,$C$5:C647,$C647),2))</f>
        <v/>
      </c>
      <c r="I647" s="18" t="n"/>
      <c r="J647" s="18" t="n"/>
      <c r="K647" s="28">
        <f>IF($B647="","",--TEXT($B647,"yyyymm"))</f>
        <v/>
      </c>
      <c r="L647" s="29">
        <f>IF($D647="","",IFERROR(INDEX(类别属性,MATCH($D647,类别表,0)),""))</f>
        <v/>
      </c>
      <c r="M647" s="18" t="n"/>
      <c r="N647" s="18" t="n"/>
      <c r="O647" s="26" t="n"/>
      <c r="P647" s="21">
        <f>IF($C647="","",IF(ISNA(MATCH($C647,账户表,0)),"※这个账户不在【基础资料】的账户档案里",IF($B647="","※没填日期，这一笔不会进任何月份的报表",IF(AND($F647&lt;&gt;"",$G647&lt;&gt;""),"※收入和支出不能同时填",IF(AND(N($F647)=0,N($G647)=0),"※收入和支出都没填",IF(OR(N($F647)&lt;0,N($G647)&lt;0),"※金额不能填负数，方向反了就换一列填",IF($D647="","※没填收支类别，分类报表会漏掉这一笔",IF(ISNA(MATCH($D647,类别表,0)),"※收支类别不在【基础资料】的清单里",IF(AND($L647="内部转账",$M647=""),"△内部转账要在「对方账户」写上另一头",IF(AND($L647="内部转账",$M647=$C647),"※对方账户跟本账户是同一个",IF(AND($L647&lt;&gt;"内部转账",$M647&lt;&gt;""),"△填了对方账户，但类别不是内部转账",IF($H647&lt;0,"△这一笔之后该账户余额成负数了，核一下",""))))))))))))</f>
        <v/>
      </c>
    </row>
    <row r="648">
      <c r="A648" s="17">
        <f>IF($C648="","",COUNTA($C$5:$C648))</f>
        <v/>
      </c>
      <c r="B648" s="20" t="n"/>
      <c r="C648" s="18" t="n"/>
      <c r="D648" s="18" t="n"/>
      <c r="E648" s="26" t="n"/>
      <c r="F648" s="19" t="n"/>
      <c r="G648" s="19" t="n"/>
      <c r="H648" s="27">
        <f>IF($C648="","",ROUND(SUMIF(账户表,$C648,账户期初)+SUMIFS($F$5:F648,$C$5:C648,$C648)-SUMIFS($G$5:G648,$C$5:C648,$C648),2))</f>
        <v/>
      </c>
      <c r="I648" s="18" t="n"/>
      <c r="J648" s="18" t="n"/>
      <c r="K648" s="28">
        <f>IF($B648="","",--TEXT($B648,"yyyymm"))</f>
        <v/>
      </c>
      <c r="L648" s="29">
        <f>IF($D648="","",IFERROR(INDEX(类别属性,MATCH($D648,类别表,0)),""))</f>
        <v/>
      </c>
      <c r="M648" s="18" t="n"/>
      <c r="N648" s="18" t="n"/>
      <c r="O648" s="26" t="n"/>
      <c r="P648" s="21">
        <f>IF($C648="","",IF(ISNA(MATCH($C648,账户表,0)),"※这个账户不在【基础资料】的账户档案里",IF($B648="","※没填日期，这一笔不会进任何月份的报表",IF(AND($F648&lt;&gt;"",$G648&lt;&gt;""),"※收入和支出不能同时填",IF(AND(N($F648)=0,N($G648)=0),"※收入和支出都没填",IF(OR(N($F648)&lt;0,N($G648)&lt;0),"※金额不能填负数，方向反了就换一列填",IF($D648="","※没填收支类别，分类报表会漏掉这一笔",IF(ISNA(MATCH($D648,类别表,0)),"※收支类别不在【基础资料】的清单里",IF(AND($L648="内部转账",$M648=""),"△内部转账要在「对方账户」写上另一头",IF(AND($L648="内部转账",$M648=$C648),"※对方账户跟本账户是同一个",IF(AND($L648&lt;&gt;"内部转账",$M648&lt;&gt;""),"△填了对方账户，但类别不是内部转账",IF($H648&lt;0,"△这一笔之后该账户余额成负数了，核一下",""))))))))))))</f>
        <v/>
      </c>
    </row>
    <row r="649">
      <c r="A649" s="17">
        <f>IF($C649="","",COUNTA($C$5:$C649))</f>
        <v/>
      </c>
      <c r="B649" s="20" t="n"/>
      <c r="C649" s="18" t="n"/>
      <c r="D649" s="18" t="n"/>
      <c r="E649" s="26" t="n"/>
      <c r="F649" s="19" t="n"/>
      <c r="G649" s="19" t="n"/>
      <c r="H649" s="27">
        <f>IF($C649="","",ROUND(SUMIF(账户表,$C649,账户期初)+SUMIFS($F$5:F649,$C$5:C649,$C649)-SUMIFS($G$5:G649,$C$5:C649,$C649),2))</f>
        <v/>
      </c>
      <c r="I649" s="18" t="n"/>
      <c r="J649" s="18" t="n"/>
      <c r="K649" s="28">
        <f>IF($B649="","",--TEXT($B649,"yyyymm"))</f>
        <v/>
      </c>
      <c r="L649" s="29">
        <f>IF($D649="","",IFERROR(INDEX(类别属性,MATCH($D649,类别表,0)),""))</f>
        <v/>
      </c>
      <c r="M649" s="18" t="n"/>
      <c r="N649" s="18" t="n"/>
      <c r="O649" s="26" t="n"/>
      <c r="P649" s="21">
        <f>IF($C649="","",IF(ISNA(MATCH($C649,账户表,0)),"※这个账户不在【基础资料】的账户档案里",IF($B649="","※没填日期，这一笔不会进任何月份的报表",IF(AND($F649&lt;&gt;"",$G649&lt;&gt;""),"※收入和支出不能同时填",IF(AND(N($F649)=0,N($G649)=0),"※收入和支出都没填",IF(OR(N($F649)&lt;0,N($G649)&lt;0),"※金额不能填负数，方向反了就换一列填",IF($D649="","※没填收支类别，分类报表会漏掉这一笔",IF(ISNA(MATCH($D649,类别表,0)),"※收支类别不在【基础资料】的清单里",IF(AND($L649="内部转账",$M649=""),"△内部转账要在「对方账户」写上另一头",IF(AND($L649="内部转账",$M649=$C649),"※对方账户跟本账户是同一个",IF(AND($L649&lt;&gt;"内部转账",$M649&lt;&gt;""),"△填了对方账户，但类别不是内部转账",IF($H649&lt;0,"△这一笔之后该账户余额成负数了，核一下",""))))))))))))</f>
        <v/>
      </c>
    </row>
    <row r="650">
      <c r="A650" s="17">
        <f>IF($C650="","",COUNTA($C$5:$C650))</f>
        <v/>
      </c>
      <c r="B650" s="20" t="n"/>
      <c r="C650" s="18" t="n"/>
      <c r="D650" s="18" t="n"/>
      <c r="E650" s="26" t="n"/>
      <c r="F650" s="19" t="n"/>
      <c r="G650" s="19" t="n"/>
      <c r="H650" s="27">
        <f>IF($C650="","",ROUND(SUMIF(账户表,$C650,账户期初)+SUMIFS($F$5:F650,$C$5:C650,$C650)-SUMIFS($G$5:G650,$C$5:C650,$C650),2))</f>
        <v/>
      </c>
      <c r="I650" s="18" t="n"/>
      <c r="J650" s="18" t="n"/>
      <c r="K650" s="28">
        <f>IF($B650="","",--TEXT($B650,"yyyymm"))</f>
        <v/>
      </c>
      <c r="L650" s="29">
        <f>IF($D650="","",IFERROR(INDEX(类别属性,MATCH($D650,类别表,0)),""))</f>
        <v/>
      </c>
      <c r="M650" s="18" t="n"/>
      <c r="N650" s="18" t="n"/>
      <c r="O650" s="26" t="n"/>
      <c r="P650" s="21">
        <f>IF($C650="","",IF(ISNA(MATCH($C650,账户表,0)),"※这个账户不在【基础资料】的账户档案里",IF($B650="","※没填日期，这一笔不会进任何月份的报表",IF(AND($F650&lt;&gt;"",$G650&lt;&gt;""),"※收入和支出不能同时填",IF(AND(N($F650)=0,N($G650)=0),"※收入和支出都没填",IF(OR(N($F650)&lt;0,N($G650)&lt;0),"※金额不能填负数，方向反了就换一列填",IF($D650="","※没填收支类别，分类报表会漏掉这一笔",IF(ISNA(MATCH($D650,类别表,0)),"※收支类别不在【基础资料】的清单里",IF(AND($L650="内部转账",$M650=""),"△内部转账要在「对方账户」写上另一头",IF(AND($L650="内部转账",$M650=$C650),"※对方账户跟本账户是同一个",IF(AND($L650&lt;&gt;"内部转账",$M650&lt;&gt;""),"△填了对方账户，但类别不是内部转账",IF($H650&lt;0,"△这一笔之后该账户余额成负数了，核一下",""))))))))))))</f>
        <v/>
      </c>
    </row>
    <row r="651">
      <c r="A651" s="17">
        <f>IF($C651="","",COUNTA($C$5:$C651))</f>
        <v/>
      </c>
      <c r="B651" s="20" t="n"/>
      <c r="C651" s="18" t="n"/>
      <c r="D651" s="18" t="n"/>
      <c r="E651" s="26" t="n"/>
      <c r="F651" s="19" t="n"/>
      <c r="G651" s="19" t="n"/>
      <c r="H651" s="27">
        <f>IF($C651="","",ROUND(SUMIF(账户表,$C651,账户期初)+SUMIFS($F$5:F651,$C$5:C651,$C651)-SUMIFS($G$5:G651,$C$5:C651,$C651),2))</f>
        <v/>
      </c>
      <c r="I651" s="18" t="n"/>
      <c r="J651" s="18" t="n"/>
      <c r="K651" s="28">
        <f>IF($B651="","",--TEXT($B651,"yyyymm"))</f>
        <v/>
      </c>
      <c r="L651" s="29">
        <f>IF($D651="","",IFERROR(INDEX(类别属性,MATCH($D651,类别表,0)),""))</f>
        <v/>
      </c>
      <c r="M651" s="18" t="n"/>
      <c r="N651" s="18" t="n"/>
      <c r="O651" s="26" t="n"/>
      <c r="P651" s="21">
        <f>IF($C651="","",IF(ISNA(MATCH($C651,账户表,0)),"※这个账户不在【基础资料】的账户档案里",IF($B651="","※没填日期，这一笔不会进任何月份的报表",IF(AND($F651&lt;&gt;"",$G651&lt;&gt;""),"※收入和支出不能同时填",IF(AND(N($F651)=0,N($G651)=0),"※收入和支出都没填",IF(OR(N($F651)&lt;0,N($G651)&lt;0),"※金额不能填负数，方向反了就换一列填",IF($D651="","※没填收支类别，分类报表会漏掉这一笔",IF(ISNA(MATCH($D651,类别表,0)),"※收支类别不在【基础资料】的清单里",IF(AND($L651="内部转账",$M651=""),"△内部转账要在「对方账户」写上另一头",IF(AND($L651="内部转账",$M651=$C651),"※对方账户跟本账户是同一个",IF(AND($L651&lt;&gt;"内部转账",$M651&lt;&gt;""),"△填了对方账户，但类别不是内部转账",IF($H651&lt;0,"△这一笔之后该账户余额成负数了，核一下",""))))))))))))</f>
        <v/>
      </c>
    </row>
    <row r="652">
      <c r="A652" s="17">
        <f>IF($C652="","",COUNTA($C$5:$C652))</f>
        <v/>
      </c>
      <c r="B652" s="20" t="n"/>
      <c r="C652" s="18" t="n"/>
      <c r="D652" s="18" t="n"/>
      <c r="E652" s="26" t="n"/>
      <c r="F652" s="19" t="n"/>
      <c r="G652" s="19" t="n"/>
      <c r="H652" s="27">
        <f>IF($C652="","",ROUND(SUMIF(账户表,$C652,账户期初)+SUMIFS($F$5:F652,$C$5:C652,$C652)-SUMIFS($G$5:G652,$C$5:C652,$C652),2))</f>
        <v/>
      </c>
      <c r="I652" s="18" t="n"/>
      <c r="J652" s="18" t="n"/>
      <c r="K652" s="28">
        <f>IF($B652="","",--TEXT($B652,"yyyymm"))</f>
        <v/>
      </c>
      <c r="L652" s="29">
        <f>IF($D652="","",IFERROR(INDEX(类别属性,MATCH($D652,类别表,0)),""))</f>
        <v/>
      </c>
      <c r="M652" s="18" t="n"/>
      <c r="N652" s="18" t="n"/>
      <c r="O652" s="26" t="n"/>
      <c r="P652" s="21">
        <f>IF($C652="","",IF(ISNA(MATCH($C652,账户表,0)),"※这个账户不在【基础资料】的账户档案里",IF($B652="","※没填日期，这一笔不会进任何月份的报表",IF(AND($F652&lt;&gt;"",$G652&lt;&gt;""),"※收入和支出不能同时填",IF(AND(N($F652)=0,N($G652)=0),"※收入和支出都没填",IF(OR(N($F652)&lt;0,N($G652)&lt;0),"※金额不能填负数，方向反了就换一列填",IF($D652="","※没填收支类别，分类报表会漏掉这一笔",IF(ISNA(MATCH($D652,类别表,0)),"※收支类别不在【基础资料】的清单里",IF(AND($L652="内部转账",$M652=""),"△内部转账要在「对方账户」写上另一头",IF(AND($L652="内部转账",$M652=$C652),"※对方账户跟本账户是同一个",IF(AND($L652&lt;&gt;"内部转账",$M652&lt;&gt;""),"△填了对方账户，但类别不是内部转账",IF($H652&lt;0,"△这一笔之后该账户余额成负数了，核一下",""))))))))))))</f>
        <v/>
      </c>
    </row>
    <row r="653">
      <c r="A653" s="17">
        <f>IF($C653="","",COUNTA($C$5:$C653))</f>
        <v/>
      </c>
      <c r="B653" s="20" t="n"/>
      <c r="C653" s="18" t="n"/>
      <c r="D653" s="18" t="n"/>
      <c r="E653" s="26" t="n"/>
      <c r="F653" s="19" t="n"/>
      <c r="G653" s="19" t="n"/>
      <c r="H653" s="27">
        <f>IF($C653="","",ROUND(SUMIF(账户表,$C653,账户期初)+SUMIFS($F$5:F653,$C$5:C653,$C653)-SUMIFS($G$5:G653,$C$5:C653,$C653),2))</f>
        <v/>
      </c>
      <c r="I653" s="18" t="n"/>
      <c r="J653" s="18" t="n"/>
      <c r="K653" s="28">
        <f>IF($B653="","",--TEXT($B653,"yyyymm"))</f>
        <v/>
      </c>
      <c r="L653" s="29">
        <f>IF($D653="","",IFERROR(INDEX(类别属性,MATCH($D653,类别表,0)),""))</f>
        <v/>
      </c>
      <c r="M653" s="18" t="n"/>
      <c r="N653" s="18" t="n"/>
      <c r="O653" s="26" t="n"/>
      <c r="P653" s="21">
        <f>IF($C653="","",IF(ISNA(MATCH($C653,账户表,0)),"※这个账户不在【基础资料】的账户档案里",IF($B653="","※没填日期，这一笔不会进任何月份的报表",IF(AND($F653&lt;&gt;"",$G653&lt;&gt;""),"※收入和支出不能同时填",IF(AND(N($F653)=0,N($G653)=0),"※收入和支出都没填",IF(OR(N($F653)&lt;0,N($G653)&lt;0),"※金额不能填负数，方向反了就换一列填",IF($D653="","※没填收支类别，分类报表会漏掉这一笔",IF(ISNA(MATCH($D653,类别表,0)),"※收支类别不在【基础资料】的清单里",IF(AND($L653="内部转账",$M653=""),"△内部转账要在「对方账户」写上另一头",IF(AND($L653="内部转账",$M653=$C653),"※对方账户跟本账户是同一个",IF(AND($L653&lt;&gt;"内部转账",$M653&lt;&gt;""),"△填了对方账户，但类别不是内部转账",IF($H653&lt;0,"△这一笔之后该账户余额成负数了，核一下",""))))))))))))</f>
        <v/>
      </c>
    </row>
    <row r="654">
      <c r="A654" s="17">
        <f>IF($C654="","",COUNTA($C$5:$C654))</f>
        <v/>
      </c>
      <c r="B654" s="20" t="n"/>
      <c r="C654" s="18" t="n"/>
      <c r="D654" s="18" t="n"/>
      <c r="E654" s="26" t="n"/>
      <c r="F654" s="19" t="n"/>
      <c r="G654" s="19" t="n"/>
      <c r="H654" s="27">
        <f>IF($C654="","",ROUND(SUMIF(账户表,$C654,账户期初)+SUMIFS($F$5:F654,$C$5:C654,$C654)-SUMIFS($G$5:G654,$C$5:C654,$C654),2))</f>
        <v/>
      </c>
      <c r="I654" s="18" t="n"/>
      <c r="J654" s="18" t="n"/>
      <c r="K654" s="28">
        <f>IF($B654="","",--TEXT($B654,"yyyymm"))</f>
        <v/>
      </c>
      <c r="L654" s="29">
        <f>IF($D654="","",IFERROR(INDEX(类别属性,MATCH($D654,类别表,0)),""))</f>
        <v/>
      </c>
      <c r="M654" s="18" t="n"/>
      <c r="N654" s="18" t="n"/>
      <c r="O654" s="26" t="n"/>
      <c r="P654" s="21">
        <f>IF($C654="","",IF(ISNA(MATCH($C654,账户表,0)),"※这个账户不在【基础资料】的账户档案里",IF($B654="","※没填日期，这一笔不会进任何月份的报表",IF(AND($F654&lt;&gt;"",$G654&lt;&gt;""),"※收入和支出不能同时填",IF(AND(N($F654)=0,N($G654)=0),"※收入和支出都没填",IF(OR(N($F654)&lt;0,N($G654)&lt;0),"※金额不能填负数，方向反了就换一列填",IF($D654="","※没填收支类别，分类报表会漏掉这一笔",IF(ISNA(MATCH($D654,类别表,0)),"※收支类别不在【基础资料】的清单里",IF(AND($L654="内部转账",$M654=""),"△内部转账要在「对方账户」写上另一头",IF(AND($L654="内部转账",$M654=$C654),"※对方账户跟本账户是同一个",IF(AND($L654&lt;&gt;"内部转账",$M654&lt;&gt;""),"△填了对方账户，但类别不是内部转账",IF($H654&lt;0,"△这一笔之后该账户余额成负数了，核一下",""))))))))))))</f>
        <v/>
      </c>
    </row>
    <row r="655">
      <c r="A655" s="17">
        <f>IF($C655="","",COUNTA($C$5:$C655))</f>
        <v/>
      </c>
      <c r="B655" s="20" t="n"/>
      <c r="C655" s="18" t="n"/>
      <c r="D655" s="18" t="n"/>
      <c r="E655" s="26" t="n"/>
      <c r="F655" s="19" t="n"/>
      <c r="G655" s="19" t="n"/>
      <c r="H655" s="27">
        <f>IF($C655="","",ROUND(SUMIF(账户表,$C655,账户期初)+SUMIFS($F$5:F655,$C$5:C655,$C655)-SUMIFS($G$5:G655,$C$5:C655,$C655),2))</f>
        <v/>
      </c>
      <c r="I655" s="18" t="n"/>
      <c r="J655" s="18" t="n"/>
      <c r="K655" s="28">
        <f>IF($B655="","",--TEXT($B655,"yyyymm"))</f>
        <v/>
      </c>
      <c r="L655" s="29">
        <f>IF($D655="","",IFERROR(INDEX(类别属性,MATCH($D655,类别表,0)),""))</f>
        <v/>
      </c>
      <c r="M655" s="18" t="n"/>
      <c r="N655" s="18" t="n"/>
      <c r="O655" s="26" t="n"/>
      <c r="P655" s="21">
        <f>IF($C655="","",IF(ISNA(MATCH($C655,账户表,0)),"※这个账户不在【基础资料】的账户档案里",IF($B655="","※没填日期，这一笔不会进任何月份的报表",IF(AND($F655&lt;&gt;"",$G655&lt;&gt;""),"※收入和支出不能同时填",IF(AND(N($F655)=0,N($G655)=0),"※收入和支出都没填",IF(OR(N($F655)&lt;0,N($G655)&lt;0),"※金额不能填负数，方向反了就换一列填",IF($D655="","※没填收支类别，分类报表会漏掉这一笔",IF(ISNA(MATCH($D655,类别表,0)),"※收支类别不在【基础资料】的清单里",IF(AND($L655="内部转账",$M655=""),"△内部转账要在「对方账户」写上另一头",IF(AND($L655="内部转账",$M655=$C655),"※对方账户跟本账户是同一个",IF(AND($L655&lt;&gt;"内部转账",$M655&lt;&gt;""),"△填了对方账户，但类别不是内部转账",IF($H655&lt;0,"△这一笔之后该账户余额成负数了，核一下",""))))))))))))</f>
        <v/>
      </c>
    </row>
    <row r="656">
      <c r="A656" s="17">
        <f>IF($C656="","",COUNTA($C$5:$C656))</f>
        <v/>
      </c>
      <c r="B656" s="20" t="n"/>
      <c r="C656" s="18" t="n"/>
      <c r="D656" s="18" t="n"/>
      <c r="E656" s="26" t="n"/>
      <c r="F656" s="19" t="n"/>
      <c r="G656" s="19" t="n"/>
      <c r="H656" s="27">
        <f>IF($C656="","",ROUND(SUMIF(账户表,$C656,账户期初)+SUMIFS($F$5:F656,$C$5:C656,$C656)-SUMIFS($G$5:G656,$C$5:C656,$C656),2))</f>
        <v/>
      </c>
      <c r="I656" s="18" t="n"/>
      <c r="J656" s="18" t="n"/>
      <c r="K656" s="28">
        <f>IF($B656="","",--TEXT($B656,"yyyymm"))</f>
        <v/>
      </c>
      <c r="L656" s="29">
        <f>IF($D656="","",IFERROR(INDEX(类别属性,MATCH($D656,类别表,0)),""))</f>
        <v/>
      </c>
      <c r="M656" s="18" t="n"/>
      <c r="N656" s="18" t="n"/>
      <c r="O656" s="26" t="n"/>
      <c r="P656" s="21">
        <f>IF($C656="","",IF(ISNA(MATCH($C656,账户表,0)),"※这个账户不在【基础资料】的账户档案里",IF($B656="","※没填日期，这一笔不会进任何月份的报表",IF(AND($F656&lt;&gt;"",$G656&lt;&gt;""),"※收入和支出不能同时填",IF(AND(N($F656)=0,N($G656)=0),"※收入和支出都没填",IF(OR(N($F656)&lt;0,N($G656)&lt;0),"※金额不能填负数，方向反了就换一列填",IF($D656="","※没填收支类别，分类报表会漏掉这一笔",IF(ISNA(MATCH($D656,类别表,0)),"※收支类别不在【基础资料】的清单里",IF(AND($L656="内部转账",$M656=""),"△内部转账要在「对方账户」写上另一头",IF(AND($L656="内部转账",$M656=$C656),"※对方账户跟本账户是同一个",IF(AND($L656&lt;&gt;"内部转账",$M656&lt;&gt;""),"△填了对方账户，但类别不是内部转账",IF($H656&lt;0,"△这一笔之后该账户余额成负数了，核一下",""))))))))))))</f>
        <v/>
      </c>
    </row>
    <row r="657">
      <c r="A657" s="17">
        <f>IF($C657="","",COUNTA($C$5:$C657))</f>
        <v/>
      </c>
      <c r="B657" s="20" t="n"/>
      <c r="C657" s="18" t="n"/>
      <c r="D657" s="18" t="n"/>
      <c r="E657" s="26" t="n"/>
      <c r="F657" s="19" t="n"/>
      <c r="G657" s="19" t="n"/>
      <c r="H657" s="27">
        <f>IF($C657="","",ROUND(SUMIF(账户表,$C657,账户期初)+SUMIFS($F$5:F657,$C$5:C657,$C657)-SUMIFS($G$5:G657,$C$5:C657,$C657),2))</f>
        <v/>
      </c>
      <c r="I657" s="18" t="n"/>
      <c r="J657" s="18" t="n"/>
      <c r="K657" s="28">
        <f>IF($B657="","",--TEXT($B657,"yyyymm"))</f>
        <v/>
      </c>
      <c r="L657" s="29">
        <f>IF($D657="","",IFERROR(INDEX(类别属性,MATCH($D657,类别表,0)),""))</f>
        <v/>
      </c>
      <c r="M657" s="18" t="n"/>
      <c r="N657" s="18" t="n"/>
      <c r="O657" s="26" t="n"/>
      <c r="P657" s="21">
        <f>IF($C657="","",IF(ISNA(MATCH($C657,账户表,0)),"※这个账户不在【基础资料】的账户档案里",IF($B657="","※没填日期，这一笔不会进任何月份的报表",IF(AND($F657&lt;&gt;"",$G657&lt;&gt;""),"※收入和支出不能同时填",IF(AND(N($F657)=0,N($G657)=0),"※收入和支出都没填",IF(OR(N($F657)&lt;0,N($G657)&lt;0),"※金额不能填负数，方向反了就换一列填",IF($D657="","※没填收支类别，分类报表会漏掉这一笔",IF(ISNA(MATCH($D657,类别表,0)),"※收支类别不在【基础资料】的清单里",IF(AND($L657="内部转账",$M657=""),"△内部转账要在「对方账户」写上另一头",IF(AND($L657="内部转账",$M657=$C657),"※对方账户跟本账户是同一个",IF(AND($L657&lt;&gt;"内部转账",$M657&lt;&gt;""),"△填了对方账户，但类别不是内部转账",IF($H657&lt;0,"△这一笔之后该账户余额成负数了，核一下",""))))))))))))</f>
        <v/>
      </c>
    </row>
    <row r="658">
      <c r="A658" s="17">
        <f>IF($C658="","",COUNTA($C$5:$C658))</f>
        <v/>
      </c>
      <c r="B658" s="20" t="n"/>
      <c r="C658" s="18" t="n"/>
      <c r="D658" s="18" t="n"/>
      <c r="E658" s="26" t="n"/>
      <c r="F658" s="19" t="n"/>
      <c r="G658" s="19" t="n"/>
      <c r="H658" s="27">
        <f>IF($C658="","",ROUND(SUMIF(账户表,$C658,账户期初)+SUMIFS($F$5:F658,$C$5:C658,$C658)-SUMIFS($G$5:G658,$C$5:C658,$C658),2))</f>
        <v/>
      </c>
      <c r="I658" s="18" t="n"/>
      <c r="J658" s="18" t="n"/>
      <c r="K658" s="28">
        <f>IF($B658="","",--TEXT($B658,"yyyymm"))</f>
        <v/>
      </c>
      <c r="L658" s="29">
        <f>IF($D658="","",IFERROR(INDEX(类别属性,MATCH($D658,类别表,0)),""))</f>
        <v/>
      </c>
      <c r="M658" s="18" t="n"/>
      <c r="N658" s="18" t="n"/>
      <c r="O658" s="26" t="n"/>
      <c r="P658" s="21">
        <f>IF($C658="","",IF(ISNA(MATCH($C658,账户表,0)),"※这个账户不在【基础资料】的账户档案里",IF($B658="","※没填日期，这一笔不会进任何月份的报表",IF(AND($F658&lt;&gt;"",$G658&lt;&gt;""),"※收入和支出不能同时填",IF(AND(N($F658)=0,N($G658)=0),"※收入和支出都没填",IF(OR(N($F658)&lt;0,N($G658)&lt;0),"※金额不能填负数，方向反了就换一列填",IF($D658="","※没填收支类别，分类报表会漏掉这一笔",IF(ISNA(MATCH($D658,类别表,0)),"※收支类别不在【基础资料】的清单里",IF(AND($L658="内部转账",$M658=""),"△内部转账要在「对方账户」写上另一头",IF(AND($L658="内部转账",$M658=$C658),"※对方账户跟本账户是同一个",IF(AND($L658&lt;&gt;"内部转账",$M658&lt;&gt;""),"△填了对方账户，但类别不是内部转账",IF($H658&lt;0,"△这一笔之后该账户余额成负数了，核一下",""))))))))))))</f>
        <v/>
      </c>
    </row>
    <row r="659">
      <c r="A659" s="17">
        <f>IF($C659="","",COUNTA($C$5:$C659))</f>
        <v/>
      </c>
      <c r="B659" s="20" t="n"/>
      <c r="C659" s="18" t="n"/>
      <c r="D659" s="18" t="n"/>
      <c r="E659" s="26" t="n"/>
      <c r="F659" s="19" t="n"/>
      <c r="G659" s="19" t="n"/>
      <c r="H659" s="27">
        <f>IF($C659="","",ROUND(SUMIF(账户表,$C659,账户期初)+SUMIFS($F$5:F659,$C$5:C659,$C659)-SUMIFS($G$5:G659,$C$5:C659,$C659),2))</f>
        <v/>
      </c>
      <c r="I659" s="18" t="n"/>
      <c r="J659" s="18" t="n"/>
      <c r="K659" s="28">
        <f>IF($B659="","",--TEXT($B659,"yyyymm"))</f>
        <v/>
      </c>
      <c r="L659" s="29">
        <f>IF($D659="","",IFERROR(INDEX(类别属性,MATCH($D659,类别表,0)),""))</f>
        <v/>
      </c>
      <c r="M659" s="18" t="n"/>
      <c r="N659" s="18" t="n"/>
      <c r="O659" s="26" t="n"/>
      <c r="P659" s="21">
        <f>IF($C659="","",IF(ISNA(MATCH($C659,账户表,0)),"※这个账户不在【基础资料】的账户档案里",IF($B659="","※没填日期，这一笔不会进任何月份的报表",IF(AND($F659&lt;&gt;"",$G659&lt;&gt;""),"※收入和支出不能同时填",IF(AND(N($F659)=0,N($G659)=0),"※收入和支出都没填",IF(OR(N($F659)&lt;0,N($G659)&lt;0),"※金额不能填负数，方向反了就换一列填",IF($D659="","※没填收支类别，分类报表会漏掉这一笔",IF(ISNA(MATCH($D659,类别表,0)),"※收支类别不在【基础资料】的清单里",IF(AND($L659="内部转账",$M659=""),"△内部转账要在「对方账户」写上另一头",IF(AND($L659="内部转账",$M659=$C659),"※对方账户跟本账户是同一个",IF(AND($L659&lt;&gt;"内部转账",$M659&lt;&gt;""),"△填了对方账户，但类别不是内部转账",IF($H659&lt;0,"△这一笔之后该账户余额成负数了，核一下",""))))))))))))</f>
        <v/>
      </c>
    </row>
    <row r="660">
      <c r="A660" s="17">
        <f>IF($C660="","",COUNTA($C$5:$C660))</f>
        <v/>
      </c>
      <c r="B660" s="20" t="n"/>
      <c r="C660" s="18" t="n"/>
      <c r="D660" s="18" t="n"/>
      <c r="E660" s="26" t="n"/>
      <c r="F660" s="19" t="n"/>
      <c r="G660" s="19" t="n"/>
      <c r="H660" s="27">
        <f>IF($C660="","",ROUND(SUMIF(账户表,$C660,账户期初)+SUMIFS($F$5:F660,$C$5:C660,$C660)-SUMIFS($G$5:G660,$C$5:C660,$C660),2))</f>
        <v/>
      </c>
      <c r="I660" s="18" t="n"/>
      <c r="J660" s="18" t="n"/>
      <c r="K660" s="28">
        <f>IF($B660="","",--TEXT($B660,"yyyymm"))</f>
        <v/>
      </c>
      <c r="L660" s="29">
        <f>IF($D660="","",IFERROR(INDEX(类别属性,MATCH($D660,类别表,0)),""))</f>
        <v/>
      </c>
      <c r="M660" s="18" t="n"/>
      <c r="N660" s="18" t="n"/>
      <c r="O660" s="26" t="n"/>
      <c r="P660" s="21">
        <f>IF($C660="","",IF(ISNA(MATCH($C660,账户表,0)),"※这个账户不在【基础资料】的账户档案里",IF($B660="","※没填日期，这一笔不会进任何月份的报表",IF(AND($F660&lt;&gt;"",$G660&lt;&gt;""),"※收入和支出不能同时填",IF(AND(N($F660)=0,N($G660)=0),"※收入和支出都没填",IF(OR(N($F660)&lt;0,N($G660)&lt;0),"※金额不能填负数，方向反了就换一列填",IF($D660="","※没填收支类别，分类报表会漏掉这一笔",IF(ISNA(MATCH($D660,类别表,0)),"※收支类别不在【基础资料】的清单里",IF(AND($L660="内部转账",$M660=""),"△内部转账要在「对方账户」写上另一头",IF(AND($L660="内部转账",$M660=$C660),"※对方账户跟本账户是同一个",IF(AND($L660&lt;&gt;"内部转账",$M660&lt;&gt;""),"△填了对方账户，但类别不是内部转账",IF($H660&lt;0,"△这一笔之后该账户余额成负数了，核一下",""))))))))))))</f>
        <v/>
      </c>
    </row>
    <row r="661">
      <c r="A661" s="17">
        <f>IF($C661="","",COUNTA($C$5:$C661))</f>
        <v/>
      </c>
      <c r="B661" s="20" t="n"/>
      <c r="C661" s="18" t="n"/>
      <c r="D661" s="18" t="n"/>
      <c r="E661" s="26" t="n"/>
      <c r="F661" s="19" t="n"/>
      <c r="G661" s="19" t="n"/>
      <c r="H661" s="27">
        <f>IF($C661="","",ROUND(SUMIF(账户表,$C661,账户期初)+SUMIFS($F$5:F661,$C$5:C661,$C661)-SUMIFS($G$5:G661,$C$5:C661,$C661),2))</f>
        <v/>
      </c>
      <c r="I661" s="18" t="n"/>
      <c r="J661" s="18" t="n"/>
      <c r="K661" s="28">
        <f>IF($B661="","",--TEXT($B661,"yyyymm"))</f>
        <v/>
      </c>
      <c r="L661" s="29">
        <f>IF($D661="","",IFERROR(INDEX(类别属性,MATCH($D661,类别表,0)),""))</f>
        <v/>
      </c>
      <c r="M661" s="18" t="n"/>
      <c r="N661" s="18" t="n"/>
      <c r="O661" s="26" t="n"/>
      <c r="P661" s="21">
        <f>IF($C661="","",IF(ISNA(MATCH($C661,账户表,0)),"※这个账户不在【基础资料】的账户档案里",IF($B661="","※没填日期，这一笔不会进任何月份的报表",IF(AND($F661&lt;&gt;"",$G661&lt;&gt;""),"※收入和支出不能同时填",IF(AND(N($F661)=0,N($G661)=0),"※收入和支出都没填",IF(OR(N($F661)&lt;0,N($G661)&lt;0),"※金额不能填负数，方向反了就换一列填",IF($D661="","※没填收支类别，分类报表会漏掉这一笔",IF(ISNA(MATCH($D661,类别表,0)),"※收支类别不在【基础资料】的清单里",IF(AND($L661="内部转账",$M661=""),"△内部转账要在「对方账户」写上另一头",IF(AND($L661="内部转账",$M661=$C661),"※对方账户跟本账户是同一个",IF(AND($L661&lt;&gt;"内部转账",$M661&lt;&gt;""),"△填了对方账户，但类别不是内部转账",IF($H661&lt;0,"△这一笔之后该账户余额成负数了，核一下",""))))))))))))</f>
        <v/>
      </c>
    </row>
    <row r="662">
      <c r="A662" s="17">
        <f>IF($C662="","",COUNTA($C$5:$C662))</f>
        <v/>
      </c>
      <c r="B662" s="20" t="n"/>
      <c r="C662" s="18" t="n"/>
      <c r="D662" s="18" t="n"/>
      <c r="E662" s="26" t="n"/>
      <c r="F662" s="19" t="n"/>
      <c r="G662" s="19" t="n"/>
      <c r="H662" s="27">
        <f>IF($C662="","",ROUND(SUMIF(账户表,$C662,账户期初)+SUMIFS($F$5:F662,$C$5:C662,$C662)-SUMIFS($G$5:G662,$C$5:C662,$C662),2))</f>
        <v/>
      </c>
      <c r="I662" s="18" t="n"/>
      <c r="J662" s="18" t="n"/>
      <c r="K662" s="28">
        <f>IF($B662="","",--TEXT($B662,"yyyymm"))</f>
        <v/>
      </c>
      <c r="L662" s="29">
        <f>IF($D662="","",IFERROR(INDEX(类别属性,MATCH($D662,类别表,0)),""))</f>
        <v/>
      </c>
      <c r="M662" s="18" t="n"/>
      <c r="N662" s="18" t="n"/>
      <c r="O662" s="26" t="n"/>
      <c r="P662" s="21">
        <f>IF($C662="","",IF(ISNA(MATCH($C662,账户表,0)),"※这个账户不在【基础资料】的账户档案里",IF($B662="","※没填日期，这一笔不会进任何月份的报表",IF(AND($F662&lt;&gt;"",$G662&lt;&gt;""),"※收入和支出不能同时填",IF(AND(N($F662)=0,N($G662)=0),"※收入和支出都没填",IF(OR(N($F662)&lt;0,N($G662)&lt;0),"※金额不能填负数，方向反了就换一列填",IF($D662="","※没填收支类别，分类报表会漏掉这一笔",IF(ISNA(MATCH($D662,类别表,0)),"※收支类别不在【基础资料】的清单里",IF(AND($L662="内部转账",$M662=""),"△内部转账要在「对方账户」写上另一头",IF(AND($L662="内部转账",$M662=$C662),"※对方账户跟本账户是同一个",IF(AND($L662&lt;&gt;"内部转账",$M662&lt;&gt;""),"△填了对方账户，但类别不是内部转账",IF($H662&lt;0,"△这一笔之后该账户余额成负数了，核一下",""))))))))))))</f>
        <v/>
      </c>
    </row>
    <row r="663">
      <c r="A663" s="17">
        <f>IF($C663="","",COUNTA($C$5:$C663))</f>
        <v/>
      </c>
      <c r="B663" s="20" t="n"/>
      <c r="C663" s="18" t="n"/>
      <c r="D663" s="18" t="n"/>
      <c r="E663" s="26" t="n"/>
      <c r="F663" s="19" t="n"/>
      <c r="G663" s="19" t="n"/>
      <c r="H663" s="27">
        <f>IF($C663="","",ROUND(SUMIF(账户表,$C663,账户期初)+SUMIFS($F$5:F663,$C$5:C663,$C663)-SUMIFS($G$5:G663,$C$5:C663,$C663),2))</f>
        <v/>
      </c>
      <c r="I663" s="18" t="n"/>
      <c r="J663" s="18" t="n"/>
      <c r="K663" s="28">
        <f>IF($B663="","",--TEXT($B663,"yyyymm"))</f>
        <v/>
      </c>
      <c r="L663" s="29">
        <f>IF($D663="","",IFERROR(INDEX(类别属性,MATCH($D663,类别表,0)),""))</f>
        <v/>
      </c>
      <c r="M663" s="18" t="n"/>
      <c r="N663" s="18" t="n"/>
      <c r="O663" s="26" t="n"/>
      <c r="P663" s="21">
        <f>IF($C663="","",IF(ISNA(MATCH($C663,账户表,0)),"※这个账户不在【基础资料】的账户档案里",IF($B663="","※没填日期，这一笔不会进任何月份的报表",IF(AND($F663&lt;&gt;"",$G663&lt;&gt;""),"※收入和支出不能同时填",IF(AND(N($F663)=0,N($G663)=0),"※收入和支出都没填",IF(OR(N($F663)&lt;0,N($G663)&lt;0),"※金额不能填负数，方向反了就换一列填",IF($D663="","※没填收支类别，分类报表会漏掉这一笔",IF(ISNA(MATCH($D663,类别表,0)),"※收支类别不在【基础资料】的清单里",IF(AND($L663="内部转账",$M663=""),"△内部转账要在「对方账户」写上另一头",IF(AND($L663="内部转账",$M663=$C663),"※对方账户跟本账户是同一个",IF(AND($L663&lt;&gt;"内部转账",$M663&lt;&gt;""),"△填了对方账户，但类别不是内部转账",IF($H663&lt;0,"△这一笔之后该账户余额成负数了，核一下",""))))))))))))</f>
        <v/>
      </c>
    </row>
    <row r="664">
      <c r="A664" s="17">
        <f>IF($C664="","",COUNTA($C$5:$C664))</f>
        <v/>
      </c>
      <c r="B664" s="20" t="n"/>
      <c r="C664" s="18" t="n"/>
      <c r="D664" s="18" t="n"/>
      <c r="E664" s="26" t="n"/>
      <c r="F664" s="19" t="n"/>
      <c r="G664" s="19" t="n"/>
      <c r="H664" s="27">
        <f>IF($C664="","",ROUND(SUMIF(账户表,$C664,账户期初)+SUMIFS($F$5:F664,$C$5:C664,$C664)-SUMIFS($G$5:G664,$C$5:C664,$C664),2))</f>
        <v/>
      </c>
      <c r="I664" s="18" t="n"/>
      <c r="J664" s="18" t="n"/>
      <c r="K664" s="28">
        <f>IF($B664="","",--TEXT($B664,"yyyymm"))</f>
        <v/>
      </c>
      <c r="L664" s="29">
        <f>IF($D664="","",IFERROR(INDEX(类别属性,MATCH($D664,类别表,0)),""))</f>
        <v/>
      </c>
      <c r="M664" s="18" t="n"/>
      <c r="N664" s="18" t="n"/>
      <c r="O664" s="26" t="n"/>
      <c r="P664" s="21">
        <f>IF($C664="","",IF(ISNA(MATCH($C664,账户表,0)),"※这个账户不在【基础资料】的账户档案里",IF($B664="","※没填日期，这一笔不会进任何月份的报表",IF(AND($F664&lt;&gt;"",$G664&lt;&gt;""),"※收入和支出不能同时填",IF(AND(N($F664)=0,N($G664)=0),"※收入和支出都没填",IF(OR(N($F664)&lt;0,N($G664)&lt;0),"※金额不能填负数，方向反了就换一列填",IF($D664="","※没填收支类别，分类报表会漏掉这一笔",IF(ISNA(MATCH($D664,类别表,0)),"※收支类别不在【基础资料】的清单里",IF(AND($L664="内部转账",$M664=""),"△内部转账要在「对方账户」写上另一头",IF(AND($L664="内部转账",$M664=$C664),"※对方账户跟本账户是同一个",IF(AND($L664&lt;&gt;"内部转账",$M664&lt;&gt;""),"△填了对方账户，但类别不是内部转账",IF($H664&lt;0,"△这一笔之后该账户余额成负数了，核一下",""))))))))))))</f>
        <v/>
      </c>
    </row>
    <row r="665">
      <c r="A665" s="17">
        <f>IF($C665="","",COUNTA($C$5:$C665))</f>
        <v/>
      </c>
      <c r="B665" s="20" t="n"/>
      <c r="C665" s="18" t="n"/>
      <c r="D665" s="18" t="n"/>
      <c r="E665" s="26" t="n"/>
      <c r="F665" s="19" t="n"/>
      <c r="G665" s="19" t="n"/>
      <c r="H665" s="27">
        <f>IF($C665="","",ROUND(SUMIF(账户表,$C665,账户期初)+SUMIFS($F$5:F665,$C$5:C665,$C665)-SUMIFS($G$5:G665,$C$5:C665,$C665),2))</f>
        <v/>
      </c>
      <c r="I665" s="18" t="n"/>
      <c r="J665" s="18" t="n"/>
      <c r="K665" s="28">
        <f>IF($B665="","",--TEXT($B665,"yyyymm"))</f>
        <v/>
      </c>
      <c r="L665" s="29">
        <f>IF($D665="","",IFERROR(INDEX(类别属性,MATCH($D665,类别表,0)),""))</f>
        <v/>
      </c>
      <c r="M665" s="18" t="n"/>
      <c r="N665" s="18" t="n"/>
      <c r="O665" s="26" t="n"/>
      <c r="P665" s="21">
        <f>IF($C665="","",IF(ISNA(MATCH($C665,账户表,0)),"※这个账户不在【基础资料】的账户档案里",IF($B665="","※没填日期，这一笔不会进任何月份的报表",IF(AND($F665&lt;&gt;"",$G665&lt;&gt;""),"※收入和支出不能同时填",IF(AND(N($F665)=0,N($G665)=0),"※收入和支出都没填",IF(OR(N($F665)&lt;0,N($G665)&lt;0),"※金额不能填负数，方向反了就换一列填",IF($D665="","※没填收支类别，分类报表会漏掉这一笔",IF(ISNA(MATCH($D665,类别表,0)),"※收支类别不在【基础资料】的清单里",IF(AND($L665="内部转账",$M665=""),"△内部转账要在「对方账户」写上另一头",IF(AND($L665="内部转账",$M665=$C665),"※对方账户跟本账户是同一个",IF(AND($L665&lt;&gt;"内部转账",$M665&lt;&gt;""),"△填了对方账户，但类别不是内部转账",IF($H665&lt;0,"△这一笔之后该账户余额成负数了，核一下",""))))))))))))</f>
        <v/>
      </c>
    </row>
    <row r="666">
      <c r="A666" s="17">
        <f>IF($C666="","",COUNTA($C$5:$C666))</f>
        <v/>
      </c>
      <c r="B666" s="20" t="n"/>
      <c r="C666" s="18" t="n"/>
      <c r="D666" s="18" t="n"/>
      <c r="E666" s="26" t="n"/>
      <c r="F666" s="19" t="n"/>
      <c r="G666" s="19" t="n"/>
      <c r="H666" s="27">
        <f>IF($C666="","",ROUND(SUMIF(账户表,$C666,账户期初)+SUMIFS($F$5:F666,$C$5:C666,$C666)-SUMIFS($G$5:G666,$C$5:C666,$C666),2))</f>
        <v/>
      </c>
      <c r="I666" s="18" t="n"/>
      <c r="J666" s="18" t="n"/>
      <c r="K666" s="28">
        <f>IF($B666="","",--TEXT($B666,"yyyymm"))</f>
        <v/>
      </c>
      <c r="L666" s="29">
        <f>IF($D666="","",IFERROR(INDEX(类别属性,MATCH($D666,类别表,0)),""))</f>
        <v/>
      </c>
      <c r="M666" s="18" t="n"/>
      <c r="N666" s="18" t="n"/>
      <c r="O666" s="26" t="n"/>
      <c r="P666" s="21">
        <f>IF($C666="","",IF(ISNA(MATCH($C666,账户表,0)),"※这个账户不在【基础资料】的账户档案里",IF($B666="","※没填日期，这一笔不会进任何月份的报表",IF(AND($F666&lt;&gt;"",$G666&lt;&gt;""),"※收入和支出不能同时填",IF(AND(N($F666)=0,N($G666)=0),"※收入和支出都没填",IF(OR(N($F666)&lt;0,N($G666)&lt;0),"※金额不能填负数，方向反了就换一列填",IF($D666="","※没填收支类别，分类报表会漏掉这一笔",IF(ISNA(MATCH($D666,类别表,0)),"※收支类别不在【基础资料】的清单里",IF(AND($L666="内部转账",$M666=""),"△内部转账要在「对方账户」写上另一头",IF(AND($L666="内部转账",$M666=$C666),"※对方账户跟本账户是同一个",IF(AND($L666&lt;&gt;"内部转账",$M666&lt;&gt;""),"△填了对方账户，但类别不是内部转账",IF($H666&lt;0,"△这一笔之后该账户余额成负数了，核一下",""))))))))))))</f>
        <v/>
      </c>
    </row>
    <row r="667">
      <c r="A667" s="17">
        <f>IF($C667="","",COUNTA($C$5:$C667))</f>
        <v/>
      </c>
      <c r="B667" s="20" t="n"/>
      <c r="C667" s="18" t="n"/>
      <c r="D667" s="18" t="n"/>
      <c r="E667" s="26" t="n"/>
      <c r="F667" s="19" t="n"/>
      <c r="G667" s="19" t="n"/>
      <c r="H667" s="27">
        <f>IF($C667="","",ROUND(SUMIF(账户表,$C667,账户期初)+SUMIFS($F$5:F667,$C$5:C667,$C667)-SUMIFS($G$5:G667,$C$5:C667,$C667),2))</f>
        <v/>
      </c>
      <c r="I667" s="18" t="n"/>
      <c r="J667" s="18" t="n"/>
      <c r="K667" s="28">
        <f>IF($B667="","",--TEXT($B667,"yyyymm"))</f>
        <v/>
      </c>
      <c r="L667" s="29">
        <f>IF($D667="","",IFERROR(INDEX(类别属性,MATCH($D667,类别表,0)),""))</f>
        <v/>
      </c>
      <c r="M667" s="18" t="n"/>
      <c r="N667" s="18" t="n"/>
      <c r="O667" s="26" t="n"/>
      <c r="P667" s="21">
        <f>IF($C667="","",IF(ISNA(MATCH($C667,账户表,0)),"※这个账户不在【基础资料】的账户档案里",IF($B667="","※没填日期，这一笔不会进任何月份的报表",IF(AND($F667&lt;&gt;"",$G667&lt;&gt;""),"※收入和支出不能同时填",IF(AND(N($F667)=0,N($G667)=0),"※收入和支出都没填",IF(OR(N($F667)&lt;0,N($G667)&lt;0),"※金额不能填负数，方向反了就换一列填",IF($D667="","※没填收支类别，分类报表会漏掉这一笔",IF(ISNA(MATCH($D667,类别表,0)),"※收支类别不在【基础资料】的清单里",IF(AND($L667="内部转账",$M667=""),"△内部转账要在「对方账户」写上另一头",IF(AND($L667="内部转账",$M667=$C667),"※对方账户跟本账户是同一个",IF(AND($L667&lt;&gt;"内部转账",$M667&lt;&gt;""),"△填了对方账户，但类别不是内部转账",IF($H667&lt;0,"△这一笔之后该账户余额成负数了，核一下",""))))))))))))</f>
        <v/>
      </c>
    </row>
    <row r="668">
      <c r="A668" s="17">
        <f>IF($C668="","",COUNTA($C$5:$C668))</f>
        <v/>
      </c>
      <c r="B668" s="20" t="n"/>
      <c r="C668" s="18" t="n"/>
      <c r="D668" s="18" t="n"/>
      <c r="E668" s="26" t="n"/>
      <c r="F668" s="19" t="n"/>
      <c r="G668" s="19" t="n"/>
      <c r="H668" s="27">
        <f>IF($C668="","",ROUND(SUMIF(账户表,$C668,账户期初)+SUMIFS($F$5:F668,$C$5:C668,$C668)-SUMIFS($G$5:G668,$C$5:C668,$C668),2))</f>
        <v/>
      </c>
      <c r="I668" s="18" t="n"/>
      <c r="J668" s="18" t="n"/>
      <c r="K668" s="28">
        <f>IF($B668="","",--TEXT($B668,"yyyymm"))</f>
        <v/>
      </c>
      <c r="L668" s="29">
        <f>IF($D668="","",IFERROR(INDEX(类别属性,MATCH($D668,类别表,0)),""))</f>
        <v/>
      </c>
      <c r="M668" s="18" t="n"/>
      <c r="N668" s="18" t="n"/>
      <c r="O668" s="26" t="n"/>
      <c r="P668" s="21">
        <f>IF($C668="","",IF(ISNA(MATCH($C668,账户表,0)),"※这个账户不在【基础资料】的账户档案里",IF($B668="","※没填日期，这一笔不会进任何月份的报表",IF(AND($F668&lt;&gt;"",$G668&lt;&gt;""),"※收入和支出不能同时填",IF(AND(N($F668)=0,N($G668)=0),"※收入和支出都没填",IF(OR(N($F668)&lt;0,N($G668)&lt;0),"※金额不能填负数，方向反了就换一列填",IF($D668="","※没填收支类别，分类报表会漏掉这一笔",IF(ISNA(MATCH($D668,类别表,0)),"※收支类别不在【基础资料】的清单里",IF(AND($L668="内部转账",$M668=""),"△内部转账要在「对方账户」写上另一头",IF(AND($L668="内部转账",$M668=$C668),"※对方账户跟本账户是同一个",IF(AND($L668&lt;&gt;"内部转账",$M668&lt;&gt;""),"△填了对方账户，但类别不是内部转账",IF($H668&lt;0,"△这一笔之后该账户余额成负数了，核一下",""))))))))))))</f>
        <v/>
      </c>
    </row>
    <row r="669">
      <c r="A669" s="17">
        <f>IF($C669="","",COUNTA($C$5:$C669))</f>
        <v/>
      </c>
      <c r="B669" s="20" t="n"/>
      <c r="C669" s="18" t="n"/>
      <c r="D669" s="18" t="n"/>
      <c r="E669" s="26" t="n"/>
      <c r="F669" s="19" t="n"/>
      <c r="G669" s="19" t="n"/>
      <c r="H669" s="27">
        <f>IF($C669="","",ROUND(SUMIF(账户表,$C669,账户期初)+SUMIFS($F$5:F669,$C$5:C669,$C669)-SUMIFS($G$5:G669,$C$5:C669,$C669),2))</f>
        <v/>
      </c>
      <c r="I669" s="18" t="n"/>
      <c r="J669" s="18" t="n"/>
      <c r="K669" s="28">
        <f>IF($B669="","",--TEXT($B669,"yyyymm"))</f>
        <v/>
      </c>
      <c r="L669" s="29">
        <f>IF($D669="","",IFERROR(INDEX(类别属性,MATCH($D669,类别表,0)),""))</f>
        <v/>
      </c>
      <c r="M669" s="18" t="n"/>
      <c r="N669" s="18" t="n"/>
      <c r="O669" s="26" t="n"/>
      <c r="P669" s="21">
        <f>IF($C669="","",IF(ISNA(MATCH($C669,账户表,0)),"※这个账户不在【基础资料】的账户档案里",IF($B669="","※没填日期，这一笔不会进任何月份的报表",IF(AND($F669&lt;&gt;"",$G669&lt;&gt;""),"※收入和支出不能同时填",IF(AND(N($F669)=0,N($G669)=0),"※收入和支出都没填",IF(OR(N($F669)&lt;0,N($G669)&lt;0),"※金额不能填负数，方向反了就换一列填",IF($D669="","※没填收支类别，分类报表会漏掉这一笔",IF(ISNA(MATCH($D669,类别表,0)),"※收支类别不在【基础资料】的清单里",IF(AND($L669="内部转账",$M669=""),"△内部转账要在「对方账户」写上另一头",IF(AND($L669="内部转账",$M669=$C669),"※对方账户跟本账户是同一个",IF(AND($L669&lt;&gt;"内部转账",$M669&lt;&gt;""),"△填了对方账户，但类别不是内部转账",IF($H669&lt;0,"△这一笔之后该账户余额成负数了，核一下",""))))))))))))</f>
        <v/>
      </c>
    </row>
    <row r="670">
      <c r="A670" s="17">
        <f>IF($C670="","",COUNTA($C$5:$C670))</f>
        <v/>
      </c>
      <c r="B670" s="20" t="n"/>
      <c r="C670" s="18" t="n"/>
      <c r="D670" s="18" t="n"/>
      <c r="E670" s="26" t="n"/>
      <c r="F670" s="19" t="n"/>
      <c r="G670" s="19" t="n"/>
      <c r="H670" s="27">
        <f>IF($C670="","",ROUND(SUMIF(账户表,$C670,账户期初)+SUMIFS($F$5:F670,$C$5:C670,$C670)-SUMIFS($G$5:G670,$C$5:C670,$C670),2))</f>
        <v/>
      </c>
      <c r="I670" s="18" t="n"/>
      <c r="J670" s="18" t="n"/>
      <c r="K670" s="28">
        <f>IF($B670="","",--TEXT($B670,"yyyymm"))</f>
        <v/>
      </c>
      <c r="L670" s="29">
        <f>IF($D670="","",IFERROR(INDEX(类别属性,MATCH($D670,类别表,0)),""))</f>
        <v/>
      </c>
      <c r="M670" s="18" t="n"/>
      <c r="N670" s="18" t="n"/>
      <c r="O670" s="26" t="n"/>
      <c r="P670" s="21">
        <f>IF($C670="","",IF(ISNA(MATCH($C670,账户表,0)),"※这个账户不在【基础资料】的账户档案里",IF($B670="","※没填日期，这一笔不会进任何月份的报表",IF(AND($F670&lt;&gt;"",$G670&lt;&gt;""),"※收入和支出不能同时填",IF(AND(N($F670)=0,N($G670)=0),"※收入和支出都没填",IF(OR(N($F670)&lt;0,N($G670)&lt;0),"※金额不能填负数，方向反了就换一列填",IF($D670="","※没填收支类别，分类报表会漏掉这一笔",IF(ISNA(MATCH($D670,类别表,0)),"※收支类别不在【基础资料】的清单里",IF(AND($L670="内部转账",$M670=""),"△内部转账要在「对方账户」写上另一头",IF(AND($L670="内部转账",$M670=$C670),"※对方账户跟本账户是同一个",IF(AND($L670&lt;&gt;"内部转账",$M670&lt;&gt;""),"△填了对方账户，但类别不是内部转账",IF($H670&lt;0,"△这一笔之后该账户余额成负数了，核一下",""))))))))))))</f>
        <v/>
      </c>
    </row>
    <row r="671">
      <c r="A671" s="17">
        <f>IF($C671="","",COUNTA($C$5:$C671))</f>
        <v/>
      </c>
      <c r="B671" s="20" t="n"/>
      <c r="C671" s="18" t="n"/>
      <c r="D671" s="18" t="n"/>
      <c r="E671" s="26" t="n"/>
      <c r="F671" s="19" t="n"/>
      <c r="G671" s="19" t="n"/>
      <c r="H671" s="27">
        <f>IF($C671="","",ROUND(SUMIF(账户表,$C671,账户期初)+SUMIFS($F$5:F671,$C$5:C671,$C671)-SUMIFS($G$5:G671,$C$5:C671,$C671),2))</f>
        <v/>
      </c>
      <c r="I671" s="18" t="n"/>
      <c r="J671" s="18" t="n"/>
      <c r="K671" s="28">
        <f>IF($B671="","",--TEXT($B671,"yyyymm"))</f>
        <v/>
      </c>
      <c r="L671" s="29">
        <f>IF($D671="","",IFERROR(INDEX(类别属性,MATCH($D671,类别表,0)),""))</f>
        <v/>
      </c>
      <c r="M671" s="18" t="n"/>
      <c r="N671" s="18" t="n"/>
      <c r="O671" s="26" t="n"/>
      <c r="P671" s="21">
        <f>IF($C671="","",IF(ISNA(MATCH($C671,账户表,0)),"※这个账户不在【基础资料】的账户档案里",IF($B671="","※没填日期，这一笔不会进任何月份的报表",IF(AND($F671&lt;&gt;"",$G671&lt;&gt;""),"※收入和支出不能同时填",IF(AND(N($F671)=0,N($G671)=0),"※收入和支出都没填",IF(OR(N($F671)&lt;0,N($G671)&lt;0),"※金额不能填负数，方向反了就换一列填",IF($D671="","※没填收支类别，分类报表会漏掉这一笔",IF(ISNA(MATCH($D671,类别表,0)),"※收支类别不在【基础资料】的清单里",IF(AND($L671="内部转账",$M671=""),"△内部转账要在「对方账户」写上另一头",IF(AND($L671="内部转账",$M671=$C671),"※对方账户跟本账户是同一个",IF(AND($L671&lt;&gt;"内部转账",$M671&lt;&gt;""),"△填了对方账户，但类别不是内部转账",IF($H671&lt;0,"△这一笔之后该账户余额成负数了，核一下",""))))))))))))</f>
        <v/>
      </c>
    </row>
    <row r="672">
      <c r="A672" s="17">
        <f>IF($C672="","",COUNTA($C$5:$C672))</f>
        <v/>
      </c>
      <c r="B672" s="20" t="n"/>
      <c r="C672" s="18" t="n"/>
      <c r="D672" s="18" t="n"/>
      <c r="E672" s="26" t="n"/>
      <c r="F672" s="19" t="n"/>
      <c r="G672" s="19" t="n"/>
      <c r="H672" s="27">
        <f>IF($C672="","",ROUND(SUMIF(账户表,$C672,账户期初)+SUMIFS($F$5:F672,$C$5:C672,$C672)-SUMIFS($G$5:G672,$C$5:C672,$C672),2))</f>
        <v/>
      </c>
      <c r="I672" s="18" t="n"/>
      <c r="J672" s="18" t="n"/>
      <c r="K672" s="28">
        <f>IF($B672="","",--TEXT($B672,"yyyymm"))</f>
        <v/>
      </c>
      <c r="L672" s="29">
        <f>IF($D672="","",IFERROR(INDEX(类别属性,MATCH($D672,类别表,0)),""))</f>
        <v/>
      </c>
      <c r="M672" s="18" t="n"/>
      <c r="N672" s="18" t="n"/>
      <c r="O672" s="26" t="n"/>
      <c r="P672" s="21">
        <f>IF($C672="","",IF(ISNA(MATCH($C672,账户表,0)),"※这个账户不在【基础资料】的账户档案里",IF($B672="","※没填日期，这一笔不会进任何月份的报表",IF(AND($F672&lt;&gt;"",$G672&lt;&gt;""),"※收入和支出不能同时填",IF(AND(N($F672)=0,N($G672)=0),"※收入和支出都没填",IF(OR(N($F672)&lt;0,N($G672)&lt;0),"※金额不能填负数，方向反了就换一列填",IF($D672="","※没填收支类别，分类报表会漏掉这一笔",IF(ISNA(MATCH($D672,类别表,0)),"※收支类别不在【基础资料】的清单里",IF(AND($L672="内部转账",$M672=""),"△内部转账要在「对方账户」写上另一头",IF(AND($L672="内部转账",$M672=$C672),"※对方账户跟本账户是同一个",IF(AND($L672&lt;&gt;"内部转账",$M672&lt;&gt;""),"△填了对方账户，但类别不是内部转账",IF($H672&lt;0,"△这一笔之后该账户余额成负数了，核一下",""))))))))))))</f>
        <v/>
      </c>
    </row>
    <row r="673">
      <c r="A673" s="17">
        <f>IF($C673="","",COUNTA($C$5:$C673))</f>
        <v/>
      </c>
      <c r="B673" s="20" t="n"/>
      <c r="C673" s="18" t="n"/>
      <c r="D673" s="18" t="n"/>
      <c r="E673" s="26" t="n"/>
      <c r="F673" s="19" t="n"/>
      <c r="G673" s="19" t="n"/>
      <c r="H673" s="27">
        <f>IF($C673="","",ROUND(SUMIF(账户表,$C673,账户期初)+SUMIFS($F$5:F673,$C$5:C673,$C673)-SUMIFS($G$5:G673,$C$5:C673,$C673),2))</f>
        <v/>
      </c>
      <c r="I673" s="18" t="n"/>
      <c r="J673" s="18" t="n"/>
      <c r="K673" s="28">
        <f>IF($B673="","",--TEXT($B673,"yyyymm"))</f>
        <v/>
      </c>
      <c r="L673" s="29">
        <f>IF($D673="","",IFERROR(INDEX(类别属性,MATCH($D673,类别表,0)),""))</f>
        <v/>
      </c>
      <c r="M673" s="18" t="n"/>
      <c r="N673" s="18" t="n"/>
      <c r="O673" s="26" t="n"/>
      <c r="P673" s="21">
        <f>IF($C673="","",IF(ISNA(MATCH($C673,账户表,0)),"※这个账户不在【基础资料】的账户档案里",IF($B673="","※没填日期，这一笔不会进任何月份的报表",IF(AND($F673&lt;&gt;"",$G673&lt;&gt;""),"※收入和支出不能同时填",IF(AND(N($F673)=0,N($G673)=0),"※收入和支出都没填",IF(OR(N($F673)&lt;0,N($G673)&lt;0),"※金额不能填负数，方向反了就换一列填",IF($D673="","※没填收支类别，分类报表会漏掉这一笔",IF(ISNA(MATCH($D673,类别表,0)),"※收支类别不在【基础资料】的清单里",IF(AND($L673="内部转账",$M673=""),"△内部转账要在「对方账户」写上另一头",IF(AND($L673="内部转账",$M673=$C673),"※对方账户跟本账户是同一个",IF(AND($L673&lt;&gt;"内部转账",$M673&lt;&gt;""),"△填了对方账户，但类别不是内部转账",IF($H673&lt;0,"△这一笔之后该账户余额成负数了，核一下",""))))))))))))</f>
        <v/>
      </c>
    </row>
    <row r="674">
      <c r="A674" s="17">
        <f>IF($C674="","",COUNTA($C$5:$C674))</f>
        <v/>
      </c>
      <c r="B674" s="20" t="n"/>
      <c r="C674" s="18" t="n"/>
      <c r="D674" s="18" t="n"/>
      <c r="E674" s="26" t="n"/>
      <c r="F674" s="19" t="n"/>
      <c r="G674" s="19" t="n"/>
      <c r="H674" s="27">
        <f>IF($C674="","",ROUND(SUMIF(账户表,$C674,账户期初)+SUMIFS($F$5:F674,$C$5:C674,$C674)-SUMIFS($G$5:G674,$C$5:C674,$C674),2))</f>
        <v/>
      </c>
      <c r="I674" s="18" t="n"/>
      <c r="J674" s="18" t="n"/>
      <c r="K674" s="28">
        <f>IF($B674="","",--TEXT($B674,"yyyymm"))</f>
        <v/>
      </c>
      <c r="L674" s="29">
        <f>IF($D674="","",IFERROR(INDEX(类别属性,MATCH($D674,类别表,0)),""))</f>
        <v/>
      </c>
      <c r="M674" s="18" t="n"/>
      <c r="N674" s="18" t="n"/>
      <c r="O674" s="26" t="n"/>
      <c r="P674" s="21">
        <f>IF($C674="","",IF(ISNA(MATCH($C674,账户表,0)),"※这个账户不在【基础资料】的账户档案里",IF($B674="","※没填日期，这一笔不会进任何月份的报表",IF(AND($F674&lt;&gt;"",$G674&lt;&gt;""),"※收入和支出不能同时填",IF(AND(N($F674)=0,N($G674)=0),"※收入和支出都没填",IF(OR(N($F674)&lt;0,N($G674)&lt;0),"※金额不能填负数，方向反了就换一列填",IF($D674="","※没填收支类别，分类报表会漏掉这一笔",IF(ISNA(MATCH($D674,类别表,0)),"※收支类别不在【基础资料】的清单里",IF(AND($L674="内部转账",$M674=""),"△内部转账要在「对方账户」写上另一头",IF(AND($L674="内部转账",$M674=$C674),"※对方账户跟本账户是同一个",IF(AND($L674&lt;&gt;"内部转账",$M674&lt;&gt;""),"△填了对方账户，但类别不是内部转账",IF($H674&lt;0,"△这一笔之后该账户余额成负数了，核一下",""))))))))))))</f>
        <v/>
      </c>
    </row>
    <row r="675">
      <c r="A675" s="17">
        <f>IF($C675="","",COUNTA($C$5:$C675))</f>
        <v/>
      </c>
      <c r="B675" s="20" t="n"/>
      <c r="C675" s="18" t="n"/>
      <c r="D675" s="18" t="n"/>
      <c r="E675" s="26" t="n"/>
      <c r="F675" s="19" t="n"/>
      <c r="G675" s="19" t="n"/>
      <c r="H675" s="27">
        <f>IF($C675="","",ROUND(SUMIF(账户表,$C675,账户期初)+SUMIFS($F$5:F675,$C$5:C675,$C675)-SUMIFS($G$5:G675,$C$5:C675,$C675),2))</f>
        <v/>
      </c>
      <c r="I675" s="18" t="n"/>
      <c r="J675" s="18" t="n"/>
      <c r="K675" s="28">
        <f>IF($B675="","",--TEXT($B675,"yyyymm"))</f>
        <v/>
      </c>
      <c r="L675" s="29">
        <f>IF($D675="","",IFERROR(INDEX(类别属性,MATCH($D675,类别表,0)),""))</f>
        <v/>
      </c>
      <c r="M675" s="18" t="n"/>
      <c r="N675" s="18" t="n"/>
      <c r="O675" s="26" t="n"/>
      <c r="P675" s="21">
        <f>IF($C675="","",IF(ISNA(MATCH($C675,账户表,0)),"※这个账户不在【基础资料】的账户档案里",IF($B675="","※没填日期，这一笔不会进任何月份的报表",IF(AND($F675&lt;&gt;"",$G675&lt;&gt;""),"※收入和支出不能同时填",IF(AND(N($F675)=0,N($G675)=0),"※收入和支出都没填",IF(OR(N($F675)&lt;0,N($G675)&lt;0),"※金额不能填负数，方向反了就换一列填",IF($D675="","※没填收支类别，分类报表会漏掉这一笔",IF(ISNA(MATCH($D675,类别表,0)),"※收支类别不在【基础资料】的清单里",IF(AND($L675="内部转账",$M675=""),"△内部转账要在「对方账户」写上另一头",IF(AND($L675="内部转账",$M675=$C675),"※对方账户跟本账户是同一个",IF(AND($L675&lt;&gt;"内部转账",$M675&lt;&gt;""),"△填了对方账户，但类别不是内部转账",IF($H675&lt;0,"△这一笔之后该账户余额成负数了，核一下",""))))))))))))</f>
        <v/>
      </c>
    </row>
    <row r="676">
      <c r="A676" s="17">
        <f>IF($C676="","",COUNTA($C$5:$C676))</f>
        <v/>
      </c>
      <c r="B676" s="20" t="n"/>
      <c r="C676" s="18" t="n"/>
      <c r="D676" s="18" t="n"/>
      <c r="E676" s="26" t="n"/>
      <c r="F676" s="19" t="n"/>
      <c r="G676" s="19" t="n"/>
      <c r="H676" s="27">
        <f>IF($C676="","",ROUND(SUMIF(账户表,$C676,账户期初)+SUMIFS($F$5:F676,$C$5:C676,$C676)-SUMIFS($G$5:G676,$C$5:C676,$C676),2))</f>
        <v/>
      </c>
      <c r="I676" s="18" t="n"/>
      <c r="J676" s="18" t="n"/>
      <c r="K676" s="28">
        <f>IF($B676="","",--TEXT($B676,"yyyymm"))</f>
        <v/>
      </c>
      <c r="L676" s="29">
        <f>IF($D676="","",IFERROR(INDEX(类别属性,MATCH($D676,类别表,0)),""))</f>
        <v/>
      </c>
      <c r="M676" s="18" t="n"/>
      <c r="N676" s="18" t="n"/>
      <c r="O676" s="26" t="n"/>
      <c r="P676" s="21">
        <f>IF($C676="","",IF(ISNA(MATCH($C676,账户表,0)),"※这个账户不在【基础资料】的账户档案里",IF($B676="","※没填日期，这一笔不会进任何月份的报表",IF(AND($F676&lt;&gt;"",$G676&lt;&gt;""),"※收入和支出不能同时填",IF(AND(N($F676)=0,N($G676)=0),"※收入和支出都没填",IF(OR(N($F676)&lt;0,N($G676)&lt;0),"※金额不能填负数，方向反了就换一列填",IF($D676="","※没填收支类别，分类报表会漏掉这一笔",IF(ISNA(MATCH($D676,类别表,0)),"※收支类别不在【基础资料】的清单里",IF(AND($L676="内部转账",$M676=""),"△内部转账要在「对方账户」写上另一头",IF(AND($L676="内部转账",$M676=$C676),"※对方账户跟本账户是同一个",IF(AND($L676&lt;&gt;"内部转账",$M676&lt;&gt;""),"△填了对方账户，但类别不是内部转账",IF($H676&lt;0,"△这一笔之后该账户余额成负数了，核一下",""))))))))))))</f>
        <v/>
      </c>
    </row>
    <row r="677">
      <c r="A677" s="17">
        <f>IF($C677="","",COUNTA($C$5:$C677))</f>
        <v/>
      </c>
      <c r="B677" s="20" t="n"/>
      <c r="C677" s="18" t="n"/>
      <c r="D677" s="18" t="n"/>
      <c r="E677" s="26" t="n"/>
      <c r="F677" s="19" t="n"/>
      <c r="G677" s="19" t="n"/>
      <c r="H677" s="27">
        <f>IF($C677="","",ROUND(SUMIF(账户表,$C677,账户期初)+SUMIFS($F$5:F677,$C$5:C677,$C677)-SUMIFS($G$5:G677,$C$5:C677,$C677),2))</f>
        <v/>
      </c>
      <c r="I677" s="18" t="n"/>
      <c r="J677" s="18" t="n"/>
      <c r="K677" s="28">
        <f>IF($B677="","",--TEXT($B677,"yyyymm"))</f>
        <v/>
      </c>
      <c r="L677" s="29">
        <f>IF($D677="","",IFERROR(INDEX(类别属性,MATCH($D677,类别表,0)),""))</f>
        <v/>
      </c>
      <c r="M677" s="18" t="n"/>
      <c r="N677" s="18" t="n"/>
      <c r="O677" s="26" t="n"/>
      <c r="P677" s="21">
        <f>IF($C677="","",IF(ISNA(MATCH($C677,账户表,0)),"※这个账户不在【基础资料】的账户档案里",IF($B677="","※没填日期，这一笔不会进任何月份的报表",IF(AND($F677&lt;&gt;"",$G677&lt;&gt;""),"※收入和支出不能同时填",IF(AND(N($F677)=0,N($G677)=0),"※收入和支出都没填",IF(OR(N($F677)&lt;0,N($G677)&lt;0),"※金额不能填负数，方向反了就换一列填",IF($D677="","※没填收支类别，分类报表会漏掉这一笔",IF(ISNA(MATCH($D677,类别表,0)),"※收支类别不在【基础资料】的清单里",IF(AND($L677="内部转账",$M677=""),"△内部转账要在「对方账户」写上另一头",IF(AND($L677="内部转账",$M677=$C677),"※对方账户跟本账户是同一个",IF(AND($L677&lt;&gt;"内部转账",$M677&lt;&gt;""),"△填了对方账户，但类别不是内部转账",IF($H677&lt;0,"△这一笔之后该账户余额成负数了，核一下",""))))))))))))</f>
        <v/>
      </c>
    </row>
    <row r="678">
      <c r="A678" s="17">
        <f>IF($C678="","",COUNTA($C$5:$C678))</f>
        <v/>
      </c>
      <c r="B678" s="20" t="n"/>
      <c r="C678" s="18" t="n"/>
      <c r="D678" s="18" t="n"/>
      <c r="E678" s="26" t="n"/>
      <c r="F678" s="19" t="n"/>
      <c r="G678" s="19" t="n"/>
      <c r="H678" s="27">
        <f>IF($C678="","",ROUND(SUMIF(账户表,$C678,账户期初)+SUMIFS($F$5:F678,$C$5:C678,$C678)-SUMIFS($G$5:G678,$C$5:C678,$C678),2))</f>
        <v/>
      </c>
      <c r="I678" s="18" t="n"/>
      <c r="J678" s="18" t="n"/>
      <c r="K678" s="28">
        <f>IF($B678="","",--TEXT($B678,"yyyymm"))</f>
        <v/>
      </c>
      <c r="L678" s="29">
        <f>IF($D678="","",IFERROR(INDEX(类别属性,MATCH($D678,类别表,0)),""))</f>
        <v/>
      </c>
      <c r="M678" s="18" t="n"/>
      <c r="N678" s="18" t="n"/>
      <c r="O678" s="26" t="n"/>
      <c r="P678" s="21">
        <f>IF($C678="","",IF(ISNA(MATCH($C678,账户表,0)),"※这个账户不在【基础资料】的账户档案里",IF($B678="","※没填日期，这一笔不会进任何月份的报表",IF(AND($F678&lt;&gt;"",$G678&lt;&gt;""),"※收入和支出不能同时填",IF(AND(N($F678)=0,N($G678)=0),"※收入和支出都没填",IF(OR(N($F678)&lt;0,N($G678)&lt;0),"※金额不能填负数，方向反了就换一列填",IF($D678="","※没填收支类别，分类报表会漏掉这一笔",IF(ISNA(MATCH($D678,类别表,0)),"※收支类别不在【基础资料】的清单里",IF(AND($L678="内部转账",$M678=""),"△内部转账要在「对方账户」写上另一头",IF(AND($L678="内部转账",$M678=$C678),"※对方账户跟本账户是同一个",IF(AND($L678&lt;&gt;"内部转账",$M678&lt;&gt;""),"△填了对方账户，但类别不是内部转账",IF($H678&lt;0,"△这一笔之后该账户余额成负数了，核一下",""))))))))))))</f>
        <v/>
      </c>
    </row>
    <row r="679">
      <c r="A679" s="17">
        <f>IF($C679="","",COUNTA($C$5:$C679))</f>
        <v/>
      </c>
      <c r="B679" s="20" t="n"/>
      <c r="C679" s="18" t="n"/>
      <c r="D679" s="18" t="n"/>
      <c r="E679" s="26" t="n"/>
      <c r="F679" s="19" t="n"/>
      <c r="G679" s="19" t="n"/>
      <c r="H679" s="27">
        <f>IF($C679="","",ROUND(SUMIF(账户表,$C679,账户期初)+SUMIFS($F$5:F679,$C$5:C679,$C679)-SUMIFS($G$5:G679,$C$5:C679,$C679),2))</f>
        <v/>
      </c>
      <c r="I679" s="18" t="n"/>
      <c r="J679" s="18" t="n"/>
      <c r="K679" s="28">
        <f>IF($B679="","",--TEXT($B679,"yyyymm"))</f>
        <v/>
      </c>
      <c r="L679" s="29">
        <f>IF($D679="","",IFERROR(INDEX(类别属性,MATCH($D679,类别表,0)),""))</f>
        <v/>
      </c>
      <c r="M679" s="18" t="n"/>
      <c r="N679" s="18" t="n"/>
      <c r="O679" s="26" t="n"/>
      <c r="P679" s="21">
        <f>IF($C679="","",IF(ISNA(MATCH($C679,账户表,0)),"※这个账户不在【基础资料】的账户档案里",IF($B679="","※没填日期，这一笔不会进任何月份的报表",IF(AND($F679&lt;&gt;"",$G679&lt;&gt;""),"※收入和支出不能同时填",IF(AND(N($F679)=0,N($G679)=0),"※收入和支出都没填",IF(OR(N($F679)&lt;0,N($G679)&lt;0),"※金额不能填负数，方向反了就换一列填",IF($D679="","※没填收支类别，分类报表会漏掉这一笔",IF(ISNA(MATCH($D679,类别表,0)),"※收支类别不在【基础资料】的清单里",IF(AND($L679="内部转账",$M679=""),"△内部转账要在「对方账户」写上另一头",IF(AND($L679="内部转账",$M679=$C679),"※对方账户跟本账户是同一个",IF(AND($L679&lt;&gt;"内部转账",$M679&lt;&gt;""),"△填了对方账户，但类别不是内部转账",IF($H679&lt;0,"△这一笔之后该账户余额成负数了，核一下",""))))))))))))</f>
        <v/>
      </c>
    </row>
    <row r="680">
      <c r="A680" s="17">
        <f>IF($C680="","",COUNTA($C$5:$C680))</f>
        <v/>
      </c>
      <c r="B680" s="20" t="n"/>
      <c r="C680" s="18" t="n"/>
      <c r="D680" s="18" t="n"/>
      <c r="E680" s="26" t="n"/>
      <c r="F680" s="19" t="n"/>
      <c r="G680" s="19" t="n"/>
      <c r="H680" s="27">
        <f>IF($C680="","",ROUND(SUMIF(账户表,$C680,账户期初)+SUMIFS($F$5:F680,$C$5:C680,$C680)-SUMIFS($G$5:G680,$C$5:C680,$C680),2))</f>
        <v/>
      </c>
      <c r="I680" s="18" t="n"/>
      <c r="J680" s="18" t="n"/>
      <c r="K680" s="28">
        <f>IF($B680="","",--TEXT($B680,"yyyymm"))</f>
        <v/>
      </c>
      <c r="L680" s="29">
        <f>IF($D680="","",IFERROR(INDEX(类别属性,MATCH($D680,类别表,0)),""))</f>
        <v/>
      </c>
      <c r="M680" s="18" t="n"/>
      <c r="N680" s="18" t="n"/>
      <c r="O680" s="26" t="n"/>
      <c r="P680" s="21">
        <f>IF($C680="","",IF(ISNA(MATCH($C680,账户表,0)),"※这个账户不在【基础资料】的账户档案里",IF($B680="","※没填日期，这一笔不会进任何月份的报表",IF(AND($F680&lt;&gt;"",$G680&lt;&gt;""),"※收入和支出不能同时填",IF(AND(N($F680)=0,N($G680)=0),"※收入和支出都没填",IF(OR(N($F680)&lt;0,N($G680)&lt;0),"※金额不能填负数，方向反了就换一列填",IF($D680="","※没填收支类别，分类报表会漏掉这一笔",IF(ISNA(MATCH($D680,类别表,0)),"※收支类别不在【基础资料】的清单里",IF(AND($L680="内部转账",$M680=""),"△内部转账要在「对方账户」写上另一头",IF(AND($L680="内部转账",$M680=$C680),"※对方账户跟本账户是同一个",IF(AND($L680&lt;&gt;"内部转账",$M680&lt;&gt;""),"△填了对方账户，但类别不是内部转账",IF($H680&lt;0,"△这一笔之后该账户余额成负数了，核一下",""))))))))))))</f>
        <v/>
      </c>
    </row>
    <row r="681">
      <c r="A681" s="17">
        <f>IF($C681="","",COUNTA($C$5:$C681))</f>
        <v/>
      </c>
      <c r="B681" s="20" t="n"/>
      <c r="C681" s="18" t="n"/>
      <c r="D681" s="18" t="n"/>
      <c r="E681" s="26" t="n"/>
      <c r="F681" s="19" t="n"/>
      <c r="G681" s="19" t="n"/>
      <c r="H681" s="27">
        <f>IF($C681="","",ROUND(SUMIF(账户表,$C681,账户期初)+SUMIFS($F$5:F681,$C$5:C681,$C681)-SUMIFS($G$5:G681,$C$5:C681,$C681),2))</f>
        <v/>
      </c>
      <c r="I681" s="18" t="n"/>
      <c r="J681" s="18" t="n"/>
      <c r="K681" s="28">
        <f>IF($B681="","",--TEXT($B681,"yyyymm"))</f>
        <v/>
      </c>
      <c r="L681" s="29">
        <f>IF($D681="","",IFERROR(INDEX(类别属性,MATCH($D681,类别表,0)),""))</f>
        <v/>
      </c>
      <c r="M681" s="18" t="n"/>
      <c r="N681" s="18" t="n"/>
      <c r="O681" s="26" t="n"/>
      <c r="P681" s="21">
        <f>IF($C681="","",IF(ISNA(MATCH($C681,账户表,0)),"※这个账户不在【基础资料】的账户档案里",IF($B681="","※没填日期，这一笔不会进任何月份的报表",IF(AND($F681&lt;&gt;"",$G681&lt;&gt;""),"※收入和支出不能同时填",IF(AND(N($F681)=0,N($G681)=0),"※收入和支出都没填",IF(OR(N($F681)&lt;0,N($G681)&lt;0),"※金额不能填负数，方向反了就换一列填",IF($D681="","※没填收支类别，分类报表会漏掉这一笔",IF(ISNA(MATCH($D681,类别表,0)),"※收支类别不在【基础资料】的清单里",IF(AND($L681="内部转账",$M681=""),"△内部转账要在「对方账户」写上另一头",IF(AND($L681="内部转账",$M681=$C681),"※对方账户跟本账户是同一个",IF(AND($L681&lt;&gt;"内部转账",$M681&lt;&gt;""),"△填了对方账户，但类别不是内部转账",IF($H681&lt;0,"△这一笔之后该账户余额成负数了，核一下",""))))))))))))</f>
        <v/>
      </c>
    </row>
    <row r="682">
      <c r="A682" s="17">
        <f>IF($C682="","",COUNTA($C$5:$C682))</f>
        <v/>
      </c>
      <c r="B682" s="20" t="n"/>
      <c r="C682" s="18" t="n"/>
      <c r="D682" s="18" t="n"/>
      <c r="E682" s="26" t="n"/>
      <c r="F682" s="19" t="n"/>
      <c r="G682" s="19" t="n"/>
      <c r="H682" s="27">
        <f>IF($C682="","",ROUND(SUMIF(账户表,$C682,账户期初)+SUMIFS($F$5:F682,$C$5:C682,$C682)-SUMIFS($G$5:G682,$C$5:C682,$C682),2))</f>
        <v/>
      </c>
      <c r="I682" s="18" t="n"/>
      <c r="J682" s="18" t="n"/>
      <c r="K682" s="28">
        <f>IF($B682="","",--TEXT($B682,"yyyymm"))</f>
        <v/>
      </c>
      <c r="L682" s="29">
        <f>IF($D682="","",IFERROR(INDEX(类别属性,MATCH($D682,类别表,0)),""))</f>
        <v/>
      </c>
      <c r="M682" s="18" t="n"/>
      <c r="N682" s="18" t="n"/>
      <c r="O682" s="26" t="n"/>
      <c r="P682" s="21">
        <f>IF($C682="","",IF(ISNA(MATCH($C682,账户表,0)),"※这个账户不在【基础资料】的账户档案里",IF($B682="","※没填日期，这一笔不会进任何月份的报表",IF(AND($F682&lt;&gt;"",$G682&lt;&gt;""),"※收入和支出不能同时填",IF(AND(N($F682)=0,N($G682)=0),"※收入和支出都没填",IF(OR(N($F682)&lt;0,N($G682)&lt;0),"※金额不能填负数，方向反了就换一列填",IF($D682="","※没填收支类别，分类报表会漏掉这一笔",IF(ISNA(MATCH($D682,类别表,0)),"※收支类别不在【基础资料】的清单里",IF(AND($L682="内部转账",$M682=""),"△内部转账要在「对方账户」写上另一头",IF(AND($L682="内部转账",$M682=$C682),"※对方账户跟本账户是同一个",IF(AND($L682&lt;&gt;"内部转账",$M682&lt;&gt;""),"△填了对方账户，但类别不是内部转账",IF($H682&lt;0,"△这一笔之后该账户余额成负数了，核一下",""))))))))))))</f>
        <v/>
      </c>
    </row>
    <row r="683">
      <c r="A683" s="17">
        <f>IF($C683="","",COUNTA($C$5:$C683))</f>
        <v/>
      </c>
      <c r="B683" s="20" t="n"/>
      <c r="C683" s="18" t="n"/>
      <c r="D683" s="18" t="n"/>
      <c r="E683" s="26" t="n"/>
      <c r="F683" s="19" t="n"/>
      <c r="G683" s="19" t="n"/>
      <c r="H683" s="27">
        <f>IF($C683="","",ROUND(SUMIF(账户表,$C683,账户期初)+SUMIFS($F$5:F683,$C$5:C683,$C683)-SUMIFS($G$5:G683,$C$5:C683,$C683),2))</f>
        <v/>
      </c>
      <c r="I683" s="18" t="n"/>
      <c r="J683" s="18" t="n"/>
      <c r="K683" s="28">
        <f>IF($B683="","",--TEXT($B683,"yyyymm"))</f>
        <v/>
      </c>
      <c r="L683" s="29">
        <f>IF($D683="","",IFERROR(INDEX(类别属性,MATCH($D683,类别表,0)),""))</f>
        <v/>
      </c>
      <c r="M683" s="18" t="n"/>
      <c r="N683" s="18" t="n"/>
      <c r="O683" s="26" t="n"/>
      <c r="P683" s="21">
        <f>IF($C683="","",IF(ISNA(MATCH($C683,账户表,0)),"※这个账户不在【基础资料】的账户档案里",IF($B683="","※没填日期，这一笔不会进任何月份的报表",IF(AND($F683&lt;&gt;"",$G683&lt;&gt;""),"※收入和支出不能同时填",IF(AND(N($F683)=0,N($G683)=0),"※收入和支出都没填",IF(OR(N($F683)&lt;0,N($G683)&lt;0),"※金额不能填负数，方向反了就换一列填",IF($D683="","※没填收支类别，分类报表会漏掉这一笔",IF(ISNA(MATCH($D683,类别表,0)),"※收支类别不在【基础资料】的清单里",IF(AND($L683="内部转账",$M683=""),"△内部转账要在「对方账户」写上另一头",IF(AND($L683="内部转账",$M683=$C683),"※对方账户跟本账户是同一个",IF(AND($L683&lt;&gt;"内部转账",$M683&lt;&gt;""),"△填了对方账户，但类别不是内部转账",IF($H683&lt;0,"△这一笔之后该账户余额成负数了，核一下",""))))))))))))</f>
        <v/>
      </c>
    </row>
    <row r="684">
      <c r="A684" s="17">
        <f>IF($C684="","",COUNTA($C$5:$C684))</f>
        <v/>
      </c>
      <c r="B684" s="20" t="n"/>
      <c r="C684" s="18" t="n"/>
      <c r="D684" s="18" t="n"/>
      <c r="E684" s="26" t="n"/>
      <c r="F684" s="19" t="n"/>
      <c r="G684" s="19" t="n"/>
      <c r="H684" s="27">
        <f>IF($C684="","",ROUND(SUMIF(账户表,$C684,账户期初)+SUMIFS($F$5:F684,$C$5:C684,$C684)-SUMIFS($G$5:G684,$C$5:C684,$C684),2))</f>
        <v/>
      </c>
      <c r="I684" s="18" t="n"/>
      <c r="J684" s="18" t="n"/>
      <c r="K684" s="28">
        <f>IF($B684="","",--TEXT($B684,"yyyymm"))</f>
        <v/>
      </c>
      <c r="L684" s="29">
        <f>IF($D684="","",IFERROR(INDEX(类别属性,MATCH($D684,类别表,0)),""))</f>
        <v/>
      </c>
      <c r="M684" s="18" t="n"/>
      <c r="N684" s="18" t="n"/>
      <c r="O684" s="26" t="n"/>
      <c r="P684" s="21">
        <f>IF($C684="","",IF(ISNA(MATCH($C684,账户表,0)),"※这个账户不在【基础资料】的账户档案里",IF($B684="","※没填日期，这一笔不会进任何月份的报表",IF(AND($F684&lt;&gt;"",$G684&lt;&gt;""),"※收入和支出不能同时填",IF(AND(N($F684)=0,N($G684)=0),"※收入和支出都没填",IF(OR(N($F684)&lt;0,N($G684)&lt;0),"※金额不能填负数，方向反了就换一列填",IF($D684="","※没填收支类别，分类报表会漏掉这一笔",IF(ISNA(MATCH($D684,类别表,0)),"※收支类别不在【基础资料】的清单里",IF(AND($L684="内部转账",$M684=""),"△内部转账要在「对方账户」写上另一头",IF(AND($L684="内部转账",$M684=$C684),"※对方账户跟本账户是同一个",IF(AND($L684&lt;&gt;"内部转账",$M684&lt;&gt;""),"△填了对方账户，但类别不是内部转账",IF($H684&lt;0,"△这一笔之后该账户余额成负数了，核一下",""))))))))))))</f>
        <v/>
      </c>
    </row>
    <row r="685">
      <c r="A685" s="17">
        <f>IF($C685="","",COUNTA($C$5:$C685))</f>
        <v/>
      </c>
      <c r="B685" s="20" t="n"/>
      <c r="C685" s="18" t="n"/>
      <c r="D685" s="18" t="n"/>
      <c r="E685" s="26" t="n"/>
      <c r="F685" s="19" t="n"/>
      <c r="G685" s="19" t="n"/>
      <c r="H685" s="27">
        <f>IF($C685="","",ROUND(SUMIF(账户表,$C685,账户期初)+SUMIFS($F$5:F685,$C$5:C685,$C685)-SUMIFS($G$5:G685,$C$5:C685,$C685),2))</f>
        <v/>
      </c>
      <c r="I685" s="18" t="n"/>
      <c r="J685" s="18" t="n"/>
      <c r="K685" s="28">
        <f>IF($B685="","",--TEXT($B685,"yyyymm"))</f>
        <v/>
      </c>
      <c r="L685" s="29">
        <f>IF($D685="","",IFERROR(INDEX(类别属性,MATCH($D685,类别表,0)),""))</f>
        <v/>
      </c>
      <c r="M685" s="18" t="n"/>
      <c r="N685" s="18" t="n"/>
      <c r="O685" s="26" t="n"/>
      <c r="P685" s="21">
        <f>IF($C685="","",IF(ISNA(MATCH($C685,账户表,0)),"※这个账户不在【基础资料】的账户档案里",IF($B685="","※没填日期，这一笔不会进任何月份的报表",IF(AND($F685&lt;&gt;"",$G685&lt;&gt;""),"※收入和支出不能同时填",IF(AND(N($F685)=0,N($G685)=0),"※收入和支出都没填",IF(OR(N($F685)&lt;0,N($G685)&lt;0),"※金额不能填负数，方向反了就换一列填",IF($D685="","※没填收支类别，分类报表会漏掉这一笔",IF(ISNA(MATCH($D685,类别表,0)),"※收支类别不在【基础资料】的清单里",IF(AND($L685="内部转账",$M685=""),"△内部转账要在「对方账户」写上另一头",IF(AND($L685="内部转账",$M685=$C685),"※对方账户跟本账户是同一个",IF(AND($L685&lt;&gt;"内部转账",$M685&lt;&gt;""),"△填了对方账户，但类别不是内部转账",IF($H685&lt;0,"△这一笔之后该账户余额成负数了，核一下",""))))))))))))</f>
        <v/>
      </c>
    </row>
    <row r="686">
      <c r="A686" s="17">
        <f>IF($C686="","",COUNTA($C$5:$C686))</f>
        <v/>
      </c>
      <c r="B686" s="20" t="n"/>
      <c r="C686" s="18" t="n"/>
      <c r="D686" s="18" t="n"/>
      <c r="E686" s="26" t="n"/>
      <c r="F686" s="19" t="n"/>
      <c r="G686" s="19" t="n"/>
      <c r="H686" s="27">
        <f>IF($C686="","",ROUND(SUMIF(账户表,$C686,账户期初)+SUMIFS($F$5:F686,$C$5:C686,$C686)-SUMIFS($G$5:G686,$C$5:C686,$C686),2))</f>
        <v/>
      </c>
      <c r="I686" s="18" t="n"/>
      <c r="J686" s="18" t="n"/>
      <c r="K686" s="28">
        <f>IF($B686="","",--TEXT($B686,"yyyymm"))</f>
        <v/>
      </c>
      <c r="L686" s="29">
        <f>IF($D686="","",IFERROR(INDEX(类别属性,MATCH($D686,类别表,0)),""))</f>
        <v/>
      </c>
      <c r="M686" s="18" t="n"/>
      <c r="N686" s="18" t="n"/>
      <c r="O686" s="26" t="n"/>
      <c r="P686" s="21">
        <f>IF($C686="","",IF(ISNA(MATCH($C686,账户表,0)),"※这个账户不在【基础资料】的账户档案里",IF($B686="","※没填日期，这一笔不会进任何月份的报表",IF(AND($F686&lt;&gt;"",$G686&lt;&gt;""),"※收入和支出不能同时填",IF(AND(N($F686)=0,N($G686)=0),"※收入和支出都没填",IF(OR(N($F686)&lt;0,N($G686)&lt;0),"※金额不能填负数，方向反了就换一列填",IF($D686="","※没填收支类别，分类报表会漏掉这一笔",IF(ISNA(MATCH($D686,类别表,0)),"※收支类别不在【基础资料】的清单里",IF(AND($L686="内部转账",$M686=""),"△内部转账要在「对方账户」写上另一头",IF(AND($L686="内部转账",$M686=$C686),"※对方账户跟本账户是同一个",IF(AND($L686&lt;&gt;"内部转账",$M686&lt;&gt;""),"△填了对方账户，但类别不是内部转账",IF($H686&lt;0,"△这一笔之后该账户余额成负数了，核一下",""))))))))))))</f>
        <v/>
      </c>
    </row>
    <row r="687">
      <c r="A687" s="17">
        <f>IF($C687="","",COUNTA($C$5:$C687))</f>
        <v/>
      </c>
      <c r="B687" s="20" t="n"/>
      <c r="C687" s="18" t="n"/>
      <c r="D687" s="18" t="n"/>
      <c r="E687" s="26" t="n"/>
      <c r="F687" s="19" t="n"/>
      <c r="G687" s="19" t="n"/>
      <c r="H687" s="27">
        <f>IF($C687="","",ROUND(SUMIF(账户表,$C687,账户期初)+SUMIFS($F$5:F687,$C$5:C687,$C687)-SUMIFS($G$5:G687,$C$5:C687,$C687),2))</f>
        <v/>
      </c>
      <c r="I687" s="18" t="n"/>
      <c r="J687" s="18" t="n"/>
      <c r="K687" s="28">
        <f>IF($B687="","",--TEXT($B687,"yyyymm"))</f>
        <v/>
      </c>
      <c r="L687" s="29">
        <f>IF($D687="","",IFERROR(INDEX(类别属性,MATCH($D687,类别表,0)),""))</f>
        <v/>
      </c>
      <c r="M687" s="18" t="n"/>
      <c r="N687" s="18" t="n"/>
      <c r="O687" s="26" t="n"/>
      <c r="P687" s="21">
        <f>IF($C687="","",IF(ISNA(MATCH($C687,账户表,0)),"※这个账户不在【基础资料】的账户档案里",IF($B687="","※没填日期，这一笔不会进任何月份的报表",IF(AND($F687&lt;&gt;"",$G687&lt;&gt;""),"※收入和支出不能同时填",IF(AND(N($F687)=0,N($G687)=0),"※收入和支出都没填",IF(OR(N($F687)&lt;0,N($G687)&lt;0),"※金额不能填负数，方向反了就换一列填",IF($D687="","※没填收支类别，分类报表会漏掉这一笔",IF(ISNA(MATCH($D687,类别表,0)),"※收支类别不在【基础资料】的清单里",IF(AND($L687="内部转账",$M687=""),"△内部转账要在「对方账户」写上另一头",IF(AND($L687="内部转账",$M687=$C687),"※对方账户跟本账户是同一个",IF(AND($L687&lt;&gt;"内部转账",$M687&lt;&gt;""),"△填了对方账户，但类别不是内部转账",IF($H687&lt;0,"△这一笔之后该账户余额成负数了，核一下",""))))))))))))</f>
        <v/>
      </c>
    </row>
    <row r="688">
      <c r="A688" s="17">
        <f>IF($C688="","",COUNTA($C$5:$C688))</f>
        <v/>
      </c>
      <c r="B688" s="20" t="n"/>
      <c r="C688" s="18" t="n"/>
      <c r="D688" s="18" t="n"/>
      <c r="E688" s="26" t="n"/>
      <c r="F688" s="19" t="n"/>
      <c r="G688" s="19" t="n"/>
      <c r="H688" s="27">
        <f>IF($C688="","",ROUND(SUMIF(账户表,$C688,账户期初)+SUMIFS($F$5:F688,$C$5:C688,$C688)-SUMIFS($G$5:G688,$C$5:C688,$C688),2))</f>
        <v/>
      </c>
      <c r="I688" s="18" t="n"/>
      <c r="J688" s="18" t="n"/>
      <c r="K688" s="28">
        <f>IF($B688="","",--TEXT($B688,"yyyymm"))</f>
        <v/>
      </c>
      <c r="L688" s="29">
        <f>IF($D688="","",IFERROR(INDEX(类别属性,MATCH($D688,类别表,0)),""))</f>
        <v/>
      </c>
      <c r="M688" s="18" t="n"/>
      <c r="N688" s="18" t="n"/>
      <c r="O688" s="26" t="n"/>
      <c r="P688" s="21">
        <f>IF($C688="","",IF(ISNA(MATCH($C688,账户表,0)),"※这个账户不在【基础资料】的账户档案里",IF($B688="","※没填日期，这一笔不会进任何月份的报表",IF(AND($F688&lt;&gt;"",$G688&lt;&gt;""),"※收入和支出不能同时填",IF(AND(N($F688)=0,N($G688)=0),"※收入和支出都没填",IF(OR(N($F688)&lt;0,N($G688)&lt;0),"※金额不能填负数，方向反了就换一列填",IF($D688="","※没填收支类别，分类报表会漏掉这一笔",IF(ISNA(MATCH($D688,类别表,0)),"※收支类别不在【基础资料】的清单里",IF(AND($L688="内部转账",$M688=""),"△内部转账要在「对方账户」写上另一头",IF(AND($L688="内部转账",$M688=$C688),"※对方账户跟本账户是同一个",IF(AND($L688&lt;&gt;"内部转账",$M688&lt;&gt;""),"△填了对方账户，但类别不是内部转账",IF($H688&lt;0,"△这一笔之后该账户余额成负数了，核一下",""))))))))))))</f>
        <v/>
      </c>
    </row>
    <row r="689">
      <c r="A689" s="17">
        <f>IF($C689="","",COUNTA($C$5:$C689))</f>
        <v/>
      </c>
      <c r="B689" s="20" t="n"/>
      <c r="C689" s="18" t="n"/>
      <c r="D689" s="18" t="n"/>
      <c r="E689" s="26" t="n"/>
      <c r="F689" s="19" t="n"/>
      <c r="G689" s="19" t="n"/>
      <c r="H689" s="27">
        <f>IF($C689="","",ROUND(SUMIF(账户表,$C689,账户期初)+SUMIFS($F$5:F689,$C$5:C689,$C689)-SUMIFS($G$5:G689,$C$5:C689,$C689),2))</f>
        <v/>
      </c>
      <c r="I689" s="18" t="n"/>
      <c r="J689" s="18" t="n"/>
      <c r="K689" s="28">
        <f>IF($B689="","",--TEXT($B689,"yyyymm"))</f>
        <v/>
      </c>
      <c r="L689" s="29">
        <f>IF($D689="","",IFERROR(INDEX(类别属性,MATCH($D689,类别表,0)),""))</f>
        <v/>
      </c>
      <c r="M689" s="18" t="n"/>
      <c r="N689" s="18" t="n"/>
      <c r="O689" s="26" t="n"/>
      <c r="P689" s="21">
        <f>IF($C689="","",IF(ISNA(MATCH($C689,账户表,0)),"※这个账户不在【基础资料】的账户档案里",IF($B689="","※没填日期，这一笔不会进任何月份的报表",IF(AND($F689&lt;&gt;"",$G689&lt;&gt;""),"※收入和支出不能同时填",IF(AND(N($F689)=0,N($G689)=0),"※收入和支出都没填",IF(OR(N($F689)&lt;0,N($G689)&lt;0),"※金额不能填负数，方向反了就换一列填",IF($D689="","※没填收支类别，分类报表会漏掉这一笔",IF(ISNA(MATCH($D689,类别表,0)),"※收支类别不在【基础资料】的清单里",IF(AND($L689="内部转账",$M689=""),"△内部转账要在「对方账户」写上另一头",IF(AND($L689="内部转账",$M689=$C689),"※对方账户跟本账户是同一个",IF(AND($L689&lt;&gt;"内部转账",$M689&lt;&gt;""),"△填了对方账户，但类别不是内部转账",IF($H689&lt;0,"△这一笔之后该账户余额成负数了，核一下",""))))))))))))</f>
        <v/>
      </c>
    </row>
    <row r="690">
      <c r="A690" s="17">
        <f>IF($C690="","",COUNTA($C$5:$C690))</f>
        <v/>
      </c>
      <c r="B690" s="20" t="n"/>
      <c r="C690" s="18" t="n"/>
      <c r="D690" s="18" t="n"/>
      <c r="E690" s="26" t="n"/>
      <c r="F690" s="19" t="n"/>
      <c r="G690" s="19" t="n"/>
      <c r="H690" s="27">
        <f>IF($C690="","",ROUND(SUMIF(账户表,$C690,账户期初)+SUMIFS($F$5:F690,$C$5:C690,$C690)-SUMIFS($G$5:G690,$C$5:C690,$C690),2))</f>
        <v/>
      </c>
      <c r="I690" s="18" t="n"/>
      <c r="J690" s="18" t="n"/>
      <c r="K690" s="28">
        <f>IF($B690="","",--TEXT($B690,"yyyymm"))</f>
        <v/>
      </c>
      <c r="L690" s="29">
        <f>IF($D690="","",IFERROR(INDEX(类别属性,MATCH($D690,类别表,0)),""))</f>
        <v/>
      </c>
      <c r="M690" s="18" t="n"/>
      <c r="N690" s="18" t="n"/>
      <c r="O690" s="26" t="n"/>
      <c r="P690" s="21">
        <f>IF($C690="","",IF(ISNA(MATCH($C690,账户表,0)),"※这个账户不在【基础资料】的账户档案里",IF($B690="","※没填日期，这一笔不会进任何月份的报表",IF(AND($F690&lt;&gt;"",$G690&lt;&gt;""),"※收入和支出不能同时填",IF(AND(N($F690)=0,N($G690)=0),"※收入和支出都没填",IF(OR(N($F690)&lt;0,N($G690)&lt;0),"※金额不能填负数，方向反了就换一列填",IF($D690="","※没填收支类别，分类报表会漏掉这一笔",IF(ISNA(MATCH($D690,类别表,0)),"※收支类别不在【基础资料】的清单里",IF(AND($L690="内部转账",$M690=""),"△内部转账要在「对方账户」写上另一头",IF(AND($L690="内部转账",$M690=$C690),"※对方账户跟本账户是同一个",IF(AND($L690&lt;&gt;"内部转账",$M690&lt;&gt;""),"△填了对方账户，但类别不是内部转账",IF($H690&lt;0,"△这一笔之后该账户余额成负数了，核一下",""))))))))))))</f>
        <v/>
      </c>
    </row>
    <row r="691">
      <c r="A691" s="17">
        <f>IF($C691="","",COUNTA($C$5:$C691))</f>
        <v/>
      </c>
      <c r="B691" s="20" t="n"/>
      <c r="C691" s="18" t="n"/>
      <c r="D691" s="18" t="n"/>
      <c r="E691" s="26" t="n"/>
      <c r="F691" s="19" t="n"/>
      <c r="G691" s="19" t="n"/>
      <c r="H691" s="27">
        <f>IF($C691="","",ROUND(SUMIF(账户表,$C691,账户期初)+SUMIFS($F$5:F691,$C$5:C691,$C691)-SUMIFS($G$5:G691,$C$5:C691,$C691),2))</f>
        <v/>
      </c>
      <c r="I691" s="18" t="n"/>
      <c r="J691" s="18" t="n"/>
      <c r="K691" s="28">
        <f>IF($B691="","",--TEXT($B691,"yyyymm"))</f>
        <v/>
      </c>
      <c r="L691" s="29">
        <f>IF($D691="","",IFERROR(INDEX(类别属性,MATCH($D691,类别表,0)),""))</f>
        <v/>
      </c>
      <c r="M691" s="18" t="n"/>
      <c r="N691" s="18" t="n"/>
      <c r="O691" s="26" t="n"/>
      <c r="P691" s="21">
        <f>IF($C691="","",IF(ISNA(MATCH($C691,账户表,0)),"※这个账户不在【基础资料】的账户档案里",IF($B691="","※没填日期，这一笔不会进任何月份的报表",IF(AND($F691&lt;&gt;"",$G691&lt;&gt;""),"※收入和支出不能同时填",IF(AND(N($F691)=0,N($G691)=0),"※收入和支出都没填",IF(OR(N($F691)&lt;0,N($G691)&lt;0),"※金额不能填负数，方向反了就换一列填",IF($D691="","※没填收支类别，分类报表会漏掉这一笔",IF(ISNA(MATCH($D691,类别表,0)),"※收支类别不在【基础资料】的清单里",IF(AND($L691="内部转账",$M691=""),"△内部转账要在「对方账户」写上另一头",IF(AND($L691="内部转账",$M691=$C691),"※对方账户跟本账户是同一个",IF(AND($L691&lt;&gt;"内部转账",$M691&lt;&gt;""),"△填了对方账户，但类别不是内部转账",IF($H691&lt;0,"△这一笔之后该账户余额成负数了，核一下",""))))))))))))</f>
        <v/>
      </c>
    </row>
    <row r="692">
      <c r="A692" s="17">
        <f>IF($C692="","",COUNTA($C$5:$C692))</f>
        <v/>
      </c>
      <c r="B692" s="20" t="n"/>
      <c r="C692" s="18" t="n"/>
      <c r="D692" s="18" t="n"/>
      <c r="E692" s="26" t="n"/>
      <c r="F692" s="19" t="n"/>
      <c r="G692" s="19" t="n"/>
      <c r="H692" s="27">
        <f>IF($C692="","",ROUND(SUMIF(账户表,$C692,账户期初)+SUMIFS($F$5:F692,$C$5:C692,$C692)-SUMIFS($G$5:G692,$C$5:C692,$C692),2))</f>
        <v/>
      </c>
      <c r="I692" s="18" t="n"/>
      <c r="J692" s="18" t="n"/>
      <c r="K692" s="28">
        <f>IF($B692="","",--TEXT($B692,"yyyymm"))</f>
        <v/>
      </c>
      <c r="L692" s="29">
        <f>IF($D692="","",IFERROR(INDEX(类别属性,MATCH($D692,类别表,0)),""))</f>
        <v/>
      </c>
      <c r="M692" s="18" t="n"/>
      <c r="N692" s="18" t="n"/>
      <c r="O692" s="26" t="n"/>
      <c r="P692" s="21">
        <f>IF($C692="","",IF(ISNA(MATCH($C692,账户表,0)),"※这个账户不在【基础资料】的账户档案里",IF($B692="","※没填日期，这一笔不会进任何月份的报表",IF(AND($F692&lt;&gt;"",$G692&lt;&gt;""),"※收入和支出不能同时填",IF(AND(N($F692)=0,N($G692)=0),"※收入和支出都没填",IF(OR(N($F692)&lt;0,N($G692)&lt;0),"※金额不能填负数，方向反了就换一列填",IF($D692="","※没填收支类别，分类报表会漏掉这一笔",IF(ISNA(MATCH($D692,类别表,0)),"※收支类别不在【基础资料】的清单里",IF(AND($L692="内部转账",$M692=""),"△内部转账要在「对方账户」写上另一头",IF(AND($L692="内部转账",$M692=$C692),"※对方账户跟本账户是同一个",IF(AND($L692&lt;&gt;"内部转账",$M692&lt;&gt;""),"△填了对方账户，但类别不是内部转账",IF($H692&lt;0,"△这一笔之后该账户余额成负数了，核一下",""))))))))))))</f>
        <v/>
      </c>
    </row>
    <row r="693">
      <c r="A693" s="17">
        <f>IF($C693="","",COUNTA($C$5:$C693))</f>
        <v/>
      </c>
      <c r="B693" s="20" t="n"/>
      <c r="C693" s="18" t="n"/>
      <c r="D693" s="18" t="n"/>
      <c r="E693" s="26" t="n"/>
      <c r="F693" s="19" t="n"/>
      <c r="G693" s="19" t="n"/>
      <c r="H693" s="27">
        <f>IF($C693="","",ROUND(SUMIF(账户表,$C693,账户期初)+SUMIFS($F$5:F693,$C$5:C693,$C693)-SUMIFS($G$5:G693,$C$5:C693,$C693),2))</f>
        <v/>
      </c>
      <c r="I693" s="18" t="n"/>
      <c r="J693" s="18" t="n"/>
      <c r="K693" s="28">
        <f>IF($B693="","",--TEXT($B693,"yyyymm"))</f>
        <v/>
      </c>
      <c r="L693" s="29">
        <f>IF($D693="","",IFERROR(INDEX(类别属性,MATCH($D693,类别表,0)),""))</f>
        <v/>
      </c>
      <c r="M693" s="18" t="n"/>
      <c r="N693" s="18" t="n"/>
      <c r="O693" s="26" t="n"/>
      <c r="P693" s="21">
        <f>IF($C693="","",IF(ISNA(MATCH($C693,账户表,0)),"※这个账户不在【基础资料】的账户档案里",IF($B693="","※没填日期，这一笔不会进任何月份的报表",IF(AND($F693&lt;&gt;"",$G693&lt;&gt;""),"※收入和支出不能同时填",IF(AND(N($F693)=0,N($G693)=0),"※收入和支出都没填",IF(OR(N($F693)&lt;0,N($G693)&lt;0),"※金额不能填负数，方向反了就换一列填",IF($D693="","※没填收支类别，分类报表会漏掉这一笔",IF(ISNA(MATCH($D693,类别表,0)),"※收支类别不在【基础资料】的清单里",IF(AND($L693="内部转账",$M693=""),"△内部转账要在「对方账户」写上另一头",IF(AND($L693="内部转账",$M693=$C693),"※对方账户跟本账户是同一个",IF(AND($L693&lt;&gt;"内部转账",$M693&lt;&gt;""),"△填了对方账户，但类别不是内部转账",IF($H693&lt;0,"△这一笔之后该账户余额成负数了，核一下",""))))))))))))</f>
        <v/>
      </c>
    </row>
    <row r="694">
      <c r="A694" s="17">
        <f>IF($C694="","",COUNTA($C$5:$C694))</f>
        <v/>
      </c>
      <c r="B694" s="20" t="n"/>
      <c r="C694" s="18" t="n"/>
      <c r="D694" s="18" t="n"/>
      <c r="E694" s="26" t="n"/>
      <c r="F694" s="19" t="n"/>
      <c r="G694" s="19" t="n"/>
      <c r="H694" s="27">
        <f>IF($C694="","",ROUND(SUMIF(账户表,$C694,账户期初)+SUMIFS($F$5:F694,$C$5:C694,$C694)-SUMIFS($G$5:G694,$C$5:C694,$C694),2))</f>
        <v/>
      </c>
      <c r="I694" s="18" t="n"/>
      <c r="J694" s="18" t="n"/>
      <c r="K694" s="28">
        <f>IF($B694="","",--TEXT($B694,"yyyymm"))</f>
        <v/>
      </c>
      <c r="L694" s="29">
        <f>IF($D694="","",IFERROR(INDEX(类别属性,MATCH($D694,类别表,0)),""))</f>
        <v/>
      </c>
      <c r="M694" s="18" t="n"/>
      <c r="N694" s="18" t="n"/>
      <c r="O694" s="26" t="n"/>
      <c r="P694" s="21">
        <f>IF($C694="","",IF(ISNA(MATCH($C694,账户表,0)),"※这个账户不在【基础资料】的账户档案里",IF($B694="","※没填日期，这一笔不会进任何月份的报表",IF(AND($F694&lt;&gt;"",$G694&lt;&gt;""),"※收入和支出不能同时填",IF(AND(N($F694)=0,N($G694)=0),"※收入和支出都没填",IF(OR(N($F694)&lt;0,N($G694)&lt;0),"※金额不能填负数，方向反了就换一列填",IF($D694="","※没填收支类别，分类报表会漏掉这一笔",IF(ISNA(MATCH($D694,类别表,0)),"※收支类别不在【基础资料】的清单里",IF(AND($L694="内部转账",$M694=""),"△内部转账要在「对方账户」写上另一头",IF(AND($L694="内部转账",$M694=$C694),"※对方账户跟本账户是同一个",IF(AND($L694&lt;&gt;"内部转账",$M694&lt;&gt;""),"△填了对方账户，但类别不是内部转账",IF($H694&lt;0,"△这一笔之后该账户余额成负数了，核一下",""))))))))))))</f>
        <v/>
      </c>
    </row>
    <row r="695">
      <c r="A695" s="17">
        <f>IF($C695="","",COUNTA($C$5:$C695))</f>
        <v/>
      </c>
      <c r="B695" s="20" t="n"/>
      <c r="C695" s="18" t="n"/>
      <c r="D695" s="18" t="n"/>
      <c r="E695" s="26" t="n"/>
      <c r="F695" s="19" t="n"/>
      <c r="G695" s="19" t="n"/>
      <c r="H695" s="27">
        <f>IF($C695="","",ROUND(SUMIF(账户表,$C695,账户期初)+SUMIFS($F$5:F695,$C$5:C695,$C695)-SUMIFS($G$5:G695,$C$5:C695,$C695),2))</f>
        <v/>
      </c>
      <c r="I695" s="18" t="n"/>
      <c r="J695" s="18" t="n"/>
      <c r="K695" s="28">
        <f>IF($B695="","",--TEXT($B695,"yyyymm"))</f>
        <v/>
      </c>
      <c r="L695" s="29">
        <f>IF($D695="","",IFERROR(INDEX(类别属性,MATCH($D695,类别表,0)),""))</f>
        <v/>
      </c>
      <c r="M695" s="18" t="n"/>
      <c r="N695" s="18" t="n"/>
      <c r="O695" s="26" t="n"/>
      <c r="P695" s="21">
        <f>IF($C695="","",IF(ISNA(MATCH($C695,账户表,0)),"※这个账户不在【基础资料】的账户档案里",IF($B695="","※没填日期，这一笔不会进任何月份的报表",IF(AND($F695&lt;&gt;"",$G695&lt;&gt;""),"※收入和支出不能同时填",IF(AND(N($F695)=0,N($G695)=0),"※收入和支出都没填",IF(OR(N($F695)&lt;0,N($G695)&lt;0),"※金额不能填负数，方向反了就换一列填",IF($D695="","※没填收支类别，分类报表会漏掉这一笔",IF(ISNA(MATCH($D695,类别表,0)),"※收支类别不在【基础资料】的清单里",IF(AND($L695="内部转账",$M695=""),"△内部转账要在「对方账户」写上另一头",IF(AND($L695="内部转账",$M695=$C695),"※对方账户跟本账户是同一个",IF(AND($L695&lt;&gt;"内部转账",$M695&lt;&gt;""),"△填了对方账户，但类别不是内部转账",IF($H695&lt;0,"△这一笔之后该账户余额成负数了，核一下",""))))))))))))</f>
        <v/>
      </c>
    </row>
    <row r="696">
      <c r="A696" s="17">
        <f>IF($C696="","",COUNTA($C$5:$C696))</f>
        <v/>
      </c>
      <c r="B696" s="20" t="n"/>
      <c r="C696" s="18" t="n"/>
      <c r="D696" s="18" t="n"/>
      <c r="E696" s="26" t="n"/>
      <c r="F696" s="19" t="n"/>
      <c r="G696" s="19" t="n"/>
      <c r="H696" s="27">
        <f>IF($C696="","",ROUND(SUMIF(账户表,$C696,账户期初)+SUMIFS($F$5:F696,$C$5:C696,$C696)-SUMIFS($G$5:G696,$C$5:C696,$C696),2))</f>
        <v/>
      </c>
      <c r="I696" s="18" t="n"/>
      <c r="J696" s="18" t="n"/>
      <c r="K696" s="28">
        <f>IF($B696="","",--TEXT($B696,"yyyymm"))</f>
        <v/>
      </c>
      <c r="L696" s="29">
        <f>IF($D696="","",IFERROR(INDEX(类别属性,MATCH($D696,类别表,0)),""))</f>
        <v/>
      </c>
      <c r="M696" s="18" t="n"/>
      <c r="N696" s="18" t="n"/>
      <c r="O696" s="26" t="n"/>
      <c r="P696" s="21">
        <f>IF($C696="","",IF(ISNA(MATCH($C696,账户表,0)),"※这个账户不在【基础资料】的账户档案里",IF($B696="","※没填日期，这一笔不会进任何月份的报表",IF(AND($F696&lt;&gt;"",$G696&lt;&gt;""),"※收入和支出不能同时填",IF(AND(N($F696)=0,N($G696)=0),"※收入和支出都没填",IF(OR(N($F696)&lt;0,N($G696)&lt;0),"※金额不能填负数，方向反了就换一列填",IF($D696="","※没填收支类别，分类报表会漏掉这一笔",IF(ISNA(MATCH($D696,类别表,0)),"※收支类别不在【基础资料】的清单里",IF(AND($L696="内部转账",$M696=""),"△内部转账要在「对方账户」写上另一头",IF(AND($L696="内部转账",$M696=$C696),"※对方账户跟本账户是同一个",IF(AND($L696&lt;&gt;"内部转账",$M696&lt;&gt;""),"△填了对方账户，但类别不是内部转账",IF($H696&lt;0,"△这一笔之后该账户余额成负数了，核一下",""))))))))))))</f>
        <v/>
      </c>
    </row>
    <row r="697">
      <c r="A697" s="17">
        <f>IF($C697="","",COUNTA($C$5:$C697))</f>
        <v/>
      </c>
      <c r="B697" s="20" t="n"/>
      <c r="C697" s="18" t="n"/>
      <c r="D697" s="18" t="n"/>
      <c r="E697" s="26" t="n"/>
      <c r="F697" s="19" t="n"/>
      <c r="G697" s="19" t="n"/>
      <c r="H697" s="27">
        <f>IF($C697="","",ROUND(SUMIF(账户表,$C697,账户期初)+SUMIFS($F$5:F697,$C$5:C697,$C697)-SUMIFS($G$5:G697,$C$5:C697,$C697),2))</f>
        <v/>
      </c>
      <c r="I697" s="18" t="n"/>
      <c r="J697" s="18" t="n"/>
      <c r="K697" s="28">
        <f>IF($B697="","",--TEXT($B697,"yyyymm"))</f>
        <v/>
      </c>
      <c r="L697" s="29">
        <f>IF($D697="","",IFERROR(INDEX(类别属性,MATCH($D697,类别表,0)),""))</f>
        <v/>
      </c>
      <c r="M697" s="18" t="n"/>
      <c r="N697" s="18" t="n"/>
      <c r="O697" s="26" t="n"/>
      <c r="P697" s="21">
        <f>IF($C697="","",IF(ISNA(MATCH($C697,账户表,0)),"※这个账户不在【基础资料】的账户档案里",IF($B697="","※没填日期，这一笔不会进任何月份的报表",IF(AND($F697&lt;&gt;"",$G697&lt;&gt;""),"※收入和支出不能同时填",IF(AND(N($F697)=0,N($G697)=0),"※收入和支出都没填",IF(OR(N($F697)&lt;0,N($G697)&lt;0),"※金额不能填负数，方向反了就换一列填",IF($D697="","※没填收支类别，分类报表会漏掉这一笔",IF(ISNA(MATCH($D697,类别表,0)),"※收支类别不在【基础资料】的清单里",IF(AND($L697="内部转账",$M697=""),"△内部转账要在「对方账户」写上另一头",IF(AND($L697="内部转账",$M697=$C697),"※对方账户跟本账户是同一个",IF(AND($L697&lt;&gt;"内部转账",$M697&lt;&gt;""),"△填了对方账户，但类别不是内部转账",IF($H697&lt;0,"△这一笔之后该账户余额成负数了，核一下",""))))))))))))</f>
        <v/>
      </c>
    </row>
    <row r="698">
      <c r="A698" s="17">
        <f>IF($C698="","",COUNTA($C$5:$C698))</f>
        <v/>
      </c>
      <c r="B698" s="20" t="n"/>
      <c r="C698" s="18" t="n"/>
      <c r="D698" s="18" t="n"/>
      <c r="E698" s="26" t="n"/>
      <c r="F698" s="19" t="n"/>
      <c r="G698" s="19" t="n"/>
      <c r="H698" s="27">
        <f>IF($C698="","",ROUND(SUMIF(账户表,$C698,账户期初)+SUMIFS($F$5:F698,$C$5:C698,$C698)-SUMIFS($G$5:G698,$C$5:C698,$C698),2))</f>
        <v/>
      </c>
      <c r="I698" s="18" t="n"/>
      <c r="J698" s="18" t="n"/>
      <c r="K698" s="28">
        <f>IF($B698="","",--TEXT($B698,"yyyymm"))</f>
        <v/>
      </c>
      <c r="L698" s="29">
        <f>IF($D698="","",IFERROR(INDEX(类别属性,MATCH($D698,类别表,0)),""))</f>
        <v/>
      </c>
      <c r="M698" s="18" t="n"/>
      <c r="N698" s="18" t="n"/>
      <c r="O698" s="26" t="n"/>
      <c r="P698" s="21">
        <f>IF($C698="","",IF(ISNA(MATCH($C698,账户表,0)),"※这个账户不在【基础资料】的账户档案里",IF($B698="","※没填日期，这一笔不会进任何月份的报表",IF(AND($F698&lt;&gt;"",$G698&lt;&gt;""),"※收入和支出不能同时填",IF(AND(N($F698)=0,N($G698)=0),"※收入和支出都没填",IF(OR(N($F698)&lt;0,N($G698)&lt;0),"※金额不能填负数，方向反了就换一列填",IF($D698="","※没填收支类别，分类报表会漏掉这一笔",IF(ISNA(MATCH($D698,类别表,0)),"※收支类别不在【基础资料】的清单里",IF(AND($L698="内部转账",$M698=""),"△内部转账要在「对方账户」写上另一头",IF(AND($L698="内部转账",$M698=$C698),"※对方账户跟本账户是同一个",IF(AND($L698&lt;&gt;"内部转账",$M698&lt;&gt;""),"△填了对方账户，但类别不是内部转账",IF($H698&lt;0,"△这一笔之后该账户余额成负数了，核一下",""))))))))))))</f>
        <v/>
      </c>
    </row>
    <row r="699">
      <c r="A699" s="17">
        <f>IF($C699="","",COUNTA($C$5:$C699))</f>
        <v/>
      </c>
      <c r="B699" s="20" t="n"/>
      <c r="C699" s="18" t="n"/>
      <c r="D699" s="18" t="n"/>
      <c r="E699" s="26" t="n"/>
      <c r="F699" s="19" t="n"/>
      <c r="G699" s="19" t="n"/>
      <c r="H699" s="27">
        <f>IF($C699="","",ROUND(SUMIF(账户表,$C699,账户期初)+SUMIFS($F$5:F699,$C$5:C699,$C699)-SUMIFS($G$5:G699,$C$5:C699,$C699),2))</f>
        <v/>
      </c>
      <c r="I699" s="18" t="n"/>
      <c r="J699" s="18" t="n"/>
      <c r="K699" s="28">
        <f>IF($B699="","",--TEXT($B699,"yyyymm"))</f>
        <v/>
      </c>
      <c r="L699" s="29">
        <f>IF($D699="","",IFERROR(INDEX(类别属性,MATCH($D699,类别表,0)),""))</f>
        <v/>
      </c>
      <c r="M699" s="18" t="n"/>
      <c r="N699" s="18" t="n"/>
      <c r="O699" s="26" t="n"/>
      <c r="P699" s="21">
        <f>IF($C699="","",IF(ISNA(MATCH($C699,账户表,0)),"※这个账户不在【基础资料】的账户档案里",IF($B699="","※没填日期，这一笔不会进任何月份的报表",IF(AND($F699&lt;&gt;"",$G699&lt;&gt;""),"※收入和支出不能同时填",IF(AND(N($F699)=0,N($G699)=0),"※收入和支出都没填",IF(OR(N($F699)&lt;0,N($G699)&lt;0),"※金额不能填负数，方向反了就换一列填",IF($D699="","※没填收支类别，分类报表会漏掉这一笔",IF(ISNA(MATCH($D699,类别表,0)),"※收支类别不在【基础资料】的清单里",IF(AND($L699="内部转账",$M699=""),"△内部转账要在「对方账户」写上另一头",IF(AND($L699="内部转账",$M699=$C699),"※对方账户跟本账户是同一个",IF(AND($L699&lt;&gt;"内部转账",$M699&lt;&gt;""),"△填了对方账户，但类别不是内部转账",IF($H699&lt;0,"△这一笔之后该账户余额成负数了，核一下",""))))))))))))</f>
        <v/>
      </c>
    </row>
    <row r="700">
      <c r="A700" s="17">
        <f>IF($C700="","",COUNTA($C$5:$C700))</f>
        <v/>
      </c>
      <c r="B700" s="20" t="n"/>
      <c r="C700" s="18" t="n"/>
      <c r="D700" s="18" t="n"/>
      <c r="E700" s="26" t="n"/>
      <c r="F700" s="19" t="n"/>
      <c r="G700" s="19" t="n"/>
      <c r="H700" s="27">
        <f>IF($C700="","",ROUND(SUMIF(账户表,$C700,账户期初)+SUMIFS($F$5:F700,$C$5:C700,$C700)-SUMIFS($G$5:G700,$C$5:C700,$C700),2))</f>
        <v/>
      </c>
      <c r="I700" s="18" t="n"/>
      <c r="J700" s="18" t="n"/>
      <c r="K700" s="28">
        <f>IF($B700="","",--TEXT($B700,"yyyymm"))</f>
        <v/>
      </c>
      <c r="L700" s="29">
        <f>IF($D700="","",IFERROR(INDEX(类别属性,MATCH($D700,类别表,0)),""))</f>
        <v/>
      </c>
      <c r="M700" s="18" t="n"/>
      <c r="N700" s="18" t="n"/>
      <c r="O700" s="26" t="n"/>
      <c r="P700" s="21">
        <f>IF($C700="","",IF(ISNA(MATCH($C700,账户表,0)),"※这个账户不在【基础资料】的账户档案里",IF($B700="","※没填日期，这一笔不会进任何月份的报表",IF(AND($F700&lt;&gt;"",$G700&lt;&gt;""),"※收入和支出不能同时填",IF(AND(N($F700)=0,N($G700)=0),"※收入和支出都没填",IF(OR(N($F700)&lt;0,N($G700)&lt;0),"※金额不能填负数，方向反了就换一列填",IF($D700="","※没填收支类别，分类报表会漏掉这一笔",IF(ISNA(MATCH($D700,类别表,0)),"※收支类别不在【基础资料】的清单里",IF(AND($L700="内部转账",$M700=""),"△内部转账要在「对方账户」写上另一头",IF(AND($L700="内部转账",$M700=$C700),"※对方账户跟本账户是同一个",IF(AND($L700&lt;&gt;"内部转账",$M700&lt;&gt;""),"△填了对方账户，但类别不是内部转账",IF($H700&lt;0,"△这一笔之后该账户余额成负数了，核一下",""))))))))))))</f>
        <v/>
      </c>
    </row>
    <row r="701">
      <c r="A701" s="17">
        <f>IF($C701="","",COUNTA($C$5:$C701))</f>
        <v/>
      </c>
      <c r="B701" s="20" t="n"/>
      <c r="C701" s="18" t="n"/>
      <c r="D701" s="18" t="n"/>
      <c r="E701" s="26" t="n"/>
      <c r="F701" s="19" t="n"/>
      <c r="G701" s="19" t="n"/>
      <c r="H701" s="27">
        <f>IF($C701="","",ROUND(SUMIF(账户表,$C701,账户期初)+SUMIFS($F$5:F701,$C$5:C701,$C701)-SUMIFS($G$5:G701,$C$5:C701,$C701),2))</f>
        <v/>
      </c>
      <c r="I701" s="18" t="n"/>
      <c r="J701" s="18" t="n"/>
      <c r="K701" s="28">
        <f>IF($B701="","",--TEXT($B701,"yyyymm"))</f>
        <v/>
      </c>
      <c r="L701" s="29">
        <f>IF($D701="","",IFERROR(INDEX(类别属性,MATCH($D701,类别表,0)),""))</f>
        <v/>
      </c>
      <c r="M701" s="18" t="n"/>
      <c r="N701" s="18" t="n"/>
      <c r="O701" s="26" t="n"/>
      <c r="P701" s="21">
        <f>IF($C701="","",IF(ISNA(MATCH($C701,账户表,0)),"※这个账户不在【基础资料】的账户档案里",IF($B701="","※没填日期，这一笔不会进任何月份的报表",IF(AND($F701&lt;&gt;"",$G701&lt;&gt;""),"※收入和支出不能同时填",IF(AND(N($F701)=0,N($G701)=0),"※收入和支出都没填",IF(OR(N($F701)&lt;0,N($G701)&lt;0),"※金额不能填负数，方向反了就换一列填",IF($D701="","※没填收支类别，分类报表会漏掉这一笔",IF(ISNA(MATCH($D701,类别表,0)),"※收支类别不在【基础资料】的清单里",IF(AND($L701="内部转账",$M701=""),"△内部转账要在「对方账户」写上另一头",IF(AND($L701="内部转账",$M701=$C701),"※对方账户跟本账户是同一个",IF(AND($L701&lt;&gt;"内部转账",$M701&lt;&gt;""),"△填了对方账户，但类别不是内部转账",IF($H701&lt;0,"△这一笔之后该账户余额成负数了，核一下",""))))))))))))</f>
        <v/>
      </c>
    </row>
    <row r="702">
      <c r="A702" s="17">
        <f>IF($C702="","",COUNTA($C$5:$C702))</f>
        <v/>
      </c>
      <c r="B702" s="20" t="n"/>
      <c r="C702" s="18" t="n"/>
      <c r="D702" s="18" t="n"/>
      <c r="E702" s="26" t="n"/>
      <c r="F702" s="19" t="n"/>
      <c r="G702" s="19" t="n"/>
      <c r="H702" s="27">
        <f>IF($C702="","",ROUND(SUMIF(账户表,$C702,账户期初)+SUMIFS($F$5:F702,$C$5:C702,$C702)-SUMIFS($G$5:G702,$C$5:C702,$C702),2))</f>
        <v/>
      </c>
      <c r="I702" s="18" t="n"/>
      <c r="J702" s="18" t="n"/>
      <c r="K702" s="28">
        <f>IF($B702="","",--TEXT($B702,"yyyymm"))</f>
        <v/>
      </c>
      <c r="L702" s="29">
        <f>IF($D702="","",IFERROR(INDEX(类别属性,MATCH($D702,类别表,0)),""))</f>
        <v/>
      </c>
      <c r="M702" s="18" t="n"/>
      <c r="N702" s="18" t="n"/>
      <c r="O702" s="26" t="n"/>
      <c r="P702" s="21">
        <f>IF($C702="","",IF(ISNA(MATCH($C702,账户表,0)),"※这个账户不在【基础资料】的账户档案里",IF($B702="","※没填日期，这一笔不会进任何月份的报表",IF(AND($F702&lt;&gt;"",$G702&lt;&gt;""),"※收入和支出不能同时填",IF(AND(N($F702)=0,N($G702)=0),"※收入和支出都没填",IF(OR(N($F702)&lt;0,N($G702)&lt;0),"※金额不能填负数，方向反了就换一列填",IF($D702="","※没填收支类别，分类报表会漏掉这一笔",IF(ISNA(MATCH($D702,类别表,0)),"※收支类别不在【基础资料】的清单里",IF(AND($L702="内部转账",$M702=""),"△内部转账要在「对方账户」写上另一头",IF(AND($L702="内部转账",$M702=$C702),"※对方账户跟本账户是同一个",IF(AND($L702&lt;&gt;"内部转账",$M702&lt;&gt;""),"△填了对方账户，但类别不是内部转账",IF($H702&lt;0,"△这一笔之后该账户余额成负数了，核一下",""))))))))))))</f>
        <v/>
      </c>
    </row>
    <row r="703">
      <c r="A703" s="17">
        <f>IF($C703="","",COUNTA($C$5:$C703))</f>
        <v/>
      </c>
      <c r="B703" s="20" t="n"/>
      <c r="C703" s="18" t="n"/>
      <c r="D703" s="18" t="n"/>
      <c r="E703" s="26" t="n"/>
      <c r="F703" s="19" t="n"/>
      <c r="G703" s="19" t="n"/>
      <c r="H703" s="27">
        <f>IF($C703="","",ROUND(SUMIF(账户表,$C703,账户期初)+SUMIFS($F$5:F703,$C$5:C703,$C703)-SUMIFS($G$5:G703,$C$5:C703,$C703),2))</f>
        <v/>
      </c>
      <c r="I703" s="18" t="n"/>
      <c r="J703" s="18" t="n"/>
      <c r="K703" s="28">
        <f>IF($B703="","",--TEXT($B703,"yyyymm"))</f>
        <v/>
      </c>
      <c r="L703" s="29">
        <f>IF($D703="","",IFERROR(INDEX(类别属性,MATCH($D703,类别表,0)),""))</f>
        <v/>
      </c>
      <c r="M703" s="18" t="n"/>
      <c r="N703" s="18" t="n"/>
      <c r="O703" s="26" t="n"/>
      <c r="P703" s="21">
        <f>IF($C703="","",IF(ISNA(MATCH($C703,账户表,0)),"※这个账户不在【基础资料】的账户档案里",IF($B703="","※没填日期，这一笔不会进任何月份的报表",IF(AND($F703&lt;&gt;"",$G703&lt;&gt;""),"※收入和支出不能同时填",IF(AND(N($F703)=0,N($G703)=0),"※收入和支出都没填",IF(OR(N($F703)&lt;0,N($G703)&lt;0),"※金额不能填负数，方向反了就换一列填",IF($D703="","※没填收支类别，分类报表会漏掉这一笔",IF(ISNA(MATCH($D703,类别表,0)),"※收支类别不在【基础资料】的清单里",IF(AND($L703="内部转账",$M703=""),"△内部转账要在「对方账户」写上另一头",IF(AND($L703="内部转账",$M703=$C703),"※对方账户跟本账户是同一个",IF(AND($L703&lt;&gt;"内部转账",$M703&lt;&gt;""),"△填了对方账户，但类别不是内部转账",IF($H703&lt;0,"△这一笔之后该账户余额成负数了，核一下",""))))))))))))</f>
        <v/>
      </c>
    </row>
    <row r="704">
      <c r="A704" s="17">
        <f>IF($C704="","",COUNTA($C$5:$C704))</f>
        <v/>
      </c>
      <c r="B704" s="20" t="n"/>
      <c r="C704" s="18" t="n"/>
      <c r="D704" s="18" t="n"/>
      <c r="E704" s="26" t="n"/>
      <c r="F704" s="19" t="n"/>
      <c r="G704" s="19" t="n"/>
      <c r="H704" s="27">
        <f>IF($C704="","",ROUND(SUMIF(账户表,$C704,账户期初)+SUMIFS($F$5:F704,$C$5:C704,$C704)-SUMIFS($G$5:G704,$C$5:C704,$C704),2))</f>
        <v/>
      </c>
      <c r="I704" s="18" t="n"/>
      <c r="J704" s="18" t="n"/>
      <c r="K704" s="28">
        <f>IF($B704="","",--TEXT($B704,"yyyymm"))</f>
        <v/>
      </c>
      <c r="L704" s="29">
        <f>IF($D704="","",IFERROR(INDEX(类别属性,MATCH($D704,类别表,0)),""))</f>
        <v/>
      </c>
      <c r="M704" s="18" t="n"/>
      <c r="N704" s="18" t="n"/>
      <c r="O704" s="26" t="n"/>
      <c r="P704" s="21">
        <f>IF($C704="","",IF(ISNA(MATCH($C704,账户表,0)),"※这个账户不在【基础资料】的账户档案里",IF($B704="","※没填日期，这一笔不会进任何月份的报表",IF(AND($F704&lt;&gt;"",$G704&lt;&gt;""),"※收入和支出不能同时填",IF(AND(N($F704)=0,N($G704)=0),"※收入和支出都没填",IF(OR(N($F704)&lt;0,N($G704)&lt;0),"※金额不能填负数，方向反了就换一列填",IF($D704="","※没填收支类别，分类报表会漏掉这一笔",IF(ISNA(MATCH($D704,类别表,0)),"※收支类别不在【基础资料】的清单里",IF(AND($L704="内部转账",$M704=""),"△内部转账要在「对方账户」写上另一头",IF(AND($L704="内部转账",$M704=$C704),"※对方账户跟本账户是同一个",IF(AND($L704&lt;&gt;"内部转账",$M704&lt;&gt;""),"△填了对方账户，但类别不是内部转账",IF($H704&lt;0,"△这一笔之后该账户余额成负数了，核一下",""))))))))))))</f>
        <v/>
      </c>
    </row>
    <row r="705">
      <c r="A705" s="17">
        <f>IF($C705="","",COUNTA($C$5:$C705))</f>
        <v/>
      </c>
      <c r="B705" s="20" t="n"/>
      <c r="C705" s="18" t="n"/>
      <c r="D705" s="18" t="n"/>
      <c r="E705" s="26" t="n"/>
      <c r="F705" s="19" t="n"/>
      <c r="G705" s="19" t="n"/>
      <c r="H705" s="27">
        <f>IF($C705="","",ROUND(SUMIF(账户表,$C705,账户期初)+SUMIFS($F$5:F705,$C$5:C705,$C705)-SUMIFS($G$5:G705,$C$5:C705,$C705),2))</f>
        <v/>
      </c>
      <c r="I705" s="18" t="n"/>
      <c r="J705" s="18" t="n"/>
      <c r="K705" s="28">
        <f>IF($B705="","",--TEXT($B705,"yyyymm"))</f>
        <v/>
      </c>
      <c r="L705" s="29">
        <f>IF($D705="","",IFERROR(INDEX(类别属性,MATCH($D705,类别表,0)),""))</f>
        <v/>
      </c>
      <c r="M705" s="18" t="n"/>
      <c r="N705" s="18" t="n"/>
      <c r="O705" s="26" t="n"/>
      <c r="P705" s="21">
        <f>IF($C705="","",IF(ISNA(MATCH($C705,账户表,0)),"※这个账户不在【基础资料】的账户档案里",IF($B705="","※没填日期，这一笔不会进任何月份的报表",IF(AND($F705&lt;&gt;"",$G705&lt;&gt;""),"※收入和支出不能同时填",IF(AND(N($F705)=0,N($G705)=0),"※收入和支出都没填",IF(OR(N($F705)&lt;0,N($G705)&lt;0),"※金额不能填负数，方向反了就换一列填",IF($D705="","※没填收支类别，分类报表会漏掉这一笔",IF(ISNA(MATCH($D705,类别表,0)),"※收支类别不在【基础资料】的清单里",IF(AND($L705="内部转账",$M705=""),"△内部转账要在「对方账户」写上另一头",IF(AND($L705="内部转账",$M705=$C705),"※对方账户跟本账户是同一个",IF(AND($L705&lt;&gt;"内部转账",$M705&lt;&gt;""),"△填了对方账户，但类别不是内部转账",IF($H705&lt;0,"△这一笔之后该账户余额成负数了，核一下",""))))))))))))</f>
        <v/>
      </c>
    </row>
    <row r="706">
      <c r="A706" s="17">
        <f>IF($C706="","",COUNTA($C$5:$C706))</f>
        <v/>
      </c>
      <c r="B706" s="20" t="n"/>
      <c r="C706" s="18" t="n"/>
      <c r="D706" s="18" t="n"/>
      <c r="E706" s="26" t="n"/>
      <c r="F706" s="19" t="n"/>
      <c r="G706" s="19" t="n"/>
      <c r="H706" s="27">
        <f>IF($C706="","",ROUND(SUMIF(账户表,$C706,账户期初)+SUMIFS($F$5:F706,$C$5:C706,$C706)-SUMIFS($G$5:G706,$C$5:C706,$C706),2))</f>
        <v/>
      </c>
      <c r="I706" s="18" t="n"/>
      <c r="J706" s="18" t="n"/>
      <c r="K706" s="28">
        <f>IF($B706="","",--TEXT($B706,"yyyymm"))</f>
        <v/>
      </c>
      <c r="L706" s="29">
        <f>IF($D706="","",IFERROR(INDEX(类别属性,MATCH($D706,类别表,0)),""))</f>
        <v/>
      </c>
      <c r="M706" s="18" t="n"/>
      <c r="N706" s="18" t="n"/>
      <c r="O706" s="26" t="n"/>
      <c r="P706" s="21">
        <f>IF($C706="","",IF(ISNA(MATCH($C706,账户表,0)),"※这个账户不在【基础资料】的账户档案里",IF($B706="","※没填日期，这一笔不会进任何月份的报表",IF(AND($F706&lt;&gt;"",$G706&lt;&gt;""),"※收入和支出不能同时填",IF(AND(N($F706)=0,N($G706)=0),"※收入和支出都没填",IF(OR(N($F706)&lt;0,N($G706)&lt;0),"※金额不能填负数，方向反了就换一列填",IF($D706="","※没填收支类别，分类报表会漏掉这一笔",IF(ISNA(MATCH($D706,类别表,0)),"※收支类别不在【基础资料】的清单里",IF(AND($L706="内部转账",$M706=""),"△内部转账要在「对方账户」写上另一头",IF(AND($L706="内部转账",$M706=$C706),"※对方账户跟本账户是同一个",IF(AND($L706&lt;&gt;"内部转账",$M706&lt;&gt;""),"△填了对方账户，但类别不是内部转账",IF($H706&lt;0,"△这一笔之后该账户余额成负数了，核一下",""))))))))))))</f>
        <v/>
      </c>
    </row>
    <row r="707">
      <c r="A707" s="17">
        <f>IF($C707="","",COUNTA($C$5:$C707))</f>
        <v/>
      </c>
      <c r="B707" s="20" t="n"/>
      <c r="C707" s="18" t="n"/>
      <c r="D707" s="18" t="n"/>
      <c r="E707" s="26" t="n"/>
      <c r="F707" s="19" t="n"/>
      <c r="G707" s="19" t="n"/>
      <c r="H707" s="27">
        <f>IF($C707="","",ROUND(SUMIF(账户表,$C707,账户期初)+SUMIFS($F$5:F707,$C$5:C707,$C707)-SUMIFS($G$5:G707,$C$5:C707,$C707),2))</f>
        <v/>
      </c>
      <c r="I707" s="18" t="n"/>
      <c r="J707" s="18" t="n"/>
      <c r="K707" s="28">
        <f>IF($B707="","",--TEXT($B707,"yyyymm"))</f>
        <v/>
      </c>
      <c r="L707" s="29">
        <f>IF($D707="","",IFERROR(INDEX(类别属性,MATCH($D707,类别表,0)),""))</f>
        <v/>
      </c>
      <c r="M707" s="18" t="n"/>
      <c r="N707" s="18" t="n"/>
      <c r="O707" s="26" t="n"/>
      <c r="P707" s="21">
        <f>IF($C707="","",IF(ISNA(MATCH($C707,账户表,0)),"※这个账户不在【基础资料】的账户档案里",IF($B707="","※没填日期，这一笔不会进任何月份的报表",IF(AND($F707&lt;&gt;"",$G707&lt;&gt;""),"※收入和支出不能同时填",IF(AND(N($F707)=0,N($G707)=0),"※收入和支出都没填",IF(OR(N($F707)&lt;0,N($G707)&lt;0),"※金额不能填负数，方向反了就换一列填",IF($D707="","※没填收支类别，分类报表会漏掉这一笔",IF(ISNA(MATCH($D707,类别表,0)),"※收支类别不在【基础资料】的清单里",IF(AND($L707="内部转账",$M707=""),"△内部转账要在「对方账户」写上另一头",IF(AND($L707="内部转账",$M707=$C707),"※对方账户跟本账户是同一个",IF(AND($L707&lt;&gt;"内部转账",$M707&lt;&gt;""),"△填了对方账户，但类别不是内部转账",IF($H707&lt;0,"△这一笔之后该账户余额成负数了，核一下",""))))))))))))</f>
        <v/>
      </c>
    </row>
    <row r="708">
      <c r="A708" s="17">
        <f>IF($C708="","",COUNTA($C$5:$C708))</f>
        <v/>
      </c>
      <c r="B708" s="20" t="n"/>
      <c r="C708" s="18" t="n"/>
      <c r="D708" s="18" t="n"/>
      <c r="E708" s="26" t="n"/>
      <c r="F708" s="19" t="n"/>
      <c r="G708" s="19" t="n"/>
      <c r="H708" s="27">
        <f>IF($C708="","",ROUND(SUMIF(账户表,$C708,账户期初)+SUMIFS($F$5:F708,$C$5:C708,$C708)-SUMIFS($G$5:G708,$C$5:C708,$C708),2))</f>
        <v/>
      </c>
      <c r="I708" s="18" t="n"/>
      <c r="J708" s="18" t="n"/>
      <c r="K708" s="28">
        <f>IF($B708="","",--TEXT($B708,"yyyymm"))</f>
        <v/>
      </c>
      <c r="L708" s="29">
        <f>IF($D708="","",IFERROR(INDEX(类别属性,MATCH($D708,类别表,0)),""))</f>
        <v/>
      </c>
      <c r="M708" s="18" t="n"/>
      <c r="N708" s="18" t="n"/>
      <c r="O708" s="26" t="n"/>
      <c r="P708" s="21">
        <f>IF($C708="","",IF(ISNA(MATCH($C708,账户表,0)),"※这个账户不在【基础资料】的账户档案里",IF($B708="","※没填日期，这一笔不会进任何月份的报表",IF(AND($F708&lt;&gt;"",$G708&lt;&gt;""),"※收入和支出不能同时填",IF(AND(N($F708)=0,N($G708)=0),"※收入和支出都没填",IF(OR(N($F708)&lt;0,N($G708)&lt;0),"※金额不能填负数，方向反了就换一列填",IF($D708="","※没填收支类别，分类报表会漏掉这一笔",IF(ISNA(MATCH($D708,类别表,0)),"※收支类别不在【基础资料】的清单里",IF(AND($L708="内部转账",$M708=""),"△内部转账要在「对方账户」写上另一头",IF(AND($L708="内部转账",$M708=$C708),"※对方账户跟本账户是同一个",IF(AND($L708&lt;&gt;"内部转账",$M708&lt;&gt;""),"△填了对方账户，但类别不是内部转账",IF($H708&lt;0,"△这一笔之后该账户余额成负数了，核一下",""))))))))))))</f>
        <v/>
      </c>
    </row>
    <row r="709">
      <c r="A709" s="17">
        <f>IF($C709="","",COUNTA($C$5:$C709))</f>
        <v/>
      </c>
      <c r="B709" s="20" t="n"/>
      <c r="C709" s="18" t="n"/>
      <c r="D709" s="18" t="n"/>
      <c r="E709" s="26" t="n"/>
      <c r="F709" s="19" t="n"/>
      <c r="G709" s="19" t="n"/>
      <c r="H709" s="27">
        <f>IF($C709="","",ROUND(SUMIF(账户表,$C709,账户期初)+SUMIFS($F$5:F709,$C$5:C709,$C709)-SUMIFS($G$5:G709,$C$5:C709,$C709),2))</f>
        <v/>
      </c>
      <c r="I709" s="18" t="n"/>
      <c r="J709" s="18" t="n"/>
      <c r="K709" s="28">
        <f>IF($B709="","",--TEXT($B709,"yyyymm"))</f>
        <v/>
      </c>
      <c r="L709" s="29">
        <f>IF($D709="","",IFERROR(INDEX(类别属性,MATCH($D709,类别表,0)),""))</f>
        <v/>
      </c>
      <c r="M709" s="18" t="n"/>
      <c r="N709" s="18" t="n"/>
      <c r="O709" s="26" t="n"/>
      <c r="P709" s="21">
        <f>IF($C709="","",IF(ISNA(MATCH($C709,账户表,0)),"※这个账户不在【基础资料】的账户档案里",IF($B709="","※没填日期，这一笔不会进任何月份的报表",IF(AND($F709&lt;&gt;"",$G709&lt;&gt;""),"※收入和支出不能同时填",IF(AND(N($F709)=0,N($G709)=0),"※收入和支出都没填",IF(OR(N($F709)&lt;0,N($G709)&lt;0),"※金额不能填负数，方向反了就换一列填",IF($D709="","※没填收支类别，分类报表会漏掉这一笔",IF(ISNA(MATCH($D709,类别表,0)),"※收支类别不在【基础资料】的清单里",IF(AND($L709="内部转账",$M709=""),"△内部转账要在「对方账户」写上另一头",IF(AND($L709="内部转账",$M709=$C709),"※对方账户跟本账户是同一个",IF(AND($L709&lt;&gt;"内部转账",$M709&lt;&gt;""),"△填了对方账户，但类别不是内部转账",IF($H709&lt;0,"△这一笔之后该账户余额成负数了，核一下",""))))))))))))</f>
        <v/>
      </c>
    </row>
    <row r="710">
      <c r="A710" s="17">
        <f>IF($C710="","",COUNTA($C$5:$C710))</f>
        <v/>
      </c>
      <c r="B710" s="20" t="n"/>
      <c r="C710" s="18" t="n"/>
      <c r="D710" s="18" t="n"/>
      <c r="E710" s="26" t="n"/>
      <c r="F710" s="19" t="n"/>
      <c r="G710" s="19" t="n"/>
      <c r="H710" s="27">
        <f>IF($C710="","",ROUND(SUMIF(账户表,$C710,账户期初)+SUMIFS($F$5:F710,$C$5:C710,$C710)-SUMIFS($G$5:G710,$C$5:C710,$C710),2))</f>
        <v/>
      </c>
      <c r="I710" s="18" t="n"/>
      <c r="J710" s="18" t="n"/>
      <c r="K710" s="28">
        <f>IF($B710="","",--TEXT($B710,"yyyymm"))</f>
        <v/>
      </c>
      <c r="L710" s="29">
        <f>IF($D710="","",IFERROR(INDEX(类别属性,MATCH($D710,类别表,0)),""))</f>
        <v/>
      </c>
      <c r="M710" s="18" t="n"/>
      <c r="N710" s="18" t="n"/>
      <c r="O710" s="26" t="n"/>
      <c r="P710" s="21">
        <f>IF($C710="","",IF(ISNA(MATCH($C710,账户表,0)),"※这个账户不在【基础资料】的账户档案里",IF($B710="","※没填日期，这一笔不会进任何月份的报表",IF(AND($F710&lt;&gt;"",$G710&lt;&gt;""),"※收入和支出不能同时填",IF(AND(N($F710)=0,N($G710)=0),"※收入和支出都没填",IF(OR(N($F710)&lt;0,N($G710)&lt;0),"※金额不能填负数，方向反了就换一列填",IF($D710="","※没填收支类别，分类报表会漏掉这一笔",IF(ISNA(MATCH($D710,类别表,0)),"※收支类别不在【基础资料】的清单里",IF(AND($L710="内部转账",$M710=""),"△内部转账要在「对方账户」写上另一头",IF(AND($L710="内部转账",$M710=$C710),"※对方账户跟本账户是同一个",IF(AND($L710&lt;&gt;"内部转账",$M710&lt;&gt;""),"△填了对方账户，但类别不是内部转账",IF($H710&lt;0,"△这一笔之后该账户余额成负数了，核一下",""))))))))))))</f>
        <v/>
      </c>
    </row>
    <row r="711">
      <c r="A711" s="17">
        <f>IF($C711="","",COUNTA($C$5:$C711))</f>
        <v/>
      </c>
      <c r="B711" s="20" t="n"/>
      <c r="C711" s="18" t="n"/>
      <c r="D711" s="18" t="n"/>
      <c r="E711" s="26" t="n"/>
      <c r="F711" s="19" t="n"/>
      <c r="G711" s="19" t="n"/>
      <c r="H711" s="27">
        <f>IF($C711="","",ROUND(SUMIF(账户表,$C711,账户期初)+SUMIFS($F$5:F711,$C$5:C711,$C711)-SUMIFS($G$5:G711,$C$5:C711,$C711),2))</f>
        <v/>
      </c>
      <c r="I711" s="18" t="n"/>
      <c r="J711" s="18" t="n"/>
      <c r="K711" s="28">
        <f>IF($B711="","",--TEXT($B711,"yyyymm"))</f>
        <v/>
      </c>
      <c r="L711" s="29">
        <f>IF($D711="","",IFERROR(INDEX(类别属性,MATCH($D711,类别表,0)),""))</f>
        <v/>
      </c>
      <c r="M711" s="18" t="n"/>
      <c r="N711" s="18" t="n"/>
      <c r="O711" s="26" t="n"/>
      <c r="P711" s="21">
        <f>IF($C711="","",IF(ISNA(MATCH($C711,账户表,0)),"※这个账户不在【基础资料】的账户档案里",IF($B711="","※没填日期，这一笔不会进任何月份的报表",IF(AND($F711&lt;&gt;"",$G711&lt;&gt;""),"※收入和支出不能同时填",IF(AND(N($F711)=0,N($G711)=0),"※收入和支出都没填",IF(OR(N($F711)&lt;0,N($G711)&lt;0),"※金额不能填负数，方向反了就换一列填",IF($D711="","※没填收支类别，分类报表会漏掉这一笔",IF(ISNA(MATCH($D711,类别表,0)),"※收支类别不在【基础资料】的清单里",IF(AND($L711="内部转账",$M711=""),"△内部转账要在「对方账户」写上另一头",IF(AND($L711="内部转账",$M711=$C711),"※对方账户跟本账户是同一个",IF(AND($L711&lt;&gt;"内部转账",$M711&lt;&gt;""),"△填了对方账户，但类别不是内部转账",IF($H711&lt;0,"△这一笔之后该账户余额成负数了，核一下",""))))))))))))</f>
        <v/>
      </c>
    </row>
    <row r="712">
      <c r="A712" s="17">
        <f>IF($C712="","",COUNTA($C$5:$C712))</f>
        <v/>
      </c>
      <c r="B712" s="20" t="n"/>
      <c r="C712" s="18" t="n"/>
      <c r="D712" s="18" t="n"/>
      <c r="E712" s="26" t="n"/>
      <c r="F712" s="19" t="n"/>
      <c r="G712" s="19" t="n"/>
      <c r="H712" s="27">
        <f>IF($C712="","",ROUND(SUMIF(账户表,$C712,账户期初)+SUMIFS($F$5:F712,$C$5:C712,$C712)-SUMIFS($G$5:G712,$C$5:C712,$C712),2))</f>
        <v/>
      </c>
      <c r="I712" s="18" t="n"/>
      <c r="J712" s="18" t="n"/>
      <c r="K712" s="28">
        <f>IF($B712="","",--TEXT($B712,"yyyymm"))</f>
        <v/>
      </c>
      <c r="L712" s="29">
        <f>IF($D712="","",IFERROR(INDEX(类别属性,MATCH($D712,类别表,0)),""))</f>
        <v/>
      </c>
      <c r="M712" s="18" t="n"/>
      <c r="N712" s="18" t="n"/>
      <c r="O712" s="26" t="n"/>
      <c r="P712" s="21">
        <f>IF($C712="","",IF(ISNA(MATCH($C712,账户表,0)),"※这个账户不在【基础资料】的账户档案里",IF($B712="","※没填日期，这一笔不会进任何月份的报表",IF(AND($F712&lt;&gt;"",$G712&lt;&gt;""),"※收入和支出不能同时填",IF(AND(N($F712)=0,N($G712)=0),"※收入和支出都没填",IF(OR(N($F712)&lt;0,N($G712)&lt;0),"※金额不能填负数，方向反了就换一列填",IF($D712="","※没填收支类别，分类报表会漏掉这一笔",IF(ISNA(MATCH($D712,类别表,0)),"※收支类别不在【基础资料】的清单里",IF(AND($L712="内部转账",$M712=""),"△内部转账要在「对方账户」写上另一头",IF(AND($L712="内部转账",$M712=$C712),"※对方账户跟本账户是同一个",IF(AND($L712&lt;&gt;"内部转账",$M712&lt;&gt;""),"△填了对方账户，但类别不是内部转账",IF($H712&lt;0,"△这一笔之后该账户余额成负数了，核一下",""))))))))))))</f>
        <v/>
      </c>
    </row>
    <row r="713">
      <c r="A713" s="17">
        <f>IF($C713="","",COUNTA($C$5:$C713))</f>
        <v/>
      </c>
      <c r="B713" s="20" t="n"/>
      <c r="C713" s="18" t="n"/>
      <c r="D713" s="18" t="n"/>
      <c r="E713" s="26" t="n"/>
      <c r="F713" s="19" t="n"/>
      <c r="G713" s="19" t="n"/>
      <c r="H713" s="27">
        <f>IF($C713="","",ROUND(SUMIF(账户表,$C713,账户期初)+SUMIFS($F$5:F713,$C$5:C713,$C713)-SUMIFS($G$5:G713,$C$5:C713,$C713),2))</f>
        <v/>
      </c>
      <c r="I713" s="18" t="n"/>
      <c r="J713" s="18" t="n"/>
      <c r="K713" s="28">
        <f>IF($B713="","",--TEXT($B713,"yyyymm"))</f>
        <v/>
      </c>
      <c r="L713" s="29">
        <f>IF($D713="","",IFERROR(INDEX(类别属性,MATCH($D713,类别表,0)),""))</f>
        <v/>
      </c>
      <c r="M713" s="18" t="n"/>
      <c r="N713" s="18" t="n"/>
      <c r="O713" s="26" t="n"/>
      <c r="P713" s="21">
        <f>IF($C713="","",IF(ISNA(MATCH($C713,账户表,0)),"※这个账户不在【基础资料】的账户档案里",IF($B713="","※没填日期，这一笔不会进任何月份的报表",IF(AND($F713&lt;&gt;"",$G713&lt;&gt;""),"※收入和支出不能同时填",IF(AND(N($F713)=0,N($G713)=0),"※收入和支出都没填",IF(OR(N($F713)&lt;0,N($G713)&lt;0),"※金额不能填负数，方向反了就换一列填",IF($D713="","※没填收支类别，分类报表会漏掉这一笔",IF(ISNA(MATCH($D713,类别表,0)),"※收支类别不在【基础资料】的清单里",IF(AND($L713="内部转账",$M713=""),"△内部转账要在「对方账户」写上另一头",IF(AND($L713="内部转账",$M713=$C713),"※对方账户跟本账户是同一个",IF(AND($L713&lt;&gt;"内部转账",$M713&lt;&gt;""),"△填了对方账户，但类别不是内部转账",IF($H713&lt;0,"△这一笔之后该账户余额成负数了，核一下",""))))))))))))</f>
        <v/>
      </c>
    </row>
    <row r="714">
      <c r="A714" s="17">
        <f>IF($C714="","",COUNTA($C$5:$C714))</f>
        <v/>
      </c>
      <c r="B714" s="20" t="n"/>
      <c r="C714" s="18" t="n"/>
      <c r="D714" s="18" t="n"/>
      <c r="E714" s="26" t="n"/>
      <c r="F714" s="19" t="n"/>
      <c r="G714" s="19" t="n"/>
      <c r="H714" s="27">
        <f>IF($C714="","",ROUND(SUMIF(账户表,$C714,账户期初)+SUMIFS($F$5:F714,$C$5:C714,$C714)-SUMIFS($G$5:G714,$C$5:C714,$C714),2))</f>
        <v/>
      </c>
      <c r="I714" s="18" t="n"/>
      <c r="J714" s="18" t="n"/>
      <c r="K714" s="28">
        <f>IF($B714="","",--TEXT($B714,"yyyymm"))</f>
        <v/>
      </c>
      <c r="L714" s="29">
        <f>IF($D714="","",IFERROR(INDEX(类别属性,MATCH($D714,类别表,0)),""))</f>
        <v/>
      </c>
      <c r="M714" s="18" t="n"/>
      <c r="N714" s="18" t="n"/>
      <c r="O714" s="26" t="n"/>
      <c r="P714" s="21">
        <f>IF($C714="","",IF(ISNA(MATCH($C714,账户表,0)),"※这个账户不在【基础资料】的账户档案里",IF($B714="","※没填日期，这一笔不会进任何月份的报表",IF(AND($F714&lt;&gt;"",$G714&lt;&gt;""),"※收入和支出不能同时填",IF(AND(N($F714)=0,N($G714)=0),"※收入和支出都没填",IF(OR(N($F714)&lt;0,N($G714)&lt;0),"※金额不能填负数，方向反了就换一列填",IF($D714="","※没填收支类别，分类报表会漏掉这一笔",IF(ISNA(MATCH($D714,类别表,0)),"※收支类别不在【基础资料】的清单里",IF(AND($L714="内部转账",$M714=""),"△内部转账要在「对方账户」写上另一头",IF(AND($L714="内部转账",$M714=$C714),"※对方账户跟本账户是同一个",IF(AND($L714&lt;&gt;"内部转账",$M714&lt;&gt;""),"△填了对方账户，但类别不是内部转账",IF($H714&lt;0,"△这一笔之后该账户余额成负数了，核一下",""))))))))))))</f>
        <v/>
      </c>
    </row>
    <row r="715">
      <c r="A715" s="17">
        <f>IF($C715="","",COUNTA($C$5:$C715))</f>
        <v/>
      </c>
      <c r="B715" s="20" t="n"/>
      <c r="C715" s="18" t="n"/>
      <c r="D715" s="18" t="n"/>
      <c r="E715" s="26" t="n"/>
      <c r="F715" s="19" t="n"/>
      <c r="G715" s="19" t="n"/>
      <c r="H715" s="27">
        <f>IF($C715="","",ROUND(SUMIF(账户表,$C715,账户期初)+SUMIFS($F$5:F715,$C$5:C715,$C715)-SUMIFS($G$5:G715,$C$5:C715,$C715),2))</f>
        <v/>
      </c>
      <c r="I715" s="18" t="n"/>
      <c r="J715" s="18" t="n"/>
      <c r="K715" s="28">
        <f>IF($B715="","",--TEXT($B715,"yyyymm"))</f>
        <v/>
      </c>
      <c r="L715" s="29">
        <f>IF($D715="","",IFERROR(INDEX(类别属性,MATCH($D715,类别表,0)),""))</f>
        <v/>
      </c>
      <c r="M715" s="18" t="n"/>
      <c r="N715" s="18" t="n"/>
      <c r="O715" s="26" t="n"/>
      <c r="P715" s="21">
        <f>IF($C715="","",IF(ISNA(MATCH($C715,账户表,0)),"※这个账户不在【基础资料】的账户档案里",IF($B715="","※没填日期，这一笔不会进任何月份的报表",IF(AND($F715&lt;&gt;"",$G715&lt;&gt;""),"※收入和支出不能同时填",IF(AND(N($F715)=0,N($G715)=0),"※收入和支出都没填",IF(OR(N($F715)&lt;0,N($G715)&lt;0),"※金额不能填负数，方向反了就换一列填",IF($D715="","※没填收支类别，分类报表会漏掉这一笔",IF(ISNA(MATCH($D715,类别表,0)),"※收支类别不在【基础资料】的清单里",IF(AND($L715="内部转账",$M715=""),"△内部转账要在「对方账户」写上另一头",IF(AND($L715="内部转账",$M715=$C715),"※对方账户跟本账户是同一个",IF(AND($L715&lt;&gt;"内部转账",$M715&lt;&gt;""),"△填了对方账户，但类别不是内部转账",IF($H715&lt;0,"△这一笔之后该账户余额成负数了，核一下",""))))))))))))</f>
        <v/>
      </c>
    </row>
    <row r="716">
      <c r="A716" s="17">
        <f>IF($C716="","",COUNTA($C$5:$C716))</f>
        <v/>
      </c>
      <c r="B716" s="20" t="n"/>
      <c r="C716" s="18" t="n"/>
      <c r="D716" s="18" t="n"/>
      <c r="E716" s="26" t="n"/>
      <c r="F716" s="19" t="n"/>
      <c r="G716" s="19" t="n"/>
      <c r="H716" s="27">
        <f>IF($C716="","",ROUND(SUMIF(账户表,$C716,账户期初)+SUMIFS($F$5:F716,$C$5:C716,$C716)-SUMIFS($G$5:G716,$C$5:C716,$C716),2))</f>
        <v/>
      </c>
      <c r="I716" s="18" t="n"/>
      <c r="J716" s="18" t="n"/>
      <c r="K716" s="28">
        <f>IF($B716="","",--TEXT($B716,"yyyymm"))</f>
        <v/>
      </c>
      <c r="L716" s="29">
        <f>IF($D716="","",IFERROR(INDEX(类别属性,MATCH($D716,类别表,0)),""))</f>
        <v/>
      </c>
      <c r="M716" s="18" t="n"/>
      <c r="N716" s="18" t="n"/>
      <c r="O716" s="26" t="n"/>
      <c r="P716" s="21">
        <f>IF($C716="","",IF(ISNA(MATCH($C716,账户表,0)),"※这个账户不在【基础资料】的账户档案里",IF($B716="","※没填日期，这一笔不会进任何月份的报表",IF(AND($F716&lt;&gt;"",$G716&lt;&gt;""),"※收入和支出不能同时填",IF(AND(N($F716)=0,N($G716)=0),"※收入和支出都没填",IF(OR(N($F716)&lt;0,N($G716)&lt;0),"※金额不能填负数，方向反了就换一列填",IF($D716="","※没填收支类别，分类报表会漏掉这一笔",IF(ISNA(MATCH($D716,类别表,0)),"※收支类别不在【基础资料】的清单里",IF(AND($L716="内部转账",$M716=""),"△内部转账要在「对方账户」写上另一头",IF(AND($L716="内部转账",$M716=$C716),"※对方账户跟本账户是同一个",IF(AND($L716&lt;&gt;"内部转账",$M716&lt;&gt;""),"△填了对方账户，但类别不是内部转账",IF($H716&lt;0,"△这一笔之后该账户余额成负数了，核一下",""))))))))))))</f>
        <v/>
      </c>
    </row>
    <row r="717">
      <c r="A717" s="17">
        <f>IF($C717="","",COUNTA($C$5:$C717))</f>
        <v/>
      </c>
      <c r="B717" s="20" t="n"/>
      <c r="C717" s="18" t="n"/>
      <c r="D717" s="18" t="n"/>
      <c r="E717" s="26" t="n"/>
      <c r="F717" s="19" t="n"/>
      <c r="G717" s="19" t="n"/>
      <c r="H717" s="27">
        <f>IF($C717="","",ROUND(SUMIF(账户表,$C717,账户期初)+SUMIFS($F$5:F717,$C$5:C717,$C717)-SUMIFS($G$5:G717,$C$5:C717,$C717),2))</f>
        <v/>
      </c>
      <c r="I717" s="18" t="n"/>
      <c r="J717" s="18" t="n"/>
      <c r="K717" s="28">
        <f>IF($B717="","",--TEXT($B717,"yyyymm"))</f>
        <v/>
      </c>
      <c r="L717" s="29">
        <f>IF($D717="","",IFERROR(INDEX(类别属性,MATCH($D717,类别表,0)),""))</f>
        <v/>
      </c>
      <c r="M717" s="18" t="n"/>
      <c r="N717" s="18" t="n"/>
      <c r="O717" s="26" t="n"/>
      <c r="P717" s="21">
        <f>IF($C717="","",IF(ISNA(MATCH($C717,账户表,0)),"※这个账户不在【基础资料】的账户档案里",IF($B717="","※没填日期，这一笔不会进任何月份的报表",IF(AND($F717&lt;&gt;"",$G717&lt;&gt;""),"※收入和支出不能同时填",IF(AND(N($F717)=0,N($G717)=0),"※收入和支出都没填",IF(OR(N($F717)&lt;0,N($G717)&lt;0),"※金额不能填负数，方向反了就换一列填",IF($D717="","※没填收支类别，分类报表会漏掉这一笔",IF(ISNA(MATCH($D717,类别表,0)),"※收支类别不在【基础资料】的清单里",IF(AND($L717="内部转账",$M717=""),"△内部转账要在「对方账户」写上另一头",IF(AND($L717="内部转账",$M717=$C717),"※对方账户跟本账户是同一个",IF(AND($L717&lt;&gt;"内部转账",$M717&lt;&gt;""),"△填了对方账户，但类别不是内部转账",IF($H717&lt;0,"△这一笔之后该账户余额成负数了，核一下",""))))))))))))</f>
        <v/>
      </c>
    </row>
    <row r="718">
      <c r="A718" s="17">
        <f>IF($C718="","",COUNTA($C$5:$C718))</f>
        <v/>
      </c>
      <c r="B718" s="20" t="n"/>
      <c r="C718" s="18" t="n"/>
      <c r="D718" s="18" t="n"/>
      <c r="E718" s="26" t="n"/>
      <c r="F718" s="19" t="n"/>
      <c r="G718" s="19" t="n"/>
      <c r="H718" s="27">
        <f>IF($C718="","",ROUND(SUMIF(账户表,$C718,账户期初)+SUMIFS($F$5:F718,$C$5:C718,$C718)-SUMIFS($G$5:G718,$C$5:C718,$C718),2))</f>
        <v/>
      </c>
      <c r="I718" s="18" t="n"/>
      <c r="J718" s="18" t="n"/>
      <c r="K718" s="28">
        <f>IF($B718="","",--TEXT($B718,"yyyymm"))</f>
        <v/>
      </c>
      <c r="L718" s="29">
        <f>IF($D718="","",IFERROR(INDEX(类别属性,MATCH($D718,类别表,0)),""))</f>
        <v/>
      </c>
      <c r="M718" s="18" t="n"/>
      <c r="N718" s="18" t="n"/>
      <c r="O718" s="26" t="n"/>
      <c r="P718" s="21">
        <f>IF($C718="","",IF(ISNA(MATCH($C718,账户表,0)),"※这个账户不在【基础资料】的账户档案里",IF($B718="","※没填日期，这一笔不会进任何月份的报表",IF(AND($F718&lt;&gt;"",$G718&lt;&gt;""),"※收入和支出不能同时填",IF(AND(N($F718)=0,N($G718)=0),"※收入和支出都没填",IF(OR(N($F718)&lt;0,N($G718)&lt;0),"※金额不能填负数，方向反了就换一列填",IF($D718="","※没填收支类别，分类报表会漏掉这一笔",IF(ISNA(MATCH($D718,类别表,0)),"※收支类别不在【基础资料】的清单里",IF(AND($L718="内部转账",$M718=""),"△内部转账要在「对方账户」写上另一头",IF(AND($L718="内部转账",$M718=$C718),"※对方账户跟本账户是同一个",IF(AND($L718&lt;&gt;"内部转账",$M718&lt;&gt;""),"△填了对方账户，但类别不是内部转账",IF($H718&lt;0,"△这一笔之后该账户余额成负数了，核一下",""))))))))))))</f>
        <v/>
      </c>
    </row>
    <row r="719">
      <c r="A719" s="17">
        <f>IF($C719="","",COUNTA($C$5:$C719))</f>
        <v/>
      </c>
      <c r="B719" s="20" t="n"/>
      <c r="C719" s="18" t="n"/>
      <c r="D719" s="18" t="n"/>
      <c r="E719" s="26" t="n"/>
      <c r="F719" s="19" t="n"/>
      <c r="G719" s="19" t="n"/>
      <c r="H719" s="27">
        <f>IF($C719="","",ROUND(SUMIF(账户表,$C719,账户期初)+SUMIFS($F$5:F719,$C$5:C719,$C719)-SUMIFS($G$5:G719,$C$5:C719,$C719),2))</f>
        <v/>
      </c>
      <c r="I719" s="18" t="n"/>
      <c r="J719" s="18" t="n"/>
      <c r="K719" s="28">
        <f>IF($B719="","",--TEXT($B719,"yyyymm"))</f>
        <v/>
      </c>
      <c r="L719" s="29">
        <f>IF($D719="","",IFERROR(INDEX(类别属性,MATCH($D719,类别表,0)),""))</f>
        <v/>
      </c>
      <c r="M719" s="18" t="n"/>
      <c r="N719" s="18" t="n"/>
      <c r="O719" s="26" t="n"/>
      <c r="P719" s="21">
        <f>IF($C719="","",IF(ISNA(MATCH($C719,账户表,0)),"※这个账户不在【基础资料】的账户档案里",IF($B719="","※没填日期，这一笔不会进任何月份的报表",IF(AND($F719&lt;&gt;"",$G719&lt;&gt;""),"※收入和支出不能同时填",IF(AND(N($F719)=0,N($G719)=0),"※收入和支出都没填",IF(OR(N($F719)&lt;0,N($G719)&lt;0),"※金额不能填负数，方向反了就换一列填",IF($D719="","※没填收支类别，分类报表会漏掉这一笔",IF(ISNA(MATCH($D719,类别表,0)),"※收支类别不在【基础资料】的清单里",IF(AND($L719="内部转账",$M719=""),"△内部转账要在「对方账户」写上另一头",IF(AND($L719="内部转账",$M719=$C719),"※对方账户跟本账户是同一个",IF(AND($L719&lt;&gt;"内部转账",$M719&lt;&gt;""),"△填了对方账户，但类别不是内部转账",IF($H719&lt;0,"△这一笔之后该账户余额成负数了，核一下",""))))))))))))</f>
        <v/>
      </c>
    </row>
    <row r="720">
      <c r="A720" s="17">
        <f>IF($C720="","",COUNTA($C$5:$C720))</f>
        <v/>
      </c>
      <c r="B720" s="20" t="n"/>
      <c r="C720" s="18" t="n"/>
      <c r="D720" s="18" t="n"/>
      <c r="E720" s="26" t="n"/>
      <c r="F720" s="19" t="n"/>
      <c r="G720" s="19" t="n"/>
      <c r="H720" s="27">
        <f>IF($C720="","",ROUND(SUMIF(账户表,$C720,账户期初)+SUMIFS($F$5:F720,$C$5:C720,$C720)-SUMIFS($G$5:G720,$C$5:C720,$C720),2))</f>
        <v/>
      </c>
      <c r="I720" s="18" t="n"/>
      <c r="J720" s="18" t="n"/>
      <c r="K720" s="28">
        <f>IF($B720="","",--TEXT($B720,"yyyymm"))</f>
        <v/>
      </c>
      <c r="L720" s="29">
        <f>IF($D720="","",IFERROR(INDEX(类别属性,MATCH($D720,类别表,0)),""))</f>
        <v/>
      </c>
      <c r="M720" s="18" t="n"/>
      <c r="N720" s="18" t="n"/>
      <c r="O720" s="26" t="n"/>
      <c r="P720" s="21">
        <f>IF($C720="","",IF(ISNA(MATCH($C720,账户表,0)),"※这个账户不在【基础资料】的账户档案里",IF($B720="","※没填日期，这一笔不会进任何月份的报表",IF(AND($F720&lt;&gt;"",$G720&lt;&gt;""),"※收入和支出不能同时填",IF(AND(N($F720)=0,N($G720)=0),"※收入和支出都没填",IF(OR(N($F720)&lt;0,N($G720)&lt;0),"※金额不能填负数，方向反了就换一列填",IF($D720="","※没填收支类别，分类报表会漏掉这一笔",IF(ISNA(MATCH($D720,类别表,0)),"※收支类别不在【基础资料】的清单里",IF(AND($L720="内部转账",$M720=""),"△内部转账要在「对方账户」写上另一头",IF(AND($L720="内部转账",$M720=$C720),"※对方账户跟本账户是同一个",IF(AND($L720&lt;&gt;"内部转账",$M720&lt;&gt;""),"△填了对方账户，但类别不是内部转账",IF($H720&lt;0,"△这一笔之后该账户余额成负数了，核一下",""))))))))))))</f>
        <v/>
      </c>
    </row>
    <row r="721">
      <c r="A721" s="17">
        <f>IF($C721="","",COUNTA($C$5:$C721))</f>
        <v/>
      </c>
      <c r="B721" s="20" t="n"/>
      <c r="C721" s="18" t="n"/>
      <c r="D721" s="18" t="n"/>
      <c r="E721" s="26" t="n"/>
      <c r="F721" s="19" t="n"/>
      <c r="G721" s="19" t="n"/>
      <c r="H721" s="27">
        <f>IF($C721="","",ROUND(SUMIF(账户表,$C721,账户期初)+SUMIFS($F$5:F721,$C$5:C721,$C721)-SUMIFS($G$5:G721,$C$5:C721,$C721),2))</f>
        <v/>
      </c>
      <c r="I721" s="18" t="n"/>
      <c r="J721" s="18" t="n"/>
      <c r="K721" s="28">
        <f>IF($B721="","",--TEXT($B721,"yyyymm"))</f>
        <v/>
      </c>
      <c r="L721" s="29">
        <f>IF($D721="","",IFERROR(INDEX(类别属性,MATCH($D721,类别表,0)),""))</f>
        <v/>
      </c>
      <c r="M721" s="18" t="n"/>
      <c r="N721" s="18" t="n"/>
      <c r="O721" s="26" t="n"/>
      <c r="P721" s="21">
        <f>IF($C721="","",IF(ISNA(MATCH($C721,账户表,0)),"※这个账户不在【基础资料】的账户档案里",IF($B721="","※没填日期，这一笔不会进任何月份的报表",IF(AND($F721&lt;&gt;"",$G721&lt;&gt;""),"※收入和支出不能同时填",IF(AND(N($F721)=0,N($G721)=0),"※收入和支出都没填",IF(OR(N($F721)&lt;0,N($G721)&lt;0),"※金额不能填负数，方向反了就换一列填",IF($D721="","※没填收支类别，分类报表会漏掉这一笔",IF(ISNA(MATCH($D721,类别表,0)),"※收支类别不在【基础资料】的清单里",IF(AND($L721="内部转账",$M721=""),"△内部转账要在「对方账户」写上另一头",IF(AND($L721="内部转账",$M721=$C721),"※对方账户跟本账户是同一个",IF(AND($L721&lt;&gt;"内部转账",$M721&lt;&gt;""),"△填了对方账户，但类别不是内部转账",IF($H721&lt;0,"△这一笔之后该账户余额成负数了，核一下",""))))))))))))</f>
        <v/>
      </c>
    </row>
    <row r="722">
      <c r="A722" s="17">
        <f>IF($C722="","",COUNTA($C$5:$C722))</f>
        <v/>
      </c>
      <c r="B722" s="20" t="n"/>
      <c r="C722" s="18" t="n"/>
      <c r="D722" s="18" t="n"/>
      <c r="E722" s="26" t="n"/>
      <c r="F722" s="19" t="n"/>
      <c r="G722" s="19" t="n"/>
      <c r="H722" s="27">
        <f>IF($C722="","",ROUND(SUMIF(账户表,$C722,账户期初)+SUMIFS($F$5:F722,$C$5:C722,$C722)-SUMIFS($G$5:G722,$C$5:C722,$C722),2))</f>
        <v/>
      </c>
      <c r="I722" s="18" t="n"/>
      <c r="J722" s="18" t="n"/>
      <c r="K722" s="28">
        <f>IF($B722="","",--TEXT($B722,"yyyymm"))</f>
        <v/>
      </c>
      <c r="L722" s="29">
        <f>IF($D722="","",IFERROR(INDEX(类别属性,MATCH($D722,类别表,0)),""))</f>
        <v/>
      </c>
      <c r="M722" s="18" t="n"/>
      <c r="N722" s="18" t="n"/>
      <c r="O722" s="26" t="n"/>
      <c r="P722" s="21">
        <f>IF($C722="","",IF(ISNA(MATCH($C722,账户表,0)),"※这个账户不在【基础资料】的账户档案里",IF($B722="","※没填日期，这一笔不会进任何月份的报表",IF(AND($F722&lt;&gt;"",$G722&lt;&gt;""),"※收入和支出不能同时填",IF(AND(N($F722)=0,N($G722)=0),"※收入和支出都没填",IF(OR(N($F722)&lt;0,N($G722)&lt;0),"※金额不能填负数，方向反了就换一列填",IF($D722="","※没填收支类别，分类报表会漏掉这一笔",IF(ISNA(MATCH($D722,类别表,0)),"※收支类别不在【基础资料】的清单里",IF(AND($L722="内部转账",$M722=""),"△内部转账要在「对方账户」写上另一头",IF(AND($L722="内部转账",$M722=$C722),"※对方账户跟本账户是同一个",IF(AND($L722&lt;&gt;"内部转账",$M722&lt;&gt;""),"△填了对方账户，但类别不是内部转账",IF($H722&lt;0,"△这一笔之后该账户余额成负数了，核一下",""))))))))))))</f>
        <v/>
      </c>
    </row>
    <row r="723">
      <c r="A723" s="17">
        <f>IF($C723="","",COUNTA($C$5:$C723))</f>
        <v/>
      </c>
      <c r="B723" s="20" t="n"/>
      <c r="C723" s="18" t="n"/>
      <c r="D723" s="18" t="n"/>
      <c r="E723" s="26" t="n"/>
      <c r="F723" s="19" t="n"/>
      <c r="G723" s="19" t="n"/>
      <c r="H723" s="27">
        <f>IF($C723="","",ROUND(SUMIF(账户表,$C723,账户期初)+SUMIFS($F$5:F723,$C$5:C723,$C723)-SUMIFS($G$5:G723,$C$5:C723,$C723),2))</f>
        <v/>
      </c>
      <c r="I723" s="18" t="n"/>
      <c r="J723" s="18" t="n"/>
      <c r="K723" s="28">
        <f>IF($B723="","",--TEXT($B723,"yyyymm"))</f>
        <v/>
      </c>
      <c r="L723" s="29">
        <f>IF($D723="","",IFERROR(INDEX(类别属性,MATCH($D723,类别表,0)),""))</f>
        <v/>
      </c>
      <c r="M723" s="18" t="n"/>
      <c r="N723" s="18" t="n"/>
      <c r="O723" s="26" t="n"/>
      <c r="P723" s="21">
        <f>IF($C723="","",IF(ISNA(MATCH($C723,账户表,0)),"※这个账户不在【基础资料】的账户档案里",IF($B723="","※没填日期，这一笔不会进任何月份的报表",IF(AND($F723&lt;&gt;"",$G723&lt;&gt;""),"※收入和支出不能同时填",IF(AND(N($F723)=0,N($G723)=0),"※收入和支出都没填",IF(OR(N($F723)&lt;0,N($G723)&lt;0),"※金额不能填负数，方向反了就换一列填",IF($D723="","※没填收支类别，分类报表会漏掉这一笔",IF(ISNA(MATCH($D723,类别表,0)),"※收支类别不在【基础资料】的清单里",IF(AND($L723="内部转账",$M723=""),"△内部转账要在「对方账户」写上另一头",IF(AND($L723="内部转账",$M723=$C723),"※对方账户跟本账户是同一个",IF(AND($L723&lt;&gt;"内部转账",$M723&lt;&gt;""),"△填了对方账户，但类别不是内部转账",IF($H723&lt;0,"△这一笔之后该账户余额成负数了，核一下",""))))))))))))</f>
        <v/>
      </c>
    </row>
    <row r="724">
      <c r="A724" s="17">
        <f>IF($C724="","",COUNTA($C$5:$C724))</f>
        <v/>
      </c>
      <c r="B724" s="20" t="n"/>
      <c r="C724" s="18" t="n"/>
      <c r="D724" s="18" t="n"/>
      <c r="E724" s="26" t="n"/>
      <c r="F724" s="19" t="n"/>
      <c r="G724" s="19" t="n"/>
      <c r="H724" s="27">
        <f>IF($C724="","",ROUND(SUMIF(账户表,$C724,账户期初)+SUMIFS($F$5:F724,$C$5:C724,$C724)-SUMIFS($G$5:G724,$C$5:C724,$C724),2))</f>
        <v/>
      </c>
      <c r="I724" s="18" t="n"/>
      <c r="J724" s="18" t="n"/>
      <c r="K724" s="28">
        <f>IF($B724="","",--TEXT($B724,"yyyymm"))</f>
        <v/>
      </c>
      <c r="L724" s="29">
        <f>IF($D724="","",IFERROR(INDEX(类别属性,MATCH($D724,类别表,0)),""))</f>
        <v/>
      </c>
      <c r="M724" s="18" t="n"/>
      <c r="N724" s="18" t="n"/>
      <c r="O724" s="26" t="n"/>
      <c r="P724" s="21">
        <f>IF($C724="","",IF(ISNA(MATCH($C724,账户表,0)),"※这个账户不在【基础资料】的账户档案里",IF($B724="","※没填日期，这一笔不会进任何月份的报表",IF(AND($F724&lt;&gt;"",$G724&lt;&gt;""),"※收入和支出不能同时填",IF(AND(N($F724)=0,N($G724)=0),"※收入和支出都没填",IF(OR(N($F724)&lt;0,N($G724)&lt;0),"※金额不能填负数，方向反了就换一列填",IF($D724="","※没填收支类别，分类报表会漏掉这一笔",IF(ISNA(MATCH($D724,类别表,0)),"※收支类别不在【基础资料】的清单里",IF(AND($L724="内部转账",$M724=""),"△内部转账要在「对方账户」写上另一头",IF(AND($L724="内部转账",$M724=$C724),"※对方账户跟本账户是同一个",IF(AND($L724&lt;&gt;"内部转账",$M724&lt;&gt;""),"△填了对方账户，但类别不是内部转账",IF($H724&lt;0,"△这一笔之后该账户余额成负数了，核一下",""))))))))))))</f>
        <v/>
      </c>
    </row>
    <row r="725">
      <c r="A725" s="17">
        <f>IF($C725="","",COUNTA($C$5:$C725))</f>
        <v/>
      </c>
      <c r="B725" s="20" t="n"/>
      <c r="C725" s="18" t="n"/>
      <c r="D725" s="18" t="n"/>
      <c r="E725" s="26" t="n"/>
      <c r="F725" s="19" t="n"/>
      <c r="G725" s="19" t="n"/>
      <c r="H725" s="27">
        <f>IF($C725="","",ROUND(SUMIF(账户表,$C725,账户期初)+SUMIFS($F$5:F725,$C$5:C725,$C725)-SUMIFS($G$5:G725,$C$5:C725,$C725),2))</f>
        <v/>
      </c>
      <c r="I725" s="18" t="n"/>
      <c r="J725" s="18" t="n"/>
      <c r="K725" s="28">
        <f>IF($B725="","",--TEXT($B725,"yyyymm"))</f>
        <v/>
      </c>
      <c r="L725" s="29">
        <f>IF($D725="","",IFERROR(INDEX(类别属性,MATCH($D725,类别表,0)),""))</f>
        <v/>
      </c>
      <c r="M725" s="18" t="n"/>
      <c r="N725" s="18" t="n"/>
      <c r="O725" s="26" t="n"/>
      <c r="P725" s="21">
        <f>IF($C725="","",IF(ISNA(MATCH($C725,账户表,0)),"※这个账户不在【基础资料】的账户档案里",IF($B725="","※没填日期，这一笔不会进任何月份的报表",IF(AND($F725&lt;&gt;"",$G725&lt;&gt;""),"※收入和支出不能同时填",IF(AND(N($F725)=0,N($G725)=0),"※收入和支出都没填",IF(OR(N($F725)&lt;0,N($G725)&lt;0),"※金额不能填负数，方向反了就换一列填",IF($D725="","※没填收支类别，分类报表会漏掉这一笔",IF(ISNA(MATCH($D725,类别表,0)),"※收支类别不在【基础资料】的清单里",IF(AND($L725="内部转账",$M725=""),"△内部转账要在「对方账户」写上另一头",IF(AND($L725="内部转账",$M725=$C725),"※对方账户跟本账户是同一个",IF(AND($L725&lt;&gt;"内部转账",$M725&lt;&gt;""),"△填了对方账户，但类别不是内部转账",IF($H725&lt;0,"△这一笔之后该账户余额成负数了，核一下",""))))))))))))</f>
        <v/>
      </c>
    </row>
    <row r="726">
      <c r="A726" s="17">
        <f>IF($C726="","",COUNTA($C$5:$C726))</f>
        <v/>
      </c>
      <c r="B726" s="20" t="n"/>
      <c r="C726" s="18" t="n"/>
      <c r="D726" s="18" t="n"/>
      <c r="E726" s="26" t="n"/>
      <c r="F726" s="19" t="n"/>
      <c r="G726" s="19" t="n"/>
      <c r="H726" s="27">
        <f>IF($C726="","",ROUND(SUMIF(账户表,$C726,账户期初)+SUMIFS($F$5:F726,$C$5:C726,$C726)-SUMIFS($G$5:G726,$C$5:C726,$C726),2))</f>
        <v/>
      </c>
      <c r="I726" s="18" t="n"/>
      <c r="J726" s="18" t="n"/>
      <c r="K726" s="28">
        <f>IF($B726="","",--TEXT($B726,"yyyymm"))</f>
        <v/>
      </c>
      <c r="L726" s="29">
        <f>IF($D726="","",IFERROR(INDEX(类别属性,MATCH($D726,类别表,0)),""))</f>
        <v/>
      </c>
      <c r="M726" s="18" t="n"/>
      <c r="N726" s="18" t="n"/>
      <c r="O726" s="26" t="n"/>
      <c r="P726" s="21">
        <f>IF($C726="","",IF(ISNA(MATCH($C726,账户表,0)),"※这个账户不在【基础资料】的账户档案里",IF($B726="","※没填日期，这一笔不会进任何月份的报表",IF(AND($F726&lt;&gt;"",$G726&lt;&gt;""),"※收入和支出不能同时填",IF(AND(N($F726)=0,N($G726)=0),"※收入和支出都没填",IF(OR(N($F726)&lt;0,N($G726)&lt;0),"※金额不能填负数，方向反了就换一列填",IF($D726="","※没填收支类别，分类报表会漏掉这一笔",IF(ISNA(MATCH($D726,类别表,0)),"※收支类别不在【基础资料】的清单里",IF(AND($L726="内部转账",$M726=""),"△内部转账要在「对方账户」写上另一头",IF(AND($L726="内部转账",$M726=$C726),"※对方账户跟本账户是同一个",IF(AND($L726&lt;&gt;"内部转账",$M726&lt;&gt;""),"△填了对方账户，但类别不是内部转账",IF($H726&lt;0,"△这一笔之后该账户余额成负数了，核一下",""))))))))))))</f>
        <v/>
      </c>
    </row>
    <row r="727">
      <c r="A727" s="17">
        <f>IF($C727="","",COUNTA($C$5:$C727))</f>
        <v/>
      </c>
      <c r="B727" s="20" t="n"/>
      <c r="C727" s="18" t="n"/>
      <c r="D727" s="18" t="n"/>
      <c r="E727" s="26" t="n"/>
      <c r="F727" s="19" t="n"/>
      <c r="G727" s="19" t="n"/>
      <c r="H727" s="27">
        <f>IF($C727="","",ROUND(SUMIF(账户表,$C727,账户期初)+SUMIFS($F$5:F727,$C$5:C727,$C727)-SUMIFS($G$5:G727,$C$5:C727,$C727),2))</f>
        <v/>
      </c>
      <c r="I727" s="18" t="n"/>
      <c r="J727" s="18" t="n"/>
      <c r="K727" s="28">
        <f>IF($B727="","",--TEXT($B727,"yyyymm"))</f>
        <v/>
      </c>
      <c r="L727" s="29">
        <f>IF($D727="","",IFERROR(INDEX(类别属性,MATCH($D727,类别表,0)),""))</f>
        <v/>
      </c>
      <c r="M727" s="18" t="n"/>
      <c r="N727" s="18" t="n"/>
      <c r="O727" s="26" t="n"/>
      <c r="P727" s="21">
        <f>IF($C727="","",IF(ISNA(MATCH($C727,账户表,0)),"※这个账户不在【基础资料】的账户档案里",IF($B727="","※没填日期，这一笔不会进任何月份的报表",IF(AND($F727&lt;&gt;"",$G727&lt;&gt;""),"※收入和支出不能同时填",IF(AND(N($F727)=0,N($G727)=0),"※收入和支出都没填",IF(OR(N($F727)&lt;0,N($G727)&lt;0),"※金额不能填负数，方向反了就换一列填",IF($D727="","※没填收支类别，分类报表会漏掉这一笔",IF(ISNA(MATCH($D727,类别表,0)),"※收支类别不在【基础资料】的清单里",IF(AND($L727="内部转账",$M727=""),"△内部转账要在「对方账户」写上另一头",IF(AND($L727="内部转账",$M727=$C727),"※对方账户跟本账户是同一个",IF(AND($L727&lt;&gt;"内部转账",$M727&lt;&gt;""),"△填了对方账户，但类别不是内部转账",IF($H727&lt;0,"△这一笔之后该账户余额成负数了，核一下",""))))))))))))</f>
        <v/>
      </c>
    </row>
    <row r="728">
      <c r="A728" s="17">
        <f>IF($C728="","",COUNTA($C$5:$C728))</f>
        <v/>
      </c>
      <c r="B728" s="20" t="n"/>
      <c r="C728" s="18" t="n"/>
      <c r="D728" s="18" t="n"/>
      <c r="E728" s="26" t="n"/>
      <c r="F728" s="19" t="n"/>
      <c r="G728" s="19" t="n"/>
      <c r="H728" s="27">
        <f>IF($C728="","",ROUND(SUMIF(账户表,$C728,账户期初)+SUMIFS($F$5:F728,$C$5:C728,$C728)-SUMIFS($G$5:G728,$C$5:C728,$C728),2))</f>
        <v/>
      </c>
      <c r="I728" s="18" t="n"/>
      <c r="J728" s="18" t="n"/>
      <c r="K728" s="28">
        <f>IF($B728="","",--TEXT($B728,"yyyymm"))</f>
        <v/>
      </c>
      <c r="L728" s="29">
        <f>IF($D728="","",IFERROR(INDEX(类别属性,MATCH($D728,类别表,0)),""))</f>
        <v/>
      </c>
      <c r="M728" s="18" t="n"/>
      <c r="N728" s="18" t="n"/>
      <c r="O728" s="26" t="n"/>
      <c r="P728" s="21">
        <f>IF($C728="","",IF(ISNA(MATCH($C728,账户表,0)),"※这个账户不在【基础资料】的账户档案里",IF($B728="","※没填日期，这一笔不会进任何月份的报表",IF(AND($F728&lt;&gt;"",$G728&lt;&gt;""),"※收入和支出不能同时填",IF(AND(N($F728)=0,N($G728)=0),"※收入和支出都没填",IF(OR(N($F728)&lt;0,N($G728)&lt;0),"※金额不能填负数，方向反了就换一列填",IF($D728="","※没填收支类别，分类报表会漏掉这一笔",IF(ISNA(MATCH($D728,类别表,0)),"※收支类别不在【基础资料】的清单里",IF(AND($L728="内部转账",$M728=""),"△内部转账要在「对方账户」写上另一头",IF(AND($L728="内部转账",$M728=$C728),"※对方账户跟本账户是同一个",IF(AND($L728&lt;&gt;"内部转账",$M728&lt;&gt;""),"△填了对方账户，但类别不是内部转账",IF($H728&lt;0,"△这一笔之后该账户余额成负数了，核一下",""))))))))))))</f>
        <v/>
      </c>
    </row>
    <row r="729">
      <c r="A729" s="17">
        <f>IF($C729="","",COUNTA($C$5:$C729))</f>
        <v/>
      </c>
      <c r="B729" s="20" t="n"/>
      <c r="C729" s="18" t="n"/>
      <c r="D729" s="18" t="n"/>
      <c r="E729" s="26" t="n"/>
      <c r="F729" s="19" t="n"/>
      <c r="G729" s="19" t="n"/>
      <c r="H729" s="27">
        <f>IF($C729="","",ROUND(SUMIF(账户表,$C729,账户期初)+SUMIFS($F$5:F729,$C$5:C729,$C729)-SUMIFS($G$5:G729,$C$5:C729,$C729),2))</f>
        <v/>
      </c>
      <c r="I729" s="18" t="n"/>
      <c r="J729" s="18" t="n"/>
      <c r="K729" s="28">
        <f>IF($B729="","",--TEXT($B729,"yyyymm"))</f>
        <v/>
      </c>
      <c r="L729" s="29">
        <f>IF($D729="","",IFERROR(INDEX(类别属性,MATCH($D729,类别表,0)),""))</f>
        <v/>
      </c>
      <c r="M729" s="18" t="n"/>
      <c r="N729" s="18" t="n"/>
      <c r="O729" s="26" t="n"/>
      <c r="P729" s="21">
        <f>IF($C729="","",IF(ISNA(MATCH($C729,账户表,0)),"※这个账户不在【基础资料】的账户档案里",IF($B729="","※没填日期，这一笔不会进任何月份的报表",IF(AND($F729&lt;&gt;"",$G729&lt;&gt;""),"※收入和支出不能同时填",IF(AND(N($F729)=0,N($G729)=0),"※收入和支出都没填",IF(OR(N($F729)&lt;0,N($G729)&lt;0),"※金额不能填负数，方向反了就换一列填",IF($D729="","※没填收支类别，分类报表会漏掉这一笔",IF(ISNA(MATCH($D729,类别表,0)),"※收支类别不在【基础资料】的清单里",IF(AND($L729="内部转账",$M729=""),"△内部转账要在「对方账户」写上另一头",IF(AND($L729="内部转账",$M729=$C729),"※对方账户跟本账户是同一个",IF(AND($L729&lt;&gt;"内部转账",$M729&lt;&gt;""),"△填了对方账户，但类别不是内部转账",IF($H729&lt;0,"△这一笔之后该账户余额成负数了，核一下",""))))))))))))</f>
        <v/>
      </c>
    </row>
    <row r="730">
      <c r="A730" s="17">
        <f>IF($C730="","",COUNTA($C$5:$C730))</f>
        <v/>
      </c>
      <c r="B730" s="20" t="n"/>
      <c r="C730" s="18" t="n"/>
      <c r="D730" s="18" t="n"/>
      <c r="E730" s="26" t="n"/>
      <c r="F730" s="19" t="n"/>
      <c r="G730" s="19" t="n"/>
      <c r="H730" s="27">
        <f>IF($C730="","",ROUND(SUMIF(账户表,$C730,账户期初)+SUMIFS($F$5:F730,$C$5:C730,$C730)-SUMIFS($G$5:G730,$C$5:C730,$C730),2))</f>
        <v/>
      </c>
      <c r="I730" s="18" t="n"/>
      <c r="J730" s="18" t="n"/>
      <c r="K730" s="28">
        <f>IF($B730="","",--TEXT($B730,"yyyymm"))</f>
        <v/>
      </c>
      <c r="L730" s="29">
        <f>IF($D730="","",IFERROR(INDEX(类别属性,MATCH($D730,类别表,0)),""))</f>
        <v/>
      </c>
      <c r="M730" s="18" t="n"/>
      <c r="N730" s="18" t="n"/>
      <c r="O730" s="26" t="n"/>
      <c r="P730" s="21">
        <f>IF($C730="","",IF(ISNA(MATCH($C730,账户表,0)),"※这个账户不在【基础资料】的账户档案里",IF($B730="","※没填日期，这一笔不会进任何月份的报表",IF(AND($F730&lt;&gt;"",$G730&lt;&gt;""),"※收入和支出不能同时填",IF(AND(N($F730)=0,N($G730)=0),"※收入和支出都没填",IF(OR(N($F730)&lt;0,N($G730)&lt;0),"※金额不能填负数，方向反了就换一列填",IF($D730="","※没填收支类别，分类报表会漏掉这一笔",IF(ISNA(MATCH($D730,类别表,0)),"※收支类别不在【基础资料】的清单里",IF(AND($L730="内部转账",$M730=""),"△内部转账要在「对方账户」写上另一头",IF(AND($L730="内部转账",$M730=$C730),"※对方账户跟本账户是同一个",IF(AND($L730&lt;&gt;"内部转账",$M730&lt;&gt;""),"△填了对方账户，但类别不是内部转账",IF($H730&lt;0,"△这一笔之后该账户余额成负数了，核一下",""))))))))))))</f>
        <v/>
      </c>
    </row>
    <row r="731">
      <c r="A731" s="17">
        <f>IF($C731="","",COUNTA($C$5:$C731))</f>
        <v/>
      </c>
      <c r="B731" s="20" t="n"/>
      <c r="C731" s="18" t="n"/>
      <c r="D731" s="18" t="n"/>
      <c r="E731" s="26" t="n"/>
      <c r="F731" s="19" t="n"/>
      <c r="G731" s="19" t="n"/>
      <c r="H731" s="27">
        <f>IF($C731="","",ROUND(SUMIF(账户表,$C731,账户期初)+SUMIFS($F$5:F731,$C$5:C731,$C731)-SUMIFS($G$5:G731,$C$5:C731,$C731),2))</f>
        <v/>
      </c>
      <c r="I731" s="18" t="n"/>
      <c r="J731" s="18" t="n"/>
      <c r="K731" s="28">
        <f>IF($B731="","",--TEXT($B731,"yyyymm"))</f>
        <v/>
      </c>
      <c r="L731" s="29">
        <f>IF($D731="","",IFERROR(INDEX(类别属性,MATCH($D731,类别表,0)),""))</f>
        <v/>
      </c>
      <c r="M731" s="18" t="n"/>
      <c r="N731" s="18" t="n"/>
      <c r="O731" s="26" t="n"/>
      <c r="P731" s="21">
        <f>IF($C731="","",IF(ISNA(MATCH($C731,账户表,0)),"※这个账户不在【基础资料】的账户档案里",IF($B731="","※没填日期，这一笔不会进任何月份的报表",IF(AND($F731&lt;&gt;"",$G731&lt;&gt;""),"※收入和支出不能同时填",IF(AND(N($F731)=0,N($G731)=0),"※收入和支出都没填",IF(OR(N($F731)&lt;0,N($G731)&lt;0),"※金额不能填负数，方向反了就换一列填",IF($D731="","※没填收支类别，分类报表会漏掉这一笔",IF(ISNA(MATCH($D731,类别表,0)),"※收支类别不在【基础资料】的清单里",IF(AND($L731="内部转账",$M731=""),"△内部转账要在「对方账户」写上另一头",IF(AND($L731="内部转账",$M731=$C731),"※对方账户跟本账户是同一个",IF(AND($L731&lt;&gt;"内部转账",$M731&lt;&gt;""),"△填了对方账户，但类别不是内部转账",IF($H731&lt;0,"△这一笔之后该账户余额成负数了，核一下",""))))))))))))</f>
        <v/>
      </c>
    </row>
    <row r="732">
      <c r="A732" s="17">
        <f>IF($C732="","",COUNTA($C$5:$C732))</f>
        <v/>
      </c>
      <c r="B732" s="20" t="n"/>
      <c r="C732" s="18" t="n"/>
      <c r="D732" s="18" t="n"/>
      <c r="E732" s="26" t="n"/>
      <c r="F732" s="19" t="n"/>
      <c r="G732" s="19" t="n"/>
      <c r="H732" s="27">
        <f>IF($C732="","",ROUND(SUMIF(账户表,$C732,账户期初)+SUMIFS($F$5:F732,$C$5:C732,$C732)-SUMIFS($G$5:G732,$C$5:C732,$C732),2))</f>
        <v/>
      </c>
      <c r="I732" s="18" t="n"/>
      <c r="J732" s="18" t="n"/>
      <c r="K732" s="28">
        <f>IF($B732="","",--TEXT($B732,"yyyymm"))</f>
        <v/>
      </c>
      <c r="L732" s="29">
        <f>IF($D732="","",IFERROR(INDEX(类别属性,MATCH($D732,类别表,0)),""))</f>
        <v/>
      </c>
      <c r="M732" s="18" t="n"/>
      <c r="N732" s="18" t="n"/>
      <c r="O732" s="26" t="n"/>
      <c r="P732" s="21">
        <f>IF($C732="","",IF(ISNA(MATCH($C732,账户表,0)),"※这个账户不在【基础资料】的账户档案里",IF($B732="","※没填日期，这一笔不会进任何月份的报表",IF(AND($F732&lt;&gt;"",$G732&lt;&gt;""),"※收入和支出不能同时填",IF(AND(N($F732)=0,N($G732)=0),"※收入和支出都没填",IF(OR(N($F732)&lt;0,N($G732)&lt;0),"※金额不能填负数，方向反了就换一列填",IF($D732="","※没填收支类别，分类报表会漏掉这一笔",IF(ISNA(MATCH($D732,类别表,0)),"※收支类别不在【基础资料】的清单里",IF(AND($L732="内部转账",$M732=""),"△内部转账要在「对方账户」写上另一头",IF(AND($L732="内部转账",$M732=$C732),"※对方账户跟本账户是同一个",IF(AND($L732&lt;&gt;"内部转账",$M732&lt;&gt;""),"△填了对方账户，但类别不是内部转账",IF($H732&lt;0,"△这一笔之后该账户余额成负数了，核一下",""))))))))))))</f>
        <v/>
      </c>
    </row>
    <row r="733">
      <c r="A733" s="17">
        <f>IF($C733="","",COUNTA($C$5:$C733))</f>
        <v/>
      </c>
      <c r="B733" s="20" t="n"/>
      <c r="C733" s="18" t="n"/>
      <c r="D733" s="18" t="n"/>
      <c r="E733" s="26" t="n"/>
      <c r="F733" s="19" t="n"/>
      <c r="G733" s="19" t="n"/>
      <c r="H733" s="27">
        <f>IF($C733="","",ROUND(SUMIF(账户表,$C733,账户期初)+SUMIFS($F$5:F733,$C$5:C733,$C733)-SUMIFS($G$5:G733,$C$5:C733,$C733),2))</f>
        <v/>
      </c>
      <c r="I733" s="18" t="n"/>
      <c r="J733" s="18" t="n"/>
      <c r="K733" s="28">
        <f>IF($B733="","",--TEXT($B733,"yyyymm"))</f>
        <v/>
      </c>
      <c r="L733" s="29">
        <f>IF($D733="","",IFERROR(INDEX(类别属性,MATCH($D733,类别表,0)),""))</f>
        <v/>
      </c>
      <c r="M733" s="18" t="n"/>
      <c r="N733" s="18" t="n"/>
      <c r="O733" s="26" t="n"/>
      <c r="P733" s="21">
        <f>IF($C733="","",IF(ISNA(MATCH($C733,账户表,0)),"※这个账户不在【基础资料】的账户档案里",IF($B733="","※没填日期，这一笔不会进任何月份的报表",IF(AND($F733&lt;&gt;"",$G733&lt;&gt;""),"※收入和支出不能同时填",IF(AND(N($F733)=0,N($G733)=0),"※收入和支出都没填",IF(OR(N($F733)&lt;0,N($G733)&lt;0),"※金额不能填负数，方向反了就换一列填",IF($D733="","※没填收支类别，分类报表会漏掉这一笔",IF(ISNA(MATCH($D733,类别表,0)),"※收支类别不在【基础资料】的清单里",IF(AND($L733="内部转账",$M733=""),"△内部转账要在「对方账户」写上另一头",IF(AND($L733="内部转账",$M733=$C733),"※对方账户跟本账户是同一个",IF(AND($L733&lt;&gt;"内部转账",$M733&lt;&gt;""),"△填了对方账户，但类别不是内部转账",IF($H733&lt;0,"△这一笔之后该账户余额成负数了，核一下",""))))))))))))</f>
        <v/>
      </c>
    </row>
    <row r="734">
      <c r="A734" s="17">
        <f>IF($C734="","",COUNTA($C$5:$C734))</f>
        <v/>
      </c>
      <c r="B734" s="20" t="n"/>
      <c r="C734" s="18" t="n"/>
      <c r="D734" s="18" t="n"/>
      <c r="E734" s="26" t="n"/>
      <c r="F734" s="19" t="n"/>
      <c r="G734" s="19" t="n"/>
      <c r="H734" s="27">
        <f>IF($C734="","",ROUND(SUMIF(账户表,$C734,账户期初)+SUMIFS($F$5:F734,$C$5:C734,$C734)-SUMIFS($G$5:G734,$C$5:C734,$C734),2))</f>
        <v/>
      </c>
      <c r="I734" s="18" t="n"/>
      <c r="J734" s="18" t="n"/>
      <c r="K734" s="28">
        <f>IF($B734="","",--TEXT($B734,"yyyymm"))</f>
        <v/>
      </c>
      <c r="L734" s="29">
        <f>IF($D734="","",IFERROR(INDEX(类别属性,MATCH($D734,类别表,0)),""))</f>
        <v/>
      </c>
      <c r="M734" s="18" t="n"/>
      <c r="N734" s="18" t="n"/>
      <c r="O734" s="26" t="n"/>
      <c r="P734" s="21">
        <f>IF($C734="","",IF(ISNA(MATCH($C734,账户表,0)),"※这个账户不在【基础资料】的账户档案里",IF($B734="","※没填日期，这一笔不会进任何月份的报表",IF(AND($F734&lt;&gt;"",$G734&lt;&gt;""),"※收入和支出不能同时填",IF(AND(N($F734)=0,N($G734)=0),"※收入和支出都没填",IF(OR(N($F734)&lt;0,N($G734)&lt;0),"※金额不能填负数，方向反了就换一列填",IF($D734="","※没填收支类别，分类报表会漏掉这一笔",IF(ISNA(MATCH($D734,类别表,0)),"※收支类别不在【基础资料】的清单里",IF(AND($L734="内部转账",$M734=""),"△内部转账要在「对方账户」写上另一头",IF(AND($L734="内部转账",$M734=$C734),"※对方账户跟本账户是同一个",IF(AND($L734&lt;&gt;"内部转账",$M734&lt;&gt;""),"△填了对方账户，但类别不是内部转账",IF($H734&lt;0,"△这一笔之后该账户余额成负数了，核一下",""))))))))))))</f>
        <v/>
      </c>
    </row>
    <row r="735">
      <c r="A735" s="17">
        <f>IF($C735="","",COUNTA($C$5:$C735))</f>
        <v/>
      </c>
      <c r="B735" s="20" t="n"/>
      <c r="C735" s="18" t="n"/>
      <c r="D735" s="18" t="n"/>
      <c r="E735" s="26" t="n"/>
      <c r="F735" s="19" t="n"/>
      <c r="G735" s="19" t="n"/>
      <c r="H735" s="27">
        <f>IF($C735="","",ROUND(SUMIF(账户表,$C735,账户期初)+SUMIFS($F$5:F735,$C$5:C735,$C735)-SUMIFS($G$5:G735,$C$5:C735,$C735),2))</f>
        <v/>
      </c>
      <c r="I735" s="18" t="n"/>
      <c r="J735" s="18" t="n"/>
      <c r="K735" s="28">
        <f>IF($B735="","",--TEXT($B735,"yyyymm"))</f>
        <v/>
      </c>
      <c r="L735" s="29">
        <f>IF($D735="","",IFERROR(INDEX(类别属性,MATCH($D735,类别表,0)),""))</f>
        <v/>
      </c>
      <c r="M735" s="18" t="n"/>
      <c r="N735" s="18" t="n"/>
      <c r="O735" s="26" t="n"/>
      <c r="P735" s="21">
        <f>IF($C735="","",IF(ISNA(MATCH($C735,账户表,0)),"※这个账户不在【基础资料】的账户档案里",IF($B735="","※没填日期，这一笔不会进任何月份的报表",IF(AND($F735&lt;&gt;"",$G735&lt;&gt;""),"※收入和支出不能同时填",IF(AND(N($F735)=0,N($G735)=0),"※收入和支出都没填",IF(OR(N($F735)&lt;0,N($G735)&lt;0),"※金额不能填负数，方向反了就换一列填",IF($D735="","※没填收支类别，分类报表会漏掉这一笔",IF(ISNA(MATCH($D735,类别表,0)),"※收支类别不在【基础资料】的清单里",IF(AND($L735="内部转账",$M735=""),"△内部转账要在「对方账户」写上另一头",IF(AND($L735="内部转账",$M735=$C735),"※对方账户跟本账户是同一个",IF(AND($L735&lt;&gt;"内部转账",$M735&lt;&gt;""),"△填了对方账户，但类别不是内部转账",IF($H735&lt;0,"△这一笔之后该账户余额成负数了，核一下",""))))))))))))</f>
        <v/>
      </c>
    </row>
    <row r="736">
      <c r="A736" s="17">
        <f>IF($C736="","",COUNTA($C$5:$C736))</f>
        <v/>
      </c>
      <c r="B736" s="20" t="n"/>
      <c r="C736" s="18" t="n"/>
      <c r="D736" s="18" t="n"/>
      <c r="E736" s="26" t="n"/>
      <c r="F736" s="19" t="n"/>
      <c r="G736" s="19" t="n"/>
      <c r="H736" s="27">
        <f>IF($C736="","",ROUND(SUMIF(账户表,$C736,账户期初)+SUMIFS($F$5:F736,$C$5:C736,$C736)-SUMIFS($G$5:G736,$C$5:C736,$C736),2))</f>
        <v/>
      </c>
      <c r="I736" s="18" t="n"/>
      <c r="J736" s="18" t="n"/>
      <c r="K736" s="28">
        <f>IF($B736="","",--TEXT($B736,"yyyymm"))</f>
        <v/>
      </c>
      <c r="L736" s="29">
        <f>IF($D736="","",IFERROR(INDEX(类别属性,MATCH($D736,类别表,0)),""))</f>
        <v/>
      </c>
      <c r="M736" s="18" t="n"/>
      <c r="N736" s="18" t="n"/>
      <c r="O736" s="26" t="n"/>
      <c r="P736" s="21">
        <f>IF($C736="","",IF(ISNA(MATCH($C736,账户表,0)),"※这个账户不在【基础资料】的账户档案里",IF($B736="","※没填日期，这一笔不会进任何月份的报表",IF(AND($F736&lt;&gt;"",$G736&lt;&gt;""),"※收入和支出不能同时填",IF(AND(N($F736)=0,N($G736)=0),"※收入和支出都没填",IF(OR(N($F736)&lt;0,N($G736)&lt;0),"※金额不能填负数，方向反了就换一列填",IF($D736="","※没填收支类别，分类报表会漏掉这一笔",IF(ISNA(MATCH($D736,类别表,0)),"※收支类别不在【基础资料】的清单里",IF(AND($L736="内部转账",$M736=""),"△内部转账要在「对方账户」写上另一头",IF(AND($L736="内部转账",$M736=$C736),"※对方账户跟本账户是同一个",IF(AND($L736&lt;&gt;"内部转账",$M736&lt;&gt;""),"△填了对方账户，但类别不是内部转账",IF($H736&lt;0,"△这一笔之后该账户余额成负数了，核一下",""))))))))))))</f>
        <v/>
      </c>
    </row>
    <row r="737">
      <c r="A737" s="17">
        <f>IF($C737="","",COUNTA($C$5:$C737))</f>
        <v/>
      </c>
      <c r="B737" s="20" t="n"/>
      <c r="C737" s="18" t="n"/>
      <c r="D737" s="18" t="n"/>
      <c r="E737" s="26" t="n"/>
      <c r="F737" s="19" t="n"/>
      <c r="G737" s="19" t="n"/>
      <c r="H737" s="27">
        <f>IF($C737="","",ROUND(SUMIF(账户表,$C737,账户期初)+SUMIFS($F$5:F737,$C$5:C737,$C737)-SUMIFS($G$5:G737,$C$5:C737,$C737),2))</f>
        <v/>
      </c>
      <c r="I737" s="18" t="n"/>
      <c r="J737" s="18" t="n"/>
      <c r="K737" s="28">
        <f>IF($B737="","",--TEXT($B737,"yyyymm"))</f>
        <v/>
      </c>
      <c r="L737" s="29">
        <f>IF($D737="","",IFERROR(INDEX(类别属性,MATCH($D737,类别表,0)),""))</f>
        <v/>
      </c>
      <c r="M737" s="18" t="n"/>
      <c r="N737" s="18" t="n"/>
      <c r="O737" s="26" t="n"/>
      <c r="P737" s="21">
        <f>IF($C737="","",IF(ISNA(MATCH($C737,账户表,0)),"※这个账户不在【基础资料】的账户档案里",IF($B737="","※没填日期，这一笔不会进任何月份的报表",IF(AND($F737&lt;&gt;"",$G737&lt;&gt;""),"※收入和支出不能同时填",IF(AND(N($F737)=0,N($G737)=0),"※收入和支出都没填",IF(OR(N($F737)&lt;0,N($G737)&lt;0),"※金额不能填负数，方向反了就换一列填",IF($D737="","※没填收支类别，分类报表会漏掉这一笔",IF(ISNA(MATCH($D737,类别表,0)),"※收支类别不在【基础资料】的清单里",IF(AND($L737="内部转账",$M737=""),"△内部转账要在「对方账户」写上另一头",IF(AND($L737="内部转账",$M737=$C737),"※对方账户跟本账户是同一个",IF(AND($L737&lt;&gt;"内部转账",$M737&lt;&gt;""),"△填了对方账户，但类别不是内部转账",IF($H737&lt;0,"△这一笔之后该账户余额成负数了，核一下",""))))))))))))</f>
        <v/>
      </c>
    </row>
    <row r="738">
      <c r="A738" s="17">
        <f>IF($C738="","",COUNTA($C$5:$C738))</f>
        <v/>
      </c>
      <c r="B738" s="20" t="n"/>
      <c r="C738" s="18" t="n"/>
      <c r="D738" s="18" t="n"/>
      <c r="E738" s="26" t="n"/>
      <c r="F738" s="19" t="n"/>
      <c r="G738" s="19" t="n"/>
      <c r="H738" s="27">
        <f>IF($C738="","",ROUND(SUMIF(账户表,$C738,账户期初)+SUMIFS($F$5:F738,$C$5:C738,$C738)-SUMIFS($G$5:G738,$C$5:C738,$C738),2))</f>
        <v/>
      </c>
      <c r="I738" s="18" t="n"/>
      <c r="J738" s="18" t="n"/>
      <c r="K738" s="28">
        <f>IF($B738="","",--TEXT($B738,"yyyymm"))</f>
        <v/>
      </c>
      <c r="L738" s="29">
        <f>IF($D738="","",IFERROR(INDEX(类别属性,MATCH($D738,类别表,0)),""))</f>
        <v/>
      </c>
      <c r="M738" s="18" t="n"/>
      <c r="N738" s="18" t="n"/>
      <c r="O738" s="26" t="n"/>
      <c r="P738" s="21">
        <f>IF($C738="","",IF(ISNA(MATCH($C738,账户表,0)),"※这个账户不在【基础资料】的账户档案里",IF($B738="","※没填日期，这一笔不会进任何月份的报表",IF(AND($F738&lt;&gt;"",$G738&lt;&gt;""),"※收入和支出不能同时填",IF(AND(N($F738)=0,N($G738)=0),"※收入和支出都没填",IF(OR(N($F738)&lt;0,N($G738)&lt;0),"※金额不能填负数，方向反了就换一列填",IF($D738="","※没填收支类别，分类报表会漏掉这一笔",IF(ISNA(MATCH($D738,类别表,0)),"※收支类别不在【基础资料】的清单里",IF(AND($L738="内部转账",$M738=""),"△内部转账要在「对方账户」写上另一头",IF(AND($L738="内部转账",$M738=$C738),"※对方账户跟本账户是同一个",IF(AND($L738&lt;&gt;"内部转账",$M738&lt;&gt;""),"△填了对方账户，但类别不是内部转账",IF($H738&lt;0,"△这一笔之后该账户余额成负数了，核一下",""))))))))))))</f>
        <v/>
      </c>
    </row>
    <row r="739">
      <c r="A739" s="17">
        <f>IF($C739="","",COUNTA($C$5:$C739))</f>
        <v/>
      </c>
      <c r="B739" s="20" t="n"/>
      <c r="C739" s="18" t="n"/>
      <c r="D739" s="18" t="n"/>
      <c r="E739" s="26" t="n"/>
      <c r="F739" s="19" t="n"/>
      <c r="G739" s="19" t="n"/>
      <c r="H739" s="27">
        <f>IF($C739="","",ROUND(SUMIF(账户表,$C739,账户期初)+SUMIFS($F$5:F739,$C$5:C739,$C739)-SUMIFS($G$5:G739,$C$5:C739,$C739),2))</f>
        <v/>
      </c>
      <c r="I739" s="18" t="n"/>
      <c r="J739" s="18" t="n"/>
      <c r="K739" s="28">
        <f>IF($B739="","",--TEXT($B739,"yyyymm"))</f>
        <v/>
      </c>
      <c r="L739" s="29">
        <f>IF($D739="","",IFERROR(INDEX(类别属性,MATCH($D739,类别表,0)),""))</f>
        <v/>
      </c>
      <c r="M739" s="18" t="n"/>
      <c r="N739" s="18" t="n"/>
      <c r="O739" s="26" t="n"/>
      <c r="P739" s="21">
        <f>IF($C739="","",IF(ISNA(MATCH($C739,账户表,0)),"※这个账户不在【基础资料】的账户档案里",IF($B739="","※没填日期，这一笔不会进任何月份的报表",IF(AND($F739&lt;&gt;"",$G739&lt;&gt;""),"※收入和支出不能同时填",IF(AND(N($F739)=0,N($G739)=0),"※收入和支出都没填",IF(OR(N($F739)&lt;0,N($G739)&lt;0),"※金额不能填负数，方向反了就换一列填",IF($D739="","※没填收支类别，分类报表会漏掉这一笔",IF(ISNA(MATCH($D739,类别表,0)),"※收支类别不在【基础资料】的清单里",IF(AND($L739="内部转账",$M739=""),"△内部转账要在「对方账户」写上另一头",IF(AND($L739="内部转账",$M739=$C739),"※对方账户跟本账户是同一个",IF(AND($L739&lt;&gt;"内部转账",$M739&lt;&gt;""),"△填了对方账户，但类别不是内部转账",IF($H739&lt;0,"△这一笔之后该账户余额成负数了，核一下",""))))))))))))</f>
        <v/>
      </c>
    </row>
    <row r="740">
      <c r="A740" s="17">
        <f>IF($C740="","",COUNTA($C$5:$C740))</f>
        <v/>
      </c>
      <c r="B740" s="20" t="n"/>
      <c r="C740" s="18" t="n"/>
      <c r="D740" s="18" t="n"/>
      <c r="E740" s="26" t="n"/>
      <c r="F740" s="19" t="n"/>
      <c r="G740" s="19" t="n"/>
      <c r="H740" s="27">
        <f>IF($C740="","",ROUND(SUMIF(账户表,$C740,账户期初)+SUMIFS($F$5:F740,$C$5:C740,$C740)-SUMIFS($G$5:G740,$C$5:C740,$C740),2))</f>
        <v/>
      </c>
      <c r="I740" s="18" t="n"/>
      <c r="J740" s="18" t="n"/>
      <c r="K740" s="28">
        <f>IF($B740="","",--TEXT($B740,"yyyymm"))</f>
        <v/>
      </c>
      <c r="L740" s="29">
        <f>IF($D740="","",IFERROR(INDEX(类别属性,MATCH($D740,类别表,0)),""))</f>
        <v/>
      </c>
      <c r="M740" s="18" t="n"/>
      <c r="N740" s="18" t="n"/>
      <c r="O740" s="26" t="n"/>
      <c r="P740" s="21">
        <f>IF($C740="","",IF(ISNA(MATCH($C740,账户表,0)),"※这个账户不在【基础资料】的账户档案里",IF($B740="","※没填日期，这一笔不会进任何月份的报表",IF(AND($F740&lt;&gt;"",$G740&lt;&gt;""),"※收入和支出不能同时填",IF(AND(N($F740)=0,N($G740)=0),"※收入和支出都没填",IF(OR(N($F740)&lt;0,N($G740)&lt;0),"※金额不能填负数，方向反了就换一列填",IF($D740="","※没填收支类别，分类报表会漏掉这一笔",IF(ISNA(MATCH($D740,类别表,0)),"※收支类别不在【基础资料】的清单里",IF(AND($L740="内部转账",$M740=""),"△内部转账要在「对方账户」写上另一头",IF(AND($L740="内部转账",$M740=$C740),"※对方账户跟本账户是同一个",IF(AND($L740&lt;&gt;"内部转账",$M740&lt;&gt;""),"△填了对方账户，但类别不是内部转账",IF($H740&lt;0,"△这一笔之后该账户余额成负数了，核一下",""))))))))))))</f>
        <v/>
      </c>
    </row>
    <row r="741">
      <c r="A741" s="17">
        <f>IF($C741="","",COUNTA($C$5:$C741))</f>
        <v/>
      </c>
      <c r="B741" s="20" t="n"/>
      <c r="C741" s="18" t="n"/>
      <c r="D741" s="18" t="n"/>
      <c r="E741" s="26" t="n"/>
      <c r="F741" s="19" t="n"/>
      <c r="G741" s="19" t="n"/>
      <c r="H741" s="27">
        <f>IF($C741="","",ROUND(SUMIF(账户表,$C741,账户期初)+SUMIFS($F$5:F741,$C$5:C741,$C741)-SUMIFS($G$5:G741,$C$5:C741,$C741),2))</f>
        <v/>
      </c>
      <c r="I741" s="18" t="n"/>
      <c r="J741" s="18" t="n"/>
      <c r="K741" s="28">
        <f>IF($B741="","",--TEXT($B741,"yyyymm"))</f>
        <v/>
      </c>
      <c r="L741" s="29">
        <f>IF($D741="","",IFERROR(INDEX(类别属性,MATCH($D741,类别表,0)),""))</f>
        <v/>
      </c>
      <c r="M741" s="18" t="n"/>
      <c r="N741" s="18" t="n"/>
      <c r="O741" s="26" t="n"/>
      <c r="P741" s="21">
        <f>IF($C741="","",IF(ISNA(MATCH($C741,账户表,0)),"※这个账户不在【基础资料】的账户档案里",IF($B741="","※没填日期，这一笔不会进任何月份的报表",IF(AND($F741&lt;&gt;"",$G741&lt;&gt;""),"※收入和支出不能同时填",IF(AND(N($F741)=0,N($G741)=0),"※收入和支出都没填",IF(OR(N($F741)&lt;0,N($G741)&lt;0),"※金额不能填负数，方向反了就换一列填",IF($D741="","※没填收支类别，分类报表会漏掉这一笔",IF(ISNA(MATCH($D741,类别表,0)),"※收支类别不在【基础资料】的清单里",IF(AND($L741="内部转账",$M741=""),"△内部转账要在「对方账户」写上另一头",IF(AND($L741="内部转账",$M741=$C741),"※对方账户跟本账户是同一个",IF(AND($L741&lt;&gt;"内部转账",$M741&lt;&gt;""),"△填了对方账户，但类别不是内部转账",IF($H741&lt;0,"△这一笔之后该账户余额成负数了，核一下",""))))))))))))</f>
        <v/>
      </c>
    </row>
    <row r="742">
      <c r="A742" s="17">
        <f>IF($C742="","",COUNTA($C$5:$C742))</f>
        <v/>
      </c>
      <c r="B742" s="20" t="n"/>
      <c r="C742" s="18" t="n"/>
      <c r="D742" s="18" t="n"/>
      <c r="E742" s="26" t="n"/>
      <c r="F742" s="19" t="n"/>
      <c r="G742" s="19" t="n"/>
      <c r="H742" s="27">
        <f>IF($C742="","",ROUND(SUMIF(账户表,$C742,账户期初)+SUMIFS($F$5:F742,$C$5:C742,$C742)-SUMIFS($G$5:G742,$C$5:C742,$C742),2))</f>
        <v/>
      </c>
      <c r="I742" s="18" t="n"/>
      <c r="J742" s="18" t="n"/>
      <c r="K742" s="28">
        <f>IF($B742="","",--TEXT($B742,"yyyymm"))</f>
        <v/>
      </c>
      <c r="L742" s="29">
        <f>IF($D742="","",IFERROR(INDEX(类别属性,MATCH($D742,类别表,0)),""))</f>
        <v/>
      </c>
      <c r="M742" s="18" t="n"/>
      <c r="N742" s="18" t="n"/>
      <c r="O742" s="26" t="n"/>
      <c r="P742" s="21">
        <f>IF($C742="","",IF(ISNA(MATCH($C742,账户表,0)),"※这个账户不在【基础资料】的账户档案里",IF($B742="","※没填日期，这一笔不会进任何月份的报表",IF(AND($F742&lt;&gt;"",$G742&lt;&gt;""),"※收入和支出不能同时填",IF(AND(N($F742)=0,N($G742)=0),"※收入和支出都没填",IF(OR(N($F742)&lt;0,N($G742)&lt;0),"※金额不能填负数，方向反了就换一列填",IF($D742="","※没填收支类别，分类报表会漏掉这一笔",IF(ISNA(MATCH($D742,类别表,0)),"※收支类别不在【基础资料】的清单里",IF(AND($L742="内部转账",$M742=""),"△内部转账要在「对方账户」写上另一头",IF(AND($L742="内部转账",$M742=$C742),"※对方账户跟本账户是同一个",IF(AND($L742&lt;&gt;"内部转账",$M742&lt;&gt;""),"△填了对方账户，但类别不是内部转账",IF($H742&lt;0,"△这一笔之后该账户余额成负数了，核一下",""))))))))))))</f>
        <v/>
      </c>
    </row>
    <row r="743">
      <c r="A743" s="17">
        <f>IF($C743="","",COUNTA($C$5:$C743))</f>
        <v/>
      </c>
      <c r="B743" s="20" t="n"/>
      <c r="C743" s="18" t="n"/>
      <c r="D743" s="18" t="n"/>
      <c r="E743" s="26" t="n"/>
      <c r="F743" s="19" t="n"/>
      <c r="G743" s="19" t="n"/>
      <c r="H743" s="27">
        <f>IF($C743="","",ROUND(SUMIF(账户表,$C743,账户期初)+SUMIFS($F$5:F743,$C$5:C743,$C743)-SUMIFS($G$5:G743,$C$5:C743,$C743),2))</f>
        <v/>
      </c>
      <c r="I743" s="18" t="n"/>
      <c r="J743" s="18" t="n"/>
      <c r="K743" s="28">
        <f>IF($B743="","",--TEXT($B743,"yyyymm"))</f>
        <v/>
      </c>
      <c r="L743" s="29">
        <f>IF($D743="","",IFERROR(INDEX(类别属性,MATCH($D743,类别表,0)),""))</f>
        <v/>
      </c>
      <c r="M743" s="18" t="n"/>
      <c r="N743" s="18" t="n"/>
      <c r="O743" s="26" t="n"/>
      <c r="P743" s="21">
        <f>IF($C743="","",IF(ISNA(MATCH($C743,账户表,0)),"※这个账户不在【基础资料】的账户档案里",IF($B743="","※没填日期，这一笔不会进任何月份的报表",IF(AND($F743&lt;&gt;"",$G743&lt;&gt;""),"※收入和支出不能同时填",IF(AND(N($F743)=0,N($G743)=0),"※收入和支出都没填",IF(OR(N($F743)&lt;0,N($G743)&lt;0),"※金额不能填负数，方向反了就换一列填",IF($D743="","※没填收支类别，分类报表会漏掉这一笔",IF(ISNA(MATCH($D743,类别表,0)),"※收支类别不在【基础资料】的清单里",IF(AND($L743="内部转账",$M743=""),"△内部转账要在「对方账户」写上另一头",IF(AND($L743="内部转账",$M743=$C743),"※对方账户跟本账户是同一个",IF(AND($L743&lt;&gt;"内部转账",$M743&lt;&gt;""),"△填了对方账户，但类别不是内部转账",IF($H743&lt;0,"△这一笔之后该账户余额成负数了，核一下",""))))))))))))</f>
        <v/>
      </c>
    </row>
    <row r="744">
      <c r="A744" s="17">
        <f>IF($C744="","",COUNTA($C$5:$C744))</f>
        <v/>
      </c>
      <c r="B744" s="20" t="n"/>
      <c r="C744" s="18" t="n"/>
      <c r="D744" s="18" t="n"/>
      <c r="E744" s="26" t="n"/>
      <c r="F744" s="19" t="n"/>
      <c r="G744" s="19" t="n"/>
      <c r="H744" s="27">
        <f>IF($C744="","",ROUND(SUMIF(账户表,$C744,账户期初)+SUMIFS($F$5:F744,$C$5:C744,$C744)-SUMIFS($G$5:G744,$C$5:C744,$C744),2))</f>
        <v/>
      </c>
      <c r="I744" s="18" t="n"/>
      <c r="J744" s="18" t="n"/>
      <c r="K744" s="28">
        <f>IF($B744="","",--TEXT($B744,"yyyymm"))</f>
        <v/>
      </c>
      <c r="L744" s="29">
        <f>IF($D744="","",IFERROR(INDEX(类别属性,MATCH($D744,类别表,0)),""))</f>
        <v/>
      </c>
      <c r="M744" s="18" t="n"/>
      <c r="N744" s="18" t="n"/>
      <c r="O744" s="26" t="n"/>
      <c r="P744" s="21">
        <f>IF($C744="","",IF(ISNA(MATCH($C744,账户表,0)),"※这个账户不在【基础资料】的账户档案里",IF($B744="","※没填日期，这一笔不会进任何月份的报表",IF(AND($F744&lt;&gt;"",$G744&lt;&gt;""),"※收入和支出不能同时填",IF(AND(N($F744)=0,N($G744)=0),"※收入和支出都没填",IF(OR(N($F744)&lt;0,N($G744)&lt;0),"※金额不能填负数，方向反了就换一列填",IF($D744="","※没填收支类别，分类报表会漏掉这一笔",IF(ISNA(MATCH($D744,类别表,0)),"※收支类别不在【基础资料】的清单里",IF(AND($L744="内部转账",$M744=""),"△内部转账要在「对方账户」写上另一头",IF(AND($L744="内部转账",$M744=$C744),"※对方账户跟本账户是同一个",IF(AND($L744&lt;&gt;"内部转账",$M744&lt;&gt;""),"△填了对方账户，但类别不是内部转账",IF($H744&lt;0,"△这一笔之后该账户余额成负数了，核一下",""))))))))))))</f>
        <v/>
      </c>
    </row>
    <row r="745">
      <c r="A745" s="17">
        <f>IF($C745="","",COUNTA($C$5:$C745))</f>
        <v/>
      </c>
      <c r="B745" s="20" t="n"/>
      <c r="C745" s="18" t="n"/>
      <c r="D745" s="18" t="n"/>
      <c r="E745" s="26" t="n"/>
      <c r="F745" s="19" t="n"/>
      <c r="G745" s="19" t="n"/>
      <c r="H745" s="27">
        <f>IF($C745="","",ROUND(SUMIF(账户表,$C745,账户期初)+SUMIFS($F$5:F745,$C$5:C745,$C745)-SUMIFS($G$5:G745,$C$5:C745,$C745),2))</f>
        <v/>
      </c>
      <c r="I745" s="18" t="n"/>
      <c r="J745" s="18" t="n"/>
      <c r="K745" s="28">
        <f>IF($B745="","",--TEXT($B745,"yyyymm"))</f>
        <v/>
      </c>
      <c r="L745" s="29">
        <f>IF($D745="","",IFERROR(INDEX(类别属性,MATCH($D745,类别表,0)),""))</f>
        <v/>
      </c>
      <c r="M745" s="18" t="n"/>
      <c r="N745" s="18" t="n"/>
      <c r="O745" s="26" t="n"/>
      <c r="P745" s="21">
        <f>IF($C745="","",IF(ISNA(MATCH($C745,账户表,0)),"※这个账户不在【基础资料】的账户档案里",IF($B745="","※没填日期，这一笔不会进任何月份的报表",IF(AND($F745&lt;&gt;"",$G745&lt;&gt;""),"※收入和支出不能同时填",IF(AND(N($F745)=0,N($G745)=0),"※收入和支出都没填",IF(OR(N($F745)&lt;0,N($G745)&lt;0),"※金额不能填负数，方向反了就换一列填",IF($D745="","※没填收支类别，分类报表会漏掉这一笔",IF(ISNA(MATCH($D745,类别表,0)),"※收支类别不在【基础资料】的清单里",IF(AND($L745="内部转账",$M745=""),"△内部转账要在「对方账户」写上另一头",IF(AND($L745="内部转账",$M745=$C745),"※对方账户跟本账户是同一个",IF(AND($L745&lt;&gt;"内部转账",$M745&lt;&gt;""),"△填了对方账户，但类别不是内部转账",IF($H745&lt;0,"△这一笔之后该账户余额成负数了，核一下",""))))))))))))</f>
        <v/>
      </c>
    </row>
    <row r="746">
      <c r="A746" s="17">
        <f>IF($C746="","",COUNTA($C$5:$C746))</f>
        <v/>
      </c>
      <c r="B746" s="20" t="n"/>
      <c r="C746" s="18" t="n"/>
      <c r="D746" s="18" t="n"/>
      <c r="E746" s="26" t="n"/>
      <c r="F746" s="19" t="n"/>
      <c r="G746" s="19" t="n"/>
      <c r="H746" s="27">
        <f>IF($C746="","",ROUND(SUMIF(账户表,$C746,账户期初)+SUMIFS($F$5:F746,$C$5:C746,$C746)-SUMIFS($G$5:G746,$C$5:C746,$C746),2))</f>
        <v/>
      </c>
      <c r="I746" s="18" t="n"/>
      <c r="J746" s="18" t="n"/>
      <c r="K746" s="28">
        <f>IF($B746="","",--TEXT($B746,"yyyymm"))</f>
        <v/>
      </c>
      <c r="L746" s="29">
        <f>IF($D746="","",IFERROR(INDEX(类别属性,MATCH($D746,类别表,0)),""))</f>
        <v/>
      </c>
      <c r="M746" s="18" t="n"/>
      <c r="N746" s="18" t="n"/>
      <c r="O746" s="26" t="n"/>
      <c r="P746" s="21">
        <f>IF($C746="","",IF(ISNA(MATCH($C746,账户表,0)),"※这个账户不在【基础资料】的账户档案里",IF($B746="","※没填日期，这一笔不会进任何月份的报表",IF(AND($F746&lt;&gt;"",$G746&lt;&gt;""),"※收入和支出不能同时填",IF(AND(N($F746)=0,N($G746)=0),"※收入和支出都没填",IF(OR(N($F746)&lt;0,N($G746)&lt;0),"※金额不能填负数，方向反了就换一列填",IF($D746="","※没填收支类别，分类报表会漏掉这一笔",IF(ISNA(MATCH($D746,类别表,0)),"※收支类别不在【基础资料】的清单里",IF(AND($L746="内部转账",$M746=""),"△内部转账要在「对方账户」写上另一头",IF(AND($L746="内部转账",$M746=$C746),"※对方账户跟本账户是同一个",IF(AND($L746&lt;&gt;"内部转账",$M746&lt;&gt;""),"△填了对方账户，但类别不是内部转账",IF($H746&lt;0,"△这一笔之后该账户余额成负数了，核一下",""))))))))))))</f>
        <v/>
      </c>
    </row>
    <row r="747">
      <c r="A747" s="17">
        <f>IF($C747="","",COUNTA($C$5:$C747))</f>
        <v/>
      </c>
      <c r="B747" s="20" t="n"/>
      <c r="C747" s="18" t="n"/>
      <c r="D747" s="18" t="n"/>
      <c r="E747" s="26" t="n"/>
      <c r="F747" s="19" t="n"/>
      <c r="G747" s="19" t="n"/>
      <c r="H747" s="27">
        <f>IF($C747="","",ROUND(SUMIF(账户表,$C747,账户期初)+SUMIFS($F$5:F747,$C$5:C747,$C747)-SUMIFS($G$5:G747,$C$5:C747,$C747),2))</f>
        <v/>
      </c>
      <c r="I747" s="18" t="n"/>
      <c r="J747" s="18" t="n"/>
      <c r="K747" s="28">
        <f>IF($B747="","",--TEXT($B747,"yyyymm"))</f>
        <v/>
      </c>
      <c r="L747" s="29">
        <f>IF($D747="","",IFERROR(INDEX(类别属性,MATCH($D747,类别表,0)),""))</f>
        <v/>
      </c>
      <c r="M747" s="18" t="n"/>
      <c r="N747" s="18" t="n"/>
      <c r="O747" s="26" t="n"/>
      <c r="P747" s="21">
        <f>IF($C747="","",IF(ISNA(MATCH($C747,账户表,0)),"※这个账户不在【基础资料】的账户档案里",IF($B747="","※没填日期，这一笔不会进任何月份的报表",IF(AND($F747&lt;&gt;"",$G747&lt;&gt;""),"※收入和支出不能同时填",IF(AND(N($F747)=0,N($G747)=0),"※收入和支出都没填",IF(OR(N($F747)&lt;0,N($G747)&lt;0),"※金额不能填负数，方向反了就换一列填",IF($D747="","※没填收支类别，分类报表会漏掉这一笔",IF(ISNA(MATCH($D747,类别表,0)),"※收支类别不在【基础资料】的清单里",IF(AND($L747="内部转账",$M747=""),"△内部转账要在「对方账户」写上另一头",IF(AND($L747="内部转账",$M747=$C747),"※对方账户跟本账户是同一个",IF(AND($L747&lt;&gt;"内部转账",$M747&lt;&gt;""),"△填了对方账户，但类别不是内部转账",IF($H747&lt;0,"△这一笔之后该账户余额成负数了，核一下",""))))))))))))</f>
        <v/>
      </c>
    </row>
    <row r="748">
      <c r="A748" s="17">
        <f>IF($C748="","",COUNTA($C$5:$C748))</f>
        <v/>
      </c>
      <c r="B748" s="20" t="n"/>
      <c r="C748" s="18" t="n"/>
      <c r="D748" s="18" t="n"/>
      <c r="E748" s="26" t="n"/>
      <c r="F748" s="19" t="n"/>
      <c r="G748" s="19" t="n"/>
      <c r="H748" s="27">
        <f>IF($C748="","",ROUND(SUMIF(账户表,$C748,账户期初)+SUMIFS($F$5:F748,$C$5:C748,$C748)-SUMIFS($G$5:G748,$C$5:C748,$C748),2))</f>
        <v/>
      </c>
      <c r="I748" s="18" t="n"/>
      <c r="J748" s="18" t="n"/>
      <c r="K748" s="28">
        <f>IF($B748="","",--TEXT($B748,"yyyymm"))</f>
        <v/>
      </c>
      <c r="L748" s="29">
        <f>IF($D748="","",IFERROR(INDEX(类别属性,MATCH($D748,类别表,0)),""))</f>
        <v/>
      </c>
      <c r="M748" s="18" t="n"/>
      <c r="N748" s="18" t="n"/>
      <c r="O748" s="26" t="n"/>
      <c r="P748" s="21">
        <f>IF($C748="","",IF(ISNA(MATCH($C748,账户表,0)),"※这个账户不在【基础资料】的账户档案里",IF($B748="","※没填日期，这一笔不会进任何月份的报表",IF(AND($F748&lt;&gt;"",$G748&lt;&gt;""),"※收入和支出不能同时填",IF(AND(N($F748)=0,N($G748)=0),"※收入和支出都没填",IF(OR(N($F748)&lt;0,N($G748)&lt;0),"※金额不能填负数，方向反了就换一列填",IF($D748="","※没填收支类别，分类报表会漏掉这一笔",IF(ISNA(MATCH($D748,类别表,0)),"※收支类别不在【基础资料】的清单里",IF(AND($L748="内部转账",$M748=""),"△内部转账要在「对方账户」写上另一头",IF(AND($L748="内部转账",$M748=$C748),"※对方账户跟本账户是同一个",IF(AND($L748&lt;&gt;"内部转账",$M748&lt;&gt;""),"△填了对方账户，但类别不是内部转账",IF($H748&lt;0,"△这一笔之后该账户余额成负数了，核一下",""))))))))))))</f>
        <v/>
      </c>
    </row>
    <row r="749">
      <c r="A749" s="17">
        <f>IF($C749="","",COUNTA($C$5:$C749))</f>
        <v/>
      </c>
      <c r="B749" s="20" t="n"/>
      <c r="C749" s="18" t="n"/>
      <c r="D749" s="18" t="n"/>
      <c r="E749" s="26" t="n"/>
      <c r="F749" s="19" t="n"/>
      <c r="G749" s="19" t="n"/>
      <c r="H749" s="27">
        <f>IF($C749="","",ROUND(SUMIF(账户表,$C749,账户期初)+SUMIFS($F$5:F749,$C$5:C749,$C749)-SUMIFS($G$5:G749,$C$5:C749,$C749),2))</f>
        <v/>
      </c>
      <c r="I749" s="18" t="n"/>
      <c r="J749" s="18" t="n"/>
      <c r="K749" s="28">
        <f>IF($B749="","",--TEXT($B749,"yyyymm"))</f>
        <v/>
      </c>
      <c r="L749" s="29">
        <f>IF($D749="","",IFERROR(INDEX(类别属性,MATCH($D749,类别表,0)),""))</f>
        <v/>
      </c>
      <c r="M749" s="18" t="n"/>
      <c r="N749" s="18" t="n"/>
      <c r="O749" s="26" t="n"/>
      <c r="P749" s="21">
        <f>IF($C749="","",IF(ISNA(MATCH($C749,账户表,0)),"※这个账户不在【基础资料】的账户档案里",IF($B749="","※没填日期，这一笔不会进任何月份的报表",IF(AND($F749&lt;&gt;"",$G749&lt;&gt;""),"※收入和支出不能同时填",IF(AND(N($F749)=0,N($G749)=0),"※收入和支出都没填",IF(OR(N($F749)&lt;0,N($G749)&lt;0),"※金额不能填负数，方向反了就换一列填",IF($D749="","※没填收支类别，分类报表会漏掉这一笔",IF(ISNA(MATCH($D749,类别表,0)),"※收支类别不在【基础资料】的清单里",IF(AND($L749="内部转账",$M749=""),"△内部转账要在「对方账户」写上另一头",IF(AND($L749="内部转账",$M749=$C749),"※对方账户跟本账户是同一个",IF(AND($L749&lt;&gt;"内部转账",$M749&lt;&gt;""),"△填了对方账户，但类别不是内部转账",IF($H749&lt;0,"△这一笔之后该账户余额成负数了，核一下",""))))))))))))</f>
        <v/>
      </c>
    </row>
    <row r="750">
      <c r="A750" s="17">
        <f>IF($C750="","",COUNTA($C$5:$C750))</f>
        <v/>
      </c>
      <c r="B750" s="20" t="n"/>
      <c r="C750" s="18" t="n"/>
      <c r="D750" s="18" t="n"/>
      <c r="E750" s="26" t="n"/>
      <c r="F750" s="19" t="n"/>
      <c r="G750" s="19" t="n"/>
      <c r="H750" s="27">
        <f>IF($C750="","",ROUND(SUMIF(账户表,$C750,账户期初)+SUMIFS($F$5:F750,$C$5:C750,$C750)-SUMIFS($G$5:G750,$C$5:C750,$C750),2))</f>
        <v/>
      </c>
      <c r="I750" s="18" t="n"/>
      <c r="J750" s="18" t="n"/>
      <c r="K750" s="28">
        <f>IF($B750="","",--TEXT($B750,"yyyymm"))</f>
        <v/>
      </c>
      <c r="L750" s="29">
        <f>IF($D750="","",IFERROR(INDEX(类别属性,MATCH($D750,类别表,0)),""))</f>
        <v/>
      </c>
      <c r="M750" s="18" t="n"/>
      <c r="N750" s="18" t="n"/>
      <c r="O750" s="26" t="n"/>
      <c r="P750" s="21">
        <f>IF($C750="","",IF(ISNA(MATCH($C750,账户表,0)),"※这个账户不在【基础资料】的账户档案里",IF($B750="","※没填日期，这一笔不会进任何月份的报表",IF(AND($F750&lt;&gt;"",$G750&lt;&gt;""),"※收入和支出不能同时填",IF(AND(N($F750)=0,N($G750)=0),"※收入和支出都没填",IF(OR(N($F750)&lt;0,N($G750)&lt;0),"※金额不能填负数，方向反了就换一列填",IF($D750="","※没填收支类别，分类报表会漏掉这一笔",IF(ISNA(MATCH($D750,类别表,0)),"※收支类别不在【基础资料】的清单里",IF(AND($L750="内部转账",$M750=""),"△内部转账要在「对方账户」写上另一头",IF(AND($L750="内部转账",$M750=$C750),"※对方账户跟本账户是同一个",IF(AND($L750&lt;&gt;"内部转账",$M750&lt;&gt;""),"△填了对方账户，但类别不是内部转账",IF($H750&lt;0,"△这一笔之后该账户余额成负数了，核一下",""))))))))))))</f>
        <v/>
      </c>
    </row>
    <row r="751">
      <c r="A751" s="17">
        <f>IF($C751="","",COUNTA($C$5:$C751))</f>
        <v/>
      </c>
      <c r="B751" s="20" t="n"/>
      <c r="C751" s="18" t="n"/>
      <c r="D751" s="18" t="n"/>
      <c r="E751" s="26" t="n"/>
      <c r="F751" s="19" t="n"/>
      <c r="G751" s="19" t="n"/>
      <c r="H751" s="27">
        <f>IF($C751="","",ROUND(SUMIF(账户表,$C751,账户期初)+SUMIFS($F$5:F751,$C$5:C751,$C751)-SUMIFS($G$5:G751,$C$5:C751,$C751),2))</f>
        <v/>
      </c>
      <c r="I751" s="18" t="n"/>
      <c r="J751" s="18" t="n"/>
      <c r="K751" s="28">
        <f>IF($B751="","",--TEXT($B751,"yyyymm"))</f>
        <v/>
      </c>
      <c r="L751" s="29">
        <f>IF($D751="","",IFERROR(INDEX(类别属性,MATCH($D751,类别表,0)),""))</f>
        <v/>
      </c>
      <c r="M751" s="18" t="n"/>
      <c r="N751" s="18" t="n"/>
      <c r="O751" s="26" t="n"/>
      <c r="P751" s="21">
        <f>IF($C751="","",IF(ISNA(MATCH($C751,账户表,0)),"※这个账户不在【基础资料】的账户档案里",IF($B751="","※没填日期，这一笔不会进任何月份的报表",IF(AND($F751&lt;&gt;"",$G751&lt;&gt;""),"※收入和支出不能同时填",IF(AND(N($F751)=0,N($G751)=0),"※收入和支出都没填",IF(OR(N($F751)&lt;0,N($G751)&lt;0),"※金额不能填负数，方向反了就换一列填",IF($D751="","※没填收支类别，分类报表会漏掉这一笔",IF(ISNA(MATCH($D751,类别表,0)),"※收支类别不在【基础资料】的清单里",IF(AND($L751="内部转账",$M751=""),"△内部转账要在「对方账户」写上另一头",IF(AND($L751="内部转账",$M751=$C751),"※对方账户跟本账户是同一个",IF(AND($L751&lt;&gt;"内部转账",$M751&lt;&gt;""),"△填了对方账户，但类别不是内部转账",IF($H751&lt;0,"△这一笔之后该账户余额成负数了，核一下",""))))))))))))</f>
        <v/>
      </c>
    </row>
    <row r="752">
      <c r="A752" s="17">
        <f>IF($C752="","",COUNTA($C$5:$C752))</f>
        <v/>
      </c>
      <c r="B752" s="20" t="n"/>
      <c r="C752" s="18" t="n"/>
      <c r="D752" s="18" t="n"/>
      <c r="E752" s="26" t="n"/>
      <c r="F752" s="19" t="n"/>
      <c r="G752" s="19" t="n"/>
      <c r="H752" s="27">
        <f>IF($C752="","",ROUND(SUMIF(账户表,$C752,账户期初)+SUMIFS($F$5:F752,$C$5:C752,$C752)-SUMIFS($G$5:G752,$C$5:C752,$C752),2))</f>
        <v/>
      </c>
      <c r="I752" s="18" t="n"/>
      <c r="J752" s="18" t="n"/>
      <c r="K752" s="28">
        <f>IF($B752="","",--TEXT($B752,"yyyymm"))</f>
        <v/>
      </c>
      <c r="L752" s="29">
        <f>IF($D752="","",IFERROR(INDEX(类别属性,MATCH($D752,类别表,0)),""))</f>
        <v/>
      </c>
      <c r="M752" s="18" t="n"/>
      <c r="N752" s="18" t="n"/>
      <c r="O752" s="26" t="n"/>
      <c r="P752" s="21">
        <f>IF($C752="","",IF(ISNA(MATCH($C752,账户表,0)),"※这个账户不在【基础资料】的账户档案里",IF($B752="","※没填日期，这一笔不会进任何月份的报表",IF(AND($F752&lt;&gt;"",$G752&lt;&gt;""),"※收入和支出不能同时填",IF(AND(N($F752)=0,N($G752)=0),"※收入和支出都没填",IF(OR(N($F752)&lt;0,N($G752)&lt;0),"※金额不能填负数，方向反了就换一列填",IF($D752="","※没填收支类别，分类报表会漏掉这一笔",IF(ISNA(MATCH($D752,类别表,0)),"※收支类别不在【基础资料】的清单里",IF(AND($L752="内部转账",$M752=""),"△内部转账要在「对方账户」写上另一头",IF(AND($L752="内部转账",$M752=$C752),"※对方账户跟本账户是同一个",IF(AND($L752&lt;&gt;"内部转账",$M752&lt;&gt;""),"△填了对方账户，但类别不是内部转账",IF($H752&lt;0,"△这一笔之后该账户余额成负数了，核一下",""))))))))))))</f>
        <v/>
      </c>
    </row>
    <row r="753">
      <c r="A753" s="17">
        <f>IF($C753="","",COUNTA($C$5:$C753))</f>
        <v/>
      </c>
      <c r="B753" s="20" t="n"/>
      <c r="C753" s="18" t="n"/>
      <c r="D753" s="18" t="n"/>
      <c r="E753" s="26" t="n"/>
      <c r="F753" s="19" t="n"/>
      <c r="G753" s="19" t="n"/>
      <c r="H753" s="27">
        <f>IF($C753="","",ROUND(SUMIF(账户表,$C753,账户期初)+SUMIFS($F$5:F753,$C$5:C753,$C753)-SUMIFS($G$5:G753,$C$5:C753,$C753),2))</f>
        <v/>
      </c>
      <c r="I753" s="18" t="n"/>
      <c r="J753" s="18" t="n"/>
      <c r="K753" s="28">
        <f>IF($B753="","",--TEXT($B753,"yyyymm"))</f>
        <v/>
      </c>
      <c r="L753" s="29">
        <f>IF($D753="","",IFERROR(INDEX(类别属性,MATCH($D753,类别表,0)),""))</f>
        <v/>
      </c>
      <c r="M753" s="18" t="n"/>
      <c r="N753" s="18" t="n"/>
      <c r="O753" s="26" t="n"/>
      <c r="P753" s="21">
        <f>IF($C753="","",IF(ISNA(MATCH($C753,账户表,0)),"※这个账户不在【基础资料】的账户档案里",IF($B753="","※没填日期，这一笔不会进任何月份的报表",IF(AND($F753&lt;&gt;"",$G753&lt;&gt;""),"※收入和支出不能同时填",IF(AND(N($F753)=0,N($G753)=0),"※收入和支出都没填",IF(OR(N($F753)&lt;0,N($G753)&lt;0),"※金额不能填负数，方向反了就换一列填",IF($D753="","※没填收支类别，分类报表会漏掉这一笔",IF(ISNA(MATCH($D753,类别表,0)),"※收支类别不在【基础资料】的清单里",IF(AND($L753="内部转账",$M753=""),"△内部转账要在「对方账户」写上另一头",IF(AND($L753="内部转账",$M753=$C753),"※对方账户跟本账户是同一个",IF(AND($L753&lt;&gt;"内部转账",$M753&lt;&gt;""),"△填了对方账户，但类别不是内部转账",IF($H753&lt;0,"△这一笔之后该账户余额成负数了，核一下",""))))))))))))</f>
        <v/>
      </c>
    </row>
    <row r="754">
      <c r="A754" s="17">
        <f>IF($C754="","",COUNTA($C$5:$C754))</f>
        <v/>
      </c>
      <c r="B754" s="20" t="n"/>
      <c r="C754" s="18" t="n"/>
      <c r="D754" s="18" t="n"/>
      <c r="E754" s="26" t="n"/>
      <c r="F754" s="19" t="n"/>
      <c r="G754" s="19" t="n"/>
      <c r="H754" s="27">
        <f>IF($C754="","",ROUND(SUMIF(账户表,$C754,账户期初)+SUMIFS($F$5:F754,$C$5:C754,$C754)-SUMIFS($G$5:G754,$C$5:C754,$C754),2))</f>
        <v/>
      </c>
      <c r="I754" s="18" t="n"/>
      <c r="J754" s="18" t="n"/>
      <c r="K754" s="28">
        <f>IF($B754="","",--TEXT($B754,"yyyymm"))</f>
        <v/>
      </c>
      <c r="L754" s="29">
        <f>IF($D754="","",IFERROR(INDEX(类别属性,MATCH($D754,类别表,0)),""))</f>
        <v/>
      </c>
      <c r="M754" s="18" t="n"/>
      <c r="N754" s="18" t="n"/>
      <c r="O754" s="26" t="n"/>
      <c r="P754" s="21">
        <f>IF($C754="","",IF(ISNA(MATCH($C754,账户表,0)),"※这个账户不在【基础资料】的账户档案里",IF($B754="","※没填日期，这一笔不会进任何月份的报表",IF(AND($F754&lt;&gt;"",$G754&lt;&gt;""),"※收入和支出不能同时填",IF(AND(N($F754)=0,N($G754)=0),"※收入和支出都没填",IF(OR(N($F754)&lt;0,N($G754)&lt;0),"※金额不能填负数，方向反了就换一列填",IF($D754="","※没填收支类别，分类报表会漏掉这一笔",IF(ISNA(MATCH($D754,类别表,0)),"※收支类别不在【基础资料】的清单里",IF(AND($L754="内部转账",$M754=""),"△内部转账要在「对方账户」写上另一头",IF(AND($L754="内部转账",$M754=$C754),"※对方账户跟本账户是同一个",IF(AND($L754&lt;&gt;"内部转账",$M754&lt;&gt;""),"△填了对方账户，但类别不是内部转账",IF($H754&lt;0,"△这一笔之后该账户余额成负数了，核一下",""))))))))))))</f>
        <v/>
      </c>
    </row>
    <row r="755">
      <c r="A755" s="17">
        <f>IF($C755="","",COUNTA($C$5:$C755))</f>
        <v/>
      </c>
      <c r="B755" s="20" t="n"/>
      <c r="C755" s="18" t="n"/>
      <c r="D755" s="18" t="n"/>
      <c r="E755" s="26" t="n"/>
      <c r="F755" s="19" t="n"/>
      <c r="G755" s="19" t="n"/>
      <c r="H755" s="27">
        <f>IF($C755="","",ROUND(SUMIF(账户表,$C755,账户期初)+SUMIFS($F$5:F755,$C$5:C755,$C755)-SUMIFS($G$5:G755,$C$5:C755,$C755),2))</f>
        <v/>
      </c>
      <c r="I755" s="18" t="n"/>
      <c r="J755" s="18" t="n"/>
      <c r="K755" s="28">
        <f>IF($B755="","",--TEXT($B755,"yyyymm"))</f>
        <v/>
      </c>
      <c r="L755" s="29">
        <f>IF($D755="","",IFERROR(INDEX(类别属性,MATCH($D755,类别表,0)),""))</f>
        <v/>
      </c>
      <c r="M755" s="18" t="n"/>
      <c r="N755" s="18" t="n"/>
      <c r="O755" s="26" t="n"/>
      <c r="P755" s="21">
        <f>IF($C755="","",IF(ISNA(MATCH($C755,账户表,0)),"※这个账户不在【基础资料】的账户档案里",IF($B755="","※没填日期，这一笔不会进任何月份的报表",IF(AND($F755&lt;&gt;"",$G755&lt;&gt;""),"※收入和支出不能同时填",IF(AND(N($F755)=0,N($G755)=0),"※收入和支出都没填",IF(OR(N($F755)&lt;0,N($G755)&lt;0),"※金额不能填负数，方向反了就换一列填",IF($D755="","※没填收支类别，分类报表会漏掉这一笔",IF(ISNA(MATCH($D755,类别表,0)),"※收支类别不在【基础资料】的清单里",IF(AND($L755="内部转账",$M755=""),"△内部转账要在「对方账户」写上另一头",IF(AND($L755="内部转账",$M755=$C755),"※对方账户跟本账户是同一个",IF(AND($L755&lt;&gt;"内部转账",$M755&lt;&gt;""),"△填了对方账户，但类别不是内部转账",IF($H755&lt;0,"△这一笔之后该账户余额成负数了，核一下",""))))))))))))</f>
        <v/>
      </c>
    </row>
    <row r="756">
      <c r="A756" s="17">
        <f>IF($C756="","",COUNTA($C$5:$C756))</f>
        <v/>
      </c>
      <c r="B756" s="20" t="n"/>
      <c r="C756" s="18" t="n"/>
      <c r="D756" s="18" t="n"/>
      <c r="E756" s="26" t="n"/>
      <c r="F756" s="19" t="n"/>
      <c r="G756" s="19" t="n"/>
      <c r="H756" s="27">
        <f>IF($C756="","",ROUND(SUMIF(账户表,$C756,账户期初)+SUMIFS($F$5:F756,$C$5:C756,$C756)-SUMIFS($G$5:G756,$C$5:C756,$C756),2))</f>
        <v/>
      </c>
      <c r="I756" s="18" t="n"/>
      <c r="J756" s="18" t="n"/>
      <c r="K756" s="28">
        <f>IF($B756="","",--TEXT($B756,"yyyymm"))</f>
        <v/>
      </c>
      <c r="L756" s="29">
        <f>IF($D756="","",IFERROR(INDEX(类别属性,MATCH($D756,类别表,0)),""))</f>
        <v/>
      </c>
      <c r="M756" s="18" t="n"/>
      <c r="N756" s="18" t="n"/>
      <c r="O756" s="26" t="n"/>
      <c r="P756" s="21">
        <f>IF($C756="","",IF(ISNA(MATCH($C756,账户表,0)),"※这个账户不在【基础资料】的账户档案里",IF($B756="","※没填日期，这一笔不会进任何月份的报表",IF(AND($F756&lt;&gt;"",$G756&lt;&gt;""),"※收入和支出不能同时填",IF(AND(N($F756)=0,N($G756)=0),"※收入和支出都没填",IF(OR(N($F756)&lt;0,N($G756)&lt;0),"※金额不能填负数，方向反了就换一列填",IF($D756="","※没填收支类别，分类报表会漏掉这一笔",IF(ISNA(MATCH($D756,类别表,0)),"※收支类别不在【基础资料】的清单里",IF(AND($L756="内部转账",$M756=""),"△内部转账要在「对方账户」写上另一头",IF(AND($L756="内部转账",$M756=$C756),"※对方账户跟本账户是同一个",IF(AND($L756&lt;&gt;"内部转账",$M756&lt;&gt;""),"△填了对方账户，但类别不是内部转账",IF($H756&lt;0,"△这一笔之后该账户余额成负数了，核一下",""))))))))))))</f>
        <v/>
      </c>
    </row>
    <row r="757">
      <c r="A757" s="17">
        <f>IF($C757="","",COUNTA($C$5:$C757))</f>
        <v/>
      </c>
      <c r="B757" s="20" t="n"/>
      <c r="C757" s="18" t="n"/>
      <c r="D757" s="18" t="n"/>
      <c r="E757" s="26" t="n"/>
      <c r="F757" s="19" t="n"/>
      <c r="G757" s="19" t="n"/>
      <c r="H757" s="27">
        <f>IF($C757="","",ROUND(SUMIF(账户表,$C757,账户期初)+SUMIFS($F$5:F757,$C$5:C757,$C757)-SUMIFS($G$5:G757,$C$5:C757,$C757),2))</f>
        <v/>
      </c>
      <c r="I757" s="18" t="n"/>
      <c r="J757" s="18" t="n"/>
      <c r="K757" s="28">
        <f>IF($B757="","",--TEXT($B757,"yyyymm"))</f>
        <v/>
      </c>
      <c r="L757" s="29">
        <f>IF($D757="","",IFERROR(INDEX(类别属性,MATCH($D757,类别表,0)),""))</f>
        <v/>
      </c>
      <c r="M757" s="18" t="n"/>
      <c r="N757" s="18" t="n"/>
      <c r="O757" s="26" t="n"/>
      <c r="P757" s="21">
        <f>IF($C757="","",IF(ISNA(MATCH($C757,账户表,0)),"※这个账户不在【基础资料】的账户档案里",IF($B757="","※没填日期，这一笔不会进任何月份的报表",IF(AND($F757&lt;&gt;"",$G757&lt;&gt;""),"※收入和支出不能同时填",IF(AND(N($F757)=0,N($G757)=0),"※收入和支出都没填",IF(OR(N($F757)&lt;0,N($G757)&lt;0),"※金额不能填负数，方向反了就换一列填",IF($D757="","※没填收支类别，分类报表会漏掉这一笔",IF(ISNA(MATCH($D757,类别表,0)),"※收支类别不在【基础资料】的清单里",IF(AND($L757="内部转账",$M757=""),"△内部转账要在「对方账户」写上另一头",IF(AND($L757="内部转账",$M757=$C757),"※对方账户跟本账户是同一个",IF(AND($L757&lt;&gt;"内部转账",$M757&lt;&gt;""),"△填了对方账户，但类别不是内部转账",IF($H757&lt;0,"△这一笔之后该账户余额成负数了，核一下",""))))))))))))</f>
        <v/>
      </c>
    </row>
    <row r="758">
      <c r="A758" s="17">
        <f>IF($C758="","",COUNTA($C$5:$C758))</f>
        <v/>
      </c>
      <c r="B758" s="20" t="n"/>
      <c r="C758" s="18" t="n"/>
      <c r="D758" s="18" t="n"/>
      <c r="E758" s="26" t="n"/>
      <c r="F758" s="19" t="n"/>
      <c r="G758" s="19" t="n"/>
      <c r="H758" s="27">
        <f>IF($C758="","",ROUND(SUMIF(账户表,$C758,账户期初)+SUMIFS($F$5:F758,$C$5:C758,$C758)-SUMIFS($G$5:G758,$C$5:C758,$C758),2))</f>
        <v/>
      </c>
      <c r="I758" s="18" t="n"/>
      <c r="J758" s="18" t="n"/>
      <c r="K758" s="28">
        <f>IF($B758="","",--TEXT($B758,"yyyymm"))</f>
        <v/>
      </c>
      <c r="L758" s="29">
        <f>IF($D758="","",IFERROR(INDEX(类别属性,MATCH($D758,类别表,0)),""))</f>
        <v/>
      </c>
      <c r="M758" s="18" t="n"/>
      <c r="N758" s="18" t="n"/>
      <c r="O758" s="26" t="n"/>
      <c r="P758" s="21">
        <f>IF($C758="","",IF(ISNA(MATCH($C758,账户表,0)),"※这个账户不在【基础资料】的账户档案里",IF($B758="","※没填日期，这一笔不会进任何月份的报表",IF(AND($F758&lt;&gt;"",$G758&lt;&gt;""),"※收入和支出不能同时填",IF(AND(N($F758)=0,N($G758)=0),"※收入和支出都没填",IF(OR(N($F758)&lt;0,N($G758)&lt;0),"※金额不能填负数，方向反了就换一列填",IF($D758="","※没填收支类别，分类报表会漏掉这一笔",IF(ISNA(MATCH($D758,类别表,0)),"※收支类别不在【基础资料】的清单里",IF(AND($L758="内部转账",$M758=""),"△内部转账要在「对方账户」写上另一头",IF(AND($L758="内部转账",$M758=$C758),"※对方账户跟本账户是同一个",IF(AND($L758&lt;&gt;"内部转账",$M758&lt;&gt;""),"△填了对方账户，但类别不是内部转账",IF($H758&lt;0,"△这一笔之后该账户余额成负数了，核一下",""))))))))))))</f>
        <v/>
      </c>
    </row>
    <row r="759">
      <c r="A759" s="17">
        <f>IF($C759="","",COUNTA($C$5:$C759))</f>
        <v/>
      </c>
      <c r="B759" s="20" t="n"/>
      <c r="C759" s="18" t="n"/>
      <c r="D759" s="18" t="n"/>
      <c r="E759" s="26" t="n"/>
      <c r="F759" s="19" t="n"/>
      <c r="G759" s="19" t="n"/>
      <c r="H759" s="27">
        <f>IF($C759="","",ROUND(SUMIF(账户表,$C759,账户期初)+SUMIFS($F$5:F759,$C$5:C759,$C759)-SUMIFS($G$5:G759,$C$5:C759,$C759),2))</f>
        <v/>
      </c>
      <c r="I759" s="18" t="n"/>
      <c r="J759" s="18" t="n"/>
      <c r="K759" s="28">
        <f>IF($B759="","",--TEXT($B759,"yyyymm"))</f>
        <v/>
      </c>
      <c r="L759" s="29">
        <f>IF($D759="","",IFERROR(INDEX(类别属性,MATCH($D759,类别表,0)),""))</f>
        <v/>
      </c>
      <c r="M759" s="18" t="n"/>
      <c r="N759" s="18" t="n"/>
      <c r="O759" s="26" t="n"/>
      <c r="P759" s="21">
        <f>IF($C759="","",IF(ISNA(MATCH($C759,账户表,0)),"※这个账户不在【基础资料】的账户档案里",IF($B759="","※没填日期，这一笔不会进任何月份的报表",IF(AND($F759&lt;&gt;"",$G759&lt;&gt;""),"※收入和支出不能同时填",IF(AND(N($F759)=0,N($G759)=0),"※收入和支出都没填",IF(OR(N($F759)&lt;0,N($G759)&lt;0),"※金额不能填负数，方向反了就换一列填",IF($D759="","※没填收支类别，分类报表会漏掉这一笔",IF(ISNA(MATCH($D759,类别表,0)),"※收支类别不在【基础资料】的清单里",IF(AND($L759="内部转账",$M759=""),"△内部转账要在「对方账户」写上另一头",IF(AND($L759="内部转账",$M759=$C759),"※对方账户跟本账户是同一个",IF(AND($L759&lt;&gt;"内部转账",$M759&lt;&gt;""),"△填了对方账户，但类别不是内部转账",IF($H759&lt;0,"△这一笔之后该账户余额成负数了，核一下",""))))))))))))</f>
        <v/>
      </c>
    </row>
    <row r="760">
      <c r="A760" s="17">
        <f>IF($C760="","",COUNTA($C$5:$C760))</f>
        <v/>
      </c>
      <c r="B760" s="20" t="n"/>
      <c r="C760" s="18" t="n"/>
      <c r="D760" s="18" t="n"/>
      <c r="E760" s="26" t="n"/>
      <c r="F760" s="19" t="n"/>
      <c r="G760" s="19" t="n"/>
      <c r="H760" s="27">
        <f>IF($C760="","",ROUND(SUMIF(账户表,$C760,账户期初)+SUMIFS($F$5:F760,$C$5:C760,$C760)-SUMIFS($G$5:G760,$C$5:C760,$C760),2))</f>
        <v/>
      </c>
      <c r="I760" s="18" t="n"/>
      <c r="J760" s="18" t="n"/>
      <c r="K760" s="28">
        <f>IF($B760="","",--TEXT($B760,"yyyymm"))</f>
        <v/>
      </c>
      <c r="L760" s="29">
        <f>IF($D760="","",IFERROR(INDEX(类别属性,MATCH($D760,类别表,0)),""))</f>
        <v/>
      </c>
      <c r="M760" s="18" t="n"/>
      <c r="N760" s="18" t="n"/>
      <c r="O760" s="26" t="n"/>
      <c r="P760" s="21">
        <f>IF($C760="","",IF(ISNA(MATCH($C760,账户表,0)),"※这个账户不在【基础资料】的账户档案里",IF($B760="","※没填日期，这一笔不会进任何月份的报表",IF(AND($F760&lt;&gt;"",$G760&lt;&gt;""),"※收入和支出不能同时填",IF(AND(N($F760)=0,N($G760)=0),"※收入和支出都没填",IF(OR(N($F760)&lt;0,N($G760)&lt;0),"※金额不能填负数，方向反了就换一列填",IF($D760="","※没填收支类别，分类报表会漏掉这一笔",IF(ISNA(MATCH($D760,类别表,0)),"※收支类别不在【基础资料】的清单里",IF(AND($L760="内部转账",$M760=""),"△内部转账要在「对方账户」写上另一头",IF(AND($L760="内部转账",$M760=$C760),"※对方账户跟本账户是同一个",IF(AND($L760&lt;&gt;"内部转账",$M760&lt;&gt;""),"△填了对方账户，但类别不是内部转账",IF($H760&lt;0,"△这一笔之后该账户余额成负数了，核一下",""))))))))))))</f>
        <v/>
      </c>
    </row>
    <row r="761">
      <c r="A761" s="17">
        <f>IF($C761="","",COUNTA($C$5:$C761))</f>
        <v/>
      </c>
      <c r="B761" s="20" t="n"/>
      <c r="C761" s="18" t="n"/>
      <c r="D761" s="18" t="n"/>
      <c r="E761" s="26" t="n"/>
      <c r="F761" s="19" t="n"/>
      <c r="G761" s="19" t="n"/>
      <c r="H761" s="27">
        <f>IF($C761="","",ROUND(SUMIF(账户表,$C761,账户期初)+SUMIFS($F$5:F761,$C$5:C761,$C761)-SUMIFS($G$5:G761,$C$5:C761,$C761),2))</f>
        <v/>
      </c>
      <c r="I761" s="18" t="n"/>
      <c r="J761" s="18" t="n"/>
      <c r="K761" s="28">
        <f>IF($B761="","",--TEXT($B761,"yyyymm"))</f>
        <v/>
      </c>
      <c r="L761" s="29">
        <f>IF($D761="","",IFERROR(INDEX(类别属性,MATCH($D761,类别表,0)),""))</f>
        <v/>
      </c>
      <c r="M761" s="18" t="n"/>
      <c r="N761" s="18" t="n"/>
      <c r="O761" s="26" t="n"/>
      <c r="P761" s="21">
        <f>IF($C761="","",IF(ISNA(MATCH($C761,账户表,0)),"※这个账户不在【基础资料】的账户档案里",IF($B761="","※没填日期，这一笔不会进任何月份的报表",IF(AND($F761&lt;&gt;"",$G761&lt;&gt;""),"※收入和支出不能同时填",IF(AND(N($F761)=0,N($G761)=0),"※收入和支出都没填",IF(OR(N($F761)&lt;0,N($G761)&lt;0),"※金额不能填负数，方向反了就换一列填",IF($D761="","※没填收支类别，分类报表会漏掉这一笔",IF(ISNA(MATCH($D761,类别表,0)),"※收支类别不在【基础资料】的清单里",IF(AND($L761="内部转账",$M761=""),"△内部转账要在「对方账户」写上另一头",IF(AND($L761="内部转账",$M761=$C761),"※对方账户跟本账户是同一个",IF(AND($L761&lt;&gt;"内部转账",$M761&lt;&gt;""),"△填了对方账户，但类别不是内部转账",IF($H761&lt;0,"△这一笔之后该账户余额成负数了，核一下",""))))))))))))</f>
        <v/>
      </c>
    </row>
    <row r="762">
      <c r="A762" s="17">
        <f>IF($C762="","",COUNTA($C$5:$C762))</f>
        <v/>
      </c>
      <c r="B762" s="20" t="n"/>
      <c r="C762" s="18" t="n"/>
      <c r="D762" s="18" t="n"/>
      <c r="E762" s="26" t="n"/>
      <c r="F762" s="19" t="n"/>
      <c r="G762" s="19" t="n"/>
      <c r="H762" s="27">
        <f>IF($C762="","",ROUND(SUMIF(账户表,$C762,账户期初)+SUMIFS($F$5:F762,$C$5:C762,$C762)-SUMIFS($G$5:G762,$C$5:C762,$C762),2))</f>
        <v/>
      </c>
      <c r="I762" s="18" t="n"/>
      <c r="J762" s="18" t="n"/>
      <c r="K762" s="28">
        <f>IF($B762="","",--TEXT($B762,"yyyymm"))</f>
        <v/>
      </c>
      <c r="L762" s="29">
        <f>IF($D762="","",IFERROR(INDEX(类别属性,MATCH($D762,类别表,0)),""))</f>
        <v/>
      </c>
      <c r="M762" s="18" t="n"/>
      <c r="N762" s="18" t="n"/>
      <c r="O762" s="26" t="n"/>
      <c r="P762" s="21">
        <f>IF($C762="","",IF(ISNA(MATCH($C762,账户表,0)),"※这个账户不在【基础资料】的账户档案里",IF($B762="","※没填日期，这一笔不会进任何月份的报表",IF(AND($F762&lt;&gt;"",$G762&lt;&gt;""),"※收入和支出不能同时填",IF(AND(N($F762)=0,N($G762)=0),"※收入和支出都没填",IF(OR(N($F762)&lt;0,N($G762)&lt;0),"※金额不能填负数，方向反了就换一列填",IF($D762="","※没填收支类别，分类报表会漏掉这一笔",IF(ISNA(MATCH($D762,类别表,0)),"※收支类别不在【基础资料】的清单里",IF(AND($L762="内部转账",$M762=""),"△内部转账要在「对方账户」写上另一头",IF(AND($L762="内部转账",$M762=$C762),"※对方账户跟本账户是同一个",IF(AND($L762&lt;&gt;"内部转账",$M762&lt;&gt;""),"△填了对方账户，但类别不是内部转账",IF($H762&lt;0,"△这一笔之后该账户余额成负数了，核一下",""))))))))))))</f>
        <v/>
      </c>
    </row>
    <row r="763">
      <c r="A763" s="17">
        <f>IF($C763="","",COUNTA($C$5:$C763))</f>
        <v/>
      </c>
      <c r="B763" s="20" t="n"/>
      <c r="C763" s="18" t="n"/>
      <c r="D763" s="18" t="n"/>
      <c r="E763" s="26" t="n"/>
      <c r="F763" s="19" t="n"/>
      <c r="G763" s="19" t="n"/>
      <c r="H763" s="27">
        <f>IF($C763="","",ROUND(SUMIF(账户表,$C763,账户期初)+SUMIFS($F$5:F763,$C$5:C763,$C763)-SUMIFS($G$5:G763,$C$5:C763,$C763),2))</f>
        <v/>
      </c>
      <c r="I763" s="18" t="n"/>
      <c r="J763" s="18" t="n"/>
      <c r="K763" s="28">
        <f>IF($B763="","",--TEXT($B763,"yyyymm"))</f>
        <v/>
      </c>
      <c r="L763" s="29">
        <f>IF($D763="","",IFERROR(INDEX(类别属性,MATCH($D763,类别表,0)),""))</f>
        <v/>
      </c>
      <c r="M763" s="18" t="n"/>
      <c r="N763" s="18" t="n"/>
      <c r="O763" s="26" t="n"/>
      <c r="P763" s="21">
        <f>IF($C763="","",IF(ISNA(MATCH($C763,账户表,0)),"※这个账户不在【基础资料】的账户档案里",IF($B763="","※没填日期，这一笔不会进任何月份的报表",IF(AND($F763&lt;&gt;"",$G763&lt;&gt;""),"※收入和支出不能同时填",IF(AND(N($F763)=0,N($G763)=0),"※收入和支出都没填",IF(OR(N($F763)&lt;0,N($G763)&lt;0),"※金额不能填负数，方向反了就换一列填",IF($D763="","※没填收支类别，分类报表会漏掉这一笔",IF(ISNA(MATCH($D763,类别表,0)),"※收支类别不在【基础资料】的清单里",IF(AND($L763="内部转账",$M763=""),"△内部转账要在「对方账户」写上另一头",IF(AND($L763="内部转账",$M763=$C763),"※对方账户跟本账户是同一个",IF(AND($L763&lt;&gt;"内部转账",$M763&lt;&gt;""),"△填了对方账户，但类别不是内部转账",IF($H763&lt;0,"△这一笔之后该账户余额成负数了，核一下",""))))))))))))</f>
        <v/>
      </c>
    </row>
    <row r="764">
      <c r="A764" s="17">
        <f>IF($C764="","",COUNTA($C$5:$C764))</f>
        <v/>
      </c>
      <c r="B764" s="20" t="n"/>
      <c r="C764" s="18" t="n"/>
      <c r="D764" s="18" t="n"/>
      <c r="E764" s="26" t="n"/>
      <c r="F764" s="19" t="n"/>
      <c r="G764" s="19" t="n"/>
      <c r="H764" s="27">
        <f>IF($C764="","",ROUND(SUMIF(账户表,$C764,账户期初)+SUMIFS($F$5:F764,$C$5:C764,$C764)-SUMIFS($G$5:G764,$C$5:C764,$C764),2))</f>
        <v/>
      </c>
      <c r="I764" s="18" t="n"/>
      <c r="J764" s="18" t="n"/>
      <c r="K764" s="28">
        <f>IF($B764="","",--TEXT($B764,"yyyymm"))</f>
        <v/>
      </c>
      <c r="L764" s="29">
        <f>IF($D764="","",IFERROR(INDEX(类别属性,MATCH($D764,类别表,0)),""))</f>
        <v/>
      </c>
      <c r="M764" s="18" t="n"/>
      <c r="N764" s="18" t="n"/>
      <c r="O764" s="26" t="n"/>
      <c r="P764" s="21">
        <f>IF($C764="","",IF(ISNA(MATCH($C764,账户表,0)),"※这个账户不在【基础资料】的账户档案里",IF($B764="","※没填日期，这一笔不会进任何月份的报表",IF(AND($F764&lt;&gt;"",$G764&lt;&gt;""),"※收入和支出不能同时填",IF(AND(N($F764)=0,N($G764)=0),"※收入和支出都没填",IF(OR(N($F764)&lt;0,N($G764)&lt;0),"※金额不能填负数，方向反了就换一列填",IF($D764="","※没填收支类别，分类报表会漏掉这一笔",IF(ISNA(MATCH($D764,类别表,0)),"※收支类别不在【基础资料】的清单里",IF(AND($L764="内部转账",$M764=""),"△内部转账要在「对方账户」写上另一头",IF(AND($L764="内部转账",$M764=$C764),"※对方账户跟本账户是同一个",IF(AND($L764&lt;&gt;"内部转账",$M764&lt;&gt;""),"△填了对方账户，但类别不是内部转账",IF($H764&lt;0,"△这一笔之后该账户余额成负数了，核一下",""))))))))))))</f>
        <v/>
      </c>
    </row>
    <row r="765">
      <c r="A765" s="17">
        <f>IF($C765="","",COUNTA($C$5:$C765))</f>
        <v/>
      </c>
      <c r="B765" s="20" t="n"/>
      <c r="C765" s="18" t="n"/>
      <c r="D765" s="18" t="n"/>
      <c r="E765" s="26" t="n"/>
      <c r="F765" s="19" t="n"/>
      <c r="G765" s="19" t="n"/>
      <c r="H765" s="27">
        <f>IF($C765="","",ROUND(SUMIF(账户表,$C765,账户期初)+SUMIFS($F$5:F765,$C$5:C765,$C765)-SUMIFS($G$5:G765,$C$5:C765,$C765),2))</f>
        <v/>
      </c>
      <c r="I765" s="18" t="n"/>
      <c r="J765" s="18" t="n"/>
      <c r="K765" s="28">
        <f>IF($B765="","",--TEXT($B765,"yyyymm"))</f>
        <v/>
      </c>
      <c r="L765" s="29">
        <f>IF($D765="","",IFERROR(INDEX(类别属性,MATCH($D765,类别表,0)),""))</f>
        <v/>
      </c>
      <c r="M765" s="18" t="n"/>
      <c r="N765" s="18" t="n"/>
      <c r="O765" s="26" t="n"/>
      <c r="P765" s="21">
        <f>IF($C765="","",IF(ISNA(MATCH($C765,账户表,0)),"※这个账户不在【基础资料】的账户档案里",IF($B765="","※没填日期，这一笔不会进任何月份的报表",IF(AND($F765&lt;&gt;"",$G765&lt;&gt;""),"※收入和支出不能同时填",IF(AND(N($F765)=0,N($G765)=0),"※收入和支出都没填",IF(OR(N($F765)&lt;0,N($G765)&lt;0),"※金额不能填负数，方向反了就换一列填",IF($D765="","※没填收支类别，分类报表会漏掉这一笔",IF(ISNA(MATCH($D765,类别表,0)),"※收支类别不在【基础资料】的清单里",IF(AND($L765="内部转账",$M765=""),"△内部转账要在「对方账户」写上另一头",IF(AND($L765="内部转账",$M765=$C765),"※对方账户跟本账户是同一个",IF(AND($L765&lt;&gt;"内部转账",$M765&lt;&gt;""),"△填了对方账户，但类别不是内部转账",IF($H765&lt;0,"△这一笔之后该账户余额成负数了，核一下",""))))))))))))</f>
        <v/>
      </c>
    </row>
    <row r="766">
      <c r="A766" s="17">
        <f>IF($C766="","",COUNTA($C$5:$C766))</f>
        <v/>
      </c>
      <c r="B766" s="20" t="n"/>
      <c r="C766" s="18" t="n"/>
      <c r="D766" s="18" t="n"/>
      <c r="E766" s="26" t="n"/>
      <c r="F766" s="19" t="n"/>
      <c r="G766" s="19" t="n"/>
      <c r="H766" s="27">
        <f>IF($C766="","",ROUND(SUMIF(账户表,$C766,账户期初)+SUMIFS($F$5:F766,$C$5:C766,$C766)-SUMIFS($G$5:G766,$C$5:C766,$C766),2))</f>
        <v/>
      </c>
      <c r="I766" s="18" t="n"/>
      <c r="J766" s="18" t="n"/>
      <c r="K766" s="28">
        <f>IF($B766="","",--TEXT($B766,"yyyymm"))</f>
        <v/>
      </c>
      <c r="L766" s="29">
        <f>IF($D766="","",IFERROR(INDEX(类别属性,MATCH($D766,类别表,0)),""))</f>
        <v/>
      </c>
      <c r="M766" s="18" t="n"/>
      <c r="N766" s="18" t="n"/>
      <c r="O766" s="26" t="n"/>
      <c r="P766" s="21">
        <f>IF($C766="","",IF(ISNA(MATCH($C766,账户表,0)),"※这个账户不在【基础资料】的账户档案里",IF($B766="","※没填日期，这一笔不会进任何月份的报表",IF(AND($F766&lt;&gt;"",$G766&lt;&gt;""),"※收入和支出不能同时填",IF(AND(N($F766)=0,N($G766)=0),"※收入和支出都没填",IF(OR(N($F766)&lt;0,N($G766)&lt;0),"※金额不能填负数，方向反了就换一列填",IF($D766="","※没填收支类别，分类报表会漏掉这一笔",IF(ISNA(MATCH($D766,类别表,0)),"※收支类别不在【基础资料】的清单里",IF(AND($L766="内部转账",$M766=""),"△内部转账要在「对方账户」写上另一头",IF(AND($L766="内部转账",$M766=$C766),"※对方账户跟本账户是同一个",IF(AND($L766&lt;&gt;"内部转账",$M766&lt;&gt;""),"△填了对方账户，但类别不是内部转账",IF($H766&lt;0,"△这一笔之后该账户余额成负数了，核一下",""))))))))))))</f>
        <v/>
      </c>
    </row>
    <row r="767">
      <c r="A767" s="17">
        <f>IF($C767="","",COUNTA($C$5:$C767))</f>
        <v/>
      </c>
      <c r="B767" s="20" t="n"/>
      <c r="C767" s="18" t="n"/>
      <c r="D767" s="18" t="n"/>
      <c r="E767" s="26" t="n"/>
      <c r="F767" s="19" t="n"/>
      <c r="G767" s="19" t="n"/>
      <c r="H767" s="27">
        <f>IF($C767="","",ROUND(SUMIF(账户表,$C767,账户期初)+SUMIFS($F$5:F767,$C$5:C767,$C767)-SUMIFS($G$5:G767,$C$5:C767,$C767),2))</f>
        <v/>
      </c>
      <c r="I767" s="18" t="n"/>
      <c r="J767" s="18" t="n"/>
      <c r="K767" s="28">
        <f>IF($B767="","",--TEXT($B767,"yyyymm"))</f>
        <v/>
      </c>
      <c r="L767" s="29">
        <f>IF($D767="","",IFERROR(INDEX(类别属性,MATCH($D767,类别表,0)),""))</f>
        <v/>
      </c>
      <c r="M767" s="18" t="n"/>
      <c r="N767" s="18" t="n"/>
      <c r="O767" s="26" t="n"/>
      <c r="P767" s="21">
        <f>IF($C767="","",IF(ISNA(MATCH($C767,账户表,0)),"※这个账户不在【基础资料】的账户档案里",IF($B767="","※没填日期，这一笔不会进任何月份的报表",IF(AND($F767&lt;&gt;"",$G767&lt;&gt;""),"※收入和支出不能同时填",IF(AND(N($F767)=0,N($G767)=0),"※收入和支出都没填",IF(OR(N($F767)&lt;0,N($G767)&lt;0),"※金额不能填负数，方向反了就换一列填",IF($D767="","※没填收支类别，分类报表会漏掉这一笔",IF(ISNA(MATCH($D767,类别表,0)),"※收支类别不在【基础资料】的清单里",IF(AND($L767="内部转账",$M767=""),"△内部转账要在「对方账户」写上另一头",IF(AND($L767="内部转账",$M767=$C767),"※对方账户跟本账户是同一个",IF(AND($L767&lt;&gt;"内部转账",$M767&lt;&gt;""),"△填了对方账户，但类别不是内部转账",IF($H767&lt;0,"△这一笔之后该账户余额成负数了，核一下",""))))))))))))</f>
        <v/>
      </c>
    </row>
    <row r="768">
      <c r="A768" s="17">
        <f>IF($C768="","",COUNTA($C$5:$C768))</f>
        <v/>
      </c>
      <c r="B768" s="20" t="n"/>
      <c r="C768" s="18" t="n"/>
      <c r="D768" s="18" t="n"/>
      <c r="E768" s="26" t="n"/>
      <c r="F768" s="19" t="n"/>
      <c r="G768" s="19" t="n"/>
      <c r="H768" s="27">
        <f>IF($C768="","",ROUND(SUMIF(账户表,$C768,账户期初)+SUMIFS($F$5:F768,$C$5:C768,$C768)-SUMIFS($G$5:G768,$C$5:C768,$C768),2))</f>
        <v/>
      </c>
      <c r="I768" s="18" t="n"/>
      <c r="J768" s="18" t="n"/>
      <c r="K768" s="28">
        <f>IF($B768="","",--TEXT($B768,"yyyymm"))</f>
        <v/>
      </c>
      <c r="L768" s="29">
        <f>IF($D768="","",IFERROR(INDEX(类别属性,MATCH($D768,类别表,0)),""))</f>
        <v/>
      </c>
      <c r="M768" s="18" t="n"/>
      <c r="N768" s="18" t="n"/>
      <c r="O768" s="26" t="n"/>
      <c r="P768" s="21">
        <f>IF($C768="","",IF(ISNA(MATCH($C768,账户表,0)),"※这个账户不在【基础资料】的账户档案里",IF($B768="","※没填日期，这一笔不会进任何月份的报表",IF(AND($F768&lt;&gt;"",$G768&lt;&gt;""),"※收入和支出不能同时填",IF(AND(N($F768)=0,N($G768)=0),"※收入和支出都没填",IF(OR(N($F768)&lt;0,N($G768)&lt;0),"※金额不能填负数，方向反了就换一列填",IF($D768="","※没填收支类别，分类报表会漏掉这一笔",IF(ISNA(MATCH($D768,类别表,0)),"※收支类别不在【基础资料】的清单里",IF(AND($L768="内部转账",$M768=""),"△内部转账要在「对方账户」写上另一头",IF(AND($L768="内部转账",$M768=$C768),"※对方账户跟本账户是同一个",IF(AND($L768&lt;&gt;"内部转账",$M768&lt;&gt;""),"△填了对方账户，但类别不是内部转账",IF($H768&lt;0,"△这一笔之后该账户余额成负数了，核一下",""))))))))))))</f>
        <v/>
      </c>
    </row>
    <row r="769">
      <c r="A769" s="17">
        <f>IF($C769="","",COUNTA($C$5:$C769))</f>
        <v/>
      </c>
      <c r="B769" s="20" t="n"/>
      <c r="C769" s="18" t="n"/>
      <c r="D769" s="18" t="n"/>
      <c r="E769" s="26" t="n"/>
      <c r="F769" s="19" t="n"/>
      <c r="G769" s="19" t="n"/>
      <c r="H769" s="27">
        <f>IF($C769="","",ROUND(SUMIF(账户表,$C769,账户期初)+SUMIFS($F$5:F769,$C$5:C769,$C769)-SUMIFS($G$5:G769,$C$5:C769,$C769),2))</f>
        <v/>
      </c>
      <c r="I769" s="18" t="n"/>
      <c r="J769" s="18" t="n"/>
      <c r="K769" s="28">
        <f>IF($B769="","",--TEXT($B769,"yyyymm"))</f>
        <v/>
      </c>
      <c r="L769" s="29">
        <f>IF($D769="","",IFERROR(INDEX(类别属性,MATCH($D769,类别表,0)),""))</f>
        <v/>
      </c>
      <c r="M769" s="18" t="n"/>
      <c r="N769" s="18" t="n"/>
      <c r="O769" s="26" t="n"/>
      <c r="P769" s="21">
        <f>IF($C769="","",IF(ISNA(MATCH($C769,账户表,0)),"※这个账户不在【基础资料】的账户档案里",IF($B769="","※没填日期，这一笔不会进任何月份的报表",IF(AND($F769&lt;&gt;"",$G769&lt;&gt;""),"※收入和支出不能同时填",IF(AND(N($F769)=0,N($G769)=0),"※收入和支出都没填",IF(OR(N($F769)&lt;0,N($G769)&lt;0),"※金额不能填负数，方向反了就换一列填",IF($D769="","※没填收支类别，分类报表会漏掉这一笔",IF(ISNA(MATCH($D769,类别表,0)),"※收支类别不在【基础资料】的清单里",IF(AND($L769="内部转账",$M769=""),"△内部转账要在「对方账户」写上另一头",IF(AND($L769="内部转账",$M769=$C769),"※对方账户跟本账户是同一个",IF(AND($L769&lt;&gt;"内部转账",$M769&lt;&gt;""),"△填了对方账户，但类别不是内部转账",IF($H769&lt;0,"△这一笔之后该账户余额成负数了，核一下",""))))))))))))</f>
        <v/>
      </c>
    </row>
    <row r="770">
      <c r="A770" s="17">
        <f>IF($C770="","",COUNTA($C$5:$C770))</f>
        <v/>
      </c>
      <c r="B770" s="20" t="n"/>
      <c r="C770" s="18" t="n"/>
      <c r="D770" s="18" t="n"/>
      <c r="E770" s="26" t="n"/>
      <c r="F770" s="19" t="n"/>
      <c r="G770" s="19" t="n"/>
      <c r="H770" s="27">
        <f>IF($C770="","",ROUND(SUMIF(账户表,$C770,账户期初)+SUMIFS($F$5:F770,$C$5:C770,$C770)-SUMIFS($G$5:G770,$C$5:C770,$C770),2))</f>
        <v/>
      </c>
      <c r="I770" s="18" t="n"/>
      <c r="J770" s="18" t="n"/>
      <c r="K770" s="28">
        <f>IF($B770="","",--TEXT($B770,"yyyymm"))</f>
        <v/>
      </c>
      <c r="L770" s="29">
        <f>IF($D770="","",IFERROR(INDEX(类别属性,MATCH($D770,类别表,0)),""))</f>
        <v/>
      </c>
      <c r="M770" s="18" t="n"/>
      <c r="N770" s="18" t="n"/>
      <c r="O770" s="26" t="n"/>
      <c r="P770" s="21">
        <f>IF($C770="","",IF(ISNA(MATCH($C770,账户表,0)),"※这个账户不在【基础资料】的账户档案里",IF($B770="","※没填日期，这一笔不会进任何月份的报表",IF(AND($F770&lt;&gt;"",$G770&lt;&gt;""),"※收入和支出不能同时填",IF(AND(N($F770)=0,N($G770)=0),"※收入和支出都没填",IF(OR(N($F770)&lt;0,N($G770)&lt;0),"※金额不能填负数，方向反了就换一列填",IF($D770="","※没填收支类别，分类报表会漏掉这一笔",IF(ISNA(MATCH($D770,类别表,0)),"※收支类别不在【基础资料】的清单里",IF(AND($L770="内部转账",$M770=""),"△内部转账要在「对方账户」写上另一头",IF(AND($L770="内部转账",$M770=$C770),"※对方账户跟本账户是同一个",IF(AND($L770&lt;&gt;"内部转账",$M770&lt;&gt;""),"△填了对方账户，但类别不是内部转账",IF($H770&lt;0,"△这一笔之后该账户余额成负数了，核一下",""))))))))))))</f>
        <v/>
      </c>
    </row>
    <row r="771">
      <c r="A771" s="17">
        <f>IF($C771="","",COUNTA($C$5:$C771))</f>
        <v/>
      </c>
      <c r="B771" s="20" t="n"/>
      <c r="C771" s="18" t="n"/>
      <c r="D771" s="18" t="n"/>
      <c r="E771" s="26" t="n"/>
      <c r="F771" s="19" t="n"/>
      <c r="G771" s="19" t="n"/>
      <c r="H771" s="27">
        <f>IF($C771="","",ROUND(SUMIF(账户表,$C771,账户期初)+SUMIFS($F$5:F771,$C$5:C771,$C771)-SUMIFS($G$5:G771,$C$5:C771,$C771),2))</f>
        <v/>
      </c>
      <c r="I771" s="18" t="n"/>
      <c r="J771" s="18" t="n"/>
      <c r="K771" s="28">
        <f>IF($B771="","",--TEXT($B771,"yyyymm"))</f>
        <v/>
      </c>
      <c r="L771" s="29">
        <f>IF($D771="","",IFERROR(INDEX(类别属性,MATCH($D771,类别表,0)),""))</f>
        <v/>
      </c>
      <c r="M771" s="18" t="n"/>
      <c r="N771" s="18" t="n"/>
      <c r="O771" s="26" t="n"/>
      <c r="P771" s="21">
        <f>IF($C771="","",IF(ISNA(MATCH($C771,账户表,0)),"※这个账户不在【基础资料】的账户档案里",IF($B771="","※没填日期，这一笔不会进任何月份的报表",IF(AND($F771&lt;&gt;"",$G771&lt;&gt;""),"※收入和支出不能同时填",IF(AND(N($F771)=0,N($G771)=0),"※收入和支出都没填",IF(OR(N($F771)&lt;0,N($G771)&lt;0),"※金额不能填负数，方向反了就换一列填",IF($D771="","※没填收支类别，分类报表会漏掉这一笔",IF(ISNA(MATCH($D771,类别表,0)),"※收支类别不在【基础资料】的清单里",IF(AND($L771="内部转账",$M771=""),"△内部转账要在「对方账户」写上另一头",IF(AND($L771="内部转账",$M771=$C771),"※对方账户跟本账户是同一个",IF(AND($L771&lt;&gt;"内部转账",$M771&lt;&gt;""),"△填了对方账户，但类别不是内部转账",IF($H771&lt;0,"△这一笔之后该账户余额成负数了，核一下",""))))))))))))</f>
        <v/>
      </c>
    </row>
    <row r="772">
      <c r="A772" s="17">
        <f>IF($C772="","",COUNTA($C$5:$C772))</f>
        <v/>
      </c>
      <c r="B772" s="20" t="n"/>
      <c r="C772" s="18" t="n"/>
      <c r="D772" s="18" t="n"/>
      <c r="E772" s="26" t="n"/>
      <c r="F772" s="19" t="n"/>
      <c r="G772" s="19" t="n"/>
      <c r="H772" s="27">
        <f>IF($C772="","",ROUND(SUMIF(账户表,$C772,账户期初)+SUMIFS($F$5:F772,$C$5:C772,$C772)-SUMIFS($G$5:G772,$C$5:C772,$C772),2))</f>
        <v/>
      </c>
      <c r="I772" s="18" t="n"/>
      <c r="J772" s="18" t="n"/>
      <c r="K772" s="28">
        <f>IF($B772="","",--TEXT($B772,"yyyymm"))</f>
        <v/>
      </c>
      <c r="L772" s="29">
        <f>IF($D772="","",IFERROR(INDEX(类别属性,MATCH($D772,类别表,0)),""))</f>
        <v/>
      </c>
      <c r="M772" s="18" t="n"/>
      <c r="N772" s="18" t="n"/>
      <c r="O772" s="26" t="n"/>
      <c r="P772" s="21">
        <f>IF($C772="","",IF(ISNA(MATCH($C772,账户表,0)),"※这个账户不在【基础资料】的账户档案里",IF($B772="","※没填日期，这一笔不会进任何月份的报表",IF(AND($F772&lt;&gt;"",$G772&lt;&gt;""),"※收入和支出不能同时填",IF(AND(N($F772)=0,N($G772)=0),"※收入和支出都没填",IF(OR(N($F772)&lt;0,N($G772)&lt;0),"※金额不能填负数，方向反了就换一列填",IF($D772="","※没填收支类别，分类报表会漏掉这一笔",IF(ISNA(MATCH($D772,类别表,0)),"※收支类别不在【基础资料】的清单里",IF(AND($L772="内部转账",$M772=""),"△内部转账要在「对方账户」写上另一头",IF(AND($L772="内部转账",$M772=$C772),"※对方账户跟本账户是同一个",IF(AND($L772&lt;&gt;"内部转账",$M772&lt;&gt;""),"△填了对方账户，但类别不是内部转账",IF($H772&lt;0,"△这一笔之后该账户余额成负数了，核一下",""))))))))))))</f>
        <v/>
      </c>
    </row>
    <row r="773">
      <c r="A773" s="17">
        <f>IF($C773="","",COUNTA($C$5:$C773))</f>
        <v/>
      </c>
      <c r="B773" s="20" t="n"/>
      <c r="C773" s="18" t="n"/>
      <c r="D773" s="18" t="n"/>
      <c r="E773" s="26" t="n"/>
      <c r="F773" s="19" t="n"/>
      <c r="G773" s="19" t="n"/>
      <c r="H773" s="27">
        <f>IF($C773="","",ROUND(SUMIF(账户表,$C773,账户期初)+SUMIFS($F$5:F773,$C$5:C773,$C773)-SUMIFS($G$5:G773,$C$5:C773,$C773),2))</f>
        <v/>
      </c>
      <c r="I773" s="18" t="n"/>
      <c r="J773" s="18" t="n"/>
      <c r="K773" s="28">
        <f>IF($B773="","",--TEXT($B773,"yyyymm"))</f>
        <v/>
      </c>
      <c r="L773" s="29">
        <f>IF($D773="","",IFERROR(INDEX(类别属性,MATCH($D773,类别表,0)),""))</f>
        <v/>
      </c>
      <c r="M773" s="18" t="n"/>
      <c r="N773" s="18" t="n"/>
      <c r="O773" s="26" t="n"/>
      <c r="P773" s="21">
        <f>IF($C773="","",IF(ISNA(MATCH($C773,账户表,0)),"※这个账户不在【基础资料】的账户档案里",IF($B773="","※没填日期，这一笔不会进任何月份的报表",IF(AND($F773&lt;&gt;"",$G773&lt;&gt;""),"※收入和支出不能同时填",IF(AND(N($F773)=0,N($G773)=0),"※收入和支出都没填",IF(OR(N($F773)&lt;0,N($G773)&lt;0),"※金额不能填负数，方向反了就换一列填",IF($D773="","※没填收支类别，分类报表会漏掉这一笔",IF(ISNA(MATCH($D773,类别表,0)),"※收支类别不在【基础资料】的清单里",IF(AND($L773="内部转账",$M773=""),"△内部转账要在「对方账户」写上另一头",IF(AND($L773="内部转账",$M773=$C773),"※对方账户跟本账户是同一个",IF(AND($L773&lt;&gt;"内部转账",$M773&lt;&gt;""),"△填了对方账户，但类别不是内部转账",IF($H773&lt;0,"△这一笔之后该账户余额成负数了，核一下",""))))))))))))</f>
        <v/>
      </c>
    </row>
    <row r="774">
      <c r="A774" s="17">
        <f>IF($C774="","",COUNTA($C$5:$C774))</f>
        <v/>
      </c>
      <c r="B774" s="20" t="n"/>
      <c r="C774" s="18" t="n"/>
      <c r="D774" s="18" t="n"/>
      <c r="E774" s="26" t="n"/>
      <c r="F774" s="19" t="n"/>
      <c r="G774" s="19" t="n"/>
      <c r="H774" s="27">
        <f>IF($C774="","",ROUND(SUMIF(账户表,$C774,账户期初)+SUMIFS($F$5:F774,$C$5:C774,$C774)-SUMIFS($G$5:G774,$C$5:C774,$C774),2))</f>
        <v/>
      </c>
      <c r="I774" s="18" t="n"/>
      <c r="J774" s="18" t="n"/>
      <c r="K774" s="28">
        <f>IF($B774="","",--TEXT($B774,"yyyymm"))</f>
        <v/>
      </c>
      <c r="L774" s="29">
        <f>IF($D774="","",IFERROR(INDEX(类别属性,MATCH($D774,类别表,0)),""))</f>
        <v/>
      </c>
      <c r="M774" s="18" t="n"/>
      <c r="N774" s="18" t="n"/>
      <c r="O774" s="26" t="n"/>
      <c r="P774" s="21">
        <f>IF($C774="","",IF(ISNA(MATCH($C774,账户表,0)),"※这个账户不在【基础资料】的账户档案里",IF($B774="","※没填日期，这一笔不会进任何月份的报表",IF(AND($F774&lt;&gt;"",$G774&lt;&gt;""),"※收入和支出不能同时填",IF(AND(N($F774)=0,N($G774)=0),"※收入和支出都没填",IF(OR(N($F774)&lt;0,N($G774)&lt;0),"※金额不能填负数，方向反了就换一列填",IF($D774="","※没填收支类别，分类报表会漏掉这一笔",IF(ISNA(MATCH($D774,类别表,0)),"※收支类别不在【基础资料】的清单里",IF(AND($L774="内部转账",$M774=""),"△内部转账要在「对方账户」写上另一头",IF(AND($L774="内部转账",$M774=$C774),"※对方账户跟本账户是同一个",IF(AND($L774&lt;&gt;"内部转账",$M774&lt;&gt;""),"△填了对方账户，但类别不是内部转账",IF($H774&lt;0,"△这一笔之后该账户余额成负数了，核一下",""))))))))))))</f>
        <v/>
      </c>
    </row>
    <row r="775">
      <c r="A775" s="17">
        <f>IF($C775="","",COUNTA($C$5:$C775))</f>
        <v/>
      </c>
      <c r="B775" s="20" t="n"/>
      <c r="C775" s="18" t="n"/>
      <c r="D775" s="18" t="n"/>
      <c r="E775" s="26" t="n"/>
      <c r="F775" s="19" t="n"/>
      <c r="G775" s="19" t="n"/>
      <c r="H775" s="27">
        <f>IF($C775="","",ROUND(SUMIF(账户表,$C775,账户期初)+SUMIFS($F$5:F775,$C$5:C775,$C775)-SUMIFS($G$5:G775,$C$5:C775,$C775),2))</f>
        <v/>
      </c>
      <c r="I775" s="18" t="n"/>
      <c r="J775" s="18" t="n"/>
      <c r="K775" s="28">
        <f>IF($B775="","",--TEXT($B775,"yyyymm"))</f>
        <v/>
      </c>
      <c r="L775" s="29">
        <f>IF($D775="","",IFERROR(INDEX(类别属性,MATCH($D775,类别表,0)),""))</f>
        <v/>
      </c>
      <c r="M775" s="18" t="n"/>
      <c r="N775" s="18" t="n"/>
      <c r="O775" s="26" t="n"/>
      <c r="P775" s="21">
        <f>IF($C775="","",IF(ISNA(MATCH($C775,账户表,0)),"※这个账户不在【基础资料】的账户档案里",IF($B775="","※没填日期，这一笔不会进任何月份的报表",IF(AND($F775&lt;&gt;"",$G775&lt;&gt;""),"※收入和支出不能同时填",IF(AND(N($F775)=0,N($G775)=0),"※收入和支出都没填",IF(OR(N($F775)&lt;0,N($G775)&lt;0),"※金额不能填负数，方向反了就换一列填",IF($D775="","※没填收支类别，分类报表会漏掉这一笔",IF(ISNA(MATCH($D775,类别表,0)),"※收支类别不在【基础资料】的清单里",IF(AND($L775="内部转账",$M775=""),"△内部转账要在「对方账户」写上另一头",IF(AND($L775="内部转账",$M775=$C775),"※对方账户跟本账户是同一个",IF(AND($L775&lt;&gt;"内部转账",$M775&lt;&gt;""),"△填了对方账户，但类别不是内部转账",IF($H775&lt;0,"△这一笔之后该账户余额成负数了，核一下",""))))))))))))</f>
        <v/>
      </c>
    </row>
    <row r="776">
      <c r="A776" s="17">
        <f>IF($C776="","",COUNTA($C$5:$C776))</f>
        <v/>
      </c>
      <c r="B776" s="20" t="n"/>
      <c r="C776" s="18" t="n"/>
      <c r="D776" s="18" t="n"/>
      <c r="E776" s="26" t="n"/>
      <c r="F776" s="19" t="n"/>
      <c r="G776" s="19" t="n"/>
      <c r="H776" s="27">
        <f>IF($C776="","",ROUND(SUMIF(账户表,$C776,账户期初)+SUMIFS($F$5:F776,$C$5:C776,$C776)-SUMIFS($G$5:G776,$C$5:C776,$C776),2))</f>
        <v/>
      </c>
      <c r="I776" s="18" t="n"/>
      <c r="J776" s="18" t="n"/>
      <c r="K776" s="28">
        <f>IF($B776="","",--TEXT($B776,"yyyymm"))</f>
        <v/>
      </c>
      <c r="L776" s="29">
        <f>IF($D776="","",IFERROR(INDEX(类别属性,MATCH($D776,类别表,0)),""))</f>
        <v/>
      </c>
      <c r="M776" s="18" t="n"/>
      <c r="N776" s="18" t="n"/>
      <c r="O776" s="26" t="n"/>
      <c r="P776" s="21">
        <f>IF($C776="","",IF(ISNA(MATCH($C776,账户表,0)),"※这个账户不在【基础资料】的账户档案里",IF($B776="","※没填日期，这一笔不会进任何月份的报表",IF(AND($F776&lt;&gt;"",$G776&lt;&gt;""),"※收入和支出不能同时填",IF(AND(N($F776)=0,N($G776)=0),"※收入和支出都没填",IF(OR(N($F776)&lt;0,N($G776)&lt;0),"※金额不能填负数，方向反了就换一列填",IF($D776="","※没填收支类别，分类报表会漏掉这一笔",IF(ISNA(MATCH($D776,类别表,0)),"※收支类别不在【基础资料】的清单里",IF(AND($L776="内部转账",$M776=""),"△内部转账要在「对方账户」写上另一头",IF(AND($L776="内部转账",$M776=$C776),"※对方账户跟本账户是同一个",IF(AND($L776&lt;&gt;"内部转账",$M776&lt;&gt;""),"△填了对方账户，但类别不是内部转账",IF($H776&lt;0,"△这一笔之后该账户余额成负数了，核一下",""))))))))))))</f>
        <v/>
      </c>
    </row>
    <row r="777">
      <c r="A777" s="17">
        <f>IF($C777="","",COUNTA($C$5:$C777))</f>
        <v/>
      </c>
      <c r="B777" s="20" t="n"/>
      <c r="C777" s="18" t="n"/>
      <c r="D777" s="18" t="n"/>
      <c r="E777" s="26" t="n"/>
      <c r="F777" s="19" t="n"/>
      <c r="G777" s="19" t="n"/>
      <c r="H777" s="27">
        <f>IF($C777="","",ROUND(SUMIF(账户表,$C777,账户期初)+SUMIFS($F$5:F777,$C$5:C777,$C777)-SUMIFS($G$5:G777,$C$5:C777,$C777),2))</f>
        <v/>
      </c>
      <c r="I777" s="18" t="n"/>
      <c r="J777" s="18" t="n"/>
      <c r="K777" s="28">
        <f>IF($B777="","",--TEXT($B777,"yyyymm"))</f>
        <v/>
      </c>
      <c r="L777" s="29">
        <f>IF($D777="","",IFERROR(INDEX(类别属性,MATCH($D777,类别表,0)),""))</f>
        <v/>
      </c>
      <c r="M777" s="18" t="n"/>
      <c r="N777" s="18" t="n"/>
      <c r="O777" s="26" t="n"/>
      <c r="P777" s="21">
        <f>IF($C777="","",IF(ISNA(MATCH($C777,账户表,0)),"※这个账户不在【基础资料】的账户档案里",IF($B777="","※没填日期，这一笔不会进任何月份的报表",IF(AND($F777&lt;&gt;"",$G777&lt;&gt;""),"※收入和支出不能同时填",IF(AND(N($F777)=0,N($G777)=0),"※收入和支出都没填",IF(OR(N($F777)&lt;0,N($G777)&lt;0),"※金额不能填负数，方向反了就换一列填",IF($D777="","※没填收支类别，分类报表会漏掉这一笔",IF(ISNA(MATCH($D777,类别表,0)),"※收支类别不在【基础资料】的清单里",IF(AND($L777="内部转账",$M777=""),"△内部转账要在「对方账户」写上另一头",IF(AND($L777="内部转账",$M777=$C777),"※对方账户跟本账户是同一个",IF(AND($L777&lt;&gt;"内部转账",$M777&lt;&gt;""),"△填了对方账户，但类别不是内部转账",IF($H777&lt;0,"△这一笔之后该账户余额成负数了，核一下",""))))))))))))</f>
        <v/>
      </c>
    </row>
    <row r="778">
      <c r="A778" s="17">
        <f>IF($C778="","",COUNTA($C$5:$C778))</f>
        <v/>
      </c>
      <c r="B778" s="20" t="n"/>
      <c r="C778" s="18" t="n"/>
      <c r="D778" s="18" t="n"/>
      <c r="E778" s="26" t="n"/>
      <c r="F778" s="19" t="n"/>
      <c r="G778" s="19" t="n"/>
      <c r="H778" s="27">
        <f>IF($C778="","",ROUND(SUMIF(账户表,$C778,账户期初)+SUMIFS($F$5:F778,$C$5:C778,$C778)-SUMIFS($G$5:G778,$C$5:C778,$C778),2))</f>
        <v/>
      </c>
      <c r="I778" s="18" t="n"/>
      <c r="J778" s="18" t="n"/>
      <c r="K778" s="28">
        <f>IF($B778="","",--TEXT($B778,"yyyymm"))</f>
        <v/>
      </c>
      <c r="L778" s="29">
        <f>IF($D778="","",IFERROR(INDEX(类别属性,MATCH($D778,类别表,0)),""))</f>
        <v/>
      </c>
      <c r="M778" s="18" t="n"/>
      <c r="N778" s="18" t="n"/>
      <c r="O778" s="26" t="n"/>
      <c r="P778" s="21">
        <f>IF($C778="","",IF(ISNA(MATCH($C778,账户表,0)),"※这个账户不在【基础资料】的账户档案里",IF($B778="","※没填日期，这一笔不会进任何月份的报表",IF(AND($F778&lt;&gt;"",$G778&lt;&gt;""),"※收入和支出不能同时填",IF(AND(N($F778)=0,N($G778)=0),"※收入和支出都没填",IF(OR(N($F778)&lt;0,N($G778)&lt;0),"※金额不能填负数，方向反了就换一列填",IF($D778="","※没填收支类别，分类报表会漏掉这一笔",IF(ISNA(MATCH($D778,类别表,0)),"※收支类别不在【基础资料】的清单里",IF(AND($L778="内部转账",$M778=""),"△内部转账要在「对方账户」写上另一头",IF(AND($L778="内部转账",$M778=$C778),"※对方账户跟本账户是同一个",IF(AND($L778&lt;&gt;"内部转账",$M778&lt;&gt;""),"△填了对方账户，但类别不是内部转账",IF($H778&lt;0,"△这一笔之后该账户余额成负数了，核一下",""))))))))))))</f>
        <v/>
      </c>
    </row>
    <row r="779">
      <c r="A779" s="17">
        <f>IF($C779="","",COUNTA($C$5:$C779))</f>
        <v/>
      </c>
      <c r="B779" s="20" t="n"/>
      <c r="C779" s="18" t="n"/>
      <c r="D779" s="18" t="n"/>
      <c r="E779" s="26" t="n"/>
      <c r="F779" s="19" t="n"/>
      <c r="G779" s="19" t="n"/>
      <c r="H779" s="27">
        <f>IF($C779="","",ROUND(SUMIF(账户表,$C779,账户期初)+SUMIFS($F$5:F779,$C$5:C779,$C779)-SUMIFS($G$5:G779,$C$5:C779,$C779),2))</f>
        <v/>
      </c>
      <c r="I779" s="18" t="n"/>
      <c r="J779" s="18" t="n"/>
      <c r="K779" s="28">
        <f>IF($B779="","",--TEXT($B779,"yyyymm"))</f>
        <v/>
      </c>
      <c r="L779" s="29">
        <f>IF($D779="","",IFERROR(INDEX(类别属性,MATCH($D779,类别表,0)),""))</f>
        <v/>
      </c>
      <c r="M779" s="18" t="n"/>
      <c r="N779" s="18" t="n"/>
      <c r="O779" s="26" t="n"/>
      <c r="P779" s="21">
        <f>IF($C779="","",IF(ISNA(MATCH($C779,账户表,0)),"※这个账户不在【基础资料】的账户档案里",IF($B779="","※没填日期，这一笔不会进任何月份的报表",IF(AND($F779&lt;&gt;"",$G779&lt;&gt;""),"※收入和支出不能同时填",IF(AND(N($F779)=0,N($G779)=0),"※收入和支出都没填",IF(OR(N($F779)&lt;0,N($G779)&lt;0),"※金额不能填负数，方向反了就换一列填",IF($D779="","※没填收支类别，分类报表会漏掉这一笔",IF(ISNA(MATCH($D779,类别表,0)),"※收支类别不在【基础资料】的清单里",IF(AND($L779="内部转账",$M779=""),"△内部转账要在「对方账户」写上另一头",IF(AND($L779="内部转账",$M779=$C779),"※对方账户跟本账户是同一个",IF(AND($L779&lt;&gt;"内部转账",$M779&lt;&gt;""),"△填了对方账户，但类别不是内部转账",IF($H779&lt;0,"△这一笔之后该账户余额成负数了，核一下",""))))))))))))</f>
        <v/>
      </c>
    </row>
    <row r="780">
      <c r="A780" s="17">
        <f>IF($C780="","",COUNTA($C$5:$C780))</f>
        <v/>
      </c>
      <c r="B780" s="20" t="n"/>
      <c r="C780" s="18" t="n"/>
      <c r="D780" s="18" t="n"/>
      <c r="E780" s="26" t="n"/>
      <c r="F780" s="19" t="n"/>
      <c r="G780" s="19" t="n"/>
      <c r="H780" s="27">
        <f>IF($C780="","",ROUND(SUMIF(账户表,$C780,账户期初)+SUMIFS($F$5:F780,$C$5:C780,$C780)-SUMIFS($G$5:G780,$C$5:C780,$C780),2))</f>
        <v/>
      </c>
      <c r="I780" s="18" t="n"/>
      <c r="J780" s="18" t="n"/>
      <c r="K780" s="28">
        <f>IF($B780="","",--TEXT($B780,"yyyymm"))</f>
        <v/>
      </c>
      <c r="L780" s="29">
        <f>IF($D780="","",IFERROR(INDEX(类别属性,MATCH($D780,类别表,0)),""))</f>
        <v/>
      </c>
      <c r="M780" s="18" t="n"/>
      <c r="N780" s="18" t="n"/>
      <c r="O780" s="26" t="n"/>
      <c r="P780" s="21">
        <f>IF($C780="","",IF(ISNA(MATCH($C780,账户表,0)),"※这个账户不在【基础资料】的账户档案里",IF($B780="","※没填日期，这一笔不会进任何月份的报表",IF(AND($F780&lt;&gt;"",$G780&lt;&gt;""),"※收入和支出不能同时填",IF(AND(N($F780)=0,N($G780)=0),"※收入和支出都没填",IF(OR(N($F780)&lt;0,N($G780)&lt;0),"※金额不能填负数，方向反了就换一列填",IF($D780="","※没填收支类别，分类报表会漏掉这一笔",IF(ISNA(MATCH($D780,类别表,0)),"※收支类别不在【基础资料】的清单里",IF(AND($L780="内部转账",$M780=""),"△内部转账要在「对方账户」写上另一头",IF(AND($L780="内部转账",$M780=$C780),"※对方账户跟本账户是同一个",IF(AND($L780&lt;&gt;"内部转账",$M780&lt;&gt;""),"△填了对方账户，但类别不是内部转账",IF($H780&lt;0,"△这一笔之后该账户余额成负数了，核一下",""))))))))))))</f>
        <v/>
      </c>
    </row>
    <row r="781">
      <c r="A781" s="17">
        <f>IF($C781="","",COUNTA($C$5:$C781))</f>
        <v/>
      </c>
      <c r="B781" s="20" t="n"/>
      <c r="C781" s="18" t="n"/>
      <c r="D781" s="18" t="n"/>
      <c r="E781" s="26" t="n"/>
      <c r="F781" s="19" t="n"/>
      <c r="G781" s="19" t="n"/>
      <c r="H781" s="27">
        <f>IF($C781="","",ROUND(SUMIF(账户表,$C781,账户期初)+SUMIFS($F$5:F781,$C$5:C781,$C781)-SUMIFS($G$5:G781,$C$5:C781,$C781),2))</f>
        <v/>
      </c>
      <c r="I781" s="18" t="n"/>
      <c r="J781" s="18" t="n"/>
      <c r="K781" s="28">
        <f>IF($B781="","",--TEXT($B781,"yyyymm"))</f>
        <v/>
      </c>
      <c r="L781" s="29">
        <f>IF($D781="","",IFERROR(INDEX(类别属性,MATCH($D781,类别表,0)),""))</f>
        <v/>
      </c>
      <c r="M781" s="18" t="n"/>
      <c r="N781" s="18" t="n"/>
      <c r="O781" s="26" t="n"/>
      <c r="P781" s="21">
        <f>IF($C781="","",IF(ISNA(MATCH($C781,账户表,0)),"※这个账户不在【基础资料】的账户档案里",IF($B781="","※没填日期，这一笔不会进任何月份的报表",IF(AND($F781&lt;&gt;"",$G781&lt;&gt;""),"※收入和支出不能同时填",IF(AND(N($F781)=0,N($G781)=0),"※收入和支出都没填",IF(OR(N($F781)&lt;0,N($G781)&lt;0),"※金额不能填负数，方向反了就换一列填",IF($D781="","※没填收支类别，分类报表会漏掉这一笔",IF(ISNA(MATCH($D781,类别表,0)),"※收支类别不在【基础资料】的清单里",IF(AND($L781="内部转账",$M781=""),"△内部转账要在「对方账户」写上另一头",IF(AND($L781="内部转账",$M781=$C781),"※对方账户跟本账户是同一个",IF(AND($L781&lt;&gt;"内部转账",$M781&lt;&gt;""),"△填了对方账户，但类别不是内部转账",IF($H781&lt;0,"△这一笔之后该账户余额成负数了，核一下",""))))))))))))</f>
        <v/>
      </c>
    </row>
    <row r="782">
      <c r="A782" s="17">
        <f>IF($C782="","",COUNTA($C$5:$C782))</f>
        <v/>
      </c>
      <c r="B782" s="20" t="n"/>
      <c r="C782" s="18" t="n"/>
      <c r="D782" s="18" t="n"/>
      <c r="E782" s="26" t="n"/>
      <c r="F782" s="19" t="n"/>
      <c r="G782" s="19" t="n"/>
      <c r="H782" s="27">
        <f>IF($C782="","",ROUND(SUMIF(账户表,$C782,账户期初)+SUMIFS($F$5:F782,$C$5:C782,$C782)-SUMIFS($G$5:G782,$C$5:C782,$C782),2))</f>
        <v/>
      </c>
      <c r="I782" s="18" t="n"/>
      <c r="J782" s="18" t="n"/>
      <c r="K782" s="28">
        <f>IF($B782="","",--TEXT($B782,"yyyymm"))</f>
        <v/>
      </c>
      <c r="L782" s="29">
        <f>IF($D782="","",IFERROR(INDEX(类别属性,MATCH($D782,类别表,0)),""))</f>
        <v/>
      </c>
      <c r="M782" s="18" t="n"/>
      <c r="N782" s="18" t="n"/>
      <c r="O782" s="26" t="n"/>
      <c r="P782" s="21">
        <f>IF($C782="","",IF(ISNA(MATCH($C782,账户表,0)),"※这个账户不在【基础资料】的账户档案里",IF($B782="","※没填日期，这一笔不会进任何月份的报表",IF(AND($F782&lt;&gt;"",$G782&lt;&gt;""),"※收入和支出不能同时填",IF(AND(N($F782)=0,N($G782)=0),"※收入和支出都没填",IF(OR(N($F782)&lt;0,N($G782)&lt;0),"※金额不能填负数，方向反了就换一列填",IF($D782="","※没填收支类别，分类报表会漏掉这一笔",IF(ISNA(MATCH($D782,类别表,0)),"※收支类别不在【基础资料】的清单里",IF(AND($L782="内部转账",$M782=""),"△内部转账要在「对方账户」写上另一头",IF(AND($L782="内部转账",$M782=$C782),"※对方账户跟本账户是同一个",IF(AND($L782&lt;&gt;"内部转账",$M782&lt;&gt;""),"△填了对方账户，但类别不是内部转账",IF($H782&lt;0,"△这一笔之后该账户余额成负数了，核一下",""))))))))))))</f>
        <v/>
      </c>
    </row>
    <row r="783">
      <c r="A783" s="17">
        <f>IF($C783="","",COUNTA($C$5:$C783))</f>
        <v/>
      </c>
      <c r="B783" s="20" t="n"/>
      <c r="C783" s="18" t="n"/>
      <c r="D783" s="18" t="n"/>
      <c r="E783" s="26" t="n"/>
      <c r="F783" s="19" t="n"/>
      <c r="G783" s="19" t="n"/>
      <c r="H783" s="27">
        <f>IF($C783="","",ROUND(SUMIF(账户表,$C783,账户期初)+SUMIFS($F$5:F783,$C$5:C783,$C783)-SUMIFS($G$5:G783,$C$5:C783,$C783),2))</f>
        <v/>
      </c>
      <c r="I783" s="18" t="n"/>
      <c r="J783" s="18" t="n"/>
      <c r="K783" s="28">
        <f>IF($B783="","",--TEXT($B783,"yyyymm"))</f>
        <v/>
      </c>
      <c r="L783" s="29">
        <f>IF($D783="","",IFERROR(INDEX(类别属性,MATCH($D783,类别表,0)),""))</f>
        <v/>
      </c>
      <c r="M783" s="18" t="n"/>
      <c r="N783" s="18" t="n"/>
      <c r="O783" s="26" t="n"/>
      <c r="P783" s="21">
        <f>IF($C783="","",IF(ISNA(MATCH($C783,账户表,0)),"※这个账户不在【基础资料】的账户档案里",IF($B783="","※没填日期，这一笔不会进任何月份的报表",IF(AND($F783&lt;&gt;"",$G783&lt;&gt;""),"※收入和支出不能同时填",IF(AND(N($F783)=0,N($G783)=0),"※收入和支出都没填",IF(OR(N($F783)&lt;0,N($G783)&lt;0),"※金额不能填负数，方向反了就换一列填",IF($D783="","※没填收支类别，分类报表会漏掉这一笔",IF(ISNA(MATCH($D783,类别表,0)),"※收支类别不在【基础资料】的清单里",IF(AND($L783="内部转账",$M783=""),"△内部转账要在「对方账户」写上另一头",IF(AND($L783="内部转账",$M783=$C783),"※对方账户跟本账户是同一个",IF(AND($L783&lt;&gt;"内部转账",$M783&lt;&gt;""),"△填了对方账户，但类别不是内部转账",IF($H783&lt;0,"△这一笔之后该账户余额成负数了，核一下",""))))))))))))</f>
        <v/>
      </c>
    </row>
    <row r="784">
      <c r="A784" s="17">
        <f>IF($C784="","",COUNTA($C$5:$C784))</f>
        <v/>
      </c>
      <c r="B784" s="20" t="n"/>
      <c r="C784" s="18" t="n"/>
      <c r="D784" s="18" t="n"/>
      <c r="E784" s="26" t="n"/>
      <c r="F784" s="19" t="n"/>
      <c r="G784" s="19" t="n"/>
      <c r="H784" s="27">
        <f>IF($C784="","",ROUND(SUMIF(账户表,$C784,账户期初)+SUMIFS($F$5:F784,$C$5:C784,$C784)-SUMIFS($G$5:G784,$C$5:C784,$C784),2))</f>
        <v/>
      </c>
      <c r="I784" s="18" t="n"/>
      <c r="J784" s="18" t="n"/>
      <c r="K784" s="28">
        <f>IF($B784="","",--TEXT($B784,"yyyymm"))</f>
        <v/>
      </c>
      <c r="L784" s="29">
        <f>IF($D784="","",IFERROR(INDEX(类别属性,MATCH($D784,类别表,0)),""))</f>
        <v/>
      </c>
      <c r="M784" s="18" t="n"/>
      <c r="N784" s="18" t="n"/>
      <c r="O784" s="26" t="n"/>
      <c r="P784" s="21">
        <f>IF($C784="","",IF(ISNA(MATCH($C784,账户表,0)),"※这个账户不在【基础资料】的账户档案里",IF($B784="","※没填日期，这一笔不会进任何月份的报表",IF(AND($F784&lt;&gt;"",$G784&lt;&gt;""),"※收入和支出不能同时填",IF(AND(N($F784)=0,N($G784)=0),"※收入和支出都没填",IF(OR(N($F784)&lt;0,N($G784)&lt;0),"※金额不能填负数，方向反了就换一列填",IF($D784="","※没填收支类别，分类报表会漏掉这一笔",IF(ISNA(MATCH($D784,类别表,0)),"※收支类别不在【基础资料】的清单里",IF(AND($L784="内部转账",$M784=""),"△内部转账要在「对方账户」写上另一头",IF(AND($L784="内部转账",$M784=$C784),"※对方账户跟本账户是同一个",IF(AND($L784&lt;&gt;"内部转账",$M784&lt;&gt;""),"△填了对方账户，但类别不是内部转账",IF($H784&lt;0,"△这一笔之后该账户余额成负数了，核一下",""))))))))))))</f>
        <v/>
      </c>
    </row>
    <row r="785">
      <c r="A785" s="17">
        <f>IF($C785="","",COUNTA($C$5:$C785))</f>
        <v/>
      </c>
      <c r="B785" s="20" t="n"/>
      <c r="C785" s="18" t="n"/>
      <c r="D785" s="18" t="n"/>
      <c r="E785" s="26" t="n"/>
      <c r="F785" s="19" t="n"/>
      <c r="G785" s="19" t="n"/>
      <c r="H785" s="27">
        <f>IF($C785="","",ROUND(SUMIF(账户表,$C785,账户期初)+SUMIFS($F$5:F785,$C$5:C785,$C785)-SUMIFS($G$5:G785,$C$5:C785,$C785),2))</f>
        <v/>
      </c>
      <c r="I785" s="18" t="n"/>
      <c r="J785" s="18" t="n"/>
      <c r="K785" s="28">
        <f>IF($B785="","",--TEXT($B785,"yyyymm"))</f>
        <v/>
      </c>
      <c r="L785" s="29">
        <f>IF($D785="","",IFERROR(INDEX(类别属性,MATCH($D785,类别表,0)),""))</f>
        <v/>
      </c>
      <c r="M785" s="18" t="n"/>
      <c r="N785" s="18" t="n"/>
      <c r="O785" s="26" t="n"/>
      <c r="P785" s="21">
        <f>IF($C785="","",IF(ISNA(MATCH($C785,账户表,0)),"※这个账户不在【基础资料】的账户档案里",IF($B785="","※没填日期，这一笔不会进任何月份的报表",IF(AND($F785&lt;&gt;"",$G785&lt;&gt;""),"※收入和支出不能同时填",IF(AND(N($F785)=0,N($G785)=0),"※收入和支出都没填",IF(OR(N($F785)&lt;0,N($G785)&lt;0),"※金额不能填负数，方向反了就换一列填",IF($D785="","※没填收支类别，分类报表会漏掉这一笔",IF(ISNA(MATCH($D785,类别表,0)),"※收支类别不在【基础资料】的清单里",IF(AND($L785="内部转账",$M785=""),"△内部转账要在「对方账户」写上另一头",IF(AND($L785="内部转账",$M785=$C785),"※对方账户跟本账户是同一个",IF(AND($L785&lt;&gt;"内部转账",$M785&lt;&gt;""),"△填了对方账户，但类别不是内部转账",IF($H785&lt;0,"△这一笔之后该账户余额成负数了，核一下",""))))))))))))</f>
        <v/>
      </c>
    </row>
    <row r="786">
      <c r="A786" s="17">
        <f>IF($C786="","",COUNTA($C$5:$C786))</f>
        <v/>
      </c>
      <c r="B786" s="20" t="n"/>
      <c r="C786" s="18" t="n"/>
      <c r="D786" s="18" t="n"/>
      <c r="E786" s="26" t="n"/>
      <c r="F786" s="19" t="n"/>
      <c r="G786" s="19" t="n"/>
      <c r="H786" s="27">
        <f>IF($C786="","",ROUND(SUMIF(账户表,$C786,账户期初)+SUMIFS($F$5:F786,$C$5:C786,$C786)-SUMIFS($G$5:G786,$C$5:C786,$C786),2))</f>
        <v/>
      </c>
      <c r="I786" s="18" t="n"/>
      <c r="J786" s="18" t="n"/>
      <c r="K786" s="28">
        <f>IF($B786="","",--TEXT($B786,"yyyymm"))</f>
        <v/>
      </c>
      <c r="L786" s="29">
        <f>IF($D786="","",IFERROR(INDEX(类别属性,MATCH($D786,类别表,0)),""))</f>
        <v/>
      </c>
      <c r="M786" s="18" t="n"/>
      <c r="N786" s="18" t="n"/>
      <c r="O786" s="26" t="n"/>
      <c r="P786" s="21">
        <f>IF($C786="","",IF(ISNA(MATCH($C786,账户表,0)),"※这个账户不在【基础资料】的账户档案里",IF($B786="","※没填日期，这一笔不会进任何月份的报表",IF(AND($F786&lt;&gt;"",$G786&lt;&gt;""),"※收入和支出不能同时填",IF(AND(N($F786)=0,N($G786)=0),"※收入和支出都没填",IF(OR(N($F786)&lt;0,N($G786)&lt;0),"※金额不能填负数，方向反了就换一列填",IF($D786="","※没填收支类别，分类报表会漏掉这一笔",IF(ISNA(MATCH($D786,类别表,0)),"※收支类别不在【基础资料】的清单里",IF(AND($L786="内部转账",$M786=""),"△内部转账要在「对方账户」写上另一头",IF(AND($L786="内部转账",$M786=$C786),"※对方账户跟本账户是同一个",IF(AND($L786&lt;&gt;"内部转账",$M786&lt;&gt;""),"△填了对方账户，但类别不是内部转账",IF($H786&lt;0,"△这一笔之后该账户余额成负数了，核一下",""))))))))))))</f>
        <v/>
      </c>
    </row>
    <row r="787">
      <c r="A787" s="17">
        <f>IF($C787="","",COUNTA($C$5:$C787))</f>
        <v/>
      </c>
      <c r="B787" s="20" t="n"/>
      <c r="C787" s="18" t="n"/>
      <c r="D787" s="18" t="n"/>
      <c r="E787" s="26" t="n"/>
      <c r="F787" s="19" t="n"/>
      <c r="G787" s="19" t="n"/>
      <c r="H787" s="27">
        <f>IF($C787="","",ROUND(SUMIF(账户表,$C787,账户期初)+SUMIFS($F$5:F787,$C$5:C787,$C787)-SUMIFS($G$5:G787,$C$5:C787,$C787),2))</f>
        <v/>
      </c>
      <c r="I787" s="18" t="n"/>
      <c r="J787" s="18" t="n"/>
      <c r="K787" s="28">
        <f>IF($B787="","",--TEXT($B787,"yyyymm"))</f>
        <v/>
      </c>
      <c r="L787" s="29">
        <f>IF($D787="","",IFERROR(INDEX(类别属性,MATCH($D787,类别表,0)),""))</f>
        <v/>
      </c>
      <c r="M787" s="18" t="n"/>
      <c r="N787" s="18" t="n"/>
      <c r="O787" s="26" t="n"/>
      <c r="P787" s="21">
        <f>IF($C787="","",IF(ISNA(MATCH($C787,账户表,0)),"※这个账户不在【基础资料】的账户档案里",IF($B787="","※没填日期，这一笔不会进任何月份的报表",IF(AND($F787&lt;&gt;"",$G787&lt;&gt;""),"※收入和支出不能同时填",IF(AND(N($F787)=0,N($G787)=0),"※收入和支出都没填",IF(OR(N($F787)&lt;0,N($G787)&lt;0),"※金额不能填负数，方向反了就换一列填",IF($D787="","※没填收支类别，分类报表会漏掉这一笔",IF(ISNA(MATCH($D787,类别表,0)),"※收支类别不在【基础资料】的清单里",IF(AND($L787="内部转账",$M787=""),"△内部转账要在「对方账户」写上另一头",IF(AND($L787="内部转账",$M787=$C787),"※对方账户跟本账户是同一个",IF(AND($L787&lt;&gt;"内部转账",$M787&lt;&gt;""),"△填了对方账户，但类别不是内部转账",IF($H787&lt;0,"△这一笔之后该账户余额成负数了，核一下",""))))))))))))</f>
        <v/>
      </c>
    </row>
    <row r="788">
      <c r="A788" s="17">
        <f>IF($C788="","",COUNTA($C$5:$C788))</f>
        <v/>
      </c>
      <c r="B788" s="20" t="n"/>
      <c r="C788" s="18" t="n"/>
      <c r="D788" s="18" t="n"/>
      <c r="E788" s="26" t="n"/>
      <c r="F788" s="19" t="n"/>
      <c r="G788" s="19" t="n"/>
      <c r="H788" s="27">
        <f>IF($C788="","",ROUND(SUMIF(账户表,$C788,账户期初)+SUMIFS($F$5:F788,$C$5:C788,$C788)-SUMIFS($G$5:G788,$C$5:C788,$C788),2))</f>
        <v/>
      </c>
      <c r="I788" s="18" t="n"/>
      <c r="J788" s="18" t="n"/>
      <c r="K788" s="28">
        <f>IF($B788="","",--TEXT($B788,"yyyymm"))</f>
        <v/>
      </c>
      <c r="L788" s="29">
        <f>IF($D788="","",IFERROR(INDEX(类别属性,MATCH($D788,类别表,0)),""))</f>
        <v/>
      </c>
      <c r="M788" s="18" t="n"/>
      <c r="N788" s="18" t="n"/>
      <c r="O788" s="26" t="n"/>
      <c r="P788" s="21">
        <f>IF($C788="","",IF(ISNA(MATCH($C788,账户表,0)),"※这个账户不在【基础资料】的账户档案里",IF($B788="","※没填日期，这一笔不会进任何月份的报表",IF(AND($F788&lt;&gt;"",$G788&lt;&gt;""),"※收入和支出不能同时填",IF(AND(N($F788)=0,N($G788)=0),"※收入和支出都没填",IF(OR(N($F788)&lt;0,N($G788)&lt;0),"※金额不能填负数，方向反了就换一列填",IF($D788="","※没填收支类别，分类报表会漏掉这一笔",IF(ISNA(MATCH($D788,类别表,0)),"※收支类别不在【基础资料】的清单里",IF(AND($L788="内部转账",$M788=""),"△内部转账要在「对方账户」写上另一头",IF(AND($L788="内部转账",$M788=$C788),"※对方账户跟本账户是同一个",IF(AND($L788&lt;&gt;"内部转账",$M788&lt;&gt;""),"△填了对方账户，但类别不是内部转账",IF($H788&lt;0,"△这一笔之后该账户余额成负数了，核一下",""))))))))))))</f>
        <v/>
      </c>
    </row>
    <row r="789">
      <c r="A789" s="17">
        <f>IF($C789="","",COUNTA($C$5:$C789))</f>
        <v/>
      </c>
      <c r="B789" s="20" t="n"/>
      <c r="C789" s="18" t="n"/>
      <c r="D789" s="18" t="n"/>
      <c r="E789" s="26" t="n"/>
      <c r="F789" s="19" t="n"/>
      <c r="G789" s="19" t="n"/>
      <c r="H789" s="27">
        <f>IF($C789="","",ROUND(SUMIF(账户表,$C789,账户期初)+SUMIFS($F$5:F789,$C$5:C789,$C789)-SUMIFS($G$5:G789,$C$5:C789,$C789),2))</f>
        <v/>
      </c>
      <c r="I789" s="18" t="n"/>
      <c r="J789" s="18" t="n"/>
      <c r="K789" s="28">
        <f>IF($B789="","",--TEXT($B789,"yyyymm"))</f>
        <v/>
      </c>
      <c r="L789" s="29">
        <f>IF($D789="","",IFERROR(INDEX(类别属性,MATCH($D789,类别表,0)),""))</f>
        <v/>
      </c>
      <c r="M789" s="18" t="n"/>
      <c r="N789" s="18" t="n"/>
      <c r="O789" s="26" t="n"/>
      <c r="P789" s="21">
        <f>IF($C789="","",IF(ISNA(MATCH($C789,账户表,0)),"※这个账户不在【基础资料】的账户档案里",IF($B789="","※没填日期，这一笔不会进任何月份的报表",IF(AND($F789&lt;&gt;"",$G789&lt;&gt;""),"※收入和支出不能同时填",IF(AND(N($F789)=0,N($G789)=0),"※收入和支出都没填",IF(OR(N($F789)&lt;0,N($G789)&lt;0),"※金额不能填负数，方向反了就换一列填",IF($D789="","※没填收支类别，分类报表会漏掉这一笔",IF(ISNA(MATCH($D789,类别表,0)),"※收支类别不在【基础资料】的清单里",IF(AND($L789="内部转账",$M789=""),"△内部转账要在「对方账户」写上另一头",IF(AND($L789="内部转账",$M789=$C789),"※对方账户跟本账户是同一个",IF(AND($L789&lt;&gt;"内部转账",$M789&lt;&gt;""),"△填了对方账户，但类别不是内部转账",IF($H789&lt;0,"△这一笔之后该账户余额成负数了，核一下",""))))))))))))</f>
        <v/>
      </c>
    </row>
    <row r="790">
      <c r="A790" s="17">
        <f>IF($C790="","",COUNTA($C$5:$C790))</f>
        <v/>
      </c>
      <c r="B790" s="20" t="n"/>
      <c r="C790" s="18" t="n"/>
      <c r="D790" s="18" t="n"/>
      <c r="E790" s="26" t="n"/>
      <c r="F790" s="19" t="n"/>
      <c r="G790" s="19" t="n"/>
      <c r="H790" s="27">
        <f>IF($C790="","",ROUND(SUMIF(账户表,$C790,账户期初)+SUMIFS($F$5:F790,$C$5:C790,$C790)-SUMIFS($G$5:G790,$C$5:C790,$C790),2))</f>
        <v/>
      </c>
      <c r="I790" s="18" t="n"/>
      <c r="J790" s="18" t="n"/>
      <c r="K790" s="28">
        <f>IF($B790="","",--TEXT($B790,"yyyymm"))</f>
        <v/>
      </c>
      <c r="L790" s="29">
        <f>IF($D790="","",IFERROR(INDEX(类别属性,MATCH($D790,类别表,0)),""))</f>
        <v/>
      </c>
      <c r="M790" s="18" t="n"/>
      <c r="N790" s="18" t="n"/>
      <c r="O790" s="26" t="n"/>
      <c r="P790" s="21">
        <f>IF($C790="","",IF(ISNA(MATCH($C790,账户表,0)),"※这个账户不在【基础资料】的账户档案里",IF($B790="","※没填日期，这一笔不会进任何月份的报表",IF(AND($F790&lt;&gt;"",$G790&lt;&gt;""),"※收入和支出不能同时填",IF(AND(N($F790)=0,N($G790)=0),"※收入和支出都没填",IF(OR(N($F790)&lt;0,N($G790)&lt;0),"※金额不能填负数，方向反了就换一列填",IF($D790="","※没填收支类别，分类报表会漏掉这一笔",IF(ISNA(MATCH($D790,类别表,0)),"※收支类别不在【基础资料】的清单里",IF(AND($L790="内部转账",$M790=""),"△内部转账要在「对方账户」写上另一头",IF(AND($L790="内部转账",$M790=$C790),"※对方账户跟本账户是同一个",IF(AND($L790&lt;&gt;"内部转账",$M790&lt;&gt;""),"△填了对方账户，但类别不是内部转账",IF($H790&lt;0,"△这一笔之后该账户余额成负数了，核一下",""))))))))))))</f>
        <v/>
      </c>
    </row>
    <row r="791">
      <c r="A791" s="17">
        <f>IF($C791="","",COUNTA($C$5:$C791))</f>
        <v/>
      </c>
      <c r="B791" s="20" t="n"/>
      <c r="C791" s="18" t="n"/>
      <c r="D791" s="18" t="n"/>
      <c r="E791" s="26" t="n"/>
      <c r="F791" s="19" t="n"/>
      <c r="G791" s="19" t="n"/>
      <c r="H791" s="27">
        <f>IF($C791="","",ROUND(SUMIF(账户表,$C791,账户期初)+SUMIFS($F$5:F791,$C$5:C791,$C791)-SUMIFS($G$5:G791,$C$5:C791,$C791),2))</f>
        <v/>
      </c>
      <c r="I791" s="18" t="n"/>
      <c r="J791" s="18" t="n"/>
      <c r="K791" s="28">
        <f>IF($B791="","",--TEXT($B791,"yyyymm"))</f>
        <v/>
      </c>
      <c r="L791" s="29">
        <f>IF($D791="","",IFERROR(INDEX(类别属性,MATCH($D791,类别表,0)),""))</f>
        <v/>
      </c>
      <c r="M791" s="18" t="n"/>
      <c r="N791" s="18" t="n"/>
      <c r="O791" s="26" t="n"/>
      <c r="P791" s="21">
        <f>IF($C791="","",IF(ISNA(MATCH($C791,账户表,0)),"※这个账户不在【基础资料】的账户档案里",IF($B791="","※没填日期，这一笔不会进任何月份的报表",IF(AND($F791&lt;&gt;"",$G791&lt;&gt;""),"※收入和支出不能同时填",IF(AND(N($F791)=0,N($G791)=0),"※收入和支出都没填",IF(OR(N($F791)&lt;0,N($G791)&lt;0),"※金额不能填负数，方向反了就换一列填",IF($D791="","※没填收支类别，分类报表会漏掉这一笔",IF(ISNA(MATCH($D791,类别表,0)),"※收支类别不在【基础资料】的清单里",IF(AND($L791="内部转账",$M791=""),"△内部转账要在「对方账户」写上另一头",IF(AND($L791="内部转账",$M791=$C791),"※对方账户跟本账户是同一个",IF(AND($L791&lt;&gt;"内部转账",$M791&lt;&gt;""),"△填了对方账户，但类别不是内部转账",IF($H791&lt;0,"△这一笔之后该账户余额成负数了，核一下",""))))))))))))</f>
        <v/>
      </c>
    </row>
    <row r="792">
      <c r="A792" s="17">
        <f>IF($C792="","",COUNTA($C$5:$C792))</f>
        <v/>
      </c>
      <c r="B792" s="20" t="n"/>
      <c r="C792" s="18" t="n"/>
      <c r="D792" s="18" t="n"/>
      <c r="E792" s="26" t="n"/>
      <c r="F792" s="19" t="n"/>
      <c r="G792" s="19" t="n"/>
      <c r="H792" s="27">
        <f>IF($C792="","",ROUND(SUMIF(账户表,$C792,账户期初)+SUMIFS($F$5:F792,$C$5:C792,$C792)-SUMIFS($G$5:G792,$C$5:C792,$C792),2))</f>
        <v/>
      </c>
      <c r="I792" s="18" t="n"/>
      <c r="J792" s="18" t="n"/>
      <c r="K792" s="28">
        <f>IF($B792="","",--TEXT($B792,"yyyymm"))</f>
        <v/>
      </c>
      <c r="L792" s="29">
        <f>IF($D792="","",IFERROR(INDEX(类别属性,MATCH($D792,类别表,0)),""))</f>
        <v/>
      </c>
      <c r="M792" s="18" t="n"/>
      <c r="N792" s="18" t="n"/>
      <c r="O792" s="26" t="n"/>
      <c r="P792" s="21">
        <f>IF($C792="","",IF(ISNA(MATCH($C792,账户表,0)),"※这个账户不在【基础资料】的账户档案里",IF($B792="","※没填日期，这一笔不会进任何月份的报表",IF(AND($F792&lt;&gt;"",$G792&lt;&gt;""),"※收入和支出不能同时填",IF(AND(N($F792)=0,N($G792)=0),"※收入和支出都没填",IF(OR(N($F792)&lt;0,N($G792)&lt;0),"※金额不能填负数，方向反了就换一列填",IF($D792="","※没填收支类别，分类报表会漏掉这一笔",IF(ISNA(MATCH($D792,类别表,0)),"※收支类别不在【基础资料】的清单里",IF(AND($L792="内部转账",$M792=""),"△内部转账要在「对方账户」写上另一头",IF(AND($L792="内部转账",$M792=$C792),"※对方账户跟本账户是同一个",IF(AND($L792&lt;&gt;"内部转账",$M792&lt;&gt;""),"△填了对方账户，但类别不是内部转账",IF($H792&lt;0,"△这一笔之后该账户余额成负数了，核一下",""))))))))))))</f>
        <v/>
      </c>
    </row>
    <row r="793">
      <c r="A793" s="17">
        <f>IF($C793="","",COUNTA($C$5:$C793))</f>
        <v/>
      </c>
      <c r="B793" s="20" t="n"/>
      <c r="C793" s="18" t="n"/>
      <c r="D793" s="18" t="n"/>
      <c r="E793" s="26" t="n"/>
      <c r="F793" s="19" t="n"/>
      <c r="G793" s="19" t="n"/>
      <c r="H793" s="27">
        <f>IF($C793="","",ROUND(SUMIF(账户表,$C793,账户期初)+SUMIFS($F$5:F793,$C$5:C793,$C793)-SUMIFS($G$5:G793,$C$5:C793,$C793),2))</f>
        <v/>
      </c>
      <c r="I793" s="18" t="n"/>
      <c r="J793" s="18" t="n"/>
      <c r="K793" s="28">
        <f>IF($B793="","",--TEXT($B793,"yyyymm"))</f>
        <v/>
      </c>
      <c r="L793" s="29">
        <f>IF($D793="","",IFERROR(INDEX(类别属性,MATCH($D793,类别表,0)),""))</f>
        <v/>
      </c>
      <c r="M793" s="18" t="n"/>
      <c r="N793" s="18" t="n"/>
      <c r="O793" s="26" t="n"/>
      <c r="P793" s="21">
        <f>IF($C793="","",IF(ISNA(MATCH($C793,账户表,0)),"※这个账户不在【基础资料】的账户档案里",IF($B793="","※没填日期，这一笔不会进任何月份的报表",IF(AND($F793&lt;&gt;"",$G793&lt;&gt;""),"※收入和支出不能同时填",IF(AND(N($F793)=0,N($G793)=0),"※收入和支出都没填",IF(OR(N($F793)&lt;0,N($G793)&lt;0),"※金额不能填负数，方向反了就换一列填",IF($D793="","※没填收支类别，分类报表会漏掉这一笔",IF(ISNA(MATCH($D793,类别表,0)),"※收支类别不在【基础资料】的清单里",IF(AND($L793="内部转账",$M793=""),"△内部转账要在「对方账户」写上另一头",IF(AND($L793="内部转账",$M793=$C793),"※对方账户跟本账户是同一个",IF(AND($L793&lt;&gt;"内部转账",$M793&lt;&gt;""),"△填了对方账户，但类别不是内部转账",IF($H793&lt;0,"△这一笔之后该账户余额成负数了，核一下",""))))))))))))</f>
        <v/>
      </c>
    </row>
    <row r="794">
      <c r="A794" s="17">
        <f>IF($C794="","",COUNTA($C$5:$C794))</f>
        <v/>
      </c>
      <c r="B794" s="20" t="n"/>
      <c r="C794" s="18" t="n"/>
      <c r="D794" s="18" t="n"/>
      <c r="E794" s="26" t="n"/>
      <c r="F794" s="19" t="n"/>
      <c r="G794" s="19" t="n"/>
      <c r="H794" s="27">
        <f>IF($C794="","",ROUND(SUMIF(账户表,$C794,账户期初)+SUMIFS($F$5:F794,$C$5:C794,$C794)-SUMIFS($G$5:G794,$C$5:C794,$C794),2))</f>
        <v/>
      </c>
      <c r="I794" s="18" t="n"/>
      <c r="J794" s="18" t="n"/>
      <c r="K794" s="28">
        <f>IF($B794="","",--TEXT($B794,"yyyymm"))</f>
        <v/>
      </c>
      <c r="L794" s="29">
        <f>IF($D794="","",IFERROR(INDEX(类别属性,MATCH($D794,类别表,0)),""))</f>
        <v/>
      </c>
      <c r="M794" s="18" t="n"/>
      <c r="N794" s="18" t="n"/>
      <c r="O794" s="26" t="n"/>
      <c r="P794" s="21">
        <f>IF($C794="","",IF(ISNA(MATCH($C794,账户表,0)),"※这个账户不在【基础资料】的账户档案里",IF($B794="","※没填日期，这一笔不会进任何月份的报表",IF(AND($F794&lt;&gt;"",$G794&lt;&gt;""),"※收入和支出不能同时填",IF(AND(N($F794)=0,N($G794)=0),"※收入和支出都没填",IF(OR(N($F794)&lt;0,N($G794)&lt;0),"※金额不能填负数，方向反了就换一列填",IF($D794="","※没填收支类别，分类报表会漏掉这一笔",IF(ISNA(MATCH($D794,类别表,0)),"※收支类别不在【基础资料】的清单里",IF(AND($L794="内部转账",$M794=""),"△内部转账要在「对方账户」写上另一头",IF(AND($L794="内部转账",$M794=$C794),"※对方账户跟本账户是同一个",IF(AND($L794&lt;&gt;"内部转账",$M794&lt;&gt;""),"△填了对方账户，但类别不是内部转账",IF($H794&lt;0,"△这一笔之后该账户余额成负数了，核一下",""))))))))))))</f>
        <v/>
      </c>
    </row>
    <row r="795">
      <c r="A795" s="17">
        <f>IF($C795="","",COUNTA($C$5:$C795))</f>
        <v/>
      </c>
      <c r="B795" s="20" t="n"/>
      <c r="C795" s="18" t="n"/>
      <c r="D795" s="18" t="n"/>
      <c r="E795" s="26" t="n"/>
      <c r="F795" s="19" t="n"/>
      <c r="G795" s="19" t="n"/>
      <c r="H795" s="27">
        <f>IF($C795="","",ROUND(SUMIF(账户表,$C795,账户期初)+SUMIFS($F$5:F795,$C$5:C795,$C795)-SUMIFS($G$5:G795,$C$5:C795,$C795),2))</f>
        <v/>
      </c>
      <c r="I795" s="18" t="n"/>
      <c r="J795" s="18" t="n"/>
      <c r="K795" s="28">
        <f>IF($B795="","",--TEXT($B795,"yyyymm"))</f>
        <v/>
      </c>
      <c r="L795" s="29">
        <f>IF($D795="","",IFERROR(INDEX(类别属性,MATCH($D795,类别表,0)),""))</f>
        <v/>
      </c>
      <c r="M795" s="18" t="n"/>
      <c r="N795" s="18" t="n"/>
      <c r="O795" s="26" t="n"/>
      <c r="P795" s="21">
        <f>IF($C795="","",IF(ISNA(MATCH($C795,账户表,0)),"※这个账户不在【基础资料】的账户档案里",IF($B795="","※没填日期，这一笔不会进任何月份的报表",IF(AND($F795&lt;&gt;"",$G795&lt;&gt;""),"※收入和支出不能同时填",IF(AND(N($F795)=0,N($G795)=0),"※收入和支出都没填",IF(OR(N($F795)&lt;0,N($G795)&lt;0),"※金额不能填负数，方向反了就换一列填",IF($D795="","※没填收支类别，分类报表会漏掉这一笔",IF(ISNA(MATCH($D795,类别表,0)),"※收支类别不在【基础资料】的清单里",IF(AND($L795="内部转账",$M795=""),"△内部转账要在「对方账户」写上另一头",IF(AND($L795="内部转账",$M795=$C795),"※对方账户跟本账户是同一个",IF(AND($L795&lt;&gt;"内部转账",$M795&lt;&gt;""),"△填了对方账户，但类别不是内部转账",IF($H795&lt;0,"△这一笔之后该账户余额成负数了，核一下",""))))))))))))</f>
        <v/>
      </c>
    </row>
    <row r="796">
      <c r="A796" s="17">
        <f>IF($C796="","",COUNTA($C$5:$C796))</f>
        <v/>
      </c>
      <c r="B796" s="20" t="n"/>
      <c r="C796" s="18" t="n"/>
      <c r="D796" s="18" t="n"/>
      <c r="E796" s="26" t="n"/>
      <c r="F796" s="19" t="n"/>
      <c r="G796" s="19" t="n"/>
      <c r="H796" s="27">
        <f>IF($C796="","",ROUND(SUMIF(账户表,$C796,账户期初)+SUMIFS($F$5:F796,$C$5:C796,$C796)-SUMIFS($G$5:G796,$C$5:C796,$C796),2))</f>
        <v/>
      </c>
      <c r="I796" s="18" t="n"/>
      <c r="J796" s="18" t="n"/>
      <c r="K796" s="28">
        <f>IF($B796="","",--TEXT($B796,"yyyymm"))</f>
        <v/>
      </c>
      <c r="L796" s="29">
        <f>IF($D796="","",IFERROR(INDEX(类别属性,MATCH($D796,类别表,0)),""))</f>
        <v/>
      </c>
      <c r="M796" s="18" t="n"/>
      <c r="N796" s="18" t="n"/>
      <c r="O796" s="26" t="n"/>
      <c r="P796" s="21">
        <f>IF($C796="","",IF(ISNA(MATCH($C796,账户表,0)),"※这个账户不在【基础资料】的账户档案里",IF($B796="","※没填日期，这一笔不会进任何月份的报表",IF(AND($F796&lt;&gt;"",$G796&lt;&gt;""),"※收入和支出不能同时填",IF(AND(N($F796)=0,N($G796)=0),"※收入和支出都没填",IF(OR(N($F796)&lt;0,N($G796)&lt;0),"※金额不能填负数，方向反了就换一列填",IF($D796="","※没填收支类别，分类报表会漏掉这一笔",IF(ISNA(MATCH($D796,类别表,0)),"※收支类别不在【基础资料】的清单里",IF(AND($L796="内部转账",$M796=""),"△内部转账要在「对方账户」写上另一头",IF(AND($L796="内部转账",$M796=$C796),"※对方账户跟本账户是同一个",IF(AND($L796&lt;&gt;"内部转账",$M796&lt;&gt;""),"△填了对方账户，但类别不是内部转账",IF($H796&lt;0,"△这一笔之后该账户余额成负数了，核一下",""))))))))))))</f>
        <v/>
      </c>
    </row>
    <row r="797">
      <c r="A797" s="17">
        <f>IF($C797="","",COUNTA($C$5:$C797))</f>
        <v/>
      </c>
      <c r="B797" s="20" t="n"/>
      <c r="C797" s="18" t="n"/>
      <c r="D797" s="18" t="n"/>
      <c r="E797" s="26" t="n"/>
      <c r="F797" s="19" t="n"/>
      <c r="G797" s="19" t="n"/>
      <c r="H797" s="27">
        <f>IF($C797="","",ROUND(SUMIF(账户表,$C797,账户期初)+SUMIFS($F$5:F797,$C$5:C797,$C797)-SUMIFS($G$5:G797,$C$5:C797,$C797),2))</f>
        <v/>
      </c>
      <c r="I797" s="18" t="n"/>
      <c r="J797" s="18" t="n"/>
      <c r="K797" s="28">
        <f>IF($B797="","",--TEXT($B797,"yyyymm"))</f>
        <v/>
      </c>
      <c r="L797" s="29">
        <f>IF($D797="","",IFERROR(INDEX(类别属性,MATCH($D797,类别表,0)),""))</f>
        <v/>
      </c>
      <c r="M797" s="18" t="n"/>
      <c r="N797" s="18" t="n"/>
      <c r="O797" s="26" t="n"/>
      <c r="P797" s="21">
        <f>IF($C797="","",IF(ISNA(MATCH($C797,账户表,0)),"※这个账户不在【基础资料】的账户档案里",IF($B797="","※没填日期，这一笔不会进任何月份的报表",IF(AND($F797&lt;&gt;"",$G797&lt;&gt;""),"※收入和支出不能同时填",IF(AND(N($F797)=0,N($G797)=0),"※收入和支出都没填",IF(OR(N($F797)&lt;0,N($G797)&lt;0),"※金额不能填负数，方向反了就换一列填",IF($D797="","※没填收支类别，分类报表会漏掉这一笔",IF(ISNA(MATCH($D797,类别表,0)),"※收支类别不在【基础资料】的清单里",IF(AND($L797="内部转账",$M797=""),"△内部转账要在「对方账户」写上另一头",IF(AND($L797="内部转账",$M797=$C797),"※对方账户跟本账户是同一个",IF(AND($L797&lt;&gt;"内部转账",$M797&lt;&gt;""),"△填了对方账户，但类别不是内部转账",IF($H797&lt;0,"△这一笔之后该账户余额成负数了，核一下",""))))))))))))</f>
        <v/>
      </c>
    </row>
    <row r="798">
      <c r="A798" s="17">
        <f>IF($C798="","",COUNTA($C$5:$C798))</f>
        <v/>
      </c>
      <c r="B798" s="20" t="n"/>
      <c r="C798" s="18" t="n"/>
      <c r="D798" s="18" t="n"/>
      <c r="E798" s="26" t="n"/>
      <c r="F798" s="19" t="n"/>
      <c r="G798" s="19" t="n"/>
      <c r="H798" s="27">
        <f>IF($C798="","",ROUND(SUMIF(账户表,$C798,账户期初)+SUMIFS($F$5:F798,$C$5:C798,$C798)-SUMIFS($G$5:G798,$C$5:C798,$C798),2))</f>
        <v/>
      </c>
      <c r="I798" s="18" t="n"/>
      <c r="J798" s="18" t="n"/>
      <c r="K798" s="28">
        <f>IF($B798="","",--TEXT($B798,"yyyymm"))</f>
        <v/>
      </c>
      <c r="L798" s="29">
        <f>IF($D798="","",IFERROR(INDEX(类别属性,MATCH($D798,类别表,0)),""))</f>
        <v/>
      </c>
      <c r="M798" s="18" t="n"/>
      <c r="N798" s="18" t="n"/>
      <c r="O798" s="26" t="n"/>
      <c r="P798" s="21">
        <f>IF($C798="","",IF(ISNA(MATCH($C798,账户表,0)),"※这个账户不在【基础资料】的账户档案里",IF($B798="","※没填日期，这一笔不会进任何月份的报表",IF(AND($F798&lt;&gt;"",$G798&lt;&gt;""),"※收入和支出不能同时填",IF(AND(N($F798)=0,N($G798)=0),"※收入和支出都没填",IF(OR(N($F798)&lt;0,N($G798)&lt;0),"※金额不能填负数，方向反了就换一列填",IF($D798="","※没填收支类别，分类报表会漏掉这一笔",IF(ISNA(MATCH($D798,类别表,0)),"※收支类别不在【基础资料】的清单里",IF(AND($L798="内部转账",$M798=""),"△内部转账要在「对方账户」写上另一头",IF(AND($L798="内部转账",$M798=$C798),"※对方账户跟本账户是同一个",IF(AND($L798&lt;&gt;"内部转账",$M798&lt;&gt;""),"△填了对方账户，但类别不是内部转账",IF($H798&lt;0,"△这一笔之后该账户余额成负数了，核一下",""))))))))))))</f>
        <v/>
      </c>
    </row>
    <row r="799">
      <c r="A799" s="17">
        <f>IF($C799="","",COUNTA($C$5:$C799))</f>
        <v/>
      </c>
      <c r="B799" s="20" t="n"/>
      <c r="C799" s="18" t="n"/>
      <c r="D799" s="18" t="n"/>
      <c r="E799" s="26" t="n"/>
      <c r="F799" s="19" t="n"/>
      <c r="G799" s="19" t="n"/>
      <c r="H799" s="27">
        <f>IF($C799="","",ROUND(SUMIF(账户表,$C799,账户期初)+SUMIFS($F$5:F799,$C$5:C799,$C799)-SUMIFS($G$5:G799,$C$5:C799,$C799),2))</f>
        <v/>
      </c>
      <c r="I799" s="18" t="n"/>
      <c r="J799" s="18" t="n"/>
      <c r="K799" s="28">
        <f>IF($B799="","",--TEXT($B799,"yyyymm"))</f>
        <v/>
      </c>
      <c r="L799" s="29">
        <f>IF($D799="","",IFERROR(INDEX(类别属性,MATCH($D799,类别表,0)),""))</f>
        <v/>
      </c>
      <c r="M799" s="18" t="n"/>
      <c r="N799" s="18" t="n"/>
      <c r="O799" s="26" t="n"/>
      <c r="P799" s="21">
        <f>IF($C799="","",IF(ISNA(MATCH($C799,账户表,0)),"※这个账户不在【基础资料】的账户档案里",IF($B799="","※没填日期，这一笔不会进任何月份的报表",IF(AND($F799&lt;&gt;"",$G799&lt;&gt;""),"※收入和支出不能同时填",IF(AND(N($F799)=0,N($G799)=0),"※收入和支出都没填",IF(OR(N($F799)&lt;0,N($G799)&lt;0),"※金额不能填负数，方向反了就换一列填",IF($D799="","※没填收支类别，分类报表会漏掉这一笔",IF(ISNA(MATCH($D799,类别表,0)),"※收支类别不在【基础资料】的清单里",IF(AND($L799="内部转账",$M799=""),"△内部转账要在「对方账户」写上另一头",IF(AND($L799="内部转账",$M799=$C799),"※对方账户跟本账户是同一个",IF(AND($L799&lt;&gt;"内部转账",$M799&lt;&gt;""),"△填了对方账户，但类别不是内部转账",IF($H799&lt;0,"△这一笔之后该账户余额成负数了，核一下",""))))))))))))</f>
        <v/>
      </c>
    </row>
    <row r="800">
      <c r="A800" s="17">
        <f>IF($C800="","",COUNTA($C$5:$C800))</f>
        <v/>
      </c>
      <c r="B800" s="20" t="n"/>
      <c r="C800" s="18" t="n"/>
      <c r="D800" s="18" t="n"/>
      <c r="E800" s="26" t="n"/>
      <c r="F800" s="19" t="n"/>
      <c r="G800" s="19" t="n"/>
      <c r="H800" s="27">
        <f>IF($C800="","",ROUND(SUMIF(账户表,$C800,账户期初)+SUMIFS($F$5:F800,$C$5:C800,$C800)-SUMIFS($G$5:G800,$C$5:C800,$C800),2))</f>
        <v/>
      </c>
      <c r="I800" s="18" t="n"/>
      <c r="J800" s="18" t="n"/>
      <c r="K800" s="28">
        <f>IF($B800="","",--TEXT($B800,"yyyymm"))</f>
        <v/>
      </c>
      <c r="L800" s="29">
        <f>IF($D800="","",IFERROR(INDEX(类别属性,MATCH($D800,类别表,0)),""))</f>
        <v/>
      </c>
      <c r="M800" s="18" t="n"/>
      <c r="N800" s="18" t="n"/>
      <c r="O800" s="26" t="n"/>
      <c r="P800" s="21">
        <f>IF($C800="","",IF(ISNA(MATCH($C800,账户表,0)),"※这个账户不在【基础资料】的账户档案里",IF($B800="","※没填日期，这一笔不会进任何月份的报表",IF(AND($F800&lt;&gt;"",$G800&lt;&gt;""),"※收入和支出不能同时填",IF(AND(N($F800)=0,N($G800)=0),"※收入和支出都没填",IF(OR(N($F800)&lt;0,N($G800)&lt;0),"※金额不能填负数，方向反了就换一列填",IF($D800="","※没填收支类别，分类报表会漏掉这一笔",IF(ISNA(MATCH($D800,类别表,0)),"※收支类别不在【基础资料】的清单里",IF(AND($L800="内部转账",$M800=""),"△内部转账要在「对方账户」写上另一头",IF(AND($L800="内部转账",$M800=$C800),"※对方账户跟本账户是同一个",IF(AND($L800&lt;&gt;"内部转账",$M800&lt;&gt;""),"△填了对方账户，但类别不是内部转账",IF($H800&lt;0,"△这一笔之后该账户余额成负数了，核一下",""))))))))))))</f>
        <v/>
      </c>
    </row>
    <row r="801">
      <c r="A801" s="17">
        <f>IF($C801="","",COUNTA($C$5:$C801))</f>
        <v/>
      </c>
      <c r="B801" s="20" t="n"/>
      <c r="C801" s="18" t="n"/>
      <c r="D801" s="18" t="n"/>
      <c r="E801" s="26" t="n"/>
      <c r="F801" s="19" t="n"/>
      <c r="G801" s="19" t="n"/>
      <c r="H801" s="27">
        <f>IF($C801="","",ROUND(SUMIF(账户表,$C801,账户期初)+SUMIFS($F$5:F801,$C$5:C801,$C801)-SUMIFS($G$5:G801,$C$5:C801,$C801),2))</f>
        <v/>
      </c>
      <c r="I801" s="18" t="n"/>
      <c r="J801" s="18" t="n"/>
      <c r="K801" s="28">
        <f>IF($B801="","",--TEXT($B801,"yyyymm"))</f>
        <v/>
      </c>
      <c r="L801" s="29">
        <f>IF($D801="","",IFERROR(INDEX(类别属性,MATCH($D801,类别表,0)),""))</f>
        <v/>
      </c>
      <c r="M801" s="18" t="n"/>
      <c r="N801" s="18" t="n"/>
      <c r="O801" s="26" t="n"/>
      <c r="P801" s="21">
        <f>IF($C801="","",IF(ISNA(MATCH($C801,账户表,0)),"※这个账户不在【基础资料】的账户档案里",IF($B801="","※没填日期，这一笔不会进任何月份的报表",IF(AND($F801&lt;&gt;"",$G801&lt;&gt;""),"※收入和支出不能同时填",IF(AND(N($F801)=0,N($G801)=0),"※收入和支出都没填",IF(OR(N($F801)&lt;0,N($G801)&lt;0),"※金额不能填负数，方向反了就换一列填",IF($D801="","※没填收支类别，分类报表会漏掉这一笔",IF(ISNA(MATCH($D801,类别表,0)),"※收支类别不在【基础资料】的清单里",IF(AND($L801="内部转账",$M801=""),"△内部转账要在「对方账户」写上另一头",IF(AND($L801="内部转账",$M801=$C801),"※对方账户跟本账户是同一个",IF(AND($L801&lt;&gt;"内部转账",$M801&lt;&gt;""),"△填了对方账户，但类别不是内部转账",IF($H801&lt;0,"△这一笔之后该账户余额成负数了，核一下",""))))))))))))</f>
        <v/>
      </c>
    </row>
    <row r="802">
      <c r="A802" s="17">
        <f>IF($C802="","",COUNTA($C$5:$C802))</f>
        <v/>
      </c>
      <c r="B802" s="20" t="n"/>
      <c r="C802" s="18" t="n"/>
      <c r="D802" s="18" t="n"/>
      <c r="E802" s="26" t="n"/>
      <c r="F802" s="19" t="n"/>
      <c r="G802" s="19" t="n"/>
      <c r="H802" s="27">
        <f>IF($C802="","",ROUND(SUMIF(账户表,$C802,账户期初)+SUMIFS($F$5:F802,$C$5:C802,$C802)-SUMIFS($G$5:G802,$C$5:C802,$C802),2))</f>
        <v/>
      </c>
      <c r="I802" s="18" t="n"/>
      <c r="J802" s="18" t="n"/>
      <c r="K802" s="28">
        <f>IF($B802="","",--TEXT($B802,"yyyymm"))</f>
        <v/>
      </c>
      <c r="L802" s="29">
        <f>IF($D802="","",IFERROR(INDEX(类别属性,MATCH($D802,类别表,0)),""))</f>
        <v/>
      </c>
      <c r="M802" s="18" t="n"/>
      <c r="N802" s="18" t="n"/>
      <c r="O802" s="26" t="n"/>
      <c r="P802" s="21">
        <f>IF($C802="","",IF(ISNA(MATCH($C802,账户表,0)),"※这个账户不在【基础资料】的账户档案里",IF($B802="","※没填日期，这一笔不会进任何月份的报表",IF(AND($F802&lt;&gt;"",$G802&lt;&gt;""),"※收入和支出不能同时填",IF(AND(N($F802)=0,N($G802)=0),"※收入和支出都没填",IF(OR(N($F802)&lt;0,N($G802)&lt;0),"※金额不能填负数，方向反了就换一列填",IF($D802="","※没填收支类别，分类报表会漏掉这一笔",IF(ISNA(MATCH($D802,类别表,0)),"※收支类别不在【基础资料】的清单里",IF(AND($L802="内部转账",$M802=""),"△内部转账要在「对方账户」写上另一头",IF(AND($L802="内部转账",$M802=$C802),"※对方账户跟本账户是同一个",IF(AND($L802&lt;&gt;"内部转账",$M802&lt;&gt;""),"△填了对方账户，但类别不是内部转账",IF($H802&lt;0,"△这一笔之后该账户余额成负数了，核一下",""))))))))))))</f>
        <v/>
      </c>
    </row>
    <row r="803">
      <c r="A803" s="17">
        <f>IF($C803="","",COUNTA($C$5:$C803))</f>
        <v/>
      </c>
      <c r="B803" s="20" t="n"/>
      <c r="C803" s="18" t="n"/>
      <c r="D803" s="18" t="n"/>
      <c r="E803" s="26" t="n"/>
      <c r="F803" s="19" t="n"/>
      <c r="G803" s="19" t="n"/>
      <c r="H803" s="27">
        <f>IF($C803="","",ROUND(SUMIF(账户表,$C803,账户期初)+SUMIFS($F$5:F803,$C$5:C803,$C803)-SUMIFS($G$5:G803,$C$5:C803,$C803),2))</f>
        <v/>
      </c>
      <c r="I803" s="18" t="n"/>
      <c r="J803" s="18" t="n"/>
      <c r="K803" s="28">
        <f>IF($B803="","",--TEXT($B803,"yyyymm"))</f>
        <v/>
      </c>
      <c r="L803" s="29">
        <f>IF($D803="","",IFERROR(INDEX(类别属性,MATCH($D803,类别表,0)),""))</f>
        <v/>
      </c>
      <c r="M803" s="18" t="n"/>
      <c r="N803" s="18" t="n"/>
      <c r="O803" s="26" t="n"/>
      <c r="P803" s="21">
        <f>IF($C803="","",IF(ISNA(MATCH($C803,账户表,0)),"※这个账户不在【基础资料】的账户档案里",IF($B803="","※没填日期，这一笔不会进任何月份的报表",IF(AND($F803&lt;&gt;"",$G803&lt;&gt;""),"※收入和支出不能同时填",IF(AND(N($F803)=0,N($G803)=0),"※收入和支出都没填",IF(OR(N($F803)&lt;0,N($G803)&lt;0),"※金额不能填负数，方向反了就换一列填",IF($D803="","※没填收支类别，分类报表会漏掉这一笔",IF(ISNA(MATCH($D803,类别表,0)),"※收支类别不在【基础资料】的清单里",IF(AND($L803="内部转账",$M803=""),"△内部转账要在「对方账户」写上另一头",IF(AND($L803="内部转账",$M803=$C803),"※对方账户跟本账户是同一个",IF(AND($L803&lt;&gt;"内部转账",$M803&lt;&gt;""),"△填了对方账户，但类别不是内部转账",IF($H803&lt;0,"△这一笔之后该账户余额成负数了，核一下",""))))))))))))</f>
        <v/>
      </c>
    </row>
    <row r="804">
      <c r="A804" s="17">
        <f>IF($C804="","",COUNTA($C$5:$C804))</f>
        <v/>
      </c>
      <c r="B804" s="20" t="n"/>
      <c r="C804" s="18" t="n"/>
      <c r="D804" s="18" t="n"/>
      <c r="E804" s="26" t="n"/>
      <c r="F804" s="19" t="n"/>
      <c r="G804" s="19" t="n"/>
      <c r="H804" s="27">
        <f>IF($C804="","",ROUND(SUMIF(账户表,$C804,账户期初)+SUMIFS($F$5:F804,$C$5:C804,$C804)-SUMIFS($G$5:G804,$C$5:C804,$C804),2))</f>
        <v/>
      </c>
      <c r="I804" s="18" t="n"/>
      <c r="J804" s="18" t="n"/>
      <c r="K804" s="28">
        <f>IF($B804="","",--TEXT($B804,"yyyymm"))</f>
        <v/>
      </c>
      <c r="L804" s="29">
        <f>IF($D804="","",IFERROR(INDEX(类别属性,MATCH($D804,类别表,0)),""))</f>
        <v/>
      </c>
      <c r="M804" s="18" t="n"/>
      <c r="N804" s="18" t="n"/>
      <c r="O804" s="26" t="n"/>
      <c r="P804" s="21">
        <f>IF($C804="","",IF(ISNA(MATCH($C804,账户表,0)),"※这个账户不在【基础资料】的账户档案里",IF($B804="","※没填日期，这一笔不会进任何月份的报表",IF(AND($F804&lt;&gt;"",$G804&lt;&gt;""),"※收入和支出不能同时填",IF(AND(N($F804)=0,N($G804)=0),"※收入和支出都没填",IF(OR(N($F804)&lt;0,N($G804)&lt;0),"※金额不能填负数，方向反了就换一列填",IF($D804="","※没填收支类别，分类报表会漏掉这一笔",IF(ISNA(MATCH($D804,类别表,0)),"※收支类别不在【基础资料】的清单里",IF(AND($L804="内部转账",$M804=""),"△内部转账要在「对方账户」写上另一头",IF(AND($L804="内部转账",$M804=$C804),"※对方账户跟本账户是同一个",IF(AND($L804&lt;&gt;"内部转账",$M804&lt;&gt;""),"△填了对方账户，但类别不是内部转账",IF($H804&lt;0,"△这一笔之后该账户余额成负数了，核一下",""))))))))))))</f>
        <v/>
      </c>
    </row>
    <row r="805">
      <c r="A805" s="17">
        <f>IF($C805="","",COUNTA($C$5:$C805))</f>
        <v/>
      </c>
      <c r="B805" s="20" t="n"/>
      <c r="C805" s="18" t="n"/>
      <c r="D805" s="18" t="n"/>
      <c r="E805" s="26" t="n"/>
      <c r="F805" s="19" t="n"/>
      <c r="G805" s="19" t="n"/>
      <c r="H805" s="27">
        <f>IF($C805="","",ROUND(SUMIF(账户表,$C805,账户期初)+SUMIFS($F$5:F805,$C$5:C805,$C805)-SUMIFS($G$5:G805,$C$5:C805,$C805),2))</f>
        <v/>
      </c>
      <c r="I805" s="18" t="n"/>
      <c r="J805" s="18" t="n"/>
      <c r="K805" s="28">
        <f>IF($B805="","",--TEXT($B805,"yyyymm"))</f>
        <v/>
      </c>
      <c r="L805" s="29">
        <f>IF($D805="","",IFERROR(INDEX(类别属性,MATCH($D805,类别表,0)),""))</f>
        <v/>
      </c>
      <c r="M805" s="18" t="n"/>
      <c r="N805" s="18" t="n"/>
      <c r="O805" s="26" t="n"/>
      <c r="P805" s="21">
        <f>IF($C805="","",IF(ISNA(MATCH($C805,账户表,0)),"※这个账户不在【基础资料】的账户档案里",IF($B805="","※没填日期，这一笔不会进任何月份的报表",IF(AND($F805&lt;&gt;"",$G805&lt;&gt;""),"※收入和支出不能同时填",IF(AND(N($F805)=0,N($G805)=0),"※收入和支出都没填",IF(OR(N($F805)&lt;0,N($G805)&lt;0),"※金额不能填负数，方向反了就换一列填",IF($D805="","※没填收支类别，分类报表会漏掉这一笔",IF(ISNA(MATCH($D805,类别表,0)),"※收支类别不在【基础资料】的清单里",IF(AND($L805="内部转账",$M805=""),"△内部转账要在「对方账户」写上另一头",IF(AND($L805="内部转账",$M805=$C805),"※对方账户跟本账户是同一个",IF(AND($L805&lt;&gt;"内部转账",$M805&lt;&gt;""),"△填了对方账户，但类别不是内部转账",IF($H805&lt;0,"△这一笔之后该账户余额成负数了，核一下",""))))))))))))</f>
        <v/>
      </c>
    </row>
    <row r="806">
      <c r="A806" s="17">
        <f>IF($C806="","",COUNTA($C$5:$C806))</f>
        <v/>
      </c>
      <c r="B806" s="20" t="n"/>
      <c r="C806" s="18" t="n"/>
      <c r="D806" s="18" t="n"/>
      <c r="E806" s="26" t="n"/>
      <c r="F806" s="19" t="n"/>
      <c r="G806" s="19" t="n"/>
      <c r="H806" s="27">
        <f>IF($C806="","",ROUND(SUMIF(账户表,$C806,账户期初)+SUMIFS($F$5:F806,$C$5:C806,$C806)-SUMIFS($G$5:G806,$C$5:C806,$C806),2))</f>
        <v/>
      </c>
      <c r="I806" s="18" t="n"/>
      <c r="J806" s="18" t="n"/>
      <c r="K806" s="28">
        <f>IF($B806="","",--TEXT($B806,"yyyymm"))</f>
        <v/>
      </c>
      <c r="L806" s="29">
        <f>IF($D806="","",IFERROR(INDEX(类别属性,MATCH($D806,类别表,0)),""))</f>
        <v/>
      </c>
      <c r="M806" s="18" t="n"/>
      <c r="N806" s="18" t="n"/>
      <c r="O806" s="26" t="n"/>
      <c r="P806" s="21">
        <f>IF($C806="","",IF(ISNA(MATCH($C806,账户表,0)),"※这个账户不在【基础资料】的账户档案里",IF($B806="","※没填日期，这一笔不会进任何月份的报表",IF(AND($F806&lt;&gt;"",$G806&lt;&gt;""),"※收入和支出不能同时填",IF(AND(N($F806)=0,N($G806)=0),"※收入和支出都没填",IF(OR(N($F806)&lt;0,N($G806)&lt;0),"※金额不能填负数，方向反了就换一列填",IF($D806="","※没填收支类别，分类报表会漏掉这一笔",IF(ISNA(MATCH($D806,类别表,0)),"※收支类别不在【基础资料】的清单里",IF(AND($L806="内部转账",$M806=""),"△内部转账要在「对方账户」写上另一头",IF(AND($L806="内部转账",$M806=$C806),"※对方账户跟本账户是同一个",IF(AND($L806&lt;&gt;"内部转账",$M806&lt;&gt;""),"△填了对方账户，但类别不是内部转账",IF($H806&lt;0,"△这一笔之后该账户余额成负数了，核一下",""))))))))))))</f>
        <v/>
      </c>
    </row>
    <row r="807">
      <c r="A807" s="17">
        <f>IF($C807="","",COUNTA($C$5:$C807))</f>
        <v/>
      </c>
      <c r="B807" s="20" t="n"/>
      <c r="C807" s="18" t="n"/>
      <c r="D807" s="18" t="n"/>
      <c r="E807" s="26" t="n"/>
      <c r="F807" s="19" t="n"/>
      <c r="G807" s="19" t="n"/>
      <c r="H807" s="27">
        <f>IF($C807="","",ROUND(SUMIF(账户表,$C807,账户期初)+SUMIFS($F$5:F807,$C$5:C807,$C807)-SUMIFS($G$5:G807,$C$5:C807,$C807),2))</f>
        <v/>
      </c>
      <c r="I807" s="18" t="n"/>
      <c r="J807" s="18" t="n"/>
      <c r="K807" s="28">
        <f>IF($B807="","",--TEXT($B807,"yyyymm"))</f>
        <v/>
      </c>
      <c r="L807" s="29">
        <f>IF($D807="","",IFERROR(INDEX(类别属性,MATCH($D807,类别表,0)),""))</f>
        <v/>
      </c>
      <c r="M807" s="18" t="n"/>
      <c r="N807" s="18" t="n"/>
      <c r="O807" s="26" t="n"/>
      <c r="P807" s="21">
        <f>IF($C807="","",IF(ISNA(MATCH($C807,账户表,0)),"※这个账户不在【基础资料】的账户档案里",IF($B807="","※没填日期，这一笔不会进任何月份的报表",IF(AND($F807&lt;&gt;"",$G807&lt;&gt;""),"※收入和支出不能同时填",IF(AND(N($F807)=0,N($G807)=0),"※收入和支出都没填",IF(OR(N($F807)&lt;0,N($G807)&lt;0),"※金额不能填负数，方向反了就换一列填",IF($D807="","※没填收支类别，分类报表会漏掉这一笔",IF(ISNA(MATCH($D807,类别表,0)),"※收支类别不在【基础资料】的清单里",IF(AND($L807="内部转账",$M807=""),"△内部转账要在「对方账户」写上另一头",IF(AND($L807="内部转账",$M807=$C807),"※对方账户跟本账户是同一个",IF(AND($L807&lt;&gt;"内部转账",$M807&lt;&gt;""),"△填了对方账户，但类别不是内部转账",IF($H807&lt;0,"△这一笔之后该账户余额成负数了，核一下",""))))))))))))</f>
        <v/>
      </c>
    </row>
    <row r="808">
      <c r="A808" s="17">
        <f>IF($C808="","",COUNTA($C$5:$C808))</f>
        <v/>
      </c>
      <c r="B808" s="20" t="n"/>
      <c r="C808" s="18" t="n"/>
      <c r="D808" s="18" t="n"/>
      <c r="E808" s="26" t="n"/>
      <c r="F808" s="19" t="n"/>
      <c r="G808" s="19" t="n"/>
      <c r="H808" s="27">
        <f>IF($C808="","",ROUND(SUMIF(账户表,$C808,账户期初)+SUMIFS($F$5:F808,$C$5:C808,$C808)-SUMIFS($G$5:G808,$C$5:C808,$C808),2))</f>
        <v/>
      </c>
      <c r="I808" s="18" t="n"/>
      <c r="J808" s="18" t="n"/>
      <c r="K808" s="28">
        <f>IF($B808="","",--TEXT($B808,"yyyymm"))</f>
        <v/>
      </c>
      <c r="L808" s="29">
        <f>IF($D808="","",IFERROR(INDEX(类别属性,MATCH($D808,类别表,0)),""))</f>
        <v/>
      </c>
      <c r="M808" s="18" t="n"/>
      <c r="N808" s="18" t="n"/>
      <c r="O808" s="26" t="n"/>
      <c r="P808" s="21">
        <f>IF($C808="","",IF(ISNA(MATCH($C808,账户表,0)),"※这个账户不在【基础资料】的账户档案里",IF($B808="","※没填日期，这一笔不会进任何月份的报表",IF(AND($F808&lt;&gt;"",$G808&lt;&gt;""),"※收入和支出不能同时填",IF(AND(N($F808)=0,N($G808)=0),"※收入和支出都没填",IF(OR(N($F808)&lt;0,N($G808)&lt;0),"※金额不能填负数，方向反了就换一列填",IF($D808="","※没填收支类别，分类报表会漏掉这一笔",IF(ISNA(MATCH($D808,类别表,0)),"※收支类别不在【基础资料】的清单里",IF(AND($L808="内部转账",$M808=""),"△内部转账要在「对方账户」写上另一头",IF(AND($L808="内部转账",$M808=$C808),"※对方账户跟本账户是同一个",IF(AND($L808&lt;&gt;"内部转账",$M808&lt;&gt;""),"△填了对方账户，但类别不是内部转账",IF($H808&lt;0,"△这一笔之后该账户余额成负数了，核一下",""))))))))))))</f>
        <v/>
      </c>
    </row>
    <row r="809">
      <c r="A809" s="17">
        <f>IF($C809="","",COUNTA($C$5:$C809))</f>
        <v/>
      </c>
      <c r="B809" s="20" t="n"/>
      <c r="C809" s="18" t="n"/>
      <c r="D809" s="18" t="n"/>
      <c r="E809" s="26" t="n"/>
      <c r="F809" s="19" t="n"/>
      <c r="G809" s="19" t="n"/>
      <c r="H809" s="27">
        <f>IF($C809="","",ROUND(SUMIF(账户表,$C809,账户期初)+SUMIFS($F$5:F809,$C$5:C809,$C809)-SUMIFS($G$5:G809,$C$5:C809,$C809),2))</f>
        <v/>
      </c>
      <c r="I809" s="18" t="n"/>
      <c r="J809" s="18" t="n"/>
      <c r="K809" s="28">
        <f>IF($B809="","",--TEXT($B809,"yyyymm"))</f>
        <v/>
      </c>
      <c r="L809" s="29">
        <f>IF($D809="","",IFERROR(INDEX(类别属性,MATCH($D809,类别表,0)),""))</f>
        <v/>
      </c>
      <c r="M809" s="18" t="n"/>
      <c r="N809" s="18" t="n"/>
      <c r="O809" s="26" t="n"/>
      <c r="P809" s="21">
        <f>IF($C809="","",IF(ISNA(MATCH($C809,账户表,0)),"※这个账户不在【基础资料】的账户档案里",IF($B809="","※没填日期，这一笔不会进任何月份的报表",IF(AND($F809&lt;&gt;"",$G809&lt;&gt;""),"※收入和支出不能同时填",IF(AND(N($F809)=0,N($G809)=0),"※收入和支出都没填",IF(OR(N($F809)&lt;0,N($G809)&lt;0),"※金额不能填负数，方向反了就换一列填",IF($D809="","※没填收支类别，分类报表会漏掉这一笔",IF(ISNA(MATCH($D809,类别表,0)),"※收支类别不在【基础资料】的清单里",IF(AND($L809="内部转账",$M809=""),"△内部转账要在「对方账户」写上另一头",IF(AND($L809="内部转账",$M809=$C809),"※对方账户跟本账户是同一个",IF(AND($L809&lt;&gt;"内部转账",$M809&lt;&gt;""),"△填了对方账户，但类别不是内部转账",IF($H809&lt;0,"△这一笔之后该账户余额成负数了，核一下",""))))))))))))</f>
        <v/>
      </c>
    </row>
    <row r="810">
      <c r="A810" s="17">
        <f>IF($C810="","",COUNTA($C$5:$C810))</f>
        <v/>
      </c>
      <c r="B810" s="20" t="n"/>
      <c r="C810" s="18" t="n"/>
      <c r="D810" s="18" t="n"/>
      <c r="E810" s="26" t="n"/>
      <c r="F810" s="19" t="n"/>
      <c r="G810" s="19" t="n"/>
      <c r="H810" s="27">
        <f>IF($C810="","",ROUND(SUMIF(账户表,$C810,账户期初)+SUMIFS($F$5:F810,$C$5:C810,$C810)-SUMIFS($G$5:G810,$C$5:C810,$C810),2))</f>
        <v/>
      </c>
      <c r="I810" s="18" t="n"/>
      <c r="J810" s="18" t="n"/>
      <c r="K810" s="28">
        <f>IF($B810="","",--TEXT($B810,"yyyymm"))</f>
        <v/>
      </c>
      <c r="L810" s="29">
        <f>IF($D810="","",IFERROR(INDEX(类别属性,MATCH($D810,类别表,0)),""))</f>
        <v/>
      </c>
      <c r="M810" s="18" t="n"/>
      <c r="N810" s="18" t="n"/>
      <c r="O810" s="26" t="n"/>
      <c r="P810" s="21">
        <f>IF($C810="","",IF(ISNA(MATCH($C810,账户表,0)),"※这个账户不在【基础资料】的账户档案里",IF($B810="","※没填日期，这一笔不会进任何月份的报表",IF(AND($F810&lt;&gt;"",$G810&lt;&gt;""),"※收入和支出不能同时填",IF(AND(N($F810)=0,N($G810)=0),"※收入和支出都没填",IF(OR(N($F810)&lt;0,N($G810)&lt;0),"※金额不能填负数，方向反了就换一列填",IF($D810="","※没填收支类别，分类报表会漏掉这一笔",IF(ISNA(MATCH($D810,类别表,0)),"※收支类别不在【基础资料】的清单里",IF(AND($L810="内部转账",$M810=""),"△内部转账要在「对方账户」写上另一头",IF(AND($L810="内部转账",$M810=$C810),"※对方账户跟本账户是同一个",IF(AND($L810&lt;&gt;"内部转账",$M810&lt;&gt;""),"△填了对方账户，但类别不是内部转账",IF($H810&lt;0,"△这一笔之后该账户余额成负数了，核一下",""))))))))))))</f>
        <v/>
      </c>
    </row>
    <row r="811">
      <c r="A811" s="17">
        <f>IF($C811="","",COUNTA($C$5:$C811))</f>
        <v/>
      </c>
      <c r="B811" s="20" t="n"/>
      <c r="C811" s="18" t="n"/>
      <c r="D811" s="18" t="n"/>
      <c r="E811" s="26" t="n"/>
      <c r="F811" s="19" t="n"/>
      <c r="G811" s="19" t="n"/>
      <c r="H811" s="27">
        <f>IF($C811="","",ROUND(SUMIF(账户表,$C811,账户期初)+SUMIFS($F$5:F811,$C$5:C811,$C811)-SUMIFS($G$5:G811,$C$5:C811,$C811),2))</f>
        <v/>
      </c>
      <c r="I811" s="18" t="n"/>
      <c r="J811" s="18" t="n"/>
      <c r="K811" s="28">
        <f>IF($B811="","",--TEXT($B811,"yyyymm"))</f>
        <v/>
      </c>
      <c r="L811" s="29">
        <f>IF($D811="","",IFERROR(INDEX(类别属性,MATCH($D811,类别表,0)),""))</f>
        <v/>
      </c>
      <c r="M811" s="18" t="n"/>
      <c r="N811" s="18" t="n"/>
      <c r="O811" s="26" t="n"/>
      <c r="P811" s="21">
        <f>IF($C811="","",IF(ISNA(MATCH($C811,账户表,0)),"※这个账户不在【基础资料】的账户档案里",IF($B811="","※没填日期，这一笔不会进任何月份的报表",IF(AND($F811&lt;&gt;"",$G811&lt;&gt;""),"※收入和支出不能同时填",IF(AND(N($F811)=0,N($G811)=0),"※收入和支出都没填",IF(OR(N($F811)&lt;0,N($G811)&lt;0),"※金额不能填负数，方向反了就换一列填",IF($D811="","※没填收支类别，分类报表会漏掉这一笔",IF(ISNA(MATCH($D811,类别表,0)),"※收支类别不在【基础资料】的清单里",IF(AND($L811="内部转账",$M811=""),"△内部转账要在「对方账户」写上另一头",IF(AND($L811="内部转账",$M811=$C811),"※对方账户跟本账户是同一个",IF(AND($L811&lt;&gt;"内部转账",$M811&lt;&gt;""),"△填了对方账户，但类别不是内部转账",IF($H811&lt;0,"△这一笔之后该账户余额成负数了，核一下",""))))))))))))</f>
        <v/>
      </c>
    </row>
    <row r="812">
      <c r="A812" s="17">
        <f>IF($C812="","",COUNTA($C$5:$C812))</f>
        <v/>
      </c>
      <c r="B812" s="20" t="n"/>
      <c r="C812" s="18" t="n"/>
      <c r="D812" s="18" t="n"/>
      <c r="E812" s="26" t="n"/>
      <c r="F812" s="19" t="n"/>
      <c r="G812" s="19" t="n"/>
      <c r="H812" s="27">
        <f>IF($C812="","",ROUND(SUMIF(账户表,$C812,账户期初)+SUMIFS($F$5:F812,$C$5:C812,$C812)-SUMIFS($G$5:G812,$C$5:C812,$C812),2))</f>
        <v/>
      </c>
      <c r="I812" s="18" t="n"/>
      <c r="J812" s="18" t="n"/>
      <c r="K812" s="28">
        <f>IF($B812="","",--TEXT($B812,"yyyymm"))</f>
        <v/>
      </c>
      <c r="L812" s="29">
        <f>IF($D812="","",IFERROR(INDEX(类别属性,MATCH($D812,类别表,0)),""))</f>
        <v/>
      </c>
      <c r="M812" s="18" t="n"/>
      <c r="N812" s="18" t="n"/>
      <c r="O812" s="26" t="n"/>
      <c r="P812" s="21">
        <f>IF($C812="","",IF(ISNA(MATCH($C812,账户表,0)),"※这个账户不在【基础资料】的账户档案里",IF($B812="","※没填日期，这一笔不会进任何月份的报表",IF(AND($F812&lt;&gt;"",$G812&lt;&gt;""),"※收入和支出不能同时填",IF(AND(N($F812)=0,N($G812)=0),"※收入和支出都没填",IF(OR(N($F812)&lt;0,N($G812)&lt;0),"※金额不能填负数，方向反了就换一列填",IF($D812="","※没填收支类别，分类报表会漏掉这一笔",IF(ISNA(MATCH($D812,类别表,0)),"※收支类别不在【基础资料】的清单里",IF(AND($L812="内部转账",$M812=""),"△内部转账要在「对方账户」写上另一头",IF(AND($L812="内部转账",$M812=$C812),"※对方账户跟本账户是同一个",IF(AND($L812&lt;&gt;"内部转账",$M812&lt;&gt;""),"△填了对方账户，但类别不是内部转账",IF($H812&lt;0,"△这一笔之后该账户余额成负数了，核一下",""))))))))))))</f>
        <v/>
      </c>
    </row>
    <row r="813">
      <c r="A813" s="17">
        <f>IF($C813="","",COUNTA($C$5:$C813))</f>
        <v/>
      </c>
      <c r="B813" s="20" t="n"/>
      <c r="C813" s="18" t="n"/>
      <c r="D813" s="18" t="n"/>
      <c r="E813" s="26" t="n"/>
      <c r="F813" s="19" t="n"/>
      <c r="G813" s="19" t="n"/>
      <c r="H813" s="27">
        <f>IF($C813="","",ROUND(SUMIF(账户表,$C813,账户期初)+SUMIFS($F$5:F813,$C$5:C813,$C813)-SUMIFS($G$5:G813,$C$5:C813,$C813),2))</f>
        <v/>
      </c>
      <c r="I813" s="18" t="n"/>
      <c r="J813" s="18" t="n"/>
      <c r="K813" s="28">
        <f>IF($B813="","",--TEXT($B813,"yyyymm"))</f>
        <v/>
      </c>
      <c r="L813" s="29">
        <f>IF($D813="","",IFERROR(INDEX(类别属性,MATCH($D813,类别表,0)),""))</f>
        <v/>
      </c>
      <c r="M813" s="18" t="n"/>
      <c r="N813" s="18" t="n"/>
      <c r="O813" s="26" t="n"/>
      <c r="P813" s="21">
        <f>IF($C813="","",IF(ISNA(MATCH($C813,账户表,0)),"※这个账户不在【基础资料】的账户档案里",IF($B813="","※没填日期，这一笔不会进任何月份的报表",IF(AND($F813&lt;&gt;"",$G813&lt;&gt;""),"※收入和支出不能同时填",IF(AND(N($F813)=0,N($G813)=0),"※收入和支出都没填",IF(OR(N($F813)&lt;0,N($G813)&lt;0),"※金额不能填负数，方向反了就换一列填",IF($D813="","※没填收支类别，分类报表会漏掉这一笔",IF(ISNA(MATCH($D813,类别表,0)),"※收支类别不在【基础资料】的清单里",IF(AND($L813="内部转账",$M813=""),"△内部转账要在「对方账户」写上另一头",IF(AND($L813="内部转账",$M813=$C813),"※对方账户跟本账户是同一个",IF(AND($L813&lt;&gt;"内部转账",$M813&lt;&gt;""),"△填了对方账户，但类别不是内部转账",IF($H813&lt;0,"△这一笔之后该账户余额成负数了，核一下",""))))))))))))</f>
        <v/>
      </c>
    </row>
    <row r="814">
      <c r="A814" s="17">
        <f>IF($C814="","",COUNTA($C$5:$C814))</f>
        <v/>
      </c>
      <c r="B814" s="20" t="n"/>
      <c r="C814" s="18" t="n"/>
      <c r="D814" s="18" t="n"/>
      <c r="E814" s="26" t="n"/>
      <c r="F814" s="19" t="n"/>
      <c r="G814" s="19" t="n"/>
      <c r="H814" s="27">
        <f>IF($C814="","",ROUND(SUMIF(账户表,$C814,账户期初)+SUMIFS($F$5:F814,$C$5:C814,$C814)-SUMIFS($G$5:G814,$C$5:C814,$C814),2))</f>
        <v/>
      </c>
      <c r="I814" s="18" t="n"/>
      <c r="J814" s="18" t="n"/>
      <c r="K814" s="28">
        <f>IF($B814="","",--TEXT($B814,"yyyymm"))</f>
        <v/>
      </c>
      <c r="L814" s="29">
        <f>IF($D814="","",IFERROR(INDEX(类别属性,MATCH($D814,类别表,0)),""))</f>
        <v/>
      </c>
      <c r="M814" s="18" t="n"/>
      <c r="N814" s="18" t="n"/>
      <c r="O814" s="26" t="n"/>
      <c r="P814" s="21">
        <f>IF($C814="","",IF(ISNA(MATCH($C814,账户表,0)),"※这个账户不在【基础资料】的账户档案里",IF($B814="","※没填日期，这一笔不会进任何月份的报表",IF(AND($F814&lt;&gt;"",$G814&lt;&gt;""),"※收入和支出不能同时填",IF(AND(N($F814)=0,N($G814)=0),"※收入和支出都没填",IF(OR(N($F814)&lt;0,N($G814)&lt;0),"※金额不能填负数，方向反了就换一列填",IF($D814="","※没填收支类别，分类报表会漏掉这一笔",IF(ISNA(MATCH($D814,类别表,0)),"※收支类别不在【基础资料】的清单里",IF(AND($L814="内部转账",$M814=""),"△内部转账要在「对方账户」写上另一头",IF(AND($L814="内部转账",$M814=$C814),"※对方账户跟本账户是同一个",IF(AND($L814&lt;&gt;"内部转账",$M814&lt;&gt;""),"△填了对方账户，但类别不是内部转账",IF($H814&lt;0,"△这一笔之后该账户余额成负数了，核一下",""))))))))))))</f>
        <v/>
      </c>
    </row>
    <row r="815">
      <c r="A815" s="17">
        <f>IF($C815="","",COUNTA($C$5:$C815))</f>
        <v/>
      </c>
      <c r="B815" s="20" t="n"/>
      <c r="C815" s="18" t="n"/>
      <c r="D815" s="18" t="n"/>
      <c r="E815" s="26" t="n"/>
      <c r="F815" s="19" t="n"/>
      <c r="G815" s="19" t="n"/>
      <c r="H815" s="27">
        <f>IF($C815="","",ROUND(SUMIF(账户表,$C815,账户期初)+SUMIFS($F$5:F815,$C$5:C815,$C815)-SUMIFS($G$5:G815,$C$5:C815,$C815),2))</f>
        <v/>
      </c>
      <c r="I815" s="18" t="n"/>
      <c r="J815" s="18" t="n"/>
      <c r="K815" s="28">
        <f>IF($B815="","",--TEXT($B815,"yyyymm"))</f>
        <v/>
      </c>
      <c r="L815" s="29">
        <f>IF($D815="","",IFERROR(INDEX(类别属性,MATCH($D815,类别表,0)),""))</f>
        <v/>
      </c>
      <c r="M815" s="18" t="n"/>
      <c r="N815" s="18" t="n"/>
      <c r="O815" s="26" t="n"/>
      <c r="P815" s="21">
        <f>IF($C815="","",IF(ISNA(MATCH($C815,账户表,0)),"※这个账户不在【基础资料】的账户档案里",IF($B815="","※没填日期，这一笔不会进任何月份的报表",IF(AND($F815&lt;&gt;"",$G815&lt;&gt;""),"※收入和支出不能同时填",IF(AND(N($F815)=0,N($G815)=0),"※收入和支出都没填",IF(OR(N($F815)&lt;0,N($G815)&lt;0),"※金额不能填负数，方向反了就换一列填",IF($D815="","※没填收支类别，分类报表会漏掉这一笔",IF(ISNA(MATCH($D815,类别表,0)),"※收支类别不在【基础资料】的清单里",IF(AND($L815="内部转账",$M815=""),"△内部转账要在「对方账户」写上另一头",IF(AND($L815="内部转账",$M815=$C815),"※对方账户跟本账户是同一个",IF(AND($L815&lt;&gt;"内部转账",$M815&lt;&gt;""),"△填了对方账户，但类别不是内部转账",IF($H815&lt;0,"△这一笔之后该账户余额成负数了，核一下",""))))))))))))</f>
        <v/>
      </c>
    </row>
    <row r="816">
      <c r="A816" s="17">
        <f>IF($C816="","",COUNTA($C$5:$C816))</f>
        <v/>
      </c>
      <c r="B816" s="20" t="n"/>
      <c r="C816" s="18" t="n"/>
      <c r="D816" s="18" t="n"/>
      <c r="E816" s="26" t="n"/>
      <c r="F816" s="19" t="n"/>
      <c r="G816" s="19" t="n"/>
      <c r="H816" s="27">
        <f>IF($C816="","",ROUND(SUMIF(账户表,$C816,账户期初)+SUMIFS($F$5:F816,$C$5:C816,$C816)-SUMIFS($G$5:G816,$C$5:C816,$C816),2))</f>
        <v/>
      </c>
      <c r="I816" s="18" t="n"/>
      <c r="J816" s="18" t="n"/>
      <c r="K816" s="28">
        <f>IF($B816="","",--TEXT($B816,"yyyymm"))</f>
        <v/>
      </c>
      <c r="L816" s="29">
        <f>IF($D816="","",IFERROR(INDEX(类别属性,MATCH($D816,类别表,0)),""))</f>
        <v/>
      </c>
      <c r="M816" s="18" t="n"/>
      <c r="N816" s="18" t="n"/>
      <c r="O816" s="26" t="n"/>
      <c r="P816" s="21">
        <f>IF($C816="","",IF(ISNA(MATCH($C816,账户表,0)),"※这个账户不在【基础资料】的账户档案里",IF($B816="","※没填日期，这一笔不会进任何月份的报表",IF(AND($F816&lt;&gt;"",$G816&lt;&gt;""),"※收入和支出不能同时填",IF(AND(N($F816)=0,N($G816)=0),"※收入和支出都没填",IF(OR(N($F816)&lt;0,N($G816)&lt;0),"※金额不能填负数，方向反了就换一列填",IF($D816="","※没填收支类别，分类报表会漏掉这一笔",IF(ISNA(MATCH($D816,类别表,0)),"※收支类别不在【基础资料】的清单里",IF(AND($L816="内部转账",$M816=""),"△内部转账要在「对方账户」写上另一头",IF(AND($L816="内部转账",$M816=$C816),"※对方账户跟本账户是同一个",IF(AND($L816&lt;&gt;"内部转账",$M816&lt;&gt;""),"△填了对方账户，但类别不是内部转账",IF($H816&lt;0,"△这一笔之后该账户余额成负数了，核一下",""))))))))))))</f>
        <v/>
      </c>
    </row>
    <row r="817">
      <c r="A817" s="17">
        <f>IF($C817="","",COUNTA($C$5:$C817))</f>
        <v/>
      </c>
      <c r="B817" s="20" t="n"/>
      <c r="C817" s="18" t="n"/>
      <c r="D817" s="18" t="n"/>
      <c r="E817" s="26" t="n"/>
      <c r="F817" s="19" t="n"/>
      <c r="G817" s="19" t="n"/>
      <c r="H817" s="27">
        <f>IF($C817="","",ROUND(SUMIF(账户表,$C817,账户期初)+SUMIFS($F$5:F817,$C$5:C817,$C817)-SUMIFS($G$5:G817,$C$5:C817,$C817),2))</f>
        <v/>
      </c>
      <c r="I817" s="18" t="n"/>
      <c r="J817" s="18" t="n"/>
      <c r="K817" s="28">
        <f>IF($B817="","",--TEXT($B817,"yyyymm"))</f>
        <v/>
      </c>
      <c r="L817" s="29">
        <f>IF($D817="","",IFERROR(INDEX(类别属性,MATCH($D817,类别表,0)),""))</f>
        <v/>
      </c>
      <c r="M817" s="18" t="n"/>
      <c r="N817" s="18" t="n"/>
      <c r="O817" s="26" t="n"/>
      <c r="P817" s="21">
        <f>IF($C817="","",IF(ISNA(MATCH($C817,账户表,0)),"※这个账户不在【基础资料】的账户档案里",IF($B817="","※没填日期，这一笔不会进任何月份的报表",IF(AND($F817&lt;&gt;"",$G817&lt;&gt;""),"※收入和支出不能同时填",IF(AND(N($F817)=0,N($G817)=0),"※收入和支出都没填",IF(OR(N($F817)&lt;0,N($G817)&lt;0),"※金额不能填负数，方向反了就换一列填",IF($D817="","※没填收支类别，分类报表会漏掉这一笔",IF(ISNA(MATCH($D817,类别表,0)),"※收支类别不在【基础资料】的清单里",IF(AND($L817="内部转账",$M817=""),"△内部转账要在「对方账户」写上另一头",IF(AND($L817="内部转账",$M817=$C817),"※对方账户跟本账户是同一个",IF(AND($L817&lt;&gt;"内部转账",$M817&lt;&gt;""),"△填了对方账户，但类别不是内部转账",IF($H817&lt;0,"△这一笔之后该账户余额成负数了，核一下",""))))))))))))</f>
        <v/>
      </c>
    </row>
    <row r="818">
      <c r="A818" s="17">
        <f>IF($C818="","",COUNTA($C$5:$C818))</f>
        <v/>
      </c>
      <c r="B818" s="20" t="n"/>
      <c r="C818" s="18" t="n"/>
      <c r="D818" s="18" t="n"/>
      <c r="E818" s="26" t="n"/>
      <c r="F818" s="19" t="n"/>
      <c r="G818" s="19" t="n"/>
      <c r="H818" s="27">
        <f>IF($C818="","",ROUND(SUMIF(账户表,$C818,账户期初)+SUMIFS($F$5:F818,$C$5:C818,$C818)-SUMIFS($G$5:G818,$C$5:C818,$C818),2))</f>
        <v/>
      </c>
      <c r="I818" s="18" t="n"/>
      <c r="J818" s="18" t="n"/>
      <c r="K818" s="28">
        <f>IF($B818="","",--TEXT($B818,"yyyymm"))</f>
        <v/>
      </c>
      <c r="L818" s="29">
        <f>IF($D818="","",IFERROR(INDEX(类别属性,MATCH($D818,类别表,0)),""))</f>
        <v/>
      </c>
      <c r="M818" s="18" t="n"/>
      <c r="N818" s="18" t="n"/>
      <c r="O818" s="26" t="n"/>
      <c r="P818" s="21">
        <f>IF($C818="","",IF(ISNA(MATCH($C818,账户表,0)),"※这个账户不在【基础资料】的账户档案里",IF($B818="","※没填日期，这一笔不会进任何月份的报表",IF(AND($F818&lt;&gt;"",$G818&lt;&gt;""),"※收入和支出不能同时填",IF(AND(N($F818)=0,N($G818)=0),"※收入和支出都没填",IF(OR(N($F818)&lt;0,N($G818)&lt;0),"※金额不能填负数，方向反了就换一列填",IF($D818="","※没填收支类别，分类报表会漏掉这一笔",IF(ISNA(MATCH($D818,类别表,0)),"※收支类别不在【基础资料】的清单里",IF(AND($L818="内部转账",$M818=""),"△内部转账要在「对方账户」写上另一头",IF(AND($L818="内部转账",$M818=$C818),"※对方账户跟本账户是同一个",IF(AND($L818&lt;&gt;"内部转账",$M818&lt;&gt;""),"△填了对方账户，但类别不是内部转账",IF($H818&lt;0,"△这一笔之后该账户余额成负数了，核一下",""))))))))))))</f>
        <v/>
      </c>
    </row>
    <row r="819">
      <c r="A819" s="17">
        <f>IF($C819="","",COUNTA($C$5:$C819))</f>
        <v/>
      </c>
      <c r="B819" s="20" t="n"/>
      <c r="C819" s="18" t="n"/>
      <c r="D819" s="18" t="n"/>
      <c r="E819" s="26" t="n"/>
      <c r="F819" s="19" t="n"/>
      <c r="G819" s="19" t="n"/>
      <c r="H819" s="27">
        <f>IF($C819="","",ROUND(SUMIF(账户表,$C819,账户期初)+SUMIFS($F$5:F819,$C$5:C819,$C819)-SUMIFS($G$5:G819,$C$5:C819,$C819),2))</f>
        <v/>
      </c>
      <c r="I819" s="18" t="n"/>
      <c r="J819" s="18" t="n"/>
      <c r="K819" s="28">
        <f>IF($B819="","",--TEXT($B819,"yyyymm"))</f>
        <v/>
      </c>
      <c r="L819" s="29">
        <f>IF($D819="","",IFERROR(INDEX(类别属性,MATCH($D819,类别表,0)),""))</f>
        <v/>
      </c>
      <c r="M819" s="18" t="n"/>
      <c r="N819" s="18" t="n"/>
      <c r="O819" s="26" t="n"/>
      <c r="P819" s="21">
        <f>IF($C819="","",IF(ISNA(MATCH($C819,账户表,0)),"※这个账户不在【基础资料】的账户档案里",IF($B819="","※没填日期，这一笔不会进任何月份的报表",IF(AND($F819&lt;&gt;"",$G819&lt;&gt;""),"※收入和支出不能同时填",IF(AND(N($F819)=0,N($G819)=0),"※收入和支出都没填",IF(OR(N($F819)&lt;0,N($G819)&lt;0),"※金额不能填负数，方向反了就换一列填",IF($D819="","※没填收支类别，分类报表会漏掉这一笔",IF(ISNA(MATCH($D819,类别表,0)),"※收支类别不在【基础资料】的清单里",IF(AND($L819="内部转账",$M819=""),"△内部转账要在「对方账户」写上另一头",IF(AND($L819="内部转账",$M819=$C819),"※对方账户跟本账户是同一个",IF(AND($L819&lt;&gt;"内部转账",$M819&lt;&gt;""),"△填了对方账户，但类别不是内部转账",IF($H819&lt;0,"△这一笔之后该账户余额成负数了，核一下",""))))))))))))</f>
        <v/>
      </c>
    </row>
    <row r="820">
      <c r="A820" s="17">
        <f>IF($C820="","",COUNTA($C$5:$C820))</f>
        <v/>
      </c>
      <c r="B820" s="20" t="n"/>
      <c r="C820" s="18" t="n"/>
      <c r="D820" s="18" t="n"/>
      <c r="E820" s="26" t="n"/>
      <c r="F820" s="19" t="n"/>
      <c r="G820" s="19" t="n"/>
      <c r="H820" s="27">
        <f>IF($C820="","",ROUND(SUMIF(账户表,$C820,账户期初)+SUMIFS($F$5:F820,$C$5:C820,$C820)-SUMIFS($G$5:G820,$C$5:C820,$C820),2))</f>
        <v/>
      </c>
      <c r="I820" s="18" t="n"/>
      <c r="J820" s="18" t="n"/>
      <c r="K820" s="28">
        <f>IF($B820="","",--TEXT($B820,"yyyymm"))</f>
        <v/>
      </c>
      <c r="L820" s="29">
        <f>IF($D820="","",IFERROR(INDEX(类别属性,MATCH($D820,类别表,0)),""))</f>
        <v/>
      </c>
      <c r="M820" s="18" t="n"/>
      <c r="N820" s="18" t="n"/>
      <c r="O820" s="26" t="n"/>
      <c r="P820" s="21">
        <f>IF($C820="","",IF(ISNA(MATCH($C820,账户表,0)),"※这个账户不在【基础资料】的账户档案里",IF($B820="","※没填日期，这一笔不会进任何月份的报表",IF(AND($F820&lt;&gt;"",$G820&lt;&gt;""),"※收入和支出不能同时填",IF(AND(N($F820)=0,N($G820)=0),"※收入和支出都没填",IF(OR(N($F820)&lt;0,N($G820)&lt;0),"※金额不能填负数，方向反了就换一列填",IF($D820="","※没填收支类别，分类报表会漏掉这一笔",IF(ISNA(MATCH($D820,类别表,0)),"※收支类别不在【基础资料】的清单里",IF(AND($L820="内部转账",$M820=""),"△内部转账要在「对方账户」写上另一头",IF(AND($L820="内部转账",$M820=$C820),"※对方账户跟本账户是同一个",IF(AND($L820&lt;&gt;"内部转账",$M820&lt;&gt;""),"△填了对方账户，但类别不是内部转账",IF($H820&lt;0,"△这一笔之后该账户余额成负数了，核一下",""))))))))))))</f>
        <v/>
      </c>
    </row>
    <row r="821">
      <c r="A821" s="17">
        <f>IF($C821="","",COUNTA($C$5:$C821))</f>
        <v/>
      </c>
      <c r="B821" s="20" t="n"/>
      <c r="C821" s="18" t="n"/>
      <c r="D821" s="18" t="n"/>
      <c r="E821" s="26" t="n"/>
      <c r="F821" s="19" t="n"/>
      <c r="G821" s="19" t="n"/>
      <c r="H821" s="27">
        <f>IF($C821="","",ROUND(SUMIF(账户表,$C821,账户期初)+SUMIFS($F$5:F821,$C$5:C821,$C821)-SUMIFS($G$5:G821,$C$5:C821,$C821),2))</f>
        <v/>
      </c>
      <c r="I821" s="18" t="n"/>
      <c r="J821" s="18" t="n"/>
      <c r="K821" s="28">
        <f>IF($B821="","",--TEXT($B821,"yyyymm"))</f>
        <v/>
      </c>
      <c r="L821" s="29">
        <f>IF($D821="","",IFERROR(INDEX(类别属性,MATCH($D821,类别表,0)),""))</f>
        <v/>
      </c>
      <c r="M821" s="18" t="n"/>
      <c r="N821" s="18" t="n"/>
      <c r="O821" s="26" t="n"/>
      <c r="P821" s="21">
        <f>IF($C821="","",IF(ISNA(MATCH($C821,账户表,0)),"※这个账户不在【基础资料】的账户档案里",IF($B821="","※没填日期，这一笔不会进任何月份的报表",IF(AND($F821&lt;&gt;"",$G821&lt;&gt;""),"※收入和支出不能同时填",IF(AND(N($F821)=0,N($G821)=0),"※收入和支出都没填",IF(OR(N($F821)&lt;0,N($G821)&lt;0),"※金额不能填负数，方向反了就换一列填",IF($D821="","※没填收支类别，分类报表会漏掉这一笔",IF(ISNA(MATCH($D821,类别表,0)),"※收支类别不在【基础资料】的清单里",IF(AND($L821="内部转账",$M821=""),"△内部转账要在「对方账户」写上另一头",IF(AND($L821="内部转账",$M821=$C821),"※对方账户跟本账户是同一个",IF(AND($L821&lt;&gt;"内部转账",$M821&lt;&gt;""),"△填了对方账户，但类别不是内部转账",IF($H821&lt;0,"△这一笔之后该账户余额成负数了，核一下",""))))))))))))</f>
        <v/>
      </c>
    </row>
    <row r="822">
      <c r="A822" s="17">
        <f>IF($C822="","",COUNTA($C$5:$C822))</f>
        <v/>
      </c>
      <c r="B822" s="20" t="n"/>
      <c r="C822" s="18" t="n"/>
      <c r="D822" s="18" t="n"/>
      <c r="E822" s="26" t="n"/>
      <c r="F822" s="19" t="n"/>
      <c r="G822" s="19" t="n"/>
      <c r="H822" s="27">
        <f>IF($C822="","",ROUND(SUMIF(账户表,$C822,账户期初)+SUMIFS($F$5:F822,$C$5:C822,$C822)-SUMIFS($G$5:G822,$C$5:C822,$C822),2))</f>
        <v/>
      </c>
      <c r="I822" s="18" t="n"/>
      <c r="J822" s="18" t="n"/>
      <c r="K822" s="28">
        <f>IF($B822="","",--TEXT($B822,"yyyymm"))</f>
        <v/>
      </c>
      <c r="L822" s="29">
        <f>IF($D822="","",IFERROR(INDEX(类别属性,MATCH($D822,类别表,0)),""))</f>
        <v/>
      </c>
      <c r="M822" s="18" t="n"/>
      <c r="N822" s="18" t="n"/>
      <c r="O822" s="26" t="n"/>
      <c r="P822" s="21">
        <f>IF($C822="","",IF(ISNA(MATCH($C822,账户表,0)),"※这个账户不在【基础资料】的账户档案里",IF($B822="","※没填日期，这一笔不会进任何月份的报表",IF(AND($F822&lt;&gt;"",$G822&lt;&gt;""),"※收入和支出不能同时填",IF(AND(N($F822)=0,N($G822)=0),"※收入和支出都没填",IF(OR(N($F822)&lt;0,N($G822)&lt;0),"※金额不能填负数，方向反了就换一列填",IF($D822="","※没填收支类别，分类报表会漏掉这一笔",IF(ISNA(MATCH($D822,类别表,0)),"※收支类别不在【基础资料】的清单里",IF(AND($L822="内部转账",$M822=""),"△内部转账要在「对方账户」写上另一头",IF(AND($L822="内部转账",$M822=$C822),"※对方账户跟本账户是同一个",IF(AND($L822&lt;&gt;"内部转账",$M822&lt;&gt;""),"△填了对方账户，但类别不是内部转账",IF($H822&lt;0,"△这一笔之后该账户余额成负数了，核一下",""))))))))))))</f>
        <v/>
      </c>
    </row>
    <row r="823">
      <c r="A823" s="17">
        <f>IF($C823="","",COUNTA($C$5:$C823))</f>
        <v/>
      </c>
      <c r="B823" s="20" t="n"/>
      <c r="C823" s="18" t="n"/>
      <c r="D823" s="18" t="n"/>
      <c r="E823" s="26" t="n"/>
      <c r="F823" s="19" t="n"/>
      <c r="G823" s="19" t="n"/>
      <c r="H823" s="27">
        <f>IF($C823="","",ROUND(SUMIF(账户表,$C823,账户期初)+SUMIFS($F$5:F823,$C$5:C823,$C823)-SUMIFS($G$5:G823,$C$5:C823,$C823),2))</f>
        <v/>
      </c>
      <c r="I823" s="18" t="n"/>
      <c r="J823" s="18" t="n"/>
      <c r="K823" s="28">
        <f>IF($B823="","",--TEXT($B823,"yyyymm"))</f>
        <v/>
      </c>
      <c r="L823" s="29">
        <f>IF($D823="","",IFERROR(INDEX(类别属性,MATCH($D823,类别表,0)),""))</f>
        <v/>
      </c>
      <c r="M823" s="18" t="n"/>
      <c r="N823" s="18" t="n"/>
      <c r="O823" s="26" t="n"/>
      <c r="P823" s="21">
        <f>IF($C823="","",IF(ISNA(MATCH($C823,账户表,0)),"※这个账户不在【基础资料】的账户档案里",IF($B823="","※没填日期，这一笔不会进任何月份的报表",IF(AND($F823&lt;&gt;"",$G823&lt;&gt;""),"※收入和支出不能同时填",IF(AND(N($F823)=0,N($G823)=0),"※收入和支出都没填",IF(OR(N($F823)&lt;0,N($G823)&lt;0),"※金额不能填负数，方向反了就换一列填",IF($D823="","※没填收支类别，分类报表会漏掉这一笔",IF(ISNA(MATCH($D823,类别表,0)),"※收支类别不在【基础资料】的清单里",IF(AND($L823="内部转账",$M823=""),"△内部转账要在「对方账户」写上另一头",IF(AND($L823="内部转账",$M823=$C823),"※对方账户跟本账户是同一个",IF(AND($L823&lt;&gt;"内部转账",$M823&lt;&gt;""),"△填了对方账户，但类别不是内部转账",IF($H823&lt;0,"△这一笔之后该账户余额成负数了，核一下",""))))))))))))</f>
        <v/>
      </c>
    </row>
    <row r="824">
      <c r="A824" s="17">
        <f>IF($C824="","",COUNTA($C$5:$C824))</f>
        <v/>
      </c>
      <c r="B824" s="20" t="n"/>
      <c r="C824" s="18" t="n"/>
      <c r="D824" s="18" t="n"/>
      <c r="E824" s="26" t="n"/>
      <c r="F824" s="19" t="n"/>
      <c r="G824" s="19" t="n"/>
      <c r="H824" s="27">
        <f>IF($C824="","",ROUND(SUMIF(账户表,$C824,账户期初)+SUMIFS($F$5:F824,$C$5:C824,$C824)-SUMIFS($G$5:G824,$C$5:C824,$C824),2))</f>
        <v/>
      </c>
      <c r="I824" s="18" t="n"/>
      <c r="J824" s="18" t="n"/>
      <c r="K824" s="28">
        <f>IF($B824="","",--TEXT($B824,"yyyymm"))</f>
        <v/>
      </c>
      <c r="L824" s="29">
        <f>IF($D824="","",IFERROR(INDEX(类别属性,MATCH($D824,类别表,0)),""))</f>
        <v/>
      </c>
      <c r="M824" s="18" t="n"/>
      <c r="N824" s="18" t="n"/>
      <c r="O824" s="26" t="n"/>
      <c r="P824" s="21">
        <f>IF($C824="","",IF(ISNA(MATCH($C824,账户表,0)),"※这个账户不在【基础资料】的账户档案里",IF($B824="","※没填日期，这一笔不会进任何月份的报表",IF(AND($F824&lt;&gt;"",$G824&lt;&gt;""),"※收入和支出不能同时填",IF(AND(N($F824)=0,N($G824)=0),"※收入和支出都没填",IF(OR(N($F824)&lt;0,N($G824)&lt;0),"※金额不能填负数，方向反了就换一列填",IF($D824="","※没填收支类别，分类报表会漏掉这一笔",IF(ISNA(MATCH($D824,类别表,0)),"※收支类别不在【基础资料】的清单里",IF(AND($L824="内部转账",$M824=""),"△内部转账要在「对方账户」写上另一头",IF(AND($L824="内部转账",$M824=$C824),"※对方账户跟本账户是同一个",IF(AND($L824&lt;&gt;"内部转账",$M824&lt;&gt;""),"△填了对方账户，但类别不是内部转账",IF($H824&lt;0,"△这一笔之后该账户余额成负数了，核一下",""))))))))))))</f>
        <v/>
      </c>
    </row>
    <row r="825">
      <c r="A825" s="17">
        <f>IF($C825="","",COUNTA($C$5:$C825))</f>
        <v/>
      </c>
      <c r="B825" s="20" t="n"/>
      <c r="C825" s="18" t="n"/>
      <c r="D825" s="18" t="n"/>
      <c r="E825" s="26" t="n"/>
      <c r="F825" s="19" t="n"/>
      <c r="G825" s="19" t="n"/>
      <c r="H825" s="27">
        <f>IF($C825="","",ROUND(SUMIF(账户表,$C825,账户期初)+SUMIFS($F$5:F825,$C$5:C825,$C825)-SUMIFS($G$5:G825,$C$5:C825,$C825),2))</f>
        <v/>
      </c>
      <c r="I825" s="18" t="n"/>
      <c r="J825" s="18" t="n"/>
      <c r="K825" s="28">
        <f>IF($B825="","",--TEXT($B825,"yyyymm"))</f>
        <v/>
      </c>
      <c r="L825" s="29">
        <f>IF($D825="","",IFERROR(INDEX(类别属性,MATCH($D825,类别表,0)),""))</f>
        <v/>
      </c>
      <c r="M825" s="18" t="n"/>
      <c r="N825" s="18" t="n"/>
      <c r="O825" s="26" t="n"/>
      <c r="P825" s="21">
        <f>IF($C825="","",IF(ISNA(MATCH($C825,账户表,0)),"※这个账户不在【基础资料】的账户档案里",IF($B825="","※没填日期，这一笔不会进任何月份的报表",IF(AND($F825&lt;&gt;"",$G825&lt;&gt;""),"※收入和支出不能同时填",IF(AND(N($F825)=0,N($G825)=0),"※收入和支出都没填",IF(OR(N($F825)&lt;0,N($G825)&lt;0),"※金额不能填负数，方向反了就换一列填",IF($D825="","※没填收支类别，分类报表会漏掉这一笔",IF(ISNA(MATCH($D825,类别表,0)),"※收支类别不在【基础资料】的清单里",IF(AND($L825="内部转账",$M825=""),"△内部转账要在「对方账户」写上另一头",IF(AND($L825="内部转账",$M825=$C825),"※对方账户跟本账户是同一个",IF(AND($L825&lt;&gt;"内部转账",$M825&lt;&gt;""),"△填了对方账户，但类别不是内部转账",IF($H825&lt;0,"△这一笔之后该账户余额成负数了，核一下",""))))))))))))</f>
        <v/>
      </c>
    </row>
    <row r="826">
      <c r="A826" s="17">
        <f>IF($C826="","",COUNTA($C$5:$C826))</f>
        <v/>
      </c>
      <c r="B826" s="20" t="n"/>
      <c r="C826" s="18" t="n"/>
      <c r="D826" s="18" t="n"/>
      <c r="E826" s="26" t="n"/>
      <c r="F826" s="19" t="n"/>
      <c r="G826" s="19" t="n"/>
      <c r="H826" s="27">
        <f>IF($C826="","",ROUND(SUMIF(账户表,$C826,账户期初)+SUMIFS($F$5:F826,$C$5:C826,$C826)-SUMIFS($G$5:G826,$C$5:C826,$C826),2))</f>
        <v/>
      </c>
      <c r="I826" s="18" t="n"/>
      <c r="J826" s="18" t="n"/>
      <c r="K826" s="28">
        <f>IF($B826="","",--TEXT($B826,"yyyymm"))</f>
        <v/>
      </c>
      <c r="L826" s="29">
        <f>IF($D826="","",IFERROR(INDEX(类别属性,MATCH($D826,类别表,0)),""))</f>
        <v/>
      </c>
      <c r="M826" s="18" t="n"/>
      <c r="N826" s="18" t="n"/>
      <c r="O826" s="26" t="n"/>
      <c r="P826" s="21">
        <f>IF($C826="","",IF(ISNA(MATCH($C826,账户表,0)),"※这个账户不在【基础资料】的账户档案里",IF($B826="","※没填日期，这一笔不会进任何月份的报表",IF(AND($F826&lt;&gt;"",$G826&lt;&gt;""),"※收入和支出不能同时填",IF(AND(N($F826)=0,N($G826)=0),"※收入和支出都没填",IF(OR(N($F826)&lt;0,N($G826)&lt;0),"※金额不能填负数，方向反了就换一列填",IF($D826="","※没填收支类别，分类报表会漏掉这一笔",IF(ISNA(MATCH($D826,类别表,0)),"※收支类别不在【基础资料】的清单里",IF(AND($L826="内部转账",$M826=""),"△内部转账要在「对方账户」写上另一头",IF(AND($L826="内部转账",$M826=$C826),"※对方账户跟本账户是同一个",IF(AND($L826&lt;&gt;"内部转账",$M826&lt;&gt;""),"△填了对方账户，但类别不是内部转账",IF($H826&lt;0,"△这一笔之后该账户余额成负数了，核一下",""))))))))))))</f>
        <v/>
      </c>
    </row>
    <row r="827">
      <c r="A827" s="17">
        <f>IF($C827="","",COUNTA($C$5:$C827))</f>
        <v/>
      </c>
      <c r="B827" s="20" t="n"/>
      <c r="C827" s="18" t="n"/>
      <c r="D827" s="18" t="n"/>
      <c r="E827" s="26" t="n"/>
      <c r="F827" s="19" t="n"/>
      <c r="G827" s="19" t="n"/>
      <c r="H827" s="27">
        <f>IF($C827="","",ROUND(SUMIF(账户表,$C827,账户期初)+SUMIFS($F$5:F827,$C$5:C827,$C827)-SUMIFS($G$5:G827,$C$5:C827,$C827),2))</f>
        <v/>
      </c>
      <c r="I827" s="18" t="n"/>
      <c r="J827" s="18" t="n"/>
      <c r="K827" s="28">
        <f>IF($B827="","",--TEXT($B827,"yyyymm"))</f>
        <v/>
      </c>
      <c r="L827" s="29">
        <f>IF($D827="","",IFERROR(INDEX(类别属性,MATCH($D827,类别表,0)),""))</f>
        <v/>
      </c>
      <c r="M827" s="18" t="n"/>
      <c r="N827" s="18" t="n"/>
      <c r="O827" s="26" t="n"/>
      <c r="P827" s="21">
        <f>IF($C827="","",IF(ISNA(MATCH($C827,账户表,0)),"※这个账户不在【基础资料】的账户档案里",IF($B827="","※没填日期，这一笔不会进任何月份的报表",IF(AND($F827&lt;&gt;"",$G827&lt;&gt;""),"※收入和支出不能同时填",IF(AND(N($F827)=0,N($G827)=0),"※收入和支出都没填",IF(OR(N($F827)&lt;0,N($G827)&lt;0),"※金额不能填负数，方向反了就换一列填",IF($D827="","※没填收支类别，分类报表会漏掉这一笔",IF(ISNA(MATCH($D827,类别表,0)),"※收支类别不在【基础资料】的清单里",IF(AND($L827="内部转账",$M827=""),"△内部转账要在「对方账户」写上另一头",IF(AND($L827="内部转账",$M827=$C827),"※对方账户跟本账户是同一个",IF(AND($L827&lt;&gt;"内部转账",$M827&lt;&gt;""),"△填了对方账户，但类别不是内部转账",IF($H827&lt;0,"△这一笔之后该账户余额成负数了，核一下",""))))))))))))</f>
        <v/>
      </c>
    </row>
    <row r="828">
      <c r="A828" s="17">
        <f>IF($C828="","",COUNTA($C$5:$C828))</f>
        <v/>
      </c>
      <c r="B828" s="20" t="n"/>
      <c r="C828" s="18" t="n"/>
      <c r="D828" s="18" t="n"/>
      <c r="E828" s="26" t="n"/>
      <c r="F828" s="19" t="n"/>
      <c r="G828" s="19" t="n"/>
      <c r="H828" s="27">
        <f>IF($C828="","",ROUND(SUMIF(账户表,$C828,账户期初)+SUMIFS($F$5:F828,$C$5:C828,$C828)-SUMIFS($G$5:G828,$C$5:C828,$C828),2))</f>
        <v/>
      </c>
      <c r="I828" s="18" t="n"/>
      <c r="J828" s="18" t="n"/>
      <c r="K828" s="28">
        <f>IF($B828="","",--TEXT($B828,"yyyymm"))</f>
        <v/>
      </c>
      <c r="L828" s="29">
        <f>IF($D828="","",IFERROR(INDEX(类别属性,MATCH($D828,类别表,0)),""))</f>
        <v/>
      </c>
      <c r="M828" s="18" t="n"/>
      <c r="N828" s="18" t="n"/>
      <c r="O828" s="26" t="n"/>
      <c r="P828" s="21">
        <f>IF($C828="","",IF(ISNA(MATCH($C828,账户表,0)),"※这个账户不在【基础资料】的账户档案里",IF($B828="","※没填日期，这一笔不会进任何月份的报表",IF(AND($F828&lt;&gt;"",$G828&lt;&gt;""),"※收入和支出不能同时填",IF(AND(N($F828)=0,N($G828)=0),"※收入和支出都没填",IF(OR(N($F828)&lt;0,N($G828)&lt;0),"※金额不能填负数，方向反了就换一列填",IF($D828="","※没填收支类别，分类报表会漏掉这一笔",IF(ISNA(MATCH($D828,类别表,0)),"※收支类别不在【基础资料】的清单里",IF(AND($L828="内部转账",$M828=""),"△内部转账要在「对方账户」写上另一头",IF(AND($L828="内部转账",$M828=$C828),"※对方账户跟本账户是同一个",IF(AND($L828&lt;&gt;"内部转账",$M828&lt;&gt;""),"△填了对方账户，但类别不是内部转账",IF($H828&lt;0,"△这一笔之后该账户余额成负数了，核一下",""))))))))))))</f>
        <v/>
      </c>
    </row>
    <row r="829">
      <c r="A829" s="17">
        <f>IF($C829="","",COUNTA($C$5:$C829))</f>
        <v/>
      </c>
      <c r="B829" s="20" t="n"/>
      <c r="C829" s="18" t="n"/>
      <c r="D829" s="18" t="n"/>
      <c r="E829" s="26" t="n"/>
      <c r="F829" s="19" t="n"/>
      <c r="G829" s="19" t="n"/>
      <c r="H829" s="27">
        <f>IF($C829="","",ROUND(SUMIF(账户表,$C829,账户期初)+SUMIFS($F$5:F829,$C$5:C829,$C829)-SUMIFS($G$5:G829,$C$5:C829,$C829),2))</f>
        <v/>
      </c>
      <c r="I829" s="18" t="n"/>
      <c r="J829" s="18" t="n"/>
      <c r="K829" s="28">
        <f>IF($B829="","",--TEXT($B829,"yyyymm"))</f>
        <v/>
      </c>
      <c r="L829" s="29">
        <f>IF($D829="","",IFERROR(INDEX(类别属性,MATCH($D829,类别表,0)),""))</f>
        <v/>
      </c>
      <c r="M829" s="18" t="n"/>
      <c r="N829" s="18" t="n"/>
      <c r="O829" s="26" t="n"/>
      <c r="P829" s="21">
        <f>IF($C829="","",IF(ISNA(MATCH($C829,账户表,0)),"※这个账户不在【基础资料】的账户档案里",IF($B829="","※没填日期，这一笔不会进任何月份的报表",IF(AND($F829&lt;&gt;"",$G829&lt;&gt;""),"※收入和支出不能同时填",IF(AND(N($F829)=0,N($G829)=0),"※收入和支出都没填",IF(OR(N($F829)&lt;0,N($G829)&lt;0),"※金额不能填负数，方向反了就换一列填",IF($D829="","※没填收支类别，分类报表会漏掉这一笔",IF(ISNA(MATCH($D829,类别表,0)),"※收支类别不在【基础资料】的清单里",IF(AND($L829="内部转账",$M829=""),"△内部转账要在「对方账户」写上另一头",IF(AND($L829="内部转账",$M829=$C829),"※对方账户跟本账户是同一个",IF(AND($L829&lt;&gt;"内部转账",$M829&lt;&gt;""),"△填了对方账户，但类别不是内部转账",IF($H829&lt;0,"△这一笔之后该账户余额成负数了，核一下",""))))))))))))</f>
        <v/>
      </c>
    </row>
    <row r="830">
      <c r="A830" s="17">
        <f>IF($C830="","",COUNTA($C$5:$C830))</f>
        <v/>
      </c>
      <c r="B830" s="20" t="n"/>
      <c r="C830" s="18" t="n"/>
      <c r="D830" s="18" t="n"/>
      <c r="E830" s="26" t="n"/>
      <c r="F830" s="19" t="n"/>
      <c r="G830" s="19" t="n"/>
      <c r="H830" s="27">
        <f>IF($C830="","",ROUND(SUMIF(账户表,$C830,账户期初)+SUMIFS($F$5:F830,$C$5:C830,$C830)-SUMIFS($G$5:G830,$C$5:C830,$C830),2))</f>
        <v/>
      </c>
      <c r="I830" s="18" t="n"/>
      <c r="J830" s="18" t="n"/>
      <c r="K830" s="28">
        <f>IF($B830="","",--TEXT($B830,"yyyymm"))</f>
        <v/>
      </c>
      <c r="L830" s="29">
        <f>IF($D830="","",IFERROR(INDEX(类别属性,MATCH($D830,类别表,0)),""))</f>
        <v/>
      </c>
      <c r="M830" s="18" t="n"/>
      <c r="N830" s="18" t="n"/>
      <c r="O830" s="26" t="n"/>
      <c r="P830" s="21">
        <f>IF($C830="","",IF(ISNA(MATCH($C830,账户表,0)),"※这个账户不在【基础资料】的账户档案里",IF($B830="","※没填日期，这一笔不会进任何月份的报表",IF(AND($F830&lt;&gt;"",$G830&lt;&gt;""),"※收入和支出不能同时填",IF(AND(N($F830)=0,N($G830)=0),"※收入和支出都没填",IF(OR(N($F830)&lt;0,N($G830)&lt;0),"※金额不能填负数，方向反了就换一列填",IF($D830="","※没填收支类别，分类报表会漏掉这一笔",IF(ISNA(MATCH($D830,类别表,0)),"※收支类别不在【基础资料】的清单里",IF(AND($L830="内部转账",$M830=""),"△内部转账要在「对方账户」写上另一头",IF(AND($L830="内部转账",$M830=$C830),"※对方账户跟本账户是同一个",IF(AND($L830&lt;&gt;"内部转账",$M830&lt;&gt;""),"△填了对方账户，但类别不是内部转账",IF($H830&lt;0,"△这一笔之后该账户余额成负数了，核一下",""))))))))))))</f>
        <v/>
      </c>
    </row>
    <row r="831">
      <c r="A831" s="17">
        <f>IF($C831="","",COUNTA($C$5:$C831))</f>
        <v/>
      </c>
      <c r="B831" s="20" t="n"/>
      <c r="C831" s="18" t="n"/>
      <c r="D831" s="18" t="n"/>
      <c r="E831" s="26" t="n"/>
      <c r="F831" s="19" t="n"/>
      <c r="G831" s="19" t="n"/>
      <c r="H831" s="27">
        <f>IF($C831="","",ROUND(SUMIF(账户表,$C831,账户期初)+SUMIFS($F$5:F831,$C$5:C831,$C831)-SUMIFS($G$5:G831,$C$5:C831,$C831),2))</f>
        <v/>
      </c>
      <c r="I831" s="18" t="n"/>
      <c r="J831" s="18" t="n"/>
      <c r="K831" s="28">
        <f>IF($B831="","",--TEXT($B831,"yyyymm"))</f>
        <v/>
      </c>
      <c r="L831" s="29">
        <f>IF($D831="","",IFERROR(INDEX(类别属性,MATCH($D831,类别表,0)),""))</f>
        <v/>
      </c>
      <c r="M831" s="18" t="n"/>
      <c r="N831" s="18" t="n"/>
      <c r="O831" s="26" t="n"/>
      <c r="P831" s="21">
        <f>IF($C831="","",IF(ISNA(MATCH($C831,账户表,0)),"※这个账户不在【基础资料】的账户档案里",IF($B831="","※没填日期，这一笔不会进任何月份的报表",IF(AND($F831&lt;&gt;"",$G831&lt;&gt;""),"※收入和支出不能同时填",IF(AND(N($F831)=0,N($G831)=0),"※收入和支出都没填",IF(OR(N($F831)&lt;0,N($G831)&lt;0),"※金额不能填负数，方向反了就换一列填",IF($D831="","※没填收支类别，分类报表会漏掉这一笔",IF(ISNA(MATCH($D831,类别表,0)),"※收支类别不在【基础资料】的清单里",IF(AND($L831="内部转账",$M831=""),"△内部转账要在「对方账户」写上另一头",IF(AND($L831="内部转账",$M831=$C831),"※对方账户跟本账户是同一个",IF(AND($L831&lt;&gt;"内部转账",$M831&lt;&gt;""),"△填了对方账户，但类别不是内部转账",IF($H831&lt;0,"△这一笔之后该账户余额成负数了，核一下",""))))))))))))</f>
        <v/>
      </c>
    </row>
    <row r="832">
      <c r="A832" s="17">
        <f>IF($C832="","",COUNTA($C$5:$C832))</f>
        <v/>
      </c>
      <c r="B832" s="20" t="n"/>
      <c r="C832" s="18" t="n"/>
      <c r="D832" s="18" t="n"/>
      <c r="E832" s="26" t="n"/>
      <c r="F832" s="19" t="n"/>
      <c r="G832" s="19" t="n"/>
      <c r="H832" s="27">
        <f>IF($C832="","",ROUND(SUMIF(账户表,$C832,账户期初)+SUMIFS($F$5:F832,$C$5:C832,$C832)-SUMIFS($G$5:G832,$C$5:C832,$C832),2))</f>
        <v/>
      </c>
      <c r="I832" s="18" t="n"/>
      <c r="J832" s="18" t="n"/>
      <c r="K832" s="28">
        <f>IF($B832="","",--TEXT($B832,"yyyymm"))</f>
        <v/>
      </c>
      <c r="L832" s="29">
        <f>IF($D832="","",IFERROR(INDEX(类别属性,MATCH($D832,类别表,0)),""))</f>
        <v/>
      </c>
      <c r="M832" s="18" t="n"/>
      <c r="N832" s="18" t="n"/>
      <c r="O832" s="26" t="n"/>
      <c r="P832" s="21">
        <f>IF($C832="","",IF(ISNA(MATCH($C832,账户表,0)),"※这个账户不在【基础资料】的账户档案里",IF($B832="","※没填日期，这一笔不会进任何月份的报表",IF(AND($F832&lt;&gt;"",$G832&lt;&gt;""),"※收入和支出不能同时填",IF(AND(N($F832)=0,N($G832)=0),"※收入和支出都没填",IF(OR(N($F832)&lt;0,N($G832)&lt;0),"※金额不能填负数，方向反了就换一列填",IF($D832="","※没填收支类别，分类报表会漏掉这一笔",IF(ISNA(MATCH($D832,类别表,0)),"※收支类别不在【基础资料】的清单里",IF(AND($L832="内部转账",$M832=""),"△内部转账要在「对方账户」写上另一头",IF(AND($L832="内部转账",$M832=$C832),"※对方账户跟本账户是同一个",IF(AND($L832&lt;&gt;"内部转账",$M832&lt;&gt;""),"△填了对方账户，但类别不是内部转账",IF($H832&lt;0,"△这一笔之后该账户余额成负数了，核一下",""))))))))))))</f>
        <v/>
      </c>
    </row>
    <row r="833">
      <c r="A833" s="17">
        <f>IF($C833="","",COUNTA($C$5:$C833))</f>
        <v/>
      </c>
      <c r="B833" s="20" t="n"/>
      <c r="C833" s="18" t="n"/>
      <c r="D833" s="18" t="n"/>
      <c r="E833" s="26" t="n"/>
      <c r="F833" s="19" t="n"/>
      <c r="G833" s="19" t="n"/>
      <c r="H833" s="27">
        <f>IF($C833="","",ROUND(SUMIF(账户表,$C833,账户期初)+SUMIFS($F$5:F833,$C$5:C833,$C833)-SUMIFS($G$5:G833,$C$5:C833,$C833),2))</f>
        <v/>
      </c>
      <c r="I833" s="18" t="n"/>
      <c r="J833" s="18" t="n"/>
      <c r="K833" s="28">
        <f>IF($B833="","",--TEXT($B833,"yyyymm"))</f>
        <v/>
      </c>
      <c r="L833" s="29">
        <f>IF($D833="","",IFERROR(INDEX(类别属性,MATCH($D833,类别表,0)),""))</f>
        <v/>
      </c>
      <c r="M833" s="18" t="n"/>
      <c r="N833" s="18" t="n"/>
      <c r="O833" s="26" t="n"/>
      <c r="P833" s="21">
        <f>IF($C833="","",IF(ISNA(MATCH($C833,账户表,0)),"※这个账户不在【基础资料】的账户档案里",IF($B833="","※没填日期，这一笔不会进任何月份的报表",IF(AND($F833&lt;&gt;"",$G833&lt;&gt;""),"※收入和支出不能同时填",IF(AND(N($F833)=0,N($G833)=0),"※收入和支出都没填",IF(OR(N($F833)&lt;0,N($G833)&lt;0),"※金额不能填负数，方向反了就换一列填",IF($D833="","※没填收支类别，分类报表会漏掉这一笔",IF(ISNA(MATCH($D833,类别表,0)),"※收支类别不在【基础资料】的清单里",IF(AND($L833="内部转账",$M833=""),"△内部转账要在「对方账户」写上另一头",IF(AND($L833="内部转账",$M833=$C833),"※对方账户跟本账户是同一个",IF(AND($L833&lt;&gt;"内部转账",$M833&lt;&gt;""),"△填了对方账户，但类别不是内部转账",IF($H833&lt;0,"△这一笔之后该账户余额成负数了，核一下",""))))))))))))</f>
        <v/>
      </c>
    </row>
    <row r="834">
      <c r="A834" s="17">
        <f>IF($C834="","",COUNTA($C$5:$C834))</f>
        <v/>
      </c>
      <c r="B834" s="20" t="n"/>
      <c r="C834" s="18" t="n"/>
      <c r="D834" s="18" t="n"/>
      <c r="E834" s="26" t="n"/>
      <c r="F834" s="19" t="n"/>
      <c r="G834" s="19" t="n"/>
      <c r="H834" s="27">
        <f>IF($C834="","",ROUND(SUMIF(账户表,$C834,账户期初)+SUMIFS($F$5:F834,$C$5:C834,$C834)-SUMIFS($G$5:G834,$C$5:C834,$C834),2))</f>
        <v/>
      </c>
      <c r="I834" s="18" t="n"/>
      <c r="J834" s="18" t="n"/>
      <c r="K834" s="28">
        <f>IF($B834="","",--TEXT($B834,"yyyymm"))</f>
        <v/>
      </c>
      <c r="L834" s="29">
        <f>IF($D834="","",IFERROR(INDEX(类别属性,MATCH($D834,类别表,0)),""))</f>
        <v/>
      </c>
      <c r="M834" s="18" t="n"/>
      <c r="N834" s="18" t="n"/>
      <c r="O834" s="26" t="n"/>
      <c r="P834" s="21">
        <f>IF($C834="","",IF(ISNA(MATCH($C834,账户表,0)),"※这个账户不在【基础资料】的账户档案里",IF($B834="","※没填日期，这一笔不会进任何月份的报表",IF(AND($F834&lt;&gt;"",$G834&lt;&gt;""),"※收入和支出不能同时填",IF(AND(N($F834)=0,N($G834)=0),"※收入和支出都没填",IF(OR(N($F834)&lt;0,N($G834)&lt;0),"※金额不能填负数，方向反了就换一列填",IF($D834="","※没填收支类别，分类报表会漏掉这一笔",IF(ISNA(MATCH($D834,类别表,0)),"※收支类别不在【基础资料】的清单里",IF(AND($L834="内部转账",$M834=""),"△内部转账要在「对方账户」写上另一头",IF(AND($L834="内部转账",$M834=$C834),"※对方账户跟本账户是同一个",IF(AND($L834&lt;&gt;"内部转账",$M834&lt;&gt;""),"△填了对方账户，但类别不是内部转账",IF($H834&lt;0,"△这一笔之后该账户余额成负数了，核一下",""))))))))))))</f>
        <v/>
      </c>
    </row>
    <row r="835">
      <c r="A835" s="17">
        <f>IF($C835="","",COUNTA($C$5:$C835))</f>
        <v/>
      </c>
      <c r="B835" s="20" t="n"/>
      <c r="C835" s="18" t="n"/>
      <c r="D835" s="18" t="n"/>
      <c r="E835" s="26" t="n"/>
      <c r="F835" s="19" t="n"/>
      <c r="G835" s="19" t="n"/>
      <c r="H835" s="27">
        <f>IF($C835="","",ROUND(SUMIF(账户表,$C835,账户期初)+SUMIFS($F$5:F835,$C$5:C835,$C835)-SUMIFS($G$5:G835,$C$5:C835,$C835),2))</f>
        <v/>
      </c>
      <c r="I835" s="18" t="n"/>
      <c r="J835" s="18" t="n"/>
      <c r="K835" s="28">
        <f>IF($B835="","",--TEXT($B835,"yyyymm"))</f>
        <v/>
      </c>
      <c r="L835" s="29">
        <f>IF($D835="","",IFERROR(INDEX(类别属性,MATCH($D835,类别表,0)),""))</f>
        <v/>
      </c>
      <c r="M835" s="18" t="n"/>
      <c r="N835" s="18" t="n"/>
      <c r="O835" s="26" t="n"/>
      <c r="P835" s="21">
        <f>IF($C835="","",IF(ISNA(MATCH($C835,账户表,0)),"※这个账户不在【基础资料】的账户档案里",IF($B835="","※没填日期，这一笔不会进任何月份的报表",IF(AND($F835&lt;&gt;"",$G835&lt;&gt;""),"※收入和支出不能同时填",IF(AND(N($F835)=0,N($G835)=0),"※收入和支出都没填",IF(OR(N($F835)&lt;0,N($G835)&lt;0),"※金额不能填负数，方向反了就换一列填",IF($D835="","※没填收支类别，分类报表会漏掉这一笔",IF(ISNA(MATCH($D835,类别表,0)),"※收支类别不在【基础资料】的清单里",IF(AND($L835="内部转账",$M835=""),"△内部转账要在「对方账户」写上另一头",IF(AND($L835="内部转账",$M835=$C835),"※对方账户跟本账户是同一个",IF(AND($L835&lt;&gt;"内部转账",$M835&lt;&gt;""),"△填了对方账户，但类别不是内部转账",IF($H835&lt;0,"△这一笔之后该账户余额成负数了，核一下",""))))))))))))</f>
        <v/>
      </c>
    </row>
    <row r="836">
      <c r="A836" s="17">
        <f>IF($C836="","",COUNTA($C$5:$C836))</f>
        <v/>
      </c>
      <c r="B836" s="20" t="n"/>
      <c r="C836" s="18" t="n"/>
      <c r="D836" s="18" t="n"/>
      <c r="E836" s="26" t="n"/>
      <c r="F836" s="19" t="n"/>
      <c r="G836" s="19" t="n"/>
      <c r="H836" s="27">
        <f>IF($C836="","",ROUND(SUMIF(账户表,$C836,账户期初)+SUMIFS($F$5:F836,$C$5:C836,$C836)-SUMIFS($G$5:G836,$C$5:C836,$C836),2))</f>
        <v/>
      </c>
      <c r="I836" s="18" t="n"/>
      <c r="J836" s="18" t="n"/>
      <c r="K836" s="28">
        <f>IF($B836="","",--TEXT($B836,"yyyymm"))</f>
        <v/>
      </c>
      <c r="L836" s="29">
        <f>IF($D836="","",IFERROR(INDEX(类别属性,MATCH($D836,类别表,0)),""))</f>
        <v/>
      </c>
      <c r="M836" s="18" t="n"/>
      <c r="N836" s="18" t="n"/>
      <c r="O836" s="26" t="n"/>
      <c r="P836" s="21">
        <f>IF($C836="","",IF(ISNA(MATCH($C836,账户表,0)),"※这个账户不在【基础资料】的账户档案里",IF($B836="","※没填日期，这一笔不会进任何月份的报表",IF(AND($F836&lt;&gt;"",$G836&lt;&gt;""),"※收入和支出不能同时填",IF(AND(N($F836)=0,N($G836)=0),"※收入和支出都没填",IF(OR(N($F836)&lt;0,N($G836)&lt;0),"※金额不能填负数，方向反了就换一列填",IF($D836="","※没填收支类别，分类报表会漏掉这一笔",IF(ISNA(MATCH($D836,类别表,0)),"※收支类别不在【基础资料】的清单里",IF(AND($L836="内部转账",$M836=""),"△内部转账要在「对方账户」写上另一头",IF(AND($L836="内部转账",$M836=$C836),"※对方账户跟本账户是同一个",IF(AND($L836&lt;&gt;"内部转账",$M836&lt;&gt;""),"△填了对方账户，但类别不是内部转账",IF($H836&lt;0,"△这一笔之后该账户余额成负数了，核一下",""))))))))))))</f>
        <v/>
      </c>
    </row>
    <row r="837">
      <c r="A837" s="17">
        <f>IF($C837="","",COUNTA($C$5:$C837))</f>
        <v/>
      </c>
      <c r="B837" s="20" t="n"/>
      <c r="C837" s="18" t="n"/>
      <c r="D837" s="18" t="n"/>
      <c r="E837" s="26" t="n"/>
      <c r="F837" s="19" t="n"/>
      <c r="G837" s="19" t="n"/>
      <c r="H837" s="27">
        <f>IF($C837="","",ROUND(SUMIF(账户表,$C837,账户期初)+SUMIFS($F$5:F837,$C$5:C837,$C837)-SUMIFS($G$5:G837,$C$5:C837,$C837),2))</f>
        <v/>
      </c>
      <c r="I837" s="18" t="n"/>
      <c r="J837" s="18" t="n"/>
      <c r="K837" s="28">
        <f>IF($B837="","",--TEXT($B837,"yyyymm"))</f>
        <v/>
      </c>
      <c r="L837" s="29">
        <f>IF($D837="","",IFERROR(INDEX(类别属性,MATCH($D837,类别表,0)),""))</f>
        <v/>
      </c>
      <c r="M837" s="18" t="n"/>
      <c r="N837" s="18" t="n"/>
      <c r="O837" s="26" t="n"/>
      <c r="P837" s="21">
        <f>IF($C837="","",IF(ISNA(MATCH($C837,账户表,0)),"※这个账户不在【基础资料】的账户档案里",IF($B837="","※没填日期，这一笔不会进任何月份的报表",IF(AND($F837&lt;&gt;"",$G837&lt;&gt;""),"※收入和支出不能同时填",IF(AND(N($F837)=0,N($G837)=0),"※收入和支出都没填",IF(OR(N($F837)&lt;0,N($G837)&lt;0),"※金额不能填负数，方向反了就换一列填",IF($D837="","※没填收支类别，分类报表会漏掉这一笔",IF(ISNA(MATCH($D837,类别表,0)),"※收支类别不在【基础资料】的清单里",IF(AND($L837="内部转账",$M837=""),"△内部转账要在「对方账户」写上另一头",IF(AND($L837="内部转账",$M837=$C837),"※对方账户跟本账户是同一个",IF(AND($L837&lt;&gt;"内部转账",$M837&lt;&gt;""),"△填了对方账户，但类别不是内部转账",IF($H837&lt;0,"△这一笔之后该账户余额成负数了，核一下",""))))))))))))</f>
        <v/>
      </c>
    </row>
    <row r="838">
      <c r="A838" s="17">
        <f>IF($C838="","",COUNTA($C$5:$C838))</f>
        <v/>
      </c>
      <c r="B838" s="20" t="n"/>
      <c r="C838" s="18" t="n"/>
      <c r="D838" s="18" t="n"/>
      <c r="E838" s="26" t="n"/>
      <c r="F838" s="19" t="n"/>
      <c r="G838" s="19" t="n"/>
      <c r="H838" s="27">
        <f>IF($C838="","",ROUND(SUMIF(账户表,$C838,账户期初)+SUMIFS($F$5:F838,$C$5:C838,$C838)-SUMIFS($G$5:G838,$C$5:C838,$C838),2))</f>
        <v/>
      </c>
      <c r="I838" s="18" t="n"/>
      <c r="J838" s="18" t="n"/>
      <c r="K838" s="28">
        <f>IF($B838="","",--TEXT($B838,"yyyymm"))</f>
        <v/>
      </c>
      <c r="L838" s="29">
        <f>IF($D838="","",IFERROR(INDEX(类别属性,MATCH($D838,类别表,0)),""))</f>
        <v/>
      </c>
      <c r="M838" s="18" t="n"/>
      <c r="N838" s="18" t="n"/>
      <c r="O838" s="26" t="n"/>
      <c r="P838" s="21">
        <f>IF($C838="","",IF(ISNA(MATCH($C838,账户表,0)),"※这个账户不在【基础资料】的账户档案里",IF($B838="","※没填日期，这一笔不会进任何月份的报表",IF(AND($F838&lt;&gt;"",$G838&lt;&gt;""),"※收入和支出不能同时填",IF(AND(N($F838)=0,N($G838)=0),"※收入和支出都没填",IF(OR(N($F838)&lt;0,N($G838)&lt;0),"※金额不能填负数，方向反了就换一列填",IF($D838="","※没填收支类别，分类报表会漏掉这一笔",IF(ISNA(MATCH($D838,类别表,0)),"※收支类别不在【基础资料】的清单里",IF(AND($L838="内部转账",$M838=""),"△内部转账要在「对方账户」写上另一头",IF(AND($L838="内部转账",$M838=$C838),"※对方账户跟本账户是同一个",IF(AND($L838&lt;&gt;"内部转账",$M838&lt;&gt;""),"△填了对方账户，但类别不是内部转账",IF($H838&lt;0,"△这一笔之后该账户余额成负数了，核一下",""))))))))))))</f>
        <v/>
      </c>
    </row>
    <row r="839">
      <c r="A839" s="17">
        <f>IF($C839="","",COUNTA($C$5:$C839))</f>
        <v/>
      </c>
      <c r="B839" s="20" t="n"/>
      <c r="C839" s="18" t="n"/>
      <c r="D839" s="18" t="n"/>
      <c r="E839" s="26" t="n"/>
      <c r="F839" s="19" t="n"/>
      <c r="G839" s="19" t="n"/>
      <c r="H839" s="27">
        <f>IF($C839="","",ROUND(SUMIF(账户表,$C839,账户期初)+SUMIFS($F$5:F839,$C$5:C839,$C839)-SUMIFS($G$5:G839,$C$5:C839,$C839),2))</f>
        <v/>
      </c>
      <c r="I839" s="18" t="n"/>
      <c r="J839" s="18" t="n"/>
      <c r="K839" s="28">
        <f>IF($B839="","",--TEXT($B839,"yyyymm"))</f>
        <v/>
      </c>
      <c r="L839" s="29">
        <f>IF($D839="","",IFERROR(INDEX(类别属性,MATCH($D839,类别表,0)),""))</f>
        <v/>
      </c>
      <c r="M839" s="18" t="n"/>
      <c r="N839" s="18" t="n"/>
      <c r="O839" s="26" t="n"/>
      <c r="P839" s="21">
        <f>IF($C839="","",IF(ISNA(MATCH($C839,账户表,0)),"※这个账户不在【基础资料】的账户档案里",IF($B839="","※没填日期，这一笔不会进任何月份的报表",IF(AND($F839&lt;&gt;"",$G839&lt;&gt;""),"※收入和支出不能同时填",IF(AND(N($F839)=0,N($G839)=0),"※收入和支出都没填",IF(OR(N($F839)&lt;0,N($G839)&lt;0),"※金额不能填负数，方向反了就换一列填",IF($D839="","※没填收支类别，分类报表会漏掉这一笔",IF(ISNA(MATCH($D839,类别表,0)),"※收支类别不在【基础资料】的清单里",IF(AND($L839="内部转账",$M839=""),"△内部转账要在「对方账户」写上另一头",IF(AND($L839="内部转账",$M839=$C839),"※对方账户跟本账户是同一个",IF(AND($L839&lt;&gt;"内部转账",$M839&lt;&gt;""),"△填了对方账户，但类别不是内部转账",IF($H839&lt;0,"△这一笔之后该账户余额成负数了，核一下",""))))))))))))</f>
        <v/>
      </c>
    </row>
    <row r="840">
      <c r="A840" s="17">
        <f>IF($C840="","",COUNTA($C$5:$C840))</f>
        <v/>
      </c>
      <c r="B840" s="20" t="n"/>
      <c r="C840" s="18" t="n"/>
      <c r="D840" s="18" t="n"/>
      <c r="E840" s="26" t="n"/>
      <c r="F840" s="19" t="n"/>
      <c r="G840" s="19" t="n"/>
      <c r="H840" s="27">
        <f>IF($C840="","",ROUND(SUMIF(账户表,$C840,账户期初)+SUMIFS($F$5:F840,$C$5:C840,$C840)-SUMIFS($G$5:G840,$C$5:C840,$C840),2))</f>
        <v/>
      </c>
      <c r="I840" s="18" t="n"/>
      <c r="J840" s="18" t="n"/>
      <c r="K840" s="28">
        <f>IF($B840="","",--TEXT($B840,"yyyymm"))</f>
        <v/>
      </c>
      <c r="L840" s="29">
        <f>IF($D840="","",IFERROR(INDEX(类别属性,MATCH($D840,类别表,0)),""))</f>
        <v/>
      </c>
      <c r="M840" s="18" t="n"/>
      <c r="N840" s="18" t="n"/>
      <c r="O840" s="26" t="n"/>
      <c r="P840" s="21">
        <f>IF($C840="","",IF(ISNA(MATCH($C840,账户表,0)),"※这个账户不在【基础资料】的账户档案里",IF($B840="","※没填日期，这一笔不会进任何月份的报表",IF(AND($F840&lt;&gt;"",$G840&lt;&gt;""),"※收入和支出不能同时填",IF(AND(N($F840)=0,N($G840)=0),"※收入和支出都没填",IF(OR(N($F840)&lt;0,N($G840)&lt;0),"※金额不能填负数，方向反了就换一列填",IF($D840="","※没填收支类别，分类报表会漏掉这一笔",IF(ISNA(MATCH($D840,类别表,0)),"※收支类别不在【基础资料】的清单里",IF(AND($L840="内部转账",$M840=""),"△内部转账要在「对方账户」写上另一头",IF(AND($L840="内部转账",$M840=$C840),"※对方账户跟本账户是同一个",IF(AND($L840&lt;&gt;"内部转账",$M840&lt;&gt;""),"△填了对方账户，但类别不是内部转账",IF($H840&lt;0,"△这一笔之后该账户余额成负数了，核一下",""))))))))))))</f>
        <v/>
      </c>
    </row>
    <row r="841">
      <c r="A841" s="17">
        <f>IF($C841="","",COUNTA($C$5:$C841))</f>
        <v/>
      </c>
      <c r="B841" s="20" t="n"/>
      <c r="C841" s="18" t="n"/>
      <c r="D841" s="18" t="n"/>
      <c r="E841" s="26" t="n"/>
      <c r="F841" s="19" t="n"/>
      <c r="G841" s="19" t="n"/>
      <c r="H841" s="27">
        <f>IF($C841="","",ROUND(SUMIF(账户表,$C841,账户期初)+SUMIFS($F$5:F841,$C$5:C841,$C841)-SUMIFS($G$5:G841,$C$5:C841,$C841),2))</f>
        <v/>
      </c>
      <c r="I841" s="18" t="n"/>
      <c r="J841" s="18" t="n"/>
      <c r="K841" s="28">
        <f>IF($B841="","",--TEXT($B841,"yyyymm"))</f>
        <v/>
      </c>
      <c r="L841" s="29">
        <f>IF($D841="","",IFERROR(INDEX(类别属性,MATCH($D841,类别表,0)),""))</f>
        <v/>
      </c>
      <c r="M841" s="18" t="n"/>
      <c r="N841" s="18" t="n"/>
      <c r="O841" s="26" t="n"/>
      <c r="P841" s="21">
        <f>IF($C841="","",IF(ISNA(MATCH($C841,账户表,0)),"※这个账户不在【基础资料】的账户档案里",IF($B841="","※没填日期，这一笔不会进任何月份的报表",IF(AND($F841&lt;&gt;"",$G841&lt;&gt;""),"※收入和支出不能同时填",IF(AND(N($F841)=0,N($G841)=0),"※收入和支出都没填",IF(OR(N($F841)&lt;0,N($G841)&lt;0),"※金额不能填负数，方向反了就换一列填",IF($D841="","※没填收支类别，分类报表会漏掉这一笔",IF(ISNA(MATCH($D841,类别表,0)),"※收支类别不在【基础资料】的清单里",IF(AND($L841="内部转账",$M841=""),"△内部转账要在「对方账户」写上另一头",IF(AND($L841="内部转账",$M841=$C841),"※对方账户跟本账户是同一个",IF(AND($L841&lt;&gt;"内部转账",$M841&lt;&gt;""),"△填了对方账户，但类别不是内部转账",IF($H841&lt;0,"△这一笔之后该账户余额成负数了，核一下",""))))))))))))</f>
        <v/>
      </c>
    </row>
    <row r="842">
      <c r="A842" s="17">
        <f>IF($C842="","",COUNTA($C$5:$C842))</f>
        <v/>
      </c>
      <c r="B842" s="20" t="n"/>
      <c r="C842" s="18" t="n"/>
      <c r="D842" s="18" t="n"/>
      <c r="E842" s="26" t="n"/>
      <c r="F842" s="19" t="n"/>
      <c r="G842" s="19" t="n"/>
      <c r="H842" s="27">
        <f>IF($C842="","",ROUND(SUMIF(账户表,$C842,账户期初)+SUMIFS($F$5:F842,$C$5:C842,$C842)-SUMIFS($G$5:G842,$C$5:C842,$C842),2))</f>
        <v/>
      </c>
      <c r="I842" s="18" t="n"/>
      <c r="J842" s="18" t="n"/>
      <c r="K842" s="28">
        <f>IF($B842="","",--TEXT($B842,"yyyymm"))</f>
        <v/>
      </c>
      <c r="L842" s="29">
        <f>IF($D842="","",IFERROR(INDEX(类别属性,MATCH($D842,类别表,0)),""))</f>
        <v/>
      </c>
      <c r="M842" s="18" t="n"/>
      <c r="N842" s="18" t="n"/>
      <c r="O842" s="26" t="n"/>
      <c r="P842" s="21">
        <f>IF($C842="","",IF(ISNA(MATCH($C842,账户表,0)),"※这个账户不在【基础资料】的账户档案里",IF($B842="","※没填日期，这一笔不会进任何月份的报表",IF(AND($F842&lt;&gt;"",$G842&lt;&gt;""),"※收入和支出不能同时填",IF(AND(N($F842)=0,N($G842)=0),"※收入和支出都没填",IF(OR(N($F842)&lt;0,N($G842)&lt;0),"※金额不能填负数，方向反了就换一列填",IF($D842="","※没填收支类别，分类报表会漏掉这一笔",IF(ISNA(MATCH($D842,类别表,0)),"※收支类别不在【基础资料】的清单里",IF(AND($L842="内部转账",$M842=""),"△内部转账要在「对方账户」写上另一头",IF(AND($L842="内部转账",$M842=$C842),"※对方账户跟本账户是同一个",IF(AND($L842&lt;&gt;"内部转账",$M842&lt;&gt;""),"△填了对方账户，但类别不是内部转账",IF($H842&lt;0,"△这一笔之后该账户余额成负数了，核一下",""))))))))))))</f>
        <v/>
      </c>
    </row>
    <row r="843">
      <c r="A843" s="17">
        <f>IF($C843="","",COUNTA($C$5:$C843))</f>
        <v/>
      </c>
      <c r="B843" s="20" t="n"/>
      <c r="C843" s="18" t="n"/>
      <c r="D843" s="18" t="n"/>
      <c r="E843" s="26" t="n"/>
      <c r="F843" s="19" t="n"/>
      <c r="G843" s="19" t="n"/>
      <c r="H843" s="27">
        <f>IF($C843="","",ROUND(SUMIF(账户表,$C843,账户期初)+SUMIFS($F$5:F843,$C$5:C843,$C843)-SUMIFS($G$5:G843,$C$5:C843,$C843),2))</f>
        <v/>
      </c>
      <c r="I843" s="18" t="n"/>
      <c r="J843" s="18" t="n"/>
      <c r="K843" s="28">
        <f>IF($B843="","",--TEXT($B843,"yyyymm"))</f>
        <v/>
      </c>
      <c r="L843" s="29">
        <f>IF($D843="","",IFERROR(INDEX(类别属性,MATCH($D843,类别表,0)),""))</f>
        <v/>
      </c>
      <c r="M843" s="18" t="n"/>
      <c r="N843" s="18" t="n"/>
      <c r="O843" s="26" t="n"/>
      <c r="P843" s="21">
        <f>IF($C843="","",IF(ISNA(MATCH($C843,账户表,0)),"※这个账户不在【基础资料】的账户档案里",IF($B843="","※没填日期，这一笔不会进任何月份的报表",IF(AND($F843&lt;&gt;"",$G843&lt;&gt;""),"※收入和支出不能同时填",IF(AND(N($F843)=0,N($G843)=0),"※收入和支出都没填",IF(OR(N($F843)&lt;0,N($G843)&lt;0),"※金额不能填负数，方向反了就换一列填",IF($D843="","※没填收支类别，分类报表会漏掉这一笔",IF(ISNA(MATCH($D843,类别表,0)),"※收支类别不在【基础资料】的清单里",IF(AND($L843="内部转账",$M843=""),"△内部转账要在「对方账户」写上另一头",IF(AND($L843="内部转账",$M843=$C843),"※对方账户跟本账户是同一个",IF(AND($L843&lt;&gt;"内部转账",$M843&lt;&gt;""),"△填了对方账户，但类别不是内部转账",IF($H843&lt;0,"△这一笔之后该账户余额成负数了，核一下",""))))))))))))</f>
        <v/>
      </c>
    </row>
    <row r="844">
      <c r="A844" s="17">
        <f>IF($C844="","",COUNTA($C$5:$C844))</f>
        <v/>
      </c>
      <c r="B844" s="20" t="n"/>
      <c r="C844" s="18" t="n"/>
      <c r="D844" s="18" t="n"/>
      <c r="E844" s="26" t="n"/>
      <c r="F844" s="19" t="n"/>
      <c r="G844" s="19" t="n"/>
      <c r="H844" s="27">
        <f>IF($C844="","",ROUND(SUMIF(账户表,$C844,账户期初)+SUMIFS($F$5:F844,$C$5:C844,$C844)-SUMIFS($G$5:G844,$C$5:C844,$C844),2))</f>
        <v/>
      </c>
      <c r="I844" s="18" t="n"/>
      <c r="J844" s="18" t="n"/>
      <c r="K844" s="28">
        <f>IF($B844="","",--TEXT($B844,"yyyymm"))</f>
        <v/>
      </c>
      <c r="L844" s="29">
        <f>IF($D844="","",IFERROR(INDEX(类别属性,MATCH($D844,类别表,0)),""))</f>
        <v/>
      </c>
      <c r="M844" s="18" t="n"/>
      <c r="N844" s="18" t="n"/>
      <c r="O844" s="26" t="n"/>
      <c r="P844" s="21">
        <f>IF($C844="","",IF(ISNA(MATCH($C844,账户表,0)),"※这个账户不在【基础资料】的账户档案里",IF($B844="","※没填日期，这一笔不会进任何月份的报表",IF(AND($F844&lt;&gt;"",$G844&lt;&gt;""),"※收入和支出不能同时填",IF(AND(N($F844)=0,N($G844)=0),"※收入和支出都没填",IF(OR(N($F844)&lt;0,N($G844)&lt;0),"※金额不能填负数，方向反了就换一列填",IF($D844="","※没填收支类别，分类报表会漏掉这一笔",IF(ISNA(MATCH($D844,类别表,0)),"※收支类别不在【基础资料】的清单里",IF(AND($L844="内部转账",$M844=""),"△内部转账要在「对方账户」写上另一头",IF(AND($L844="内部转账",$M844=$C844),"※对方账户跟本账户是同一个",IF(AND($L844&lt;&gt;"内部转账",$M844&lt;&gt;""),"△填了对方账户，但类别不是内部转账",IF($H844&lt;0,"△这一笔之后该账户余额成负数了，核一下",""))))))))))))</f>
        <v/>
      </c>
    </row>
    <row r="845">
      <c r="A845" s="17">
        <f>IF($C845="","",COUNTA($C$5:$C845))</f>
        <v/>
      </c>
      <c r="B845" s="20" t="n"/>
      <c r="C845" s="18" t="n"/>
      <c r="D845" s="18" t="n"/>
      <c r="E845" s="26" t="n"/>
      <c r="F845" s="19" t="n"/>
      <c r="G845" s="19" t="n"/>
      <c r="H845" s="27">
        <f>IF($C845="","",ROUND(SUMIF(账户表,$C845,账户期初)+SUMIFS($F$5:F845,$C$5:C845,$C845)-SUMIFS($G$5:G845,$C$5:C845,$C845),2))</f>
        <v/>
      </c>
      <c r="I845" s="18" t="n"/>
      <c r="J845" s="18" t="n"/>
      <c r="K845" s="28">
        <f>IF($B845="","",--TEXT($B845,"yyyymm"))</f>
        <v/>
      </c>
      <c r="L845" s="29">
        <f>IF($D845="","",IFERROR(INDEX(类别属性,MATCH($D845,类别表,0)),""))</f>
        <v/>
      </c>
      <c r="M845" s="18" t="n"/>
      <c r="N845" s="18" t="n"/>
      <c r="O845" s="26" t="n"/>
      <c r="P845" s="21">
        <f>IF($C845="","",IF(ISNA(MATCH($C845,账户表,0)),"※这个账户不在【基础资料】的账户档案里",IF($B845="","※没填日期，这一笔不会进任何月份的报表",IF(AND($F845&lt;&gt;"",$G845&lt;&gt;""),"※收入和支出不能同时填",IF(AND(N($F845)=0,N($G845)=0),"※收入和支出都没填",IF(OR(N($F845)&lt;0,N($G845)&lt;0),"※金额不能填负数，方向反了就换一列填",IF($D845="","※没填收支类别，分类报表会漏掉这一笔",IF(ISNA(MATCH($D845,类别表,0)),"※收支类别不在【基础资料】的清单里",IF(AND($L845="内部转账",$M845=""),"△内部转账要在「对方账户」写上另一头",IF(AND($L845="内部转账",$M845=$C845),"※对方账户跟本账户是同一个",IF(AND($L845&lt;&gt;"内部转账",$M845&lt;&gt;""),"△填了对方账户，但类别不是内部转账",IF($H845&lt;0,"△这一笔之后该账户余额成负数了，核一下",""))))))))))))</f>
        <v/>
      </c>
    </row>
    <row r="846">
      <c r="A846" s="17">
        <f>IF($C846="","",COUNTA($C$5:$C846))</f>
        <v/>
      </c>
      <c r="B846" s="20" t="n"/>
      <c r="C846" s="18" t="n"/>
      <c r="D846" s="18" t="n"/>
      <c r="E846" s="26" t="n"/>
      <c r="F846" s="19" t="n"/>
      <c r="G846" s="19" t="n"/>
      <c r="H846" s="27">
        <f>IF($C846="","",ROUND(SUMIF(账户表,$C846,账户期初)+SUMIFS($F$5:F846,$C$5:C846,$C846)-SUMIFS($G$5:G846,$C$5:C846,$C846),2))</f>
        <v/>
      </c>
      <c r="I846" s="18" t="n"/>
      <c r="J846" s="18" t="n"/>
      <c r="K846" s="28">
        <f>IF($B846="","",--TEXT($B846,"yyyymm"))</f>
        <v/>
      </c>
      <c r="L846" s="29">
        <f>IF($D846="","",IFERROR(INDEX(类别属性,MATCH($D846,类别表,0)),""))</f>
        <v/>
      </c>
      <c r="M846" s="18" t="n"/>
      <c r="N846" s="18" t="n"/>
      <c r="O846" s="26" t="n"/>
      <c r="P846" s="21">
        <f>IF($C846="","",IF(ISNA(MATCH($C846,账户表,0)),"※这个账户不在【基础资料】的账户档案里",IF($B846="","※没填日期，这一笔不会进任何月份的报表",IF(AND($F846&lt;&gt;"",$G846&lt;&gt;""),"※收入和支出不能同时填",IF(AND(N($F846)=0,N($G846)=0),"※收入和支出都没填",IF(OR(N($F846)&lt;0,N($G846)&lt;0),"※金额不能填负数，方向反了就换一列填",IF($D846="","※没填收支类别，分类报表会漏掉这一笔",IF(ISNA(MATCH($D846,类别表,0)),"※收支类别不在【基础资料】的清单里",IF(AND($L846="内部转账",$M846=""),"△内部转账要在「对方账户」写上另一头",IF(AND($L846="内部转账",$M846=$C846),"※对方账户跟本账户是同一个",IF(AND($L846&lt;&gt;"内部转账",$M846&lt;&gt;""),"△填了对方账户，但类别不是内部转账",IF($H846&lt;0,"△这一笔之后该账户余额成负数了，核一下",""))))))))))))</f>
        <v/>
      </c>
    </row>
    <row r="847">
      <c r="A847" s="17">
        <f>IF($C847="","",COUNTA($C$5:$C847))</f>
        <v/>
      </c>
      <c r="B847" s="20" t="n"/>
      <c r="C847" s="18" t="n"/>
      <c r="D847" s="18" t="n"/>
      <c r="E847" s="26" t="n"/>
      <c r="F847" s="19" t="n"/>
      <c r="G847" s="19" t="n"/>
      <c r="H847" s="27">
        <f>IF($C847="","",ROUND(SUMIF(账户表,$C847,账户期初)+SUMIFS($F$5:F847,$C$5:C847,$C847)-SUMIFS($G$5:G847,$C$5:C847,$C847),2))</f>
        <v/>
      </c>
      <c r="I847" s="18" t="n"/>
      <c r="J847" s="18" t="n"/>
      <c r="K847" s="28">
        <f>IF($B847="","",--TEXT($B847,"yyyymm"))</f>
        <v/>
      </c>
      <c r="L847" s="29">
        <f>IF($D847="","",IFERROR(INDEX(类别属性,MATCH($D847,类别表,0)),""))</f>
        <v/>
      </c>
      <c r="M847" s="18" t="n"/>
      <c r="N847" s="18" t="n"/>
      <c r="O847" s="26" t="n"/>
      <c r="P847" s="21">
        <f>IF($C847="","",IF(ISNA(MATCH($C847,账户表,0)),"※这个账户不在【基础资料】的账户档案里",IF($B847="","※没填日期，这一笔不会进任何月份的报表",IF(AND($F847&lt;&gt;"",$G847&lt;&gt;""),"※收入和支出不能同时填",IF(AND(N($F847)=0,N($G847)=0),"※收入和支出都没填",IF(OR(N($F847)&lt;0,N($G847)&lt;0),"※金额不能填负数，方向反了就换一列填",IF($D847="","※没填收支类别，分类报表会漏掉这一笔",IF(ISNA(MATCH($D847,类别表,0)),"※收支类别不在【基础资料】的清单里",IF(AND($L847="内部转账",$M847=""),"△内部转账要在「对方账户」写上另一头",IF(AND($L847="内部转账",$M847=$C847),"※对方账户跟本账户是同一个",IF(AND($L847&lt;&gt;"内部转账",$M847&lt;&gt;""),"△填了对方账户，但类别不是内部转账",IF($H847&lt;0,"△这一笔之后该账户余额成负数了，核一下",""))))))))))))</f>
        <v/>
      </c>
    </row>
    <row r="848">
      <c r="A848" s="17">
        <f>IF($C848="","",COUNTA($C$5:$C848))</f>
        <v/>
      </c>
      <c r="B848" s="20" t="n"/>
      <c r="C848" s="18" t="n"/>
      <c r="D848" s="18" t="n"/>
      <c r="E848" s="26" t="n"/>
      <c r="F848" s="19" t="n"/>
      <c r="G848" s="19" t="n"/>
      <c r="H848" s="27">
        <f>IF($C848="","",ROUND(SUMIF(账户表,$C848,账户期初)+SUMIFS($F$5:F848,$C$5:C848,$C848)-SUMIFS($G$5:G848,$C$5:C848,$C848),2))</f>
        <v/>
      </c>
      <c r="I848" s="18" t="n"/>
      <c r="J848" s="18" t="n"/>
      <c r="K848" s="28">
        <f>IF($B848="","",--TEXT($B848,"yyyymm"))</f>
        <v/>
      </c>
      <c r="L848" s="29">
        <f>IF($D848="","",IFERROR(INDEX(类别属性,MATCH($D848,类别表,0)),""))</f>
        <v/>
      </c>
      <c r="M848" s="18" t="n"/>
      <c r="N848" s="18" t="n"/>
      <c r="O848" s="26" t="n"/>
      <c r="P848" s="21">
        <f>IF($C848="","",IF(ISNA(MATCH($C848,账户表,0)),"※这个账户不在【基础资料】的账户档案里",IF($B848="","※没填日期，这一笔不会进任何月份的报表",IF(AND($F848&lt;&gt;"",$G848&lt;&gt;""),"※收入和支出不能同时填",IF(AND(N($F848)=0,N($G848)=0),"※收入和支出都没填",IF(OR(N($F848)&lt;0,N($G848)&lt;0),"※金额不能填负数，方向反了就换一列填",IF($D848="","※没填收支类别，分类报表会漏掉这一笔",IF(ISNA(MATCH($D848,类别表,0)),"※收支类别不在【基础资料】的清单里",IF(AND($L848="内部转账",$M848=""),"△内部转账要在「对方账户」写上另一头",IF(AND($L848="内部转账",$M848=$C848),"※对方账户跟本账户是同一个",IF(AND($L848&lt;&gt;"内部转账",$M848&lt;&gt;""),"△填了对方账户，但类别不是内部转账",IF($H848&lt;0,"△这一笔之后该账户余额成负数了，核一下",""))))))))))))</f>
        <v/>
      </c>
    </row>
    <row r="849">
      <c r="A849" s="17">
        <f>IF($C849="","",COUNTA($C$5:$C849))</f>
        <v/>
      </c>
      <c r="B849" s="20" t="n"/>
      <c r="C849" s="18" t="n"/>
      <c r="D849" s="18" t="n"/>
      <c r="E849" s="26" t="n"/>
      <c r="F849" s="19" t="n"/>
      <c r="G849" s="19" t="n"/>
      <c r="H849" s="27">
        <f>IF($C849="","",ROUND(SUMIF(账户表,$C849,账户期初)+SUMIFS($F$5:F849,$C$5:C849,$C849)-SUMIFS($G$5:G849,$C$5:C849,$C849),2))</f>
        <v/>
      </c>
      <c r="I849" s="18" t="n"/>
      <c r="J849" s="18" t="n"/>
      <c r="K849" s="28">
        <f>IF($B849="","",--TEXT($B849,"yyyymm"))</f>
        <v/>
      </c>
      <c r="L849" s="29">
        <f>IF($D849="","",IFERROR(INDEX(类别属性,MATCH($D849,类别表,0)),""))</f>
        <v/>
      </c>
      <c r="M849" s="18" t="n"/>
      <c r="N849" s="18" t="n"/>
      <c r="O849" s="26" t="n"/>
      <c r="P849" s="21">
        <f>IF($C849="","",IF(ISNA(MATCH($C849,账户表,0)),"※这个账户不在【基础资料】的账户档案里",IF($B849="","※没填日期，这一笔不会进任何月份的报表",IF(AND($F849&lt;&gt;"",$G849&lt;&gt;""),"※收入和支出不能同时填",IF(AND(N($F849)=0,N($G849)=0),"※收入和支出都没填",IF(OR(N($F849)&lt;0,N($G849)&lt;0),"※金额不能填负数，方向反了就换一列填",IF($D849="","※没填收支类别，分类报表会漏掉这一笔",IF(ISNA(MATCH($D849,类别表,0)),"※收支类别不在【基础资料】的清单里",IF(AND($L849="内部转账",$M849=""),"△内部转账要在「对方账户」写上另一头",IF(AND($L849="内部转账",$M849=$C849),"※对方账户跟本账户是同一个",IF(AND($L849&lt;&gt;"内部转账",$M849&lt;&gt;""),"△填了对方账户，但类别不是内部转账",IF($H849&lt;0,"△这一笔之后该账户余额成负数了，核一下",""))))))))))))</f>
        <v/>
      </c>
    </row>
    <row r="850">
      <c r="A850" s="17">
        <f>IF($C850="","",COUNTA($C$5:$C850))</f>
        <v/>
      </c>
      <c r="B850" s="20" t="n"/>
      <c r="C850" s="18" t="n"/>
      <c r="D850" s="18" t="n"/>
      <c r="E850" s="26" t="n"/>
      <c r="F850" s="19" t="n"/>
      <c r="G850" s="19" t="n"/>
      <c r="H850" s="27">
        <f>IF($C850="","",ROUND(SUMIF(账户表,$C850,账户期初)+SUMIFS($F$5:F850,$C$5:C850,$C850)-SUMIFS($G$5:G850,$C$5:C850,$C850),2))</f>
        <v/>
      </c>
      <c r="I850" s="18" t="n"/>
      <c r="J850" s="18" t="n"/>
      <c r="K850" s="28">
        <f>IF($B850="","",--TEXT($B850,"yyyymm"))</f>
        <v/>
      </c>
      <c r="L850" s="29">
        <f>IF($D850="","",IFERROR(INDEX(类别属性,MATCH($D850,类别表,0)),""))</f>
        <v/>
      </c>
      <c r="M850" s="18" t="n"/>
      <c r="N850" s="18" t="n"/>
      <c r="O850" s="26" t="n"/>
      <c r="P850" s="21">
        <f>IF($C850="","",IF(ISNA(MATCH($C850,账户表,0)),"※这个账户不在【基础资料】的账户档案里",IF($B850="","※没填日期，这一笔不会进任何月份的报表",IF(AND($F850&lt;&gt;"",$G850&lt;&gt;""),"※收入和支出不能同时填",IF(AND(N($F850)=0,N($G850)=0),"※收入和支出都没填",IF(OR(N($F850)&lt;0,N($G850)&lt;0),"※金额不能填负数，方向反了就换一列填",IF($D850="","※没填收支类别，分类报表会漏掉这一笔",IF(ISNA(MATCH($D850,类别表,0)),"※收支类别不在【基础资料】的清单里",IF(AND($L850="内部转账",$M850=""),"△内部转账要在「对方账户」写上另一头",IF(AND($L850="内部转账",$M850=$C850),"※对方账户跟本账户是同一个",IF(AND($L850&lt;&gt;"内部转账",$M850&lt;&gt;""),"△填了对方账户，但类别不是内部转账",IF($H850&lt;0,"△这一笔之后该账户余额成负数了，核一下",""))))))))))))</f>
        <v/>
      </c>
    </row>
    <row r="851">
      <c r="A851" s="17">
        <f>IF($C851="","",COUNTA($C$5:$C851))</f>
        <v/>
      </c>
      <c r="B851" s="20" t="n"/>
      <c r="C851" s="18" t="n"/>
      <c r="D851" s="18" t="n"/>
      <c r="E851" s="26" t="n"/>
      <c r="F851" s="19" t="n"/>
      <c r="G851" s="19" t="n"/>
      <c r="H851" s="27">
        <f>IF($C851="","",ROUND(SUMIF(账户表,$C851,账户期初)+SUMIFS($F$5:F851,$C$5:C851,$C851)-SUMIFS($G$5:G851,$C$5:C851,$C851),2))</f>
        <v/>
      </c>
      <c r="I851" s="18" t="n"/>
      <c r="J851" s="18" t="n"/>
      <c r="K851" s="28">
        <f>IF($B851="","",--TEXT($B851,"yyyymm"))</f>
        <v/>
      </c>
      <c r="L851" s="29">
        <f>IF($D851="","",IFERROR(INDEX(类别属性,MATCH($D851,类别表,0)),""))</f>
        <v/>
      </c>
      <c r="M851" s="18" t="n"/>
      <c r="N851" s="18" t="n"/>
      <c r="O851" s="26" t="n"/>
      <c r="P851" s="21">
        <f>IF($C851="","",IF(ISNA(MATCH($C851,账户表,0)),"※这个账户不在【基础资料】的账户档案里",IF($B851="","※没填日期，这一笔不会进任何月份的报表",IF(AND($F851&lt;&gt;"",$G851&lt;&gt;""),"※收入和支出不能同时填",IF(AND(N($F851)=0,N($G851)=0),"※收入和支出都没填",IF(OR(N($F851)&lt;0,N($G851)&lt;0),"※金额不能填负数，方向反了就换一列填",IF($D851="","※没填收支类别，分类报表会漏掉这一笔",IF(ISNA(MATCH($D851,类别表,0)),"※收支类别不在【基础资料】的清单里",IF(AND($L851="内部转账",$M851=""),"△内部转账要在「对方账户」写上另一头",IF(AND($L851="内部转账",$M851=$C851),"※对方账户跟本账户是同一个",IF(AND($L851&lt;&gt;"内部转账",$M851&lt;&gt;""),"△填了对方账户，但类别不是内部转账",IF($H851&lt;0,"△这一笔之后该账户余额成负数了，核一下",""))))))))))))</f>
        <v/>
      </c>
    </row>
    <row r="852">
      <c r="A852" s="17">
        <f>IF($C852="","",COUNTA($C$5:$C852))</f>
        <v/>
      </c>
      <c r="B852" s="20" t="n"/>
      <c r="C852" s="18" t="n"/>
      <c r="D852" s="18" t="n"/>
      <c r="E852" s="26" t="n"/>
      <c r="F852" s="19" t="n"/>
      <c r="G852" s="19" t="n"/>
      <c r="H852" s="27">
        <f>IF($C852="","",ROUND(SUMIF(账户表,$C852,账户期初)+SUMIFS($F$5:F852,$C$5:C852,$C852)-SUMIFS($G$5:G852,$C$5:C852,$C852),2))</f>
        <v/>
      </c>
      <c r="I852" s="18" t="n"/>
      <c r="J852" s="18" t="n"/>
      <c r="K852" s="28">
        <f>IF($B852="","",--TEXT($B852,"yyyymm"))</f>
        <v/>
      </c>
      <c r="L852" s="29">
        <f>IF($D852="","",IFERROR(INDEX(类别属性,MATCH($D852,类别表,0)),""))</f>
        <v/>
      </c>
      <c r="M852" s="18" t="n"/>
      <c r="N852" s="18" t="n"/>
      <c r="O852" s="26" t="n"/>
      <c r="P852" s="21">
        <f>IF($C852="","",IF(ISNA(MATCH($C852,账户表,0)),"※这个账户不在【基础资料】的账户档案里",IF($B852="","※没填日期，这一笔不会进任何月份的报表",IF(AND($F852&lt;&gt;"",$G852&lt;&gt;""),"※收入和支出不能同时填",IF(AND(N($F852)=0,N($G852)=0),"※收入和支出都没填",IF(OR(N($F852)&lt;0,N($G852)&lt;0),"※金额不能填负数，方向反了就换一列填",IF($D852="","※没填收支类别，分类报表会漏掉这一笔",IF(ISNA(MATCH($D852,类别表,0)),"※收支类别不在【基础资料】的清单里",IF(AND($L852="内部转账",$M852=""),"△内部转账要在「对方账户」写上另一头",IF(AND($L852="内部转账",$M852=$C852),"※对方账户跟本账户是同一个",IF(AND($L852&lt;&gt;"内部转账",$M852&lt;&gt;""),"△填了对方账户，但类别不是内部转账",IF($H852&lt;0,"△这一笔之后该账户余额成负数了，核一下",""))))))))))))</f>
        <v/>
      </c>
    </row>
    <row r="853">
      <c r="A853" s="17">
        <f>IF($C853="","",COUNTA($C$5:$C853))</f>
        <v/>
      </c>
      <c r="B853" s="20" t="n"/>
      <c r="C853" s="18" t="n"/>
      <c r="D853" s="18" t="n"/>
      <c r="E853" s="26" t="n"/>
      <c r="F853" s="19" t="n"/>
      <c r="G853" s="19" t="n"/>
      <c r="H853" s="27">
        <f>IF($C853="","",ROUND(SUMIF(账户表,$C853,账户期初)+SUMIFS($F$5:F853,$C$5:C853,$C853)-SUMIFS($G$5:G853,$C$5:C853,$C853),2))</f>
        <v/>
      </c>
      <c r="I853" s="18" t="n"/>
      <c r="J853" s="18" t="n"/>
      <c r="K853" s="28">
        <f>IF($B853="","",--TEXT($B853,"yyyymm"))</f>
        <v/>
      </c>
      <c r="L853" s="29">
        <f>IF($D853="","",IFERROR(INDEX(类别属性,MATCH($D853,类别表,0)),""))</f>
        <v/>
      </c>
      <c r="M853" s="18" t="n"/>
      <c r="N853" s="18" t="n"/>
      <c r="O853" s="26" t="n"/>
      <c r="P853" s="21">
        <f>IF($C853="","",IF(ISNA(MATCH($C853,账户表,0)),"※这个账户不在【基础资料】的账户档案里",IF($B853="","※没填日期，这一笔不会进任何月份的报表",IF(AND($F853&lt;&gt;"",$G853&lt;&gt;""),"※收入和支出不能同时填",IF(AND(N($F853)=0,N($G853)=0),"※收入和支出都没填",IF(OR(N($F853)&lt;0,N($G853)&lt;0),"※金额不能填负数，方向反了就换一列填",IF($D853="","※没填收支类别，分类报表会漏掉这一笔",IF(ISNA(MATCH($D853,类别表,0)),"※收支类别不在【基础资料】的清单里",IF(AND($L853="内部转账",$M853=""),"△内部转账要在「对方账户」写上另一头",IF(AND($L853="内部转账",$M853=$C853),"※对方账户跟本账户是同一个",IF(AND($L853&lt;&gt;"内部转账",$M853&lt;&gt;""),"△填了对方账户，但类别不是内部转账",IF($H853&lt;0,"△这一笔之后该账户余额成负数了，核一下",""))))))))))))</f>
        <v/>
      </c>
    </row>
    <row r="854">
      <c r="A854" s="17">
        <f>IF($C854="","",COUNTA($C$5:$C854))</f>
        <v/>
      </c>
      <c r="B854" s="20" t="n"/>
      <c r="C854" s="18" t="n"/>
      <c r="D854" s="18" t="n"/>
      <c r="E854" s="26" t="n"/>
      <c r="F854" s="19" t="n"/>
      <c r="G854" s="19" t="n"/>
      <c r="H854" s="27">
        <f>IF($C854="","",ROUND(SUMIF(账户表,$C854,账户期初)+SUMIFS($F$5:F854,$C$5:C854,$C854)-SUMIFS($G$5:G854,$C$5:C854,$C854),2))</f>
        <v/>
      </c>
      <c r="I854" s="18" t="n"/>
      <c r="J854" s="18" t="n"/>
      <c r="K854" s="28">
        <f>IF($B854="","",--TEXT($B854,"yyyymm"))</f>
        <v/>
      </c>
      <c r="L854" s="29">
        <f>IF($D854="","",IFERROR(INDEX(类别属性,MATCH($D854,类别表,0)),""))</f>
        <v/>
      </c>
      <c r="M854" s="18" t="n"/>
      <c r="N854" s="18" t="n"/>
      <c r="O854" s="26" t="n"/>
      <c r="P854" s="21">
        <f>IF($C854="","",IF(ISNA(MATCH($C854,账户表,0)),"※这个账户不在【基础资料】的账户档案里",IF($B854="","※没填日期，这一笔不会进任何月份的报表",IF(AND($F854&lt;&gt;"",$G854&lt;&gt;""),"※收入和支出不能同时填",IF(AND(N($F854)=0,N($G854)=0),"※收入和支出都没填",IF(OR(N($F854)&lt;0,N($G854)&lt;0),"※金额不能填负数，方向反了就换一列填",IF($D854="","※没填收支类别，分类报表会漏掉这一笔",IF(ISNA(MATCH($D854,类别表,0)),"※收支类别不在【基础资料】的清单里",IF(AND($L854="内部转账",$M854=""),"△内部转账要在「对方账户」写上另一头",IF(AND($L854="内部转账",$M854=$C854),"※对方账户跟本账户是同一个",IF(AND($L854&lt;&gt;"内部转账",$M854&lt;&gt;""),"△填了对方账户，但类别不是内部转账",IF($H854&lt;0,"△这一笔之后该账户余额成负数了，核一下",""))))))))))))</f>
        <v/>
      </c>
    </row>
    <row r="855">
      <c r="A855" s="17">
        <f>IF($C855="","",COUNTA($C$5:$C855))</f>
        <v/>
      </c>
      <c r="B855" s="20" t="n"/>
      <c r="C855" s="18" t="n"/>
      <c r="D855" s="18" t="n"/>
      <c r="E855" s="26" t="n"/>
      <c r="F855" s="19" t="n"/>
      <c r="G855" s="19" t="n"/>
      <c r="H855" s="27">
        <f>IF($C855="","",ROUND(SUMIF(账户表,$C855,账户期初)+SUMIFS($F$5:F855,$C$5:C855,$C855)-SUMIFS($G$5:G855,$C$5:C855,$C855),2))</f>
        <v/>
      </c>
      <c r="I855" s="18" t="n"/>
      <c r="J855" s="18" t="n"/>
      <c r="K855" s="28">
        <f>IF($B855="","",--TEXT($B855,"yyyymm"))</f>
        <v/>
      </c>
      <c r="L855" s="29">
        <f>IF($D855="","",IFERROR(INDEX(类别属性,MATCH($D855,类别表,0)),""))</f>
        <v/>
      </c>
      <c r="M855" s="18" t="n"/>
      <c r="N855" s="18" t="n"/>
      <c r="O855" s="26" t="n"/>
      <c r="P855" s="21">
        <f>IF($C855="","",IF(ISNA(MATCH($C855,账户表,0)),"※这个账户不在【基础资料】的账户档案里",IF($B855="","※没填日期，这一笔不会进任何月份的报表",IF(AND($F855&lt;&gt;"",$G855&lt;&gt;""),"※收入和支出不能同时填",IF(AND(N($F855)=0,N($G855)=0),"※收入和支出都没填",IF(OR(N($F855)&lt;0,N($G855)&lt;0),"※金额不能填负数，方向反了就换一列填",IF($D855="","※没填收支类别，分类报表会漏掉这一笔",IF(ISNA(MATCH($D855,类别表,0)),"※收支类别不在【基础资料】的清单里",IF(AND($L855="内部转账",$M855=""),"△内部转账要在「对方账户」写上另一头",IF(AND($L855="内部转账",$M855=$C855),"※对方账户跟本账户是同一个",IF(AND($L855&lt;&gt;"内部转账",$M855&lt;&gt;""),"△填了对方账户，但类别不是内部转账",IF($H855&lt;0,"△这一笔之后该账户余额成负数了，核一下",""))))))))))))</f>
        <v/>
      </c>
    </row>
    <row r="856">
      <c r="A856" s="17">
        <f>IF($C856="","",COUNTA($C$5:$C856))</f>
        <v/>
      </c>
      <c r="B856" s="20" t="n"/>
      <c r="C856" s="18" t="n"/>
      <c r="D856" s="18" t="n"/>
      <c r="E856" s="26" t="n"/>
      <c r="F856" s="19" t="n"/>
      <c r="G856" s="19" t="n"/>
      <c r="H856" s="27">
        <f>IF($C856="","",ROUND(SUMIF(账户表,$C856,账户期初)+SUMIFS($F$5:F856,$C$5:C856,$C856)-SUMIFS($G$5:G856,$C$5:C856,$C856),2))</f>
        <v/>
      </c>
      <c r="I856" s="18" t="n"/>
      <c r="J856" s="18" t="n"/>
      <c r="K856" s="28">
        <f>IF($B856="","",--TEXT($B856,"yyyymm"))</f>
        <v/>
      </c>
      <c r="L856" s="29">
        <f>IF($D856="","",IFERROR(INDEX(类别属性,MATCH($D856,类别表,0)),""))</f>
        <v/>
      </c>
      <c r="M856" s="18" t="n"/>
      <c r="N856" s="18" t="n"/>
      <c r="O856" s="26" t="n"/>
      <c r="P856" s="21">
        <f>IF($C856="","",IF(ISNA(MATCH($C856,账户表,0)),"※这个账户不在【基础资料】的账户档案里",IF($B856="","※没填日期，这一笔不会进任何月份的报表",IF(AND($F856&lt;&gt;"",$G856&lt;&gt;""),"※收入和支出不能同时填",IF(AND(N($F856)=0,N($G856)=0),"※收入和支出都没填",IF(OR(N($F856)&lt;0,N($G856)&lt;0),"※金额不能填负数，方向反了就换一列填",IF($D856="","※没填收支类别，分类报表会漏掉这一笔",IF(ISNA(MATCH($D856,类别表,0)),"※收支类别不在【基础资料】的清单里",IF(AND($L856="内部转账",$M856=""),"△内部转账要在「对方账户」写上另一头",IF(AND($L856="内部转账",$M856=$C856),"※对方账户跟本账户是同一个",IF(AND($L856&lt;&gt;"内部转账",$M856&lt;&gt;""),"△填了对方账户，但类别不是内部转账",IF($H856&lt;0,"△这一笔之后该账户余额成负数了，核一下",""))))))))))))</f>
        <v/>
      </c>
    </row>
    <row r="857">
      <c r="A857" s="17">
        <f>IF($C857="","",COUNTA($C$5:$C857))</f>
        <v/>
      </c>
      <c r="B857" s="20" t="n"/>
      <c r="C857" s="18" t="n"/>
      <c r="D857" s="18" t="n"/>
      <c r="E857" s="26" t="n"/>
      <c r="F857" s="19" t="n"/>
      <c r="G857" s="19" t="n"/>
      <c r="H857" s="27">
        <f>IF($C857="","",ROUND(SUMIF(账户表,$C857,账户期初)+SUMIFS($F$5:F857,$C$5:C857,$C857)-SUMIFS($G$5:G857,$C$5:C857,$C857),2))</f>
        <v/>
      </c>
      <c r="I857" s="18" t="n"/>
      <c r="J857" s="18" t="n"/>
      <c r="K857" s="28">
        <f>IF($B857="","",--TEXT($B857,"yyyymm"))</f>
        <v/>
      </c>
      <c r="L857" s="29">
        <f>IF($D857="","",IFERROR(INDEX(类别属性,MATCH($D857,类别表,0)),""))</f>
        <v/>
      </c>
      <c r="M857" s="18" t="n"/>
      <c r="N857" s="18" t="n"/>
      <c r="O857" s="26" t="n"/>
      <c r="P857" s="21">
        <f>IF($C857="","",IF(ISNA(MATCH($C857,账户表,0)),"※这个账户不在【基础资料】的账户档案里",IF($B857="","※没填日期，这一笔不会进任何月份的报表",IF(AND($F857&lt;&gt;"",$G857&lt;&gt;""),"※收入和支出不能同时填",IF(AND(N($F857)=0,N($G857)=0),"※收入和支出都没填",IF(OR(N($F857)&lt;0,N($G857)&lt;0),"※金额不能填负数，方向反了就换一列填",IF($D857="","※没填收支类别，分类报表会漏掉这一笔",IF(ISNA(MATCH($D857,类别表,0)),"※收支类别不在【基础资料】的清单里",IF(AND($L857="内部转账",$M857=""),"△内部转账要在「对方账户」写上另一头",IF(AND($L857="内部转账",$M857=$C857),"※对方账户跟本账户是同一个",IF(AND($L857&lt;&gt;"内部转账",$M857&lt;&gt;""),"△填了对方账户，但类别不是内部转账",IF($H857&lt;0,"△这一笔之后该账户余额成负数了，核一下",""))))))))))))</f>
        <v/>
      </c>
    </row>
    <row r="858">
      <c r="A858" s="17">
        <f>IF($C858="","",COUNTA($C$5:$C858))</f>
        <v/>
      </c>
      <c r="B858" s="20" t="n"/>
      <c r="C858" s="18" t="n"/>
      <c r="D858" s="18" t="n"/>
      <c r="E858" s="26" t="n"/>
      <c r="F858" s="19" t="n"/>
      <c r="G858" s="19" t="n"/>
      <c r="H858" s="27">
        <f>IF($C858="","",ROUND(SUMIF(账户表,$C858,账户期初)+SUMIFS($F$5:F858,$C$5:C858,$C858)-SUMIFS($G$5:G858,$C$5:C858,$C858),2))</f>
        <v/>
      </c>
      <c r="I858" s="18" t="n"/>
      <c r="J858" s="18" t="n"/>
      <c r="K858" s="28">
        <f>IF($B858="","",--TEXT($B858,"yyyymm"))</f>
        <v/>
      </c>
      <c r="L858" s="29">
        <f>IF($D858="","",IFERROR(INDEX(类别属性,MATCH($D858,类别表,0)),""))</f>
        <v/>
      </c>
      <c r="M858" s="18" t="n"/>
      <c r="N858" s="18" t="n"/>
      <c r="O858" s="26" t="n"/>
      <c r="P858" s="21">
        <f>IF($C858="","",IF(ISNA(MATCH($C858,账户表,0)),"※这个账户不在【基础资料】的账户档案里",IF($B858="","※没填日期，这一笔不会进任何月份的报表",IF(AND($F858&lt;&gt;"",$G858&lt;&gt;""),"※收入和支出不能同时填",IF(AND(N($F858)=0,N($G858)=0),"※收入和支出都没填",IF(OR(N($F858)&lt;0,N($G858)&lt;0),"※金额不能填负数，方向反了就换一列填",IF($D858="","※没填收支类别，分类报表会漏掉这一笔",IF(ISNA(MATCH($D858,类别表,0)),"※收支类别不在【基础资料】的清单里",IF(AND($L858="内部转账",$M858=""),"△内部转账要在「对方账户」写上另一头",IF(AND($L858="内部转账",$M858=$C858),"※对方账户跟本账户是同一个",IF(AND($L858&lt;&gt;"内部转账",$M858&lt;&gt;""),"△填了对方账户，但类别不是内部转账",IF($H858&lt;0,"△这一笔之后该账户余额成负数了，核一下",""))))))))))))</f>
        <v/>
      </c>
    </row>
    <row r="859">
      <c r="A859" s="17">
        <f>IF($C859="","",COUNTA($C$5:$C859))</f>
        <v/>
      </c>
      <c r="B859" s="20" t="n"/>
      <c r="C859" s="18" t="n"/>
      <c r="D859" s="18" t="n"/>
      <c r="E859" s="26" t="n"/>
      <c r="F859" s="19" t="n"/>
      <c r="G859" s="19" t="n"/>
      <c r="H859" s="27">
        <f>IF($C859="","",ROUND(SUMIF(账户表,$C859,账户期初)+SUMIFS($F$5:F859,$C$5:C859,$C859)-SUMIFS($G$5:G859,$C$5:C859,$C859),2))</f>
        <v/>
      </c>
      <c r="I859" s="18" t="n"/>
      <c r="J859" s="18" t="n"/>
      <c r="K859" s="28">
        <f>IF($B859="","",--TEXT($B859,"yyyymm"))</f>
        <v/>
      </c>
      <c r="L859" s="29">
        <f>IF($D859="","",IFERROR(INDEX(类别属性,MATCH($D859,类别表,0)),""))</f>
        <v/>
      </c>
      <c r="M859" s="18" t="n"/>
      <c r="N859" s="18" t="n"/>
      <c r="O859" s="26" t="n"/>
      <c r="P859" s="21">
        <f>IF($C859="","",IF(ISNA(MATCH($C859,账户表,0)),"※这个账户不在【基础资料】的账户档案里",IF($B859="","※没填日期，这一笔不会进任何月份的报表",IF(AND($F859&lt;&gt;"",$G859&lt;&gt;""),"※收入和支出不能同时填",IF(AND(N($F859)=0,N($G859)=0),"※收入和支出都没填",IF(OR(N($F859)&lt;0,N($G859)&lt;0),"※金额不能填负数，方向反了就换一列填",IF($D859="","※没填收支类别，分类报表会漏掉这一笔",IF(ISNA(MATCH($D859,类别表,0)),"※收支类别不在【基础资料】的清单里",IF(AND($L859="内部转账",$M859=""),"△内部转账要在「对方账户」写上另一头",IF(AND($L859="内部转账",$M859=$C859),"※对方账户跟本账户是同一个",IF(AND($L859&lt;&gt;"内部转账",$M859&lt;&gt;""),"△填了对方账户，但类别不是内部转账",IF($H859&lt;0,"△这一笔之后该账户余额成负数了，核一下",""))))))))))))</f>
        <v/>
      </c>
    </row>
    <row r="860">
      <c r="A860" s="17">
        <f>IF($C860="","",COUNTA($C$5:$C860))</f>
        <v/>
      </c>
      <c r="B860" s="20" t="n"/>
      <c r="C860" s="18" t="n"/>
      <c r="D860" s="18" t="n"/>
      <c r="E860" s="26" t="n"/>
      <c r="F860" s="19" t="n"/>
      <c r="G860" s="19" t="n"/>
      <c r="H860" s="27">
        <f>IF($C860="","",ROUND(SUMIF(账户表,$C860,账户期初)+SUMIFS($F$5:F860,$C$5:C860,$C860)-SUMIFS($G$5:G860,$C$5:C860,$C860),2))</f>
        <v/>
      </c>
      <c r="I860" s="18" t="n"/>
      <c r="J860" s="18" t="n"/>
      <c r="K860" s="28">
        <f>IF($B860="","",--TEXT($B860,"yyyymm"))</f>
        <v/>
      </c>
      <c r="L860" s="29">
        <f>IF($D860="","",IFERROR(INDEX(类别属性,MATCH($D860,类别表,0)),""))</f>
        <v/>
      </c>
      <c r="M860" s="18" t="n"/>
      <c r="N860" s="18" t="n"/>
      <c r="O860" s="26" t="n"/>
      <c r="P860" s="21">
        <f>IF($C860="","",IF(ISNA(MATCH($C860,账户表,0)),"※这个账户不在【基础资料】的账户档案里",IF($B860="","※没填日期，这一笔不会进任何月份的报表",IF(AND($F860&lt;&gt;"",$G860&lt;&gt;""),"※收入和支出不能同时填",IF(AND(N($F860)=0,N($G860)=0),"※收入和支出都没填",IF(OR(N($F860)&lt;0,N($G860)&lt;0),"※金额不能填负数，方向反了就换一列填",IF($D860="","※没填收支类别，分类报表会漏掉这一笔",IF(ISNA(MATCH($D860,类别表,0)),"※收支类别不在【基础资料】的清单里",IF(AND($L860="内部转账",$M860=""),"△内部转账要在「对方账户」写上另一头",IF(AND($L860="内部转账",$M860=$C860),"※对方账户跟本账户是同一个",IF(AND($L860&lt;&gt;"内部转账",$M860&lt;&gt;""),"△填了对方账户，但类别不是内部转账",IF($H860&lt;0,"△这一笔之后该账户余额成负数了，核一下",""))))))))))))</f>
        <v/>
      </c>
    </row>
    <row r="861">
      <c r="A861" s="17">
        <f>IF($C861="","",COUNTA($C$5:$C861))</f>
        <v/>
      </c>
      <c r="B861" s="20" t="n"/>
      <c r="C861" s="18" t="n"/>
      <c r="D861" s="18" t="n"/>
      <c r="E861" s="26" t="n"/>
      <c r="F861" s="19" t="n"/>
      <c r="G861" s="19" t="n"/>
      <c r="H861" s="27">
        <f>IF($C861="","",ROUND(SUMIF(账户表,$C861,账户期初)+SUMIFS($F$5:F861,$C$5:C861,$C861)-SUMIFS($G$5:G861,$C$5:C861,$C861),2))</f>
        <v/>
      </c>
      <c r="I861" s="18" t="n"/>
      <c r="J861" s="18" t="n"/>
      <c r="K861" s="28">
        <f>IF($B861="","",--TEXT($B861,"yyyymm"))</f>
        <v/>
      </c>
      <c r="L861" s="29">
        <f>IF($D861="","",IFERROR(INDEX(类别属性,MATCH($D861,类别表,0)),""))</f>
        <v/>
      </c>
      <c r="M861" s="18" t="n"/>
      <c r="N861" s="18" t="n"/>
      <c r="O861" s="26" t="n"/>
      <c r="P861" s="21">
        <f>IF($C861="","",IF(ISNA(MATCH($C861,账户表,0)),"※这个账户不在【基础资料】的账户档案里",IF($B861="","※没填日期，这一笔不会进任何月份的报表",IF(AND($F861&lt;&gt;"",$G861&lt;&gt;""),"※收入和支出不能同时填",IF(AND(N($F861)=0,N($G861)=0),"※收入和支出都没填",IF(OR(N($F861)&lt;0,N($G861)&lt;0),"※金额不能填负数，方向反了就换一列填",IF($D861="","※没填收支类别，分类报表会漏掉这一笔",IF(ISNA(MATCH($D861,类别表,0)),"※收支类别不在【基础资料】的清单里",IF(AND($L861="内部转账",$M861=""),"△内部转账要在「对方账户」写上另一头",IF(AND($L861="内部转账",$M861=$C861),"※对方账户跟本账户是同一个",IF(AND($L861&lt;&gt;"内部转账",$M861&lt;&gt;""),"△填了对方账户，但类别不是内部转账",IF($H861&lt;0,"△这一笔之后该账户余额成负数了，核一下",""))))))))))))</f>
        <v/>
      </c>
    </row>
    <row r="862">
      <c r="A862" s="17">
        <f>IF($C862="","",COUNTA($C$5:$C862))</f>
        <v/>
      </c>
      <c r="B862" s="20" t="n"/>
      <c r="C862" s="18" t="n"/>
      <c r="D862" s="18" t="n"/>
      <c r="E862" s="26" t="n"/>
      <c r="F862" s="19" t="n"/>
      <c r="G862" s="19" t="n"/>
      <c r="H862" s="27">
        <f>IF($C862="","",ROUND(SUMIF(账户表,$C862,账户期初)+SUMIFS($F$5:F862,$C$5:C862,$C862)-SUMIFS($G$5:G862,$C$5:C862,$C862),2))</f>
        <v/>
      </c>
      <c r="I862" s="18" t="n"/>
      <c r="J862" s="18" t="n"/>
      <c r="K862" s="28">
        <f>IF($B862="","",--TEXT($B862,"yyyymm"))</f>
        <v/>
      </c>
      <c r="L862" s="29">
        <f>IF($D862="","",IFERROR(INDEX(类别属性,MATCH($D862,类别表,0)),""))</f>
        <v/>
      </c>
      <c r="M862" s="18" t="n"/>
      <c r="N862" s="18" t="n"/>
      <c r="O862" s="26" t="n"/>
      <c r="P862" s="21">
        <f>IF($C862="","",IF(ISNA(MATCH($C862,账户表,0)),"※这个账户不在【基础资料】的账户档案里",IF($B862="","※没填日期，这一笔不会进任何月份的报表",IF(AND($F862&lt;&gt;"",$G862&lt;&gt;""),"※收入和支出不能同时填",IF(AND(N($F862)=0,N($G862)=0),"※收入和支出都没填",IF(OR(N($F862)&lt;0,N($G862)&lt;0),"※金额不能填负数，方向反了就换一列填",IF($D862="","※没填收支类别，分类报表会漏掉这一笔",IF(ISNA(MATCH($D862,类别表,0)),"※收支类别不在【基础资料】的清单里",IF(AND($L862="内部转账",$M862=""),"△内部转账要在「对方账户」写上另一头",IF(AND($L862="内部转账",$M862=$C862),"※对方账户跟本账户是同一个",IF(AND($L862&lt;&gt;"内部转账",$M862&lt;&gt;""),"△填了对方账户，但类别不是内部转账",IF($H862&lt;0,"△这一笔之后该账户余额成负数了，核一下",""))))))))))))</f>
        <v/>
      </c>
    </row>
    <row r="863">
      <c r="A863" s="17">
        <f>IF($C863="","",COUNTA($C$5:$C863))</f>
        <v/>
      </c>
      <c r="B863" s="20" t="n"/>
      <c r="C863" s="18" t="n"/>
      <c r="D863" s="18" t="n"/>
      <c r="E863" s="26" t="n"/>
      <c r="F863" s="19" t="n"/>
      <c r="G863" s="19" t="n"/>
      <c r="H863" s="27">
        <f>IF($C863="","",ROUND(SUMIF(账户表,$C863,账户期初)+SUMIFS($F$5:F863,$C$5:C863,$C863)-SUMIFS($G$5:G863,$C$5:C863,$C863),2))</f>
        <v/>
      </c>
      <c r="I863" s="18" t="n"/>
      <c r="J863" s="18" t="n"/>
      <c r="K863" s="28">
        <f>IF($B863="","",--TEXT($B863,"yyyymm"))</f>
        <v/>
      </c>
      <c r="L863" s="29">
        <f>IF($D863="","",IFERROR(INDEX(类别属性,MATCH($D863,类别表,0)),""))</f>
        <v/>
      </c>
      <c r="M863" s="18" t="n"/>
      <c r="N863" s="18" t="n"/>
      <c r="O863" s="26" t="n"/>
      <c r="P863" s="21">
        <f>IF($C863="","",IF(ISNA(MATCH($C863,账户表,0)),"※这个账户不在【基础资料】的账户档案里",IF($B863="","※没填日期，这一笔不会进任何月份的报表",IF(AND($F863&lt;&gt;"",$G863&lt;&gt;""),"※收入和支出不能同时填",IF(AND(N($F863)=0,N($G863)=0),"※收入和支出都没填",IF(OR(N($F863)&lt;0,N($G863)&lt;0),"※金额不能填负数，方向反了就换一列填",IF($D863="","※没填收支类别，分类报表会漏掉这一笔",IF(ISNA(MATCH($D863,类别表,0)),"※收支类别不在【基础资料】的清单里",IF(AND($L863="内部转账",$M863=""),"△内部转账要在「对方账户」写上另一头",IF(AND($L863="内部转账",$M863=$C863),"※对方账户跟本账户是同一个",IF(AND($L863&lt;&gt;"内部转账",$M863&lt;&gt;""),"△填了对方账户，但类别不是内部转账",IF($H863&lt;0,"△这一笔之后该账户余额成负数了，核一下",""))))))))))))</f>
        <v/>
      </c>
    </row>
    <row r="864">
      <c r="A864" s="17">
        <f>IF($C864="","",COUNTA($C$5:$C864))</f>
        <v/>
      </c>
      <c r="B864" s="20" t="n"/>
      <c r="C864" s="18" t="n"/>
      <c r="D864" s="18" t="n"/>
      <c r="E864" s="26" t="n"/>
      <c r="F864" s="19" t="n"/>
      <c r="G864" s="19" t="n"/>
      <c r="H864" s="27">
        <f>IF($C864="","",ROUND(SUMIF(账户表,$C864,账户期初)+SUMIFS($F$5:F864,$C$5:C864,$C864)-SUMIFS($G$5:G864,$C$5:C864,$C864),2))</f>
        <v/>
      </c>
      <c r="I864" s="18" t="n"/>
      <c r="J864" s="18" t="n"/>
      <c r="K864" s="28">
        <f>IF($B864="","",--TEXT($B864,"yyyymm"))</f>
        <v/>
      </c>
      <c r="L864" s="29">
        <f>IF($D864="","",IFERROR(INDEX(类别属性,MATCH($D864,类别表,0)),""))</f>
        <v/>
      </c>
      <c r="M864" s="18" t="n"/>
      <c r="N864" s="18" t="n"/>
      <c r="O864" s="26" t="n"/>
      <c r="P864" s="21">
        <f>IF($C864="","",IF(ISNA(MATCH($C864,账户表,0)),"※这个账户不在【基础资料】的账户档案里",IF($B864="","※没填日期，这一笔不会进任何月份的报表",IF(AND($F864&lt;&gt;"",$G864&lt;&gt;""),"※收入和支出不能同时填",IF(AND(N($F864)=0,N($G864)=0),"※收入和支出都没填",IF(OR(N($F864)&lt;0,N($G864)&lt;0),"※金额不能填负数，方向反了就换一列填",IF($D864="","※没填收支类别，分类报表会漏掉这一笔",IF(ISNA(MATCH($D864,类别表,0)),"※收支类别不在【基础资料】的清单里",IF(AND($L864="内部转账",$M864=""),"△内部转账要在「对方账户」写上另一头",IF(AND($L864="内部转账",$M864=$C864),"※对方账户跟本账户是同一个",IF(AND($L864&lt;&gt;"内部转账",$M864&lt;&gt;""),"△填了对方账户，但类别不是内部转账",IF($H864&lt;0,"△这一笔之后该账户余额成负数了，核一下",""))))))))))))</f>
        <v/>
      </c>
    </row>
    <row r="865">
      <c r="A865" s="17">
        <f>IF($C865="","",COUNTA($C$5:$C865))</f>
        <v/>
      </c>
      <c r="B865" s="20" t="n"/>
      <c r="C865" s="18" t="n"/>
      <c r="D865" s="18" t="n"/>
      <c r="E865" s="26" t="n"/>
      <c r="F865" s="19" t="n"/>
      <c r="G865" s="19" t="n"/>
      <c r="H865" s="27">
        <f>IF($C865="","",ROUND(SUMIF(账户表,$C865,账户期初)+SUMIFS($F$5:F865,$C$5:C865,$C865)-SUMIFS($G$5:G865,$C$5:C865,$C865),2))</f>
        <v/>
      </c>
      <c r="I865" s="18" t="n"/>
      <c r="J865" s="18" t="n"/>
      <c r="K865" s="28">
        <f>IF($B865="","",--TEXT($B865,"yyyymm"))</f>
        <v/>
      </c>
      <c r="L865" s="29">
        <f>IF($D865="","",IFERROR(INDEX(类别属性,MATCH($D865,类别表,0)),""))</f>
        <v/>
      </c>
      <c r="M865" s="18" t="n"/>
      <c r="N865" s="18" t="n"/>
      <c r="O865" s="26" t="n"/>
      <c r="P865" s="21">
        <f>IF($C865="","",IF(ISNA(MATCH($C865,账户表,0)),"※这个账户不在【基础资料】的账户档案里",IF($B865="","※没填日期，这一笔不会进任何月份的报表",IF(AND($F865&lt;&gt;"",$G865&lt;&gt;""),"※收入和支出不能同时填",IF(AND(N($F865)=0,N($G865)=0),"※收入和支出都没填",IF(OR(N($F865)&lt;0,N($G865)&lt;0),"※金额不能填负数，方向反了就换一列填",IF($D865="","※没填收支类别，分类报表会漏掉这一笔",IF(ISNA(MATCH($D865,类别表,0)),"※收支类别不在【基础资料】的清单里",IF(AND($L865="内部转账",$M865=""),"△内部转账要在「对方账户」写上另一头",IF(AND($L865="内部转账",$M865=$C865),"※对方账户跟本账户是同一个",IF(AND($L865&lt;&gt;"内部转账",$M865&lt;&gt;""),"△填了对方账户，但类别不是内部转账",IF($H865&lt;0,"△这一笔之后该账户余额成负数了，核一下",""))))))))))))</f>
        <v/>
      </c>
    </row>
    <row r="866">
      <c r="A866" s="17">
        <f>IF($C866="","",COUNTA($C$5:$C866))</f>
        <v/>
      </c>
      <c r="B866" s="20" t="n"/>
      <c r="C866" s="18" t="n"/>
      <c r="D866" s="18" t="n"/>
      <c r="E866" s="26" t="n"/>
      <c r="F866" s="19" t="n"/>
      <c r="G866" s="19" t="n"/>
      <c r="H866" s="27">
        <f>IF($C866="","",ROUND(SUMIF(账户表,$C866,账户期初)+SUMIFS($F$5:F866,$C$5:C866,$C866)-SUMIFS($G$5:G866,$C$5:C866,$C866),2))</f>
        <v/>
      </c>
      <c r="I866" s="18" t="n"/>
      <c r="J866" s="18" t="n"/>
      <c r="K866" s="28">
        <f>IF($B866="","",--TEXT($B866,"yyyymm"))</f>
        <v/>
      </c>
      <c r="L866" s="29">
        <f>IF($D866="","",IFERROR(INDEX(类别属性,MATCH($D866,类别表,0)),""))</f>
        <v/>
      </c>
      <c r="M866" s="18" t="n"/>
      <c r="N866" s="18" t="n"/>
      <c r="O866" s="26" t="n"/>
      <c r="P866" s="21">
        <f>IF($C866="","",IF(ISNA(MATCH($C866,账户表,0)),"※这个账户不在【基础资料】的账户档案里",IF($B866="","※没填日期，这一笔不会进任何月份的报表",IF(AND($F866&lt;&gt;"",$G866&lt;&gt;""),"※收入和支出不能同时填",IF(AND(N($F866)=0,N($G866)=0),"※收入和支出都没填",IF(OR(N($F866)&lt;0,N($G866)&lt;0),"※金额不能填负数，方向反了就换一列填",IF($D866="","※没填收支类别，分类报表会漏掉这一笔",IF(ISNA(MATCH($D866,类别表,0)),"※收支类别不在【基础资料】的清单里",IF(AND($L866="内部转账",$M866=""),"△内部转账要在「对方账户」写上另一头",IF(AND($L866="内部转账",$M866=$C866),"※对方账户跟本账户是同一个",IF(AND($L866&lt;&gt;"内部转账",$M866&lt;&gt;""),"△填了对方账户，但类别不是内部转账",IF($H866&lt;0,"△这一笔之后该账户余额成负数了，核一下",""))))))))))))</f>
        <v/>
      </c>
    </row>
    <row r="867">
      <c r="A867" s="17">
        <f>IF($C867="","",COUNTA($C$5:$C867))</f>
        <v/>
      </c>
      <c r="B867" s="20" t="n"/>
      <c r="C867" s="18" t="n"/>
      <c r="D867" s="18" t="n"/>
      <c r="E867" s="26" t="n"/>
      <c r="F867" s="19" t="n"/>
      <c r="G867" s="19" t="n"/>
      <c r="H867" s="27">
        <f>IF($C867="","",ROUND(SUMIF(账户表,$C867,账户期初)+SUMIFS($F$5:F867,$C$5:C867,$C867)-SUMIFS($G$5:G867,$C$5:C867,$C867),2))</f>
        <v/>
      </c>
      <c r="I867" s="18" t="n"/>
      <c r="J867" s="18" t="n"/>
      <c r="K867" s="28">
        <f>IF($B867="","",--TEXT($B867,"yyyymm"))</f>
        <v/>
      </c>
      <c r="L867" s="29">
        <f>IF($D867="","",IFERROR(INDEX(类别属性,MATCH($D867,类别表,0)),""))</f>
        <v/>
      </c>
      <c r="M867" s="18" t="n"/>
      <c r="N867" s="18" t="n"/>
      <c r="O867" s="26" t="n"/>
      <c r="P867" s="21">
        <f>IF($C867="","",IF(ISNA(MATCH($C867,账户表,0)),"※这个账户不在【基础资料】的账户档案里",IF($B867="","※没填日期，这一笔不会进任何月份的报表",IF(AND($F867&lt;&gt;"",$G867&lt;&gt;""),"※收入和支出不能同时填",IF(AND(N($F867)=0,N($G867)=0),"※收入和支出都没填",IF(OR(N($F867)&lt;0,N($G867)&lt;0),"※金额不能填负数，方向反了就换一列填",IF($D867="","※没填收支类别，分类报表会漏掉这一笔",IF(ISNA(MATCH($D867,类别表,0)),"※收支类别不在【基础资料】的清单里",IF(AND($L867="内部转账",$M867=""),"△内部转账要在「对方账户」写上另一头",IF(AND($L867="内部转账",$M867=$C867),"※对方账户跟本账户是同一个",IF(AND($L867&lt;&gt;"内部转账",$M867&lt;&gt;""),"△填了对方账户，但类别不是内部转账",IF($H867&lt;0,"△这一笔之后该账户余额成负数了，核一下",""))))))))))))</f>
        <v/>
      </c>
    </row>
    <row r="868">
      <c r="A868" s="17">
        <f>IF($C868="","",COUNTA($C$5:$C868))</f>
        <v/>
      </c>
      <c r="B868" s="20" t="n"/>
      <c r="C868" s="18" t="n"/>
      <c r="D868" s="18" t="n"/>
      <c r="E868" s="26" t="n"/>
      <c r="F868" s="19" t="n"/>
      <c r="G868" s="19" t="n"/>
      <c r="H868" s="27">
        <f>IF($C868="","",ROUND(SUMIF(账户表,$C868,账户期初)+SUMIFS($F$5:F868,$C$5:C868,$C868)-SUMIFS($G$5:G868,$C$5:C868,$C868),2))</f>
        <v/>
      </c>
      <c r="I868" s="18" t="n"/>
      <c r="J868" s="18" t="n"/>
      <c r="K868" s="28">
        <f>IF($B868="","",--TEXT($B868,"yyyymm"))</f>
        <v/>
      </c>
      <c r="L868" s="29">
        <f>IF($D868="","",IFERROR(INDEX(类别属性,MATCH($D868,类别表,0)),""))</f>
        <v/>
      </c>
      <c r="M868" s="18" t="n"/>
      <c r="N868" s="18" t="n"/>
      <c r="O868" s="26" t="n"/>
      <c r="P868" s="21">
        <f>IF($C868="","",IF(ISNA(MATCH($C868,账户表,0)),"※这个账户不在【基础资料】的账户档案里",IF($B868="","※没填日期，这一笔不会进任何月份的报表",IF(AND($F868&lt;&gt;"",$G868&lt;&gt;""),"※收入和支出不能同时填",IF(AND(N($F868)=0,N($G868)=0),"※收入和支出都没填",IF(OR(N($F868)&lt;0,N($G868)&lt;0),"※金额不能填负数，方向反了就换一列填",IF($D868="","※没填收支类别，分类报表会漏掉这一笔",IF(ISNA(MATCH($D868,类别表,0)),"※收支类别不在【基础资料】的清单里",IF(AND($L868="内部转账",$M868=""),"△内部转账要在「对方账户」写上另一头",IF(AND($L868="内部转账",$M868=$C868),"※对方账户跟本账户是同一个",IF(AND($L868&lt;&gt;"内部转账",$M868&lt;&gt;""),"△填了对方账户，但类别不是内部转账",IF($H868&lt;0,"△这一笔之后该账户余额成负数了，核一下",""))))))))))))</f>
        <v/>
      </c>
    </row>
    <row r="869">
      <c r="A869" s="17">
        <f>IF($C869="","",COUNTA($C$5:$C869))</f>
        <v/>
      </c>
      <c r="B869" s="20" t="n"/>
      <c r="C869" s="18" t="n"/>
      <c r="D869" s="18" t="n"/>
      <c r="E869" s="26" t="n"/>
      <c r="F869" s="19" t="n"/>
      <c r="G869" s="19" t="n"/>
      <c r="H869" s="27">
        <f>IF($C869="","",ROUND(SUMIF(账户表,$C869,账户期初)+SUMIFS($F$5:F869,$C$5:C869,$C869)-SUMIFS($G$5:G869,$C$5:C869,$C869),2))</f>
        <v/>
      </c>
      <c r="I869" s="18" t="n"/>
      <c r="J869" s="18" t="n"/>
      <c r="K869" s="28">
        <f>IF($B869="","",--TEXT($B869,"yyyymm"))</f>
        <v/>
      </c>
      <c r="L869" s="29">
        <f>IF($D869="","",IFERROR(INDEX(类别属性,MATCH($D869,类别表,0)),""))</f>
        <v/>
      </c>
      <c r="M869" s="18" t="n"/>
      <c r="N869" s="18" t="n"/>
      <c r="O869" s="26" t="n"/>
      <c r="P869" s="21">
        <f>IF($C869="","",IF(ISNA(MATCH($C869,账户表,0)),"※这个账户不在【基础资料】的账户档案里",IF($B869="","※没填日期，这一笔不会进任何月份的报表",IF(AND($F869&lt;&gt;"",$G869&lt;&gt;""),"※收入和支出不能同时填",IF(AND(N($F869)=0,N($G869)=0),"※收入和支出都没填",IF(OR(N($F869)&lt;0,N($G869)&lt;0),"※金额不能填负数，方向反了就换一列填",IF($D869="","※没填收支类别，分类报表会漏掉这一笔",IF(ISNA(MATCH($D869,类别表,0)),"※收支类别不在【基础资料】的清单里",IF(AND($L869="内部转账",$M869=""),"△内部转账要在「对方账户」写上另一头",IF(AND($L869="内部转账",$M869=$C869),"※对方账户跟本账户是同一个",IF(AND($L869&lt;&gt;"内部转账",$M869&lt;&gt;""),"△填了对方账户，但类别不是内部转账",IF($H869&lt;0,"△这一笔之后该账户余额成负数了，核一下",""))))))))))))</f>
        <v/>
      </c>
    </row>
    <row r="870">
      <c r="A870" s="17">
        <f>IF($C870="","",COUNTA($C$5:$C870))</f>
        <v/>
      </c>
      <c r="B870" s="20" t="n"/>
      <c r="C870" s="18" t="n"/>
      <c r="D870" s="18" t="n"/>
      <c r="E870" s="26" t="n"/>
      <c r="F870" s="19" t="n"/>
      <c r="G870" s="19" t="n"/>
      <c r="H870" s="27">
        <f>IF($C870="","",ROUND(SUMIF(账户表,$C870,账户期初)+SUMIFS($F$5:F870,$C$5:C870,$C870)-SUMIFS($G$5:G870,$C$5:C870,$C870),2))</f>
        <v/>
      </c>
      <c r="I870" s="18" t="n"/>
      <c r="J870" s="18" t="n"/>
      <c r="K870" s="28">
        <f>IF($B870="","",--TEXT($B870,"yyyymm"))</f>
        <v/>
      </c>
      <c r="L870" s="29">
        <f>IF($D870="","",IFERROR(INDEX(类别属性,MATCH($D870,类别表,0)),""))</f>
        <v/>
      </c>
      <c r="M870" s="18" t="n"/>
      <c r="N870" s="18" t="n"/>
      <c r="O870" s="26" t="n"/>
      <c r="P870" s="21">
        <f>IF($C870="","",IF(ISNA(MATCH($C870,账户表,0)),"※这个账户不在【基础资料】的账户档案里",IF($B870="","※没填日期，这一笔不会进任何月份的报表",IF(AND($F870&lt;&gt;"",$G870&lt;&gt;""),"※收入和支出不能同时填",IF(AND(N($F870)=0,N($G870)=0),"※收入和支出都没填",IF(OR(N($F870)&lt;0,N($G870)&lt;0),"※金额不能填负数，方向反了就换一列填",IF($D870="","※没填收支类别，分类报表会漏掉这一笔",IF(ISNA(MATCH($D870,类别表,0)),"※收支类别不在【基础资料】的清单里",IF(AND($L870="内部转账",$M870=""),"△内部转账要在「对方账户」写上另一头",IF(AND($L870="内部转账",$M870=$C870),"※对方账户跟本账户是同一个",IF(AND($L870&lt;&gt;"内部转账",$M870&lt;&gt;""),"△填了对方账户，但类别不是内部转账",IF($H870&lt;0,"△这一笔之后该账户余额成负数了，核一下",""))))))))))))</f>
        <v/>
      </c>
    </row>
    <row r="871">
      <c r="A871" s="17">
        <f>IF($C871="","",COUNTA($C$5:$C871))</f>
        <v/>
      </c>
      <c r="B871" s="20" t="n"/>
      <c r="C871" s="18" t="n"/>
      <c r="D871" s="18" t="n"/>
      <c r="E871" s="26" t="n"/>
      <c r="F871" s="19" t="n"/>
      <c r="G871" s="19" t="n"/>
      <c r="H871" s="27">
        <f>IF($C871="","",ROUND(SUMIF(账户表,$C871,账户期初)+SUMIFS($F$5:F871,$C$5:C871,$C871)-SUMIFS($G$5:G871,$C$5:C871,$C871),2))</f>
        <v/>
      </c>
      <c r="I871" s="18" t="n"/>
      <c r="J871" s="18" t="n"/>
      <c r="K871" s="28">
        <f>IF($B871="","",--TEXT($B871,"yyyymm"))</f>
        <v/>
      </c>
      <c r="L871" s="29">
        <f>IF($D871="","",IFERROR(INDEX(类别属性,MATCH($D871,类别表,0)),""))</f>
        <v/>
      </c>
      <c r="M871" s="18" t="n"/>
      <c r="N871" s="18" t="n"/>
      <c r="O871" s="26" t="n"/>
      <c r="P871" s="21">
        <f>IF($C871="","",IF(ISNA(MATCH($C871,账户表,0)),"※这个账户不在【基础资料】的账户档案里",IF($B871="","※没填日期，这一笔不会进任何月份的报表",IF(AND($F871&lt;&gt;"",$G871&lt;&gt;""),"※收入和支出不能同时填",IF(AND(N($F871)=0,N($G871)=0),"※收入和支出都没填",IF(OR(N($F871)&lt;0,N($G871)&lt;0),"※金额不能填负数，方向反了就换一列填",IF($D871="","※没填收支类别，分类报表会漏掉这一笔",IF(ISNA(MATCH($D871,类别表,0)),"※收支类别不在【基础资料】的清单里",IF(AND($L871="内部转账",$M871=""),"△内部转账要在「对方账户」写上另一头",IF(AND($L871="内部转账",$M871=$C871),"※对方账户跟本账户是同一个",IF(AND($L871&lt;&gt;"内部转账",$M871&lt;&gt;""),"△填了对方账户，但类别不是内部转账",IF($H871&lt;0,"△这一笔之后该账户余额成负数了，核一下",""))))))))))))</f>
        <v/>
      </c>
    </row>
    <row r="872">
      <c r="A872" s="17">
        <f>IF($C872="","",COUNTA($C$5:$C872))</f>
        <v/>
      </c>
      <c r="B872" s="20" t="n"/>
      <c r="C872" s="18" t="n"/>
      <c r="D872" s="18" t="n"/>
      <c r="E872" s="26" t="n"/>
      <c r="F872" s="19" t="n"/>
      <c r="G872" s="19" t="n"/>
      <c r="H872" s="27">
        <f>IF($C872="","",ROUND(SUMIF(账户表,$C872,账户期初)+SUMIFS($F$5:F872,$C$5:C872,$C872)-SUMIFS($G$5:G872,$C$5:C872,$C872),2))</f>
        <v/>
      </c>
      <c r="I872" s="18" t="n"/>
      <c r="J872" s="18" t="n"/>
      <c r="K872" s="28">
        <f>IF($B872="","",--TEXT($B872,"yyyymm"))</f>
        <v/>
      </c>
      <c r="L872" s="29">
        <f>IF($D872="","",IFERROR(INDEX(类别属性,MATCH($D872,类别表,0)),""))</f>
        <v/>
      </c>
      <c r="M872" s="18" t="n"/>
      <c r="N872" s="18" t="n"/>
      <c r="O872" s="26" t="n"/>
      <c r="P872" s="21">
        <f>IF($C872="","",IF(ISNA(MATCH($C872,账户表,0)),"※这个账户不在【基础资料】的账户档案里",IF($B872="","※没填日期，这一笔不会进任何月份的报表",IF(AND($F872&lt;&gt;"",$G872&lt;&gt;""),"※收入和支出不能同时填",IF(AND(N($F872)=0,N($G872)=0),"※收入和支出都没填",IF(OR(N($F872)&lt;0,N($G872)&lt;0),"※金额不能填负数，方向反了就换一列填",IF($D872="","※没填收支类别，分类报表会漏掉这一笔",IF(ISNA(MATCH($D872,类别表,0)),"※收支类别不在【基础资料】的清单里",IF(AND($L872="内部转账",$M872=""),"△内部转账要在「对方账户」写上另一头",IF(AND($L872="内部转账",$M872=$C872),"※对方账户跟本账户是同一个",IF(AND($L872&lt;&gt;"内部转账",$M872&lt;&gt;""),"△填了对方账户，但类别不是内部转账",IF($H872&lt;0,"△这一笔之后该账户余额成负数了，核一下",""))))))))))))</f>
        <v/>
      </c>
    </row>
    <row r="873">
      <c r="A873" s="17">
        <f>IF($C873="","",COUNTA($C$5:$C873))</f>
        <v/>
      </c>
      <c r="B873" s="20" t="n"/>
      <c r="C873" s="18" t="n"/>
      <c r="D873" s="18" t="n"/>
      <c r="E873" s="26" t="n"/>
      <c r="F873" s="19" t="n"/>
      <c r="G873" s="19" t="n"/>
      <c r="H873" s="27">
        <f>IF($C873="","",ROUND(SUMIF(账户表,$C873,账户期初)+SUMIFS($F$5:F873,$C$5:C873,$C873)-SUMIFS($G$5:G873,$C$5:C873,$C873),2))</f>
        <v/>
      </c>
      <c r="I873" s="18" t="n"/>
      <c r="J873" s="18" t="n"/>
      <c r="K873" s="28">
        <f>IF($B873="","",--TEXT($B873,"yyyymm"))</f>
        <v/>
      </c>
      <c r="L873" s="29">
        <f>IF($D873="","",IFERROR(INDEX(类别属性,MATCH($D873,类别表,0)),""))</f>
        <v/>
      </c>
      <c r="M873" s="18" t="n"/>
      <c r="N873" s="18" t="n"/>
      <c r="O873" s="26" t="n"/>
      <c r="P873" s="21">
        <f>IF($C873="","",IF(ISNA(MATCH($C873,账户表,0)),"※这个账户不在【基础资料】的账户档案里",IF($B873="","※没填日期，这一笔不会进任何月份的报表",IF(AND($F873&lt;&gt;"",$G873&lt;&gt;""),"※收入和支出不能同时填",IF(AND(N($F873)=0,N($G873)=0),"※收入和支出都没填",IF(OR(N($F873)&lt;0,N($G873)&lt;0),"※金额不能填负数，方向反了就换一列填",IF($D873="","※没填收支类别，分类报表会漏掉这一笔",IF(ISNA(MATCH($D873,类别表,0)),"※收支类别不在【基础资料】的清单里",IF(AND($L873="内部转账",$M873=""),"△内部转账要在「对方账户」写上另一头",IF(AND($L873="内部转账",$M873=$C873),"※对方账户跟本账户是同一个",IF(AND($L873&lt;&gt;"内部转账",$M873&lt;&gt;""),"△填了对方账户，但类别不是内部转账",IF($H873&lt;0,"△这一笔之后该账户余额成负数了，核一下",""))))))))))))</f>
        <v/>
      </c>
    </row>
    <row r="874">
      <c r="A874" s="17">
        <f>IF($C874="","",COUNTA($C$5:$C874))</f>
        <v/>
      </c>
      <c r="B874" s="20" t="n"/>
      <c r="C874" s="18" t="n"/>
      <c r="D874" s="18" t="n"/>
      <c r="E874" s="26" t="n"/>
      <c r="F874" s="19" t="n"/>
      <c r="G874" s="19" t="n"/>
      <c r="H874" s="27">
        <f>IF($C874="","",ROUND(SUMIF(账户表,$C874,账户期初)+SUMIFS($F$5:F874,$C$5:C874,$C874)-SUMIFS($G$5:G874,$C$5:C874,$C874),2))</f>
        <v/>
      </c>
      <c r="I874" s="18" t="n"/>
      <c r="J874" s="18" t="n"/>
      <c r="K874" s="28">
        <f>IF($B874="","",--TEXT($B874,"yyyymm"))</f>
        <v/>
      </c>
      <c r="L874" s="29">
        <f>IF($D874="","",IFERROR(INDEX(类别属性,MATCH($D874,类别表,0)),""))</f>
        <v/>
      </c>
      <c r="M874" s="18" t="n"/>
      <c r="N874" s="18" t="n"/>
      <c r="O874" s="26" t="n"/>
      <c r="P874" s="21">
        <f>IF($C874="","",IF(ISNA(MATCH($C874,账户表,0)),"※这个账户不在【基础资料】的账户档案里",IF($B874="","※没填日期，这一笔不会进任何月份的报表",IF(AND($F874&lt;&gt;"",$G874&lt;&gt;""),"※收入和支出不能同时填",IF(AND(N($F874)=0,N($G874)=0),"※收入和支出都没填",IF(OR(N($F874)&lt;0,N($G874)&lt;0),"※金额不能填负数，方向反了就换一列填",IF($D874="","※没填收支类别，分类报表会漏掉这一笔",IF(ISNA(MATCH($D874,类别表,0)),"※收支类别不在【基础资料】的清单里",IF(AND($L874="内部转账",$M874=""),"△内部转账要在「对方账户」写上另一头",IF(AND($L874="内部转账",$M874=$C874),"※对方账户跟本账户是同一个",IF(AND($L874&lt;&gt;"内部转账",$M874&lt;&gt;""),"△填了对方账户，但类别不是内部转账",IF($H874&lt;0,"△这一笔之后该账户余额成负数了，核一下",""))))))))))))</f>
        <v/>
      </c>
    </row>
    <row r="875">
      <c r="A875" s="17">
        <f>IF($C875="","",COUNTA($C$5:$C875))</f>
        <v/>
      </c>
      <c r="B875" s="20" t="n"/>
      <c r="C875" s="18" t="n"/>
      <c r="D875" s="18" t="n"/>
      <c r="E875" s="26" t="n"/>
      <c r="F875" s="19" t="n"/>
      <c r="G875" s="19" t="n"/>
      <c r="H875" s="27">
        <f>IF($C875="","",ROUND(SUMIF(账户表,$C875,账户期初)+SUMIFS($F$5:F875,$C$5:C875,$C875)-SUMIFS($G$5:G875,$C$5:C875,$C875),2))</f>
        <v/>
      </c>
      <c r="I875" s="18" t="n"/>
      <c r="J875" s="18" t="n"/>
      <c r="K875" s="28">
        <f>IF($B875="","",--TEXT($B875,"yyyymm"))</f>
        <v/>
      </c>
      <c r="L875" s="29">
        <f>IF($D875="","",IFERROR(INDEX(类别属性,MATCH($D875,类别表,0)),""))</f>
        <v/>
      </c>
      <c r="M875" s="18" t="n"/>
      <c r="N875" s="18" t="n"/>
      <c r="O875" s="26" t="n"/>
      <c r="P875" s="21">
        <f>IF($C875="","",IF(ISNA(MATCH($C875,账户表,0)),"※这个账户不在【基础资料】的账户档案里",IF($B875="","※没填日期，这一笔不会进任何月份的报表",IF(AND($F875&lt;&gt;"",$G875&lt;&gt;""),"※收入和支出不能同时填",IF(AND(N($F875)=0,N($G875)=0),"※收入和支出都没填",IF(OR(N($F875)&lt;0,N($G875)&lt;0),"※金额不能填负数，方向反了就换一列填",IF($D875="","※没填收支类别，分类报表会漏掉这一笔",IF(ISNA(MATCH($D875,类别表,0)),"※收支类别不在【基础资料】的清单里",IF(AND($L875="内部转账",$M875=""),"△内部转账要在「对方账户」写上另一头",IF(AND($L875="内部转账",$M875=$C875),"※对方账户跟本账户是同一个",IF(AND($L875&lt;&gt;"内部转账",$M875&lt;&gt;""),"△填了对方账户，但类别不是内部转账",IF($H875&lt;0,"△这一笔之后该账户余额成负数了，核一下",""))))))))))))</f>
        <v/>
      </c>
    </row>
    <row r="876">
      <c r="A876" s="17">
        <f>IF($C876="","",COUNTA($C$5:$C876))</f>
        <v/>
      </c>
      <c r="B876" s="20" t="n"/>
      <c r="C876" s="18" t="n"/>
      <c r="D876" s="18" t="n"/>
      <c r="E876" s="26" t="n"/>
      <c r="F876" s="19" t="n"/>
      <c r="G876" s="19" t="n"/>
      <c r="H876" s="27">
        <f>IF($C876="","",ROUND(SUMIF(账户表,$C876,账户期初)+SUMIFS($F$5:F876,$C$5:C876,$C876)-SUMIFS($G$5:G876,$C$5:C876,$C876),2))</f>
        <v/>
      </c>
      <c r="I876" s="18" t="n"/>
      <c r="J876" s="18" t="n"/>
      <c r="K876" s="28">
        <f>IF($B876="","",--TEXT($B876,"yyyymm"))</f>
        <v/>
      </c>
      <c r="L876" s="29">
        <f>IF($D876="","",IFERROR(INDEX(类别属性,MATCH($D876,类别表,0)),""))</f>
        <v/>
      </c>
      <c r="M876" s="18" t="n"/>
      <c r="N876" s="18" t="n"/>
      <c r="O876" s="26" t="n"/>
      <c r="P876" s="21">
        <f>IF($C876="","",IF(ISNA(MATCH($C876,账户表,0)),"※这个账户不在【基础资料】的账户档案里",IF($B876="","※没填日期，这一笔不会进任何月份的报表",IF(AND($F876&lt;&gt;"",$G876&lt;&gt;""),"※收入和支出不能同时填",IF(AND(N($F876)=0,N($G876)=0),"※收入和支出都没填",IF(OR(N($F876)&lt;0,N($G876)&lt;0),"※金额不能填负数，方向反了就换一列填",IF($D876="","※没填收支类别，分类报表会漏掉这一笔",IF(ISNA(MATCH($D876,类别表,0)),"※收支类别不在【基础资料】的清单里",IF(AND($L876="内部转账",$M876=""),"△内部转账要在「对方账户」写上另一头",IF(AND($L876="内部转账",$M876=$C876),"※对方账户跟本账户是同一个",IF(AND($L876&lt;&gt;"内部转账",$M876&lt;&gt;""),"△填了对方账户，但类别不是内部转账",IF($H876&lt;0,"△这一笔之后该账户余额成负数了，核一下",""))))))))))))</f>
        <v/>
      </c>
    </row>
    <row r="877">
      <c r="A877" s="17">
        <f>IF($C877="","",COUNTA($C$5:$C877))</f>
        <v/>
      </c>
      <c r="B877" s="20" t="n"/>
      <c r="C877" s="18" t="n"/>
      <c r="D877" s="18" t="n"/>
      <c r="E877" s="26" t="n"/>
      <c r="F877" s="19" t="n"/>
      <c r="G877" s="19" t="n"/>
      <c r="H877" s="27">
        <f>IF($C877="","",ROUND(SUMIF(账户表,$C877,账户期初)+SUMIFS($F$5:F877,$C$5:C877,$C877)-SUMIFS($G$5:G877,$C$5:C877,$C877),2))</f>
        <v/>
      </c>
      <c r="I877" s="18" t="n"/>
      <c r="J877" s="18" t="n"/>
      <c r="K877" s="28">
        <f>IF($B877="","",--TEXT($B877,"yyyymm"))</f>
        <v/>
      </c>
      <c r="L877" s="29">
        <f>IF($D877="","",IFERROR(INDEX(类别属性,MATCH($D877,类别表,0)),""))</f>
        <v/>
      </c>
      <c r="M877" s="18" t="n"/>
      <c r="N877" s="18" t="n"/>
      <c r="O877" s="26" t="n"/>
      <c r="P877" s="21">
        <f>IF($C877="","",IF(ISNA(MATCH($C877,账户表,0)),"※这个账户不在【基础资料】的账户档案里",IF($B877="","※没填日期，这一笔不会进任何月份的报表",IF(AND($F877&lt;&gt;"",$G877&lt;&gt;""),"※收入和支出不能同时填",IF(AND(N($F877)=0,N($G877)=0),"※收入和支出都没填",IF(OR(N($F877)&lt;0,N($G877)&lt;0),"※金额不能填负数，方向反了就换一列填",IF($D877="","※没填收支类别，分类报表会漏掉这一笔",IF(ISNA(MATCH($D877,类别表,0)),"※收支类别不在【基础资料】的清单里",IF(AND($L877="内部转账",$M877=""),"△内部转账要在「对方账户」写上另一头",IF(AND($L877="内部转账",$M877=$C877),"※对方账户跟本账户是同一个",IF(AND($L877&lt;&gt;"内部转账",$M877&lt;&gt;""),"△填了对方账户，但类别不是内部转账",IF($H877&lt;0,"△这一笔之后该账户余额成负数了，核一下",""))))))))))))</f>
        <v/>
      </c>
    </row>
    <row r="878">
      <c r="A878" s="17">
        <f>IF($C878="","",COUNTA($C$5:$C878))</f>
        <v/>
      </c>
      <c r="B878" s="20" t="n"/>
      <c r="C878" s="18" t="n"/>
      <c r="D878" s="18" t="n"/>
      <c r="E878" s="26" t="n"/>
      <c r="F878" s="19" t="n"/>
      <c r="G878" s="19" t="n"/>
      <c r="H878" s="27">
        <f>IF($C878="","",ROUND(SUMIF(账户表,$C878,账户期初)+SUMIFS($F$5:F878,$C$5:C878,$C878)-SUMIFS($G$5:G878,$C$5:C878,$C878),2))</f>
        <v/>
      </c>
      <c r="I878" s="18" t="n"/>
      <c r="J878" s="18" t="n"/>
      <c r="K878" s="28">
        <f>IF($B878="","",--TEXT($B878,"yyyymm"))</f>
        <v/>
      </c>
      <c r="L878" s="29">
        <f>IF($D878="","",IFERROR(INDEX(类别属性,MATCH($D878,类别表,0)),""))</f>
        <v/>
      </c>
      <c r="M878" s="18" t="n"/>
      <c r="N878" s="18" t="n"/>
      <c r="O878" s="26" t="n"/>
      <c r="P878" s="21">
        <f>IF($C878="","",IF(ISNA(MATCH($C878,账户表,0)),"※这个账户不在【基础资料】的账户档案里",IF($B878="","※没填日期，这一笔不会进任何月份的报表",IF(AND($F878&lt;&gt;"",$G878&lt;&gt;""),"※收入和支出不能同时填",IF(AND(N($F878)=0,N($G878)=0),"※收入和支出都没填",IF(OR(N($F878)&lt;0,N($G878)&lt;0),"※金额不能填负数，方向反了就换一列填",IF($D878="","※没填收支类别，分类报表会漏掉这一笔",IF(ISNA(MATCH($D878,类别表,0)),"※收支类别不在【基础资料】的清单里",IF(AND($L878="内部转账",$M878=""),"△内部转账要在「对方账户」写上另一头",IF(AND($L878="内部转账",$M878=$C878),"※对方账户跟本账户是同一个",IF(AND($L878&lt;&gt;"内部转账",$M878&lt;&gt;""),"△填了对方账户，但类别不是内部转账",IF($H878&lt;0,"△这一笔之后该账户余额成负数了，核一下",""))))))))))))</f>
        <v/>
      </c>
    </row>
    <row r="879">
      <c r="A879" s="17">
        <f>IF($C879="","",COUNTA($C$5:$C879))</f>
        <v/>
      </c>
      <c r="B879" s="20" t="n"/>
      <c r="C879" s="18" t="n"/>
      <c r="D879" s="18" t="n"/>
      <c r="E879" s="26" t="n"/>
      <c r="F879" s="19" t="n"/>
      <c r="G879" s="19" t="n"/>
      <c r="H879" s="27">
        <f>IF($C879="","",ROUND(SUMIF(账户表,$C879,账户期初)+SUMIFS($F$5:F879,$C$5:C879,$C879)-SUMIFS($G$5:G879,$C$5:C879,$C879),2))</f>
        <v/>
      </c>
      <c r="I879" s="18" t="n"/>
      <c r="J879" s="18" t="n"/>
      <c r="K879" s="28">
        <f>IF($B879="","",--TEXT($B879,"yyyymm"))</f>
        <v/>
      </c>
      <c r="L879" s="29">
        <f>IF($D879="","",IFERROR(INDEX(类别属性,MATCH($D879,类别表,0)),""))</f>
        <v/>
      </c>
      <c r="M879" s="18" t="n"/>
      <c r="N879" s="18" t="n"/>
      <c r="O879" s="26" t="n"/>
      <c r="P879" s="21">
        <f>IF($C879="","",IF(ISNA(MATCH($C879,账户表,0)),"※这个账户不在【基础资料】的账户档案里",IF($B879="","※没填日期，这一笔不会进任何月份的报表",IF(AND($F879&lt;&gt;"",$G879&lt;&gt;""),"※收入和支出不能同时填",IF(AND(N($F879)=0,N($G879)=0),"※收入和支出都没填",IF(OR(N($F879)&lt;0,N($G879)&lt;0),"※金额不能填负数，方向反了就换一列填",IF($D879="","※没填收支类别，分类报表会漏掉这一笔",IF(ISNA(MATCH($D879,类别表,0)),"※收支类别不在【基础资料】的清单里",IF(AND($L879="内部转账",$M879=""),"△内部转账要在「对方账户」写上另一头",IF(AND($L879="内部转账",$M879=$C879),"※对方账户跟本账户是同一个",IF(AND($L879&lt;&gt;"内部转账",$M879&lt;&gt;""),"△填了对方账户，但类别不是内部转账",IF($H879&lt;0,"△这一笔之后该账户余额成负数了，核一下",""))))))))))))</f>
        <v/>
      </c>
    </row>
    <row r="880">
      <c r="A880" s="17">
        <f>IF($C880="","",COUNTA($C$5:$C880))</f>
        <v/>
      </c>
      <c r="B880" s="20" t="n"/>
      <c r="C880" s="18" t="n"/>
      <c r="D880" s="18" t="n"/>
      <c r="E880" s="26" t="n"/>
      <c r="F880" s="19" t="n"/>
      <c r="G880" s="19" t="n"/>
      <c r="H880" s="27">
        <f>IF($C880="","",ROUND(SUMIF(账户表,$C880,账户期初)+SUMIFS($F$5:F880,$C$5:C880,$C880)-SUMIFS($G$5:G880,$C$5:C880,$C880),2))</f>
        <v/>
      </c>
      <c r="I880" s="18" t="n"/>
      <c r="J880" s="18" t="n"/>
      <c r="K880" s="28">
        <f>IF($B880="","",--TEXT($B880,"yyyymm"))</f>
        <v/>
      </c>
      <c r="L880" s="29">
        <f>IF($D880="","",IFERROR(INDEX(类别属性,MATCH($D880,类别表,0)),""))</f>
        <v/>
      </c>
      <c r="M880" s="18" t="n"/>
      <c r="N880" s="18" t="n"/>
      <c r="O880" s="26" t="n"/>
      <c r="P880" s="21">
        <f>IF($C880="","",IF(ISNA(MATCH($C880,账户表,0)),"※这个账户不在【基础资料】的账户档案里",IF($B880="","※没填日期，这一笔不会进任何月份的报表",IF(AND($F880&lt;&gt;"",$G880&lt;&gt;""),"※收入和支出不能同时填",IF(AND(N($F880)=0,N($G880)=0),"※收入和支出都没填",IF(OR(N($F880)&lt;0,N($G880)&lt;0),"※金额不能填负数，方向反了就换一列填",IF($D880="","※没填收支类别，分类报表会漏掉这一笔",IF(ISNA(MATCH($D880,类别表,0)),"※收支类别不在【基础资料】的清单里",IF(AND($L880="内部转账",$M880=""),"△内部转账要在「对方账户」写上另一头",IF(AND($L880="内部转账",$M880=$C880),"※对方账户跟本账户是同一个",IF(AND($L880&lt;&gt;"内部转账",$M880&lt;&gt;""),"△填了对方账户，但类别不是内部转账",IF($H880&lt;0,"△这一笔之后该账户余额成负数了，核一下",""))))))))))))</f>
        <v/>
      </c>
    </row>
    <row r="881">
      <c r="A881" s="17">
        <f>IF($C881="","",COUNTA($C$5:$C881))</f>
        <v/>
      </c>
      <c r="B881" s="20" t="n"/>
      <c r="C881" s="18" t="n"/>
      <c r="D881" s="18" t="n"/>
      <c r="E881" s="26" t="n"/>
      <c r="F881" s="19" t="n"/>
      <c r="G881" s="19" t="n"/>
      <c r="H881" s="27">
        <f>IF($C881="","",ROUND(SUMIF(账户表,$C881,账户期初)+SUMIFS($F$5:F881,$C$5:C881,$C881)-SUMIFS($G$5:G881,$C$5:C881,$C881),2))</f>
        <v/>
      </c>
      <c r="I881" s="18" t="n"/>
      <c r="J881" s="18" t="n"/>
      <c r="K881" s="28">
        <f>IF($B881="","",--TEXT($B881,"yyyymm"))</f>
        <v/>
      </c>
      <c r="L881" s="29">
        <f>IF($D881="","",IFERROR(INDEX(类别属性,MATCH($D881,类别表,0)),""))</f>
        <v/>
      </c>
      <c r="M881" s="18" t="n"/>
      <c r="N881" s="18" t="n"/>
      <c r="O881" s="26" t="n"/>
      <c r="P881" s="21">
        <f>IF($C881="","",IF(ISNA(MATCH($C881,账户表,0)),"※这个账户不在【基础资料】的账户档案里",IF($B881="","※没填日期，这一笔不会进任何月份的报表",IF(AND($F881&lt;&gt;"",$G881&lt;&gt;""),"※收入和支出不能同时填",IF(AND(N($F881)=0,N($G881)=0),"※收入和支出都没填",IF(OR(N($F881)&lt;0,N($G881)&lt;0),"※金额不能填负数，方向反了就换一列填",IF($D881="","※没填收支类别，分类报表会漏掉这一笔",IF(ISNA(MATCH($D881,类别表,0)),"※收支类别不在【基础资料】的清单里",IF(AND($L881="内部转账",$M881=""),"△内部转账要在「对方账户」写上另一头",IF(AND($L881="内部转账",$M881=$C881),"※对方账户跟本账户是同一个",IF(AND($L881&lt;&gt;"内部转账",$M881&lt;&gt;""),"△填了对方账户，但类别不是内部转账",IF($H881&lt;0,"△这一笔之后该账户余额成负数了，核一下",""))))))))))))</f>
        <v/>
      </c>
    </row>
    <row r="882">
      <c r="A882" s="17">
        <f>IF($C882="","",COUNTA($C$5:$C882))</f>
        <v/>
      </c>
      <c r="B882" s="20" t="n"/>
      <c r="C882" s="18" t="n"/>
      <c r="D882" s="18" t="n"/>
      <c r="E882" s="26" t="n"/>
      <c r="F882" s="19" t="n"/>
      <c r="G882" s="19" t="n"/>
      <c r="H882" s="27">
        <f>IF($C882="","",ROUND(SUMIF(账户表,$C882,账户期初)+SUMIFS($F$5:F882,$C$5:C882,$C882)-SUMIFS($G$5:G882,$C$5:C882,$C882),2))</f>
        <v/>
      </c>
      <c r="I882" s="18" t="n"/>
      <c r="J882" s="18" t="n"/>
      <c r="K882" s="28">
        <f>IF($B882="","",--TEXT($B882,"yyyymm"))</f>
        <v/>
      </c>
      <c r="L882" s="29">
        <f>IF($D882="","",IFERROR(INDEX(类别属性,MATCH($D882,类别表,0)),""))</f>
        <v/>
      </c>
      <c r="M882" s="18" t="n"/>
      <c r="N882" s="18" t="n"/>
      <c r="O882" s="26" t="n"/>
      <c r="P882" s="21">
        <f>IF($C882="","",IF(ISNA(MATCH($C882,账户表,0)),"※这个账户不在【基础资料】的账户档案里",IF($B882="","※没填日期，这一笔不会进任何月份的报表",IF(AND($F882&lt;&gt;"",$G882&lt;&gt;""),"※收入和支出不能同时填",IF(AND(N($F882)=0,N($G882)=0),"※收入和支出都没填",IF(OR(N($F882)&lt;0,N($G882)&lt;0),"※金额不能填负数，方向反了就换一列填",IF($D882="","※没填收支类别，分类报表会漏掉这一笔",IF(ISNA(MATCH($D882,类别表,0)),"※收支类别不在【基础资料】的清单里",IF(AND($L882="内部转账",$M882=""),"△内部转账要在「对方账户」写上另一头",IF(AND($L882="内部转账",$M882=$C882),"※对方账户跟本账户是同一个",IF(AND($L882&lt;&gt;"内部转账",$M882&lt;&gt;""),"△填了对方账户，但类别不是内部转账",IF($H882&lt;0,"△这一笔之后该账户余额成负数了，核一下",""))))))))))))</f>
        <v/>
      </c>
    </row>
    <row r="883">
      <c r="A883" s="17">
        <f>IF($C883="","",COUNTA($C$5:$C883))</f>
        <v/>
      </c>
      <c r="B883" s="20" t="n"/>
      <c r="C883" s="18" t="n"/>
      <c r="D883" s="18" t="n"/>
      <c r="E883" s="26" t="n"/>
      <c r="F883" s="19" t="n"/>
      <c r="G883" s="19" t="n"/>
      <c r="H883" s="27">
        <f>IF($C883="","",ROUND(SUMIF(账户表,$C883,账户期初)+SUMIFS($F$5:F883,$C$5:C883,$C883)-SUMIFS($G$5:G883,$C$5:C883,$C883),2))</f>
        <v/>
      </c>
      <c r="I883" s="18" t="n"/>
      <c r="J883" s="18" t="n"/>
      <c r="K883" s="28">
        <f>IF($B883="","",--TEXT($B883,"yyyymm"))</f>
        <v/>
      </c>
      <c r="L883" s="29">
        <f>IF($D883="","",IFERROR(INDEX(类别属性,MATCH($D883,类别表,0)),""))</f>
        <v/>
      </c>
      <c r="M883" s="18" t="n"/>
      <c r="N883" s="18" t="n"/>
      <c r="O883" s="26" t="n"/>
      <c r="P883" s="21">
        <f>IF($C883="","",IF(ISNA(MATCH($C883,账户表,0)),"※这个账户不在【基础资料】的账户档案里",IF($B883="","※没填日期，这一笔不会进任何月份的报表",IF(AND($F883&lt;&gt;"",$G883&lt;&gt;""),"※收入和支出不能同时填",IF(AND(N($F883)=0,N($G883)=0),"※收入和支出都没填",IF(OR(N($F883)&lt;0,N($G883)&lt;0),"※金额不能填负数，方向反了就换一列填",IF($D883="","※没填收支类别，分类报表会漏掉这一笔",IF(ISNA(MATCH($D883,类别表,0)),"※收支类别不在【基础资料】的清单里",IF(AND($L883="内部转账",$M883=""),"△内部转账要在「对方账户」写上另一头",IF(AND($L883="内部转账",$M883=$C883),"※对方账户跟本账户是同一个",IF(AND($L883&lt;&gt;"内部转账",$M883&lt;&gt;""),"△填了对方账户，但类别不是内部转账",IF($H883&lt;0,"△这一笔之后该账户余额成负数了，核一下",""))))))))))))</f>
        <v/>
      </c>
    </row>
    <row r="884">
      <c r="A884" s="17">
        <f>IF($C884="","",COUNTA($C$5:$C884))</f>
        <v/>
      </c>
      <c r="B884" s="20" t="n"/>
      <c r="C884" s="18" t="n"/>
      <c r="D884" s="18" t="n"/>
      <c r="E884" s="26" t="n"/>
      <c r="F884" s="19" t="n"/>
      <c r="G884" s="19" t="n"/>
      <c r="H884" s="27">
        <f>IF($C884="","",ROUND(SUMIF(账户表,$C884,账户期初)+SUMIFS($F$5:F884,$C$5:C884,$C884)-SUMIFS($G$5:G884,$C$5:C884,$C884),2))</f>
        <v/>
      </c>
      <c r="I884" s="18" t="n"/>
      <c r="J884" s="18" t="n"/>
      <c r="K884" s="28">
        <f>IF($B884="","",--TEXT($B884,"yyyymm"))</f>
        <v/>
      </c>
      <c r="L884" s="29">
        <f>IF($D884="","",IFERROR(INDEX(类别属性,MATCH($D884,类别表,0)),""))</f>
        <v/>
      </c>
      <c r="M884" s="18" t="n"/>
      <c r="N884" s="18" t="n"/>
      <c r="O884" s="26" t="n"/>
      <c r="P884" s="21">
        <f>IF($C884="","",IF(ISNA(MATCH($C884,账户表,0)),"※这个账户不在【基础资料】的账户档案里",IF($B884="","※没填日期，这一笔不会进任何月份的报表",IF(AND($F884&lt;&gt;"",$G884&lt;&gt;""),"※收入和支出不能同时填",IF(AND(N($F884)=0,N($G884)=0),"※收入和支出都没填",IF(OR(N($F884)&lt;0,N($G884)&lt;0),"※金额不能填负数，方向反了就换一列填",IF($D884="","※没填收支类别，分类报表会漏掉这一笔",IF(ISNA(MATCH($D884,类别表,0)),"※收支类别不在【基础资料】的清单里",IF(AND($L884="内部转账",$M884=""),"△内部转账要在「对方账户」写上另一头",IF(AND($L884="内部转账",$M884=$C884),"※对方账户跟本账户是同一个",IF(AND($L884&lt;&gt;"内部转账",$M884&lt;&gt;""),"△填了对方账户，但类别不是内部转账",IF($H884&lt;0,"△这一笔之后该账户余额成负数了，核一下",""))))))))))))</f>
        <v/>
      </c>
    </row>
    <row r="885">
      <c r="A885" s="17">
        <f>IF($C885="","",COUNTA($C$5:$C885))</f>
        <v/>
      </c>
      <c r="B885" s="20" t="n"/>
      <c r="C885" s="18" t="n"/>
      <c r="D885" s="18" t="n"/>
      <c r="E885" s="26" t="n"/>
      <c r="F885" s="19" t="n"/>
      <c r="G885" s="19" t="n"/>
      <c r="H885" s="27">
        <f>IF($C885="","",ROUND(SUMIF(账户表,$C885,账户期初)+SUMIFS($F$5:F885,$C$5:C885,$C885)-SUMIFS($G$5:G885,$C$5:C885,$C885),2))</f>
        <v/>
      </c>
      <c r="I885" s="18" t="n"/>
      <c r="J885" s="18" t="n"/>
      <c r="K885" s="28">
        <f>IF($B885="","",--TEXT($B885,"yyyymm"))</f>
        <v/>
      </c>
      <c r="L885" s="29">
        <f>IF($D885="","",IFERROR(INDEX(类别属性,MATCH($D885,类别表,0)),""))</f>
        <v/>
      </c>
      <c r="M885" s="18" t="n"/>
      <c r="N885" s="18" t="n"/>
      <c r="O885" s="26" t="n"/>
      <c r="P885" s="21">
        <f>IF($C885="","",IF(ISNA(MATCH($C885,账户表,0)),"※这个账户不在【基础资料】的账户档案里",IF($B885="","※没填日期，这一笔不会进任何月份的报表",IF(AND($F885&lt;&gt;"",$G885&lt;&gt;""),"※收入和支出不能同时填",IF(AND(N($F885)=0,N($G885)=0),"※收入和支出都没填",IF(OR(N($F885)&lt;0,N($G885)&lt;0),"※金额不能填负数，方向反了就换一列填",IF($D885="","※没填收支类别，分类报表会漏掉这一笔",IF(ISNA(MATCH($D885,类别表,0)),"※收支类别不在【基础资料】的清单里",IF(AND($L885="内部转账",$M885=""),"△内部转账要在「对方账户」写上另一头",IF(AND($L885="内部转账",$M885=$C885),"※对方账户跟本账户是同一个",IF(AND($L885&lt;&gt;"内部转账",$M885&lt;&gt;""),"△填了对方账户，但类别不是内部转账",IF($H885&lt;0,"△这一笔之后该账户余额成负数了，核一下",""))))))))))))</f>
        <v/>
      </c>
    </row>
    <row r="886">
      <c r="A886" s="17">
        <f>IF($C886="","",COUNTA($C$5:$C886))</f>
        <v/>
      </c>
      <c r="B886" s="20" t="n"/>
      <c r="C886" s="18" t="n"/>
      <c r="D886" s="18" t="n"/>
      <c r="E886" s="26" t="n"/>
      <c r="F886" s="19" t="n"/>
      <c r="G886" s="19" t="n"/>
      <c r="H886" s="27">
        <f>IF($C886="","",ROUND(SUMIF(账户表,$C886,账户期初)+SUMIFS($F$5:F886,$C$5:C886,$C886)-SUMIFS($G$5:G886,$C$5:C886,$C886),2))</f>
        <v/>
      </c>
      <c r="I886" s="18" t="n"/>
      <c r="J886" s="18" t="n"/>
      <c r="K886" s="28">
        <f>IF($B886="","",--TEXT($B886,"yyyymm"))</f>
        <v/>
      </c>
      <c r="L886" s="29">
        <f>IF($D886="","",IFERROR(INDEX(类别属性,MATCH($D886,类别表,0)),""))</f>
        <v/>
      </c>
      <c r="M886" s="18" t="n"/>
      <c r="N886" s="18" t="n"/>
      <c r="O886" s="26" t="n"/>
      <c r="P886" s="21">
        <f>IF($C886="","",IF(ISNA(MATCH($C886,账户表,0)),"※这个账户不在【基础资料】的账户档案里",IF($B886="","※没填日期，这一笔不会进任何月份的报表",IF(AND($F886&lt;&gt;"",$G886&lt;&gt;""),"※收入和支出不能同时填",IF(AND(N($F886)=0,N($G886)=0),"※收入和支出都没填",IF(OR(N($F886)&lt;0,N($G886)&lt;0),"※金额不能填负数，方向反了就换一列填",IF($D886="","※没填收支类别，分类报表会漏掉这一笔",IF(ISNA(MATCH($D886,类别表,0)),"※收支类别不在【基础资料】的清单里",IF(AND($L886="内部转账",$M886=""),"△内部转账要在「对方账户」写上另一头",IF(AND($L886="内部转账",$M886=$C886),"※对方账户跟本账户是同一个",IF(AND($L886&lt;&gt;"内部转账",$M886&lt;&gt;""),"△填了对方账户，但类别不是内部转账",IF($H886&lt;0,"△这一笔之后该账户余额成负数了，核一下",""))))))))))))</f>
        <v/>
      </c>
    </row>
    <row r="887">
      <c r="A887" s="17">
        <f>IF($C887="","",COUNTA($C$5:$C887))</f>
        <v/>
      </c>
      <c r="B887" s="20" t="n"/>
      <c r="C887" s="18" t="n"/>
      <c r="D887" s="18" t="n"/>
      <c r="E887" s="26" t="n"/>
      <c r="F887" s="19" t="n"/>
      <c r="G887" s="19" t="n"/>
      <c r="H887" s="27">
        <f>IF($C887="","",ROUND(SUMIF(账户表,$C887,账户期初)+SUMIFS($F$5:F887,$C$5:C887,$C887)-SUMIFS($G$5:G887,$C$5:C887,$C887),2))</f>
        <v/>
      </c>
      <c r="I887" s="18" t="n"/>
      <c r="J887" s="18" t="n"/>
      <c r="K887" s="28">
        <f>IF($B887="","",--TEXT($B887,"yyyymm"))</f>
        <v/>
      </c>
      <c r="L887" s="29">
        <f>IF($D887="","",IFERROR(INDEX(类别属性,MATCH($D887,类别表,0)),""))</f>
        <v/>
      </c>
      <c r="M887" s="18" t="n"/>
      <c r="N887" s="18" t="n"/>
      <c r="O887" s="26" t="n"/>
      <c r="P887" s="21">
        <f>IF($C887="","",IF(ISNA(MATCH($C887,账户表,0)),"※这个账户不在【基础资料】的账户档案里",IF($B887="","※没填日期，这一笔不会进任何月份的报表",IF(AND($F887&lt;&gt;"",$G887&lt;&gt;""),"※收入和支出不能同时填",IF(AND(N($F887)=0,N($G887)=0),"※收入和支出都没填",IF(OR(N($F887)&lt;0,N($G887)&lt;0),"※金额不能填负数，方向反了就换一列填",IF($D887="","※没填收支类别，分类报表会漏掉这一笔",IF(ISNA(MATCH($D887,类别表,0)),"※收支类别不在【基础资料】的清单里",IF(AND($L887="内部转账",$M887=""),"△内部转账要在「对方账户」写上另一头",IF(AND($L887="内部转账",$M887=$C887),"※对方账户跟本账户是同一个",IF(AND($L887&lt;&gt;"内部转账",$M887&lt;&gt;""),"△填了对方账户，但类别不是内部转账",IF($H887&lt;0,"△这一笔之后该账户余额成负数了，核一下",""))))))))))))</f>
        <v/>
      </c>
    </row>
    <row r="888">
      <c r="A888" s="17">
        <f>IF($C888="","",COUNTA($C$5:$C888))</f>
        <v/>
      </c>
      <c r="B888" s="20" t="n"/>
      <c r="C888" s="18" t="n"/>
      <c r="D888" s="18" t="n"/>
      <c r="E888" s="26" t="n"/>
      <c r="F888" s="19" t="n"/>
      <c r="G888" s="19" t="n"/>
      <c r="H888" s="27">
        <f>IF($C888="","",ROUND(SUMIF(账户表,$C888,账户期初)+SUMIFS($F$5:F888,$C$5:C888,$C888)-SUMIFS($G$5:G888,$C$5:C888,$C888),2))</f>
        <v/>
      </c>
      <c r="I888" s="18" t="n"/>
      <c r="J888" s="18" t="n"/>
      <c r="K888" s="28">
        <f>IF($B888="","",--TEXT($B888,"yyyymm"))</f>
        <v/>
      </c>
      <c r="L888" s="29">
        <f>IF($D888="","",IFERROR(INDEX(类别属性,MATCH($D888,类别表,0)),""))</f>
        <v/>
      </c>
      <c r="M888" s="18" t="n"/>
      <c r="N888" s="18" t="n"/>
      <c r="O888" s="26" t="n"/>
      <c r="P888" s="21">
        <f>IF($C888="","",IF(ISNA(MATCH($C888,账户表,0)),"※这个账户不在【基础资料】的账户档案里",IF($B888="","※没填日期，这一笔不会进任何月份的报表",IF(AND($F888&lt;&gt;"",$G888&lt;&gt;""),"※收入和支出不能同时填",IF(AND(N($F888)=0,N($G888)=0),"※收入和支出都没填",IF(OR(N($F888)&lt;0,N($G888)&lt;0),"※金额不能填负数，方向反了就换一列填",IF($D888="","※没填收支类别，分类报表会漏掉这一笔",IF(ISNA(MATCH($D888,类别表,0)),"※收支类别不在【基础资料】的清单里",IF(AND($L888="内部转账",$M888=""),"△内部转账要在「对方账户」写上另一头",IF(AND($L888="内部转账",$M888=$C888),"※对方账户跟本账户是同一个",IF(AND($L888&lt;&gt;"内部转账",$M888&lt;&gt;""),"△填了对方账户，但类别不是内部转账",IF($H888&lt;0,"△这一笔之后该账户余额成负数了，核一下",""))))))))))))</f>
        <v/>
      </c>
    </row>
    <row r="889">
      <c r="A889" s="17">
        <f>IF($C889="","",COUNTA($C$5:$C889))</f>
        <v/>
      </c>
      <c r="B889" s="20" t="n"/>
      <c r="C889" s="18" t="n"/>
      <c r="D889" s="18" t="n"/>
      <c r="E889" s="26" t="n"/>
      <c r="F889" s="19" t="n"/>
      <c r="G889" s="19" t="n"/>
      <c r="H889" s="27">
        <f>IF($C889="","",ROUND(SUMIF(账户表,$C889,账户期初)+SUMIFS($F$5:F889,$C$5:C889,$C889)-SUMIFS($G$5:G889,$C$5:C889,$C889),2))</f>
        <v/>
      </c>
      <c r="I889" s="18" t="n"/>
      <c r="J889" s="18" t="n"/>
      <c r="K889" s="28">
        <f>IF($B889="","",--TEXT($B889,"yyyymm"))</f>
        <v/>
      </c>
      <c r="L889" s="29">
        <f>IF($D889="","",IFERROR(INDEX(类别属性,MATCH($D889,类别表,0)),""))</f>
        <v/>
      </c>
      <c r="M889" s="18" t="n"/>
      <c r="N889" s="18" t="n"/>
      <c r="O889" s="26" t="n"/>
      <c r="P889" s="21">
        <f>IF($C889="","",IF(ISNA(MATCH($C889,账户表,0)),"※这个账户不在【基础资料】的账户档案里",IF($B889="","※没填日期，这一笔不会进任何月份的报表",IF(AND($F889&lt;&gt;"",$G889&lt;&gt;""),"※收入和支出不能同时填",IF(AND(N($F889)=0,N($G889)=0),"※收入和支出都没填",IF(OR(N($F889)&lt;0,N($G889)&lt;0),"※金额不能填负数，方向反了就换一列填",IF($D889="","※没填收支类别，分类报表会漏掉这一笔",IF(ISNA(MATCH($D889,类别表,0)),"※收支类别不在【基础资料】的清单里",IF(AND($L889="内部转账",$M889=""),"△内部转账要在「对方账户」写上另一头",IF(AND($L889="内部转账",$M889=$C889),"※对方账户跟本账户是同一个",IF(AND($L889&lt;&gt;"内部转账",$M889&lt;&gt;""),"△填了对方账户，但类别不是内部转账",IF($H889&lt;0,"△这一笔之后该账户余额成负数了，核一下",""))))))))))))</f>
        <v/>
      </c>
    </row>
    <row r="890">
      <c r="A890" s="17">
        <f>IF($C890="","",COUNTA($C$5:$C890))</f>
        <v/>
      </c>
      <c r="B890" s="20" t="n"/>
      <c r="C890" s="18" t="n"/>
      <c r="D890" s="18" t="n"/>
      <c r="E890" s="26" t="n"/>
      <c r="F890" s="19" t="n"/>
      <c r="G890" s="19" t="n"/>
      <c r="H890" s="27">
        <f>IF($C890="","",ROUND(SUMIF(账户表,$C890,账户期初)+SUMIFS($F$5:F890,$C$5:C890,$C890)-SUMIFS($G$5:G890,$C$5:C890,$C890),2))</f>
        <v/>
      </c>
      <c r="I890" s="18" t="n"/>
      <c r="J890" s="18" t="n"/>
      <c r="K890" s="28">
        <f>IF($B890="","",--TEXT($B890,"yyyymm"))</f>
        <v/>
      </c>
      <c r="L890" s="29">
        <f>IF($D890="","",IFERROR(INDEX(类别属性,MATCH($D890,类别表,0)),""))</f>
        <v/>
      </c>
      <c r="M890" s="18" t="n"/>
      <c r="N890" s="18" t="n"/>
      <c r="O890" s="26" t="n"/>
      <c r="P890" s="21">
        <f>IF($C890="","",IF(ISNA(MATCH($C890,账户表,0)),"※这个账户不在【基础资料】的账户档案里",IF($B890="","※没填日期，这一笔不会进任何月份的报表",IF(AND($F890&lt;&gt;"",$G890&lt;&gt;""),"※收入和支出不能同时填",IF(AND(N($F890)=0,N($G890)=0),"※收入和支出都没填",IF(OR(N($F890)&lt;0,N($G890)&lt;0),"※金额不能填负数，方向反了就换一列填",IF($D890="","※没填收支类别，分类报表会漏掉这一笔",IF(ISNA(MATCH($D890,类别表,0)),"※收支类别不在【基础资料】的清单里",IF(AND($L890="内部转账",$M890=""),"△内部转账要在「对方账户」写上另一头",IF(AND($L890="内部转账",$M890=$C890),"※对方账户跟本账户是同一个",IF(AND($L890&lt;&gt;"内部转账",$M890&lt;&gt;""),"△填了对方账户，但类别不是内部转账",IF($H890&lt;0,"△这一笔之后该账户余额成负数了，核一下",""))))))))))))</f>
        <v/>
      </c>
    </row>
    <row r="891">
      <c r="A891" s="17">
        <f>IF($C891="","",COUNTA($C$5:$C891))</f>
        <v/>
      </c>
      <c r="B891" s="20" t="n"/>
      <c r="C891" s="18" t="n"/>
      <c r="D891" s="18" t="n"/>
      <c r="E891" s="26" t="n"/>
      <c r="F891" s="19" t="n"/>
      <c r="G891" s="19" t="n"/>
      <c r="H891" s="27">
        <f>IF($C891="","",ROUND(SUMIF(账户表,$C891,账户期初)+SUMIFS($F$5:F891,$C$5:C891,$C891)-SUMIFS($G$5:G891,$C$5:C891,$C891),2))</f>
        <v/>
      </c>
      <c r="I891" s="18" t="n"/>
      <c r="J891" s="18" t="n"/>
      <c r="K891" s="28">
        <f>IF($B891="","",--TEXT($B891,"yyyymm"))</f>
        <v/>
      </c>
      <c r="L891" s="29">
        <f>IF($D891="","",IFERROR(INDEX(类别属性,MATCH($D891,类别表,0)),""))</f>
        <v/>
      </c>
      <c r="M891" s="18" t="n"/>
      <c r="N891" s="18" t="n"/>
      <c r="O891" s="26" t="n"/>
      <c r="P891" s="21">
        <f>IF($C891="","",IF(ISNA(MATCH($C891,账户表,0)),"※这个账户不在【基础资料】的账户档案里",IF($B891="","※没填日期，这一笔不会进任何月份的报表",IF(AND($F891&lt;&gt;"",$G891&lt;&gt;""),"※收入和支出不能同时填",IF(AND(N($F891)=0,N($G891)=0),"※收入和支出都没填",IF(OR(N($F891)&lt;0,N($G891)&lt;0),"※金额不能填负数，方向反了就换一列填",IF($D891="","※没填收支类别，分类报表会漏掉这一笔",IF(ISNA(MATCH($D891,类别表,0)),"※收支类别不在【基础资料】的清单里",IF(AND($L891="内部转账",$M891=""),"△内部转账要在「对方账户」写上另一头",IF(AND($L891="内部转账",$M891=$C891),"※对方账户跟本账户是同一个",IF(AND($L891&lt;&gt;"内部转账",$M891&lt;&gt;""),"△填了对方账户，但类别不是内部转账",IF($H891&lt;0,"△这一笔之后该账户余额成负数了，核一下",""))))))))))))</f>
        <v/>
      </c>
    </row>
    <row r="892">
      <c r="A892" s="17">
        <f>IF($C892="","",COUNTA($C$5:$C892))</f>
        <v/>
      </c>
      <c r="B892" s="20" t="n"/>
      <c r="C892" s="18" t="n"/>
      <c r="D892" s="18" t="n"/>
      <c r="E892" s="26" t="n"/>
      <c r="F892" s="19" t="n"/>
      <c r="G892" s="19" t="n"/>
      <c r="H892" s="27">
        <f>IF($C892="","",ROUND(SUMIF(账户表,$C892,账户期初)+SUMIFS($F$5:F892,$C$5:C892,$C892)-SUMIFS($G$5:G892,$C$5:C892,$C892),2))</f>
        <v/>
      </c>
      <c r="I892" s="18" t="n"/>
      <c r="J892" s="18" t="n"/>
      <c r="K892" s="28">
        <f>IF($B892="","",--TEXT($B892,"yyyymm"))</f>
        <v/>
      </c>
      <c r="L892" s="29">
        <f>IF($D892="","",IFERROR(INDEX(类别属性,MATCH($D892,类别表,0)),""))</f>
        <v/>
      </c>
      <c r="M892" s="18" t="n"/>
      <c r="N892" s="18" t="n"/>
      <c r="O892" s="26" t="n"/>
      <c r="P892" s="21">
        <f>IF($C892="","",IF(ISNA(MATCH($C892,账户表,0)),"※这个账户不在【基础资料】的账户档案里",IF($B892="","※没填日期，这一笔不会进任何月份的报表",IF(AND($F892&lt;&gt;"",$G892&lt;&gt;""),"※收入和支出不能同时填",IF(AND(N($F892)=0,N($G892)=0),"※收入和支出都没填",IF(OR(N($F892)&lt;0,N($G892)&lt;0),"※金额不能填负数，方向反了就换一列填",IF($D892="","※没填收支类别，分类报表会漏掉这一笔",IF(ISNA(MATCH($D892,类别表,0)),"※收支类别不在【基础资料】的清单里",IF(AND($L892="内部转账",$M892=""),"△内部转账要在「对方账户」写上另一头",IF(AND($L892="内部转账",$M892=$C892),"※对方账户跟本账户是同一个",IF(AND($L892&lt;&gt;"内部转账",$M892&lt;&gt;""),"△填了对方账户，但类别不是内部转账",IF($H892&lt;0,"△这一笔之后该账户余额成负数了，核一下",""))))))))))))</f>
        <v/>
      </c>
    </row>
    <row r="893">
      <c r="A893" s="17">
        <f>IF($C893="","",COUNTA($C$5:$C893))</f>
        <v/>
      </c>
      <c r="B893" s="20" t="n"/>
      <c r="C893" s="18" t="n"/>
      <c r="D893" s="18" t="n"/>
      <c r="E893" s="26" t="n"/>
      <c r="F893" s="19" t="n"/>
      <c r="G893" s="19" t="n"/>
      <c r="H893" s="27">
        <f>IF($C893="","",ROUND(SUMIF(账户表,$C893,账户期初)+SUMIFS($F$5:F893,$C$5:C893,$C893)-SUMIFS($G$5:G893,$C$5:C893,$C893),2))</f>
        <v/>
      </c>
      <c r="I893" s="18" t="n"/>
      <c r="J893" s="18" t="n"/>
      <c r="K893" s="28">
        <f>IF($B893="","",--TEXT($B893,"yyyymm"))</f>
        <v/>
      </c>
      <c r="L893" s="29">
        <f>IF($D893="","",IFERROR(INDEX(类别属性,MATCH($D893,类别表,0)),""))</f>
        <v/>
      </c>
      <c r="M893" s="18" t="n"/>
      <c r="N893" s="18" t="n"/>
      <c r="O893" s="26" t="n"/>
      <c r="P893" s="21">
        <f>IF($C893="","",IF(ISNA(MATCH($C893,账户表,0)),"※这个账户不在【基础资料】的账户档案里",IF($B893="","※没填日期，这一笔不会进任何月份的报表",IF(AND($F893&lt;&gt;"",$G893&lt;&gt;""),"※收入和支出不能同时填",IF(AND(N($F893)=0,N($G893)=0),"※收入和支出都没填",IF(OR(N($F893)&lt;0,N($G893)&lt;0),"※金额不能填负数，方向反了就换一列填",IF($D893="","※没填收支类别，分类报表会漏掉这一笔",IF(ISNA(MATCH($D893,类别表,0)),"※收支类别不在【基础资料】的清单里",IF(AND($L893="内部转账",$M893=""),"△内部转账要在「对方账户」写上另一头",IF(AND($L893="内部转账",$M893=$C893),"※对方账户跟本账户是同一个",IF(AND($L893&lt;&gt;"内部转账",$M893&lt;&gt;""),"△填了对方账户，但类别不是内部转账",IF($H893&lt;0,"△这一笔之后该账户余额成负数了，核一下",""))))))))))))</f>
        <v/>
      </c>
    </row>
    <row r="894">
      <c r="A894" s="17">
        <f>IF($C894="","",COUNTA($C$5:$C894))</f>
        <v/>
      </c>
      <c r="B894" s="20" t="n"/>
      <c r="C894" s="18" t="n"/>
      <c r="D894" s="18" t="n"/>
      <c r="E894" s="26" t="n"/>
      <c r="F894" s="19" t="n"/>
      <c r="G894" s="19" t="n"/>
      <c r="H894" s="27">
        <f>IF($C894="","",ROUND(SUMIF(账户表,$C894,账户期初)+SUMIFS($F$5:F894,$C$5:C894,$C894)-SUMIFS($G$5:G894,$C$5:C894,$C894),2))</f>
        <v/>
      </c>
      <c r="I894" s="18" t="n"/>
      <c r="J894" s="18" t="n"/>
      <c r="K894" s="28">
        <f>IF($B894="","",--TEXT($B894,"yyyymm"))</f>
        <v/>
      </c>
      <c r="L894" s="29">
        <f>IF($D894="","",IFERROR(INDEX(类别属性,MATCH($D894,类别表,0)),""))</f>
        <v/>
      </c>
      <c r="M894" s="18" t="n"/>
      <c r="N894" s="18" t="n"/>
      <c r="O894" s="26" t="n"/>
      <c r="P894" s="21">
        <f>IF($C894="","",IF(ISNA(MATCH($C894,账户表,0)),"※这个账户不在【基础资料】的账户档案里",IF($B894="","※没填日期，这一笔不会进任何月份的报表",IF(AND($F894&lt;&gt;"",$G894&lt;&gt;""),"※收入和支出不能同时填",IF(AND(N($F894)=0,N($G894)=0),"※收入和支出都没填",IF(OR(N($F894)&lt;0,N($G894)&lt;0),"※金额不能填负数，方向反了就换一列填",IF($D894="","※没填收支类别，分类报表会漏掉这一笔",IF(ISNA(MATCH($D894,类别表,0)),"※收支类别不在【基础资料】的清单里",IF(AND($L894="内部转账",$M894=""),"△内部转账要在「对方账户」写上另一头",IF(AND($L894="内部转账",$M894=$C894),"※对方账户跟本账户是同一个",IF(AND($L894&lt;&gt;"内部转账",$M894&lt;&gt;""),"△填了对方账户，但类别不是内部转账",IF($H894&lt;0,"△这一笔之后该账户余额成负数了，核一下",""))))))))))))</f>
        <v/>
      </c>
    </row>
    <row r="895">
      <c r="A895" s="17">
        <f>IF($C895="","",COUNTA($C$5:$C895))</f>
        <v/>
      </c>
      <c r="B895" s="20" t="n"/>
      <c r="C895" s="18" t="n"/>
      <c r="D895" s="18" t="n"/>
      <c r="E895" s="26" t="n"/>
      <c r="F895" s="19" t="n"/>
      <c r="G895" s="19" t="n"/>
      <c r="H895" s="27">
        <f>IF($C895="","",ROUND(SUMIF(账户表,$C895,账户期初)+SUMIFS($F$5:F895,$C$5:C895,$C895)-SUMIFS($G$5:G895,$C$5:C895,$C895),2))</f>
        <v/>
      </c>
      <c r="I895" s="18" t="n"/>
      <c r="J895" s="18" t="n"/>
      <c r="K895" s="28">
        <f>IF($B895="","",--TEXT($B895,"yyyymm"))</f>
        <v/>
      </c>
      <c r="L895" s="29">
        <f>IF($D895="","",IFERROR(INDEX(类别属性,MATCH($D895,类别表,0)),""))</f>
        <v/>
      </c>
      <c r="M895" s="18" t="n"/>
      <c r="N895" s="18" t="n"/>
      <c r="O895" s="26" t="n"/>
      <c r="P895" s="21">
        <f>IF($C895="","",IF(ISNA(MATCH($C895,账户表,0)),"※这个账户不在【基础资料】的账户档案里",IF($B895="","※没填日期，这一笔不会进任何月份的报表",IF(AND($F895&lt;&gt;"",$G895&lt;&gt;""),"※收入和支出不能同时填",IF(AND(N($F895)=0,N($G895)=0),"※收入和支出都没填",IF(OR(N($F895)&lt;0,N($G895)&lt;0),"※金额不能填负数，方向反了就换一列填",IF($D895="","※没填收支类别，分类报表会漏掉这一笔",IF(ISNA(MATCH($D895,类别表,0)),"※收支类别不在【基础资料】的清单里",IF(AND($L895="内部转账",$M895=""),"△内部转账要在「对方账户」写上另一头",IF(AND($L895="内部转账",$M895=$C895),"※对方账户跟本账户是同一个",IF(AND($L895&lt;&gt;"内部转账",$M895&lt;&gt;""),"△填了对方账户，但类别不是内部转账",IF($H895&lt;0,"△这一笔之后该账户余额成负数了，核一下",""))))))))))))</f>
        <v/>
      </c>
    </row>
    <row r="896">
      <c r="A896" s="17">
        <f>IF($C896="","",COUNTA($C$5:$C896))</f>
        <v/>
      </c>
      <c r="B896" s="20" t="n"/>
      <c r="C896" s="18" t="n"/>
      <c r="D896" s="18" t="n"/>
      <c r="E896" s="26" t="n"/>
      <c r="F896" s="19" t="n"/>
      <c r="G896" s="19" t="n"/>
      <c r="H896" s="27">
        <f>IF($C896="","",ROUND(SUMIF(账户表,$C896,账户期初)+SUMIFS($F$5:F896,$C$5:C896,$C896)-SUMIFS($G$5:G896,$C$5:C896,$C896),2))</f>
        <v/>
      </c>
      <c r="I896" s="18" t="n"/>
      <c r="J896" s="18" t="n"/>
      <c r="K896" s="28">
        <f>IF($B896="","",--TEXT($B896,"yyyymm"))</f>
        <v/>
      </c>
      <c r="L896" s="29">
        <f>IF($D896="","",IFERROR(INDEX(类别属性,MATCH($D896,类别表,0)),""))</f>
        <v/>
      </c>
      <c r="M896" s="18" t="n"/>
      <c r="N896" s="18" t="n"/>
      <c r="O896" s="26" t="n"/>
      <c r="P896" s="21">
        <f>IF($C896="","",IF(ISNA(MATCH($C896,账户表,0)),"※这个账户不在【基础资料】的账户档案里",IF($B896="","※没填日期，这一笔不会进任何月份的报表",IF(AND($F896&lt;&gt;"",$G896&lt;&gt;""),"※收入和支出不能同时填",IF(AND(N($F896)=0,N($G896)=0),"※收入和支出都没填",IF(OR(N($F896)&lt;0,N($G896)&lt;0),"※金额不能填负数，方向反了就换一列填",IF($D896="","※没填收支类别，分类报表会漏掉这一笔",IF(ISNA(MATCH($D896,类别表,0)),"※收支类别不在【基础资料】的清单里",IF(AND($L896="内部转账",$M896=""),"△内部转账要在「对方账户」写上另一头",IF(AND($L896="内部转账",$M896=$C896),"※对方账户跟本账户是同一个",IF(AND($L896&lt;&gt;"内部转账",$M896&lt;&gt;""),"△填了对方账户，但类别不是内部转账",IF($H896&lt;0,"△这一笔之后该账户余额成负数了，核一下",""))))))))))))</f>
        <v/>
      </c>
    </row>
    <row r="897">
      <c r="A897" s="17">
        <f>IF($C897="","",COUNTA($C$5:$C897))</f>
        <v/>
      </c>
      <c r="B897" s="20" t="n"/>
      <c r="C897" s="18" t="n"/>
      <c r="D897" s="18" t="n"/>
      <c r="E897" s="26" t="n"/>
      <c r="F897" s="19" t="n"/>
      <c r="G897" s="19" t="n"/>
      <c r="H897" s="27">
        <f>IF($C897="","",ROUND(SUMIF(账户表,$C897,账户期初)+SUMIFS($F$5:F897,$C$5:C897,$C897)-SUMIFS($G$5:G897,$C$5:C897,$C897),2))</f>
        <v/>
      </c>
      <c r="I897" s="18" t="n"/>
      <c r="J897" s="18" t="n"/>
      <c r="K897" s="28">
        <f>IF($B897="","",--TEXT($B897,"yyyymm"))</f>
        <v/>
      </c>
      <c r="L897" s="29">
        <f>IF($D897="","",IFERROR(INDEX(类别属性,MATCH($D897,类别表,0)),""))</f>
        <v/>
      </c>
      <c r="M897" s="18" t="n"/>
      <c r="N897" s="18" t="n"/>
      <c r="O897" s="26" t="n"/>
      <c r="P897" s="21">
        <f>IF($C897="","",IF(ISNA(MATCH($C897,账户表,0)),"※这个账户不在【基础资料】的账户档案里",IF($B897="","※没填日期，这一笔不会进任何月份的报表",IF(AND($F897&lt;&gt;"",$G897&lt;&gt;""),"※收入和支出不能同时填",IF(AND(N($F897)=0,N($G897)=0),"※收入和支出都没填",IF(OR(N($F897)&lt;0,N($G897)&lt;0),"※金额不能填负数，方向反了就换一列填",IF($D897="","※没填收支类别，分类报表会漏掉这一笔",IF(ISNA(MATCH($D897,类别表,0)),"※收支类别不在【基础资料】的清单里",IF(AND($L897="内部转账",$M897=""),"△内部转账要在「对方账户」写上另一头",IF(AND($L897="内部转账",$M897=$C897),"※对方账户跟本账户是同一个",IF(AND($L897&lt;&gt;"内部转账",$M897&lt;&gt;""),"△填了对方账户，但类别不是内部转账",IF($H897&lt;0,"△这一笔之后该账户余额成负数了，核一下",""))))))))))))</f>
        <v/>
      </c>
    </row>
    <row r="898">
      <c r="A898" s="17">
        <f>IF($C898="","",COUNTA($C$5:$C898))</f>
        <v/>
      </c>
      <c r="B898" s="20" t="n"/>
      <c r="C898" s="18" t="n"/>
      <c r="D898" s="18" t="n"/>
      <c r="E898" s="26" t="n"/>
      <c r="F898" s="19" t="n"/>
      <c r="G898" s="19" t="n"/>
      <c r="H898" s="27">
        <f>IF($C898="","",ROUND(SUMIF(账户表,$C898,账户期初)+SUMIFS($F$5:F898,$C$5:C898,$C898)-SUMIFS($G$5:G898,$C$5:C898,$C898),2))</f>
        <v/>
      </c>
      <c r="I898" s="18" t="n"/>
      <c r="J898" s="18" t="n"/>
      <c r="K898" s="28">
        <f>IF($B898="","",--TEXT($B898,"yyyymm"))</f>
        <v/>
      </c>
      <c r="L898" s="29">
        <f>IF($D898="","",IFERROR(INDEX(类别属性,MATCH($D898,类别表,0)),""))</f>
        <v/>
      </c>
      <c r="M898" s="18" t="n"/>
      <c r="N898" s="18" t="n"/>
      <c r="O898" s="26" t="n"/>
      <c r="P898" s="21">
        <f>IF($C898="","",IF(ISNA(MATCH($C898,账户表,0)),"※这个账户不在【基础资料】的账户档案里",IF($B898="","※没填日期，这一笔不会进任何月份的报表",IF(AND($F898&lt;&gt;"",$G898&lt;&gt;""),"※收入和支出不能同时填",IF(AND(N($F898)=0,N($G898)=0),"※收入和支出都没填",IF(OR(N($F898)&lt;0,N($G898)&lt;0),"※金额不能填负数，方向反了就换一列填",IF($D898="","※没填收支类别，分类报表会漏掉这一笔",IF(ISNA(MATCH($D898,类别表,0)),"※收支类别不在【基础资料】的清单里",IF(AND($L898="内部转账",$M898=""),"△内部转账要在「对方账户」写上另一头",IF(AND($L898="内部转账",$M898=$C898),"※对方账户跟本账户是同一个",IF(AND($L898&lt;&gt;"内部转账",$M898&lt;&gt;""),"△填了对方账户，但类别不是内部转账",IF($H898&lt;0,"△这一笔之后该账户余额成负数了，核一下",""))))))))))))</f>
        <v/>
      </c>
    </row>
    <row r="899">
      <c r="A899" s="17">
        <f>IF($C899="","",COUNTA($C$5:$C899))</f>
        <v/>
      </c>
      <c r="B899" s="20" t="n"/>
      <c r="C899" s="18" t="n"/>
      <c r="D899" s="18" t="n"/>
      <c r="E899" s="26" t="n"/>
      <c r="F899" s="19" t="n"/>
      <c r="G899" s="19" t="n"/>
      <c r="H899" s="27">
        <f>IF($C899="","",ROUND(SUMIF(账户表,$C899,账户期初)+SUMIFS($F$5:F899,$C$5:C899,$C899)-SUMIFS($G$5:G899,$C$5:C899,$C899),2))</f>
        <v/>
      </c>
      <c r="I899" s="18" t="n"/>
      <c r="J899" s="18" t="n"/>
      <c r="K899" s="28">
        <f>IF($B899="","",--TEXT($B899,"yyyymm"))</f>
        <v/>
      </c>
      <c r="L899" s="29">
        <f>IF($D899="","",IFERROR(INDEX(类别属性,MATCH($D899,类别表,0)),""))</f>
        <v/>
      </c>
      <c r="M899" s="18" t="n"/>
      <c r="N899" s="18" t="n"/>
      <c r="O899" s="26" t="n"/>
      <c r="P899" s="21">
        <f>IF($C899="","",IF(ISNA(MATCH($C899,账户表,0)),"※这个账户不在【基础资料】的账户档案里",IF($B899="","※没填日期，这一笔不会进任何月份的报表",IF(AND($F899&lt;&gt;"",$G899&lt;&gt;""),"※收入和支出不能同时填",IF(AND(N($F899)=0,N($G899)=0),"※收入和支出都没填",IF(OR(N($F899)&lt;0,N($G899)&lt;0),"※金额不能填负数，方向反了就换一列填",IF($D899="","※没填收支类别，分类报表会漏掉这一笔",IF(ISNA(MATCH($D899,类别表,0)),"※收支类别不在【基础资料】的清单里",IF(AND($L899="内部转账",$M899=""),"△内部转账要在「对方账户」写上另一头",IF(AND($L899="内部转账",$M899=$C899),"※对方账户跟本账户是同一个",IF(AND($L899&lt;&gt;"内部转账",$M899&lt;&gt;""),"△填了对方账户，但类别不是内部转账",IF($H899&lt;0,"△这一笔之后该账户余额成负数了，核一下",""))))))))))))</f>
        <v/>
      </c>
    </row>
    <row r="900">
      <c r="A900" s="17">
        <f>IF($C900="","",COUNTA($C$5:$C900))</f>
        <v/>
      </c>
      <c r="B900" s="20" t="n"/>
      <c r="C900" s="18" t="n"/>
      <c r="D900" s="18" t="n"/>
      <c r="E900" s="26" t="n"/>
      <c r="F900" s="19" t="n"/>
      <c r="G900" s="19" t="n"/>
      <c r="H900" s="27">
        <f>IF($C900="","",ROUND(SUMIF(账户表,$C900,账户期初)+SUMIFS($F$5:F900,$C$5:C900,$C900)-SUMIFS($G$5:G900,$C$5:C900,$C900),2))</f>
        <v/>
      </c>
      <c r="I900" s="18" t="n"/>
      <c r="J900" s="18" t="n"/>
      <c r="K900" s="28">
        <f>IF($B900="","",--TEXT($B900,"yyyymm"))</f>
        <v/>
      </c>
      <c r="L900" s="29">
        <f>IF($D900="","",IFERROR(INDEX(类别属性,MATCH($D900,类别表,0)),""))</f>
        <v/>
      </c>
      <c r="M900" s="18" t="n"/>
      <c r="N900" s="18" t="n"/>
      <c r="O900" s="26" t="n"/>
      <c r="P900" s="21">
        <f>IF($C900="","",IF(ISNA(MATCH($C900,账户表,0)),"※这个账户不在【基础资料】的账户档案里",IF($B900="","※没填日期，这一笔不会进任何月份的报表",IF(AND($F900&lt;&gt;"",$G900&lt;&gt;""),"※收入和支出不能同时填",IF(AND(N($F900)=0,N($G900)=0),"※收入和支出都没填",IF(OR(N($F900)&lt;0,N($G900)&lt;0),"※金额不能填负数，方向反了就换一列填",IF($D900="","※没填收支类别，分类报表会漏掉这一笔",IF(ISNA(MATCH($D900,类别表,0)),"※收支类别不在【基础资料】的清单里",IF(AND($L900="内部转账",$M900=""),"△内部转账要在「对方账户」写上另一头",IF(AND($L900="内部转账",$M900=$C900),"※对方账户跟本账户是同一个",IF(AND($L900&lt;&gt;"内部转账",$M900&lt;&gt;""),"△填了对方账户，但类别不是内部转账",IF($H900&lt;0,"△这一笔之后该账户余额成负数了，核一下",""))))))))))))</f>
        <v/>
      </c>
    </row>
    <row r="901">
      <c r="A901" s="17">
        <f>IF($C901="","",COUNTA($C$5:$C901))</f>
        <v/>
      </c>
      <c r="B901" s="20" t="n"/>
      <c r="C901" s="18" t="n"/>
      <c r="D901" s="18" t="n"/>
      <c r="E901" s="26" t="n"/>
      <c r="F901" s="19" t="n"/>
      <c r="G901" s="19" t="n"/>
      <c r="H901" s="27">
        <f>IF($C901="","",ROUND(SUMIF(账户表,$C901,账户期初)+SUMIFS($F$5:F901,$C$5:C901,$C901)-SUMIFS($G$5:G901,$C$5:C901,$C901),2))</f>
        <v/>
      </c>
      <c r="I901" s="18" t="n"/>
      <c r="J901" s="18" t="n"/>
      <c r="K901" s="28">
        <f>IF($B901="","",--TEXT($B901,"yyyymm"))</f>
        <v/>
      </c>
      <c r="L901" s="29">
        <f>IF($D901="","",IFERROR(INDEX(类别属性,MATCH($D901,类别表,0)),""))</f>
        <v/>
      </c>
      <c r="M901" s="18" t="n"/>
      <c r="N901" s="18" t="n"/>
      <c r="O901" s="26" t="n"/>
      <c r="P901" s="21">
        <f>IF($C901="","",IF(ISNA(MATCH($C901,账户表,0)),"※这个账户不在【基础资料】的账户档案里",IF($B901="","※没填日期，这一笔不会进任何月份的报表",IF(AND($F901&lt;&gt;"",$G901&lt;&gt;""),"※收入和支出不能同时填",IF(AND(N($F901)=0,N($G901)=0),"※收入和支出都没填",IF(OR(N($F901)&lt;0,N($G901)&lt;0),"※金额不能填负数，方向反了就换一列填",IF($D901="","※没填收支类别，分类报表会漏掉这一笔",IF(ISNA(MATCH($D901,类别表,0)),"※收支类别不在【基础资料】的清单里",IF(AND($L901="内部转账",$M901=""),"△内部转账要在「对方账户」写上另一头",IF(AND($L901="内部转账",$M901=$C901),"※对方账户跟本账户是同一个",IF(AND($L901&lt;&gt;"内部转账",$M901&lt;&gt;""),"△填了对方账户，但类别不是内部转账",IF($H901&lt;0,"△这一笔之后该账户余额成负数了，核一下",""))))))))))))</f>
        <v/>
      </c>
    </row>
    <row r="902">
      <c r="A902" s="17">
        <f>IF($C902="","",COUNTA($C$5:$C902))</f>
        <v/>
      </c>
      <c r="B902" s="20" t="n"/>
      <c r="C902" s="18" t="n"/>
      <c r="D902" s="18" t="n"/>
      <c r="E902" s="26" t="n"/>
      <c r="F902" s="19" t="n"/>
      <c r="G902" s="19" t="n"/>
      <c r="H902" s="27">
        <f>IF($C902="","",ROUND(SUMIF(账户表,$C902,账户期初)+SUMIFS($F$5:F902,$C$5:C902,$C902)-SUMIFS($G$5:G902,$C$5:C902,$C902),2))</f>
        <v/>
      </c>
      <c r="I902" s="18" t="n"/>
      <c r="J902" s="18" t="n"/>
      <c r="K902" s="28">
        <f>IF($B902="","",--TEXT($B902,"yyyymm"))</f>
        <v/>
      </c>
      <c r="L902" s="29">
        <f>IF($D902="","",IFERROR(INDEX(类别属性,MATCH($D902,类别表,0)),""))</f>
        <v/>
      </c>
      <c r="M902" s="18" t="n"/>
      <c r="N902" s="18" t="n"/>
      <c r="O902" s="26" t="n"/>
      <c r="P902" s="21">
        <f>IF($C902="","",IF(ISNA(MATCH($C902,账户表,0)),"※这个账户不在【基础资料】的账户档案里",IF($B902="","※没填日期，这一笔不会进任何月份的报表",IF(AND($F902&lt;&gt;"",$G902&lt;&gt;""),"※收入和支出不能同时填",IF(AND(N($F902)=0,N($G902)=0),"※收入和支出都没填",IF(OR(N($F902)&lt;0,N($G902)&lt;0),"※金额不能填负数，方向反了就换一列填",IF($D902="","※没填收支类别，分类报表会漏掉这一笔",IF(ISNA(MATCH($D902,类别表,0)),"※收支类别不在【基础资料】的清单里",IF(AND($L902="内部转账",$M902=""),"△内部转账要在「对方账户」写上另一头",IF(AND($L902="内部转账",$M902=$C902),"※对方账户跟本账户是同一个",IF(AND($L902&lt;&gt;"内部转账",$M902&lt;&gt;""),"△填了对方账户，但类别不是内部转账",IF($H902&lt;0,"△这一笔之后该账户余额成负数了，核一下",""))))))))))))</f>
        <v/>
      </c>
    </row>
    <row r="903">
      <c r="A903" s="17">
        <f>IF($C903="","",COUNTA($C$5:$C903))</f>
        <v/>
      </c>
      <c r="B903" s="20" t="n"/>
      <c r="C903" s="18" t="n"/>
      <c r="D903" s="18" t="n"/>
      <c r="E903" s="26" t="n"/>
      <c r="F903" s="19" t="n"/>
      <c r="G903" s="19" t="n"/>
      <c r="H903" s="27">
        <f>IF($C903="","",ROUND(SUMIF(账户表,$C903,账户期初)+SUMIFS($F$5:F903,$C$5:C903,$C903)-SUMIFS($G$5:G903,$C$5:C903,$C903),2))</f>
        <v/>
      </c>
      <c r="I903" s="18" t="n"/>
      <c r="J903" s="18" t="n"/>
      <c r="K903" s="28">
        <f>IF($B903="","",--TEXT($B903,"yyyymm"))</f>
        <v/>
      </c>
      <c r="L903" s="29">
        <f>IF($D903="","",IFERROR(INDEX(类别属性,MATCH($D903,类别表,0)),""))</f>
        <v/>
      </c>
      <c r="M903" s="18" t="n"/>
      <c r="N903" s="18" t="n"/>
      <c r="O903" s="26" t="n"/>
      <c r="P903" s="21">
        <f>IF($C903="","",IF(ISNA(MATCH($C903,账户表,0)),"※这个账户不在【基础资料】的账户档案里",IF($B903="","※没填日期，这一笔不会进任何月份的报表",IF(AND($F903&lt;&gt;"",$G903&lt;&gt;""),"※收入和支出不能同时填",IF(AND(N($F903)=0,N($G903)=0),"※收入和支出都没填",IF(OR(N($F903)&lt;0,N($G903)&lt;0),"※金额不能填负数，方向反了就换一列填",IF($D903="","※没填收支类别，分类报表会漏掉这一笔",IF(ISNA(MATCH($D903,类别表,0)),"※收支类别不在【基础资料】的清单里",IF(AND($L903="内部转账",$M903=""),"△内部转账要在「对方账户」写上另一头",IF(AND($L903="内部转账",$M903=$C903),"※对方账户跟本账户是同一个",IF(AND($L903&lt;&gt;"内部转账",$M903&lt;&gt;""),"△填了对方账户，但类别不是内部转账",IF($H903&lt;0,"△这一笔之后该账户余额成负数了，核一下",""))))))))))))</f>
        <v/>
      </c>
    </row>
    <row r="904">
      <c r="A904" s="17">
        <f>IF($C904="","",COUNTA($C$5:$C904))</f>
        <v/>
      </c>
      <c r="B904" s="20" t="n"/>
      <c r="C904" s="18" t="n"/>
      <c r="D904" s="18" t="n"/>
      <c r="E904" s="26" t="n"/>
      <c r="F904" s="19" t="n"/>
      <c r="G904" s="19" t="n"/>
      <c r="H904" s="27">
        <f>IF($C904="","",ROUND(SUMIF(账户表,$C904,账户期初)+SUMIFS($F$5:F904,$C$5:C904,$C904)-SUMIFS($G$5:G904,$C$5:C904,$C904),2))</f>
        <v/>
      </c>
      <c r="I904" s="18" t="n"/>
      <c r="J904" s="18" t="n"/>
      <c r="K904" s="28">
        <f>IF($B904="","",--TEXT($B904,"yyyymm"))</f>
        <v/>
      </c>
      <c r="L904" s="29">
        <f>IF($D904="","",IFERROR(INDEX(类别属性,MATCH($D904,类别表,0)),""))</f>
        <v/>
      </c>
      <c r="M904" s="18" t="n"/>
      <c r="N904" s="18" t="n"/>
      <c r="O904" s="26" t="n"/>
      <c r="P904" s="21">
        <f>IF($C904="","",IF(ISNA(MATCH($C904,账户表,0)),"※这个账户不在【基础资料】的账户档案里",IF($B904="","※没填日期，这一笔不会进任何月份的报表",IF(AND($F904&lt;&gt;"",$G904&lt;&gt;""),"※收入和支出不能同时填",IF(AND(N($F904)=0,N($G904)=0),"※收入和支出都没填",IF(OR(N($F904)&lt;0,N($G904)&lt;0),"※金额不能填负数，方向反了就换一列填",IF($D904="","※没填收支类别，分类报表会漏掉这一笔",IF(ISNA(MATCH($D904,类别表,0)),"※收支类别不在【基础资料】的清单里",IF(AND($L904="内部转账",$M904=""),"△内部转账要在「对方账户」写上另一头",IF(AND($L904="内部转账",$M904=$C904),"※对方账户跟本账户是同一个",IF(AND($L904&lt;&gt;"内部转账",$M904&lt;&gt;""),"△填了对方账户，但类别不是内部转账",IF($H904&lt;0,"△这一笔之后该账户余额成负数了，核一下",""))))))))))))</f>
        <v/>
      </c>
    </row>
    <row r="905">
      <c r="A905" s="17">
        <f>IF($C905="","",COUNTA($C$5:$C905))</f>
        <v/>
      </c>
      <c r="B905" s="20" t="n"/>
      <c r="C905" s="18" t="n"/>
      <c r="D905" s="18" t="n"/>
      <c r="E905" s="26" t="n"/>
      <c r="F905" s="19" t="n"/>
      <c r="G905" s="19" t="n"/>
      <c r="H905" s="27">
        <f>IF($C905="","",ROUND(SUMIF(账户表,$C905,账户期初)+SUMIFS($F$5:F905,$C$5:C905,$C905)-SUMIFS($G$5:G905,$C$5:C905,$C905),2))</f>
        <v/>
      </c>
      <c r="I905" s="18" t="n"/>
      <c r="J905" s="18" t="n"/>
      <c r="K905" s="28">
        <f>IF($B905="","",--TEXT($B905,"yyyymm"))</f>
        <v/>
      </c>
      <c r="L905" s="29">
        <f>IF($D905="","",IFERROR(INDEX(类别属性,MATCH($D905,类别表,0)),""))</f>
        <v/>
      </c>
      <c r="M905" s="18" t="n"/>
      <c r="N905" s="18" t="n"/>
      <c r="O905" s="26" t="n"/>
      <c r="P905" s="21">
        <f>IF($C905="","",IF(ISNA(MATCH($C905,账户表,0)),"※这个账户不在【基础资料】的账户档案里",IF($B905="","※没填日期，这一笔不会进任何月份的报表",IF(AND($F905&lt;&gt;"",$G905&lt;&gt;""),"※收入和支出不能同时填",IF(AND(N($F905)=0,N($G905)=0),"※收入和支出都没填",IF(OR(N($F905)&lt;0,N($G905)&lt;0),"※金额不能填负数，方向反了就换一列填",IF($D905="","※没填收支类别，分类报表会漏掉这一笔",IF(ISNA(MATCH($D905,类别表,0)),"※收支类别不在【基础资料】的清单里",IF(AND($L905="内部转账",$M905=""),"△内部转账要在「对方账户」写上另一头",IF(AND($L905="内部转账",$M905=$C905),"※对方账户跟本账户是同一个",IF(AND($L905&lt;&gt;"内部转账",$M905&lt;&gt;""),"△填了对方账户，但类别不是内部转账",IF($H905&lt;0,"△这一笔之后该账户余额成负数了，核一下",""))))))))))))</f>
        <v/>
      </c>
    </row>
    <row r="906">
      <c r="A906" s="17">
        <f>IF($C906="","",COUNTA($C$5:$C906))</f>
        <v/>
      </c>
      <c r="B906" s="20" t="n"/>
      <c r="C906" s="18" t="n"/>
      <c r="D906" s="18" t="n"/>
      <c r="E906" s="26" t="n"/>
      <c r="F906" s="19" t="n"/>
      <c r="G906" s="19" t="n"/>
      <c r="H906" s="27">
        <f>IF($C906="","",ROUND(SUMIF(账户表,$C906,账户期初)+SUMIFS($F$5:F906,$C$5:C906,$C906)-SUMIFS($G$5:G906,$C$5:C906,$C906),2))</f>
        <v/>
      </c>
      <c r="I906" s="18" t="n"/>
      <c r="J906" s="18" t="n"/>
      <c r="K906" s="28">
        <f>IF($B906="","",--TEXT($B906,"yyyymm"))</f>
        <v/>
      </c>
      <c r="L906" s="29">
        <f>IF($D906="","",IFERROR(INDEX(类别属性,MATCH($D906,类别表,0)),""))</f>
        <v/>
      </c>
      <c r="M906" s="18" t="n"/>
      <c r="N906" s="18" t="n"/>
      <c r="O906" s="26" t="n"/>
      <c r="P906" s="21">
        <f>IF($C906="","",IF(ISNA(MATCH($C906,账户表,0)),"※这个账户不在【基础资料】的账户档案里",IF($B906="","※没填日期，这一笔不会进任何月份的报表",IF(AND($F906&lt;&gt;"",$G906&lt;&gt;""),"※收入和支出不能同时填",IF(AND(N($F906)=0,N($G906)=0),"※收入和支出都没填",IF(OR(N($F906)&lt;0,N($G906)&lt;0),"※金额不能填负数，方向反了就换一列填",IF($D906="","※没填收支类别，分类报表会漏掉这一笔",IF(ISNA(MATCH($D906,类别表,0)),"※收支类别不在【基础资料】的清单里",IF(AND($L906="内部转账",$M906=""),"△内部转账要在「对方账户」写上另一头",IF(AND($L906="内部转账",$M906=$C906),"※对方账户跟本账户是同一个",IF(AND($L906&lt;&gt;"内部转账",$M906&lt;&gt;""),"△填了对方账户，但类别不是内部转账",IF($H906&lt;0,"△这一笔之后该账户余额成负数了，核一下",""))))))))))))</f>
        <v/>
      </c>
    </row>
    <row r="907">
      <c r="A907" s="17">
        <f>IF($C907="","",COUNTA($C$5:$C907))</f>
        <v/>
      </c>
      <c r="B907" s="20" t="n"/>
      <c r="C907" s="18" t="n"/>
      <c r="D907" s="18" t="n"/>
      <c r="E907" s="26" t="n"/>
      <c r="F907" s="19" t="n"/>
      <c r="G907" s="19" t="n"/>
      <c r="H907" s="27">
        <f>IF($C907="","",ROUND(SUMIF(账户表,$C907,账户期初)+SUMIFS($F$5:F907,$C$5:C907,$C907)-SUMIFS($G$5:G907,$C$5:C907,$C907),2))</f>
        <v/>
      </c>
      <c r="I907" s="18" t="n"/>
      <c r="J907" s="18" t="n"/>
      <c r="K907" s="28">
        <f>IF($B907="","",--TEXT($B907,"yyyymm"))</f>
        <v/>
      </c>
      <c r="L907" s="29">
        <f>IF($D907="","",IFERROR(INDEX(类别属性,MATCH($D907,类别表,0)),""))</f>
        <v/>
      </c>
      <c r="M907" s="18" t="n"/>
      <c r="N907" s="18" t="n"/>
      <c r="O907" s="26" t="n"/>
      <c r="P907" s="21">
        <f>IF($C907="","",IF(ISNA(MATCH($C907,账户表,0)),"※这个账户不在【基础资料】的账户档案里",IF($B907="","※没填日期，这一笔不会进任何月份的报表",IF(AND($F907&lt;&gt;"",$G907&lt;&gt;""),"※收入和支出不能同时填",IF(AND(N($F907)=0,N($G907)=0),"※收入和支出都没填",IF(OR(N($F907)&lt;0,N($G907)&lt;0),"※金额不能填负数，方向反了就换一列填",IF($D907="","※没填收支类别，分类报表会漏掉这一笔",IF(ISNA(MATCH($D907,类别表,0)),"※收支类别不在【基础资料】的清单里",IF(AND($L907="内部转账",$M907=""),"△内部转账要在「对方账户」写上另一头",IF(AND($L907="内部转账",$M907=$C907),"※对方账户跟本账户是同一个",IF(AND($L907&lt;&gt;"内部转账",$M907&lt;&gt;""),"△填了对方账户，但类别不是内部转账",IF($H907&lt;0,"△这一笔之后该账户余额成负数了，核一下",""))))))))))))</f>
        <v/>
      </c>
    </row>
    <row r="908">
      <c r="A908" s="17">
        <f>IF($C908="","",COUNTA($C$5:$C908))</f>
        <v/>
      </c>
      <c r="B908" s="20" t="n"/>
      <c r="C908" s="18" t="n"/>
      <c r="D908" s="18" t="n"/>
      <c r="E908" s="26" t="n"/>
      <c r="F908" s="19" t="n"/>
      <c r="G908" s="19" t="n"/>
      <c r="H908" s="27">
        <f>IF($C908="","",ROUND(SUMIF(账户表,$C908,账户期初)+SUMIFS($F$5:F908,$C$5:C908,$C908)-SUMIFS($G$5:G908,$C$5:C908,$C908),2))</f>
        <v/>
      </c>
      <c r="I908" s="18" t="n"/>
      <c r="J908" s="18" t="n"/>
      <c r="K908" s="28">
        <f>IF($B908="","",--TEXT($B908,"yyyymm"))</f>
        <v/>
      </c>
      <c r="L908" s="29">
        <f>IF($D908="","",IFERROR(INDEX(类别属性,MATCH($D908,类别表,0)),""))</f>
        <v/>
      </c>
      <c r="M908" s="18" t="n"/>
      <c r="N908" s="18" t="n"/>
      <c r="O908" s="26" t="n"/>
      <c r="P908" s="21">
        <f>IF($C908="","",IF(ISNA(MATCH($C908,账户表,0)),"※这个账户不在【基础资料】的账户档案里",IF($B908="","※没填日期，这一笔不会进任何月份的报表",IF(AND($F908&lt;&gt;"",$G908&lt;&gt;""),"※收入和支出不能同时填",IF(AND(N($F908)=0,N($G908)=0),"※收入和支出都没填",IF(OR(N($F908)&lt;0,N($G908)&lt;0),"※金额不能填负数，方向反了就换一列填",IF($D908="","※没填收支类别，分类报表会漏掉这一笔",IF(ISNA(MATCH($D908,类别表,0)),"※收支类别不在【基础资料】的清单里",IF(AND($L908="内部转账",$M908=""),"△内部转账要在「对方账户」写上另一头",IF(AND($L908="内部转账",$M908=$C908),"※对方账户跟本账户是同一个",IF(AND($L908&lt;&gt;"内部转账",$M908&lt;&gt;""),"△填了对方账户，但类别不是内部转账",IF($H908&lt;0,"△这一笔之后该账户余额成负数了，核一下",""))))))))))))</f>
        <v/>
      </c>
    </row>
    <row r="909">
      <c r="A909" s="17">
        <f>IF($C909="","",COUNTA($C$5:$C909))</f>
        <v/>
      </c>
      <c r="B909" s="20" t="n"/>
      <c r="C909" s="18" t="n"/>
      <c r="D909" s="18" t="n"/>
      <c r="E909" s="26" t="n"/>
      <c r="F909" s="19" t="n"/>
      <c r="G909" s="19" t="n"/>
      <c r="H909" s="27">
        <f>IF($C909="","",ROUND(SUMIF(账户表,$C909,账户期初)+SUMIFS($F$5:F909,$C$5:C909,$C909)-SUMIFS($G$5:G909,$C$5:C909,$C909),2))</f>
        <v/>
      </c>
      <c r="I909" s="18" t="n"/>
      <c r="J909" s="18" t="n"/>
      <c r="K909" s="28">
        <f>IF($B909="","",--TEXT($B909,"yyyymm"))</f>
        <v/>
      </c>
      <c r="L909" s="29">
        <f>IF($D909="","",IFERROR(INDEX(类别属性,MATCH($D909,类别表,0)),""))</f>
        <v/>
      </c>
      <c r="M909" s="18" t="n"/>
      <c r="N909" s="18" t="n"/>
      <c r="O909" s="26" t="n"/>
      <c r="P909" s="21">
        <f>IF($C909="","",IF(ISNA(MATCH($C909,账户表,0)),"※这个账户不在【基础资料】的账户档案里",IF($B909="","※没填日期，这一笔不会进任何月份的报表",IF(AND($F909&lt;&gt;"",$G909&lt;&gt;""),"※收入和支出不能同时填",IF(AND(N($F909)=0,N($G909)=0),"※收入和支出都没填",IF(OR(N($F909)&lt;0,N($G909)&lt;0),"※金额不能填负数，方向反了就换一列填",IF($D909="","※没填收支类别，分类报表会漏掉这一笔",IF(ISNA(MATCH($D909,类别表,0)),"※收支类别不在【基础资料】的清单里",IF(AND($L909="内部转账",$M909=""),"△内部转账要在「对方账户」写上另一头",IF(AND($L909="内部转账",$M909=$C909),"※对方账户跟本账户是同一个",IF(AND($L909&lt;&gt;"内部转账",$M909&lt;&gt;""),"△填了对方账户，但类别不是内部转账",IF($H909&lt;0,"△这一笔之后该账户余额成负数了，核一下",""))))))))))))</f>
        <v/>
      </c>
    </row>
    <row r="910">
      <c r="A910" s="17">
        <f>IF($C910="","",COUNTA($C$5:$C910))</f>
        <v/>
      </c>
      <c r="B910" s="20" t="n"/>
      <c r="C910" s="18" t="n"/>
      <c r="D910" s="18" t="n"/>
      <c r="E910" s="26" t="n"/>
      <c r="F910" s="19" t="n"/>
      <c r="G910" s="19" t="n"/>
      <c r="H910" s="27">
        <f>IF($C910="","",ROUND(SUMIF(账户表,$C910,账户期初)+SUMIFS($F$5:F910,$C$5:C910,$C910)-SUMIFS($G$5:G910,$C$5:C910,$C910),2))</f>
        <v/>
      </c>
      <c r="I910" s="18" t="n"/>
      <c r="J910" s="18" t="n"/>
      <c r="K910" s="28">
        <f>IF($B910="","",--TEXT($B910,"yyyymm"))</f>
        <v/>
      </c>
      <c r="L910" s="29">
        <f>IF($D910="","",IFERROR(INDEX(类别属性,MATCH($D910,类别表,0)),""))</f>
        <v/>
      </c>
      <c r="M910" s="18" t="n"/>
      <c r="N910" s="18" t="n"/>
      <c r="O910" s="26" t="n"/>
      <c r="P910" s="21">
        <f>IF($C910="","",IF(ISNA(MATCH($C910,账户表,0)),"※这个账户不在【基础资料】的账户档案里",IF($B910="","※没填日期，这一笔不会进任何月份的报表",IF(AND($F910&lt;&gt;"",$G910&lt;&gt;""),"※收入和支出不能同时填",IF(AND(N($F910)=0,N($G910)=0),"※收入和支出都没填",IF(OR(N($F910)&lt;0,N($G910)&lt;0),"※金额不能填负数，方向反了就换一列填",IF($D910="","※没填收支类别，分类报表会漏掉这一笔",IF(ISNA(MATCH($D910,类别表,0)),"※收支类别不在【基础资料】的清单里",IF(AND($L910="内部转账",$M910=""),"△内部转账要在「对方账户」写上另一头",IF(AND($L910="内部转账",$M910=$C910),"※对方账户跟本账户是同一个",IF(AND($L910&lt;&gt;"内部转账",$M910&lt;&gt;""),"△填了对方账户，但类别不是内部转账",IF($H910&lt;0,"△这一笔之后该账户余额成负数了，核一下",""))))))))))))</f>
        <v/>
      </c>
    </row>
    <row r="911">
      <c r="A911" s="17">
        <f>IF($C911="","",COUNTA($C$5:$C911))</f>
        <v/>
      </c>
      <c r="B911" s="20" t="n"/>
      <c r="C911" s="18" t="n"/>
      <c r="D911" s="18" t="n"/>
      <c r="E911" s="26" t="n"/>
      <c r="F911" s="19" t="n"/>
      <c r="G911" s="19" t="n"/>
      <c r="H911" s="27">
        <f>IF($C911="","",ROUND(SUMIF(账户表,$C911,账户期初)+SUMIFS($F$5:F911,$C$5:C911,$C911)-SUMIFS($G$5:G911,$C$5:C911,$C911),2))</f>
        <v/>
      </c>
      <c r="I911" s="18" t="n"/>
      <c r="J911" s="18" t="n"/>
      <c r="K911" s="28">
        <f>IF($B911="","",--TEXT($B911,"yyyymm"))</f>
        <v/>
      </c>
      <c r="L911" s="29">
        <f>IF($D911="","",IFERROR(INDEX(类别属性,MATCH($D911,类别表,0)),""))</f>
        <v/>
      </c>
      <c r="M911" s="18" t="n"/>
      <c r="N911" s="18" t="n"/>
      <c r="O911" s="26" t="n"/>
      <c r="P911" s="21">
        <f>IF($C911="","",IF(ISNA(MATCH($C911,账户表,0)),"※这个账户不在【基础资料】的账户档案里",IF($B911="","※没填日期，这一笔不会进任何月份的报表",IF(AND($F911&lt;&gt;"",$G911&lt;&gt;""),"※收入和支出不能同时填",IF(AND(N($F911)=0,N($G911)=0),"※收入和支出都没填",IF(OR(N($F911)&lt;0,N($G911)&lt;0),"※金额不能填负数，方向反了就换一列填",IF($D911="","※没填收支类别，分类报表会漏掉这一笔",IF(ISNA(MATCH($D911,类别表,0)),"※收支类别不在【基础资料】的清单里",IF(AND($L911="内部转账",$M911=""),"△内部转账要在「对方账户」写上另一头",IF(AND($L911="内部转账",$M911=$C911),"※对方账户跟本账户是同一个",IF(AND($L911&lt;&gt;"内部转账",$M911&lt;&gt;""),"△填了对方账户，但类别不是内部转账",IF($H911&lt;0,"△这一笔之后该账户余额成负数了，核一下",""))))))))))))</f>
        <v/>
      </c>
    </row>
    <row r="912">
      <c r="A912" s="17">
        <f>IF($C912="","",COUNTA($C$5:$C912))</f>
        <v/>
      </c>
      <c r="B912" s="20" t="n"/>
      <c r="C912" s="18" t="n"/>
      <c r="D912" s="18" t="n"/>
      <c r="E912" s="26" t="n"/>
      <c r="F912" s="19" t="n"/>
      <c r="G912" s="19" t="n"/>
      <c r="H912" s="27">
        <f>IF($C912="","",ROUND(SUMIF(账户表,$C912,账户期初)+SUMIFS($F$5:F912,$C$5:C912,$C912)-SUMIFS($G$5:G912,$C$5:C912,$C912),2))</f>
        <v/>
      </c>
      <c r="I912" s="18" t="n"/>
      <c r="J912" s="18" t="n"/>
      <c r="K912" s="28">
        <f>IF($B912="","",--TEXT($B912,"yyyymm"))</f>
        <v/>
      </c>
      <c r="L912" s="29">
        <f>IF($D912="","",IFERROR(INDEX(类别属性,MATCH($D912,类别表,0)),""))</f>
        <v/>
      </c>
      <c r="M912" s="18" t="n"/>
      <c r="N912" s="18" t="n"/>
      <c r="O912" s="26" t="n"/>
      <c r="P912" s="21">
        <f>IF($C912="","",IF(ISNA(MATCH($C912,账户表,0)),"※这个账户不在【基础资料】的账户档案里",IF($B912="","※没填日期，这一笔不会进任何月份的报表",IF(AND($F912&lt;&gt;"",$G912&lt;&gt;""),"※收入和支出不能同时填",IF(AND(N($F912)=0,N($G912)=0),"※收入和支出都没填",IF(OR(N($F912)&lt;0,N($G912)&lt;0),"※金额不能填负数，方向反了就换一列填",IF($D912="","※没填收支类别，分类报表会漏掉这一笔",IF(ISNA(MATCH($D912,类别表,0)),"※收支类别不在【基础资料】的清单里",IF(AND($L912="内部转账",$M912=""),"△内部转账要在「对方账户」写上另一头",IF(AND($L912="内部转账",$M912=$C912),"※对方账户跟本账户是同一个",IF(AND($L912&lt;&gt;"内部转账",$M912&lt;&gt;""),"△填了对方账户，但类别不是内部转账",IF($H912&lt;0,"△这一笔之后该账户余额成负数了，核一下",""))))))))))))</f>
        <v/>
      </c>
    </row>
    <row r="913">
      <c r="A913" s="17">
        <f>IF($C913="","",COUNTA($C$5:$C913))</f>
        <v/>
      </c>
      <c r="B913" s="20" t="n"/>
      <c r="C913" s="18" t="n"/>
      <c r="D913" s="18" t="n"/>
      <c r="E913" s="26" t="n"/>
      <c r="F913" s="19" t="n"/>
      <c r="G913" s="19" t="n"/>
      <c r="H913" s="27">
        <f>IF($C913="","",ROUND(SUMIF(账户表,$C913,账户期初)+SUMIFS($F$5:F913,$C$5:C913,$C913)-SUMIFS($G$5:G913,$C$5:C913,$C913),2))</f>
        <v/>
      </c>
      <c r="I913" s="18" t="n"/>
      <c r="J913" s="18" t="n"/>
      <c r="K913" s="28">
        <f>IF($B913="","",--TEXT($B913,"yyyymm"))</f>
        <v/>
      </c>
      <c r="L913" s="29">
        <f>IF($D913="","",IFERROR(INDEX(类别属性,MATCH($D913,类别表,0)),""))</f>
        <v/>
      </c>
      <c r="M913" s="18" t="n"/>
      <c r="N913" s="18" t="n"/>
      <c r="O913" s="26" t="n"/>
      <c r="P913" s="21">
        <f>IF($C913="","",IF(ISNA(MATCH($C913,账户表,0)),"※这个账户不在【基础资料】的账户档案里",IF($B913="","※没填日期，这一笔不会进任何月份的报表",IF(AND($F913&lt;&gt;"",$G913&lt;&gt;""),"※收入和支出不能同时填",IF(AND(N($F913)=0,N($G913)=0),"※收入和支出都没填",IF(OR(N($F913)&lt;0,N($G913)&lt;0),"※金额不能填负数，方向反了就换一列填",IF($D913="","※没填收支类别，分类报表会漏掉这一笔",IF(ISNA(MATCH($D913,类别表,0)),"※收支类别不在【基础资料】的清单里",IF(AND($L913="内部转账",$M913=""),"△内部转账要在「对方账户」写上另一头",IF(AND($L913="内部转账",$M913=$C913),"※对方账户跟本账户是同一个",IF(AND($L913&lt;&gt;"内部转账",$M913&lt;&gt;""),"△填了对方账户，但类别不是内部转账",IF($H913&lt;0,"△这一笔之后该账户余额成负数了，核一下",""))))))))))))</f>
        <v/>
      </c>
    </row>
    <row r="914">
      <c r="A914" s="17">
        <f>IF($C914="","",COUNTA($C$5:$C914))</f>
        <v/>
      </c>
      <c r="B914" s="20" t="n"/>
      <c r="C914" s="18" t="n"/>
      <c r="D914" s="18" t="n"/>
      <c r="E914" s="26" t="n"/>
      <c r="F914" s="19" t="n"/>
      <c r="G914" s="19" t="n"/>
      <c r="H914" s="27">
        <f>IF($C914="","",ROUND(SUMIF(账户表,$C914,账户期初)+SUMIFS($F$5:F914,$C$5:C914,$C914)-SUMIFS($G$5:G914,$C$5:C914,$C914),2))</f>
        <v/>
      </c>
      <c r="I914" s="18" t="n"/>
      <c r="J914" s="18" t="n"/>
      <c r="K914" s="28">
        <f>IF($B914="","",--TEXT($B914,"yyyymm"))</f>
        <v/>
      </c>
      <c r="L914" s="29">
        <f>IF($D914="","",IFERROR(INDEX(类别属性,MATCH($D914,类别表,0)),""))</f>
        <v/>
      </c>
      <c r="M914" s="18" t="n"/>
      <c r="N914" s="18" t="n"/>
      <c r="O914" s="26" t="n"/>
      <c r="P914" s="21">
        <f>IF($C914="","",IF(ISNA(MATCH($C914,账户表,0)),"※这个账户不在【基础资料】的账户档案里",IF($B914="","※没填日期，这一笔不会进任何月份的报表",IF(AND($F914&lt;&gt;"",$G914&lt;&gt;""),"※收入和支出不能同时填",IF(AND(N($F914)=0,N($G914)=0),"※收入和支出都没填",IF(OR(N($F914)&lt;0,N($G914)&lt;0),"※金额不能填负数，方向反了就换一列填",IF($D914="","※没填收支类别，分类报表会漏掉这一笔",IF(ISNA(MATCH($D914,类别表,0)),"※收支类别不在【基础资料】的清单里",IF(AND($L914="内部转账",$M914=""),"△内部转账要在「对方账户」写上另一头",IF(AND($L914="内部转账",$M914=$C914),"※对方账户跟本账户是同一个",IF(AND($L914&lt;&gt;"内部转账",$M914&lt;&gt;""),"△填了对方账户，但类别不是内部转账",IF($H914&lt;0,"△这一笔之后该账户余额成负数了，核一下",""))))))))))))</f>
        <v/>
      </c>
    </row>
    <row r="915">
      <c r="A915" s="17">
        <f>IF($C915="","",COUNTA($C$5:$C915))</f>
        <v/>
      </c>
      <c r="B915" s="20" t="n"/>
      <c r="C915" s="18" t="n"/>
      <c r="D915" s="18" t="n"/>
      <c r="E915" s="26" t="n"/>
      <c r="F915" s="19" t="n"/>
      <c r="G915" s="19" t="n"/>
      <c r="H915" s="27">
        <f>IF($C915="","",ROUND(SUMIF(账户表,$C915,账户期初)+SUMIFS($F$5:F915,$C$5:C915,$C915)-SUMIFS($G$5:G915,$C$5:C915,$C915),2))</f>
        <v/>
      </c>
      <c r="I915" s="18" t="n"/>
      <c r="J915" s="18" t="n"/>
      <c r="K915" s="28">
        <f>IF($B915="","",--TEXT($B915,"yyyymm"))</f>
        <v/>
      </c>
      <c r="L915" s="29">
        <f>IF($D915="","",IFERROR(INDEX(类别属性,MATCH($D915,类别表,0)),""))</f>
        <v/>
      </c>
      <c r="M915" s="18" t="n"/>
      <c r="N915" s="18" t="n"/>
      <c r="O915" s="26" t="n"/>
      <c r="P915" s="21">
        <f>IF($C915="","",IF(ISNA(MATCH($C915,账户表,0)),"※这个账户不在【基础资料】的账户档案里",IF($B915="","※没填日期，这一笔不会进任何月份的报表",IF(AND($F915&lt;&gt;"",$G915&lt;&gt;""),"※收入和支出不能同时填",IF(AND(N($F915)=0,N($G915)=0),"※收入和支出都没填",IF(OR(N($F915)&lt;0,N($G915)&lt;0),"※金额不能填负数，方向反了就换一列填",IF($D915="","※没填收支类别，分类报表会漏掉这一笔",IF(ISNA(MATCH($D915,类别表,0)),"※收支类别不在【基础资料】的清单里",IF(AND($L915="内部转账",$M915=""),"△内部转账要在「对方账户」写上另一头",IF(AND($L915="内部转账",$M915=$C915),"※对方账户跟本账户是同一个",IF(AND($L915&lt;&gt;"内部转账",$M915&lt;&gt;""),"△填了对方账户，但类别不是内部转账",IF($H915&lt;0,"△这一笔之后该账户余额成负数了，核一下",""))))))))))))</f>
        <v/>
      </c>
    </row>
    <row r="916">
      <c r="A916" s="17">
        <f>IF($C916="","",COUNTA($C$5:$C916))</f>
        <v/>
      </c>
      <c r="B916" s="20" t="n"/>
      <c r="C916" s="18" t="n"/>
      <c r="D916" s="18" t="n"/>
      <c r="E916" s="26" t="n"/>
      <c r="F916" s="19" t="n"/>
      <c r="G916" s="19" t="n"/>
      <c r="H916" s="27">
        <f>IF($C916="","",ROUND(SUMIF(账户表,$C916,账户期初)+SUMIFS($F$5:F916,$C$5:C916,$C916)-SUMIFS($G$5:G916,$C$5:C916,$C916),2))</f>
        <v/>
      </c>
      <c r="I916" s="18" t="n"/>
      <c r="J916" s="18" t="n"/>
      <c r="K916" s="28">
        <f>IF($B916="","",--TEXT($B916,"yyyymm"))</f>
        <v/>
      </c>
      <c r="L916" s="29">
        <f>IF($D916="","",IFERROR(INDEX(类别属性,MATCH($D916,类别表,0)),""))</f>
        <v/>
      </c>
      <c r="M916" s="18" t="n"/>
      <c r="N916" s="18" t="n"/>
      <c r="O916" s="26" t="n"/>
      <c r="P916" s="21">
        <f>IF($C916="","",IF(ISNA(MATCH($C916,账户表,0)),"※这个账户不在【基础资料】的账户档案里",IF($B916="","※没填日期，这一笔不会进任何月份的报表",IF(AND($F916&lt;&gt;"",$G916&lt;&gt;""),"※收入和支出不能同时填",IF(AND(N($F916)=0,N($G916)=0),"※收入和支出都没填",IF(OR(N($F916)&lt;0,N($G916)&lt;0),"※金额不能填负数，方向反了就换一列填",IF($D916="","※没填收支类别，分类报表会漏掉这一笔",IF(ISNA(MATCH($D916,类别表,0)),"※收支类别不在【基础资料】的清单里",IF(AND($L916="内部转账",$M916=""),"△内部转账要在「对方账户」写上另一头",IF(AND($L916="内部转账",$M916=$C916),"※对方账户跟本账户是同一个",IF(AND($L916&lt;&gt;"内部转账",$M916&lt;&gt;""),"△填了对方账户，但类别不是内部转账",IF($H916&lt;0,"△这一笔之后该账户余额成负数了，核一下",""))))))))))))</f>
        <v/>
      </c>
    </row>
    <row r="917">
      <c r="A917" s="17">
        <f>IF($C917="","",COUNTA($C$5:$C917))</f>
        <v/>
      </c>
      <c r="B917" s="20" t="n"/>
      <c r="C917" s="18" t="n"/>
      <c r="D917" s="18" t="n"/>
      <c r="E917" s="26" t="n"/>
      <c r="F917" s="19" t="n"/>
      <c r="G917" s="19" t="n"/>
      <c r="H917" s="27">
        <f>IF($C917="","",ROUND(SUMIF(账户表,$C917,账户期初)+SUMIFS($F$5:F917,$C$5:C917,$C917)-SUMIFS($G$5:G917,$C$5:C917,$C917),2))</f>
        <v/>
      </c>
      <c r="I917" s="18" t="n"/>
      <c r="J917" s="18" t="n"/>
      <c r="K917" s="28">
        <f>IF($B917="","",--TEXT($B917,"yyyymm"))</f>
        <v/>
      </c>
      <c r="L917" s="29">
        <f>IF($D917="","",IFERROR(INDEX(类别属性,MATCH($D917,类别表,0)),""))</f>
        <v/>
      </c>
      <c r="M917" s="18" t="n"/>
      <c r="N917" s="18" t="n"/>
      <c r="O917" s="26" t="n"/>
      <c r="P917" s="21">
        <f>IF($C917="","",IF(ISNA(MATCH($C917,账户表,0)),"※这个账户不在【基础资料】的账户档案里",IF($B917="","※没填日期，这一笔不会进任何月份的报表",IF(AND($F917&lt;&gt;"",$G917&lt;&gt;""),"※收入和支出不能同时填",IF(AND(N($F917)=0,N($G917)=0),"※收入和支出都没填",IF(OR(N($F917)&lt;0,N($G917)&lt;0),"※金额不能填负数，方向反了就换一列填",IF($D917="","※没填收支类别，分类报表会漏掉这一笔",IF(ISNA(MATCH($D917,类别表,0)),"※收支类别不在【基础资料】的清单里",IF(AND($L917="内部转账",$M917=""),"△内部转账要在「对方账户」写上另一头",IF(AND($L917="内部转账",$M917=$C917),"※对方账户跟本账户是同一个",IF(AND($L917&lt;&gt;"内部转账",$M917&lt;&gt;""),"△填了对方账户，但类别不是内部转账",IF($H917&lt;0,"△这一笔之后该账户余额成负数了，核一下",""))))))))))))</f>
        <v/>
      </c>
    </row>
    <row r="918">
      <c r="A918" s="17">
        <f>IF($C918="","",COUNTA($C$5:$C918))</f>
        <v/>
      </c>
      <c r="B918" s="20" t="n"/>
      <c r="C918" s="18" t="n"/>
      <c r="D918" s="18" t="n"/>
      <c r="E918" s="26" t="n"/>
      <c r="F918" s="19" t="n"/>
      <c r="G918" s="19" t="n"/>
      <c r="H918" s="27">
        <f>IF($C918="","",ROUND(SUMIF(账户表,$C918,账户期初)+SUMIFS($F$5:F918,$C$5:C918,$C918)-SUMIFS($G$5:G918,$C$5:C918,$C918),2))</f>
        <v/>
      </c>
      <c r="I918" s="18" t="n"/>
      <c r="J918" s="18" t="n"/>
      <c r="K918" s="28">
        <f>IF($B918="","",--TEXT($B918,"yyyymm"))</f>
        <v/>
      </c>
      <c r="L918" s="29">
        <f>IF($D918="","",IFERROR(INDEX(类别属性,MATCH($D918,类别表,0)),""))</f>
        <v/>
      </c>
      <c r="M918" s="18" t="n"/>
      <c r="N918" s="18" t="n"/>
      <c r="O918" s="26" t="n"/>
      <c r="P918" s="21">
        <f>IF($C918="","",IF(ISNA(MATCH($C918,账户表,0)),"※这个账户不在【基础资料】的账户档案里",IF($B918="","※没填日期，这一笔不会进任何月份的报表",IF(AND($F918&lt;&gt;"",$G918&lt;&gt;""),"※收入和支出不能同时填",IF(AND(N($F918)=0,N($G918)=0),"※收入和支出都没填",IF(OR(N($F918)&lt;0,N($G918)&lt;0),"※金额不能填负数，方向反了就换一列填",IF($D918="","※没填收支类别，分类报表会漏掉这一笔",IF(ISNA(MATCH($D918,类别表,0)),"※收支类别不在【基础资料】的清单里",IF(AND($L918="内部转账",$M918=""),"△内部转账要在「对方账户」写上另一头",IF(AND($L918="内部转账",$M918=$C918),"※对方账户跟本账户是同一个",IF(AND($L918&lt;&gt;"内部转账",$M918&lt;&gt;""),"△填了对方账户，但类别不是内部转账",IF($H918&lt;0,"△这一笔之后该账户余额成负数了，核一下",""))))))))))))</f>
        <v/>
      </c>
    </row>
    <row r="919">
      <c r="A919" s="17">
        <f>IF($C919="","",COUNTA($C$5:$C919))</f>
        <v/>
      </c>
      <c r="B919" s="20" t="n"/>
      <c r="C919" s="18" t="n"/>
      <c r="D919" s="18" t="n"/>
      <c r="E919" s="26" t="n"/>
      <c r="F919" s="19" t="n"/>
      <c r="G919" s="19" t="n"/>
      <c r="H919" s="27">
        <f>IF($C919="","",ROUND(SUMIF(账户表,$C919,账户期初)+SUMIFS($F$5:F919,$C$5:C919,$C919)-SUMIFS($G$5:G919,$C$5:C919,$C919),2))</f>
        <v/>
      </c>
      <c r="I919" s="18" t="n"/>
      <c r="J919" s="18" t="n"/>
      <c r="K919" s="28">
        <f>IF($B919="","",--TEXT($B919,"yyyymm"))</f>
        <v/>
      </c>
      <c r="L919" s="29">
        <f>IF($D919="","",IFERROR(INDEX(类别属性,MATCH($D919,类别表,0)),""))</f>
        <v/>
      </c>
      <c r="M919" s="18" t="n"/>
      <c r="N919" s="18" t="n"/>
      <c r="O919" s="26" t="n"/>
      <c r="P919" s="21">
        <f>IF($C919="","",IF(ISNA(MATCH($C919,账户表,0)),"※这个账户不在【基础资料】的账户档案里",IF($B919="","※没填日期，这一笔不会进任何月份的报表",IF(AND($F919&lt;&gt;"",$G919&lt;&gt;""),"※收入和支出不能同时填",IF(AND(N($F919)=0,N($G919)=0),"※收入和支出都没填",IF(OR(N($F919)&lt;0,N($G919)&lt;0),"※金额不能填负数，方向反了就换一列填",IF($D919="","※没填收支类别，分类报表会漏掉这一笔",IF(ISNA(MATCH($D919,类别表,0)),"※收支类别不在【基础资料】的清单里",IF(AND($L919="内部转账",$M919=""),"△内部转账要在「对方账户」写上另一头",IF(AND($L919="内部转账",$M919=$C919),"※对方账户跟本账户是同一个",IF(AND($L919&lt;&gt;"内部转账",$M919&lt;&gt;""),"△填了对方账户，但类别不是内部转账",IF($H919&lt;0,"△这一笔之后该账户余额成负数了，核一下",""))))))))))))</f>
        <v/>
      </c>
    </row>
    <row r="920">
      <c r="A920" s="17">
        <f>IF($C920="","",COUNTA($C$5:$C920))</f>
        <v/>
      </c>
      <c r="B920" s="20" t="n"/>
      <c r="C920" s="18" t="n"/>
      <c r="D920" s="18" t="n"/>
      <c r="E920" s="26" t="n"/>
      <c r="F920" s="19" t="n"/>
      <c r="G920" s="19" t="n"/>
      <c r="H920" s="27">
        <f>IF($C920="","",ROUND(SUMIF(账户表,$C920,账户期初)+SUMIFS($F$5:F920,$C$5:C920,$C920)-SUMIFS($G$5:G920,$C$5:C920,$C920),2))</f>
        <v/>
      </c>
      <c r="I920" s="18" t="n"/>
      <c r="J920" s="18" t="n"/>
      <c r="K920" s="28">
        <f>IF($B920="","",--TEXT($B920,"yyyymm"))</f>
        <v/>
      </c>
      <c r="L920" s="29">
        <f>IF($D920="","",IFERROR(INDEX(类别属性,MATCH($D920,类别表,0)),""))</f>
        <v/>
      </c>
      <c r="M920" s="18" t="n"/>
      <c r="N920" s="18" t="n"/>
      <c r="O920" s="26" t="n"/>
      <c r="P920" s="21">
        <f>IF($C920="","",IF(ISNA(MATCH($C920,账户表,0)),"※这个账户不在【基础资料】的账户档案里",IF($B920="","※没填日期，这一笔不会进任何月份的报表",IF(AND($F920&lt;&gt;"",$G920&lt;&gt;""),"※收入和支出不能同时填",IF(AND(N($F920)=0,N($G920)=0),"※收入和支出都没填",IF(OR(N($F920)&lt;0,N($G920)&lt;0),"※金额不能填负数，方向反了就换一列填",IF($D920="","※没填收支类别，分类报表会漏掉这一笔",IF(ISNA(MATCH($D920,类别表,0)),"※收支类别不在【基础资料】的清单里",IF(AND($L920="内部转账",$M920=""),"△内部转账要在「对方账户」写上另一头",IF(AND($L920="内部转账",$M920=$C920),"※对方账户跟本账户是同一个",IF(AND($L920&lt;&gt;"内部转账",$M920&lt;&gt;""),"△填了对方账户，但类别不是内部转账",IF($H920&lt;0,"△这一笔之后该账户余额成负数了，核一下",""))))))))))))</f>
        <v/>
      </c>
    </row>
    <row r="921">
      <c r="A921" s="17">
        <f>IF($C921="","",COUNTA($C$5:$C921))</f>
        <v/>
      </c>
      <c r="B921" s="20" t="n"/>
      <c r="C921" s="18" t="n"/>
      <c r="D921" s="18" t="n"/>
      <c r="E921" s="26" t="n"/>
      <c r="F921" s="19" t="n"/>
      <c r="G921" s="19" t="n"/>
      <c r="H921" s="27">
        <f>IF($C921="","",ROUND(SUMIF(账户表,$C921,账户期初)+SUMIFS($F$5:F921,$C$5:C921,$C921)-SUMIFS($G$5:G921,$C$5:C921,$C921),2))</f>
        <v/>
      </c>
      <c r="I921" s="18" t="n"/>
      <c r="J921" s="18" t="n"/>
      <c r="K921" s="28">
        <f>IF($B921="","",--TEXT($B921,"yyyymm"))</f>
        <v/>
      </c>
      <c r="L921" s="29">
        <f>IF($D921="","",IFERROR(INDEX(类别属性,MATCH($D921,类别表,0)),""))</f>
        <v/>
      </c>
      <c r="M921" s="18" t="n"/>
      <c r="N921" s="18" t="n"/>
      <c r="O921" s="26" t="n"/>
      <c r="P921" s="21">
        <f>IF($C921="","",IF(ISNA(MATCH($C921,账户表,0)),"※这个账户不在【基础资料】的账户档案里",IF($B921="","※没填日期，这一笔不会进任何月份的报表",IF(AND($F921&lt;&gt;"",$G921&lt;&gt;""),"※收入和支出不能同时填",IF(AND(N($F921)=0,N($G921)=0),"※收入和支出都没填",IF(OR(N($F921)&lt;0,N($G921)&lt;0),"※金额不能填负数，方向反了就换一列填",IF($D921="","※没填收支类别，分类报表会漏掉这一笔",IF(ISNA(MATCH($D921,类别表,0)),"※收支类别不在【基础资料】的清单里",IF(AND($L921="内部转账",$M921=""),"△内部转账要在「对方账户」写上另一头",IF(AND($L921="内部转账",$M921=$C921),"※对方账户跟本账户是同一个",IF(AND($L921&lt;&gt;"内部转账",$M921&lt;&gt;""),"△填了对方账户，但类别不是内部转账",IF($H921&lt;0,"△这一笔之后该账户余额成负数了，核一下",""))))))))))))</f>
        <v/>
      </c>
    </row>
    <row r="922">
      <c r="A922" s="17">
        <f>IF($C922="","",COUNTA($C$5:$C922))</f>
        <v/>
      </c>
      <c r="B922" s="20" t="n"/>
      <c r="C922" s="18" t="n"/>
      <c r="D922" s="18" t="n"/>
      <c r="E922" s="26" t="n"/>
      <c r="F922" s="19" t="n"/>
      <c r="G922" s="19" t="n"/>
      <c r="H922" s="27">
        <f>IF($C922="","",ROUND(SUMIF(账户表,$C922,账户期初)+SUMIFS($F$5:F922,$C$5:C922,$C922)-SUMIFS($G$5:G922,$C$5:C922,$C922),2))</f>
        <v/>
      </c>
      <c r="I922" s="18" t="n"/>
      <c r="J922" s="18" t="n"/>
      <c r="K922" s="28">
        <f>IF($B922="","",--TEXT($B922,"yyyymm"))</f>
        <v/>
      </c>
      <c r="L922" s="29">
        <f>IF($D922="","",IFERROR(INDEX(类别属性,MATCH($D922,类别表,0)),""))</f>
        <v/>
      </c>
      <c r="M922" s="18" t="n"/>
      <c r="N922" s="18" t="n"/>
      <c r="O922" s="26" t="n"/>
      <c r="P922" s="21">
        <f>IF($C922="","",IF(ISNA(MATCH($C922,账户表,0)),"※这个账户不在【基础资料】的账户档案里",IF($B922="","※没填日期，这一笔不会进任何月份的报表",IF(AND($F922&lt;&gt;"",$G922&lt;&gt;""),"※收入和支出不能同时填",IF(AND(N($F922)=0,N($G922)=0),"※收入和支出都没填",IF(OR(N($F922)&lt;0,N($G922)&lt;0),"※金额不能填负数，方向反了就换一列填",IF($D922="","※没填收支类别，分类报表会漏掉这一笔",IF(ISNA(MATCH($D922,类别表,0)),"※收支类别不在【基础资料】的清单里",IF(AND($L922="内部转账",$M922=""),"△内部转账要在「对方账户」写上另一头",IF(AND($L922="内部转账",$M922=$C922),"※对方账户跟本账户是同一个",IF(AND($L922&lt;&gt;"内部转账",$M922&lt;&gt;""),"△填了对方账户，但类别不是内部转账",IF($H922&lt;0,"△这一笔之后该账户余额成负数了，核一下",""))))))))))))</f>
        <v/>
      </c>
    </row>
    <row r="923">
      <c r="A923" s="17">
        <f>IF($C923="","",COUNTA($C$5:$C923))</f>
        <v/>
      </c>
      <c r="B923" s="20" t="n"/>
      <c r="C923" s="18" t="n"/>
      <c r="D923" s="18" t="n"/>
      <c r="E923" s="26" t="n"/>
      <c r="F923" s="19" t="n"/>
      <c r="G923" s="19" t="n"/>
      <c r="H923" s="27">
        <f>IF($C923="","",ROUND(SUMIF(账户表,$C923,账户期初)+SUMIFS($F$5:F923,$C$5:C923,$C923)-SUMIFS($G$5:G923,$C$5:C923,$C923),2))</f>
        <v/>
      </c>
      <c r="I923" s="18" t="n"/>
      <c r="J923" s="18" t="n"/>
      <c r="K923" s="28">
        <f>IF($B923="","",--TEXT($B923,"yyyymm"))</f>
        <v/>
      </c>
      <c r="L923" s="29">
        <f>IF($D923="","",IFERROR(INDEX(类别属性,MATCH($D923,类别表,0)),""))</f>
        <v/>
      </c>
      <c r="M923" s="18" t="n"/>
      <c r="N923" s="18" t="n"/>
      <c r="O923" s="26" t="n"/>
      <c r="P923" s="21">
        <f>IF($C923="","",IF(ISNA(MATCH($C923,账户表,0)),"※这个账户不在【基础资料】的账户档案里",IF($B923="","※没填日期，这一笔不会进任何月份的报表",IF(AND($F923&lt;&gt;"",$G923&lt;&gt;""),"※收入和支出不能同时填",IF(AND(N($F923)=0,N($G923)=0),"※收入和支出都没填",IF(OR(N($F923)&lt;0,N($G923)&lt;0),"※金额不能填负数，方向反了就换一列填",IF($D923="","※没填收支类别，分类报表会漏掉这一笔",IF(ISNA(MATCH($D923,类别表,0)),"※收支类别不在【基础资料】的清单里",IF(AND($L923="内部转账",$M923=""),"△内部转账要在「对方账户」写上另一头",IF(AND($L923="内部转账",$M923=$C923),"※对方账户跟本账户是同一个",IF(AND($L923&lt;&gt;"内部转账",$M923&lt;&gt;""),"△填了对方账户，但类别不是内部转账",IF($H923&lt;0,"△这一笔之后该账户余额成负数了，核一下",""))))))))))))</f>
        <v/>
      </c>
    </row>
    <row r="924">
      <c r="A924" s="17">
        <f>IF($C924="","",COUNTA($C$5:$C924))</f>
        <v/>
      </c>
      <c r="B924" s="20" t="n"/>
      <c r="C924" s="18" t="n"/>
      <c r="D924" s="18" t="n"/>
      <c r="E924" s="26" t="n"/>
      <c r="F924" s="19" t="n"/>
      <c r="G924" s="19" t="n"/>
      <c r="H924" s="27">
        <f>IF($C924="","",ROUND(SUMIF(账户表,$C924,账户期初)+SUMIFS($F$5:F924,$C$5:C924,$C924)-SUMIFS($G$5:G924,$C$5:C924,$C924),2))</f>
        <v/>
      </c>
      <c r="I924" s="18" t="n"/>
      <c r="J924" s="18" t="n"/>
      <c r="K924" s="28">
        <f>IF($B924="","",--TEXT($B924,"yyyymm"))</f>
        <v/>
      </c>
      <c r="L924" s="29">
        <f>IF($D924="","",IFERROR(INDEX(类别属性,MATCH($D924,类别表,0)),""))</f>
        <v/>
      </c>
      <c r="M924" s="18" t="n"/>
      <c r="N924" s="18" t="n"/>
      <c r="O924" s="26" t="n"/>
      <c r="P924" s="21">
        <f>IF($C924="","",IF(ISNA(MATCH($C924,账户表,0)),"※这个账户不在【基础资料】的账户档案里",IF($B924="","※没填日期，这一笔不会进任何月份的报表",IF(AND($F924&lt;&gt;"",$G924&lt;&gt;""),"※收入和支出不能同时填",IF(AND(N($F924)=0,N($G924)=0),"※收入和支出都没填",IF(OR(N($F924)&lt;0,N($G924)&lt;0),"※金额不能填负数，方向反了就换一列填",IF($D924="","※没填收支类别，分类报表会漏掉这一笔",IF(ISNA(MATCH($D924,类别表,0)),"※收支类别不在【基础资料】的清单里",IF(AND($L924="内部转账",$M924=""),"△内部转账要在「对方账户」写上另一头",IF(AND($L924="内部转账",$M924=$C924),"※对方账户跟本账户是同一个",IF(AND($L924&lt;&gt;"内部转账",$M924&lt;&gt;""),"△填了对方账户，但类别不是内部转账",IF($H924&lt;0,"△这一笔之后该账户余额成负数了，核一下",""))))))))))))</f>
        <v/>
      </c>
    </row>
    <row r="925">
      <c r="A925" s="17">
        <f>IF($C925="","",COUNTA($C$5:$C925))</f>
        <v/>
      </c>
      <c r="B925" s="20" t="n"/>
      <c r="C925" s="18" t="n"/>
      <c r="D925" s="18" t="n"/>
      <c r="E925" s="26" t="n"/>
      <c r="F925" s="19" t="n"/>
      <c r="G925" s="19" t="n"/>
      <c r="H925" s="27">
        <f>IF($C925="","",ROUND(SUMIF(账户表,$C925,账户期初)+SUMIFS($F$5:F925,$C$5:C925,$C925)-SUMIFS($G$5:G925,$C$5:C925,$C925),2))</f>
        <v/>
      </c>
      <c r="I925" s="18" t="n"/>
      <c r="J925" s="18" t="n"/>
      <c r="K925" s="28">
        <f>IF($B925="","",--TEXT($B925,"yyyymm"))</f>
        <v/>
      </c>
      <c r="L925" s="29">
        <f>IF($D925="","",IFERROR(INDEX(类别属性,MATCH($D925,类别表,0)),""))</f>
        <v/>
      </c>
      <c r="M925" s="18" t="n"/>
      <c r="N925" s="18" t="n"/>
      <c r="O925" s="26" t="n"/>
      <c r="P925" s="21">
        <f>IF($C925="","",IF(ISNA(MATCH($C925,账户表,0)),"※这个账户不在【基础资料】的账户档案里",IF($B925="","※没填日期，这一笔不会进任何月份的报表",IF(AND($F925&lt;&gt;"",$G925&lt;&gt;""),"※收入和支出不能同时填",IF(AND(N($F925)=0,N($G925)=0),"※收入和支出都没填",IF(OR(N($F925)&lt;0,N($G925)&lt;0),"※金额不能填负数，方向反了就换一列填",IF($D925="","※没填收支类别，分类报表会漏掉这一笔",IF(ISNA(MATCH($D925,类别表,0)),"※收支类别不在【基础资料】的清单里",IF(AND($L925="内部转账",$M925=""),"△内部转账要在「对方账户」写上另一头",IF(AND($L925="内部转账",$M925=$C925),"※对方账户跟本账户是同一个",IF(AND($L925&lt;&gt;"内部转账",$M925&lt;&gt;""),"△填了对方账户，但类别不是内部转账",IF($H925&lt;0,"△这一笔之后该账户余额成负数了，核一下",""))))))))))))</f>
        <v/>
      </c>
    </row>
    <row r="926">
      <c r="A926" s="17">
        <f>IF($C926="","",COUNTA($C$5:$C926))</f>
        <v/>
      </c>
      <c r="B926" s="20" t="n"/>
      <c r="C926" s="18" t="n"/>
      <c r="D926" s="18" t="n"/>
      <c r="E926" s="26" t="n"/>
      <c r="F926" s="19" t="n"/>
      <c r="G926" s="19" t="n"/>
      <c r="H926" s="27">
        <f>IF($C926="","",ROUND(SUMIF(账户表,$C926,账户期初)+SUMIFS($F$5:F926,$C$5:C926,$C926)-SUMIFS($G$5:G926,$C$5:C926,$C926),2))</f>
        <v/>
      </c>
      <c r="I926" s="18" t="n"/>
      <c r="J926" s="18" t="n"/>
      <c r="K926" s="28">
        <f>IF($B926="","",--TEXT($B926,"yyyymm"))</f>
        <v/>
      </c>
      <c r="L926" s="29">
        <f>IF($D926="","",IFERROR(INDEX(类别属性,MATCH($D926,类别表,0)),""))</f>
        <v/>
      </c>
      <c r="M926" s="18" t="n"/>
      <c r="N926" s="18" t="n"/>
      <c r="O926" s="26" t="n"/>
      <c r="P926" s="21">
        <f>IF($C926="","",IF(ISNA(MATCH($C926,账户表,0)),"※这个账户不在【基础资料】的账户档案里",IF($B926="","※没填日期，这一笔不会进任何月份的报表",IF(AND($F926&lt;&gt;"",$G926&lt;&gt;""),"※收入和支出不能同时填",IF(AND(N($F926)=0,N($G926)=0),"※收入和支出都没填",IF(OR(N($F926)&lt;0,N($G926)&lt;0),"※金额不能填负数，方向反了就换一列填",IF($D926="","※没填收支类别，分类报表会漏掉这一笔",IF(ISNA(MATCH($D926,类别表,0)),"※收支类别不在【基础资料】的清单里",IF(AND($L926="内部转账",$M926=""),"△内部转账要在「对方账户」写上另一头",IF(AND($L926="内部转账",$M926=$C926),"※对方账户跟本账户是同一个",IF(AND($L926&lt;&gt;"内部转账",$M926&lt;&gt;""),"△填了对方账户，但类别不是内部转账",IF($H926&lt;0,"△这一笔之后该账户余额成负数了，核一下",""))))))))))))</f>
        <v/>
      </c>
    </row>
    <row r="927">
      <c r="A927" s="17">
        <f>IF($C927="","",COUNTA($C$5:$C927))</f>
        <v/>
      </c>
      <c r="B927" s="20" t="n"/>
      <c r="C927" s="18" t="n"/>
      <c r="D927" s="18" t="n"/>
      <c r="E927" s="26" t="n"/>
      <c r="F927" s="19" t="n"/>
      <c r="G927" s="19" t="n"/>
      <c r="H927" s="27">
        <f>IF($C927="","",ROUND(SUMIF(账户表,$C927,账户期初)+SUMIFS($F$5:F927,$C$5:C927,$C927)-SUMIFS($G$5:G927,$C$5:C927,$C927),2))</f>
        <v/>
      </c>
      <c r="I927" s="18" t="n"/>
      <c r="J927" s="18" t="n"/>
      <c r="K927" s="28">
        <f>IF($B927="","",--TEXT($B927,"yyyymm"))</f>
        <v/>
      </c>
      <c r="L927" s="29">
        <f>IF($D927="","",IFERROR(INDEX(类别属性,MATCH($D927,类别表,0)),""))</f>
        <v/>
      </c>
      <c r="M927" s="18" t="n"/>
      <c r="N927" s="18" t="n"/>
      <c r="O927" s="26" t="n"/>
      <c r="P927" s="21">
        <f>IF($C927="","",IF(ISNA(MATCH($C927,账户表,0)),"※这个账户不在【基础资料】的账户档案里",IF($B927="","※没填日期，这一笔不会进任何月份的报表",IF(AND($F927&lt;&gt;"",$G927&lt;&gt;""),"※收入和支出不能同时填",IF(AND(N($F927)=0,N($G927)=0),"※收入和支出都没填",IF(OR(N($F927)&lt;0,N($G927)&lt;0),"※金额不能填负数，方向反了就换一列填",IF($D927="","※没填收支类别，分类报表会漏掉这一笔",IF(ISNA(MATCH($D927,类别表,0)),"※收支类别不在【基础资料】的清单里",IF(AND($L927="内部转账",$M927=""),"△内部转账要在「对方账户」写上另一头",IF(AND($L927="内部转账",$M927=$C927),"※对方账户跟本账户是同一个",IF(AND($L927&lt;&gt;"内部转账",$M927&lt;&gt;""),"△填了对方账户，但类别不是内部转账",IF($H927&lt;0,"△这一笔之后该账户余额成负数了，核一下",""))))))))))))</f>
        <v/>
      </c>
    </row>
    <row r="928">
      <c r="A928" s="17">
        <f>IF($C928="","",COUNTA($C$5:$C928))</f>
        <v/>
      </c>
      <c r="B928" s="20" t="n"/>
      <c r="C928" s="18" t="n"/>
      <c r="D928" s="18" t="n"/>
      <c r="E928" s="26" t="n"/>
      <c r="F928" s="19" t="n"/>
      <c r="G928" s="19" t="n"/>
      <c r="H928" s="27">
        <f>IF($C928="","",ROUND(SUMIF(账户表,$C928,账户期初)+SUMIFS($F$5:F928,$C$5:C928,$C928)-SUMIFS($G$5:G928,$C$5:C928,$C928),2))</f>
        <v/>
      </c>
      <c r="I928" s="18" t="n"/>
      <c r="J928" s="18" t="n"/>
      <c r="K928" s="28">
        <f>IF($B928="","",--TEXT($B928,"yyyymm"))</f>
        <v/>
      </c>
      <c r="L928" s="29">
        <f>IF($D928="","",IFERROR(INDEX(类别属性,MATCH($D928,类别表,0)),""))</f>
        <v/>
      </c>
      <c r="M928" s="18" t="n"/>
      <c r="N928" s="18" t="n"/>
      <c r="O928" s="26" t="n"/>
      <c r="P928" s="21">
        <f>IF($C928="","",IF(ISNA(MATCH($C928,账户表,0)),"※这个账户不在【基础资料】的账户档案里",IF($B928="","※没填日期，这一笔不会进任何月份的报表",IF(AND($F928&lt;&gt;"",$G928&lt;&gt;""),"※收入和支出不能同时填",IF(AND(N($F928)=0,N($G928)=0),"※收入和支出都没填",IF(OR(N($F928)&lt;0,N($G928)&lt;0),"※金额不能填负数，方向反了就换一列填",IF($D928="","※没填收支类别，分类报表会漏掉这一笔",IF(ISNA(MATCH($D928,类别表,0)),"※收支类别不在【基础资料】的清单里",IF(AND($L928="内部转账",$M928=""),"△内部转账要在「对方账户」写上另一头",IF(AND($L928="内部转账",$M928=$C928),"※对方账户跟本账户是同一个",IF(AND($L928&lt;&gt;"内部转账",$M928&lt;&gt;""),"△填了对方账户，但类别不是内部转账",IF($H928&lt;0,"△这一笔之后该账户余额成负数了，核一下",""))))))))))))</f>
        <v/>
      </c>
    </row>
    <row r="929">
      <c r="A929" s="17">
        <f>IF($C929="","",COUNTA($C$5:$C929))</f>
        <v/>
      </c>
      <c r="B929" s="20" t="n"/>
      <c r="C929" s="18" t="n"/>
      <c r="D929" s="18" t="n"/>
      <c r="E929" s="26" t="n"/>
      <c r="F929" s="19" t="n"/>
      <c r="G929" s="19" t="n"/>
      <c r="H929" s="27">
        <f>IF($C929="","",ROUND(SUMIF(账户表,$C929,账户期初)+SUMIFS($F$5:F929,$C$5:C929,$C929)-SUMIFS($G$5:G929,$C$5:C929,$C929),2))</f>
        <v/>
      </c>
      <c r="I929" s="18" t="n"/>
      <c r="J929" s="18" t="n"/>
      <c r="K929" s="28">
        <f>IF($B929="","",--TEXT($B929,"yyyymm"))</f>
        <v/>
      </c>
      <c r="L929" s="29">
        <f>IF($D929="","",IFERROR(INDEX(类别属性,MATCH($D929,类别表,0)),""))</f>
        <v/>
      </c>
      <c r="M929" s="18" t="n"/>
      <c r="N929" s="18" t="n"/>
      <c r="O929" s="26" t="n"/>
      <c r="P929" s="21">
        <f>IF($C929="","",IF(ISNA(MATCH($C929,账户表,0)),"※这个账户不在【基础资料】的账户档案里",IF($B929="","※没填日期，这一笔不会进任何月份的报表",IF(AND($F929&lt;&gt;"",$G929&lt;&gt;""),"※收入和支出不能同时填",IF(AND(N($F929)=0,N($G929)=0),"※收入和支出都没填",IF(OR(N($F929)&lt;0,N($G929)&lt;0),"※金额不能填负数，方向反了就换一列填",IF($D929="","※没填收支类别，分类报表会漏掉这一笔",IF(ISNA(MATCH($D929,类别表,0)),"※收支类别不在【基础资料】的清单里",IF(AND($L929="内部转账",$M929=""),"△内部转账要在「对方账户」写上另一头",IF(AND($L929="内部转账",$M929=$C929),"※对方账户跟本账户是同一个",IF(AND($L929&lt;&gt;"内部转账",$M929&lt;&gt;""),"△填了对方账户，但类别不是内部转账",IF($H929&lt;0,"△这一笔之后该账户余额成负数了，核一下",""))))))))))))</f>
        <v/>
      </c>
    </row>
    <row r="930">
      <c r="A930" s="17">
        <f>IF($C930="","",COUNTA($C$5:$C930))</f>
        <v/>
      </c>
      <c r="B930" s="20" t="n"/>
      <c r="C930" s="18" t="n"/>
      <c r="D930" s="18" t="n"/>
      <c r="E930" s="26" t="n"/>
      <c r="F930" s="19" t="n"/>
      <c r="G930" s="19" t="n"/>
      <c r="H930" s="27">
        <f>IF($C930="","",ROUND(SUMIF(账户表,$C930,账户期初)+SUMIFS($F$5:F930,$C$5:C930,$C930)-SUMIFS($G$5:G930,$C$5:C930,$C930),2))</f>
        <v/>
      </c>
      <c r="I930" s="18" t="n"/>
      <c r="J930" s="18" t="n"/>
      <c r="K930" s="28">
        <f>IF($B930="","",--TEXT($B930,"yyyymm"))</f>
        <v/>
      </c>
      <c r="L930" s="29">
        <f>IF($D930="","",IFERROR(INDEX(类别属性,MATCH($D930,类别表,0)),""))</f>
        <v/>
      </c>
      <c r="M930" s="18" t="n"/>
      <c r="N930" s="18" t="n"/>
      <c r="O930" s="26" t="n"/>
      <c r="P930" s="21">
        <f>IF($C930="","",IF(ISNA(MATCH($C930,账户表,0)),"※这个账户不在【基础资料】的账户档案里",IF($B930="","※没填日期，这一笔不会进任何月份的报表",IF(AND($F930&lt;&gt;"",$G930&lt;&gt;""),"※收入和支出不能同时填",IF(AND(N($F930)=0,N($G930)=0),"※收入和支出都没填",IF(OR(N($F930)&lt;0,N($G930)&lt;0),"※金额不能填负数，方向反了就换一列填",IF($D930="","※没填收支类别，分类报表会漏掉这一笔",IF(ISNA(MATCH($D930,类别表,0)),"※收支类别不在【基础资料】的清单里",IF(AND($L930="内部转账",$M930=""),"△内部转账要在「对方账户」写上另一头",IF(AND($L930="内部转账",$M930=$C930),"※对方账户跟本账户是同一个",IF(AND($L930&lt;&gt;"内部转账",$M930&lt;&gt;""),"△填了对方账户，但类别不是内部转账",IF($H930&lt;0,"△这一笔之后该账户余额成负数了，核一下",""))))))))))))</f>
        <v/>
      </c>
    </row>
    <row r="931">
      <c r="A931" s="17">
        <f>IF($C931="","",COUNTA($C$5:$C931))</f>
        <v/>
      </c>
      <c r="B931" s="20" t="n"/>
      <c r="C931" s="18" t="n"/>
      <c r="D931" s="18" t="n"/>
      <c r="E931" s="26" t="n"/>
      <c r="F931" s="19" t="n"/>
      <c r="G931" s="19" t="n"/>
      <c r="H931" s="27">
        <f>IF($C931="","",ROUND(SUMIF(账户表,$C931,账户期初)+SUMIFS($F$5:F931,$C$5:C931,$C931)-SUMIFS($G$5:G931,$C$5:C931,$C931),2))</f>
        <v/>
      </c>
      <c r="I931" s="18" t="n"/>
      <c r="J931" s="18" t="n"/>
      <c r="K931" s="28">
        <f>IF($B931="","",--TEXT($B931,"yyyymm"))</f>
        <v/>
      </c>
      <c r="L931" s="29">
        <f>IF($D931="","",IFERROR(INDEX(类别属性,MATCH($D931,类别表,0)),""))</f>
        <v/>
      </c>
      <c r="M931" s="18" t="n"/>
      <c r="N931" s="18" t="n"/>
      <c r="O931" s="26" t="n"/>
      <c r="P931" s="21">
        <f>IF($C931="","",IF(ISNA(MATCH($C931,账户表,0)),"※这个账户不在【基础资料】的账户档案里",IF($B931="","※没填日期，这一笔不会进任何月份的报表",IF(AND($F931&lt;&gt;"",$G931&lt;&gt;""),"※收入和支出不能同时填",IF(AND(N($F931)=0,N($G931)=0),"※收入和支出都没填",IF(OR(N($F931)&lt;0,N($G931)&lt;0),"※金额不能填负数，方向反了就换一列填",IF($D931="","※没填收支类别，分类报表会漏掉这一笔",IF(ISNA(MATCH($D931,类别表,0)),"※收支类别不在【基础资料】的清单里",IF(AND($L931="内部转账",$M931=""),"△内部转账要在「对方账户」写上另一头",IF(AND($L931="内部转账",$M931=$C931),"※对方账户跟本账户是同一个",IF(AND($L931&lt;&gt;"内部转账",$M931&lt;&gt;""),"△填了对方账户，但类别不是内部转账",IF($H931&lt;0,"△这一笔之后该账户余额成负数了，核一下",""))))))))))))</f>
        <v/>
      </c>
    </row>
    <row r="932">
      <c r="A932" s="17">
        <f>IF($C932="","",COUNTA($C$5:$C932))</f>
        <v/>
      </c>
      <c r="B932" s="20" t="n"/>
      <c r="C932" s="18" t="n"/>
      <c r="D932" s="18" t="n"/>
      <c r="E932" s="26" t="n"/>
      <c r="F932" s="19" t="n"/>
      <c r="G932" s="19" t="n"/>
      <c r="H932" s="27">
        <f>IF($C932="","",ROUND(SUMIF(账户表,$C932,账户期初)+SUMIFS($F$5:F932,$C$5:C932,$C932)-SUMIFS($G$5:G932,$C$5:C932,$C932),2))</f>
        <v/>
      </c>
      <c r="I932" s="18" t="n"/>
      <c r="J932" s="18" t="n"/>
      <c r="K932" s="28">
        <f>IF($B932="","",--TEXT($B932,"yyyymm"))</f>
        <v/>
      </c>
      <c r="L932" s="29">
        <f>IF($D932="","",IFERROR(INDEX(类别属性,MATCH($D932,类别表,0)),""))</f>
        <v/>
      </c>
      <c r="M932" s="18" t="n"/>
      <c r="N932" s="18" t="n"/>
      <c r="O932" s="26" t="n"/>
      <c r="P932" s="21">
        <f>IF($C932="","",IF(ISNA(MATCH($C932,账户表,0)),"※这个账户不在【基础资料】的账户档案里",IF($B932="","※没填日期，这一笔不会进任何月份的报表",IF(AND($F932&lt;&gt;"",$G932&lt;&gt;""),"※收入和支出不能同时填",IF(AND(N($F932)=0,N($G932)=0),"※收入和支出都没填",IF(OR(N($F932)&lt;0,N($G932)&lt;0),"※金额不能填负数，方向反了就换一列填",IF($D932="","※没填收支类别，分类报表会漏掉这一笔",IF(ISNA(MATCH($D932,类别表,0)),"※收支类别不在【基础资料】的清单里",IF(AND($L932="内部转账",$M932=""),"△内部转账要在「对方账户」写上另一头",IF(AND($L932="内部转账",$M932=$C932),"※对方账户跟本账户是同一个",IF(AND($L932&lt;&gt;"内部转账",$M932&lt;&gt;""),"△填了对方账户，但类别不是内部转账",IF($H932&lt;0,"△这一笔之后该账户余额成负数了，核一下",""))))))))))))</f>
        <v/>
      </c>
    </row>
    <row r="933">
      <c r="A933" s="17">
        <f>IF($C933="","",COUNTA($C$5:$C933))</f>
        <v/>
      </c>
      <c r="B933" s="20" t="n"/>
      <c r="C933" s="18" t="n"/>
      <c r="D933" s="18" t="n"/>
      <c r="E933" s="26" t="n"/>
      <c r="F933" s="19" t="n"/>
      <c r="G933" s="19" t="n"/>
      <c r="H933" s="27">
        <f>IF($C933="","",ROUND(SUMIF(账户表,$C933,账户期初)+SUMIFS($F$5:F933,$C$5:C933,$C933)-SUMIFS($G$5:G933,$C$5:C933,$C933),2))</f>
        <v/>
      </c>
      <c r="I933" s="18" t="n"/>
      <c r="J933" s="18" t="n"/>
      <c r="K933" s="28">
        <f>IF($B933="","",--TEXT($B933,"yyyymm"))</f>
        <v/>
      </c>
      <c r="L933" s="29">
        <f>IF($D933="","",IFERROR(INDEX(类别属性,MATCH($D933,类别表,0)),""))</f>
        <v/>
      </c>
      <c r="M933" s="18" t="n"/>
      <c r="N933" s="18" t="n"/>
      <c r="O933" s="26" t="n"/>
      <c r="P933" s="21">
        <f>IF($C933="","",IF(ISNA(MATCH($C933,账户表,0)),"※这个账户不在【基础资料】的账户档案里",IF($B933="","※没填日期，这一笔不会进任何月份的报表",IF(AND($F933&lt;&gt;"",$G933&lt;&gt;""),"※收入和支出不能同时填",IF(AND(N($F933)=0,N($G933)=0),"※收入和支出都没填",IF(OR(N($F933)&lt;0,N($G933)&lt;0),"※金额不能填负数，方向反了就换一列填",IF($D933="","※没填收支类别，分类报表会漏掉这一笔",IF(ISNA(MATCH($D933,类别表,0)),"※收支类别不在【基础资料】的清单里",IF(AND($L933="内部转账",$M933=""),"△内部转账要在「对方账户」写上另一头",IF(AND($L933="内部转账",$M933=$C933),"※对方账户跟本账户是同一个",IF(AND($L933&lt;&gt;"内部转账",$M933&lt;&gt;""),"△填了对方账户，但类别不是内部转账",IF($H933&lt;0,"△这一笔之后该账户余额成负数了，核一下",""))))))))))))</f>
        <v/>
      </c>
    </row>
    <row r="934">
      <c r="A934" s="17">
        <f>IF($C934="","",COUNTA($C$5:$C934))</f>
        <v/>
      </c>
      <c r="B934" s="20" t="n"/>
      <c r="C934" s="18" t="n"/>
      <c r="D934" s="18" t="n"/>
      <c r="E934" s="26" t="n"/>
      <c r="F934" s="19" t="n"/>
      <c r="G934" s="19" t="n"/>
      <c r="H934" s="27">
        <f>IF($C934="","",ROUND(SUMIF(账户表,$C934,账户期初)+SUMIFS($F$5:F934,$C$5:C934,$C934)-SUMIFS($G$5:G934,$C$5:C934,$C934),2))</f>
        <v/>
      </c>
      <c r="I934" s="18" t="n"/>
      <c r="J934" s="18" t="n"/>
      <c r="K934" s="28">
        <f>IF($B934="","",--TEXT($B934,"yyyymm"))</f>
        <v/>
      </c>
      <c r="L934" s="29">
        <f>IF($D934="","",IFERROR(INDEX(类别属性,MATCH($D934,类别表,0)),""))</f>
        <v/>
      </c>
      <c r="M934" s="18" t="n"/>
      <c r="N934" s="18" t="n"/>
      <c r="O934" s="26" t="n"/>
      <c r="P934" s="21">
        <f>IF($C934="","",IF(ISNA(MATCH($C934,账户表,0)),"※这个账户不在【基础资料】的账户档案里",IF($B934="","※没填日期，这一笔不会进任何月份的报表",IF(AND($F934&lt;&gt;"",$G934&lt;&gt;""),"※收入和支出不能同时填",IF(AND(N($F934)=0,N($G934)=0),"※收入和支出都没填",IF(OR(N($F934)&lt;0,N($G934)&lt;0),"※金额不能填负数，方向反了就换一列填",IF($D934="","※没填收支类别，分类报表会漏掉这一笔",IF(ISNA(MATCH($D934,类别表,0)),"※收支类别不在【基础资料】的清单里",IF(AND($L934="内部转账",$M934=""),"△内部转账要在「对方账户」写上另一头",IF(AND($L934="内部转账",$M934=$C934),"※对方账户跟本账户是同一个",IF(AND($L934&lt;&gt;"内部转账",$M934&lt;&gt;""),"△填了对方账户，但类别不是内部转账",IF($H934&lt;0,"△这一笔之后该账户余额成负数了，核一下",""))))))))))))</f>
        <v/>
      </c>
    </row>
    <row r="935">
      <c r="A935" s="17">
        <f>IF($C935="","",COUNTA($C$5:$C935))</f>
        <v/>
      </c>
      <c r="B935" s="20" t="n"/>
      <c r="C935" s="18" t="n"/>
      <c r="D935" s="18" t="n"/>
      <c r="E935" s="26" t="n"/>
      <c r="F935" s="19" t="n"/>
      <c r="G935" s="19" t="n"/>
      <c r="H935" s="27">
        <f>IF($C935="","",ROUND(SUMIF(账户表,$C935,账户期初)+SUMIFS($F$5:F935,$C$5:C935,$C935)-SUMIFS($G$5:G935,$C$5:C935,$C935),2))</f>
        <v/>
      </c>
      <c r="I935" s="18" t="n"/>
      <c r="J935" s="18" t="n"/>
      <c r="K935" s="28">
        <f>IF($B935="","",--TEXT($B935,"yyyymm"))</f>
        <v/>
      </c>
      <c r="L935" s="29">
        <f>IF($D935="","",IFERROR(INDEX(类别属性,MATCH($D935,类别表,0)),""))</f>
        <v/>
      </c>
      <c r="M935" s="18" t="n"/>
      <c r="N935" s="18" t="n"/>
      <c r="O935" s="26" t="n"/>
      <c r="P935" s="21">
        <f>IF($C935="","",IF(ISNA(MATCH($C935,账户表,0)),"※这个账户不在【基础资料】的账户档案里",IF($B935="","※没填日期，这一笔不会进任何月份的报表",IF(AND($F935&lt;&gt;"",$G935&lt;&gt;""),"※收入和支出不能同时填",IF(AND(N($F935)=0,N($G935)=0),"※收入和支出都没填",IF(OR(N($F935)&lt;0,N($G935)&lt;0),"※金额不能填负数，方向反了就换一列填",IF($D935="","※没填收支类别，分类报表会漏掉这一笔",IF(ISNA(MATCH($D935,类别表,0)),"※收支类别不在【基础资料】的清单里",IF(AND($L935="内部转账",$M935=""),"△内部转账要在「对方账户」写上另一头",IF(AND($L935="内部转账",$M935=$C935),"※对方账户跟本账户是同一个",IF(AND($L935&lt;&gt;"内部转账",$M935&lt;&gt;""),"△填了对方账户，但类别不是内部转账",IF($H935&lt;0,"△这一笔之后该账户余额成负数了，核一下",""))))))))))))</f>
        <v/>
      </c>
    </row>
    <row r="936">
      <c r="A936" s="17">
        <f>IF($C936="","",COUNTA($C$5:$C936))</f>
        <v/>
      </c>
      <c r="B936" s="20" t="n"/>
      <c r="C936" s="18" t="n"/>
      <c r="D936" s="18" t="n"/>
      <c r="E936" s="26" t="n"/>
      <c r="F936" s="19" t="n"/>
      <c r="G936" s="19" t="n"/>
      <c r="H936" s="27">
        <f>IF($C936="","",ROUND(SUMIF(账户表,$C936,账户期初)+SUMIFS($F$5:F936,$C$5:C936,$C936)-SUMIFS($G$5:G936,$C$5:C936,$C936),2))</f>
        <v/>
      </c>
      <c r="I936" s="18" t="n"/>
      <c r="J936" s="18" t="n"/>
      <c r="K936" s="28">
        <f>IF($B936="","",--TEXT($B936,"yyyymm"))</f>
        <v/>
      </c>
      <c r="L936" s="29">
        <f>IF($D936="","",IFERROR(INDEX(类别属性,MATCH($D936,类别表,0)),""))</f>
        <v/>
      </c>
      <c r="M936" s="18" t="n"/>
      <c r="N936" s="18" t="n"/>
      <c r="O936" s="26" t="n"/>
      <c r="P936" s="21">
        <f>IF($C936="","",IF(ISNA(MATCH($C936,账户表,0)),"※这个账户不在【基础资料】的账户档案里",IF($B936="","※没填日期，这一笔不会进任何月份的报表",IF(AND($F936&lt;&gt;"",$G936&lt;&gt;""),"※收入和支出不能同时填",IF(AND(N($F936)=0,N($G936)=0),"※收入和支出都没填",IF(OR(N($F936)&lt;0,N($G936)&lt;0),"※金额不能填负数，方向反了就换一列填",IF($D936="","※没填收支类别，分类报表会漏掉这一笔",IF(ISNA(MATCH($D936,类别表,0)),"※收支类别不在【基础资料】的清单里",IF(AND($L936="内部转账",$M936=""),"△内部转账要在「对方账户」写上另一头",IF(AND($L936="内部转账",$M936=$C936),"※对方账户跟本账户是同一个",IF(AND($L936&lt;&gt;"内部转账",$M936&lt;&gt;""),"△填了对方账户，但类别不是内部转账",IF($H936&lt;0,"△这一笔之后该账户余额成负数了，核一下",""))))))))))))</f>
        <v/>
      </c>
    </row>
    <row r="937">
      <c r="A937" s="17">
        <f>IF($C937="","",COUNTA($C$5:$C937))</f>
        <v/>
      </c>
      <c r="B937" s="20" t="n"/>
      <c r="C937" s="18" t="n"/>
      <c r="D937" s="18" t="n"/>
      <c r="E937" s="26" t="n"/>
      <c r="F937" s="19" t="n"/>
      <c r="G937" s="19" t="n"/>
      <c r="H937" s="27">
        <f>IF($C937="","",ROUND(SUMIF(账户表,$C937,账户期初)+SUMIFS($F$5:F937,$C$5:C937,$C937)-SUMIFS($G$5:G937,$C$5:C937,$C937),2))</f>
        <v/>
      </c>
      <c r="I937" s="18" t="n"/>
      <c r="J937" s="18" t="n"/>
      <c r="K937" s="28">
        <f>IF($B937="","",--TEXT($B937,"yyyymm"))</f>
        <v/>
      </c>
      <c r="L937" s="29">
        <f>IF($D937="","",IFERROR(INDEX(类别属性,MATCH($D937,类别表,0)),""))</f>
        <v/>
      </c>
      <c r="M937" s="18" t="n"/>
      <c r="N937" s="18" t="n"/>
      <c r="O937" s="26" t="n"/>
      <c r="P937" s="21">
        <f>IF($C937="","",IF(ISNA(MATCH($C937,账户表,0)),"※这个账户不在【基础资料】的账户档案里",IF($B937="","※没填日期，这一笔不会进任何月份的报表",IF(AND($F937&lt;&gt;"",$G937&lt;&gt;""),"※收入和支出不能同时填",IF(AND(N($F937)=0,N($G937)=0),"※收入和支出都没填",IF(OR(N($F937)&lt;0,N($G937)&lt;0),"※金额不能填负数，方向反了就换一列填",IF($D937="","※没填收支类别，分类报表会漏掉这一笔",IF(ISNA(MATCH($D937,类别表,0)),"※收支类别不在【基础资料】的清单里",IF(AND($L937="内部转账",$M937=""),"△内部转账要在「对方账户」写上另一头",IF(AND($L937="内部转账",$M937=$C937),"※对方账户跟本账户是同一个",IF(AND($L937&lt;&gt;"内部转账",$M937&lt;&gt;""),"△填了对方账户，但类别不是内部转账",IF($H937&lt;0,"△这一笔之后该账户余额成负数了，核一下",""))))))))))))</f>
        <v/>
      </c>
    </row>
    <row r="938">
      <c r="A938" s="17">
        <f>IF($C938="","",COUNTA($C$5:$C938))</f>
        <v/>
      </c>
      <c r="B938" s="20" t="n"/>
      <c r="C938" s="18" t="n"/>
      <c r="D938" s="18" t="n"/>
      <c r="E938" s="26" t="n"/>
      <c r="F938" s="19" t="n"/>
      <c r="G938" s="19" t="n"/>
      <c r="H938" s="27">
        <f>IF($C938="","",ROUND(SUMIF(账户表,$C938,账户期初)+SUMIFS($F$5:F938,$C$5:C938,$C938)-SUMIFS($G$5:G938,$C$5:C938,$C938),2))</f>
        <v/>
      </c>
      <c r="I938" s="18" t="n"/>
      <c r="J938" s="18" t="n"/>
      <c r="K938" s="28">
        <f>IF($B938="","",--TEXT($B938,"yyyymm"))</f>
        <v/>
      </c>
      <c r="L938" s="29">
        <f>IF($D938="","",IFERROR(INDEX(类别属性,MATCH($D938,类别表,0)),""))</f>
        <v/>
      </c>
      <c r="M938" s="18" t="n"/>
      <c r="N938" s="18" t="n"/>
      <c r="O938" s="26" t="n"/>
      <c r="P938" s="21">
        <f>IF($C938="","",IF(ISNA(MATCH($C938,账户表,0)),"※这个账户不在【基础资料】的账户档案里",IF($B938="","※没填日期，这一笔不会进任何月份的报表",IF(AND($F938&lt;&gt;"",$G938&lt;&gt;""),"※收入和支出不能同时填",IF(AND(N($F938)=0,N($G938)=0),"※收入和支出都没填",IF(OR(N($F938)&lt;0,N($G938)&lt;0),"※金额不能填负数，方向反了就换一列填",IF($D938="","※没填收支类别，分类报表会漏掉这一笔",IF(ISNA(MATCH($D938,类别表,0)),"※收支类别不在【基础资料】的清单里",IF(AND($L938="内部转账",$M938=""),"△内部转账要在「对方账户」写上另一头",IF(AND($L938="内部转账",$M938=$C938),"※对方账户跟本账户是同一个",IF(AND($L938&lt;&gt;"内部转账",$M938&lt;&gt;""),"△填了对方账户，但类别不是内部转账",IF($H938&lt;0,"△这一笔之后该账户余额成负数了，核一下",""))))))))))))</f>
        <v/>
      </c>
    </row>
    <row r="939">
      <c r="A939" s="17">
        <f>IF($C939="","",COUNTA($C$5:$C939))</f>
        <v/>
      </c>
      <c r="B939" s="20" t="n"/>
      <c r="C939" s="18" t="n"/>
      <c r="D939" s="18" t="n"/>
      <c r="E939" s="26" t="n"/>
      <c r="F939" s="19" t="n"/>
      <c r="G939" s="19" t="n"/>
      <c r="H939" s="27">
        <f>IF($C939="","",ROUND(SUMIF(账户表,$C939,账户期初)+SUMIFS($F$5:F939,$C$5:C939,$C939)-SUMIFS($G$5:G939,$C$5:C939,$C939),2))</f>
        <v/>
      </c>
      <c r="I939" s="18" t="n"/>
      <c r="J939" s="18" t="n"/>
      <c r="K939" s="28">
        <f>IF($B939="","",--TEXT($B939,"yyyymm"))</f>
        <v/>
      </c>
      <c r="L939" s="29">
        <f>IF($D939="","",IFERROR(INDEX(类别属性,MATCH($D939,类别表,0)),""))</f>
        <v/>
      </c>
      <c r="M939" s="18" t="n"/>
      <c r="N939" s="18" t="n"/>
      <c r="O939" s="26" t="n"/>
      <c r="P939" s="21">
        <f>IF($C939="","",IF(ISNA(MATCH($C939,账户表,0)),"※这个账户不在【基础资料】的账户档案里",IF($B939="","※没填日期，这一笔不会进任何月份的报表",IF(AND($F939&lt;&gt;"",$G939&lt;&gt;""),"※收入和支出不能同时填",IF(AND(N($F939)=0,N($G939)=0),"※收入和支出都没填",IF(OR(N($F939)&lt;0,N($G939)&lt;0),"※金额不能填负数，方向反了就换一列填",IF($D939="","※没填收支类别，分类报表会漏掉这一笔",IF(ISNA(MATCH($D939,类别表,0)),"※收支类别不在【基础资料】的清单里",IF(AND($L939="内部转账",$M939=""),"△内部转账要在「对方账户」写上另一头",IF(AND($L939="内部转账",$M939=$C939),"※对方账户跟本账户是同一个",IF(AND($L939&lt;&gt;"内部转账",$M939&lt;&gt;""),"△填了对方账户，但类别不是内部转账",IF($H939&lt;0,"△这一笔之后该账户余额成负数了，核一下",""))))))))))))</f>
        <v/>
      </c>
    </row>
    <row r="940">
      <c r="A940" s="17">
        <f>IF($C940="","",COUNTA($C$5:$C940))</f>
        <v/>
      </c>
      <c r="B940" s="20" t="n"/>
      <c r="C940" s="18" t="n"/>
      <c r="D940" s="18" t="n"/>
      <c r="E940" s="26" t="n"/>
      <c r="F940" s="19" t="n"/>
      <c r="G940" s="19" t="n"/>
      <c r="H940" s="27">
        <f>IF($C940="","",ROUND(SUMIF(账户表,$C940,账户期初)+SUMIFS($F$5:F940,$C$5:C940,$C940)-SUMIFS($G$5:G940,$C$5:C940,$C940),2))</f>
        <v/>
      </c>
      <c r="I940" s="18" t="n"/>
      <c r="J940" s="18" t="n"/>
      <c r="K940" s="28">
        <f>IF($B940="","",--TEXT($B940,"yyyymm"))</f>
        <v/>
      </c>
      <c r="L940" s="29">
        <f>IF($D940="","",IFERROR(INDEX(类别属性,MATCH($D940,类别表,0)),""))</f>
        <v/>
      </c>
      <c r="M940" s="18" t="n"/>
      <c r="N940" s="18" t="n"/>
      <c r="O940" s="26" t="n"/>
      <c r="P940" s="21">
        <f>IF($C940="","",IF(ISNA(MATCH($C940,账户表,0)),"※这个账户不在【基础资料】的账户档案里",IF($B940="","※没填日期，这一笔不会进任何月份的报表",IF(AND($F940&lt;&gt;"",$G940&lt;&gt;""),"※收入和支出不能同时填",IF(AND(N($F940)=0,N($G940)=0),"※收入和支出都没填",IF(OR(N($F940)&lt;0,N($G940)&lt;0),"※金额不能填负数，方向反了就换一列填",IF($D940="","※没填收支类别，分类报表会漏掉这一笔",IF(ISNA(MATCH($D940,类别表,0)),"※收支类别不在【基础资料】的清单里",IF(AND($L940="内部转账",$M940=""),"△内部转账要在「对方账户」写上另一头",IF(AND($L940="内部转账",$M940=$C940),"※对方账户跟本账户是同一个",IF(AND($L940&lt;&gt;"内部转账",$M940&lt;&gt;""),"△填了对方账户，但类别不是内部转账",IF($H940&lt;0,"△这一笔之后该账户余额成负数了，核一下",""))))))))))))</f>
        <v/>
      </c>
    </row>
    <row r="941">
      <c r="A941" s="17">
        <f>IF($C941="","",COUNTA($C$5:$C941))</f>
        <v/>
      </c>
      <c r="B941" s="20" t="n"/>
      <c r="C941" s="18" t="n"/>
      <c r="D941" s="18" t="n"/>
      <c r="E941" s="26" t="n"/>
      <c r="F941" s="19" t="n"/>
      <c r="G941" s="19" t="n"/>
      <c r="H941" s="27">
        <f>IF($C941="","",ROUND(SUMIF(账户表,$C941,账户期初)+SUMIFS($F$5:F941,$C$5:C941,$C941)-SUMIFS($G$5:G941,$C$5:C941,$C941),2))</f>
        <v/>
      </c>
      <c r="I941" s="18" t="n"/>
      <c r="J941" s="18" t="n"/>
      <c r="K941" s="28">
        <f>IF($B941="","",--TEXT($B941,"yyyymm"))</f>
        <v/>
      </c>
      <c r="L941" s="29">
        <f>IF($D941="","",IFERROR(INDEX(类别属性,MATCH($D941,类别表,0)),""))</f>
        <v/>
      </c>
      <c r="M941" s="18" t="n"/>
      <c r="N941" s="18" t="n"/>
      <c r="O941" s="26" t="n"/>
      <c r="P941" s="21">
        <f>IF($C941="","",IF(ISNA(MATCH($C941,账户表,0)),"※这个账户不在【基础资料】的账户档案里",IF($B941="","※没填日期，这一笔不会进任何月份的报表",IF(AND($F941&lt;&gt;"",$G941&lt;&gt;""),"※收入和支出不能同时填",IF(AND(N($F941)=0,N($G941)=0),"※收入和支出都没填",IF(OR(N($F941)&lt;0,N($G941)&lt;0),"※金额不能填负数，方向反了就换一列填",IF($D941="","※没填收支类别，分类报表会漏掉这一笔",IF(ISNA(MATCH($D941,类别表,0)),"※收支类别不在【基础资料】的清单里",IF(AND($L941="内部转账",$M941=""),"△内部转账要在「对方账户」写上另一头",IF(AND($L941="内部转账",$M941=$C941),"※对方账户跟本账户是同一个",IF(AND($L941&lt;&gt;"内部转账",$M941&lt;&gt;""),"△填了对方账户，但类别不是内部转账",IF($H941&lt;0,"△这一笔之后该账户余额成负数了，核一下",""))))))))))))</f>
        <v/>
      </c>
    </row>
    <row r="942">
      <c r="A942" s="17">
        <f>IF($C942="","",COUNTA($C$5:$C942))</f>
        <v/>
      </c>
      <c r="B942" s="20" t="n"/>
      <c r="C942" s="18" t="n"/>
      <c r="D942" s="18" t="n"/>
      <c r="E942" s="26" t="n"/>
      <c r="F942" s="19" t="n"/>
      <c r="G942" s="19" t="n"/>
      <c r="H942" s="27">
        <f>IF($C942="","",ROUND(SUMIF(账户表,$C942,账户期初)+SUMIFS($F$5:F942,$C$5:C942,$C942)-SUMIFS($G$5:G942,$C$5:C942,$C942),2))</f>
        <v/>
      </c>
      <c r="I942" s="18" t="n"/>
      <c r="J942" s="18" t="n"/>
      <c r="K942" s="28">
        <f>IF($B942="","",--TEXT($B942,"yyyymm"))</f>
        <v/>
      </c>
      <c r="L942" s="29">
        <f>IF($D942="","",IFERROR(INDEX(类别属性,MATCH($D942,类别表,0)),""))</f>
        <v/>
      </c>
      <c r="M942" s="18" t="n"/>
      <c r="N942" s="18" t="n"/>
      <c r="O942" s="26" t="n"/>
      <c r="P942" s="21">
        <f>IF($C942="","",IF(ISNA(MATCH($C942,账户表,0)),"※这个账户不在【基础资料】的账户档案里",IF($B942="","※没填日期，这一笔不会进任何月份的报表",IF(AND($F942&lt;&gt;"",$G942&lt;&gt;""),"※收入和支出不能同时填",IF(AND(N($F942)=0,N($G942)=0),"※收入和支出都没填",IF(OR(N($F942)&lt;0,N($G942)&lt;0),"※金额不能填负数，方向反了就换一列填",IF($D942="","※没填收支类别，分类报表会漏掉这一笔",IF(ISNA(MATCH($D942,类别表,0)),"※收支类别不在【基础资料】的清单里",IF(AND($L942="内部转账",$M942=""),"△内部转账要在「对方账户」写上另一头",IF(AND($L942="内部转账",$M942=$C942),"※对方账户跟本账户是同一个",IF(AND($L942&lt;&gt;"内部转账",$M942&lt;&gt;""),"△填了对方账户，但类别不是内部转账",IF($H942&lt;0,"△这一笔之后该账户余额成负数了，核一下",""))))))))))))</f>
        <v/>
      </c>
    </row>
    <row r="943">
      <c r="A943" s="17">
        <f>IF($C943="","",COUNTA($C$5:$C943))</f>
        <v/>
      </c>
      <c r="B943" s="20" t="n"/>
      <c r="C943" s="18" t="n"/>
      <c r="D943" s="18" t="n"/>
      <c r="E943" s="26" t="n"/>
      <c r="F943" s="19" t="n"/>
      <c r="G943" s="19" t="n"/>
      <c r="H943" s="27">
        <f>IF($C943="","",ROUND(SUMIF(账户表,$C943,账户期初)+SUMIFS($F$5:F943,$C$5:C943,$C943)-SUMIFS($G$5:G943,$C$5:C943,$C943),2))</f>
        <v/>
      </c>
      <c r="I943" s="18" t="n"/>
      <c r="J943" s="18" t="n"/>
      <c r="K943" s="28">
        <f>IF($B943="","",--TEXT($B943,"yyyymm"))</f>
        <v/>
      </c>
      <c r="L943" s="29">
        <f>IF($D943="","",IFERROR(INDEX(类别属性,MATCH($D943,类别表,0)),""))</f>
        <v/>
      </c>
      <c r="M943" s="18" t="n"/>
      <c r="N943" s="18" t="n"/>
      <c r="O943" s="26" t="n"/>
      <c r="P943" s="21">
        <f>IF($C943="","",IF(ISNA(MATCH($C943,账户表,0)),"※这个账户不在【基础资料】的账户档案里",IF($B943="","※没填日期，这一笔不会进任何月份的报表",IF(AND($F943&lt;&gt;"",$G943&lt;&gt;""),"※收入和支出不能同时填",IF(AND(N($F943)=0,N($G943)=0),"※收入和支出都没填",IF(OR(N($F943)&lt;0,N($G943)&lt;0),"※金额不能填负数，方向反了就换一列填",IF($D943="","※没填收支类别，分类报表会漏掉这一笔",IF(ISNA(MATCH($D943,类别表,0)),"※收支类别不在【基础资料】的清单里",IF(AND($L943="内部转账",$M943=""),"△内部转账要在「对方账户」写上另一头",IF(AND($L943="内部转账",$M943=$C943),"※对方账户跟本账户是同一个",IF(AND($L943&lt;&gt;"内部转账",$M943&lt;&gt;""),"△填了对方账户，但类别不是内部转账",IF($H943&lt;0,"△这一笔之后该账户余额成负数了，核一下",""))))))))))))</f>
        <v/>
      </c>
    </row>
    <row r="944">
      <c r="A944" s="17">
        <f>IF($C944="","",COUNTA($C$5:$C944))</f>
        <v/>
      </c>
      <c r="B944" s="20" t="n"/>
      <c r="C944" s="18" t="n"/>
      <c r="D944" s="18" t="n"/>
      <c r="E944" s="26" t="n"/>
      <c r="F944" s="19" t="n"/>
      <c r="G944" s="19" t="n"/>
      <c r="H944" s="27">
        <f>IF($C944="","",ROUND(SUMIF(账户表,$C944,账户期初)+SUMIFS($F$5:F944,$C$5:C944,$C944)-SUMIFS($G$5:G944,$C$5:C944,$C944),2))</f>
        <v/>
      </c>
      <c r="I944" s="18" t="n"/>
      <c r="J944" s="18" t="n"/>
      <c r="K944" s="28">
        <f>IF($B944="","",--TEXT($B944,"yyyymm"))</f>
        <v/>
      </c>
      <c r="L944" s="29">
        <f>IF($D944="","",IFERROR(INDEX(类别属性,MATCH($D944,类别表,0)),""))</f>
        <v/>
      </c>
      <c r="M944" s="18" t="n"/>
      <c r="N944" s="18" t="n"/>
      <c r="O944" s="26" t="n"/>
      <c r="P944" s="21">
        <f>IF($C944="","",IF(ISNA(MATCH($C944,账户表,0)),"※这个账户不在【基础资料】的账户档案里",IF($B944="","※没填日期，这一笔不会进任何月份的报表",IF(AND($F944&lt;&gt;"",$G944&lt;&gt;""),"※收入和支出不能同时填",IF(AND(N($F944)=0,N($G944)=0),"※收入和支出都没填",IF(OR(N($F944)&lt;0,N($G944)&lt;0),"※金额不能填负数，方向反了就换一列填",IF($D944="","※没填收支类别，分类报表会漏掉这一笔",IF(ISNA(MATCH($D944,类别表,0)),"※收支类别不在【基础资料】的清单里",IF(AND($L944="内部转账",$M944=""),"△内部转账要在「对方账户」写上另一头",IF(AND($L944="内部转账",$M944=$C944),"※对方账户跟本账户是同一个",IF(AND($L944&lt;&gt;"内部转账",$M944&lt;&gt;""),"△填了对方账户，但类别不是内部转账",IF($H944&lt;0,"△这一笔之后该账户余额成负数了，核一下",""))))))))))))</f>
        <v/>
      </c>
    </row>
    <row r="945">
      <c r="A945" s="17">
        <f>IF($C945="","",COUNTA($C$5:$C945))</f>
        <v/>
      </c>
      <c r="B945" s="20" t="n"/>
      <c r="C945" s="18" t="n"/>
      <c r="D945" s="18" t="n"/>
      <c r="E945" s="26" t="n"/>
      <c r="F945" s="19" t="n"/>
      <c r="G945" s="19" t="n"/>
      <c r="H945" s="27">
        <f>IF($C945="","",ROUND(SUMIF(账户表,$C945,账户期初)+SUMIFS($F$5:F945,$C$5:C945,$C945)-SUMIFS($G$5:G945,$C$5:C945,$C945),2))</f>
        <v/>
      </c>
      <c r="I945" s="18" t="n"/>
      <c r="J945" s="18" t="n"/>
      <c r="K945" s="28">
        <f>IF($B945="","",--TEXT($B945,"yyyymm"))</f>
        <v/>
      </c>
      <c r="L945" s="29">
        <f>IF($D945="","",IFERROR(INDEX(类别属性,MATCH($D945,类别表,0)),""))</f>
        <v/>
      </c>
      <c r="M945" s="18" t="n"/>
      <c r="N945" s="18" t="n"/>
      <c r="O945" s="26" t="n"/>
      <c r="P945" s="21">
        <f>IF($C945="","",IF(ISNA(MATCH($C945,账户表,0)),"※这个账户不在【基础资料】的账户档案里",IF($B945="","※没填日期，这一笔不会进任何月份的报表",IF(AND($F945&lt;&gt;"",$G945&lt;&gt;""),"※收入和支出不能同时填",IF(AND(N($F945)=0,N($G945)=0),"※收入和支出都没填",IF(OR(N($F945)&lt;0,N($G945)&lt;0),"※金额不能填负数，方向反了就换一列填",IF($D945="","※没填收支类别，分类报表会漏掉这一笔",IF(ISNA(MATCH($D945,类别表,0)),"※收支类别不在【基础资料】的清单里",IF(AND($L945="内部转账",$M945=""),"△内部转账要在「对方账户」写上另一头",IF(AND($L945="内部转账",$M945=$C945),"※对方账户跟本账户是同一个",IF(AND($L945&lt;&gt;"内部转账",$M945&lt;&gt;""),"△填了对方账户，但类别不是内部转账",IF($H945&lt;0,"△这一笔之后该账户余额成负数了，核一下",""))))))))))))</f>
        <v/>
      </c>
    </row>
    <row r="946">
      <c r="A946" s="17">
        <f>IF($C946="","",COUNTA($C$5:$C946))</f>
        <v/>
      </c>
      <c r="B946" s="20" t="n"/>
      <c r="C946" s="18" t="n"/>
      <c r="D946" s="18" t="n"/>
      <c r="E946" s="26" t="n"/>
      <c r="F946" s="19" t="n"/>
      <c r="G946" s="19" t="n"/>
      <c r="H946" s="27">
        <f>IF($C946="","",ROUND(SUMIF(账户表,$C946,账户期初)+SUMIFS($F$5:F946,$C$5:C946,$C946)-SUMIFS($G$5:G946,$C$5:C946,$C946),2))</f>
        <v/>
      </c>
      <c r="I946" s="18" t="n"/>
      <c r="J946" s="18" t="n"/>
      <c r="K946" s="28">
        <f>IF($B946="","",--TEXT($B946,"yyyymm"))</f>
        <v/>
      </c>
      <c r="L946" s="29">
        <f>IF($D946="","",IFERROR(INDEX(类别属性,MATCH($D946,类别表,0)),""))</f>
        <v/>
      </c>
      <c r="M946" s="18" t="n"/>
      <c r="N946" s="18" t="n"/>
      <c r="O946" s="26" t="n"/>
      <c r="P946" s="21">
        <f>IF($C946="","",IF(ISNA(MATCH($C946,账户表,0)),"※这个账户不在【基础资料】的账户档案里",IF($B946="","※没填日期，这一笔不会进任何月份的报表",IF(AND($F946&lt;&gt;"",$G946&lt;&gt;""),"※收入和支出不能同时填",IF(AND(N($F946)=0,N($G946)=0),"※收入和支出都没填",IF(OR(N($F946)&lt;0,N($G946)&lt;0),"※金额不能填负数，方向反了就换一列填",IF($D946="","※没填收支类别，分类报表会漏掉这一笔",IF(ISNA(MATCH($D946,类别表,0)),"※收支类别不在【基础资料】的清单里",IF(AND($L946="内部转账",$M946=""),"△内部转账要在「对方账户」写上另一头",IF(AND($L946="内部转账",$M946=$C946),"※对方账户跟本账户是同一个",IF(AND($L946&lt;&gt;"内部转账",$M946&lt;&gt;""),"△填了对方账户，但类别不是内部转账",IF($H946&lt;0,"△这一笔之后该账户余额成负数了，核一下",""))))))))))))</f>
        <v/>
      </c>
    </row>
    <row r="947">
      <c r="A947" s="17">
        <f>IF($C947="","",COUNTA($C$5:$C947))</f>
        <v/>
      </c>
      <c r="B947" s="20" t="n"/>
      <c r="C947" s="18" t="n"/>
      <c r="D947" s="18" t="n"/>
      <c r="E947" s="26" t="n"/>
      <c r="F947" s="19" t="n"/>
      <c r="G947" s="19" t="n"/>
      <c r="H947" s="27">
        <f>IF($C947="","",ROUND(SUMIF(账户表,$C947,账户期初)+SUMIFS($F$5:F947,$C$5:C947,$C947)-SUMIFS($G$5:G947,$C$5:C947,$C947),2))</f>
        <v/>
      </c>
      <c r="I947" s="18" t="n"/>
      <c r="J947" s="18" t="n"/>
      <c r="K947" s="28">
        <f>IF($B947="","",--TEXT($B947,"yyyymm"))</f>
        <v/>
      </c>
      <c r="L947" s="29">
        <f>IF($D947="","",IFERROR(INDEX(类别属性,MATCH($D947,类别表,0)),""))</f>
        <v/>
      </c>
      <c r="M947" s="18" t="n"/>
      <c r="N947" s="18" t="n"/>
      <c r="O947" s="26" t="n"/>
      <c r="P947" s="21">
        <f>IF($C947="","",IF(ISNA(MATCH($C947,账户表,0)),"※这个账户不在【基础资料】的账户档案里",IF($B947="","※没填日期，这一笔不会进任何月份的报表",IF(AND($F947&lt;&gt;"",$G947&lt;&gt;""),"※收入和支出不能同时填",IF(AND(N($F947)=0,N($G947)=0),"※收入和支出都没填",IF(OR(N($F947)&lt;0,N($G947)&lt;0),"※金额不能填负数，方向反了就换一列填",IF($D947="","※没填收支类别，分类报表会漏掉这一笔",IF(ISNA(MATCH($D947,类别表,0)),"※收支类别不在【基础资料】的清单里",IF(AND($L947="内部转账",$M947=""),"△内部转账要在「对方账户」写上另一头",IF(AND($L947="内部转账",$M947=$C947),"※对方账户跟本账户是同一个",IF(AND($L947&lt;&gt;"内部转账",$M947&lt;&gt;""),"△填了对方账户，但类别不是内部转账",IF($H947&lt;0,"△这一笔之后该账户余额成负数了，核一下",""))))))))))))</f>
        <v/>
      </c>
    </row>
    <row r="948">
      <c r="A948" s="17">
        <f>IF($C948="","",COUNTA($C$5:$C948))</f>
        <v/>
      </c>
      <c r="B948" s="20" t="n"/>
      <c r="C948" s="18" t="n"/>
      <c r="D948" s="18" t="n"/>
      <c r="E948" s="26" t="n"/>
      <c r="F948" s="19" t="n"/>
      <c r="G948" s="19" t="n"/>
      <c r="H948" s="27">
        <f>IF($C948="","",ROUND(SUMIF(账户表,$C948,账户期初)+SUMIFS($F$5:F948,$C$5:C948,$C948)-SUMIFS($G$5:G948,$C$5:C948,$C948),2))</f>
        <v/>
      </c>
      <c r="I948" s="18" t="n"/>
      <c r="J948" s="18" t="n"/>
      <c r="K948" s="28">
        <f>IF($B948="","",--TEXT($B948,"yyyymm"))</f>
        <v/>
      </c>
      <c r="L948" s="29">
        <f>IF($D948="","",IFERROR(INDEX(类别属性,MATCH($D948,类别表,0)),""))</f>
        <v/>
      </c>
      <c r="M948" s="18" t="n"/>
      <c r="N948" s="18" t="n"/>
      <c r="O948" s="26" t="n"/>
      <c r="P948" s="21">
        <f>IF($C948="","",IF(ISNA(MATCH($C948,账户表,0)),"※这个账户不在【基础资料】的账户档案里",IF($B948="","※没填日期，这一笔不会进任何月份的报表",IF(AND($F948&lt;&gt;"",$G948&lt;&gt;""),"※收入和支出不能同时填",IF(AND(N($F948)=0,N($G948)=0),"※收入和支出都没填",IF(OR(N($F948)&lt;0,N($G948)&lt;0),"※金额不能填负数，方向反了就换一列填",IF($D948="","※没填收支类别，分类报表会漏掉这一笔",IF(ISNA(MATCH($D948,类别表,0)),"※收支类别不在【基础资料】的清单里",IF(AND($L948="内部转账",$M948=""),"△内部转账要在「对方账户」写上另一头",IF(AND($L948="内部转账",$M948=$C948),"※对方账户跟本账户是同一个",IF(AND($L948&lt;&gt;"内部转账",$M948&lt;&gt;""),"△填了对方账户，但类别不是内部转账",IF($H948&lt;0,"△这一笔之后该账户余额成负数了，核一下",""))))))))))))</f>
        <v/>
      </c>
    </row>
    <row r="949">
      <c r="A949" s="17">
        <f>IF($C949="","",COUNTA($C$5:$C949))</f>
        <v/>
      </c>
      <c r="B949" s="20" t="n"/>
      <c r="C949" s="18" t="n"/>
      <c r="D949" s="18" t="n"/>
      <c r="E949" s="26" t="n"/>
      <c r="F949" s="19" t="n"/>
      <c r="G949" s="19" t="n"/>
      <c r="H949" s="27">
        <f>IF($C949="","",ROUND(SUMIF(账户表,$C949,账户期初)+SUMIFS($F$5:F949,$C$5:C949,$C949)-SUMIFS($G$5:G949,$C$5:C949,$C949),2))</f>
        <v/>
      </c>
      <c r="I949" s="18" t="n"/>
      <c r="J949" s="18" t="n"/>
      <c r="K949" s="28">
        <f>IF($B949="","",--TEXT($B949,"yyyymm"))</f>
        <v/>
      </c>
      <c r="L949" s="29">
        <f>IF($D949="","",IFERROR(INDEX(类别属性,MATCH($D949,类别表,0)),""))</f>
        <v/>
      </c>
      <c r="M949" s="18" t="n"/>
      <c r="N949" s="18" t="n"/>
      <c r="O949" s="26" t="n"/>
      <c r="P949" s="21">
        <f>IF($C949="","",IF(ISNA(MATCH($C949,账户表,0)),"※这个账户不在【基础资料】的账户档案里",IF($B949="","※没填日期，这一笔不会进任何月份的报表",IF(AND($F949&lt;&gt;"",$G949&lt;&gt;""),"※收入和支出不能同时填",IF(AND(N($F949)=0,N($G949)=0),"※收入和支出都没填",IF(OR(N($F949)&lt;0,N($G949)&lt;0),"※金额不能填负数，方向反了就换一列填",IF($D949="","※没填收支类别，分类报表会漏掉这一笔",IF(ISNA(MATCH($D949,类别表,0)),"※收支类别不在【基础资料】的清单里",IF(AND($L949="内部转账",$M949=""),"△内部转账要在「对方账户」写上另一头",IF(AND($L949="内部转账",$M949=$C949),"※对方账户跟本账户是同一个",IF(AND($L949&lt;&gt;"内部转账",$M949&lt;&gt;""),"△填了对方账户，但类别不是内部转账",IF($H949&lt;0,"△这一笔之后该账户余额成负数了，核一下",""))))))))))))</f>
        <v/>
      </c>
    </row>
    <row r="950">
      <c r="A950" s="17">
        <f>IF($C950="","",COUNTA($C$5:$C950))</f>
        <v/>
      </c>
      <c r="B950" s="20" t="n"/>
      <c r="C950" s="18" t="n"/>
      <c r="D950" s="18" t="n"/>
      <c r="E950" s="26" t="n"/>
      <c r="F950" s="19" t="n"/>
      <c r="G950" s="19" t="n"/>
      <c r="H950" s="27">
        <f>IF($C950="","",ROUND(SUMIF(账户表,$C950,账户期初)+SUMIFS($F$5:F950,$C$5:C950,$C950)-SUMIFS($G$5:G950,$C$5:C950,$C950),2))</f>
        <v/>
      </c>
      <c r="I950" s="18" t="n"/>
      <c r="J950" s="18" t="n"/>
      <c r="K950" s="28">
        <f>IF($B950="","",--TEXT($B950,"yyyymm"))</f>
        <v/>
      </c>
      <c r="L950" s="29">
        <f>IF($D950="","",IFERROR(INDEX(类别属性,MATCH($D950,类别表,0)),""))</f>
        <v/>
      </c>
      <c r="M950" s="18" t="n"/>
      <c r="N950" s="18" t="n"/>
      <c r="O950" s="26" t="n"/>
      <c r="P950" s="21">
        <f>IF($C950="","",IF(ISNA(MATCH($C950,账户表,0)),"※这个账户不在【基础资料】的账户档案里",IF($B950="","※没填日期，这一笔不会进任何月份的报表",IF(AND($F950&lt;&gt;"",$G950&lt;&gt;""),"※收入和支出不能同时填",IF(AND(N($F950)=0,N($G950)=0),"※收入和支出都没填",IF(OR(N($F950)&lt;0,N($G950)&lt;0),"※金额不能填负数，方向反了就换一列填",IF($D950="","※没填收支类别，分类报表会漏掉这一笔",IF(ISNA(MATCH($D950,类别表,0)),"※收支类别不在【基础资料】的清单里",IF(AND($L950="内部转账",$M950=""),"△内部转账要在「对方账户」写上另一头",IF(AND($L950="内部转账",$M950=$C950),"※对方账户跟本账户是同一个",IF(AND($L950&lt;&gt;"内部转账",$M950&lt;&gt;""),"△填了对方账户，但类别不是内部转账",IF($H950&lt;0,"△这一笔之后该账户余额成负数了，核一下",""))))))))))))</f>
        <v/>
      </c>
    </row>
    <row r="951">
      <c r="A951" s="17">
        <f>IF($C951="","",COUNTA($C$5:$C951))</f>
        <v/>
      </c>
      <c r="B951" s="20" t="n"/>
      <c r="C951" s="18" t="n"/>
      <c r="D951" s="18" t="n"/>
      <c r="E951" s="26" t="n"/>
      <c r="F951" s="19" t="n"/>
      <c r="G951" s="19" t="n"/>
      <c r="H951" s="27">
        <f>IF($C951="","",ROUND(SUMIF(账户表,$C951,账户期初)+SUMIFS($F$5:F951,$C$5:C951,$C951)-SUMIFS($G$5:G951,$C$5:C951,$C951),2))</f>
        <v/>
      </c>
      <c r="I951" s="18" t="n"/>
      <c r="J951" s="18" t="n"/>
      <c r="K951" s="28">
        <f>IF($B951="","",--TEXT($B951,"yyyymm"))</f>
        <v/>
      </c>
      <c r="L951" s="29">
        <f>IF($D951="","",IFERROR(INDEX(类别属性,MATCH($D951,类别表,0)),""))</f>
        <v/>
      </c>
      <c r="M951" s="18" t="n"/>
      <c r="N951" s="18" t="n"/>
      <c r="O951" s="26" t="n"/>
      <c r="P951" s="21">
        <f>IF($C951="","",IF(ISNA(MATCH($C951,账户表,0)),"※这个账户不在【基础资料】的账户档案里",IF($B951="","※没填日期，这一笔不会进任何月份的报表",IF(AND($F951&lt;&gt;"",$G951&lt;&gt;""),"※收入和支出不能同时填",IF(AND(N($F951)=0,N($G951)=0),"※收入和支出都没填",IF(OR(N($F951)&lt;0,N($G951)&lt;0),"※金额不能填负数，方向反了就换一列填",IF($D951="","※没填收支类别，分类报表会漏掉这一笔",IF(ISNA(MATCH($D951,类别表,0)),"※收支类别不在【基础资料】的清单里",IF(AND($L951="内部转账",$M951=""),"△内部转账要在「对方账户」写上另一头",IF(AND($L951="内部转账",$M951=$C951),"※对方账户跟本账户是同一个",IF(AND($L951&lt;&gt;"内部转账",$M951&lt;&gt;""),"△填了对方账户，但类别不是内部转账",IF($H951&lt;0,"△这一笔之后该账户余额成负数了，核一下",""))))))))))))</f>
        <v/>
      </c>
    </row>
    <row r="952">
      <c r="A952" s="17">
        <f>IF($C952="","",COUNTA($C$5:$C952))</f>
        <v/>
      </c>
      <c r="B952" s="20" t="n"/>
      <c r="C952" s="18" t="n"/>
      <c r="D952" s="18" t="n"/>
      <c r="E952" s="26" t="n"/>
      <c r="F952" s="19" t="n"/>
      <c r="G952" s="19" t="n"/>
      <c r="H952" s="27">
        <f>IF($C952="","",ROUND(SUMIF(账户表,$C952,账户期初)+SUMIFS($F$5:F952,$C$5:C952,$C952)-SUMIFS($G$5:G952,$C$5:C952,$C952),2))</f>
        <v/>
      </c>
      <c r="I952" s="18" t="n"/>
      <c r="J952" s="18" t="n"/>
      <c r="K952" s="28">
        <f>IF($B952="","",--TEXT($B952,"yyyymm"))</f>
        <v/>
      </c>
      <c r="L952" s="29">
        <f>IF($D952="","",IFERROR(INDEX(类别属性,MATCH($D952,类别表,0)),""))</f>
        <v/>
      </c>
      <c r="M952" s="18" t="n"/>
      <c r="N952" s="18" t="n"/>
      <c r="O952" s="26" t="n"/>
      <c r="P952" s="21">
        <f>IF($C952="","",IF(ISNA(MATCH($C952,账户表,0)),"※这个账户不在【基础资料】的账户档案里",IF($B952="","※没填日期，这一笔不会进任何月份的报表",IF(AND($F952&lt;&gt;"",$G952&lt;&gt;""),"※收入和支出不能同时填",IF(AND(N($F952)=0,N($G952)=0),"※收入和支出都没填",IF(OR(N($F952)&lt;0,N($G952)&lt;0),"※金额不能填负数，方向反了就换一列填",IF($D952="","※没填收支类别，分类报表会漏掉这一笔",IF(ISNA(MATCH($D952,类别表,0)),"※收支类别不在【基础资料】的清单里",IF(AND($L952="内部转账",$M952=""),"△内部转账要在「对方账户」写上另一头",IF(AND($L952="内部转账",$M952=$C952),"※对方账户跟本账户是同一个",IF(AND($L952&lt;&gt;"内部转账",$M952&lt;&gt;""),"△填了对方账户，但类别不是内部转账",IF($H952&lt;0,"△这一笔之后该账户余额成负数了，核一下",""))))))))))))</f>
        <v/>
      </c>
    </row>
    <row r="953">
      <c r="A953" s="17">
        <f>IF($C953="","",COUNTA($C$5:$C953))</f>
        <v/>
      </c>
      <c r="B953" s="20" t="n"/>
      <c r="C953" s="18" t="n"/>
      <c r="D953" s="18" t="n"/>
      <c r="E953" s="26" t="n"/>
      <c r="F953" s="19" t="n"/>
      <c r="G953" s="19" t="n"/>
      <c r="H953" s="27">
        <f>IF($C953="","",ROUND(SUMIF(账户表,$C953,账户期初)+SUMIFS($F$5:F953,$C$5:C953,$C953)-SUMIFS($G$5:G953,$C$5:C953,$C953),2))</f>
        <v/>
      </c>
      <c r="I953" s="18" t="n"/>
      <c r="J953" s="18" t="n"/>
      <c r="K953" s="28">
        <f>IF($B953="","",--TEXT($B953,"yyyymm"))</f>
        <v/>
      </c>
      <c r="L953" s="29">
        <f>IF($D953="","",IFERROR(INDEX(类别属性,MATCH($D953,类别表,0)),""))</f>
        <v/>
      </c>
      <c r="M953" s="18" t="n"/>
      <c r="N953" s="18" t="n"/>
      <c r="O953" s="26" t="n"/>
      <c r="P953" s="21">
        <f>IF($C953="","",IF(ISNA(MATCH($C953,账户表,0)),"※这个账户不在【基础资料】的账户档案里",IF($B953="","※没填日期，这一笔不会进任何月份的报表",IF(AND($F953&lt;&gt;"",$G953&lt;&gt;""),"※收入和支出不能同时填",IF(AND(N($F953)=0,N($G953)=0),"※收入和支出都没填",IF(OR(N($F953)&lt;0,N($G953)&lt;0),"※金额不能填负数，方向反了就换一列填",IF($D953="","※没填收支类别，分类报表会漏掉这一笔",IF(ISNA(MATCH($D953,类别表,0)),"※收支类别不在【基础资料】的清单里",IF(AND($L953="内部转账",$M953=""),"△内部转账要在「对方账户」写上另一头",IF(AND($L953="内部转账",$M953=$C953),"※对方账户跟本账户是同一个",IF(AND($L953&lt;&gt;"内部转账",$M953&lt;&gt;""),"△填了对方账户，但类别不是内部转账",IF($H953&lt;0,"△这一笔之后该账户余额成负数了，核一下",""))))))))))))</f>
        <v/>
      </c>
    </row>
    <row r="954">
      <c r="A954" s="17">
        <f>IF($C954="","",COUNTA($C$5:$C954))</f>
        <v/>
      </c>
      <c r="B954" s="20" t="n"/>
      <c r="C954" s="18" t="n"/>
      <c r="D954" s="18" t="n"/>
      <c r="E954" s="26" t="n"/>
      <c r="F954" s="19" t="n"/>
      <c r="G954" s="19" t="n"/>
      <c r="H954" s="27">
        <f>IF($C954="","",ROUND(SUMIF(账户表,$C954,账户期初)+SUMIFS($F$5:F954,$C$5:C954,$C954)-SUMIFS($G$5:G954,$C$5:C954,$C954),2))</f>
        <v/>
      </c>
      <c r="I954" s="18" t="n"/>
      <c r="J954" s="18" t="n"/>
      <c r="K954" s="28">
        <f>IF($B954="","",--TEXT($B954,"yyyymm"))</f>
        <v/>
      </c>
      <c r="L954" s="29">
        <f>IF($D954="","",IFERROR(INDEX(类别属性,MATCH($D954,类别表,0)),""))</f>
        <v/>
      </c>
      <c r="M954" s="18" t="n"/>
      <c r="N954" s="18" t="n"/>
      <c r="O954" s="26" t="n"/>
      <c r="P954" s="21">
        <f>IF($C954="","",IF(ISNA(MATCH($C954,账户表,0)),"※这个账户不在【基础资料】的账户档案里",IF($B954="","※没填日期，这一笔不会进任何月份的报表",IF(AND($F954&lt;&gt;"",$G954&lt;&gt;""),"※收入和支出不能同时填",IF(AND(N($F954)=0,N($G954)=0),"※收入和支出都没填",IF(OR(N($F954)&lt;0,N($G954)&lt;0),"※金额不能填负数，方向反了就换一列填",IF($D954="","※没填收支类别，分类报表会漏掉这一笔",IF(ISNA(MATCH($D954,类别表,0)),"※收支类别不在【基础资料】的清单里",IF(AND($L954="内部转账",$M954=""),"△内部转账要在「对方账户」写上另一头",IF(AND($L954="内部转账",$M954=$C954),"※对方账户跟本账户是同一个",IF(AND($L954&lt;&gt;"内部转账",$M954&lt;&gt;""),"△填了对方账户，但类别不是内部转账",IF($H954&lt;0,"△这一笔之后该账户余额成负数了，核一下",""))))))))))))</f>
        <v/>
      </c>
    </row>
    <row r="955">
      <c r="A955" s="17">
        <f>IF($C955="","",COUNTA($C$5:$C955))</f>
        <v/>
      </c>
      <c r="B955" s="20" t="n"/>
      <c r="C955" s="18" t="n"/>
      <c r="D955" s="18" t="n"/>
      <c r="E955" s="26" t="n"/>
      <c r="F955" s="19" t="n"/>
      <c r="G955" s="19" t="n"/>
      <c r="H955" s="27">
        <f>IF($C955="","",ROUND(SUMIF(账户表,$C955,账户期初)+SUMIFS($F$5:F955,$C$5:C955,$C955)-SUMIFS($G$5:G955,$C$5:C955,$C955),2))</f>
        <v/>
      </c>
      <c r="I955" s="18" t="n"/>
      <c r="J955" s="18" t="n"/>
      <c r="K955" s="28">
        <f>IF($B955="","",--TEXT($B955,"yyyymm"))</f>
        <v/>
      </c>
      <c r="L955" s="29">
        <f>IF($D955="","",IFERROR(INDEX(类别属性,MATCH($D955,类别表,0)),""))</f>
        <v/>
      </c>
      <c r="M955" s="18" t="n"/>
      <c r="N955" s="18" t="n"/>
      <c r="O955" s="26" t="n"/>
      <c r="P955" s="21">
        <f>IF($C955="","",IF(ISNA(MATCH($C955,账户表,0)),"※这个账户不在【基础资料】的账户档案里",IF($B955="","※没填日期，这一笔不会进任何月份的报表",IF(AND($F955&lt;&gt;"",$G955&lt;&gt;""),"※收入和支出不能同时填",IF(AND(N($F955)=0,N($G955)=0),"※收入和支出都没填",IF(OR(N($F955)&lt;0,N($G955)&lt;0),"※金额不能填负数，方向反了就换一列填",IF($D955="","※没填收支类别，分类报表会漏掉这一笔",IF(ISNA(MATCH($D955,类别表,0)),"※收支类别不在【基础资料】的清单里",IF(AND($L955="内部转账",$M955=""),"△内部转账要在「对方账户」写上另一头",IF(AND($L955="内部转账",$M955=$C955),"※对方账户跟本账户是同一个",IF(AND($L955&lt;&gt;"内部转账",$M955&lt;&gt;""),"△填了对方账户，但类别不是内部转账",IF($H955&lt;0,"△这一笔之后该账户余额成负数了，核一下",""))))))))))))</f>
        <v/>
      </c>
    </row>
    <row r="956">
      <c r="A956" s="17">
        <f>IF($C956="","",COUNTA($C$5:$C956))</f>
        <v/>
      </c>
      <c r="B956" s="20" t="n"/>
      <c r="C956" s="18" t="n"/>
      <c r="D956" s="18" t="n"/>
      <c r="E956" s="26" t="n"/>
      <c r="F956" s="19" t="n"/>
      <c r="G956" s="19" t="n"/>
      <c r="H956" s="27">
        <f>IF($C956="","",ROUND(SUMIF(账户表,$C956,账户期初)+SUMIFS($F$5:F956,$C$5:C956,$C956)-SUMIFS($G$5:G956,$C$5:C956,$C956),2))</f>
        <v/>
      </c>
      <c r="I956" s="18" t="n"/>
      <c r="J956" s="18" t="n"/>
      <c r="K956" s="28">
        <f>IF($B956="","",--TEXT($B956,"yyyymm"))</f>
        <v/>
      </c>
      <c r="L956" s="29">
        <f>IF($D956="","",IFERROR(INDEX(类别属性,MATCH($D956,类别表,0)),""))</f>
        <v/>
      </c>
      <c r="M956" s="18" t="n"/>
      <c r="N956" s="18" t="n"/>
      <c r="O956" s="26" t="n"/>
      <c r="P956" s="21">
        <f>IF($C956="","",IF(ISNA(MATCH($C956,账户表,0)),"※这个账户不在【基础资料】的账户档案里",IF($B956="","※没填日期，这一笔不会进任何月份的报表",IF(AND($F956&lt;&gt;"",$G956&lt;&gt;""),"※收入和支出不能同时填",IF(AND(N($F956)=0,N($G956)=0),"※收入和支出都没填",IF(OR(N($F956)&lt;0,N($G956)&lt;0),"※金额不能填负数，方向反了就换一列填",IF($D956="","※没填收支类别，分类报表会漏掉这一笔",IF(ISNA(MATCH($D956,类别表,0)),"※收支类别不在【基础资料】的清单里",IF(AND($L956="内部转账",$M956=""),"△内部转账要在「对方账户」写上另一头",IF(AND($L956="内部转账",$M956=$C956),"※对方账户跟本账户是同一个",IF(AND($L956&lt;&gt;"内部转账",$M956&lt;&gt;""),"△填了对方账户，但类别不是内部转账",IF($H956&lt;0,"△这一笔之后该账户余额成负数了，核一下",""))))))))))))</f>
        <v/>
      </c>
    </row>
    <row r="957">
      <c r="A957" s="17">
        <f>IF($C957="","",COUNTA($C$5:$C957))</f>
        <v/>
      </c>
      <c r="B957" s="20" t="n"/>
      <c r="C957" s="18" t="n"/>
      <c r="D957" s="18" t="n"/>
      <c r="E957" s="26" t="n"/>
      <c r="F957" s="19" t="n"/>
      <c r="G957" s="19" t="n"/>
      <c r="H957" s="27">
        <f>IF($C957="","",ROUND(SUMIF(账户表,$C957,账户期初)+SUMIFS($F$5:F957,$C$5:C957,$C957)-SUMIFS($G$5:G957,$C$5:C957,$C957),2))</f>
        <v/>
      </c>
      <c r="I957" s="18" t="n"/>
      <c r="J957" s="18" t="n"/>
      <c r="K957" s="28">
        <f>IF($B957="","",--TEXT($B957,"yyyymm"))</f>
        <v/>
      </c>
      <c r="L957" s="29">
        <f>IF($D957="","",IFERROR(INDEX(类别属性,MATCH($D957,类别表,0)),""))</f>
        <v/>
      </c>
      <c r="M957" s="18" t="n"/>
      <c r="N957" s="18" t="n"/>
      <c r="O957" s="26" t="n"/>
      <c r="P957" s="21">
        <f>IF($C957="","",IF(ISNA(MATCH($C957,账户表,0)),"※这个账户不在【基础资料】的账户档案里",IF($B957="","※没填日期，这一笔不会进任何月份的报表",IF(AND($F957&lt;&gt;"",$G957&lt;&gt;""),"※收入和支出不能同时填",IF(AND(N($F957)=0,N($G957)=0),"※收入和支出都没填",IF(OR(N($F957)&lt;0,N($G957)&lt;0),"※金额不能填负数，方向反了就换一列填",IF($D957="","※没填收支类别，分类报表会漏掉这一笔",IF(ISNA(MATCH($D957,类别表,0)),"※收支类别不在【基础资料】的清单里",IF(AND($L957="内部转账",$M957=""),"△内部转账要在「对方账户」写上另一头",IF(AND($L957="内部转账",$M957=$C957),"※对方账户跟本账户是同一个",IF(AND($L957&lt;&gt;"内部转账",$M957&lt;&gt;""),"△填了对方账户，但类别不是内部转账",IF($H957&lt;0,"△这一笔之后该账户余额成负数了，核一下",""))))))))))))</f>
        <v/>
      </c>
    </row>
    <row r="958">
      <c r="A958" s="17">
        <f>IF($C958="","",COUNTA($C$5:$C958))</f>
        <v/>
      </c>
      <c r="B958" s="20" t="n"/>
      <c r="C958" s="18" t="n"/>
      <c r="D958" s="18" t="n"/>
      <c r="E958" s="26" t="n"/>
      <c r="F958" s="19" t="n"/>
      <c r="G958" s="19" t="n"/>
      <c r="H958" s="27">
        <f>IF($C958="","",ROUND(SUMIF(账户表,$C958,账户期初)+SUMIFS($F$5:F958,$C$5:C958,$C958)-SUMIFS($G$5:G958,$C$5:C958,$C958),2))</f>
        <v/>
      </c>
      <c r="I958" s="18" t="n"/>
      <c r="J958" s="18" t="n"/>
      <c r="K958" s="28">
        <f>IF($B958="","",--TEXT($B958,"yyyymm"))</f>
        <v/>
      </c>
      <c r="L958" s="29">
        <f>IF($D958="","",IFERROR(INDEX(类别属性,MATCH($D958,类别表,0)),""))</f>
        <v/>
      </c>
      <c r="M958" s="18" t="n"/>
      <c r="N958" s="18" t="n"/>
      <c r="O958" s="26" t="n"/>
      <c r="P958" s="21">
        <f>IF($C958="","",IF(ISNA(MATCH($C958,账户表,0)),"※这个账户不在【基础资料】的账户档案里",IF($B958="","※没填日期，这一笔不会进任何月份的报表",IF(AND($F958&lt;&gt;"",$G958&lt;&gt;""),"※收入和支出不能同时填",IF(AND(N($F958)=0,N($G958)=0),"※收入和支出都没填",IF(OR(N($F958)&lt;0,N($G958)&lt;0),"※金额不能填负数，方向反了就换一列填",IF($D958="","※没填收支类别，分类报表会漏掉这一笔",IF(ISNA(MATCH($D958,类别表,0)),"※收支类别不在【基础资料】的清单里",IF(AND($L958="内部转账",$M958=""),"△内部转账要在「对方账户」写上另一头",IF(AND($L958="内部转账",$M958=$C958),"※对方账户跟本账户是同一个",IF(AND($L958&lt;&gt;"内部转账",$M958&lt;&gt;""),"△填了对方账户，但类别不是内部转账",IF($H958&lt;0,"△这一笔之后该账户余额成负数了，核一下",""))))))))))))</f>
        <v/>
      </c>
    </row>
    <row r="959">
      <c r="A959" s="17">
        <f>IF($C959="","",COUNTA($C$5:$C959))</f>
        <v/>
      </c>
      <c r="B959" s="20" t="n"/>
      <c r="C959" s="18" t="n"/>
      <c r="D959" s="18" t="n"/>
      <c r="E959" s="26" t="n"/>
      <c r="F959" s="19" t="n"/>
      <c r="G959" s="19" t="n"/>
      <c r="H959" s="27">
        <f>IF($C959="","",ROUND(SUMIF(账户表,$C959,账户期初)+SUMIFS($F$5:F959,$C$5:C959,$C959)-SUMIFS($G$5:G959,$C$5:C959,$C959),2))</f>
        <v/>
      </c>
      <c r="I959" s="18" t="n"/>
      <c r="J959" s="18" t="n"/>
      <c r="K959" s="28">
        <f>IF($B959="","",--TEXT($B959,"yyyymm"))</f>
        <v/>
      </c>
      <c r="L959" s="29">
        <f>IF($D959="","",IFERROR(INDEX(类别属性,MATCH($D959,类别表,0)),""))</f>
        <v/>
      </c>
      <c r="M959" s="18" t="n"/>
      <c r="N959" s="18" t="n"/>
      <c r="O959" s="26" t="n"/>
      <c r="P959" s="21">
        <f>IF($C959="","",IF(ISNA(MATCH($C959,账户表,0)),"※这个账户不在【基础资料】的账户档案里",IF($B959="","※没填日期，这一笔不会进任何月份的报表",IF(AND($F959&lt;&gt;"",$G959&lt;&gt;""),"※收入和支出不能同时填",IF(AND(N($F959)=0,N($G959)=0),"※收入和支出都没填",IF(OR(N($F959)&lt;0,N($G959)&lt;0),"※金额不能填负数，方向反了就换一列填",IF($D959="","※没填收支类别，分类报表会漏掉这一笔",IF(ISNA(MATCH($D959,类别表,0)),"※收支类别不在【基础资料】的清单里",IF(AND($L959="内部转账",$M959=""),"△内部转账要在「对方账户」写上另一头",IF(AND($L959="内部转账",$M959=$C959),"※对方账户跟本账户是同一个",IF(AND($L959&lt;&gt;"内部转账",$M959&lt;&gt;""),"△填了对方账户，但类别不是内部转账",IF($H959&lt;0,"△这一笔之后该账户余额成负数了，核一下",""))))))))))))</f>
        <v/>
      </c>
    </row>
    <row r="960">
      <c r="A960" s="17">
        <f>IF($C960="","",COUNTA($C$5:$C960))</f>
        <v/>
      </c>
      <c r="B960" s="20" t="n"/>
      <c r="C960" s="18" t="n"/>
      <c r="D960" s="18" t="n"/>
      <c r="E960" s="26" t="n"/>
      <c r="F960" s="19" t="n"/>
      <c r="G960" s="19" t="n"/>
      <c r="H960" s="27">
        <f>IF($C960="","",ROUND(SUMIF(账户表,$C960,账户期初)+SUMIFS($F$5:F960,$C$5:C960,$C960)-SUMIFS($G$5:G960,$C$5:C960,$C960),2))</f>
        <v/>
      </c>
      <c r="I960" s="18" t="n"/>
      <c r="J960" s="18" t="n"/>
      <c r="K960" s="28">
        <f>IF($B960="","",--TEXT($B960,"yyyymm"))</f>
        <v/>
      </c>
      <c r="L960" s="29">
        <f>IF($D960="","",IFERROR(INDEX(类别属性,MATCH($D960,类别表,0)),""))</f>
        <v/>
      </c>
      <c r="M960" s="18" t="n"/>
      <c r="N960" s="18" t="n"/>
      <c r="O960" s="26" t="n"/>
      <c r="P960" s="21">
        <f>IF($C960="","",IF(ISNA(MATCH($C960,账户表,0)),"※这个账户不在【基础资料】的账户档案里",IF($B960="","※没填日期，这一笔不会进任何月份的报表",IF(AND($F960&lt;&gt;"",$G960&lt;&gt;""),"※收入和支出不能同时填",IF(AND(N($F960)=0,N($G960)=0),"※收入和支出都没填",IF(OR(N($F960)&lt;0,N($G960)&lt;0),"※金额不能填负数，方向反了就换一列填",IF($D960="","※没填收支类别，分类报表会漏掉这一笔",IF(ISNA(MATCH($D960,类别表,0)),"※收支类别不在【基础资料】的清单里",IF(AND($L960="内部转账",$M960=""),"△内部转账要在「对方账户」写上另一头",IF(AND($L960="内部转账",$M960=$C960),"※对方账户跟本账户是同一个",IF(AND($L960&lt;&gt;"内部转账",$M960&lt;&gt;""),"△填了对方账户，但类别不是内部转账",IF($H960&lt;0,"△这一笔之后该账户余额成负数了，核一下",""))))))))))))</f>
        <v/>
      </c>
    </row>
    <row r="961">
      <c r="A961" s="17">
        <f>IF($C961="","",COUNTA($C$5:$C961))</f>
        <v/>
      </c>
      <c r="B961" s="20" t="n"/>
      <c r="C961" s="18" t="n"/>
      <c r="D961" s="18" t="n"/>
      <c r="E961" s="26" t="n"/>
      <c r="F961" s="19" t="n"/>
      <c r="G961" s="19" t="n"/>
      <c r="H961" s="27">
        <f>IF($C961="","",ROUND(SUMIF(账户表,$C961,账户期初)+SUMIFS($F$5:F961,$C$5:C961,$C961)-SUMIFS($G$5:G961,$C$5:C961,$C961),2))</f>
        <v/>
      </c>
      <c r="I961" s="18" t="n"/>
      <c r="J961" s="18" t="n"/>
      <c r="K961" s="28">
        <f>IF($B961="","",--TEXT($B961,"yyyymm"))</f>
        <v/>
      </c>
      <c r="L961" s="29">
        <f>IF($D961="","",IFERROR(INDEX(类别属性,MATCH($D961,类别表,0)),""))</f>
        <v/>
      </c>
      <c r="M961" s="18" t="n"/>
      <c r="N961" s="18" t="n"/>
      <c r="O961" s="26" t="n"/>
      <c r="P961" s="21">
        <f>IF($C961="","",IF(ISNA(MATCH($C961,账户表,0)),"※这个账户不在【基础资料】的账户档案里",IF($B961="","※没填日期，这一笔不会进任何月份的报表",IF(AND($F961&lt;&gt;"",$G961&lt;&gt;""),"※收入和支出不能同时填",IF(AND(N($F961)=0,N($G961)=0),"※收入和支出都没填",IF(OR(N($F961)&lt;0,N($G961)&lt;0),"※金额不能填负数，方向反了就换一列填",IF($D961="","※没填收支类别，分类报表会漏掉这一笔",IF(ISNA(MATCH($D961,类别表,0)),"※收支类别不在【基础资料】的清单里",IF(AND($L961="内部转账",$M961=""),"△内部转账要在「对方账户」写上另一头",IF(AND($L961="内部转账",$M961=$C961),"※对方账户跟本账户是同一个",IF(AND($L961&lt;&gt;"内部转账",$M961&lt;&gt;""),"△填了对方账户，但类别不是内部转账",IF($H961&lt;0,"△这一笔之后该账户余额成负数了，核一下",""))))))))))))</f>
        <v/>
      </c>
    </row>
    <row r="962">
      <c r="A962" s="17">
        <f>IF($C962="","",COUNTA($C$5:$C962))</f>
        <v/>
      </c>
      <c r="B962" s="20" t="n"/>
      <c r="C962" s="18" t="n"/>
      <c r="D962" s="18" t="n"/>
      <c r="E962" s="26" t="n"/>
      <c r="F962" s="19" t="n"/>
      <c r="G962" s="19" t="n"/>
      <c r="H962" s="27">
        <f>IF($C962="","",ROUND(SUMIF(账户表,$C962,账户期初)+SUMIFS($F$5:F962,$C$5:C962,$C962)-SUMIFS($G$5:G962,$C$5:C962,$C962),2))</f>
        <v/>
      </c>
      <c r="I962" s="18" t="n"/>
      <c r="J962" s="18" t="n"/>
      <c r="K962" s="28">
        <f>IF($B962="","",--TEXT($B962,"yyyymm"))</f>
        <v/>
      </c>
      <c r="L962" s="29">
        <f>IF($D962="","",IFERROR(INDEX(类别属性,MATCH($D962,类别表,0)),""))</f>
        <v/>
      </c>
      <c r="M962" s="18" t="n"/>
      <c r="N962" s="18" t="n"/>
      <c r="O962" s="26" t="n"/>
      <c r="P962" s="21">
        <f>IF($C962="","",IF(ISNA(MATCH($C962,账户表,0)),"※这个账户不在【基础资料】的账户档案里",IF($B962="","※没填日期，这一笔不会进任何月份的报表",IF(AND($F962&lt;&gt;"",$G962&lt;&gt;""),"※收入和支出不能同时填",IF(AND(N($F962)=0,N($G962)=0),"※收入和支出都没填",IF(OR(N($F962)&lt;0,N($G962)&lt;0),"※金额不能填负数，方向反了就换一列填",IF($D962="","※没填收支类别，分类报表会漏掉这一笔",IF(ISNA(MATCH($D962,类别表,0)),"※收支类别不在【基础资料】的清单里",IF(AND($L962="内部转账",$M962=""),"△内部转账要在「对方账户」写上另一头",IF(AND($L962="内部转账",$M962=$C962),"※对方账户跟本账户是同一个",IF(AND($L962&lt;&gt;"内部转账",$M962&lt;&gt;""),"△填了对方账户，但类别不是内部转账",IF($H962&lt;0,"△这一笔之后该账户余额成负数了，核一下",""))))))))))))</f>
        <v/>
      </c>
    </row>
    <row r="963">
      <c r="A963" s="17">
        <f>IF($C963="","",COUNTA($C$5:$C963))</f>
        <v/>
      </c>
      <c r="B963" s="20" t="n"/>
      <c r="C963" s="18" t="n"/>
      <c r="D963" s="18" t="n"/>
      <c r="E963" s="26" t="n"/>
      <c r="F963" s="19" t="n"/>
      <c r="G963" s="19" t="n"/>
      <c r="H963" s="27">
        <f>IF($C963="","",ROUND(SUMIF(账户表,$C963,账户期初)+SUMIFS($F$5:F963,$C$5:C963,$C963)-SUMIFS($G$5:G963,$C$5:C963,$C963),2))</f>
        <v/>
      </c>
      <c r="I963" s="18" t="n"/>
      <c r="J963" s="18" t="n"/>
      <c r="K963" s="28">
        <f>IF($B963="","",--TEXT($B963,"yyyymm"))</f>
        <v/>
      </c>
      <c r="L963" s="29">
        <f>IF($D963="","",IFERROR(INDEX(类别属性,MATCH($D963,类别表,0)),""))</f>
        <v/>
      </c>
      <c r="M963" s="18" t="n"/>
      <c r="N963" s="18" t="n"/>
      <c r="O963" s="26" t="n"/>
      <c r="P963" s="21">
        <f>IF($C963="","",IF(ISNA(MATCH($C963,账户表,0)),"※这个账户不在【基础资料】的账户档案里",IF($B963="","※没填日期，这一笔不会进任何月份的报表",IF(AND($F963&lt;&gt;"",$G963&lt;&gt;""),"※收入和支出不能同时填",IF(AND(N($F963)=0,N($G963)=0),"※收入和支出都没填",IF(OR(N($F963)&lt;0,N($G963)&lt;0),"※金额不能填负数，方向反了就换一列填",IF($D963="","※没填收支类别，分类报表会漏掉这一笔",IF(ISNA(MATCH($D963,类别表,0)),"※收支类别不在【基础资料】的清单里",IF(AND($L963="内部转账",$M963=""),"△内部转账要在「对方账户」写上另一头",IF(AND($L963="内部转账",$M963=$C963),"※对方账户跟本账户是同一个",IF(AND($L963&lt;&gt;"内部转账",$M963&lt;&gt;""),"△填了对方账户，但类别不是内部转账",IF($H963&lt;0,"△这一笔之后该账户余额成负数了，核一下",""))))))))))))</f>
        <v/>
      </c>
    </row>
    <row r="964">
      <c r="A964" s="17">
        <f>IF($C964="","",COUNTA($C$5:$C964))</f>
        <v/>
      </c>
      <c r="B964" s="20" t="n"/>
      <c r="C964" s="18" t="n"/>
      <c r="D964" s="18" t="n"/>
      <c r="E964" s="26" t="n"/>
      <c r="F964" s="19" t="n"/>
      <c r="G964" s="19" t="n"/>
      <c r="H964" s="27">
        <f>IF($C964="","",ROUND(SUMIF(账户表,$C964,账户期初)+SUMIFS($F$5:F964,$C$5:C964,$C964)-SUMIFS($G$5:G964,$C$5:C964,$C964),2))</f>
        <v/>
      </c>
      <c r="I964" s="18" t="n"/>
      <c r="J964" s="18" t="n"/>
      <c r="K964" s="28">
        <f>IF($B964="","",--TEXT($B964,"yyyymm"))</f>
        <v/>
      </c>
      <c r="L964" s="29">
        <f>IF($D964="","",IFERROR(INDEX(类别属性,MATCH($D964,类别表,0)),""))</f>
        <v/>
      </c>
      <c r="M964" s="18" t="n"/>
      <c r="N964" s="18" t="n"/>
      <c r="O964" s="26" t="n"/>
      <c r="P964" s="21">
        <f>IF($C964="","",IF(ISNA(MATCH($C964,账户表,0)),"※这个账户不在【基础资料】的账户档案里",IF($B964="","※没填日期，这一笔不会进任何月份的报表",IF(AND($F964&lt;&gt;"",$G964&lt;&gt;""),"※收入和支出不能同时填",IF(AND(N($F964)=0,N($G964)=0),"※收入和支出都没填",IF(OR(N($F964)&lt;0,N($G964)&lt;0),"※金额不能填负数，方向反了就换一列填",IF($D964="","※没填收支类别，分类报表会漏掉这一笔",IF(ISNA(MATCH($D964,类别表,0)),"※收支类别不在【基础资料】的清单里",IF(AND($L964="内部转账",$M964=""),"△内部转账要在「对方账户」写上另一头",IF(AND($L964="内部转账",$M964=$C964),"※对方账户跟本账户是同一个",IF(AND($L964&lt;&gt;"内部转账",$M964&lt;&gt;""),"△填了对方账户，但类别不是内部转账",IF($H964&lt;0,"△这一笔之后该账户余额成负数了，核一下",""))))))))))))</f>
        <v/>
      </c>
    </row>
    <row r="965">
      <c r="A965" s="17">
        <f>IF($C965="","",COUNTA($C$5:$C965))</f>
        <v/>
      </c>
      <c r="B965" s="20" t="n"/>
      <c r="C965" s="18" t="n"/>
      <c r="D965" s="18" t="n"/>
      <c r="E965" s="26" t="n"/>
      <c r="F965" s="19" t="n"/>
      <c r="G965" s="19" t="n"/>
      <c r="H965" s="27">
        <f>IF($C965="","",ROUND(SUMIF(账户表,$C965,账户期初)+SUMIFS($F$5:F965,$C$5:C965,$C965)-SUMIFS($G$5:G965,$C$5:C965,$C965),2))</f>
        <v/>
      </c>
      <c r="I965" s="18" t="n"/>
      <c r="J965" s="18" t="n"/>
      <c r="K965" s="28">
        <f>IF($B965="","",--TEXT($B965,"yyyymm"))</f>
        <v/>
      </c>
      <c r="L965" s="29">
        <f>IF($D965="","",IFERROR(INDEX(类别属性,MATCH($D965,类别表,0)),""))</f>
        <v/>
      </c>
      <c r="M965" s="18" t="n"/>
      <c r="N965" s="18" t="n"/>
      <c r="O965" s="26" t="n"/>
      <c r="P965" s="21">
        <f>IF($C965="","",IF(ISNA(MATCH($C965,账户表,0)),"※这个账户不在【基础资料】的账户档案里",IF($B965="","※没填日期，这一笔不会进任何月份的报表",IF(AND($F965&lt;&gt;"",$G965&lt;&gt;""),"※收入和支出不能同时填",IF(AND(N($F965)=0,N($G965)=0),"※收入和支出都没填",IF(OR(N($F965)&lt;0,N($G965)&lt;0),"※金额不能填负数，方向反了就换一列填",IF($D965="","※没填收支类别，分类报表会漏掉这一笔",IF(ISNA(MATCH($D965,类别表,0)),"※收支类别不在【基础资料】的清单里",IF(AND($L965="内部转账",$M965=""),"△内部转账要在「对方账户」写上另一头",IF(AND($L965="内部转账",$M965=$C965),"※对方账户跟本账户是同一个",IF(AND($L965&lt;&gt;"内部转账",$M965&lt;&gt;""),"△填了对方账户，但类别不是内部转账",IF($H965&lt;0,"△这一笔之后该账户余额成负数了，核一下",""))))))))))))</f>
        <v/>
      </c>
    </row>
    <row r="966">
      <c r="A966" s="17">
        <f>IF($C966="","",COUNTA($C$5:$C966))</f>
        <v/>
      </c>
      <c r="B966" s="20" t="n"/>
      <c r="C966" s="18" t="n"/>
      <c r="D966" s="18" t="n"/>
      <c r="E966" s="26" t="n"/>
      <c r="F966" s="19" t="n"/>
      <c r="G966" s="19" t="n"/>
      <c r="H966" s="27">
        <f>IF($C966="","",ROUND(SUMIF(账户表,$C966,账户期初)+SUMIFS($F$5:F966,$C$5:C966,$C966)-SUMIFS($G$5:G966,$C$5:C966,$C966),2))</f>
        <v/>
      </c>
      <c r="I966" s="18" t="n"/>
      <c r="J966" s="18" t="n"/>
      <c r="K966" s="28">
        <f>IF($B966="","",--TEXT($B966,"yyyymm"))</f>
        <v/>
      </c>
      <c r="L966" s="29">
        <f>IF($D966="","",IFERROR(INDEX(类别属性,MATCH($D966,类别表,0)),""))</f>
        <v/>
      </c>
      <c r="M966" s="18" t="n"/>
      <c r="N966" s="18" t="n"/>
      <c r="O966" s="26" t="n"/>
      <c r="P966" s="21">
        <f>IF($C966="","",IF(ISNA(MATCH($C966,账户表,0)),"※这个账户不在【基础资料】的账户档案里",IF($B966="","※没填日期，这一笔不会进任何月份的报表",IF(AND($F966&lt;&gt;"",$G966&lt;&gt;""),"※收入和支出不能同时填",IF(AND(N($F966)=0,N($G966)=0),"※收入和支出都没填",IF(OR(N($F966)&lt;0,N($G966)&lt;0),"※金额不能填负数，方向反了就换一列填",IF($D966="","※没填收支类别，分类报表会漏掉这一笔",IF(ISNA(MATCH($D966,类别表,0)),"※收支类别不在【基础资料】的清单里",IF(AND($L966="内部转账",$M966=""),"△内部转账要在「对方账户」写上另一头",IF(AND($L966="内部转账",$M966=$C966),"※对方账户跟本账户是同一个",IF(AND($L966&lt;&gt;"内部转账",$M966&lt;&gt;""),"△填了对方账户，但类别不是内部转账",IF($H966&lt;0,"△这一笔之后该账户余额成负数了，核一下",""))))))))))))</f>
        <v/>
      </c>
    </row>
    <row r="967">
      <c r="A967" s="17">
        <f>IF($C967="","",COUNTA($C$5:$C967))</f>
        <v/>
      </c>
      <c r="B967" s="20" t="n"/>
      <c r="C967" s="18" t="n"/>
      <c r="D967" s="18" t="n"/>
      <c r="E967" s="26" t="n"/>
      <c r="F967" s="19" t="n"/>
      <c r="G967" s="19" t="n"/>
      <c r="H967" s="27">
        <f>IF($C967="","",ROUND(SUMIF(账户表,$C967,账户期初)+SUMIFS($F$5:F967,$C$5:C967,$C967)-SUMIFS($G$5:G967,$C$5:C967,$C967),2))</f>
        <v/>
      </c>
      <c r="I967" s="18" t="n"/>
      <c r="J967" s="18" t="n"/>
      <c r="K967" s="28">
        <f>IF($B967="","",--TEXT($B967,"yyyymm"))</f>
        <v/>
      </c>
      <c r="L967" s="29">
        <f>IF($D967="","",IFERROR(INDEX(类别属性,MATCH($D967,类别表,0)),""))</f>
        <v/>
      </c>
      <c r="M967" s="18" t="n"/>
      <c r="N967" s="18" t="n"/>
      <c r="O967" s="26" t="n"/>
      <c r="P967" s="21">
        <f>IF($C967="","",IF(ISNA(MATCH($C967,账户表,0)),"※这个账户不在【基础资料】的账户档案里",IF($B967="","※没填日期，这一笔不会进任何月份的报表",IF(AND($F967&lt;&gt;"",$G967&lt;&gt;""),"※收入和支出不能同时填",IF(AND(N($F967)=0,N($G967)=0),"※收入和支出都没填",IF(OR(N($F967)&lt;0,N($G967)&lt;0),"※金额不能填负数，方向反了就换一列填",IF($D967="","※没填收支类别，分类报表会漏掉这一笔",IF(ISNA(MATCH($D967,类别表,0)),"※收支类别不在【基础资料】的清单里",IF(AND($L967="内部转账",$M967=""),"△内部转账要在「对方账户」写上另一头",IF(AND($L967="内部转账",$M967=$C967),"※对方账户跟本账户是同一个",IF(AND($L967&lt;&gt;"内部转账",$M967&lt;&gt;""),"△填了对方账户，但类别不是内部转账",IF($H967&lt;0,"△这一笔之后该账户余额成负数了，核一下",""))))))))))))</f>
        <v/>
      </c>
    </row>
    <row r="968">
      <c r="A968" s="17">
        <f>IF($C968="","",COUNTA($C$5:$C968))</f>
        <v/>
      </c>
      <c r="B968" s="20" t="n"/>
      <c r="C968" s="18" t="n"/>
      <c r="D968" s="18" t="n"/>
      <c r="E968" s="26" t="n"/>
      <c r="F968" s="19" t="n"/>
      <c r="G968" s="19" t="n"/>
      <c r="H968" s="27">
        <f>IF($C968="","",ROUND(SUMIF(账户表,$C968,账户期初)+SUMIFS($F$5:F968,$C$5:C968,$C968)-SUMIFS($G$5:G968,$C$5:C968,$C968),2))</f>
        <v/>
      </c>
      <c r="I968" s="18" t="n"/>
      <c r="J968" s="18" t="n"/>
      <c r="K968" s="28">
        <f>IF($B968="","",--TEXT($B968,"yyyymm"))</f>
        <v/>
      </c>
      <c r="L968" s="29">
        <f>IF($D968="","",IFERROR(INDEX(类别属性,MATCH($D968,类别表,0)),""))</f>
        <v/>
      </c>
      <c r="M968" s="18" t="n"/>
      <c r="N968" s="18" t="n"/>
      <c r="O968" s="26" t="n"/>
      <c r="P968" s="21">
        <f>IF($C968="","",IF(ISNA(MATCH($C968,账户表,0)),"※这个账户不在【基础资料】的账户档案里",IF($B968="","※没填日期，这一笔不会进任何月份的报表",IF(AND($F968&lt;&gt;"",$G968&lt;&gt;""),"※收入和支出不能同时填",IF(AND(N($F968)=0,N($G968)=0),"※收入和支出都没填",IF(OR(N($F968)&lt;0,N($G968)&lt;0),"※金额不能填负数，方向反了就换一列填",IF($D968="","※没填收支类别，分类报表会漏掉这一笔",IF(ISNA(MATCH($D968,类别表,0)),"※收支类别不在【基础资料】的清单里",IF(AND($L968="内部转账",$M968=""),"△内部转账要在「对方账户」写上另一头",IF(AND($L968="内部转账",$M968=$C968),"※对方账户跟本账户是同一个",IF(AND($L968&lt;&gt;"内部转账",$M968&lt;&gt;""),"△填了对方账户，但类别不是内部转账",IF($H968&lt;0,"△这一笔之后该账户余额成负数了，核一下",""))))))))))))</f>
        <v/>
      </c>
    </row>
    <row r="969">
      <c r="A969" s="17">
        <f>IF($C969="","",COUNTA($C$5:$C969))</f>
        <v/>
      </c>
      <c r="B969" s="20" t="n"/>
      <c r="C969" s="18" t="n"/>
      <c r="D969" s="18" t="n"/>
      <c r="E969" s="26" t="n"/>
      <c r="F969" s="19" t="n"/>
      <c r="G969" s="19" t="n"/>
      <c r="H969" s="27">
        <f>IF($C969="","",ROUND(SUMIF(账户表,$C969,账户期初)+SUMIFS($F$5:F969,$C$5:C969,$C969)-SUMIFS($G$5:G969,$C$5:C969,$C969),2))</f>
        <v/>
      </c>
      <c r="I969" s="18" t="n"/>
      <c r="J969" s="18" t="n"/>
      <c r="K969" s="28">
        <f>IF($B969="","",--TEXT($B969,"yyyymm"))</f>
        <v/>
      </c>
      <c r="L969" s="29">
        <f>IF($D969="","",IFERROR(INDEX(类别属性,MATCH($D969,类别表,0)),""))</f>
        <v/>
      </c>
      <c r="M969" s="18" t="n"/>
      <c r="N969" s="18" t="n"/>
      <c r="O969" s="26" t="n"/>
      <c r="P969" s="21">
        <f>IF($C969="","",IF(ISNA(MATCH($C969,账户表,0)),"※这个账户不在【基础资料】的账户档案里",IF($B969="","※没填日期，这一笔不会进任何月份的报表",IF(AND($F969&lt;&gt;"",$G969&lt;&gt;""),"※收入和支出不能同时填",IF(AND(N($F969)=0,N($G969)=0),"※收入和支出都没填",IF(OR(N($F969)&lt;0,N($G969)&lt;0),"※金额不能填负数，方向反了就换一列填",IF($D969="","※没填收支类别，分类报表会漏掉这一笔",IF(ISNA(MATCH($D969,类别表,0)),"※收支类别不在【基础资料】的清单里",IF(AND($L969="内部转账",$M969=""),"△内部转账要在「对方账户」写上另一头",IF(AND($L969="内部转账",$M969=$C969),"※对方账户跟本账户是同一个",IF(AND($L969&lt;&gt;"内部转账",$M969&lt;&gt;""),"△填了对方账户，但类别不是内部转账",IF($H969&lt;0,"△这一笔之后该账户余额成负数了，核一下",""))))))))))))</f>
        <v/>
      </c>
    </row>
    <row r="970">
      <c r="A970" s="17">
        <f>IF($C970="","",COUNTA($C$5:$C970))</f>
        <v/>
      </c>
      <c r="B970" s="20" t="n"/>
      <c r="C970" s="18" t="n"/>
      <c r="D970" s="18" t="n"/>
      <c r="E970" s="26" t="n"/>
      <c r="F970" s="19" t="n"/>
      <c r="G970" s="19" t="n"/>
      <c r="H970" s="27">
        <f>IF($C970="","",ROUND(SUMIF(账户表,$C970,账户期初)+SUMIFS($F$5:F970,$C$5:C970,$C970)-SUMIFS($G$5:G970,$C$5:C970,$C970),2))</f>
        <v/>
      </c>
      <c r="I970" s="18" t="n"/>
      <c r="J970" s="18" t="n"/>
      <c r="K970" s="28">
        <f>IF($B970="","",--TEXT($B970,"yyyymm"))</f>
        <v/>
      </c>
      <c r="L970" s="29">
        <f>IF($D970="","",IFERROR(INDEX(类别属性,MATCH($D970,类别表,0)),""))</f>
        <v/>
      </c>
      <c r="M970" s="18" t="n"/>
      <c r="N970" s="18" t="n"/>
      <c r="O970" s="26" t="n"/>
      <c r="P970" s="21">
        <f>IF($C970="","",IF(ISNA(MATCH($C970,账户表,0)),"※这个账户不在【基础资料】的账户档案里",IF($B970="","※没填日期，这一笔不会进任何月份的报表",IF(AND($F970&lt;&gt;"",$G970&lt;&gt;""),"※收入和支出不能同时填",IF(AND(N($F970)=0,N($G970)=0),"※收入和支出都没填",IF(OR(N($F970)&lt;0,N($G970)&lt;0),"※金额不能填负数，方向反了就换一列填",IF($D970="","※没填收支类别，分类报表会漏掉这一笔",IF(ISNA(MATCH($D970,类别表,0)),"※收支类别不在【基础资料】的清单里",IF(AND($L970="内部转账",$M970=""),"△内部转账要在「对方账户」写上另一头",IF(AND($L970="内部转账",$M970=$C970),"※对方账户跟本账户是同一个",IF(AND($L970&lt;&gt;"内部转账",$M970&lt;&gt;""),"△填了对方账户，但类别不是内部转账",IF($H970&lt;0,"△这一笔之后该账户余额成负数了，核一下",""))))))))))))</f>
        <v/>
      </c>
    </row>
    <row r="971">
      <c r="A971" s="17">
        <f>IF($C971="","",COUNTA($C$5:$C971))</f>
        <v/>
      </c>
      <c r="B971" s="20" t="n"/>
      <c r="C971" s="18" t="n"/>
      <c r="D971" s="18" t="n"/>
      <c r="E971" s="26" t="n"/>
      <c r="F971" s="19" t="n"/>
      <c r="G971" s="19" t="n"/>
      <c r="H971" s="27">
        <f>IF($C971="","",ROUND(SUMIF(账户表,$C971,账户期初)+SUMIFS($F$5:F971,$C$5:C971,$C971)-SUMIFS($G$5:G971,$C$5:C971,$C971),2))</f>
        <v/>
      </c>
      <c r="I971" s="18" t="n"/>
      <c r="J971" s="18" t="n"/>
      <c r="K971" s="28">
        <f>IF($B971="","",--TEXT($B971,"yyyymm"))</f>
        <v/>
      </c>
      <c r="L971" s="29">
        <f>IF($D971="","",IFERROR(INDEX(类别属性,MATCH($D971,类别表,0)),""))</f>
        <v/>
      </c>
      <c r="M971" s="18" t="n"/>
      <c r="N971" s="18" t="n"/>
      <c r="O971" s="26" t="n"/>
      <c r="P971" s="21">
        <f>IF($C971="","",IF(ISNA(MATCH($C971,账户表,0)),"※这个账户不在【基础资料】的账户档案里",IF($B971="","※没填日期，这一笔不会进任何月份的报表",IF(AND($F971&lt;&gt;"",$G971&lt;&gt;""),"※收入和支出不能同时填",IF(AND(N($F971)=0,N($G971)=0),"※收入和支出都没填",IF(OR(N($F971)&lt;0,N($G971)&lt;0),"※金额不能填负数，方向反了就换一列填",IF($D971="","※没填收支类别，分类报表会漏掉这一笔",IF(ISNA(MATCH($D971,类别表,0)),"※收支类别不在【基础资料】的清单里",IF(AND($L971="内部转账",$M971=""),"△内部转账要在「对方账户」写上另一头",IF(AND($L971="内部转账",$M971=$C971),"※对方账户跟本账户是同一个",IF(AND($L971&lt;&gt;"内部转账",$M971&lt;&gt;""),"△填了对方账户，但类别不是内部转账",IF($H971&lt;0,"△这一笔之后该账户余额成负数了，核一下",""))))))))))))</f>
        <v/>
      </c>
    </row>
    <row r="972">
      <c r="A972" s="17">
        <f>IF($C972="","",COUNTA($C$5:$C972))</f>
        <v/>
      </c>
      <c r="B972" s="20" t="n"/>
      <c r="C972" s="18" t="n"/>
      <c r="D972" s="18" t="n"/>
      <c r="E972" s="26" t="n"/>
      <c r="F972" s="19" t="n"/>
      <c r="G972" s="19" t="n"/>
      <c r="H972" s="27">
        <f>IF($C972="","",ROUND(SUMIF(账户表,$C972,账户期初)+SUMIFS($F$5:F972,$C$5:C972,$C972)-SUMIFS($G$5:G972,$C$5:C972,$C972),2))</f>
        <v/>
      </c>
      <c r="I972" s="18" t="n"/>
      <c r="J972" s="18" t="n"/>
      <c r="K972" s="28">
        <f>IF($B972="","",--TEXT($B972,"yyyymm"))</f>
        <v/>
      </c>
      <c r="L972" s="29">
        <f>IF($D972="","",IFERROR(INDEX(类别属性,MATCH($D972,类别表,0)),""))</f>
        <v/>
      </c>
      <c r="M972" s="18" t="n"/>
      <c r="N972" s="18" t="n"/>
      <c r="O972" s="26" t="n"/>
      <c r="P972" s="21">
        <f>IF($C972="","",IF(ISNA(MATCH($C972,账户表,0)),"※这个账户不在【基础资料】的账户档案里",IF($B972="","※没填日期，这一笔不会进任何月份的报表",IF(AND($F972&lt;&gt;"",$G972&lt;&gt;""),"※收入和支出不能同时填",IF(AND(N($F972)=0,N($G972)=0),"※收入和支出都没填",IF(OR(N($F972)&lt;0,N($G972)&lt;0),"※金额不能填负数，方向反了就换一列填",IF($D972="","※没填收支类别，分类报表会漏掉这一笔",IF(ISNA(MATCH($D972,类别表,0)),"※收支类别不在【基础资料】的清单里",IF(AND($L972="内部转账",$M972=""),"△内部转账要在「对方账户」写上另一头",IF(AND($L972="内部转账",$M972=$C972),"※对方账户跟本账户是同一个",IF(AND($L972&lt;&gt;"内部转账",$M972&lt;&gt;""),"△填了对方账户，但类别不是内部转账",IF($H972&lt;0,"△这一笔之后该账户余额成负数了，核一下",""))))))))))))</f>
        <v/>
      </c>
    </row>
    <row r="973">
      <c r="A973" s="17">
        <f>IF($C973="","",COUNTA($C$5:$C973))</f>
        <v/>
      </c>
      <c r="B973" s="20" t="n"/>
      <c r="C973" s="18" t="n"/>
      <c r="D973" s="18" t="n"/>
      <c r="E973" s="26" t="n"/>
      <c r="F973" s="19" t="n"/>
      <c r="G973" s="19" t="n"/>
      <c r="H973" s="27">
        <f>IF($C973="","",ROUND(SUMIF(账户表,$C973,账户期初)+SUMIFS($F$5:F973,$C$5:C973,$C973)-SUMIFS($G$5:G973,$C$5:C973,$C973),2))</f>
        <v/>
      </c>
      <c r="I973" s="18" t="n"/>
      <c r="J973" s="18" t="n"/>
      <c r="K973" s="28">
        <f>IF($B973="","",--TEXT($B973,"yyyymm"))</f>
        <v/>
      </c>
      <c r="L973" s="29">
        <f>IF($D973="","",IFERROR(INDEX(类别属性,MATCH($D973,类别表,0)),""))</f>
        <v/>
      </c>
      <c r="M973" s="18" t="n"/>
      <c r="N973" s="18" t="n"/>
      <c r="O973" s="26" t="n"/>
      <c r="P973" s="21">
        <f>IF($C973="","",IF(ISNA(MATCH($C973,账户表,0)),"※这个账户不在【基础资料】的账户档案里",IF($B973="","※没填日期，这一笔不会进任何月份的报表",IF(AND($F973&lt;&gt;"",$G973&lt;&gt;""),"※收入和支出不能同时填",IF(AND(N($F973)=0,N($G973)=0),"※收入和支出都没填",IF(OR(N($F973)&lt;0,N($G973)&lt;0),"※金额不能填负数，方向反了就换一列填",IF($D973="","※没填收支类别，分类报表会漏掉这一笔",IF(ISNA(MATCH($D973,类别表,0)),"※收支类别不在【基础资料】的清单里",IF(AND($L973="内部转账",$M973=""),"△内部转账要在「对方账户」写上另一头",IF(AND($L973="内部转账",$M973=$C973),"※对方账户跟本账户是同一个",IF(AND($L973&lt;&gt;"内部转账",$M973&lt;&gt;""),"△填了对方账户，但类别不是内部转账",IF($H973&lt;0,"△这一笔之后该账户余额成负数了，核一下",""))))))))))))</f>
        <v/>
      </c>
    </row>
    <row r="974">
      <c r="A974" s="17">
        <f>IF($C974="","",COUNTA($C$5:$C974))</f>
        <v/>
      </c>
      <c r="B974" s="20" t="n"/>
      <c r="C974" s="18" t="n"/>
      <c r="D974" s="18" t="n"/>
      <c r="E974" s="26" t="n"/>
      <c r="F974" s="19" t="n"/>
      <c r="G974" s="19" t="n"/>
      <c r="H974" s="27">
        <f>IF($C974="","",ROUND(SUMIF(账户表,$C974,账户期初)+SUMIFS($F$5:F974,$C$5:C974,$C974)-SUMIFS($G$5:G974,$C$5:C974,$C974),2))</f>
        <v/>
      </c>
      <c r="I974" s="18" t="n"/>
      <c r="J974" s="18" t="n"/>
      <c r="K974" s="28">
        <f>IF($B974="","",--TEXT($B974,"yyyymm"))</f>
        <v/>
      </c>
      <c r="L974" s="29">
        <f>IF($D974="","",IFERROR(INDEX(类别属性,MATCH($D974,类别表,0)),""))</f>
        <v/>
      </c>
      <c r="M974" s="18" t="n"/>
      <c r="N974" s="18" t="n"/>
      <c r="O974" s="26" t="n"/>
      <c r="P974" s="21">
        <f>IF($C974="","",IF(ISNA(MATCH($C974,账户表,0)),"※这个账户不在【基础资料】的账户档案里",IF($B974="","※没填日期，这一笔不会进任何月份的报表",IF(AND($F974&lt;&gt;"",$G974&lt;&gt;""),"※收入和支出不能同时填",IF(AND(N($F974)=0,N($G974)=0),"※收入和支出都没填",IF(OR(N($F974)&lt;0,N($G974)&lt;0),"※金额不能填负数，方向反了就换一列填",IF($D974="","※没填收支类别，分类报表会漏掉这一笔",IF(ISNA(MATCH($D974,类别表,0)),"※收支类别不在【基础资料】的清单里",IF(AND($L974="内部转账",$M974=""),"△内部转账要在「对方账户」写上另一头",IF(AND($L974="内部转账",$M974=$C974),"※对方账户跟本账户是同一个",IF(AND($L974&lt;&gt;"内部转账",$M974&lt;&gt;""),"△填了对方账户，但类别不是内部转账",IF($H974&lt;0,"△这一笔之后该账户余额成负数了，核一下",""))))))))))))</f>
        <v/>
      </c>
    </row>
    <row r="975">
      <c r="A975" s="17">
        <f>IF($C975="","",COUNTA($C$5:$C975))</f>
        <v/>
      </c>
      <c r="B975" s="20" t="n"/>
      <c r="C975" s="18" t="n"/>
      <c r="D975" s="18" t="n"/>
      <c r="E975" s="26" t="n"/>
      <c r="F975" s="19" t="n"/>
      <c r="G975" s="19" t="n"/>
      <c r="H975" s="27">
        <f>IF($C975="","",ROUND(SUMIF(账户表,$C975,账户期初)+SUMIFS($F$5:F975,$C$5:C975,$C975)-SUMIFS($G$5:G975,$C$5:C975,$C975),2))</f>
        <v/>
      </c>
      <c r="I975" s="18" t="n"/>
      <c r="J975" s="18" t="n"/>
      <c r="K975" s="28">
        <f>IF($B975="","",--TEXT($B975,"yyyymm"))</f>
        <v/>
      </c>
      <c r="L975" s="29">
        <f>IF($D975="","",IFERROR(INDEX(类别属性,MATCH($D975,类别表,0)),""))</f>
        <v/>
      </c>
      <c r="M975" s="18" t="n"/>
      <c r="N975" s="18" t="n"/>
      <c r="O975" s="26" t="n"/>
      <c r="P975" s="21">
        <f>IF($C975="","",IF(ISNA(MATCH($C975,账户表,0)),"※这个账户不在【基础资料】的账户档案里",IF($B975="","※没填日期，这一笔不会进任何月份的报表",IF(AND($F975&lt;&gt;"",$G975&lt;&gt;""),"※收入和支出不能同时填",IF(AND(N($F975)=0,N($G975)=0),"※收入和支出都没填",IF(OR(N($F975)&lt;0,N($G975)&lt;0),"※金额不能填负数，方向反了就换一列填",IF($D975="","※没填收支类别，分类报表会漏掉这一笔",IF(ISNA(MATCH($D975,类别表,0)),"※收支类别不在【基础资料】的清单里",IF(AND($L975="内部转账",$M975=""),"△内部转账要在「对方账户」写上另一头",IF(AND($L975="内部转账",$M975=$C975),"※对方账户跟本账户是同一个",IF(AND($L975&lt;&gt;"内部转账",$M975&lt;&gt;""),"△填了对方账户，但类别不是内部转账",IF($H975&lt;0,"△这一笔之后该账户余额成负数了，核一下",""))))))))))))</f>
        <v/>
      </c>
    </row>
    <row r="976">
      <c r="A976" s="17">
        <f>IF($C976="","",COUNTA($C$5:$C976))</f>
        <v/>
      </c>
      <c r="B976" s="20" t="n"/>
      <c r="C976" s="18" t="n"/>
      <c r="D976" s="18" t="n"/>
      <c r="E976" s="26" t="n"/>
      <c r="F976" s="19" t="n"/>
      <c r="G976" s="19" t="n"/>
      <c r="H976" s="27">
        <f>IF($C976="","",ROUND(SUMIF(账户表,$C976,账户期初)+SUMIFS($F$5:F976,$C$5:C976,$C976)-SUMIFS($G$5:G976,$C$5:C976,$C976),2))</f>
        <v/>
      </c>
      <c r="I976" s="18" t="n"/>
      <c r="J976" s="18" t="n"/>
      <c r="K976" s="28">
        <f>IF($B976="","",--TEXT($B976,"yyyymm"))</f>
        <v/>
      </c>
      <c r="L976" s="29">
        <f>IF($D976="","",IFERROR(INDEX(类别属性,MATCH($D976,类别表,0)),""))</f>
        <v/>
      </c>
      <c r="M976" s="18" t="n"/>
      <c r="N976" s="18" t="n"/>
      <c r="O976" s="26" t="n"/>
      <c r="P976" s="21">
        <f>IF($C976="","",IF(ISNA(MATCH($C976,账户表,0)),"※这个账户不在【基础资料】的账户档案里",IF($B976="","※没填日期，这一笔不会进任何月份的报表",IF(AND($F976&lt;&gt;"",$G976&lt;&gt;""),"※收入和支出不能同时填",IF(AND(N($F976)=0,N($G976)=0),"※收入和支出都没填",IF(OR(N($F976)&lt;0,N($G976)&lt;0),"※金额不能填负数，方向反了就换一列填",IF($D976="","※没填收支类别，分类报表会漏掉这一笔",IF(ISNA(MATCH($D976,类别表,0)),"※收支类别不在【基础资料】的清单里",IF(AND($L976="内部转账",$M976=""),"△内部转账要在「对方账户」写上另一头",IF(AND($L976="内部转账",$M976=$C976),"※对方账户跟本账户是同一个",IF(AND($L976&lt;&gt;"内部转账",$M976&lt;&gt;""),"△填了对方账户，但类别不是内部转账",IF($H976&lt;0,"△这一笔之后该账户余额成负数了，核一下",""))))))))))))</f>
        <v/>
      </c>
    </row>
    <row r="977">
      <c r="A977" s="17">
        <f>IF($C977="","",COUNTA($C$5:$C977))</f>
        <v/>
      </c>
      <c r="B977" s="20" t="n"/>
      <c r="C977" s="18" t="n"/>
      <c r="D977" s="18" t="n"/>
      <c r="E977" s="26" t="n"/>
      <c r="F977" s="19" t="n"/>
      <c r="G977" s="19" t="n"/>
      <c r="H977" s="27">
        <f>IF($C977="","",ROUND(SUMIF(账户表,$C977,账户期初)+SUMIFS($F$5:F977,$C$5:C977,$C977)-SUMIFS($G$5:G977,$C$5:C977,$C977),2))</f>
        <v/>
      </c>
      <c r="I977" s="18" t="n"/>
      <c r="J977" s="18" t="n"/>
      <c r="K977" s="28">
        <f>IF($B977="","",--TEXT($B977,"yyyymm"))</f>
        <v/>
      </c>
      <c r="L977" s="29">
        <f>IF($D977="","",IFERROR(INDEX(类别属性,MATCH($D977,类别表,0)),""))</f>
        <v/>
      </c>
      <c r="M977" s="18" t="n"/>
      <c r="N977" s="18" t="n"/>
      <c r="O977" s="26" t="n"/>
      <c r="P977" s="21">
        <f>IF($C977="","",IF(ISNA(MATCH($C977,账户表,0)),"※这个账户不在【基础资料】的账户档案里",IF($B977="","※没填日期，这一笔不会进任何月份的报表",IF(AND($F977&lt;&gt;"",$G977&lt;&gt;""),"※收入和支出不能同时填",IF(AND(N($F977)=0,N($G977)=0),"※收入和支出都没填",IF(OR(N($F977)&lt;0,N($G977)&lt;0),"※金额不能填负数，方向反了就换一列填",IF($D977="","※没填收支类别，分类报表会漏掉这一笔",IF(ISNA(MATCH($D977,类别表,0)),"※收支类别不在【基础资料】的清单里",IF(AND($L977="内部转账",$M977=""),"△内部转账要在「对方账户」写上另一头",IF(AND($L977="内部转账",$M977=$C977),"※对方账户跟本账户是同一个",IF(AND($L977&lt;&gt;"内部转账",$M977&lt;&gt;""),"△填了对方账户，但类别不是内部转账",IF($H977&lt;0,"△这一笔之后该账户余额成负数了，核一下",""))))))))))))</f>
        <v/>
      </c>
    </row>
    <row r="978">
      <c r="A978" s="17">
        <f>IF($C978="","",COUNTA($C$5:$C978))</f>
        <v/>
      </c>
      <c r="B978" s="20" t="n"/>
      <c r="C978" s="18" t="n"/>
      <c r="D978" s="18" t="n"/>
      <c r="E978" s="26" t="n"/>
      <c r="F978" s="19" t="n"/>
      <c r="G978" s="19" t="n"/>
      <c r="H978" s="27">
        <f>IF($C978="","",ROUND(SUMIF(账户表,$C978,账户期初)+SUMIFS($F$5:F978,$C$5:C978,$C978)-SUMIFS($G$5:G978,$C$5:C978,$C978),2))</f>
        <v/>
      </c>
      <c r="I978" s="18" t="n"/>
      <c r="J978" s="18" t="n"/>
      <c r="K978" s="28">
        <f>IF($B978="","",--TEXT($B978,"yyyymm"))</f>
        <v/>
      </c>
      <c r="L978" s="29">
        <f>IF($D978="","",IFERROR(INDEX(类别属性,MATCH($D978,类别表,0)),""))</f>
        <v/>
      </c>
      <c r="M978" s="18" t="n"/>
      <c r="N978" s="18" t="n"/>
      <c r="O978" s="26" t="n"/>
      <c r="P978" s="21">
        <f>IF($C978="","",IF(ISNA(MATCH($C978,账户表,0)),"※这个账户不在【基础资料】的账户档案里",IF($B978="","※没填日期，这一笔不会进任何月份的报表",IF(AND($F978&lt;&gt;"",$G978&lt;&gt;""),"※收入和支出不能同时填",IF(AND(N($F978)=0,N($G978)=0),"※收入和支出都没填",IF(OR(N($F978)&lt;0,N($G978)&lt;0),"※金额不能填负数，方向反了就换一列填",IF($D978="","※没填收支类别，分类报表会漏掉这一笔",IF(ISNA(MATCH($D978,类别表,0)),"※收支类别不在【基础资料】的清单里",IF(AND($L978="内部转账",$M978=""),"△内部转账要在「对方账户」写上另一头",IF(AND($L978="内部转账",$M978=$C978),"※对方账户跟本账户是同一个",IF(AND($L978&lt;&gt;"内部转账",$M978&lt;&gt;""),"△填了对方账户，但类别不是内部转账",IF($H978&lt;0,"△这一笔之后该账户余额成负数了，核一下",""))))))))))))</f>
        <v/>
      </c>
    </row>
    <row r="979">
      <c r="A979" s="17">
        <f>IF($C979="","",COUNTA($C$5:$C979))</f>
        <v/>
      </c>
      <c r="B979" s="20" t="n"/>
      <c r="C979" s="18" t="n"/>
      <c r="D979" s="18" t="n"/>
      <c r="E979" s="26" t="n"/>
      <c r="F979" s="19" t="n"/>
      <c r="G979" s="19" t="n"/>
      <c r="H979" s="27">
        <f>IF($C979="","",ROUND(SUMIF(账户表,$C979,账户期初)+SUMIFS($F$5:F979,$C$5:C979,$C979)-SUMIFS($G$5:G979,$C$5:C979,$C979),2))</f>
        <v/>
      </c>
      <c r="I979" s="18" t="n"/>
      <c r="J979" s="18" t="n"/>
      <c r="K979" s="28">
        <f>IF($B979="","",--TEXT($B979,"yyyymm"))</f>
        <v/>
      </c>
      <c r="L979" s="29">
        <f>IF($D979="","",IFERROR(INDEX(类别属性,MATCH($D979,类别表,0)),""))</f>
        <v/>
      </c>
      <c r="M979" s="18" t="n"/>
      <c r="N979" s="18" t="n"/>
      <c r="O979" s="26" t="n"/>
      <c r="P979" s="21">
        <f>IF($C979="","",IF(ISNA(MATCH($C979,账户表,0)),"※这个账户不在【基础资料】的账户档案里",IF($B979="","※没填日期，这一笔不会进任何月份的报表",IF(AND($F979&lt;&gt;"",$G979&lt;&gt;""),"※收入和支出不能同时填",IF(AND(N($F979)=0,N($G979)=0),"※收入和支出都没填",IF(OR(N($F979)&lt;0,N($G979)&lt;0),"※金额不能填负数，方向反了就换一列填",IF($D979="","※没填收支类别，分类报表会漏掉这一笔",IF(ISNA(MATCH($D979,类别表,0)),"※收支类别不在【基础资料】的清单里",IF(AND($L979="内部转账",$M979=""),"△内部转账要在「对方账户」写上另一头",IF(AND($L979="内部转账",$M979=$C979),"※对方账户跟本账户是同一个",IF(AND($L979&lt;&gt;"内部转账",$M979&lt;&gt;""),"△填了对方账户，但类别不是内部转账",IF($H979&lt;0,"△这一笔之后该账户余额成负数了，核一下",""))))))))))))</f>
        <v/>
      </c>
    </row>
    <row r="980">
      <c r="A980" s="17">
        <f>IF($C980="","",COUNTA($C$5:$C980))</f>
        <v/>
      </c>
      <c r="B980" s="20" t="n"/>
      <c r="C980" s="18" t="n"/>
      <c r="D980" s="18" t="n"/>
      <c r="E980" s="26" t="n"/>
      <c r="F980" s="19" t="n"/>
      <c r="G980" s="19" t="n"/>
      <c r="H980" s="27">
        <f>IF($C980="","",ROUND(SUMIF(账户表,$C980,账户期初)+SUMIFS($F$5:F980,$C$5:C980,$C980)-SUMIFS($G$5:G980,$C$5:C980,$C980),2))</f>
        <v/>
      </c>
      <c r="I980" s="18" t="n"/>
      <c r="J980" s="18" t="n"/>
      <c r="K980" s="28">
        <f>IF($B980="","",--TEXT($B980,"yyyymm"))</f>
        <v/>
      </c>
      <c r="L980" s="29">
        <f>IF($D980="","",IFERROR(INDEX(类别属性,MATCH($D980,类别表,0)),""))</f>
        <v/>
      </c>
      <c r="M980" s="18" t="n"/>
      <c r="N980" s="18" t="n"/>
      <c r="O980" s="26" t="n"/>
      <c r="P980" s="21">
        <f>IF($C980="","",IF(ISNA(MATCH($C980,账户表,0)),"※这个账户不在【基础资料】的账户档案里",IF($B980="","※没填日期，这一笔不会进任何月份的报表",IF(AND($F980&lt;&gt;"",$G980&lt;&gt;""),"※收入和支出不能同时填",IF(AND(N($F980)=0,N($G980)=0),"※收入和支出都没填",IF(OR(N($F980)&lt;0,N($G980)&lt;0),"※金额不能填负数，方向反了就换一列填",IF($D980="","※没填收支类别，分类报表会漏掉这一笔",IF(ISNA(MATCH($D980,类别表,0)),"※收支类别不在【基础资料】的清单里",IF(AND($L980="内部转账",$M980=""),"△内部转账要在「对方账户」写上另一头",IF(AND($L980="内部转账",$M980=$C980),"※对方账户跟本账户是同一个",IF(AND($L980&lt;&gt;"内部转账",$M980&lt;&gt;""),"△填了对方账户，但类别不是内部转账",IF($H980&lt;0,"△这一笔之后该账户余额成负数了，核一下",""))))))))))))</f>
        <v/>
      </c>
    </row>
    <row r="981">
      <c r="A981" s="17">
        <f>IF($C981="","",COUNTA($C$5:$C981))</f>
        <v/>
      </c>
      <c r="B981" s="20" t="n"/>
      <c r="C981" s="18" t="n"/>
      <c r="D981" s="18" t="n"/>
      <c r="E981" s="26" t="n"/>
      <c r="F981" s="19" t="n"/>
      <c r="G981" s="19" t="n"/>
      <c r="H981" s="27">
        <f>IF($C981="","",ROUND(SUMIF(账户表,$C981,账户期初)+SUMIFS($F$5:F981,$C$5:C981,$C981)-SUMIFS($G$5:G981,$C$5:C981,$C981),2))</f>
        <v/>
      </c>
      <c r="I981" s="18" t="n"/>
      <c r="J981" s="18" t="n"/>
      <c r="K981" s="28">
        <f>IF($B981="","",--TEXT($B981,"yyyymm"))</f>
        <v/>
      </c>
      <c r="L981" s="29">
        <f>IF($D981="","",IFERROR(INDEX(类别属性,MATCH($D981,类别表,0)),""))</f>
        <v/>
      </c>
      <c r="M981" s="18" t="n"/>
      <c r="N981" s="18" t="n"/>
      <c r="O981" s="26" t="n"/>
      <c r="P981" s="21">
        <f>IF($C981="","",IF(ISNA(MATCH($C981,账户表,0)),"※这个账户不在【基础资料】的账户档案里",IF($B981="","※没填日期，这一笔不会进任何月份的报表",IF(AND($F981&lt;&gt;"",$G981&lt;&gt;""),"※收入和支出不能同时填",IF(AND(N($F981)=0,N($G981)=0),"※收入和支出都没填",IF(OR(N($F981)&lt;0,N($G981)&lt;0),"※金额不能填负数，方向反了就换一列填",IF($D981="","※没填收支类别，分类报表会漏掉这一笔",IF(ISNA(MATCH($D981,类别表,0)),"※收支类别不在【基础资料】的清单里",IF(AND($L981="内部转账",$M981=""),"△内部转账要在「对方账户」写上另一头",IF(AND($L981="内部转账",$M981=$C981),"※对方账户跟本账户是同一个",IF(AND($L981&lt;&gt;"内部转账",$M981&lt;&gt;""),"△填了对方账户，但类别不是内部转账",IF($H981&lt;0,"△这一笔之后该账户余额成负数了，核一下",""))))))))))))</f>
        <v/>
      </c>
    </row>
    <row r="982">
      <c r="A982" s="17">
        <f>IF($C982="","",COUNTA($C$5:$C982))</f>
        <v/>
      </c>
      <c r="B982" s="20" t="n"/>
      <c r="C982" s="18" t="n"/>
      <c r="D982" s="18" t="n"/>
      <c r="E982" s="26" t="n"/>
      <c r="F982" s="19" t="n"/>
      <c r="G982" s="19" t="n"/>
      <c r="H982" s="27">
        <f>IF($C982="","",ROUND(SUMIF(账户表,$C982,账户期初)+SUMIFS($F$5:F982,$C$5:C982,$C982)-SUMIFS($G$5:G982,$C$5:C982,$C982),2))</f>
        <v/>
      </c>
      <c r="I982" s="18" t="n"/>
      <c r="J982" s="18" t="n"/>
      <c r="K982" s="28">
        <f>IF($B982="","",--TEXT($B982,"yyyymm"))</f>
        <v/>
      </c>
      <c r="L982" s="29">
        <f>IF($D982="","",IFERROR(INDEX(类别属性,MATCH($D982,类别表,0)),""))</f>
        <v/>
      </c>
      <c r="M982" s="18" t="n"/>
      <c r="N982" s="18" t="n"/>
      <c r="O982" s="26" t="n"/>
      <c r="P982" s="21">
        <f>IF($C982="","",IF(ISNA(MATCH($C982,账户表,0)),"※这个账户不在【基础资料】的账户档案里",IF($B982="","※没填日期，这一笔不会进任何月份的报表",IF(AND($F982&lt;&gt;"",$G982&lt;&gt;""),"※收入和支出不能同时填",IF(AND(N($F982)=0,N($G982)=0),"※收入和支出都没填",IF(OR(N($F982)&lt;0,N($G982)&lt;0),"※金额不能填负数，方向反了就换一列填",IF($D982="","※没填收支类别，分类报表会漏掉这一笔",IF(ISNA(MATCH($D982,类别表,0)),"※收支类别不在【基础资料】的清单里",IF(AND($L982="内部转账",$M982=""),"△内部转账要在「对方账户」写上另一头",IF(AND($L982="内部转账",$M982=$C982),"※对方账户跟本账户是同一个",IF(AND($L982&lt;&gt;"内部转账",$M982&lt;&gt;""),"△填了对方账户，但类别不是内部转账",IF($H982&lt;0,"△这一笔之后该账户余额成负数了，核一下",""))))))))))))</f>
        <v/>
      </c>
    </row>
    <row r="983">
      <c r="A983" s="17">
        <f>IF($C983="","",COUNTA($C$5:$C983))</f>
        <v/>
      </c>
      <c r="B983" s="20" t="n"/>
      <c r="C983" s="18" t="n"/>
      <c r="D983" s="18" t="n"/>
      <c r="E983" s="26" t="n"/>
      <c r="F983" s="19" t="n"/>
      <c r="G983" s="19" t="n"/>
      <c r="H983" s="27">
        <f>IF($C983="","",ROUND(SUMIF(账户表,$C983,账户期初)+SUMIFS($F$5:F983,$C$5:C983,$C983)-SUMIFS($G$5:G983,$C$5:C983,$C983),2))</f>
        <v/>
      </c>
      <c r="I983" s="18" t="n"/>
      <c r="J983" s="18" t="n"/>
      <c r="K983" s="28">
        <f>IF($B983="","",--TEXT($B983,"yyyymm"))</f>
        <v/>
      </c>
      <c r="L983" s="29">
        <f>IF($D983="","",IFERROR(INDEX(类别属性,MATCH($D983,类别表,0)),""))</f>
        <v/>
      </c>
      <c r="M983" s="18" t="n"/>
      <c r="N983" s="18" t="n"/>
      <c r="O983" s="26" t="n"/>
      <c r="P983" s="21">
        <f>IF($C983="","",IF(ISNA(MATCH($C983,账户表,0)),"※这个账户不在【基础资料】的账户档案里",IF($B983="","※没填日期，这一笔不会进任何月份的报表",IF(AND($F983&lt;&gt;"",$G983&lt;&gt;""),"※收入和支出不能同时填",IF(AND(N($F983)=0,N($G983)=0),"※收入和支出都没填",IF(OR(N($F983)&lt;0,N($G983)&lt;0),"※金额不能填负数，方向反了就换一列填",IF($D983="","※没填收支类别，分类报表会漏掉这一笔",IF(ISNA(MATCH($D983,类别表,0)),"※收支类别不在【基础资料】的清单里",IF(AND($L983="内部转账",$M983=""),"△内部转账要在「对方账户」写上另一头",IF(AND($L983="内部转账",$M983=$C983),"※对方账户跟本账户是同一个",IF(AND($L983&lt;&gt;"内部转账",$M983&lt;&gt;""),"△填了对方账户，但类别不是内部转账",IF($H983&lt;0,"△这一笔之后该账户余额成负数了，核一下",""))))))))))))</f>
        <v/>
      </c>
    </row>
    <row r="984">
      <c r="A984" s="17">
        <f>IF($C984="","",COUNTA($C$5:$C984))</f>
        <v/>
      </c>
      <c r="B984" s="20" t="n"/>
      <c r="C984" s="18" t="n"/>
      <c r="D984" s="18" t="n"/>
      <c r="E984" s="26" t="n"/>
      <c r="F984" s="19" t="n"/>
      <c r="G984" s="19" t="n"/>
      <c r="H984" s="27">
        <f>IF($C984="","",ROUND(SUMIF(账户表,$C984,账户期初)+SUMIFS($F$5:F984,$C$5:C984,$C984)-SUMIFS($G$5:G984,$C$5:C984,$C984),2))</f>
        <v/>
      </c>
      <c r="I984" s="18" t="n"/>
      <c r="J984" s="18" t="n"/>
      <c r="K984" s="28">
        <f>IF($B984="","",--TEXT($B984,"yyyymm"))</f>
        <v/>
      </c>
      <c r="L984" s="29">
        <f>IF($D984="","",IFERROR(INDEX(类别属性,MATCH($D984,类别表,0)),""))</f>
        <v/>
      </c>
      <c r="M984" s="18" t="n"/>
      <c r="N984" s="18" t="n"/>
      <c r="O984" s="26" t="n"/>
      <c r="P984" s="21">
        <f>IF($C984="","",IF(ISNA(MATCH($C984,账户表,0)),"※这个账户不在【基础资料】的账户档案里",IF($B984="","※没填日期，这一笔不会进任何月份的报表",IF(AND($F984&lt;&gt;"",$G984&lt;&gt;""),"※收入和支出不能同时填",IF(AND(N($F984)=0,N($G984)=0),"※收入和支出都没填",IF(OR(N($F984)&lt;0,N($G984)&lt;0),"※金额不能填负数，方向反了就换一列填",IF($D984="","※没填收支类别，分类报表会漏掉这一笔",IF(ISNA(MATCH($D984,类别表,0)),"※收支类别不在【基础资料】的清单里",IF(AND($L984="内部转账",$M984=""),"△内部转账要在「对方账户」写上另一头",IF(AND($L984="内部转账",$M984=$C984),"※对方账户跟本账户是同一个",IF(AND($L984&lt;&gt;"内部转账",$M984&lt;&gt;""),"△填了对方账户，但类别不是内部转账",IF($H984&lt;0,"△这一笔之后该账户余额成负数了，核一下",""))))))))))))</f>
        <v/>
      </c>
    </row>
    <row r="985">
      <c r="A985" s="17">
        <f>IF($C985="","",COUNTA($C$5:$C985))</f>
        <v/>
      </c>
      <c r="B985" s="20" t="n"/>
      <c r="C985" s="18" t="n"/>
      <c r="D985" s="18" t="n"/>
      <c r="E985" s="26" t="n"/>
      <c r="F985" s="19" t="n"/>
      <c r="G985" s="19" t="n"/>
      <c r="H985" s="27">
        <f>IF($C985="","",ROUND(SUMIF(账户表,$C985,账户期初)+SUMIFS($F$5:F985,$C$5:C985,$C985)-SUMIFS($G$5:G985,$C$5:C985,$C985),2))</f>
        <v/>
      </c>
      <c r="I985" s="18" t="n"/>
      <c r="J985" s="18" t="n"/>
      <c r="K985" s="28">
        <f>IF($B985="","",--TEXT($B985,"yyyymm"))</f>
        <v/>
      </c>
      <c r="L985" s="29">
        <f>IF($D985="","",IFERROR(INDEX(类别属性,MATCH($D985,类别表,0)),""))</f>
        <v/>
      </c>
      <c r="M985" s="18" t="n"/>
      <c r="N985" s="18" t="n"/>
      <c r="O985" s="26" t="n"/>
      <c r="P985" s="21">
        <f>IF($C985="","",IF(ISNA(MATCH($C985,账户表,0)),"※这个账户不在【基础资料】的账户档案里",IF($B985="","※没填日期，这一笔不会进任何月份的报表",IF(AND($F985&lt;&gt;"",$G985&lt;&gt;""),"※收入和支出不能同时填",IF(AND(N($F985)=0,N($G985)=0),"※收入和支出都没填",IF(OR(N($F985)&lt;0,N($G985)&lt;0),"※金额不能填负数，方向反了就换一列填",IF($D985="","※没填收支类别，分类报表会漏掉这一笔",IF(ISNA(MATCH($D985,类别表,0)),"※收支类别不在【基础资料】的清单里",IF(AND($L985="内部转账",$M985=""),"△内部转账要在「对方账户」写上另一头",IF(AND($L985="内部转账",$M985=$C985),"※对方账户跟本账户是同一个",IF(AND($L985&lt;&gt;"内部转账",$M985&lt;&gt;""),"△填了对方账户，但类别不是内部转账",IF($H985&lt;0,"△这一笔之后该账户余额成负数了，核一下",""))))))))))))</f>
        <v/>
      </c>
    </row>
    <row r="986">
      <c r="A986" s="17">
        <f>IF($C986="","",COUNTA($C$5:$C986))</f>
        <v/>
      </c>
      <c r="B986" s="20" t="n"/>
      <c r="C986" s="18" t="n"/>
      <c r="D986" s="18" t="n"/>
      <c r="E986" s="26" t="n"/>
      <c r="F986" s="19" t="n"/>
      <c r="G986" s="19" t="n"/>
      <c r="H986" s="27">
        <f>IF($C986="","",ROUND(SUMIF(账户表,$C986,账户期初)+SUMIFS($F$5:F986,$C$5:C986,$C986)-SUMIFS($G$5:G986,$C$5:C986,$C986),2))</f>
        <v/>
      </c>
      <c r="I986" s="18" t="n"/>
      <c r="J986" s="18" t="n"/>
      <c r="K986" s="28">
        <f>IF($B986="","",--TEXT($B986,"yyyymm"))</f>
        <v/>
      </c>
      <c r="L986" s="29">
        <f>IF($D986="","",IFERROR(INDEX(类别属性,MATCH($D986,类别表,0)),""))</f>
        <v/>
      </c>
      <c r="M986" s="18" t="n"/>
      <c r="N986" s="18" t="n"/>
      <c r="O986" s="26" t="n"/>
      <c r="P986" s="21">
        <f>IF($C986="","",IF(ISNA(MATCH($C986,账户表,0)),"※这个账户不在【基础资料】的账户档案里",IF($B986="","※没填日期，这一笔不会进任何月份的报表",IF(AND($F986&lt;&gt;"",$G986&lt;&gt;""),"※收入和支出不能同时填",IF(AND(N($F986)=0,N($G986)=0),"※收入和支出都没填",IF(OR(N($F986)&lt;0,N($G986)&lt;0),"※金额不能填负数，方向反了就换一列填",IF($D986="","※没填收支类别，分类报表会漏掉这一笔",IF(ISNA(MATCH($D986,类别表,0)),"※收支类别不在【基础资料】的清单里",IF(AND($L986="内部转账",$M986=""),"△内部转账要在「对方账户」写上另一头",IF(AND($L986="内部转账",$M986=$C986),"※对方账户跟本账户是同一个",IF(AND($L986&lt;&gt;"内部转账",$M986&lt;&gt;""),"△填了对方账户，但类别不是内部转账",IF($H986&lt;0,"△这一笔之后该账户余额成负数了，核一下",""))))))))))))</f>
        <v/>
      </c>
    </row>
    <row r="987">
      <c r="A987" s="17">
        <f>IF($C987="","",COUNTA($C$5:$C987))</f>
        <v/>
      </c>
      <c r="B987" s="20" t="n"/>
      <c r="C987" s="18" t="n"/>
      <c r="D987" s="18" t="n"/>
      <c r="E987" s="26" t="n"/>
      <c r="F987" s="19" t="n"/>
      <c r="G987" s="19" t="n"/>
      <c r="H987" s="27">
        <f>IF($C987="","",ROUND(SUMIF(账户表,$C987,账户期初)+SUMIFS($F$5:F987,$C$5:C987,$C987)-SUMIFS($G$5:G987,$C$5:C987,$C987),2))</f>
        <v/>
      </c>
      <c r="I987" s="18" t="n"/>
      <c r="J987" s="18" t="n"/>
      <c r="K987" s="28">
        <f>IF($B987="","",--TEXT($B987,"yyyymm"))</f>
        <v/>
      </c>
      <c r="L987" s="29">
        <f>IF($D987="","",IFERROR(INDEX(类别属性,MATCH($D987,类别表,0)),""))</f>
        <v/>
      </c>
      <c r="M987" s="18" t="n"/>
      <c r="N987" s="18" t="n"/>
      <c r="O987" s="26" t="n"/>
      <c r="P987" s="21">
        <f>IF($C987="","",IF(ISNA(MATCH($C987,账户表,0)),"※这个账户不在【基础资料】的账户档案里",IF($B987="","※没填日期，这一笔不会进任何月份的报表",IF(AND($F987&lt;&gt;"",$G987&lt;&gt;""),"※收入和支出不能同时填",IF(AND(N($F987)=0,N($G987)=0),"※收入和支出都没填",IF(OR(N($F987)&lt;0,N($G987)&lt;0),"※金额不能填负数，方向反了就换一列填",IF($D987="","※没填收支类别，分类报表会漏掉这一笔",IF(ISNA(MATCH($D987,类别表,0)),"※收支类别不在【基础资料】的清单里",IF(AND($L987="内部转账",$M987=""),"△内部转账要在「对方账户」写上另一头",IF(AND($L987="内部转账",$M987=$C987),"※对方账户跟本账户是同一个",IF(AND($L987&lt;&gt;"内部转账",$M987&lt;&gt;""),"△填了对方账户，但类别不是内部转账",IF($H987&lt;0,"△这一笔之后该账户余额成负数了，核一下",""))))))))))))</f>
        <v/>
      </c>
    </row>
    <row r="988">
      <c r="A988" s="17">
        <f>IF($C988="","",COUNTA($C$5:$C988))</f>
        <v/>
      </c>
      <c r="B988" s="20" t="n"/>
      <c r="C988" s="18" t="n"/>
      <c r="D988" s="18" t="n"/>
      <c r="E988" s="26" t="n"/>
      <c r="F988" s="19" t="n"/>
      <c r="G988" s="19" t="n"/>
      <c r="H988" s="27">
        <f>IF($C988="","",ROUND(SUMIF(账户表,$C988,账户期初)+SUMIFS($F$5:F988,$C$5:C988,$C988)-SUMIFS($G$5:G988,$C$5:C988,$C988),2))</f>
        <v/>
      </c>
      <c r="I988" s="18" t="n"/>
      <c r="J988" s="18" t="n"/>
      <c r="K988" s="28">
        <f>IF($B988="","",--TEXT($B988,"yyyymm"))</f>
        <v/>
      </c>
      <c r="L988" s="29">
        <f>IF($D988="","",IFERROR(INDEX(类别属性,MATCH($D988,类别表,0)),""))</f>
        <v/>
      </c>
      <c r="M988" s="18" t="n"/>
      <c r="N988" s="18" t="n"/>
      <c r="O988" s="26" t="n"/>
      <c r="P988" s="21">
        <f>IF($C988="","",IF(ISNA(MATCH($C988,账户表,0)),"※这个账户不在【基础资料】的账户档案里",IF($B988="","※没填日期，这一笔不会进任何月份的报表",IF(AND($F988&lt;&gt;"",$G988&lt;&gt;""),"※收入和支出不能同时填",IF(AND(N($F988)=0,N($G988)=0),"※收入和支出都没填",IF(OR(N($F988)&lt;0,N($G988)&lt;0),"※金额不能填负数，方向反了就换一列填",IF($D988="","※没填收支类别，分类报表会漏掉这一笔",IF(ISNA(MATCH($D988,类别表,0)),"※收支类别不在【基础资料】的清单里",IF(AND($L988="内部转账",$M988=""),"△内部转账要在「对方账户」写上另一头",IF(AND($L988="内部转账",$M988=$C988),"※对方账户跟本账户是同一个",IF(AND($L988&lt;&gt;"内部转账",$M988&lt;&gt;""),"△填了对方账户，但类别不是内部转账",IF($H988&lt;0,"△这一笔之后该账户余额成负数了，核一下",""))))))))))))</f>
        <v/>
      </c>
    </row>
    <row r="989">
      <c r="A989" s="17">
        <f>IF($C989="","",COUNTA($C$5:$C989))</f>
        <v/>
      </c>
      <c r="B989" s="20" t="n"/>
      <c r="C989" s="18" t="n"/>
      <c r="D989" s="18" t="n"/>
      <c r="E989" s="26" t="n"/>
      <c r="F989" s="19" t="n"/>
      <c r="G989" s="19" t="n"/>
      <c r="H989" s="27">
        <f>IF($C989="","",ROUND(SUMIF(账户表,$C989,账户期初)+SUMIFS($F$5:F989,$C$5:C989,$C989)-SUMIFS($G$5:G989,$C$5:C989,$C989),2))</f>
        <v/>
      </c>
      <c r="I989" s="18" t="n"/>
      <c r="J989" s="18" t="n"/>
      <c r="K989" s="28">
        <f>IF($B989="","",--TEXT($B989,"yyyymm"))</f>
        <v/>
      </c>
      <c r="L989" s="29">
        <f>IF($D989="","",IFERROR(INDEX(类别属性,MATCH($D989,类别表,0)),""))</f>
        <v/>
      </c>
      <c r="M989" s="18" t="n"/>
      <c r="N989" s="18" t="n"/>
      <c r="O989" s="26" t="n"/>
      <c r="P989" s="21">
        <f>IF($C989="","",IF(ISNA(MATCH($C989,账户表,0)),"※这个账户不在【基础资料】的账户档案里",IF($B989="","※没填日期，这一笔不会进任何月份的报表",IF(AND($F989&lt;&gt;"",$G989&lt;&gt;""),"※收入和支出不能同时填",IF(AND(N($F989)=0,N($G989)=0),"※收入和支出都没填",IF(OR(N($F989)&lt;0,N($G989)&lt;0),"※金额不能填负数，方向反了就换一列填",IF($D989="","※没填收支类别，分类报表会漏掉这一笔",IF(ISNA(MATCH($D989,类别表,0)),"※收支类别不在【基础资料】的清单里",IF(AND($L989="内部转账",$M989=""),"△内部转账要在「对方账户」写上另一头",IF(AND($L989="内部转账",$M989=$C989),"※对方账户跟本账户是同一个",IF(AND($L989&lt;&gt;"内部转账",$M989&lt;&gt;""),"△填了对方账户，但类别不是内部转账",IF($H989&lt;0,"△这一笔之后该账户余额成负数了，核一下",""))))))))))))</f>
        <v/>
      </c>
    </row>
    <row r="990">
      <c r="A990" s="17">
        <f>IF($C990="","",COUNTA($C$5:$C990))</f>
        <v/>
      </c>
      <c r="B990" s="20" t="n"/>
      <c r="C990" s="18" t="n"/>
      <c r="D990" s="18" t="n"/>
      <c r="E990" s="26" t="n"/>
      <c r="F990" s="19" t="n"/>
      <c r="G990" s="19" t="n"/>
      <c r="H990" s="27">
        <f>IF($C990="","",ROUND(SUMIF(账户表,$C990,账户期初)+SUMIFS($F$5:F990,$C$5:C990,$C990)-SUMIFS($G$5:G990,$C$5:C990,$C990),2))</f>
        <v/>
      </c>
      <c r="I990" s="18" t="n"/>
      <c r="J990" s="18" t="n"/>
      <c r="K990" s="28">
        <f>IF($B990="","",--TEXT($B990,"yyyymm"))</f>
        <v/>
      </c>
      <c r="L990" s="29">
        <f>IF($D990="","",IFERROR(INDEX(类别属性,MATCH($D990,类别表,0)),""))</f>
        <v/>
      </c>
      <c r="M990" s="18" t="n"/>
      <c r="N990" s="18" t="n"/>
      <c r="O990" s="26" t="n"/>
      <c r="P990" s="21">
        <f>IF($C990="","",IF(ISNA(MATCH($C990,账户表,0)),"※这个账户不在【基础资料】的账户档案里",IF($B990="","※没填日期，这一笔不会进任何月份的报表",IF(AND($F990&lt;&gt;"",$G990&lt;&gt;""),"※收入和支出不能同时填",IF(AND(N($F990)=0,N($G990)=0),"※收入和支出都没填",IF(OR(N($F990)&lt;0,N($G990)&lt;0),"※金额不能填负数，方向反了就换一列填",IF($D990="","※没填收支类别，分类报表会漏掉这一笔",IF(ISNA(MATCH($D990,类别表,0)),"※收支类别不在【基础资料】的清单里",IF(AND($L990="内部转账",$M990=""),"△内部转账要在「对方账户」写上另一头",IF(AND($L990="内部转账",$M990=$C990),"※对方账户跟本账户是同一个",IF(AND($L990&lt;&gt;"内部转账",$M990&lt;&gt;""),"△填了对方账户，但类别不是内部转账",IF($H990&lt;0,"△这一笔之后该账户余额成负数了，核一下",""))))))))))))</f>
        <v/>
      </c>
    </row>
    <row r="991">
      <c r="A991" s="17">
        <f>IF($C991="","",COUNTA($C$5:$C991))</f>
        <v/>
      </c>
      <c r="B991" s="20" t="n"/>
      <c r="C991" s="18" t="n"/>
      <c r="D991" s="18" t="n"/>
      <c r="E991" s="26" t="n"/>
      <c r="F991" s="19" t="n"/>
      <c r="G991" s="19" t="n"/>
      <c r="H991" s="27">
        <f>IF($C991="","",ROUND(SUMIF(账户表,$C991,账户期初)+SUMIFS($F$5:F991,$C$5:C991,$C991)-SUMIFS($G$5:G991,$C$5:C991,$C991),2))</f>
        <v/>
      </c>
      <c r="I991" s="18" t="n"/>
      <c r="J991" s="18" t="n"/>
      <c r="K991" s="28">
        <f>IF($B991="","",--TEXT($B991,"yyyymm"))</f>
        <v/>
      </c>
      <c r="L991" s="29">
        <f>IF($D991="","",IFERROR(INDEX(类别属性,MATCH($D991,类别表,0)),""))</f>
        <v/>
      </c>
      <c r="M991" s="18" t="n"/>
      <c r="N991" s="18" t="n"/>
      <c r="O991" s="26" t="n"/>
      <c r="P991" s="21">
        <f>IF($C991="","",IF(ISNA(MATCH($C991,账户表,0)),"※这个账户不在【基础资料】的账户档案里",IF($B991="","※没填日期，这一笔不会进任何月份的报表",IF(AND($F991&lt;&gt;"",$G991&lt;&gt;""),"※收入和支出不能同时填",IF(AND(N($F991)=0,N($G991)=0),"※收入和支出都没填",IF(OR(N($F991)&lt;0,N($G991)&lt;0),"※金额不能填负数，方向反了就换一列填",IF($D991="","※没填收支类别，分类报表会漏掉这一笔",IF(ISNA(MATCH($D991,类别表,0)),"※收支类别不在【基础资料】的清单里",IF(AND($L991="内部转账",$M991=""),"△内部转账要在「对方账户」写上另一头",IF(AND($L991="内部转账",$M991=$C991),"※对方账户跟本账户是同一个",IF(AND($L991&lt;&gt;"内部转账",$M991&lt;&gt;""),"△填了对方账户，但类别不是内部转账",IF($H991&lt;0,"△这一笔之后该账户余额成负数了，核一下",""))))))))))))</f>
        <v/>
      </c>
    </row>
    <row r="992">
      <c r="A992" s="17">
        <f>IF($C992="","",COUNTA($C$5:$C992))</f>
        <v/>
      </c>
      <c r="B992" s="20" t="n"/>
      <c r="C992" s="18" t="n"/>
      <c r="D992" s="18" t="n"/>
      <c r="E992" s="26" t="n"/>
      <c r="F992" s="19" t="n"/>
      <c r="G992" s="19" t="n"/>
      <c r="H992" s="27">
        <f>IF($C992="","",ROUND(SUMIF(账户表,$C992,账户期初)+SUMIFS($F$5:F992,$C$5:C992,$C992)-SUMIFS($G$5:G992,$C$5:C992,$C992),2))</f>
        <v/>
      </c>
      <c r="I992" s="18" t="n"/>
      <c r="J992" s="18" t="n"/>
      <c r="K992" s="28">
        <f>IF($B992="","",--TEXT($B992,"yyyymm"))</f>
        <v/>
      </c>
      <c r="L992" s="29">
        <f>IF($D992="","",IFERROR(INDEX(类别属性,MATCH($D992,类别表,0)),""))</f>
        <v/>
      </c>
      <c r="M992" s="18" t="n"/>
      <c r="N992" s="18" t="n"/>
      <c r="O992" s="26" t="n"/>
      <c r="P992" s="21">
        <f>IF($C992="","",IF(ISNA(MATCH($C992,账户表,0)),"※这个账户不在【基础资料】的账户档案里",IF($B992="","※没填日期，这一笔不会进任何月份的报表",IF(AND($F992&lt;&gt;"",$G992&lt;&gt;""),"※收入和支出不能同时填",IF(AND(N($F992)=0,N($G992)=0),"※收入和支出都没填",IF(OR(N($F992)&lt;0,N($G992)&lt;0),"※金额不能填负数，方向反了就换一列填",IF($D992="","※没填收支类别，分类报表会漏掉这一笔",IF(ISNA(MATCH($D992,类别表,0)),"※收支类别不在【基础资料】的清单里",IF(AND($L992="内部转账",$M992=""),"△内部转账要在「对方账户」写上另一头",IF(AND($L992="内部转账",$M992=$C992),"※对方账户跟本账户是同一个",IF(AND($L992&lt;&gt;"内部转账",$M992&lt;&gt;""),"△填了对方账户，但类别不是内部转账",IF($H992&lt;0,"△这一笔之后该账户余额成负数了，核一下",""))))))))))))</f>
        <v/>
      </c>
    </row>
    <row r="993">
      <c r="A993" s="17">
        <f>IF($C993="","",COUNTA($C$5:$C993))</f>
        <v/>
      </c>
      <c r="B993" s="20" t="n"/>
      <c r="C993" s="18" t="n"/>
      <c r="D993" s="18" t="n"/>
      <c r="E993" s="26" t="n"/>
      <c r="F993" s="19" t="n"/>
      <c r="G993" s="19" t="n"/>
      <c r="H993" s="27">
        <f>IF($C993="","",ROUND(SUMIF(账户表,$C993,账户期初)+SUMIFS($F$5:F993,$C$5:C993,$C993)-SUMIFS($G$5:G993,$C$5:C993,$C993),2))</f>
        <v/>
      </c>
      <c r="I993" s="18" t="n"/>
      <c r="J993" s="18" t="n"/>
      <c r="K993" s="28">
        <f>IF($B993="","",--TEXT($B993,"yyyymm"))</f>
        <v/>
      </c>
      <c r="L993" s="29">
        <f>IF($D993="","",IFERROR(INDEX(类别属性,MATCH($D993,类别表,0)),""))</f>
        <v/>
      </c>
      <c r="M993" s="18" t="n"/>
      <c r="N993" s="18" t="n"/>
      <c r="O993" s="26" t="n"/>
      <c r="P993" s="21">
        <f>IF($C993="","",IF(ISNA(MATCH($C993,账户表,0)),"※这个账户不在【基础资料】的账户档案里",IF($B993="","※没填日期，这一笔不会进任何月份的报表",IF(AND($F993&lt;&gt;"",$G993&lt;&gt;""),"※收入和支出不能同时填",IF(AND(N($F993)=0,N($G993)=0),"※收入和支出都没填",IF(OR(N($F993)&lt;0,N($G993)&lt;0),"※金额不能填负数，方向反了就换一列填",IF($D993="","※没填收支类别，分类报表会漏掉这一笔",IF(ISNA(MATCH($D993,类别表,0)),"※收支类别不在【基础资料】的清单里",IF(AND($L993="内部转账",$M993=""),"△内部转账要在「对方账户」写上另一头",IF(AND($L993="内部转账",$M993=$C993),"※对方账户跟本账户是同一个",IF(AND($L993&lt;&gt;"内部转账",$M993&lt;&gt;""),"△填了对方账户，但类别不是内部转账",IF($H993&lt;0,"△这一笔之后该账户余额成负数了，核一下",""))))))))))))</f>
        <v/>
      </c>
    </row>
    <row r="994">
      <c r="A994" s="17">
        <f>IF($C994="","",COUNTA($C$5:$C994))</f>
        <v/>
      </c>
      <c r="B994" s="20" t="n"/>
      <c r="C994" s="18" t="n"/>
      <c r="D994" s="18" t="n"/>
      <c r="E994" s="26" t="n"/>
      <c r="F994" s="19" t="n"/>
      <c r="G994" s="19" t="n"/>
      <c r="H994" s="27">
        <f>IF($C994="","",ROUND(SUMIF(账户表,$C994,账户期初)+SUMIFS($F$5:F994,$C$5:C994,$C994)-SUMIFS($G$5:G994,$C$5:C994,$C994),2))</f>
        <v/>
      </c>
      <c r="I994" s="18" t="n"/>
      <c r="J994" s="18" t="n"/>
      <c r="K994" s="28">
        <f>IF($B994="","",--TEXT($B994,"yyyymm"))</f>
        <v/>
      </c>
      <c r="L994" s="29">
        <f>IF($D994="","",IFERROR(INDEX(类别属性,MATCH($D994,类别表,0)),""))</f>
        <v/>
      </c>
      <c r="M994" s="18" t="n"/>
      <c r="N994" s="18" t="n"/>
      <c r="O994" s="26" t="n"/>
      <c r="P994" s="21">
        <f>IF($C994="","",IF(ISNA(MATCH($C994,账户表,0)),"※这个账户不在【基础资料】的账户档案里",IF($B994="","※没填日期，这一笔不会进任何月份的报表",IF(AND($F994&lt;&gt;"",$G994&lt;&gt;""),"※收入和支出不能同时填",IF(AND(N($F994)=0,N($G994)=0),"※收入和支出都没填",IF(OR(N($F994)&lt;0,N($G994)&lt;0),"※金额不能填负数，方向反了就换一列填",IF($D994="","※没填收支类别，分类报表会漏掉这一笔",IF(ISNA(MATCH($D994,类别表,0)),"※收支类别不在【基础资料】的清单里",IF(AND($L994="内部转账",$M994=""),"△内部转账要在「对方账户」写上另一头",IF(AND($L994="内部转账",$M994=$C994),"※对方账户跟本账户是同一个",IF(AND($L994&lt;&gt;"内部转账",$M994&lt;&gt;""),"△填了对方账户，但类别不是内部转账",IF($H994&lt;0,"△这一笔之后该账户余额成负数了，核一下",""))))))))))))</f>
        <v/>
      </c>
    </row>
    <row r="995">
      <c r="A995" s="17">
        <f>IF($C995="","",COUNTA($C$5:$C995))</f>
        <v/>
      </c>
      <c r="B995" s="20" t="n"/>
      <c r="C995" s="18" t="n"/>
      <c r="D995" s="18" t="n"/>
      <c r="E995" s="26" t="n"/>
      <c r="F995" s="19" t="n"/>
      <c r="G995" s="19" t="n"/>
      <c r="H995" s="27">
        <f>IF($C995="","",ROUND(SUMIF(账户表,$C995,账户期初)+SUMIFS($F$5:F995,$C$5:C995,$C995)-SUMIFS($G$5:G995,$C$5:C995,$C995),2))</f>
        <v/>
      </c>
      <c r="I995" s="18" t="n"/>
      <c r="J995" s="18" t="n"/>
      <c r="K995" s="28">
        <f>IF($B995="","",--TEXT($B995,"yyyymm"))</f>
        <v/>
      </c>
      <c r="L995" s="29">
        <f>IF($D995="","",IFERROR(INDEX(类别属性,MATCH($D995,类别表,0)),""))</f>
        <v/>
      </c>
      <c r="M995" s="18" t="n"/>
      <c r="N995" s="18" t="n"/>
      <c r="O995" s="26" t="n"/>
      <c r="P995" s="21">
        <f>IF($C995="","",IF(ISNA(MATCH($C995,账户表,0)),"※这个账户不在【基础资料】的账户档案里",IF($B995="","※没填日期，这一笔不会进任何月份的报表",IF(AND($F995&lt;&gt;"",$G995&lt;&gt;""),"※收入和支出不能同时填",IF(AND(N($F995)=0,N($G995)=0),"※收入和支出都没填",IF(OR(N($F995)&lt;0,N($G995)&lt;0),"※金额不能填负数，方向反了就换一列填",IF($D995="","※没填收支类别，分类报表会漏掉这一笔",IF(ISNA(MATCH($D995,类别表,0)),"※收支类别不在【基础资料】的清单里",IF(AND($L995="内部转账",$M995=""),"△内部转账要在「对方账户」写上另一头",IF(AND($L995="内部转账",$M995=$C995),"※对方账户跟本账户是同一个",IF(AND($L995&lt;&gt;"内部转账",$M995&lt;&gt;""),"△填了对方账户，但类别不是内部转账",IF($H995&lt;0,"△这一笔之后该账户余额成负数了，核一下",""))))))))))))</f>
        <v/>
      </c>
    </row>
    <row r="996">
      <c r="A996" s="17">
        <f>IF($C996="","",COUNTA($C$5:$C996))</f>
        <v/>
      </c>
      <c r="B996" s="20" t="n"/>
      <c r="C996" s="18" t="n"/>
      <c r="D996" s="18" t="n"/>
      <c r="E996" s="26" t="n"/>
      <c r="F996" s="19" t="n"/>
      <c r="G996" s="19" t="n"/>
      <c r="H996" s="27">
        <f>IF($C996="","",ROUND(SUMIF(账户表,$C996,账户期初)+SUMIFS($F$5:F996,$C$5:C996,$C996)-SUMIFS($G$5:G996,$C$5:C996,$C996),2))</f>
        <v/>
      </c>
      <c r="I996" s="18" t="n"/>
      <c r="J996" s="18" t="n"/>
      <c r="K996" s="28">
        <f>IF($B996="","",--TEXT($B996,"yyyymm"))</f>
        <v/>
      </c>
      <c r="L996" s="29">
        <f>IF($D996="","",IFERROR(INDEX(类别属性,MATCH($D996,类别表,0)),""))</f>
        <v/>
      </c>
      <c r="M996" s="18" t="n"/>
      <c r="N996" s="18" t="n"/>
      <c r="O996" s="26" t="n"/>
      <c r="P996" s="21">
        <f>IF($C996="","",IF(ISNA(MATCH($C996,账户表,0)),"※这个账户不在【基础资料】的账户档案里",IF($B996="","※没填日期，这一笔不会进任何月份的报表",IF(AND($F996&lt;&gt;"",$G996&lt;&gt;""),"※收入和支出不能同时填",IF(AND(N($F996)=0,N($G996)=0),"※收入和支出都没填",IF(OR(N($F996)&lt;0,N($G996)&lt;0),"※金额不能填负数，方向反了就换一列填",IF($D996="","※没填收支类别，分类报表会漏掉这一笔",IF(ISNA(MATCH($D996,类别表,0)),"※收支类别不在【基础资料】的清单里",IF(AND($L996="内部转账",$M996=""),"△内部转账要在「对方账户」写上另一头",IF(AND($L996="内部转账",$M996=$C996),"※对方账户跟本账户是同一个",IF(AND($L996&lt;&gt;"内部转账",$M996&lt;&gt;""),"△填了对方账户，但类别不是内部转账",IF($H996&lt;0,"△这一笔之后该账户余额成负数了，核一下",""))))))))))))</f>
        <v/>
      </c>
    </row>
    <row r="997">
      <c r="A997" s="17">
        <f>IF($C997="","",COUNTA($C$5:$C997))</f>
        <v/>
      </c>
      <c r="B997" s="20" t="n"/>
      <c r="C997" s="18" t="n"/>
      <c r="D997" s="18" t="n"/>
      <c r="E997" s="26" t="n"/>
      <c r="F997" s="19" t="n"/>
      <c r="G997" s="19" t="n"/>
      <c r="H997" s="27">
        <f>IF($C997="","",ROUND(SUMIF(账户表,$C997,账户期初)+SUMIFS($F$5:F997,$C$5:C997,$C997)-SUMIFS($G$5:G997,$C$5:C997,$C997),2))</f>
        <v/>
      </c>
      <c r="I997" s="18" t="n"/>
      <c r="J997" s="18" t="n"/>
      <c r="K997" s="28">
        <f>IF($B997="","",--TEXT($B997,"yyyymm"))</f>
        <v/>
      </c>
      <c r="L997" s="29">
        <f>IF($D997="","",IFERROR(INDEX(类别属性,MATCH($D997,类别表,0)),""))</f>
        <v/>
      </c>
      <c r="M997" s="18" t="n"/>
      <c r="N997" s="18" t="n"/>
      <c r="O997" s="26" t="n"/>
      <c r="P997" s="21">
        <f>IF($C997="","",IF(ISNA(MATCH($C997,账户表,0)),"※这个账户不在【基础资料】的账户档案里",IF($B997="","※没填日期，这一笔不会进任何月份的报表",IF(AND($F997&lt;&gt;"",$G997&lt;&gt;""),"※收入和支出不能同时填",IF(AND(N($F997)=0,N($G997)=0),"※收入和支出都没填",IF(OR(N($F997)&lt;0,N($G997)&lt;0),"※金额不能填负数，方向反了就换一列填",IF($D997="","※没填收支类别，分类报表会漏掉这一笔",IF(ISNA(MATCH($D997,类别表,0)),"※收支类别不在【基础资料】的清单里",IF(AND($L997="内部转账",$M997=""),"△内部转账要在「对方账户」写上另一头",IF(AND($L997="内部转账",$M997=$C997),"※对方账户跟本账户是同一个",IF(AND($L997&lt;&gt;"内部转账",$M997&lt;&gt;""),"△填了对方账户，但类别不是内部转账",IF($H997&lt;0,"△这一笔之后该账户余额成负数了，核一下",""))))))))))))</f>
        <v/>
      </c>
    </row>
    <row r="998">
      <c r="A998" s="17">
        <f>IF($C998="","",COUNTA($C$5:$C998))</f>
        <v/>
      </c>
      <c r="B998" s="20" t="n"/>
      <c r="C998" s="18" t="n"/>
      <c r="D998" s="18" t="n"/>
      <c r="E998" s="26" t="n"/>
      <c r="F998" s="19" t="n"/>
      <c r="G998" s="19" t="n"/>
      <c r="H998" s="27">
        <f>IF($C998="","",ROUND(SUMIF(账户表,$C998,账户期初)+SUMIFS($F$5:F998,$C$5:C998,$C998)-SUMIFS($G$5:G998,$C$5:C998,$C998),2))</f>
        <v/>
      </c>
      <c r="I998" s="18" t="n"/>
      <c r="J998" s="18" t="n"/>
      <c r="K998" s="28">
        <f>IF($B998="","",--TEXT($B998,"yyyymm"))</f>
        <v/>
      </c>
      <c r="L998" s="29">
        <f>IF($D998="","",IFERROR(INDEX(类别属性,MATCH($D998,类别表,0)),""))</f>
        <v/>
      </c>
      <c r="M998" s="18" t="n"/>
      <c r="N998" s="18" t="n"/>
      <c r="O998" s="26" t="n"/>
      <c r="P998" s="21">
        <f>IF($C998="","",IF(ISNA(MATCH($C998,账户表,0)),"※这个账户不在【基础资料】的账户档案里",IF($B998="","※没填日期，这一笔不会进任何月份的报表",IF(AND($F998&lt;&gt;"",$G998&lt;&gt;""),"※收入和支出不能同时填",IF(AND(N($F998)=0,N($G998)=0),"※收入和支出都没填",IF(OR(N($F998)&lt;0,N($G998)&lt;0),"※金额不能填负数，方向反了就换一列填",IF($D998="","※没填收支类别，分类报表会漏掉这一笔",IF(ISNA(MATCH($D998,类别表,0)),"※收支类别不在【基础资料】的清单里",IF(AND($L998="内部转账",$M998=""),"△内部转账要在「对方账户」写上另一头",IF(AND($L998="内部转账",$M998=$C998),"※对方账户跟本账户是同一个",IF(AND($L998&lt;&gt;"内部转账",$M998&lt;&gt;""),"△填了对方账户，但类别不是内部转账",IF($H998&lt;0,"△这一笔之后该账户余额成负数了，核一下",""))))))))))))</f>
        <v/>
      </c>
    </row>
    <row r="999">
      <c r="A999" s="17">
        <f>IF($C999="","",COUNTA($C$5:$C999))</f>
        <v/>
      </c>
      <c r="B999" s="20" t="n"/>
      <c r="C999" s="18" t="n"/>
      <c r="D999" s="18" t="n"/>
      <c r="E999" s="26" t="n"/>
      <c r="F999" s="19" t="n"/>
      <c r="G999" s="19" t="n"/>
      <c r="H999" s="27">
        <f>IF($C999="","",ROUND(SUMIF(账户表,$C999,账户期初)+SUMIFS($F$5:F999,$C$5:C999,$C999)-SUMIFS($G$5:G999,$C$5:C999,$C999),2))</f>
        <v/>
      </c>
      <c r="I999" s="18" t="n"/>
      <c r="J999" s="18" t="n"/>
      <c r="K999" s="28">
        <f>IF($B999="","",--TEXT($B999,"yyyymm"))</f>
        <v/>
      </c>
      <c r="L999" s="29">
        <f>IF($D999="","",IFERROR(INDEX(类别属性,MATCH($D999,类别表,0)),""))</f>
        <v/>
      </c>
      <c r="M999" s="18" t="n"/>
      <c r="N999" s="18" t="n"/>
      <c r="O999" s="26" t="n"/>
      <c r="P999" s="21">
        <f>IF($C999="","",IF(ISNA(MATCH($C999,账户表,0)),"※这个账户不在【基础资料】的账户档案里",IF($B999="","※没填日期，这一笔不会进任何月份的报表",IF(AND($F999&lt;&gt;"",$G999&lt;&gt;""),"※收入和支出不能同时填",IF(AND(N($F999)=0,N($G999)=0),"※收入和支出都没填",IF(OR(N($F999)&lt;0,N($G999)&lt;0),"※金额不能填负数，方向反了就换一列填",IF($D999="","※没填收支类别，分类报表会漏掉这一笔",IF(ISNA(MATCH($D999,类别表,0)),"※收支类别不在【基础资料】的清单里",IF(AND($L999="内部转账",$M999=""),"△内部转账要在「对方账户」写上另一头",IF(AND($L999="内部转账",$M999=$C999),"※对方账户跟本账户是同一个",IF(AND($L999&lt;&gt;"内部转账",$M999&lt;&gt;""),"△填了对方账户，但类别不是内部转账",IF($H999&lt;0,"△这一笔之后该账户余额成负数了，核一下",""))))))))))))</f>
        <v/>
      </c>
    </row>
    <row r="1000">
      <c r="A1000" s="17">
        <f>IF($C1000="","",COUNTA($C$5:$C1000))</f>
        <v/>
      </c>
      <c r="B1000" s="20" t="n"/>
      <c r="C1000" s="18" t="n"/>
      <c r="D1000" s="18" t="n"/>
      <c r="E1000" s="26" t="n"/>
      <c r="F1000" s="19" t="n"/>
      <c r="G1000" s="19" t="n"/>
      <c r="H1000" s="27">
        <f>IF($C1000="","",ROUND(SUMIF(账户表,$C1000,账户期初)+SUMIFS($F$5:F1000,$C$5:C1000,$C1000)-SUMIFS($G$5:G1000,$C$5:C1000,$C1000),2))</f>
        <v/>
      </c>
      <c r="I1000" s="18" t="n"/>
      <c r="J1000" s="18" t="n"/>
      <c r="K1000" s="28">
        <f>IF($B1000="","",--TEXT($B1000,"yyyymm"))</f>
        <v/>
      </c>
      <c r="L1000" s="29">
        <f>IF($D1000="","",IFERROR(INDEX(类别属性,MATCH($D1000,类别表,0)),""))</f>
        <v/>
      </c>
      <c r="M1000" s="18" t="n"/>
      <c r="N1000" s="18" t="n"/>
      <c r="O1000" s="26" t="n"/>
      <c r="P1000" s="21">
        <f>IF($C1000="","",IF(ISNA(MATCH($C1000,账户表,0)),"※这个账户不在【基础资料】的账户档案里",IF($B1000="","※没填日期，这一笔不会进任何月份的报表",IF(AND($F1000&lt;&gt;"",$G1000&lt;&gt;""),"※收入和支出不能同时填",IF(AND(N($F1000)=0,N($G1000)=0),"※收入和支出都没填",IF(OR(N($F1000)&lt;0,N($G1000)&lt;0),"※金额不能填负数，方向反了就换一列填",IF($D1000="","※没填收支类别，分类报表会漏掉这一笔",IF(ISNA(MATCH($D1000,类别表,0)),"※收支类别不在【基础资料】的清单里",IF(AND($L1000="内部转账",$M1000=""),"△内部转账要在「对方账户」写上另一头",IF(AND($L1000="内部转账",$M1000=$C1000),"※对方账户跟本账户是同一个",IF(AND($L1000&lt;&gt;"内部转账",$M1000&lt;&gt;""),"△填了对方账户，但类别不是内部转账",IF($H1000&lt;0,"△这一笔之后该账户余额成负数了，核一下",""))))))))))))</f>
        <v/>
      </c>
    </row>
    <row r="1001">
      <c r="A1001" s="17">
        <f>IF($C1001="","",COUNTA($C$5:$C1001))</f>
        <v/>
      </c>
      <c r="B1001" s="20" t="n"/>
      <c r="C1001" s="18" t="n"/>
      <c r="D1001" s="18" t="n"/>
      <c r="E1001" s="26" t="n"/>
      <c r="F1001" s="19" t="n"/>
      <c r="G1001" s="19" t="n"/>
      <c r="H1001" s="27">
        <f>IF($C1001="","",ROUND(SUMIF(账户表,$C1001,账户期初)+SUMIFS($F$5:F1001,$C$5:C1001,$C1001)-SUMIFS($G$5:G1001,$C$5:C1001,$C1001),2))</f>
        <v/>
      </c>
      <c r="I1001" s="18" t="n"/>
      <c r="J1001" s="18" t="n"/>
      <c r="K1001" s="28">
        <f>IF($B1001="","",--TEXT($B1001,"yyyymm"))</f>
        <v/>
      </c>
      <c r="L1001" s="29">
        <f>IF($D1001="","",IFERROR(INDEX(类别属性,MATCH($D1001,类别表,0)),""))</f>
        <v/>
      </c>
      <c r="M1001" s="18" t="n"/>
      <c r="N1001" s="18" t="n"/>
      <c r="O1001" s="26" t="n"/>
      <c r="P1001" s="21">
        <f>IF($C1001="","",IF(ISNA(MATCH($C1001,账户表,0)),"※这个账户不在【基础资料】的账户档案里",IF($B1001="","※没填日期，这一笔不会进任何月份的报表",IF(AND($F1001&lt;&gt;"",$G1001&lt;&gt;""),"※收入和支出不能同时填",IF(AND(N($F1001)=0,N($G1001)=0),"※收入和支出都没填",IF(OR(N($F1001)&lt;0,N($G1001)&lt;0),"※金额不能填负数，方向反了就换一列填",IF($D1001="","※没填收支类别，分类报表会漏掉这一笔",IF(ISNA(MATCH($D1001,类别表,0)),"※收支类别不在【基础资料】的清单里",IF(AND($L1001="内部转账",$M1001=""),"△内部转账要在「对方账户」写上另一头",IF(AND($L1001="内部转账",$M1001=$C1001),"※对方账户跟本账户是同一个",IF(AND($L1001&lt;&gt;"内部转账",$M1001&lt;&gt;""),"△填了对方账户，但类别不是内部转账",IF($H1001&lt;0,"△这一笔之后该账户余额成负数了，核一下",""))))))))))))</f>
        <v/>
      </c>
    </row>
    <row r="1002">
      <c r="A1002" s="17">
        <f>IF($C1002="","",COUNTA($C$5:$C1002))</f>
        <v/>
      </c>
      <c r="B1002" s="20" t="n"/>
      <c r="C1002" s="18" t="n"/>
      <c r="D1002" s="18" t="n"/>
      <c r="E1002" s="26" t="n"/>
      <c r="F1002" s="19" t="n"/>
      <c r="G1002" s="19" t="n"/>
      <c r="H1002" s="27">
        <f>IF($C1002="","",ROUND(SUMIF(账户表,$C1002,账户期初)+SUMIFS($F$5:F1002,$C$5:C1002,$C1002)-SUMIFS($G$5:G1002,$C$5:C1002,$C1002),2))</f>
        <v/>
      </c>
      <c r="I1002" s="18" t="n"/>
      <c r="J1002" s="18" t="n"/>
      <c r="K1002" s="28">
        <f>IF($B1002="","",--TEXT($B1002,"yyyymm"))</f>
        <v/>
      </c>
      <c r="L1002" s="29">
        <f>IF($D1002="","",IFERROR(INDEX(类别属性,MATCH($D1002,类别表,0)),""))</f>
        <v/>
      </c>
      <c r="M1002" s="18" t="n"/>
      <c r="N1002" s="18" t="n"/>
      <c r="O1002" s="26" t="n"/>
      <c r="P1002" s="21">
        <f>IF($C1002="","",IF(ISNA(MATCH($C1002,账户表,0)),"※这个账户不在【基础资料】的账户档案里",IF($B1002="","※没填日期，这一笔不会进任何月份的报表",IF(AND($F1002&lt;&gt;"",$G1002&lt;&gt;""),"※收入和支出不能同时填",IF(AND(N($F1002)=0,N($G1002)=0),"※收入和支出都没填",IF(OR(N($F1002)&lt;0,N($G1002)&lt;0),"※金额不能填负数，方向反了就换一列填",IF($D1002="","※没填收支类别，分类报表会漏掉这一笔",IF(ISNA(MATCH($D1002,类别表,0)),"※收支类别不在【基础资料】的清单里",IF(AND($L1002="内部转账",$M1002=""),"△内部转账要在「对方账户」写上另一头",IF(AND($L1002="内部转账",$M1002=$C1002),"※对方账户跟本账户是同一个",IF(AND($L1002&lt;&gt;"内部转账",$M1002&lt;&gt;""),"△填了对方账户，但类别不是内部转账",IF($H1002&lt;0,"△这一笔之后该账户余额成负数了，核一下",""))))))))))))</f>
        <v/>
      </c>
    </row>
    <row r="1003">
      <c r="A1003" s="17">
        <f>IF($C1003="","",COUNTA($C$5:$C1003))</f>
        <v/>
      </c>
      <c r="B1003" s="20" t="n"/>
      <c r="C1003" s="18" t="n"/>
      <c r="D1003" s="18" t="n"/>
      <c r="E1003" s="26" t="n"/>
      <c r="F1003" s="19" t="n"/>
      <c r="G1003" s="19" t="n"/>
      <c r="H1003" s="27">
        <f>IF($C1003="","",ROUND(SUMIF(账户表,$C1003,账户期初)+SUMIFS($F$5:F1003,$C$5:C1003,$C1003)-SUMIFS($G$5:G1003,$C$5:C1003,$C1003),2))</f>
        <v/>
      </c>
      <c r="I1003" s="18" t="n"/>
      <c r="J1003" s="18" t="n"/>
      <c r="K1003" s="28">
        <f>IF($B1003="","",--TEXT($B1003,"yyyymm"))</f>
        <v/>
      </c>
      <c r="L1003" s="29">
        <f>IF($D1003="","",IFERROR(INDEX(类别属性,MATCH($D1003,类别表,0)),""))</f>
        <v/>
      </c>
      <c r="M1003" s="18" t="n"/>
      <c r="N1003" s="18" t="n"/>
      <c r="O1003" s="26" t="n"/>
      <c r="P1003" s="21">
        <f>IF($C1003="","",IF(ISNA(MATCH($C1003,账户表,0)),"※这个账户不在【基础资料】的账户档案里",IF($B1003="","※没填日期，这一笔不会进任何月份的报表",IF(AND($F1003&lt;&gt;"",$G1003&lt;&gt;""),"※收入和支出不能同时填",IF(AND(N($F1003)=0,N($G1003)=0),"※收入和支出都没填",IF(OR(N($F1003)&lt;0,N($G1003)&lt;0),"※金额不能填负数，方向反了就换一列填",IF($D1003="","※没填收支类别，分类报表会漏掉这一笔",IF(ISNA(MATCH($D1003,类别表,0)),"※收支类别不在【基础资料】的清单里",IF(AND($L1003="内部转账",$M1003=""),"△内部转账要在「对方账户」写上另一头",IF(AND($L1003="内部转账",$M1003=$C1003),"※对方账户跟本账户是同一个",IF(AND($L1003&lt;&gt;"内部转账",$M1003&lt;&gt;""),"△填了对方账户，但类别不是内部转账",IF($H1003&lt;0,"△这一笔之后该账户余额成负数了，核一下",""))))))))))))</f>
        <v/>
      </c>
    </row>
    <row r="1004">
      <c r="A1004" s="17">
        <f>IF($C1004="","",COUNTA($C$5:$C1004))</f>
        <v/>
      </c>
      <c r="B1004" s="20" t="n"/>
      <c r="C1004" s="18" t="n"/>
      <c r="D1004" s="18" t="n"/>
      <c r="E1004" s="26" t="n"/>
      <c r="F1004" s="19" t="n"/>
      <c r="G1004" s="19" t="n"/>
      <c r="H1004" s="27">
        <f>IF($C1004="","",ROUND(SUMIF(账户表,$C1004,账户期初)+SUMIFS($F$5:F1004,$C$5:C1004,$C1004)-SUMIFS($G$5:G1004,$C$5:C1004,$C1004),2))</f>
        <v/>
      </c>
      <c r="I1004" s="18" t="n"/>
      <c r="J1004" s="18" t="n"/>
      <c r="K1004" s="28">
        <f>IF($B1004="","",--TEXT($B1004,"yyyymm"))</f>
        <v/>
      </c>
      <c r="L1004" s="29">
        <f>IF($D1004="","",IFERROR(INDEX(类别属性,MATCH($D1004,类别表,0)),""))</f>
        <v/>
      </c>
      <c r="M1004" s="18" t="n"/>
      <c r="N1004" s="18" t="n"/>
      <c r="O1004" s="26" t="n"/>
      <c r="P1004" s="21">
        <f>IF($C1004="","",IF(ISNA(MATCH($C1004,账户表,0)),"※这个账户不在【基础资料】的账户档案里",IF($B1004="","※没填日期，这一笔不会进任何月份的报表",IF(AND($F1004&lt;&gt;"",$G1004&lt;&gt;""),"※收入和支出不能同时填",IF(AND(N($F1004)=0,N($G1004)=0),"※收入和支出都没填",IF(OR(N($F1004)&lt;0,N($G1004)&lt;0),"※金额不能填负数，方向反了就换一列填",IF($D1004="","※没填收支类别，分类报表会漏掉这一笔",IF(ISNA(MATCH($D1004,类别表,0)),"※收支类别不在【基础资料】的清单里",IF(AND($L1004="内部转账",$M1004=""),"△内部转账要在「对方账户」写上另一头",IF(AND($L1004="内部转账",$M1004=$C1004),"※对方账户跟本账户是同一个",IF(AND($L1004&lt;&gt;"内部转账",$M1004&lt;&gt;""),"△填了对方账户，但类别不是内部转账",IF($H1004&lt;0,"△这一笔之后该账户余额成负数了，核一下",""))))))))))))</f>
        <v/>
      </c>
    </row>
    <row r="1005">
      <c r="A1005" s="17">
        <f>IF($C1005="","",COUNTA($C$5:$C1005))</f>
        <v/>
      </c>
      <c r="B1005" s="20" t="n"/>
      <c r="C1005" s="18" t="n"/>
      <c r="D1005" s="18" t="n"/>
      <c r="E1005" s="26" t="n"/>
      <c r="F1005" s="19" t="n"/>
      <c r="G1005" s="19" t="n"/>
      <c r="H1005" s="27">
        <f>IF($C1005="","",ROUND(SUMIF(账户表,$C1005,账户期初)+SUMIFS($F$5:F1005,$C$5:C1005,$C1005)-SUMIFS($G$5:G1005,$C$5:C1005,$C1005),2))</f>
        <v/>
      </c>
      <c r="I1005" s="18" t="n"/>
      <c r="J1005" s="18" t="n"/>
      <c r="K1005" s="28">
        <f>IF($B1005="","",--TEXT($B1005,"yyyymm"))</f>
        <v/>
      </c>
      <c r="L1005" s="29">
        <f>IF($D1005="","",IFERROR(INDEX(类别属性,MATCH($D1005,类别表,0)),""))</f>
        <v/>
      </c>
      <c r="M1005" s="18" t="n"/>
      <c r="N1005" s="18" t="n"/>
      <c r="O1005" s="26" t="n"/>
      <c r="P1005" s="21">
        <f>IF($C1005="","",IF(ISNA(MATCH($C1005,账户表,0)),"※这个账户不在【基础资料】的账户档案里",IF($B1005="","※没填日期，这一笔不会进任何月份的报表",IF(AND($F1005&lt;&gt;"",$G1005&lt;&gt;""),"※收入和支出不能同时填",IF(AND(N($F1005)=0,N($G1005)=0),"※收入和支出都没填",IF(OR(N($F1005)&lt;0,N($G1005)&lt;0),"※金额不能填负数，方向反了就换一列填",IF($D1005="","※没填收支类别，分类报表会漏掉这一笔",IF(ISNA(MATCH($D1005,类别表,0)),"※收支类别不在【基础资料】的清单里",IF(AND($L1005="内部转账",$M1005=""),"△内部转账要在「对方账户」写上另一头",IF(AND($L1005="内部转账",$M1005=$C1005),"※对方账户跟本账户是同一个",IF(AND($L1005&lt;&gt;"内部转账",$M1005&lt;&gt;""),"△填了对方账户，但类别不是内部转账",IF($H1005&lt;0,"△这一笔之后该账户余额成负数了，核一下",""))))))))))))</f>
        <v/>
      </c>
    </row>
    <row r="1006">
      <c r="A1006" s="17">
        <f>IF($C1006="","",COUNTA($C$5:$C1006))</f>
        <v/>
      </c>
      <c r="B1006" s="20" t="n"/>
      <c r="C1006" s="18" t="n"/>
      <c r="D1006" s="18" t="n"/>
      <c r="E1006" s="26" t="n"/>
      <c r="F1006" s="19" t="n"/>
      <c r="G1006" s="19" t="n"/>
      <c r="H1006" s="27">
        <f>IF($C1006="","",ROUND(SUMIF(账户表,$C1006,账户期初)+SUMIFS($F$5:F1006,$C$5:C1006,$C1006)-SUMIFS($G$5:G1006,$C$5:C1006,$C1006),2))</f>
        <v/>
      </c>
      <c r="I1006" s="18" t="n"/>
      <c r="J1006" s="18" t="n"/>
      <c r="K1006" s="28">
        <f>IF($B1006="","",--TEXT($B1006,"yyyymm"))</f>
        <v/>
      </c>
      <c r="L1006" s="29">
        <f>IF($D1006="","",IFERROR(INDEX(类别属性,MATCH($D1006,类别表,0)),""))</f>
        <v/>
      </c>
      <c r="M1006" s="18" t="n"/>
      <c r="N1006" s="18" t="n"/>
      <c r="O1006" s="26" t="n"/>
      <c r="P1006" s="21">
        <f>IF($C1006="","",IF(ISNA(MATCH($C1006,账户表,0)),"※这个账户不在【基础资料】的账户档案里",IF($B1006="","※没填日期，这一笔不会进任何月份的报表",IF(AND($F1006&lt;&gt;"",$G1006&lt;&gt;""),"※收入和支出不能同时填",IF(AND(N($F1006)=0,N($G1006)=0),"※收入和支出都没填",IF(OR(N($F1006)&lt;0,N($G1006)&lt;0),"※金额不能填负数，方向反了就换一列填",IF($D1006="","※没填收支类别，分类报表会漏掉这一笔",IF(ISNA(MATCH($D1006,类别表,0)),"※收支类别不在【基础资料】的清单里",IF(AND($L1006="内部转账",$M1006=""),"△内部转账要在「对方账户」写上另一头",IF(AND($L1006="内部转账",$M1006=$C1006),"※对方账户跟本账户是同一个",IF(AND($L1006&lt;&gt;"内部转账",$M1006&lt;&gt;""),"△填了对方账户，但类别不是内部转账",IF($H1006&lt;0,"△这一笔之后该账户余额成负数了，核一下",""))))))))))))</f>
        <v/>
      </c>
    </row>
    <row r="1007">
      <c r="A1007" s="17">
        <f>IF($C1007="","",COUNTA($C$5:$C1007))</f>
        <v/>
      </c>
      <c r="B1007" s="20" t="n"/>
      <c r="C1007" s="18" t="n"/>
      <c r="D1007" s="18" t="n"/>
      <c r="E1007" s="26" t="n"/>
      <c r="F1007" s="19" t="n"/>
      <c r="G1007" s="19" t="n"/>
      <c r="H1007" s="27">
        <f>IF($C1007="","",ROUND(SUMIF(账户表,$C1007,账户期初)+SUMIFS($F$5:F1007,$C$5:C1007,$C1007)-SUMIFS($G$5:G1007,$C$5:C1007,$C1007),2))</f>
        <v/>
      </c>
      <c r="I1007" s="18" t="n"/>
      <c r="J1007" s="18" t="n"/>
      <c r="K1007" s="28">
        <f>IF($B1007="","",--TEXT($B1007,"yyyymm"))</f>
        <v/>
      </c>
      <c r="L1007" s="29">
        <f>IF($D1007="","",IFERROR(INDEX(类别属性,MATCH($D1007,类别表,0)),""))</f>
        <v/>
      </c>
      <c r="M1007" s="18" t="n"/>
      <c r="N1007" s="18" t="n"/>
      <c r="O1007" s="26" t="n"/>
      <c r="P1007" s="21">
        <f>IF($C1007="","",IF(ISNA(MATCH($C1007,账户表,0)),"※这个账户不在【基础资料】的账户档案里",IF($B1007="","※没填日期，这一笔不会进任何月份的报表",IF(AND($F1007&lt;&gt;"",$G1007&lt;&gt;""),"※收入和支出不能同时填",IF(AND(N($F1007)=0,N($G1007)=0),"※收入和支出都没填",IF(OR(N($F1007)&lt;0,N($G1007)&lt;0),"※金额不能填负数，方向反了就换一列填",IF($D1007="","※没填收支类别，分类报表会漏掉这一笔",IF(ISNA(MATCH($D1007,类别表,0)),"※收支类别不在【基础资料】的清单里",IF(AND($L1007="内部转账",$M1007=""),"△内部转账要在「对方账户」写上另一头",IF(AND($L1007="内部转账",$M1007=$C1007),"※对方账户跟本账户是同一个",IF(AND($L1007&lt;&gt;"内部转账",$M1007&lt;&gt;""),"△填了对方账户，但类别不是内部转账",IF($H1007&lt;0,"△这一笔之后该账户余额成负数了，核一下",""))))))))))))</f>
        <v/>
      </c>
    </row>
    <row r="1008">
      <c r="A1008" s="17">
        <f>IF($C1008="","",COUNTA($C$5:$C1008))</f>
        <v/>
      </c>
      <c r="B1008" s="20" t="n"/>
      <c r="C1008" s="18" t="n"/>
      <c r="D1008" s="18" t="n"/>
      <c r="E1008" s="26" t="n"/>
      <c r="F1008" s="19" t="n"/>
      <c r="G1008" s="19" t="n"/>
      <c r="H1008" s="27">
        <f>IF($C1008="","",ROUND(SUMIF(账户表,$C1008,账户期初)+SUMIFS($F$5:F1008,$C$5:C1008,$C1008)-SUMIFS($G$5:G1008,$C$5:C1008,$C1008),2))</f>
        <v/>
      </c>
      <c r="I1008" s="18" t="n"/>
      <c r="J1008" s="18" t="n"/>
      <c r="K1008" s="28">
        <f>IF($B1008="","",--TEXT($B1008,"yyyymm"))</f>
        <v/>
      </c>
      <c r="L1008" s="29">
        <f>IF($D1008="","",IFERROR(INDEX(类别属性,MATCH($D1008,类别表,0)),""))</f>
        <v/>
      </c>
      <c r="M1008" s="18" t="n"/>
      <c r="N1008" s="18" t="n"/>
      <c r="O1008" s="26" t="n"/>
      <c r="P1008" s="21">
        <f>IF($C1008="","",IF(ISNA(MATCH($C1008,账户表,0)),"※这个账户不在【基础资料】的账户档案里",IF($B1008="","※没填日期，这一笔不会进任何月份的报表",IF(AND($F1008&lt;&gt;"",$G1008&lt;&gt;""),"※收入和支出不能同时填",IF(AND(N($F1008)=0,N($G1008)=0),"※收入和支出都没填",IF(OR(N($F1008)&lt;0,N($G1008)&lt;0),"※金额不能填负数，方向反了就换一列填",IF($D1008="","※没填收支类别，分类报表会漏掉这一笔",IF(ISNA(MATCH($D1008,类别表,0)),"※收支类别不在【基础资料】的清单里",IF(AND($L1008="内部转账",$M1008=""),"△内部转账要在「对方账户」写上另一头",IF(AND($L1008="内部转账",$M1008=$C1008),"※对方账户跟本账户是同一个",IF(AND($L1008&lt;&gt;"内部转账",$M1008&lt;&gt;""),"△填了对方账户，但类别不是内部转账",IF($H1008&lt;0,"△这一笔之后该账户余额成负数了，核一下",""))))))))))))</f>
        <v/>
      </c>
    </row>
    <row r="1009">
      <c r="A1009" s="17">
        <f>IF($C1009="","",COUNTA($C$5:$C1009))</f>
        <v/>
      </c>
      <c r="B1009" s="20" t="n"/>
      <c r="C1009" s="18" t="n"/>
      <c r="D1009" s="18" t="n"/>
      <c r="E1009" s="26" t="n"/>
      <c r="F1009" s="19" t="n"/>
      <c r="G1009" s="19" t="n"/>
      <c r="H1009" s="27">
        <f>IF($C1009="","",ROUND(SUMIF(账户表,$C1009,账户期初)+SUMIFS($F$5:F1009,$C$5:C1009,$C1009)-SUMIFS($G$5:G1009,$C$5:C1009,$C1009),2))</f>
        <v/>
      </c>
      <c r="I1009" s="18" t="n"/>
      <c r="J1009" s="18" t="n"/>
      <c r="K1009" s="28">
        <f>IF($B1009="","",--TEXT($B1009,"yyyymm"))</f>
        <v/>
      </c>
      <c r="L1009" s="29">
        <f>IF($D1009="","",IFERROR(INDEX(类别属性,MATCH($D1009,类别表,0)),""))</f>
        <v/>
      </c>
      <c r="M1009" s="18" t="n"/>
      <c r="N1009" s="18" t="n"/>
      <c r="O1009" s="26" t="n"/>
      <c r="P1009" s="21">
        <f>IF($C1009="","",IF(ISNA(MATCH($C1009,账户表,0)),"※这个账户不在【基础资料】的账户档案里",IF($B1009="","※没填日期，这一笔不会进任何月份的报表",IF(AND($F1009&lt;&gt;"",$G1009&lt;&gt;""),"※收入和支出不能同时填",IF(AND(N($F1009)=0,N($G1009)=0),"※收入和支出都没填",IF(OR(N($F1009)&lt;0,N($G1009)&lt;0),"※金额不能填负数，方向反了就换一列填",IF($D1009="","※没填收支类别，分类报表会漏掉这一笔",IF(ISNA(MATCH($D1009,类别表,0)),"※收支类别不在【基础资料】的清单里",IF(AND($L1009="内部转账",$M1009=""),"△内部转账要在「对方账户」写上另一头",IF(AND($L1009="内部转账",$M1009=$C1009),"※对方账户跟本账户是同一个",IF(AND($L1009&lt;&gt;"内部转账",$M1009&lt;&gt;""),"△填了对方账户，但类别不是内部转账",IF($H1009&lt;0,"△这一笔之后该账户余额成负数了，核一下",""))))))))))))</f>
        <v/>
      </c>
    </row>
    <row r="1010">
      <c r="A1010" s="17">
        <f>IF($C1010="","",COUNTA($C$5:$C1010))</f>
        <v/>
      </c>
      <c r="B1010" s="20" t="n"/>
      <c r="C1010" s="18" t="n"/>
      <c r="D1010" s="18" t="n"/>
      <c r="E1010" s="26" t="n"/>
      <c r="F1010" s="19" t="n"/>
      <c r="G1010" s="19" t="n"/>
      <c r="H1010" s="27">
        <f>IF($C1010="","",ROUND(SUMIF(账户表,$C1010,账户期初)+SUMIFS($F$5:F1010,$C$5:C1010,$C1010)-SUMIFS($G$5:G1010,$C$5:C1010,$C1010),2))</f>
        <v/>
      </c>
      <c r="I1010" s="18" t="n"/>
      <c r="J1010" s="18" t="n"/>
      <c r="K1010" s="28">
        <f>IF($B1010="","",--TEXT($B1010,"yyyymm"))</f>
        <v/>
      </c>
      <c r="L1010" s="29">
        <f>IF($D1010="","",IFERROR(INDEX(类别属性,MATCH($D1010,类别表,0)),""))</f>
        <v/>
      </c>
      <c r="M1010" s="18" t="n"/>
      <c r="N1010" s="18" t="n"/>
      <c r="O1010" s="26" t="n"/>
      <c r="P1010" s="21">
        <f>IF($C1010="","",IF(ISNA(MATCH($C1010,账户表,0)),"※这个账户不在【基础资料】的账户档案里",IF($B1010="","※没填日期，这一笔不会进任何月份的报表",IF(AND($F1010&lt;&gt;"",$G1010&lt;&gt;""),"※收入和支出不能同时填",IF(AND(N($F1010)=0,N($G1010)=0),"※收入和支出都没填",IF(OR(N($F1010)&lt;0,N($G1010)&lt;0),"※金额不能填负数，方向反了就换一列填",IF($D1010="","※没填收支类别，分类报表会漏掉这一笔",IF(ISNA(MATCH($D1010,类别表,0)),"※收支类别不在【基础资料】的清单里",IF(AND($L1010="内部转账",$M1010=""),"△内部转账要在「对方账户」写上另一头",IF(AND($L1010="内部转账",$M1010=$C1010),"※对方账户跟本账户是同一个",IF(AND($L1010&lt;&gt;"内部转账",$M1010&lt;&gt;""),"△填了对方账户，但类别不是内部转账",IF($H1010&lt;0,"△这一笔之后该账户余额成负数了，核一下",""))))))))))))</f>
        <v/>
      </c>
    </row>
    <row r="1011">
      <c r="A1011" s="17">
        <f>IF($C1011="","",COUNTA($C$5:$C1011))</f>
        <v/>
      </c>
      <c r="B1011" s="20" t="n"/>
      <c r="C1011" s="18" t="n"/>
      <c r="D1011" s="18" t="n"/>
      <c r="E1011" s="26" t="n"/>
      <c r="F1011" s="19" t="n"/>
      <c r="G1011" s="19" t="n"/>
      <c r="H1011" s="27">
        <f>IF($C1011="","",ROUND(SUMIF(账户表,$C1011,账户期初)+SUMIFS($F$5:F1011,$C$5:C1011,$C1011)-SUMIFS($G$5:G1011,$C$5:C1011,$C1011),2))</f>
        <v/>
      </c>
      <c r="I1011" s="18" t="n"/>
      <c r="J1011" s="18" t="n"/>
      <c r="K1011" s="28">
        <f>IF($B1011="","",--TEXT($B1011,"yyyymm"))</f>
        <v/>
      </c>
      <c r="L1011" s="29">
        <f>IF($D1011="","",IFERROR(INDEX(类别属性,MATCH($D1011,类别表,0)),""))</f>
        <v/>
      </c>
      <c r="M1011" s="18" t="n"/>
      <c r="N1011" s="18" t="n"/>
      <c r="O1011" s="26" t="n"/>
      <c r="P1011" s="21">
        <f>IF($C1011="","",IF(ISNA(MATCH($C1011,账户表,0)),"※这个账户不在【基础资料】的账户档案里",IF($B1011="","※没填日期，这一笔不会进任何月份的报表",IF(AND($F1011&lt;&gt;"",$G1011&lt;&gt;""),"※收入和支出不能同时填",IF(AND(N($F1011)=0,N($G1011)=0),"※收入和支出都没填",IF(OR(N($F1011)&lt;0,N($G1011)&lt;0),"※金额不能填负数，方向反了就换一列填",IF($D1011="","※没填收支类别，分类报表会漏掉这一笔",IF(ISNA(MATCH($D1011,类别表,0)),"※收支类别不在【基础资料】的清单里",IF(AND($L1011="内部转账",$M1011=""),"△内部转账要在「对方账户」写上另一头",IF(AND($L1011="内部转账",$M1011=$C1011),"※对方账户跟本账户是同一个",IF(AND($L1011&lt;&gt;"内部转账",$M1011&lt;&gt;""),"△填了对方账户，但类别不是内部转账",IF($H1011&lt;0,"△这一笔之后该账户余额成负数了，核一下",""))))))))))))</f>
        <v/>
      </c>
    </row>
    <row r="1012">
      <c r="A1012" s="17">
        <f>IF($C1012="","",COUNTA($C$5:$C1012))</f>
        <v/>
      </c>
      <c r="B1012" s="20" t="n"/>
      <c r="C1012" s="18" t="n"/>
      <c r="D1012" s="18" t="n"/>
      <c r="E1012" s="26" t="n"/>
      <c r="F1012" s="19" t="n"/>
      <c r="G1012" s="19" t="n"/>
      <c r="H1012" s="27">
        <f>IF($C1012="","",ROUND(SUMIF(账户表,$C1012,账户期初)+SUMIFS($F$5:F1012,$C$5:C1012,$C1012)-SUMIFS($G$5:G1012,$C$5:C1012,$C1012),2))</f>
        <v/>
      </c>
      <c r="I1012" s="18" t="n"/>
      <c r="J1012" s="18" t="n"/>
      <c r="K1012" s="28">
        <f>IF($B1012="","",--TEXT($B1012,"yyyymm"))</f>
        <v/>
      </c>
      <c r="L1012" s="29">
        <f>IF($D1012="","",IFERROR(INDEX(类别属性,MATCH($D1012,类别表,0)),""))</f>
        <v/>
      </c>
      <c r="M1012" s="18" t="n"/>
      <c r="N1012" s="18" t="n"/>
      <c r="O1012" s="26" t="n"/>
      <c r="P1012" s="21">
        <f>IF($C1012="","",IF(ISNA(MATCH($C1012,账户表,0)),"※这个账户不在【基础资料】的账户档案里",IF($B1012="","※没填日期，这一笔不会进任何月份的报表",IF(AND($F1012&lt;&gt;"",$G1012&lt;&gt;""),"※收入和支出不能同时填",IF(AND(N($F1012)=0,N($G1012)=0),"※收入和支出都没填",IF(OR(N($F1012)&lt;0,N($G1012)&lt;0),"※金额不能填负数，方向反了就换一列填",IF($D1012="","※没填收支类别，分类报表会漏掉这一笔",IF(ISNA(MATCH($D1012,类别表,0)),"※收支类别不在【基础资料】的清单里",IF(AND($L1012="内部转账",$M1012=""),"△内部转账要在「对方账户」写上另一头",IF(AND($L1012="内部转账",$M1012=$C1012),"※对方账户跟本账户是同一个",IF(AND($L1012&lt;&gt;"内部转账",$M1012&lt;&gt;""),"△填了对方账户，但类别不是内部转账",IF($H1012&lt;0,"△这一笔之后该账户余额成负数了，核一下",""))))))))))))</f>
        <v/>
      </c>
    </row>
    <row r="1013">
      <c r="A1013" s="17">
        <f>IF($C1013="","",COUNTA($C$5:$C1013))</f>
        <v/>
      </c>
      <c r="B1013" s="20" t="n"/>
      <c r="C1013" s="18" t="n"/>
      <c r="D1013" s="18" t="n"/>
      <c r="E1013" s="26" t="n"/>
      <c r="F1013" s="19" t="n"/>
      <c r="G1013" s="19" t="n"/>
      <c r="H1013" s="27">
        <f>IF($C1013="","",ROUND(SUMIF(账户表,$C1013,账户期初)+SUMIFS($F$5:F1013,$C$5:C1013,$C1013)-SUMIFS($G$5:G1013,$C$5:C1013,$C1013),2))</f>
        <v/>
      </c>
      <c r="I1013" s="18" t="n"/>
      <c r="J1013" s="18" t="n"/>
      <c r="K1013" s="28">
        <f>IF($B1013="","",--TEXT($B1013,"yyyymm"))</f>
        <v/>
      </c>
      <c r="L1013" s="29">
        <f>IF($D1013="","",IFERROR(INDEX(类别属性,MATCH($D1013,类别表,0)),""))</f>
        <v/>
      </c>
      <c r="M1013" s="18" t="n"/>
      <c r="N1013" s="18" t="n"/>
      <c r="O1013" s="26" t="n"/>
      <c r="P1013" s="21">
        <f>IF($C1013="","",IF(ISNA(MATCH($C1013,账户表,0)),"※这个账户不在【基础资料】的账户档案里",IF($B1013="","※没填日期，这一笔不会进任何月份的报表",IF(AND($F1013&lt;&gt;"",$G1013&lt;&gt;""),"※收入和支出不能同时填",IF(AND(N($F1013)=0,N($G1013)=0),"※收入和支出都没填",IF(OR(N($F1013)&lt;0,N($G1013)&lt;0),"※金额不能填负数，方向反了就换一列填",IF($D1013="","※没填收支类别，分类报表会漏掉这一笔",IF(ISNA(MATCH($D1013,类别表,0)),"※收支类别不在【基础资料】的清单里",IF(AND($L1013="内部转账",$M1013=""),"△内部转账要在「对方账户」写上另一头",IF(AND($L1013="内部转账",$M1013=$C1013),"※对方账户跟本账户是同一个",IF(AND($L1013&lt;&gt;"内部转账",$M1013&lt;&gt;""),"△填了对方账户，但类别不是内部转账",IF($H1013&lt;0,"△这一笔之后该账户余额成负数了，核一下",""))))))))))))</f>
        <v/>
      </c>
    </row>
    <row r="1014">
      <c r="A1014" s="17">
        <f>IF($C1014="","",COUNTA($C$5:$C1014))</f>
        <v/>
      </c>
      <c r="B1014" s="20" t="n"/>
      <c r="C1014" s="18" t="n"/>
      <c r="D1014" s="18" t="n"/>
      <c r="E1014" s="26" t="n"/>
      <c r="F1014" s="19" t="n"/>
      <c r="G1014" s="19" t="n"/>
      <c r="H1014" s="27">
        <f>IF($C1014="","",ROUND(SUMIF(账户表,$C1014,账户期初)+SUMIFS($F$5:F1014,$C$5:C1014,$C1014)-SUMIFS($G$5:G1014,$C$5:C1014,$C1014),2))</f>
        <v/>
      </c>
      <c r="I1014" s="18" t="n"/>
      <c r="J1014" s="18" t="n"/>
      <c r="K1014" s="28">
        <f>IF($B1014="","",--TEXT($B1014,"yyyymm"))</f>
        <v/>
      </c>
      <c r="L1014" s="29">
        <f>IF($D1014="","",IFERROR(INDEX(类别属性,MATCH($D1014,类别表,0)),""))</f>
        <v/>
      </c>
      <c r="M1014" s="18" t="n"/>
      <c r="N1014" s="18" t="n"/>
      <c r="O1014" s="26" t="n"/>
      <c r="P1014" s="21">
        <f>IF($C1014="","",IF(ISNA(MATCH($C1014,账户表,0)),"※这个账户不在【基础资料】的账户档案里",IF($B1014="","※没填日期，这一笔不会进任何月份的报表",IF(AND($F1014&lt;&gt;"",$G1014&lt;&gt;""),"※收入和支出不能同时填",IF(AND(N($F1014)=0,N($G1014)=0),"※收入和支出都没填",IF(OR(N($F1014)&lt;0,N($G1014)&lt;0),"※金额不能填负数，方向反了就换一列填",IF($D1014="","※没填收支类别，分类报表会漏掉这一笔",IF(ISNA(MATCH($D1014,类别表,0)),"※收支类别不在【基础资料】的清单里",IF(AND($L1014="内部转账",$M1014=""),"△内部转账要在「对方账户」写上另一头",IF(AND($L1014="内部转账",$M1014=$C1014),"※对方账户跟本账户是同一个",IF(AND($L1014&lt;&gt;"内部转账",$M1014&lt;&gt;""),"△填了对方账户，但类别不是内部转账",IF($H1014&lt;0,"△这一笔之后该账户余额成负数了，核一下",""))))))))))))</f>
        <v/>
      </c>
    </row>
    <row r="1015">
      <c r="A1015" s="17">
        <f>IF($C1015="","",COUNTA($C$5:$C1015))</f>
        <v/>
      </c>
      <c r="B1015" s="20" t="n"/>
      <c r="C1015" s="18" t="n"/>
      <c r="D1015" s="18" t="n"/>
      <c r="E1015" s="26" t="n"/>
      <c r="F1015" s="19" t="n"/>
      <c r="G1015" s="19" t="n"/>
      <c r="H1015" s="27">
        <f>IF($C1015="","",ROUND(SUMIF(账户表,$C1015,账户期初)+SUMIFS($F$5:F1015,$C$5:C1015,$C1015)-SUMIFS($G$5:G1015,$C$5:C1015,$C1015),2))</f>
        <v/>
      </c>
      <c r="I1015" s="18" t="n"/>
      <c r="J1015" s="18" t="n"/>
      <c r="K1015" s="28">
        <f>IF($B1015="","",--TEXT($B1015,"yyyymm"))</f>
        <v/>
      </c>
      <c r="L1015" s="29">
        <f>IF($D1015="","",IFERROR(INDEX(类别属性,MATCH($D1015,类别表,0)),""))</f>
        <v/>
      </c>
      <c r="M1015" s="18" t="n"/>
      <c r="N1015" s="18" t="n"/>
      <c r="O1015" s="26" t="n"/>
      <c r="P1015" s="21">
        <f>IF($C1015="","",IF(ISNA(MATCH($C1015,账户表,0)),"※这个账户不在【基础资料】的账户档案里",IF($B1015="","※没填日期，这一笔不会进任何月份的报表",IF(AND($F1015&lt;&gt;"",$G1015&lt;&gt;""),"※收入和支出不能同时填",IF(AND(N($F1015)=0,N($G1015)=0),"※收入和支出都没填",IF(OR(N($F1015)&lt;0,N($G1015)&lt;0),"※金额不能填负数，方向反了就换一列填",IF($D1015="","※没填收支类别，分类报表会漏掉这一笔",IF(ISNA(MATCH($D1015,类别表,0)),"※收支类别不在【基础资料】的清单里",IF(AND($L1015="内部转账",$M1015=""),"△内部转账要在「对方账户」写上另一头",IF(AND($L1015="内部转账",$M1015=$C1015),"※对方账户跟本账户是同一个",IF(AND($L1015&lt;&gt;"内部转账",$M1015&lt;&gt;""),"△填了对方账户，但类别不是内部转账",IF($H1015&lt;0,"△这一笔之后该账户余额成负数了，核一下",""))))))))))))</f>
        <v/>
      </c>
    </row>
    <row r="1016">
      <c r="A1016" s="17">
        <f>IF($C1016="","",COUNTA($C$5:$C1016))</f>
        <v/>
      </c>
      <c r="B1016" s="20" t="n"/>
      <c r="C1016" s="18" t="n"/>
      <c r="D1016" s="18" t="n"/>
      <c r="E1016" s="26" t="n"/>
      <c r="F1016" s="19" t="n"/>
      <c r="G1016" s="19" t="n"/>
      <c r="H1016" s="27">
        <f>IF($C1016="","",ROUND(SUMIF(账户表,$C1016,账户期初)+SUMIFS($F$5:F1016,$C$5:C1016,$C1016)-SUMIFS($G$5:G1016,$C$5:C1016,$C1016),2))</f>
        <v/>
      </c>
      <c r="I1016" s="18" t="n"/>
      <c r="J1016" s="18" t="n"/>
      <c r="K1016" s="28">
        <f>IF($B1016="","",--TEXT($B1016,"yyyymm"))</f>
        <v/>
      </c>
      <c r="L1016" s="29">
        <f>IF($D1016="","",IFERROR(INDEX(类别属性,MATCH($D1016,类别表,0)),""))</f>
        <v/>
      </c>
      <c r="M1016" s="18" t="n"/>
      <c r="N1016" s="18" t="n"/>
      <c r="O1016" s="26" t="n"/>
      <c r="P1016" s="21">
        <f>IF($C1016="","",IF(ISNA(MATCH($C1016,账户表,0)),"※这个账户不在【基础资料】的账户档案里",IF($B1016="","※没填日期，这一笔不会进任何月份的报表",IF(AND($F1016&lt;&gt;"",$G1016&lt;&gt;""),"※收入和支出不能同时填",IF(AND(N($F1016)=0,N($G1016)=0),"※收入和支出都没填",IF(OR(N($F1016)&lt;0,N($G1016)&lt;0),"※金额不能填负数，方向反了就换一列填",IF($D1016="","※没填收支类别，分类报表会漏掉这一笔",IF(ISNA(MATCH($D1016,类别表,0)),"※收支类别不在【基础资料】的清单里",IF(AND($L1016="内部转账",$M1016=""),"△内部转账要在「对方账户」写上另一头",IF(AND($L1016="内部转账",$M1016=$C1016),"※对方账户跟本账户是同一个",IF(AND($L1016&lt;&gt;"内部转账",$M1016&lt;&gt;""),"△填了对方账户，但类别不是内部转账",IF($H1016&lt;0,"△这一笔之后该账户余额成负数了，核一下",""))))))))))))</f>
        <v/>
      </c>
    </row>
    <row r="1017">
      <c r="A1017" s="17">
        <f>IF($C1017="","",COUNTA($C$5:$C1017))</f>
        <v/>
      </c>
      <c r="B1017" s="20" t="n"/>
      <c r="C1017" s="18" t="n"/>
      <c r="D1017" s="18" t="n"/>
      <c r="E1017" s="26" t="n"/>
      <c r="F1017" s="19" t="n"/>
      <c r="G1017" s="19" t="n"/>
      <c r="H1017" s="27">
        <f>IF($C1017="","",ROUND(SUMIF(账户表,$C1017,账户期初)+SUMIFS($F$5:F1017,$C$5:C1017,$C1017)-SUMIFS($G$5:G1017,$C$5:C1017,$C1017),2))</f>
        <v/>
      </c>
      <c r="I1017" s="18" t="n"/>
      <c r="J1017" s="18" t="n"/>
      <c r="K1017" s="28">
        <f>IF($B1017="","",--TEXT($B1017,"yyyymm"))</f>
        <v/>
      </c>
      <c r="L1017" s="29">
        <f>IF($D1017="","",IFERROR(INDEX(类别属性,MATCH($D1017,类别表,0)),""))</f>
        <v/>
      </c>
      <c r="M1017" s="18" t="n"/>
      <c r="N1017" s="18" t="n"/>
      <c r="O1017" s="26" t="n"/>
      <c r="P1017" s="21">
        <f>IF($C1017="","",IF(ISNA(MATCH($C1017,账户表,0)),"※这个账户不在【基础资料】的账户档案里",IF($B1017="","※没填日期，这一笔不会进任何月份的报表",IF(AND($F1017&lt;&gt;"",$G1017&lt;&gt;""),"※收入和支出不能同时填",IF(AND(N($F1017)=0,N($G1017)=0),"※收入和支出都没填",IF(OR(N($F1017)&lt;0,N($G1017)&lt;0),"※金额不能填负数，方向反了就换一列填",IF($D1017="","※没填收支类别，分类报表会漏掉这一笔",IF(ISNA(MATCH($D1017,类别表,0)),"※收支类别不在【基础资料】的清单里",IF(AND($L1017="内部转账",$M1017=""),"△内部转账要在「对方账户」写上另一头",IF(AND($L1017="内部转账",$M1017=$C1017),"※对方账户跟本账户是同一个",IF(AND($L1017&lt;&gt;"内部转账",$M1017&lt;&gt;""),"△填了对方账户，但类别不是内部转账",IF($H1017&lt;0,"△这一笔之后该账户余额成负数了，核一下",""))))))))))))</f>
        <v/>
      </c>
    </row>
    <row r="1018">
      <c r="A1018" s="17">
        <f>IF($C1018="","",COUNTA($C$5:$C1018))</f>
        <v/>
      </c>
      <c r="B1018" s="20" t="n"/>
      <c r="C1018" s="18" t="n"/>
      <c r="D1018" s="18" t="n"/>
      <c r="E1018" s="26" t="n"/>
      <c r="F1018" s="19" t="n"/>
      <c r="G1018" s="19" t="n"/>
      <c r="H1018" s="27">
        <f>IF($C1018="","",ROUND(SUMIF(账户表,$C1018,账户期初)+SUMIFS($F$5:F1018,$C$5:C1018,$C1018)-SUMIFS($G$5:G1018,$C$5:C1018,$C1018),2))</f>
        <v/>
      </c>
      <c r="I1018" s="18" t="n"/>
      <c r="J1018" s="18" t="n"/>
      <c r="K1018" s="28">
        <f>IF($B1018="","",--TEXT($B1018,"yyyymm"))</f>
        <v/>
      </c>
      <c r="L1018" s="29">
        <f>IF($D1018="","",IFERROR(INDEX(类别属性,MATCH($D1018,类别表,0)),""))</f>
        <v/>
      </c>
      <c r="M1018" s="18" t="n"/>
      <c r="N1018" s="18" t="n"/>
      <c r="O1018" s="26" t="n"/>
      <c r="P1018" s="21">
        <f>IF($C1018="","",IF(ISNA(MATCH($C1018,账户表,0)),"※这个账户不在【基础资料】的账户档案里",IF($B1018="","※没填日期，这一笔不会进任何月份的报表",IF(AND($F1018&lt;&gt;"",$G1018&lt;&gt;""),"※收入和支出不能同时填",IF(AND(N($F1018)=0,N($G1018)=0),"※收入和支出都没填",IF(OR(N($F1018)&lt;0,N($G1018)&lt;0),"※金额不能填负数，方向反了就换一列填",IF($D1018="","※没填收支类别，分类报表会漏掉这一笔",IF(ISNA(MATCH($D1018,类别表,0)),"※收支类别不在【基础资料】的清单里",IF(AND($L1018="内部转账",$M1018=""),"△内部转账要在「对方账户」写上另一头",IF(AND($L1018="内部转账",$M1018=$C1018),"※对方账户跟本账户是同一个",IF(AND($L1018&lt;&gt;"内部转账",$M1018&lt;&gt;""),"△填了对方账户，但类别不是内部转账",IF($H1018&lt;0,"△这一笔之后该账户余额成负数了，核一下",""))))))))))))</f>
        <v/>
      </c>
    </row>
    <row r="1019">
      <c r="A1019" s="17">
        <f>IF($C1019="","",COUNTA($C$5:$C1019))</f>
        <v/>
      </c>
      <c r="B1019" s="20" t="n"/>
      <c r="C1019" s="18" t="n"/>
      <c r="D1019" s="18" t="n"/>
      <c r="E1019" s="26" t="n"/>
      <c r="F1019" s="19" t="n"/>
      <c r="G1019" s="19" t="n"/>
      <c r="H1019" s="27">
        <f>IF($C1019="","",ROUND(SUMIF(账户表,$C1019,账户期初)+SUMIFS($F$5:F1019,$C$5:C1019,$C1019)-SUMIFS($G$5:G1019,$C$5:C1019,$C1019),2))</f>
        <v/>
      </c>
      <c r="I1019" s="18" t="n"/>
      <c r="J1019" s="18" t="n"/>
      <c r="K1019" s="28">
        <f>IF($B1019="","",--TEXT($B1019,"yyyymm"))</f>
        <v/>
      </c>
      <c r="L1019" s="29">
        <f>IF($D1019="","",IFERROR(INDEX(类别属性,MATCH($D1019,类别表,0)),""))</f>
        <v/>
      </c>
      <c r="M1019" s="18" t="n"/>
      <c r="N1019" s="18" t="n"/>
      <c r="O1019" s="26" t="n"/>
      <c r="P1019" s="21">
        <f>IF($C1019="","",IF(ISNA(MATCH($C1019,账户表,0)),"※这个账户不在【基础资料】的账户档案里",IF($B1019="","※没填日期，这一笔不会进任何月份的报表",IF(AND($F1019&lt;&gt;"",$G1019&lt;&gt;""),"※收入和支出不能同时填",IF(AND(N($F1019)=0,N($G1019)=0),"※收入和支出都没填",IF(OR(N($F1019)&lt;0,N($G1019)&lt;0),"※金额不能填负数，方向反了就换一列填",IF($D1019="","※没填收支类别，分类报表会漏掉这一笔",IF(ISNA(MATCH($D1019,类别表,0)),"※收支类别不在【基础资料】的清单里",IF(AND($L1019="内部转账",$M1019=""),"△内部转账要在「对方账户」写上另一头",IF(AND($L1019="内部转账",$M1019=$C1019),"※对方账户跟本账户是同一个",IF(AND($L1019&lt;&gt;"内部转账",$M1019&lt;&gt;""),"△填了对方账户，但类别不是内部转账",IF($H1019&lt;0,"△这一笔之后该账户余额成负数了，核一下",""))))))))))))</f>
        <v/>
      </c>
    </row>
    <row r="1020">
      <c r="A1020" s="17">
        <f>IF($C1020="","",COUNTA($C$5:$C1020))</f>
        <v/>
      </c>
      <c r="B1020" s="20" t="n"/>
      <c r="C1020" s="18" t="n"/>
      <c r="D1020" s="18" t="n"/>
      <c r="E1020" s="26" t="n"/>
      <c r="F1020" s="19" t="n"/>
      <c r="G1020" s="19" t="n"/>
      <c r="H1020" s="27">
        <f>IF($C1020="","",ROUND(SUMIF(账户表,$C1020,账户期初)+SUMIFS($F$5:F1020,$C$5:C1020,$C1020)-SUMIFS($G$5:G1020,$C$5:C1020,$C1020),2))</f>
        <v/>
      </c>
      <c r="I1020" s="18" t="n"/>
      <c r="J1020" s="18" t="n"/>
      <c r="K1020" s="28">
        <f>IF($B1020="","",--TEXT($B1020,"yyyymm"))</f>
        <v/>
      </c>
      <c r="L1020" s="29">
        <f>IF($D1020="","",IFERROR(INDEX(类别属性,MATCH($D1020,类别表,0)),""))</f>
        <v/>
      </c>
      <c r="M1020" s="18" t="n"/>
      <c r="N1020" s="18" t="n"/>
      <c r="O1020" s="26" t="n"/>
      <c r="P1020" s="21">
        <f>IF($C1020="","",IF(ISNA(MATCH($C1020,账户表,0)),"※这个账户不在【基础资料】的账户档案里",IF($B1020="","※没填日期，这一笔不会进任何月份的报表",IF(AND($F1020&lt;&gt;"",$G1020&lt;&gt;""),"※收入和支出不能同时填",IF(AND(N($F1020)=0,N($G1020)=0),"※收入和支出都没填",IF(OR(N($F1020)&lt;0,N($G1020)&lt;0),"※金额不能填负数，方向反了就换一列填",IF($D1020="","※没填收支类别，分类报表会漏掉这一笔",IF(ISNA(MATCH($D1020,类别表,0)),"※收支类别不在【基础资料】的清单里",IF(AND($L1020="内部转账",$M1020=""),"△内部转账要在「对方账户」写上另一头",IF(AND($L1020="内部转账",$M1020=$C1020),"※对方账户跟本账户是同一个",IF(AND($L1020&lt;&gt;"内部转账",$M1020&lt;&gt;""),"△填了对方账户，但类别不是内部转账",IF($H1020&lt;0,"△这一笔之后该账户余额成负数了，核一下",""))))))))))))</f>
        <v/>
      </c>
    </row>
    <row r="1021">
      <c r="A1021" s="17">
        <f>IF($C1021="","",COUNTA($C$5:$C1021))</f>
        <v/>
      </c>
      <c r="B1021" s="20" t="n"/>
      <c r="C1021" s="18" t="n"/>
      <c r="D1021" s="18" t="n"/>
      <c r="E1021" s="26" t="n"/>
      <c r="F1021" s="19" t="n"/>
      <c r="G1021" s="19" t="n"/>
      <c r="H1021" s="27">
        <f>IF($C1021="","",ROUND(SUMIF(账户表,$C1021,账户期初)+SUMIFS($F$5:F1021,$C$5:C1021,$C1021)-SUMIFS($G$5:G1021,$C$5:C1021,$C1021),2))</f>
        <v/>
      </c>
      <c r="I1021" s="18" t="n"/>
      <c r="J1021" s="18" t="n"/>
      <c r="K1021" s="28">
        <f>IF($B1021="","",--TEXT($B1021,"yyyymm"))</f>
        <v/>
      </c>
      <c r="L1021" s="29">
        <f>IF($D1021="","",IFERROR(INDEX(类别属性,MATCH($D1021,类别表,0)),""))</f>
        <v/>
      </c>
      <c r="M1021" s="18" t="n"/>
      <c r="N1021" s="18" t="n"/>
      <c r="O1021" s="26" t="n"/>
      <c r="P1021" s="21">
        <f>IF($C1021="","",IF(ISNA(MATCH($C1021,账户表,0)),"※这个账户不在【基础资料】的账户档案里",IF($B1021="","※没填日期，这一笔不会进任何月份的报表",IF(AND($F1021&lt;&gt;"",$G1021&lt;&gt;""),"※收入和支出不能同时填",IF(AND(N($F1021)=0,N($G1021)=0),"※收入和支出都没填",IF(OR(N($F1021)&lt;0,N($G1021)&lt;0),"※金额不能填负数，方向反了就换一列填",IF($D1021="","※没填收支类别，分类报表会漏掉这一笔",IF(ISNA(MATCH($D1021,类别表,0)),"※收支类别不在【基础资料】的清单里",IF(AND($L1021="内部转账",$M1021=""),"△内部转账要在「对方账户」写上另一头",IF(AND($L1021="内部转账",$M1021=$C1021),"※对方账户跟本账户是同一个",IF(AND($L1021&lt;&gt;"内部转账",$M1021&lt;&gt;""),"△填了对方账户，但类别不是内部转账",IF($H1021&lt;0,"△这一笔之后该账户余额成负数了，核一下",""))))))))))))</f>
        <v/>
      </c>
    </row>
    <row r="1022">
      <c r="A1022" s="17">
        <f>IF($C1022="","",COUNTA($C$5:$C1022))</f>
        <v/>
      </c>
      <c r="B1022" s="20" t="n"/>
      <c r="C1022" s="18" t="n"/>
      <c r="D1022" s="18" t="n"/>
      <c r="E1022" s="26" t="n"/>
      <c r="F1022" s="19" t="n"/>
      <c r="G1022" s="19" t="n"/>
      <c r="H1022" s="27">
        <f>IF($C1022="","",ROUND(SUMIF(账户表,$C1022,账户期初)+SUMIFS($F$5:F1022,$C$5:C1022,$C1022)-SUMIFS($G$5:G1022,$C$5:C1022,$C1022),2))</f>
        <v/>
      </c>
      <c r="I1022" s="18" t="n"/>
      <c r="J1022" s="18" t="n"/>
      <c r="K1022" s="28">
        <f>IF($B1022="","",--TEXT($B1022,"yyyymm"))</f>
        <v/>
      </c>
      <c r="L1022" s="29">
        <f>IF($D1022="","",IFERROR(INDEX(类别属性,MATCH($D1022,类别表,0)),""))</f>
        <v/>
      </c>
      <c r="M1022" s="18" t="n"/>
      <c r="N1022" s="18" t="n"/>
      <c r="O1022" s="26" t="n"/>
      <c r="P1022" s="21">
        <f>IF($C1022="","",IF(ISNA(MATCH($C1022,账户表,0)),"※这个账户不在【基础资料】的账户档案里",IF($B1022="","※没填日期，这一笔不会进任何月份的报表",IF(AND($F1022&lt;&gt;"",$G1022&lt;&gt;""),"※收入和支出不能同时填",IF(AND(N($F1022)=0,N($G1022)=0),"※收入和支出都没填",IF(OR(N($F1022)&lt;0,N($G1022)&lt;0),"※金额不能填负数，方向反了就换一列填",IF($D1022="","※没填收支类别，分类报表会漏掉这一笔",IF(ISNA(MATCH($D1022,类别表,0)),"※收支类别不在【基础资料】的清单里",IF(AND($L1022="内部转账",$M1022=""),"△内部转账要在「对方账户」写上另一头",IF(AND($L1022="内部转账",$M1022=$C1022),"※对方账户跟本账户是同一个",IF(AND($L1022&lt;&gt;"内部转账",$M1022&lt;&gt;""),"△填了对方账户，但类别不是内部转账",IF($H1022&lt;0,"△这一笔之后该账户余额成负数了，核一下",""))))))))))))</f>
        <v/>
      </c>
    </row>
    <row r="1023">
      <c r="A1023" s="17">
        <f>IF($C1023="","",COUNTA($C$5:$C1023))</f>
        <v/>
      </c>
      <c r="B1023" s="20" t="n"/>
      <c r="C1023" s="18" t="n"/>
      <c r="D1023" s="18" t="n"/>
      <c r="E1023" s="26" t="n"/>
      <c r="F1023" s="19" t="n"/>
      <c r="G1023" s="19" t="n"/>
      <c r="H1023" s="27">
        <f>IF($C1023="","",ROUND(SUMIF(账户表,$C1023,账户期初)+SUMIFS($F$5:F1023,$C$5:C1023,$C1023)-SUMIFS($G$5:G1023,$C$5:C1023,$C1023),2))</f>
        <v/>
      </c>
      <c r="I1023" s="18" t="n"/>
      <c r="J1023" s="18" t="n"/>
      <c r="K1023" s="28">
        <f>IF($B1023="","",--TEXT($B1023,"yyyymm"))</f>
        <v/>
      </c>
      <c r="L1023" s="29">
        <f>IF($D1023="","",IFERROR(INDEX(类别属性,MATCH($D1023,类别表,0)),""))</f>
        <v/>
      </c>
      <c r="M1023" s="18" t="n"/>
      <c r="N1023" s="18" t="n"/>
      <c r="O1023" s="26" t="n"/>
      <c r="P1023" s="21">
        <f>IF($C1023="","",IF(ISNA(MATCH($C1023,账户表,0)),"※这个账户不在【基础资料】的账户档案里",IF($B1023="","※没填日期，这一笔不会进任何月份的报表",IF(AND($F1023&lt;&gt;"",$G1023&lt;&gt;""),"※收入和支出不能同时填",IF(AND(N($F1023)=0,N($G1023)=0),"※收入和支出都没填",IF(OR(N($F1023)&lt;0,N($G1023)&lt;0),"※金额不能填负数，方向反了就换一列填",IF($D1023="","※没填收支类别，分类报表会漏掉这一笔",IF(ISNA(MATCH($D1023,类别表,0)),"※收支类别不在【基础资料】的清单里",IF(AND($L1023="内部转账",$M1023=""),"△内部转账要在「对方账户」写上另一头",IF(AND($L1023="内部转账",$M1023=$C1023),"※对方账户跟本账户是同一个",IF(AND($L1023&lt;&gt;"内部转账",$M1023&lt;&gt;""),"△填了对方账户，但类别不是内部转账",IF($H1023&lt;0,"△这一笔之后该账户余额成负数了，核一下",""))))))))))))</f>
        <v/>
      </c>
    </row>
    <row r="1024">
      <c r="A1024" s="17">
        <f>IF($C1024="","",COUNTA($C$5:$C1024))</f>
        <v/>
      </c>
      <c r="B1024" s="20" t="n"/>
      <c r="C1024" s="18" t="n"/>
      <c r="D1024" s="18" t="n"/>
      <c r="E1024" s="26" t="n"/>
      <c r="F1024" s="19" t="n"/>
      <c r="G1024" s="19" t="n"/>
      <c r="H1024" s="27">
        <f>IF($C1024="","",ROUND(SUMIF(账户表,$C1024,账户期初)+SUMIFS($F$5:F1024,$C$5:C1024,$C1024)-SUMIFS($G$5:G1024,$C$5:C1024,$C1024),2))</f>
        <v/>
      </c>
      <c r="I1024" s="18" t="n"/>
      <c r="J1024" s="18" t="n"/>
      <c r="K1024" s="28">
        <f>IF($B1024="","",--TEXT($B1024,"yyyymm"))</f>
        <v/>
      </c>
      <c r="L1024" s="29">
        <f>IF($D1024="","",IFERROR(INDEX(类别属性,MATCH($D1024,类别表,0)),""))</f>
        <v/>
      </c>
      <c r="M1024" s="18" t="n"/>
      <c r="N1024" s="18" t="n"/>
      <c r="O1024" s="26" t="n"/>
      <c r="P1024" s="21">
        <f>IF($C1024="","",IF(ISNA(MATCH($C1024,账户表,0)),"※这个账户不在【基础资料】的账户档案里",IF($B1024="","※没填日期，这一笔不会进任何月份的报表",IF(AND($F1024&lt;&gt;"",$G1024&lt;&gt;""),"※收入和支出不能同时填",IF(AND(N($F1024)=0,N($G1024)=0),"※收入和支出都没填",IF(OR(N($F1024)&lt;0,N($G1024)&lt;0),"※金额不能填负数，方向反了就换一列填",IF($D1024="","※没填收支类别，分类报表会漏掉这一笔",IF(ISNA(MATCH($D1024,类别表,0)),"※收支类别不在【基础资料】的清单里",IF(AND($L1024="内部转账",$M1024=""),"△内部转账要在「对方账户」写上另一头",IF(AND($L1024="内部转账",$M1024=$C1024),"※对方账户跟本账户是同一个",IF(AND($L1024&lt;&gt;"内部转账",$M1024&lt;&gt;""),"△填了对方账户，但类别不是内部转账",IF($H1024&lt;0,"△这一笔之后该账户余额成负数了，核一下",""))))))))))))</f>
        <v/>
      </c>
    </row>
    <row r="1025">
      <c r="A1025" s="17">
        <f>IF($C1025="","",COUNTA($C$5:$C1025))</f>
        <v/>
      </c>
      <c r="B1025" s="20" t="n"/>
      <c r="C1025" s="18" t="n"/>
      <c r="D1025" s="18" t="n"/>
      <c r="E1025" s="26" t="n"/>
      <c r="F1025" s="19" t="n"/>
      <c r="G1025" s="19" t="n"/>
      <c r="H1025" s="27">
        <f>IF($C1025="","",ROUND(SUMIF(账户表,$C1025,账户期初)+SUMIFS($F$5:F1025,$C$5:C1025,$C1025)-SUMIFS($G$5:G1025,$C$5:C1025,$C1025),2))</f>
        <v/>
      </c>
      <c r="I1025" s="18" t="n"/>
      <c r="J1025" s="18" t="n"/>
      <c r="K1025" s="28">
        <f>IF($B1025="","",--TEXT($B1025,"yyyymm"))</f>
        <v/>
      </c>
      <c r="L1025" s="29">
        <f>IF($D1025="","",IFERROR(INDEX(类别属性,MATCH($D1025,类别表,0)),""))</f>
        <v/>
      </c>
      <c r="M1025" s="18" t="n"/>
      <c r="N1025" s="18" t="n"/>
      <c r="O1025" s="26" t="n"/>
      <c r="P1025" s="21">
        <f>IF($C1025="","",IF(ISNA(MATCH($C1025,账户表,0)),"※这个账户不在【基础资料】的账户档案里",IF($B1025="","※没填日期，这一笔不会进任何月份的报表",IF(AND($F1025&lt;&gt;"",$G1025&lt;&gt;""),"※收入和支出不能同时填",IF(AND(N($F1025)=0,N($G1025)=0),"※收入和支出都没填",IF(OR(N($F1025)&lt;0,N($G1025)&lt;0),"※金额不能填负数，方向反了就换一列填",IF($D1025="","※没填收支类别，分类报表会漏掉这一笔",IF(ISNA(MATCH($D1025,类别表,0)),"※收支类别不在【基础资料】的清单里",IF(AND($L1025="内部转账",$M1025=""),"△内部转账要在「对方账户」写上另一头",IF(AND($L1025="内部转账",$M1025=$C1025),"※对方账户跟本账户是同一个",IF(AND($L1025&lt;&gt;"内部转账",$M1025&lt;&gt;""),"△填了对方账户，但类别不是内部转账",IF($H1025&lt;0,"△这一笔之后该账户余额成负数了，核一下",""))))))))))))</f>
        <v/>
      </c>
    </row>
    <row r="1026">
      <c r="A1026" s="17">
        <f>IF($C1026="","",COUNTA($C$5:$C1026))</f>
        <v/>
      </c>
      <c r="B1026" s="20" t="n"/>
      <c r="C1026" s="18" t="n"/>
      <c r="D1026" s="18" t="n"/>
      <c r="E1026" s="26" t="n"/>
      <c r="F1026" s="19" t="n"/>
      <c r="G1026" s="19" t="n"/>
      <c r="H1026" s="27">
        <f>IF($C1026="","",ROUND(SUMIF(账户表,$C1026,账户期初)+SUMIFS($F$5:F1026,$C$5:C1026,$C1026)-SUMIFS($G$5:G1026,$C$5:C1026,$C1026),2))</f>
        <v/>
      </c>
      <c r="I1026" s="18" t="n"/>
      <c r="J1026" s="18" t="n"/>
      <c r="K1026" s="28">
        <f>IF($B1026="","",--TEXT($B1026,"yyyymm"))</f>
        <v/>
      </c>
      <c r="L1026" s="29">
        <f>IF($D1026="","",IFERROR(INDEX(类别属性,MATCH($D1026,类别表,0)),""))</f>
        <v/>
      </c>
      <c r="M1026" s="18" t="n"/>
      <c r="N1026" s="18" t="n"/>
      <c r="O1026" s="26" t="n"/>
      <c r="P1026" s="21">
        <f>IF($C1026="","",IF(ISNA(MATCH($C1026,账户表,0)),"※这个账户不在【基础资料】的账户档案里",IF($B1026="","※没填日期，这一笔不会进任何月份的报表",IF(AND($F1026&lt;&gt;"",$G1026&lt;&gt;""),"※收入和支出不能同时填",IF(AND(N($F1026)=0,N($G1026)=0),"※收入和支出都没填",IF(OR(N($F1026)&lt;0,N($G1026)&lt;0),"※金额不能填负数，方向反了就换一列填",IF($D1026="","※没填收支类别，分类报表会漏掉这一笔",IF(ISNA(MATCH($D1026,类别表,0)),"※收支类别不在【基础资料】的清单里",IF(AND($L1026="内部转账",$M1026=""),"△内部转账要在「对方账户」写上另一头",IF(AND($L1026="内部转账",$M1026=$C1026),"※对方账户跟本账户是同一个",IF(AND($L1026&lt;&gt;"内部转账",$M1026&lt;&gt;""),"△填了对方账户，但类别不是内部转账",IF($H1026&lt;0,"△这一笔之后该账户余额成负数了，核一下",""))))))))))))</f>
        <v/>
      </c>
    </row>
    <row r="1027">
      <c r="A1027" s="17">
        <f>IF($C1027="","",COUNTA($C$5:$C1027))</f>
        <v/>
      </c>
      <c r="B1027" s="20" t="n"/>
      <c r="C1027" s="18" t="n"/>
      <c r="D1027" s="18" t="n"/>
      <c r="E1027" s="26" t="n"/>
      <c r="F1027" s="19" t="n"/>
      <c r="G1027" s="19" t="n"/>
      <c r="H1027" s="27">
        <f>IF($C1027="","",ROUND(SUMIF(账户表,$C1027,账户期初)+SUMIFS($F$5:F1027,$C$5:C1027,$C1027)-SUMIFS($G$5:G1027,$C$5:C1027,$C1027),2))</f>
        <v/>
      </c>
      <c r="I1027" s="18" t="n"/>
      <c r="J1027" s="18" t="n"/>
      <c r="K1027" s="28">
        <f>IF($B1027="","",--TEXT($B1027,"yyyymm"))</f>
        <v/>
      </c>
      <c r="L1027" s="29">
        <f>IF($D1027="","",IFERROR(INDEX(类别属性,MATCH($D1027,类别表,0)),""))</f>
        <v/>
      </c>
      <c r="M1027" s="18" t="n"/>
      <c r="N1027" s="18" t="n"/>
      <c r="O1027" s="26" t="n"/>
      <c r="P1027" s="21">
        <f>IF($C1027="","",IF(ISNA(MATCH($C1027,账户表,0)),"※这个账户不在【基础资料】的账户档案里",IF($B1027="","※没填日期，这一笔不会进任何月份的报表",IF(AND($F1027&lt;&gt;"",$G1027&lt;&gt;""),"※收入和支出不能同时填",IF(AND(N($F1027)=0,N($G1027)=0),"※收入和支出都没填",IF(OR(N($F1027)&lt;0,N($G1027)&lt;0),"※金额不能填负数，方向反了就换一列填",IF($D1027="","※没填收支类别，分类报表会漏掉这一笔",IF(ISNA(MATCH($D1027,类别表,0)),"※收支类别不在【基础资料】的清单里",IF(AND($L1027="内部转账",$M1027=""),"△内部转账要在「对方账户」写上另一头",IF(AND($L1027="内部转账",$M1027=$C1027),"※对方账户跟本账户是同一个",IF(AND($L1027&lt;&gt;"内部转账",$M1027&lt;&gt;""),"△填了对方账户，但类别不是内部转账",IF($H1027&lt;0,"△这一笔之后该账户余额成负数了，核一下",""))))))))))))</f>
        <v/>
      </c>
    </row>
    <row r="1028">
      <c r="A1028" s="17">
        <f>IF($C1028="","",COUNTA($C$5:$C1028))</f>
        <v/>
      </c>
      <c r="B1028" s="20" t="n"/>
      <c r="C1028" s="18" t="n"/>
      <c r="D1028" s="18" t="n"/>
      <c r="E1028" s="26" t="n"/>
      <c r="F1028" s="19" t="n"/>
      <c r="G1028" s="19" t="n"/>
      <c r="H1028" s="27">
        <f>IF($C1028="","",ROUND(SUMIF(账户表,$C1028,账户期初)+SUMIFS($F$5:F1028,$C$5:C1028,$C1028)-SUMIFS($G$5:G1028,$C$5:C1028,$C1028),2))</f>
        <v/>
      </c>
      <c r="I1028" s="18" t="n"/>
      <c r="J1028" s="18" t="n"/>
      <c r="K1028" s="28">
        <f>IF($B1028="","",--TEXT($B1028,"yyyymm"))</f>
        <v/>
      </c>
      <c r="L1028" s="29">
        <f>IF($D1028="","",IFERROR(INDEX(类别属性,MATCH($D1028,类别表,0)),""))</f>
        <v/>
      </c>
      <c r="M1028" s="18" t="n"/>
      <c r="N1028" s="18" t="n"/>
      <c r="O1028" s="26" t="n"/>
      <c r="P1028" s="21">
        <f>IF($C1028="","",IF(ISNA(MATCH($C1028,账户表,0)),"※这个账户不在【基础资料】的账户档案里",IF($B1028="","※没填日期，这一笔不会进任何月份的报表",IF(AND($F1028&lt;&gt;"",$G1028&lt;&gt;""),"※收入和支出不能同时填",IF(AND(N($F1028)=0,N($G1028)=0),"※收入和支出都没填",IF(OR(N($F1028)&lt;0,N($G1028)&lt;0),"※金额不能填负数，方向反了就换一列填",IF($D1028="","※没填收支类别，分类报表会漏掉这一笔",IF(ISNA(MATCH($D1028,类别表,0)),"※收支类别不在【基础资料】的清单里",IF(AND($L1028="内部转账",$M1028=""),"△内部转账要在「对方账户」写上另一头",IF(AND($L1028="内部转账",$M1028=$C1028),"※对方账户跟本账户是同一个",IF(AND($L1028&lt;&gt;"内部转账",$M1028&lt;&gt;""),"△填了对方账户，但类别不是内部转账",IF($H1028&lt;0,"△这一笔之后该账户余额成负数了，核一下",""))))))))))))</f>
        <v/>
      </c>
    </row>
    <row r="1029">
      <c r="A1029" s="17">
        <f>IF($C1029="","",COUNTA($C$5:$C1029))</f>
        <v/>
      </c>
      <c r="B1029" s="20" t="n"/>
      <c r="C1029" s="18" t="n"/>
      <c r="D1029" s="18" t="n"/>
      <c r="E1029" s="26" t="n"/>
      <c r="F1029" s="19" t="n"/>
      <c r="G1029" s="19" t="n"/>
      <c r="H1029" s="27">
        <f>IF($C1029="","",ROUND(SUMIF(账户表,$C1029,账户期初)+SUMIFS($F$5:F1029,$C$5:C1029,$C1029)-SUMIFS($G$5:G1029,$C$5:C1029,$C1029),2))</f>
        <v/>
      </c>
      <c r="I1029" s="18" t="n"/>
      <c r="J1029" s="18" t="n"/>
      <c r="K1029" s="28">
        <f>IF($B1029="","",--TEXT($B1029,"yyyymm"))</f>
        <v/>
      </c>
      <c r="L1029" s="29">
        <f>IF($D1029="","",IFERROR(INDEX(类别属性,MATCH($D1029,类别表,0)),""))</f>
        <v/>
      </c>
      <c r="M1029" s="18" t="n"/>
      <c r="N1029" s="18" t="n"/>
      <c r="O1029" s="26" t="n"/>
      <c r="P1029" s="21">
        <f>IF($C1029="","",IF(ISNA(MATCH($C1029,账户表,0)),"※这个账户不在【基础资料】的账户档案里",IF($B1029="","※没填日期，这一笔不会进任何月份的报表",IF(AND($F1029&lt;&gt;"",$G1029&lt;&gt;""),"※收入和支出不能同时填",IF(AND(N($F1029)=0,N($G1029)=0),"※收入和支出都没填",IF(OR(N($F1029)&lt;0,N($G1029)&lt;0),"※金额不能填负数，方向反了就换一列填",IF($D1029="","※没填收支类别，分类报表会漏掉这一笔",IF(ISNA(MATCH($D1029,类别表,0)),"※收支类别不在【基础资料】的清单里",IF(AND($L1029="内部转账",$M1029=""),"△内部转账要在「对方账户」写上另一头",IF(AND($L1029="内部转账",$M1029=$C1029),"※对方账户跟本账户是同一个",IF(AND($L1029&lt;&gt;"内部转账",$M1029&lt;&gt;""),"△填了对方账户，但类别不是内部转账",IF($H1029&lt;0,"△这一笔之后该账户余额成负数了，核一下",""))))))))))))</f>
        <v/>
      </c>
    </row>
    <row r="1030">
      <c r="A1030" s="17">
        <f>IF($C1030="","",COUNTA($C$5:$C1030))</f>
        <v/>
      </c>
      <c r="B1030" s="20" t="n"/>
      <c r="C1030" s="18" t="n"/>
      <c r="D1030" s="18" t="n"/>
      <c r="E1030" s="26" t="n"/>
      <c r="F1030" s="19" t="n"/>
      <c r="G1030" s="19" t="n"/>
      <c r="H1030" s="27">
        <f>IF($C1030="","",ROUND(SUMIF(账户表,$C1030,账户期初)+SUMIFS($F$5:F1030,$C$5:C1030,$C1030)-SUMIFS($G$5:G1030,$C$5:C1030,$C1030),2))</f>
        <v/>
      </c>
      <c r="I1030" s="18" t="n"/>
      <c r="J1030" s="18" t="n"/>
      <c r="K1030" s="28">
        <f>IF($B1030="","",--TEXT($B1030,"yyyymm"))</f>
        <v/>
      </c>
      <c r="L1030" s="29">
        <f>IF($D1030="","",IFERROR(INDEX(类别属性,MATCH($D1030,类别表,0)),""))</f>
        <v/>
      </c>
      <c r="M1030" s="18" t="n"/>
      <c r="N1030" s="18" t="n"/>
      <c r="O1030" s="26" t="n"/>
      <c r="P1030" s="21">
        <f>IF($C1030="","",IF(ISNA(MATCH($C1030,账户表,0)),"※这个账户不在【基础资料】的账户档案里",IF($B1030="","※没填日期，这一笔不会进任何月份的报表",IF(AND($F1030&lt;&gt;"",$G1030&lt;&gt;""),"※收入和支出不能同时填",IF(AND(N($F1030)=0,N($G1030)=0),"※收入和支出都没填",IF(OR(N($F1030)&lt;0,N($G1030)&lt;0),"※金额不能填负数，方向反了就换一列填",IF($D1030="","※没填收支类别，分类报表会漏掉这一笔",IF(ISNA(MATCH($D1030,类别表,0)),"※收支类别不在【基础资料】的清单里",IF(AND($L1030="内部转账",$M1030=""),"△内部转账要在「对方账户」写上另一头",IF(AND($L1030="内部转账",$M1030=$C1030),"※对方账户跟本账户是同一个",IF(AND($L1030&lt;&gt;"内部转账",$M1030&lt;&gt;""),"△填了对方账户，但类别不是内部转账",IF($H1030&lt;0,"△这一笔之后该账户余额成负数了，核一下",""))))))))))))</f>
        <v/>
      </c>
    </row>
    <row r="1031">
      <c r="A1031" s="17">
        <f>IF($C1031="","",COUNTA($C$5:$C1031))</f>
        <v/>
      </c>
      <c r="B1031" s="20" t="n"/>
      <c r="C1031" s="18" t="n"/>
      <c r="D1031" s="18" t="n"/>
      <c r="E1031" s="26" t="n"/>
      <c r="F1031" s="19" t="n"/>
      <c r="G1031" s="19" t="n"/>
      <c r="H1031" s="27">
        <f>IF($C1031="","",ROUND(SUMIF(账户表,$C1031,账户期初)+SUMIFS($F$5:F1031,$C$5:C1031,$C1031)-SUMIFS($G$5:G1031,$C$5:C1031,$C1031),2))</f>
        <v/>
      </c>
      <c r="I1031" s="18" t="n"/>
      <c r="J1031" s="18" t="n"/>
      <c r="K1031" s="28">
        <f>IF($B1031="","",--TEXT($B1031,"yyyymm"))</f>
        <v/>
      </c>
      <c r="L1031" s="29">
        <f>IF($D1031="","",IFERROR(INDEX(类别属性,MATCH($D1031,类别表,0)),""))</f>
        <v/>
      </c>
      <c r="M1031" s="18" t="n"/>
      <c r="N1031" s="18" t="n"/>
      <c r="O1031" s="26" t="n"/>
      <c r="P1031" s="21">
        <f>IF($C1031="","",IF(ISNA(MATCH($C1031,账户表,0)),"※这个账户不在【基础资料】的账户档案里",IF($B1031="","※没填日期，这一笔不会进任何月份的报表",IF(AND($F1031&lt;&gt;"",$G1031&lt;&gt;""),"※收入和支出不能同时填",IF(AND(N($F1031)=0,N($G1031)=0),"※收入和支出都没填",IF(OR(N($F1031)&lt;0,N($G1031)&lt;0),"※金额不能填负数，方向反了就换一列填",IF($D1031="","※没填收支类别，分类报表会漏掉这一笔",IF(ISNA(MATCH($D1031,类别表,0)),"※收支类别不在【基础资料】的清单里",IF(AND($L1031="内部转账",$M1031=""),"△内部转账要在「对方账户」写上另一头",IF(AND($L1031="内部转账",$M1031=$C1031),"※对方账户跟本账户是同一个",IF(AND($L1031&lt;&gt;"内部转账",$M1031&lt;&gt;""),"△填了对方账户，但类别不是内部转账",IF($H1031&lt;0,"△这一笔之后该账户余额成负数了，核一下",""))))))))))))</f>
        <v/>
      </c>
    </row>
    <row r="1032">
      <c r="A1032" s="17">
        <f>IF($C1032="","",COUNTA($C$5:$C1032))</f>
        <v/>
      </c>
      <c r="B1032" s="20" t="n"/>
      <c r="C1032" s="18" t="n"/>
      <c r="D1032" s="18" t="n"/>
      <c r="E1032" s="26" t="n"/>
      <c r="F1032" s="19" t="n"/>
      <c r="G1032" s="19" t="n"/>
      <c r="H1032" s="27">
        <f>IF($C1032="","",ROUND(SUMIF(账户表,$C1032,账户期初)+SUMIFS($F$5:F1032,$C$5:C1032,$C1032)-SUMIFS($G$5:G1032,$C$5:C1032,$C1032),2))</f>
        <v/>
      </c>
      <c r="I1032" s="18" t="n"/>
      <c r="J1032" s="18" t="n"/>
      <c r="K1032" s="28">
        <f>IF($B1032="","",--TEXT($B1032,"yyyymm"))</f>
        <v/>
      </c>
      <c r="L1032" s="29">
        <f>IF($D1032="","",IFERROR(INDEX(类别属性,MATCH($D1032,类别表,0)),""))</f>
        <v/>
      </c>
      <c r="M1032" s="18" t="n"/>
      <c r="N1032" s="18" t="n"/>
      <c r="O1032" s="26" t="n"/>
      <c r="P1032" s="21">
        <f>IF($C1032="","",IF(ISNA(MATCH($C1032,账户表,0)),"※这个账户不在【基础资料】的账户档案里",IF($B1032="","※没填日期，这一笔不会进任何月份的报表",IF(AND($F1032&lt;&gt;"",$G1032&lt;&gt;""),"※收入和支出不能同时填",IF(AND(N($F1032)=0,N($G1032)=0),"※收入和支出都没填",IF(OR(N($F1032)&lt;0,N($G1032)&lt;0),"※金额不能填负数，方向反了就换一列填",IF($D1032="","※没填收支类别，分类报表会漏掉这一笔",IF(ISNA(MATCH($D1032,类别表,0)),"※收支类别不在【基础资料】的清单里",IF(AND($L1032="内部转账",$M1032=""),"△内部转账要在「对方账户」写上另一头",IF(AND($L1032="内部转账",$M1032=$C1032),"※对方账户跟本账户是同一个",IF(AND($L1032&lt;&gt;"内部转账",$M1032&lt;&gt;""),"△填了对方账户，但类别不是内部转账",IF($H1032&lt;0,"△这一笔之后该账户余额成负数了，核一下",""))))))))))))</f>
        <v/>
      </c>
    </row>
    <row r="1033">
      <c r="A1033" s="17">
        <f>IF($C1033="","",COUNTA($C$5:$C1033))</f>
        <v/>
      </c>
      <c r="B1033" s="20" t="n"/>
      <c r="C1033" s="18" t="n"/>
      <c r="D1033" s="18" t="n"/>
      <c r="E1033" s="26" t="n"/>
      <c r="F1033" s="19" t="n"/>
      <c r="G1033" s="19" t="n"/>
      <c r="H1033" s="27">
        <f>IF($C1033="","",ROUND(SUMIF(账户表,$C1033,账户期初)+SUMIFS($F$5:F1033,$C$5:C1033,$C1033)-SUMIFS($G$5:G1033,$C$5:C1033,$C1033),2))</f>
        <v/>
      </c>
      <c r="I1033" s="18" t="n"/>
      <c r="J1033" s="18" t="n"/>
      <c r="K1033" s="28">
        <f>IF($B1033="","",--TEXT($B1033,"yyyymm"))</f>
        <v/>
      </c>
      <c r="L1033" s="29">
        <f>IF($D1033="","",IFERROR(INDEX(类别属性,MATCH($D1033,类别表,0)),""))</f>
        <v/>
      </c>
      <c r="M1033" s="18" t="n"/>
      <c r="N1033" s="18" t="n"/>
      <c r="O1033" s="26" t="n"/>
      <c r="P1033" s="21">
        <f>IF($C1033="","",IF(ISNA(MATCH($C1033,账户表,0)),"※这个账户不在【基础资料】的账户档案里",IF($B1033="","※没填日期，这一笔不会进任何月份的报表",IF(AND($F1033&lt;&gt;"",$G1033&lt;&gt;""),"※收入和支出不能同时填",IF(AND(N($F1033)=0,N($G1033)=0),"※收入和支出都没填",IF(OR(N($F1033)&lt;0,N($G1033)&lt;0),"※金额不能填负数，方向反了就换一列填",IF($D1033="","※没填收支类别，分类报表会漏掉这一笔",IF(ISNA(MATCH($D1033,类别表,0)),"※收支类别不在【基础资料】的清单里",IF(AND($L1033="内部转账",$M1033=""),"△内部转账要在「对方账户」写上另一头",IF(AND($L1033="内部转账",$M1033=$C1033),"※对方账户跟本账户是同一个",IF(AND($L1033&lt;&gt;"内部转账",$M1033&lt;&gt;""),"△填了对方账户，但类别不是内部转账",IF($H1033&lt;0,"△这一笔之后该账户余额成负数了，核一下",""))))))))))))</f>
        <v/>
      </c>
    </row>
    <row r="1034">
      <c r="A1034" s="17">
        <f>IF($C1034="","",COUNTA($C$5:$C1034))</f>
        <v/>
      </c>
      <c r="B1034" s="20" t="n"/>
      <c r="C1034" s="18" t="n"/>
      <c r="D1034" s="18" t="n"/>
      <c r="E1034" s="26" t="n"/>
      <c r="F1034" s="19" t="n"/>
      <c r="G1034" s="19" t="n"/>
      <c r="H1034" s="27">
        <f>IF($C1034="","",ROUND(SUMIF(账户表,$C1034,账户期初)+SUMIFS($F$5:F1034,$C$5:C1034,$C1034)-SUMIFS($G$5:G1034,$C$5:C1034,$C1034),2))</f>
        <v/>
      </c>
      <c r="I1034" s="18" t="n"/>
      <c r="J1034" s="18" t="n"/>
      <c r="K1034" s="28">
        <f>IF($B1034="","",--TEXT($B1034,"yyyymm"))</f>
        <v/>
      </c>
      <c r="L1034" s="29">
        <f>IF($D1034="","",IFERROR(INDEX(类别属性,MATCH($D1034,类别表,0)),""))</f>
        <v/>
      </c>
      <c r="M1034" s="18" t="n"/>
      <c r="N1034" s="18" t="n"/>
      <c r="O1034" s="26" t="n"/>
      <c r="P1034" s="21">
        <f>IF($C1034="","",IF(ISNA(MATCH($C1034,账户表,0)),"※这个账户不在【基础资料】的账户档案里",IF($B1034="","※没填日期，这一笔不会进任何月份的报表",IF(AND($F1034&lt;&gt;"",$G1034&lt;&gt;""),"※收入和支出不能同时填",IF(AND(N($F1034)=0,N($G1034)=0),"※收入和支出都没填",IF(OR(N($F1034)&lt;0,N($G1034)&lt;0),"※金额不能填负数，方向反了就换一列填",IF($D1034="","※没填收支类别，分类报表会漏掉这一笔",IF(ISNA(MATCH($D1034,类别表,0)),"※收支类别不在【基础资料】的清单里",IF(AND($L1034="内部转账",$M1034=""),"△内部转账要在「对方账户」写上另一头",IF(AND($L1034="内部转账",$M1034=$C1034),"※对方账户跟本账户是同一个",IF(AND($L1034&lt;&gt;"内部转账",$M1034&lt;&gt;""),"△填了对方账户，但类别不是内部转账",IF($H1034&lt;0,"△这一笔之后该账户余额成负数了，核一下",""))))))))))))</f>
        <v/>
      </c>
    </row>
    <row r="1035">
      <c r="A1035" s="17">
        <f>IF($C1035="","",COUNTA($C$5:$C1035))</f>
        <v/>
      </c>
      <c r="B1035" s="20" t="n"/>
      <c r="C1035" s="18" t="n"/>
      <c r="D1035" s="18" t="n"/>
      <c r="E1035" s="26" t="n"/>
      <c r="F1035" s="19" t="n"/>
      <c r="G1035" s="19" t="n"/>
      <c r="H1035" s="27">
        <f>IF($C1035="","",ROUND(SUMIF(账户表,$C1035,账户期初)+SUMIFS($F$5:F1035,$C$5:C1035,$C1035)-SUMIFS($G$5:G1035,$C$5:C1035,$C1035),2))</f>
        <v/>
      </c>
      <c r="I1035" s="18" t="n"/>
      <c r="J1035" s="18" t="n"/>
      <c r="K1035" s="28">
        <f>IF($B1035="","",--TEXT($B1035,"yyyymm"))</f>
        <v/>
      </c>
      <c r="L1035" s="29">
        <f>IF($D1035="","",IFERROR(INDEX(类别属性,MATCH($D1035,类别表,0)),""))</f>
        <v/>
      </c>
      <c r="M1035" s="18" t="n"/>
      <c r="N1035" s="18" t="n"/>
      <c r="O1035" s="26" t="n"/>
      <c r="P1035" s="21">
        <f>IF($C1035="","",IF(ISNA(MATCH($C1035,账户表,0)),"※这个账户不在【基础资料】的账户档案里",IF($B1035="","※没填日期，这一笔不会进任何月份的报表",IF(AND($F1035&lt;&gt;"",$G1035&lt;&gt;""),"※收入和支出不能同时填",IF(AND(N($F1035)=0,N($G1035)=0),"※收入和支出都没填",IF(OR(N($F1035)&lt;0,N($G1035)&lt;0),"※金额不能填负数，方向反了就换一列填",IF($D1035="","※没填收支类别，分类报表会漏掉这一笔",IF(ISNA(MATCH($D1035,类别表,0)),"※收支类别不在【基础资料】的清单里",IF(AND($L1035="内部转账",$M1035=""),"△内部转账要在「对方账户」写上另一头",IF(AND($L1035="内部转账",$M1035=$C1035),"※对方账户跟本账户是同一个",IF(AND($L1035&lt;&gt;"内部转账",$M1035&lt;&gt;""),"△填了对方账户，但类别不是内部转账",IF($H1035&lt;0,"△这一笔之后该账户余额成负数了，核一下",""))))))))))))</f>
        <v/>
      </c>
    </row>
    <row r="1036">
      <c r="A1036" s="17">
        <f>IF($C1036="","",COUNTA($C$5:$C1036))</f>
        <v/>
      </c>
      <c r="B1036" s="20" t="n"/>
      <c r="C1036" s="18" t="n"/>
      <c r="D1036" s="18" t="n"/>
      <c r="E1036" s="26" t="n"/>
      <c r="F1036" s="19" t="n"/>
      <c r="G1036" s="19" t="n"/>
      <c r="H1036" s="27">
        <f>IF($C1036="","",ROUND(SUMIF(账户表,$C1036,账户期初)+SUMIFS($F$5:F1036,$C$5:C1036,$C1036)-SUMIFS($G$5:G1036,$C$5:C1036,$C1036),2))</f>
        <v/>
      </c>
      <c r="I1036" s="18" t="n"/>
      <c r="J1036" s="18" t="n"/>
      <c r="K1036" s="28">
        <f>IF($B1036="","",--TEXT($B1036,"yyyymm"))</f>
        <v/>
      </c>
      <c r="L1036" s="29">
        <f>IF($D1036="","",IFERROR(INDEX(类别属性,MATCH($D1036,类别表,0)),""))</f>
        <v/>
      </c>
      <c r="M1036" s="18" t="n"/>
      <c r="N1036" s="18" t="n"/>
      <c r="O1036" s="26" t="n"/>
      <c r="P1036" s="21">
        <f>IF($C1036="","",IF(ISNA(MATCH($C1036,账户表,0)),"※这个账户不在【基础资料】的账户档案里",IF($B1036="","※没填日期，这一笔不会进任何月份的报表",IF(AND($F1036&lt;&gt;"",$G1036&lt;&gt;""),"※收入和支出不能同时填",IF(AND(N($F1036)=0,N($G1036)=0),"※收入和支出都没填",IF(OR(N($F1036)&lt;0,N($G1036)&lt;0),"※金额不能填负数，方向反了就换一列填",IF($D1036="","※没填收支类别，分类报表会漏掉这一笔",IF(ISNA(MATCH($D1036,类别表,0)),"※收支类别不在【基础资料】的清单里",IF(AND($L1036="内部转账",$M1036=""),"△内部转账要在「对方账户」写上另一头",IF(AND($L1036="内部转账",$M1036=$C1036),"※对方账户跟本账户是同一个",IF(AND($L1036&lt;&gt;"内部转账",$M1036&lt;&gt;""),"△填了对方账户，但类别不是内部转账",IF($H1036&lt;0,"△这一笔之后该账户余额成负数了，核一下",""))))))))))))</f>
        <v/>
      </c>
    </row>
    <row r="1037">
      <c r="A1037" s="17">
        <f>IF($C1037="","",COUNTA($C$5:$C1037))</f>
        <v/>
      </c>
      <c r="B1037" s="20" t="n"/>
      <c r="C1037" s="18" t="n"/>
      <c r="D1037" s="18" t="n"/>
      <c r="E1037" s="26" t="n"/>
      <c r="F1037" s="19" t="n"/>
      <c r="G1037" s="19" t="n"/>
      <c r="H1037" s="27">
        <f>IF($C1037="","",ROUND(SUMIF(账户表,$C1037,账户期初)+SUMIFS($F$5:F1037,$C$5:C1037,$C1037)-SUMIFS($G$5:G1037,$C$5:C1037,$C1037),2))</f>
        <v/>
      </c>
      <c r="I1037" s="18" t="n"/>
      <c r="J1037" s="18" t="n"/>
      <c r="K1037" s="28">
        <f>IF($B1037="","",--TEXT($B1037,"yyyymm"))</f>
        <v/>
      </c>
      <c r="L1037" s="29">
        <f>IF($D1037="","",IFERROR(INDEX(类别属性,MATCH($D1037,类别表,0)),""))</f>
        <v/>
      </c>
      <c r="M1037" s="18" t="n"/>
      <c r="N1037" s="18" t="n"/>
      <c r="O1037" s="26" t="n"/>
      <c r="P1037" s="21">
        <f>IF($C1037="","",IF(ISNA(MATCH($C1037,账户表,0)),"※这个账户不在【基础资料】的账户档案里",IF($B1037="","※没填日期，这一笔不会进任何月份的报表",IF(AND($F1037&lt;&gt;"",$G1037&lt;&gt;""),"※收入和支出不能同时填",IF(AND(N($F1037)=0,N($G1037)=0),"※收入和支出都没填",IF(OR(N($F1037)&lt;0,N($G1037)&lt;0),"※金额不能填负数，方向反了就换一列填",IF($D1037="","※没填收支类别，分类报表会漏掉这一笔",IF(ISNA(MATCH($D1037,类别表,0)),"※收支类别不在【基础资料】的清单里",IF(AND($L1037="内部转账",$M1037=""),"△内部转账要在「对方账户」写上另一头",IF(AND($L1037="内部转账",$M1037=$C1037),"※对方账户跟本账户是同一个",IF(AND($L1037&lt;&gt;"内部转账",$M1037&lt;&gt;""),"△填了对方账户，但类别不是内部转账",IF($H1037&lt;0,"△这一笔之后该账户余额成负数了，核一下",""))))))))))))</f>
        <v/>
      </c>
    </row>
    <row r="1038">
      <c r="A1038" s="17">
        <f>IF($C1038="","",COUNTA($C$5:$C1038))</f>
        <v/>
      </c>
      <c r="B1038" s="20" t="n"/>
      <c r="C1038" s="18" t="n"/>
      <c r="D1038" s="18" t="n"/>
      <c r="E1038" s="26" t="n"/>
      <c r="F1038" s="19" t="n"/>
      <c r="G1038" s="19" t="n"/>
      <c r="H1038" s="27">
        <f>IF($C1038="","",ROUND(SUMIF(账户表,$C1038,账户期初)+SUMIFS($F$5:F1038,$C$5:C1038,$C1038)-SUMIFS($G$5:G1038,$C$5:C1038,$C1038),2))</f>
        <v/>
      </c>
      <c r="I1038" s="18" t="n"/>
      <c r="J1038" s="18" t="n"/>
      <c r="K1038" s="28">
        <f>IF($B1038="","",--TEXT($B1038,"yyyymm"))</f>
        <v/>
      </c>
      <c r="L1038" s="29">
        <f>IF($D1038="","",IFERROR(INDEX(类别属性,MATCH($D1038,类别表,0)),""))</f>
        <v/>
      </c>
      <c r="M1038" s="18" t="n"/>
      <c r="N1038" s="18" t="n"/>
      <c r="O1038" s="26" t="n"/>
      <c r="P1038" s="21">
        <f>IF($C1038="","",IF(ISNA(MATCH($C1038,账户表,0)),"※这个账户不在【基础资料】的账户档案里",IF($B1038="","※没填日期，这一笔不会进任何月份的报表",IF(AND($F1038&lt;&gt;"",$G1038&lt;&gt;""),"※收入和支出不能同时填",IF(AND(N($F1038)=0,N($G1038)=0),"※收入和支出都没填",IF(OR(N($F1038)&lt;0,N($G1038)&lt;0),"※金额不能填负数，方向反了就换一列填",IF($D1038="","※没填收支类别，分类报表会漏掉这一笔",IF(ISNA(MATCH($D1038,类别表,0)),"※收支类别不在【基础资料】的清单里",IF(AND($L1038="内部转账",$M1038=""),"△内部转账要在「对方账户」写上另一头",IF(AND($L1038="内部转账",$M1038=$C1038),"※对方账户跟本账户是同一个",IF(AND($L1038&lt;&gt;"内部转账",$M1038&lt;&gt;""),"△填了对方账户，但类别不是内部转账",IF($H1038&lt;0,"△这一笔之后该账户余额成负数了，核一下",""))))))))))))</f>
        <v/>
      </c>
    </row>
    <row r="1039">
      <c r="A1039" s="17">
        <f>IF($C1039="","",COUNTA($C$5:$C1039))</f>
        <v/>
      </c>
      <c r="B1039" s="20" t="n"/>
      <c r="C1039" s="18" t="n"/>
      <c r="D1039" s="18" t="n"/>
      <c r="E1039" s="26" t="n"/>
      <c r="F1039" s="19" t="n"/>
      <c r="G1039" s="19" t="n"/>
      <c r="H1039" s="27">
        <f>IF($C1039="","",ROUND(SUMIF(账户表,$C1039,账户期初)+SUMIFS($F$5:F1039,$C$5:C1039,$C1039)-SUMIFS($G$5:G1039,$C$5:C1039,$C1039),2))</f>
        <v/>
      </c>
      <c r="I1039" s="18" t="n"/>
      <c r="J1039" s="18" t="n"/>
      <c r="K1039" s="28">
        <f>IF($B1039="","",--TEXT($B1039,"yyyymm"))</f>
        <v/>
      </c>
      <c r="L1039" s="29">
        <f>IF($D1039="","",IFERROR(INDEX(类别属性,MATCH($D1039,类别表,0)),""))</f>
        <v/>
      </c>
      <c r="M1039" s="18" t="n"/>
      <c r="N1039" s="18" t="n"/>
      <c r="O1039" s="26" t="n"/>
      <c r="P1039" s="21">
        <f>IF($C1039="","",IF(ISNA(MATCH($C1039,账户表,0)),"※这个账户不在【基础资料】的账户档案里",IF($B1039="","※没填日期，这一笔不会进任何月份的报表",IF(AND($F1039&lt;&gt;"",$G1039&lt;&gt;""),"※收入和支出不能同时填",IF(AND(N($F1039)=0,N($G1039)=0),"※收入和支出都没填",IF(OR(N($F1039)&lt;0,N($G1039)&lt;0),"※金额不能填负数，方向反了就换一列填",IF($D1039="","※没填收支类别，分类报表会漏掉这一笔",IF(ISNA(MATCH($D1039,类别表,0)),"※收支类别不在【基础资料】的清单里",IF(AND($L1039="内部转账",$M1039=""),"△内部转账要在「对方账户」写上另一头",IF(AND($L1039="内部转账",$M1039=$C1039),"※对方账户跟本账户是同一个",IF(AND($L1039&lt;&gt;"内部转账",$M1039&lt;&gt;""),"△填了对方账户，但类别不是内部转账",IF($H1039&lt;0,"△这一笔之后该账户余额成负数了，核一下",""))))))))))))</f>
        <v/>
      </c>
    </row>
    <row r="1040">
      <c r="A1040" s="17">
        <f>IF($C1040="","",COUNTA($C$5:$C1040))</f>
        <v/>
      </c>
      <c r="B1040" s="20" t="n"/>
      <c r="C1040" s="18" t="n"/>
      <c r="D1040" s="18" t="n"/>
      <c r="E1040" s="26" t="n"/>
      <c r="F1040" s="19" t="n"/>
      <c r="G1040" s="19" t="n"/>
      <c r="H1040" s="27">
        <f>IF($C1040="","",ROUND(SUMIF(账户表,$C1040,账户期初)+SUMIFS($F$5:F1040,$C$5:C1040,$C1040)-SUMIFS($G$5:G1040,$C$5:C1040,$C1040),2))</f>
        <v/>
      </c>
      <c r="I1040" s="18" t="n"/>
      <c r="J1040" s="18" t="n"/>
      <c r="K1040" s="28">
        <f>IF($B1040="","",--TEXT($B1040,"yyyymm"))</f>
        <v/>
      </c>
      <c r="L1040" s="29">
        <f>IF($D1040="","",IFERROR(INDEX(类别属性,MATCH($D1040,类别表,0)),""))</f>
        <v/>
      </c>
      <c r="M1040" s="18" t="n"/>
      <c r="N1040" s="18" t="n"/>
      <c r="O1040" s="26" t="n"/>
      <c r="P1040" s="21">
        <f>IF($C1040="","",IF(ISNA(MATCH($C1040,账户表,0)),"※这个账户不在【基础资料】的账户档案里",IF($B1040="","※没填日期，这一笔不会进任何月份的报表",IF(AND($F1040&lt;&gt;"",$G1040&lt;&gt;""),"※收入和支出不能同时填",IF(AND(N($F1040)=0,N($G1040)=0),"※收入和支出都没填",IF(OR(N($F1040)&lt;0,N($G1040)&lt;0),"※金额不能填负数，方向反了就换一列填",IF($D1040="","※没填收支类别，分类报表会漏掉这一笔",IF(ISNA(MATCH($D1040,类别表,0)),"※收支类别不在【基础资料】的清单里",IF(AND($L1040="内部转账",$M1040=""),"△内部转账要在「对方账户」写上另一头",IF(AND($L1040="内部转账",$M1040=$C1040),"※对方账户跟本账户是同一个",IF(AND($L1040&lt;&gt;"内部转账",$M1040&lt;&gt;""),"△填了对方账户，但类别不是内部转账",IF($H1040&lt;0,"△这一笔之后该账户余额成负数了，核一下",""))))))))))))</f>
        <v/>
      </c>
    </row>
    <row r="1041">
      <c r="A1041" s="17">
        <f>IF($C1041="","",COUNTA($C$5:$C1041))</f>
        <v/>
      </c>
      <c r="B1041" s="20" t="n"/>
      <c r="C1041" s="18" t="n"/>
      <c r="D1041" s="18" t="n"/>
      <c r="E1041" s="26" t="n"/>
      <c r="F1041" s="19" t="n"/>
      <c r="G1041" s="19" t="n"/>
      <c r="H1041" s="27">
        <f>IF($C1041="","",ROUND(SUMIF(账户表,$C1041,账户期初)+SUMIFS($F$5:F1041,$C$5:C1041,$C1041)-SUMIFS($G$5:G1041,$C$5:C1041,$C1041),2))</f>
        <v/>
      </c>
      <c r="I1041" s="18" t="n"/>
      <c r="J1041" s="18" t="n"/>
      <c r="K1041" s="28">
        <f>IF($B1041="","",--TEXT($B1041,"yyyymm"))</f>
        <v/>
      </c>
      <c r="L1041" s="29">
        <f>IF($D1041="","",IFERROR(INDEX(类别属性,MATCH($D1041,类别表,0)),""))</f>
        <v/>
      </c>
      <c r="M1041" s="18" t="n"/>
      <c r="N1041" s="18" t="n"/>
      <c r="O1041" s="26" t="n"/>
      <c r="P1041" s="21">
        <f>IF($C1041="","",IF(ISNA(MATCH($C1041,账户表,0)),"※这个账户不在【基础资料】的账户档案里",IF($B1041="","※没填日期，这一笔不会进任何月份的报表",IF(AND($F1041&lt;&gt;"",$G1041&lt;&gt;""),"※收入和支出不能同时填",IF(AND(N($F1041)=0,N($G1041)=0),"※收入和支出都没填",IF(OR(N($F1041)&lt;0,N($G1041)&lt;0),"※金额不能填负数，方向反了就换一列填",IF($D1041="","※没填收支类别，分类报表会漏掉这一笔",IF(ISNA(MATCH($D1041,类别表,0)),"※收支类别不在【基础资料】的清单里",IF(AND($L1041="内部转账",$M1041=""),"△内部转账要在「对方账户」写上另一头",IF(AND($L1041="内部转账",$M1041=$C1041),"※对方账户跟本账户是同一个",IF(AND($L1041&lt;&gt;"内部转账",$M1041&lt;&gt;""),"△填了对方账户，但类别不是内部转账",IF($H1041&lt;0,"△这一笔之后该账户余额成负数了，核一下",""))))))))))))</f>
        <v/>
      </c>
    </row>
    <row r="1042">
      <c r="A1042" s="17">
        <f>IF($C1042="","",COUNTA($C$5:$C1042))</f>
        <v/>
      </c>
      <c r="B1042" s="20" t="n"/>
      <c r="C1042" s="18" t="n"/>
      <c r="D1042" s="18" t="n"/>
      <c r="E1042" s="26" t="n"/>
      <c r="F1042" s="19" t="n"/>
      <c r="G1042" s="19" t="n"/>
      <c r="H1042" s="27">
        <f>IF($C1042="","",ROUND(SUMIF(账户表,$C1042,账户期初)+SUMIFS($F$5:F1042,$C$5:C1042,$C1042)-SUMIFS($G$5:G1042,$C$5:C1042,$C1042),2))</f>
        <v/>
      </c>
      <c r="I1042" s="18" t="n"/>
      <c r="J1042" s="18" t="n"/>
      <c r="K1042" s="28">
        <f>IF($B1042="","",--TEXT($B1042,"yyyymm"))</f>
        <v/>
      </c>
      <c r="L1042" s="29">
        <f>IF($D1042="","",IFERROR(INDEX(类别属性,MATCH($D1042,类别表,0)),""))</f>
        <v/>
      </c>
      <c r="M1042" s="18" t="n"/>
      <c r="N1042" s="18" t="n"/>
      <c r="O1042" s="26" t="n"/>
      <c r="P1042" s="21">
        <f>IF($C1042="","",IF(ISNA(MATCH($C1042,账户表,0)),"※这个账户不在【基础资料】的账户档案里",IF($B1042="","※没填日期，这一笔不会进任何月份的报表",IF(AND($F1042&lt;&gt;"",$G1042&lt;&gt;""),"※收入和支出不能同时填",IF(AND(N($F1042)=0,N($G1042)=0),"※收入和支出都没填",IF(OR(N($F1042)&lt;0,N($G1042)&lt;0),"※金额不能填负数，方向反了就换一列填",IF($D1042="","※没填收支类别，分类报表会漏掉这一笔",IF(ISNA(MATCH($D1042,类别表,0)),"※收支类别不在【基础资料】的清单里",IF(AND($L1042="内部转账",$M1042=""),"△内部转账要在「对方账户」写上另一头",IF(AND($L1042="内部转账",$M1042=$C1042),"※对方账户跟本账户是同一个",IF(AND($L1042&lt;&gt;"内部转账",$M1042&lt;&gt;""),"△填了对方账户，但类别不是内部转账",IF($H1042&lt;0,"△这一笔之后该账户余额成负数了，核一下",""))))))))))))</f>
        <v/>
      </c>
    </row>
    <row r="1043">
      <c r="A1043" s="17">
        <f>IF($C1043="","",COUNTA($C$5:$C1043))</f>
        <v/>
      </c>
      <c r="B1043" s="20" t="n"/>
      <c r="C1043" s="18" t="n"/>
      <c r="D1043" s="18" t="n"/>
      <c r="E1043" s="26" t="n"/>
      <c r="F1043" s="19" t="n"/>
      <c r="G1043" s="19" t="n"/>
      <c r="H1043" s="27">
        <f>IF($C1043="","",ROUND(SUMIF(账户表,$C1043,账户期初)+SUMIFS($F$5:F1043,$C$5:C1043,$C1043)-SUMIFS($G$5:G1043,$C$5:C1043,$C1043),2))</f>
        <v/>
      </c>
      <c r="I1043" s="18" t="n"/>
      <c r="J1043" s="18" t="n"/>
      <c r="K1043" s="28">
        <f>IF($B1043="","",--TEXT($B1043,"yyyymm"))</f>
        <v/>
      </c>
      <c r="L1043" s="29">
        <f>IF($D1043="","",IFERROR(INDEX(类别属性,MATCH($D1043,类别表,0)),""))</f>
        <v/>
      </c>
      <c r="M1043" s="18" t="n"/>
      <c r="N1043" s="18" t="n"/>
      <c r="O1043" s="26" t="n"/>
      <c r="P1043" s="21">
        <f>IF($C1043="","",IF(ISNA(MATCH($C1043,账户表,0)),"※这个账户不在【基础资料】的账户档案里",IF($B1043="","※没填日期，这一笔不会进任何月份的报表",IF(AND($F1043&lt;&gt;"",$G1043&lt;&gt;""),"※收入和支出不能同时填",IF(AND(N($F1043)=0,N($G1043)=0),"※收入和支出都没填",IF(OR(N($F1043)&lt;0,N($G1043)&lt;0),"※金额不能填负数，方向反了就换一列填",IF($D1043="","※没填收支类别，分类报表会漏掉这一笔",IF(ISNA(MATCH($D1043,类别表,0)),"※收支类别不在【基础资料】的清单里",IF(AND($L1043="内部转账",$M1043=""),"△内部转账要在「对方账户」写上另一头",IF(AND($L1043="内部转账",$M1043=$C1043),"※对方账户跟本账户是同一个",IF(AND($L1043&lt;&gt;"内部转账",$M1043&lt;&gt;""),"△填了对方账户，但类别不是内部转账",IF($H1043&lt;0,"△这一笔之后该账户余额成负数了，核一下",""))))))))))))</f>
        <v/>
      </c>
    </row>
    <row r="1044">
      <c r="A1044" s="17">
        <f>IF($C1044="","",COUNTA($C$5:$C1044))</f>
        <v/>
      </c>
      <c r="B1044" s="20" t="n"/>
      <c r="C1044" s="18" t="n"/>
      <c r="D1044" s="18" t="n"/>
      <c r="E1044" s="26" t="n"/>
      <c r="F1044" s="19" t="n"/>
      <c r="G1044" s="19" t="n"/>
      <c r="H1044" s="27">
        <f>IF($C1044="","",ROUND(SUMIF(账户表,$C1044,账户期初)+SUMIFS($F$5:F1044,$C$5:C1044,$C1044)-SUMIFS($G$5:G1044,$C$5:C1044,$C1044),2))</f>
        <v/>
      </c>
      <c r="I1044" s="18" t="n"/>
      <c r="J1044" s="18" t="n"/>
      <c r="K1044" s="28">
        <f>IF($B1044="","",--TEXT($B1044,"yyyymm"))</f>
        <v/>
      </c>
      <c r="L1044" s="29">
        <f>IF($D1044="","",IFERROR(INDEX(类别属性,MATCH($D1044,类别表,0)),""))</f>
        <v/>
      </c>
      <c r="M1044" s="18" t="n"/>
      <c r="N1044" s="18" t="n"/>
      <c r="O1044" s="26" t="n"/>
      <c r="P1044" s="21">
        <f>IF($C1044="","",IF(ISNA(MATCH($C1044,账户表,0)),"※这个账户不在【基础资料】的账户档案里",IF($B1044="","※没填日期，这一笔不会进任何月份的报表",IF(AND($F1044&lt;&gt;"",$G1044&lt;&gt;""),"※收入和支出不能同时填",IF(AND(N($F1044)=0,N($G1044)=0),"※收入和支出都没填",IF(OR(N($F1044)&lt;0,N($G1044)&lt;0),"※金额不能填负数，方向反了就换一列填",IF($D1044="","※没填收支类别，分类报表会漏掉这一笔",IF(ISNA(MATCH($D1044,类别表,0)),"※收支类别不在【基础资料】的清单里",IF(AND($L1044="内部转账",$M1044=""),"△内部转账要在「对方账户」写上另一头",IF(AND($L1044="内部转账",$M1044=$C1044),"※对方账户跟本账户是同一个",IF(AND($L1044&lt;&gt;"内部转账",$M1044&lt;&gt;""),"△填了对方账户，但类别不是内部转账",IF($H1044&lt;0,"△这一笔之后该账户余额成负数了，核一下",""))))))))))))</f>
        <v/>
      </c>
    </row>
    <row r="1045">
      <c r="A1045" s="17">
        <f>IF($C1045="","",COUNTA($C$5:$C1045))</f>
        <v/>
      </c>
      <c r="B1045" s="20" t="n"/>
      <c r="C1045" s="18" t="n"/>
      <c r="D1045" s="18" t="n"/>
      <c r="E1045" s="26" t="n"/>
      <c r="F1045" s="19" t="n"/>
      <c r="G1045" s="19" t="n"/>
      <c r="H1045" s="27">
        <f>IF($C1045="","",ROUND(SUMIF(账户表,$C1045,账户期初)+SUMIFS($F$5:F1045,$C$5:C1045,$C1045)-SUMIFS($G$5:G1045,$C$5:C1045,$C1045),2))</f>
        <v/>
      </c>
      <c r="I1045" s="18" t="n"/>
      <c r="J1045" s="18" t="n"/>
      <c r="K1045" s="28">
        <f>IF($B1045="","",--TEXT($B1045,"yyyymm"))</f>
        <v/>
      </c>
      <c r="L1045" s="29">
        <f>IF($D1045="","",IFERROR(INDEX(类别属性,MATCH($D1045,类别表,0)),""))</f>
        <v/>
      </c>
      <c r="M1045" s="18" t="n"/>
      <c r="N1045" s="18" t="n"/>
      <c r="O1045" s="26" t="n"/>
      <c r="P1045" s="21">
        <f>IF($C1045="","",IF(ISNA(MATCH($C1045,账户表,0)),"※这个账户不在【基础资料】的账户档案里",IF($B1045="","※没填日期，这一笔不会进任何月份的报表",IF(AND($F1045&lt;&gt;"",$G1045&lt;&gt;""),"※收入和支出不能同时填",IF(AND(N($F1045)=0,N($G1045)=0),"※收入和支出都没填",IF(OR(N($F1045)&lt;0,N($G1045)&lt;0),"※金额不能填负数，方向反了就换一列填",IF($D1045="","※没填收支类别，分类报表会漏掉这一笔",IF(ISNA(MATCH($D1045,类别表,0)),"※收支类别不在【基础资料】的清单里",IF(AND($L1045="内部转账",$M1045=""),"△内部转账要在「对方账户」写上另一头",IF(AND($L1045="内部转账",$M1045=$C1045),"※对方账户跟本账户是同一个",IF(AND($L1045&lt;&gt;"内部转账",$M1045&lt;&gt;""),"△填了对方账户，但类别不是内部转账",IF($H1045&lt;0,"△这一笔之后该账户余额成负数了，核一下",""))))))))))))</f>
        <v/>
      </c>
    </row>
    <row r="1046">
      <c r="A1046" s="17">
        <f>IF($C1046="","",COUNTA($C$5:$C1046))</f>
        <v/>
      </c>
      <c r="B1046" s="20" t="n"/>
      <c r="C1046" s="18" t="n"/>
      <c r="D1046" s="18" t="n"/>
      <c r="E1046" s="26" t="n"/>
      <c r="F1046" s="19" t="n"/>
      <c r="G1046" s="19" t="n"/>
      <c r="H1046" s="27">
        <f>IF($C1046="","",ROUND(SUMIF(账户表,$C1046,账户期初)+SUMIFS($F$5:F1046,$C$5:C1046,$C1046)-SUMIFS($G$5:G1046,$C$5:C1046,$C1046),2))</f>
        <v/>
      </c>
      <c r="I1046" s="18" t="n"/>
      <c r="J1046" s="18" t="n"/>
      <c r="K1046" s="28">
        <f>IF($B1046="","",--TEXT($B1046,"yyyymm"))</f>
        <v/>
      </c>
      <c r="L1046" s="29">
        <f>IF($D1046="","",IFERROR(INDEX(类别属性,MATCH($D1046,类别表,0)),""))</f>
        <v/>
      </c>
      <c r="M1046" s="18" t="n"/>
      <c r="N1046" s="18" t="n"/>
      <c r="O1046" s="26" t="n"/>
      <c r="P1046" s="21">
        <f>IF($C1046="","",IF(ISNA(MATCH($C1046,账户表,0)),"※这个账户不在【基础资料】的账户档案里",IF($B1046="","※没填日期，这一笔不会进任何月份的报表",IF(AND($F1046&lt;&gt;"",$G1046&lt;&gt;""),"※收入和支出不能同时填",IF(AND(N($F1046)=0,N($G1046)=0),"※收入和支出都没填",IF(OR(N($F1046)&lt;0,N($G1046)&lt;0),"※金额不能填负数，方向反了就换一列填",IF($D1046="","※没填收支类别，分类报表会漏掉这一笔",IF(ISNA(MATCH($D1046,类别表,0)),"※收支类别不在【基础资料】的清单里",IF(AND($L1046="内部转账",$M1046=""),"△内部转账要在「对方账户」写上另一头",IF(AND($L1046="内部转账",$M1046=$C1046),"※对方账户跟本账户是同一个",IF(AND($L1046&lt;&gt;"内部转账",$M1046&lt;&gt;""),"△填了对方账户，但类别不是内部转账",IF($H1046&lt;0,"△这一笔之后该账户余额成负数了，核一下",""))))))))))))</f>
        <v/>
      </c>
    </row>
    <row r="1047">
      <c r="A1047" s="17">
        <f>IF($C1047="","",COUNTA($C$5:$C1047))</f>
        <v/>
      </c>
      <c r="B1047" s="20" t="n"/>
      <c r="C1047" s="18" t="n"/>
      <c r="D1047" s="18" t="n"/>
      <c r="E1047" s="26" t="n"/>
      <c r="F1047" s="19" t="n"/>
      <c r="G1047" s="19" t="n"/>
      <c r="H1047" s="27">
        <f>IF($C1047="","",ROUND(SUMIF(账户表,$C1047,账户期初)+SUMIFS($F$5:F1047,$C$5:C1047,$C1047)-SUMIFS($G$5:G1047,$C$5:C1047,$C1047),2))</f>
        <v/>
      </c>
      <c r="I1047" s="18" t="n"/>
      <c r="J1047" s="18" t="n"/>
      <c r="K1047" s="28">
        <f>IF($B1047="","",--TEXT($B1047,"yyyymm"))</f>
        <v/>
      </c>
      <c r="L1047" s="29">
        <f>IF($D1047="","",IFERROR(INDEX(类别属性,MATCH($D1047,类别表,0)),""))</f>
        <v/>
      </c>
      <c r="M1047" s="18" t="n"/>
      <c r="N1047" s="18" t="n"/>
      <c r="O1047" s="26" t="n"/>
      <c r="P1047" s="21">
        <f>IF($C1047="","",IF(ISNA(MATCH($C1047,账户表,0)),"※这个账户不在【基础资料】的账户档案里",IF($B1047="","※没填日期，这一笔不会进任何月份的报表",IF(AND($F1047&lt;&gt;"",$G1047&lt;&gt;""),"※收入和支出不能同时填",IF(AND(N($F1047)=0,N($G1047)=0),"※收入和支出都没填",IF(OR(N($F1047)&lt;0,N($G1047)&lt;0),"※金额不能填负数，方向反了就换一列填",IF($D1047="","※没填收支类别，分类报表会漏掉这一笔",IF(ISNA(MATCH($D1047,类别表,0)),"※收支类别不在【基础资料】的清单里",IF(AND($L1047="内部转账",$M1047=""),"△内部转账要在「对方账户」写上另一头",IF(AND($L1047="内部转账",$M1047=$C1047),"※对方账户跟本账户是同一个",IF(AND($L1047&lt;&gt;"内部转账",$M1047&lt;&gt;""),"△填了对方账户，但类别不是内部转账",IF($H1047&lt;0,"△这一笔之后该账户余额成负数了，核一下",""))))))))))))</f>
        <v/>
      </c>
    </row>
    <row r="1048">
      <c r="A1048" s="17">
        <f>IF($C1048="","",COUNTA($C$5:$C1048))</f>
        <v/>
      </c>
      <c r="B1048" s="20" t="n"/>
      <c r="C1048" s="18" t="n"/>
      <c r="D1048" s="18" t="n"/>
      <c r="E1048" s="26" t="n"/>
      <c r="F1048" s="19" t="n"/>
      <c r="G1048" s="19" t="n"/>
      <c r="H1048" s="27">
        <f>IF($C1048="","",ROUND(SUMIF(账户表,$C1048,账户期初)+SUMIFS($F$5:F1048,$C$5:C1048,$C1048)-SUMIFS($G$5:G1048,$C$5:C1048,$C1048),2))</f>
        <v/>
      </c>
      <c r="I1048" s="18" t="n"/>
      <c r="J1048" s="18" t="n"/>
      <c r="K1048" s="28">
        <f>IF($B1048="","",--TEXT($B1048,"yyyymm"))</f>
        <v/>
      </c>
      <c r="L1048" s="29">
        <f>IF($D1048="","",IFERROR(INDEX(类别属性,MATCH($D1048,类别表,0)),""))</f>
        <v/>
      </c>
      <c r="M1048" s="18" t="n"/>
      <c r="N1048" s="18" t="n"/>
      <c r="O1048" s="26" t="n"/>
      <c r="P1048" s="21">
        <f>IF($C1048="","",IF(ISNA(MATCH($C1048,账户表,0)),"※这个账户不在【基础资料】的账户档案里",IF($B1048="","※没填日期，这一笔不会进任何月份的报表",IF(AND($F1048&lt;&gt;"",$G1048&lt;&gt;""),"※收入和支出不能同时填",IF(AND(N($F1048)=0,N($G1048)=0),"※收入和支出都没填",IF(OR(N($F1048)&lt;0,N($G1048)&lt;0),"※金额不能填负数，方向反了就换一列填",IF($D1048="","※没填收支类别，分类报表会漏掉这一笔",IF(ISNA(MATCH($D1048,类别表,0)),"※收支类别不在【基础资料】的清单里",IF(AND($L1048="内部转账",$M1048=""),"△内部转账要在「对方账户」写上另一头",IF(AND($L1048="内部转账",$M1048=$C1048),"※对方账户跟本账户是同一个",IF(AND($L1048&lt;&gt;"内部转账",$M1048&lt;&gt;""),"△填了对方账户，但类别不是内部转账",IF($H1048&lt;0,"△这一笔之后该账户余额成负数了，核一下",""))))))))))))</f>
        <v/>
      </c>
    </row>
    <row r="1049">
      <c r="A1049" s="17">
        <f>IF($C1049="","",COUNTA($C$5:$C1049))</f>
        <v/>
      </c>
      <c r="B1049" s="20" t="n"/>
      <c r="C1049" s="18" t="n"/>
      <c r="D1049" s="18" t="n"/>
      <c r="E1049" s="26" t="n"/>
      <c r="F1049" s="19" t="n"/>
      <c r="G1049" s="19" t="n"/>
      <c r="H1049" s="27">
        <f>IF($C1049="","",ROUND(SUMIF(账户表,$C1049,账户期初)+SUMIFS($F$5:F1049,$C$5:C1049,$C1049)-SUMIFS($G$5:G1049,$C$5:C1049,$C1049),2))</f>
        <v/>
      </c>
      <c r="I1049" s="18" t="n"/>
      <c r="J1049" s="18" t="n"/>
      <c r="K1049" s="28">
        <f>IF($B1049="","",--TEXT($B1049,"yyyymm"))</f>
        <v/>
      </c>
      <c r="L1049" s="29">
        <f>IF($D1049="","",IFERROR(INDEX(类别属性,MATCH($D1049,类别表,0)),""))</f>
        <v/>
      </c>
      <c r="M1049" s="18" t="n"/>
      <c r="N1049" s="18" t="n"/>
      <c r="O1049" s="26" t="n"/>
      <c r="P1049" s="21">
        <f>IF($C1049="","",IF(ISNA(MATCH($C1049,账户表,0)),"※这个账户不在【基础资料】的账户档案里",IF($B1049="","※没填日期，这一笔不会进任何月份的报表",IF(AND($F1049&lt;&gt;"",$G1049&lt;&gt;""),"※收入和支出不能同时填",IF(AND(N($F1049)=0,N($G1049)=0),"※收入和支出都没填",IF(OR(N($F1049)&lt;0,N($G1049)&lt;0),"※金额不能填负数，方向反了就换一列填",IF($D1049="","※没填收支类别，分类报表会漏掉这一笔",IF(ISNA(MATCH($D1049,类别表,0)),"※收支类别不在【基础资料】的清单里",IF(AND($L1049="内部转账",$M1049=""),"△内部转账要在「对方账户」写上另一头",IF(AND($L1049="内部转账",$M1049=$C1049),"※对方账户跟本账户是同一个",IF(AND($L1049&lt;&gt;"内部转账",$M1049&lt;&gt;""),"△填了对方账户，但类别不是内部转账",IF($H1049&lt;0,"△这一笔之后该账户余额成负数了，核一下",""))))))))))))</f>
        <v/>
      </c>
    </row>
    <row r="1050">
      <c r="A1050" s="17">
        <f>IF($C1050="","",COUNTA($C$5:$C1050))</f>
        <v/>
      </c>
      <c r="B1050" s="20" t="n"/>
      <c r="C1050" s="18" t="n"/>
      <c r="D1050" s="18" t="n"/>
      <c r="E1050" s="26" t="n"/>
      <c r="F1050" s="19" t="n"/>
      <c r="G1050" s="19" t="n"/>
      <c r="H1050" s="27">
        <f>IF($C1050="","",ROUND(SUMIF(账户表,$C1050,账户期初)+SUMIFS($F$5:F1050,$C$5:C1050,$C1050)-SUMIFS($G$5:G1050,$C$5:C1050,$C1050),2))</f>
        <v/>
      </c>
      <c r="I1050" s="18" t="n"/>
      <c r="J1050" s="18" t="n"/>
      <c r="K1050" s="28">
        <f>IF($B1050="","",--TEXT($B1050,"yyyymm"))</f>
        <v/>
      </c>
      <c r="L1050" s="29">
        <f>IF($D1050="","",IFERROR(INDEX(类别属性,MATCH($D1050,类别表,0)),""))</f>
        <v/>
      </c>
      <c r="M1050" s="18" t="n"/>
      <c r="N1050" s="18" t="n"/>
      <c r="O1050" s="26" t="n"/>
      <c r="P1050" s="21">
        <f>IF($C1050="","",IF(ISNA(MATCH($C1050,账户表,0)),"※这个账户不在【基础资料】的账户档案里",IF($B1050="","※没填日期，这一笔不会进任何月份的报表",IF(AND($F1050&lt;&gt;"",$G1050&lt;&gt;""),"※收入和支出不能同时填",IF(AND(N($F1050)=0,N($G1050)=0),"※收入和支出都没填",IF(OR(N($F1050)&lt;0,N($G1050)&lt;0),"※金额不能填负数，方向反了就换一列填",IF($D1050="","※没填收支类别，分类报表会漏掉这一笔",IF(ISNA(MATCH($D1050,类别表,0)),"※收支类别不在【基础资料】的清单里",IF(AND($L1050="内部转账",$M1050=""),"△内部转账要在「对方账户」写上另一头",IF(AND($L1050="内部转账",$M1050=$C1050),"※对方账户跟本账户是同一个",IF(AND($L1050&lt;&gt;"内部转账",$M1050&lt;&gt;""),"△填了对方账户，但类别不是内部转账",IF($H1050&lt;0,"△这一笔之后该账户余额成负数了，核一下",""))))))))))))</f>
        <v/>
      </c>
    </row>
    <row r="1051">
      <c r="A1051" s="17">
        <f>IF($C1051="","",COUNTA($C$5:$C1051))</f>
        <v/>
      </c>
      <c r="B1051" s="20" t="n"/>
      <c r="C1051" s="18" t="n"/>
      <c r="D1051" s="18" t="n"/>
      <c r="E1051" s="26" t="n"/>
      <c r="F1051" s="19" t="n"/>
      <c r="G1051" s="19" t="n"/>
      <c r="H1051" s="27">
        <f>IF($C1051="","",ROUND(SUMIF(账户表,$C1051,账户期初)+SUMIFS($F$5:F1051,$C$5:C1051,$C1051)-SUMIFS($G$5:G1051,$C$5:C1051,$C1051),2))</f>
        <v/>
      </c>
      <c r="I1051" s="18" t="n"/>
      <c r="J1051" s="18" t="n"/>
      <c r="K1051" s="28">
        <f>IF($B1051="","",--TEXT($B1051,"yyyymm"))</f>
        <v/>
      </c>
      <c r="L1051" s="29">
        <f>IF($D1051="","",IFERROR(INDEX(类别属性,MATCH($D1051,类别表,0)),""))</f>
        <v/>
      </c>
      <c r="M1051" s="18" t="n"/>
      <c r="N1051" s="18" t="n"/>
      <c r="O1051" s="26" t="n"/>
      <c r="P1051" s="21">
        <f>IF($C1051="","",IF(ISNA(MATCH($C1051,账户表,0)),"※这个账户不在【基础资料】的账户档案里",IF($B1051="","※没填日期，这一笔不会进任何月份的报表",IF(AND($F1051&lt;&gt;"",$G1051&lt;&gt;""),"※收入和支出不能同时填",IF(AND(N($F1051)=0,N($G1051)=0),"※收入和支出都没填",IF(OR(N($F1051)&lt;0,N($G1051)&lt;0),"※金额不能填负数，方向反了就换一列填",IF($D1051="","※没填收支类别，分类报表会漏掉这一笔",IF(ISNA(MATCH($D1051,类别表,0)),"※收支类别不在【基础资料】的清单里",IF(AND($L1051="内部转账",$M1051=""),"△内部转账要在「对方账户」写上另一头",IF(AND($L1051="内部转账",$M1051=$C1051),"※对方账户跟本账户是同一个",IF(AND($L1051&lt;&gt;"内部转账",$M1051&lt;&gt;""),"△填了对方账户，但类别不是内部转账",IF($H1051&lt;0,"△这一笔之后该账户余额成负数了，核一下",""))))))))))))</f>
        <v/>
      </c>
    </row>
    <row r="1052">
      <c r="A1052" s="17">
        <f>IF($C1052="","",COUNTA($C$5:$C1052))</f>
        <v/>
      </c>
      <c r="B1052" s="20" t="n"/>
      <c r="C1052" s="18" t="n"/>
      <c r="D1052" s="18" t="n"/>
      <c r="E1052" s="26" t="n"/>
      <c r="F1052" s="19" t="n"/>
      <c r="G1052" s="19" t="n"/>
      <c r="H1052" s="27">
        <f>IF($C1052="","",ROUND(SUMIF(账户表,$C1052,账户期初)+SUMIFS($F$5:F1052,$C$5:C1052,$C1052)-SUMIFS($G$5:G1052,$C$5:C1052,$C1052),2))</f>
        <v/>
      </c>
      <c r="I1052" s="18" t="n"/>
      <c r="J1052" s="18" t="n"/>
      <c r="K1052" s="28">
        <f>IF($B1052="","",--TEXT($B1052,"yyyymm"))</f>
        <v/>
      </c>
      <c r="L1052" s="29">
        <f>IF($D1052="","",IFERROR(INDEX(类别属性,MATCH($D1052,类别表,0)),""))</f>
        <v/>
      </c>
      <c r="M1052" s="18" t="n"/>
      <c r="N1052" s="18" t="n"/>
      <c r="O1052" s="26" t="n"/>
      <c r="P1052" s="21">
        <f>IF($C1052="","",IF(ISNA(MATCH($C1052,账户表,0)),"※这个账户不在【基础资料】的账户档案里",IF($B1052="","※没填日期，这一笔不会进任何月份的报表",IF(AND($F1052&lt;&gt;"",$G1052&lt;&gt;""),"※收入和支出不能同时填",IF(AND(N($F1052)=0,N($G1052)=0),"※收入和支出都没填",IF(OR(N($F1052)&lt;0,N($G1052)&lt;0),"※金额不能填负数，方向反了就换一列填",IF($D1052="","※没填收支类别，分类报表会漏掉这一笔",IF(ISNA(MATCH($D1052,类别表,0)),"※收支类别不在【基础资料】的清单里",IF(AND($L1052="内部转账",$M1052=""),"△内部转账要在「对方账户」写上另一头",IF(AND($L1052="内部转账",$M1052=$C1052),"※对方账户跟本账户是同一个",IF(AND($L1052&lt;&gt;"内部转账",$M1052&lt;&gt;""),"△填了对方账户，但类别不是内部转账",IF($H1052&lt;0,"△这一笔之后该账户余额成负数了，核一下",""))))))))))))</f>
        <v/>
      </c>
    </row>
    <row r="1053">
      <c r="A1053" s="17">
        <f>IF($C1053="","",COUNTA($C$5:$C1053))</f>
        <v/>
      </c>
      <c r="B1053" s="20" t="n"/>
      <c r="C1053" s="18" t="n"/>
      <c r="D1053" s="18" t="n"/>
      <c r="E1053" s="26" t="n"/>
      <c r="F1053" s="19" t="n"/>
      <c r="G1053" s="19" t="n"/>
      <c r="H1053" s="27">
        <f>IF($C1053="","",ROUND(SUMIF(账户表,$C1053,账户期初)+SUMIFS($F$5:F1053,$C$5:C1053,$C1053)-SUMIFS($G$5:G1053,$C$5:C1053,$C1053),2))</f>
        <v/>
      </c>
      <c r="I1053" s="18" t="n"/>
      <c r="J1053" s="18" t="n"/>
      <c r="K1053" s="28">
        <f>IF($B1053="","",--TEXT($B1053,"yyyymm"))</f>
        <v/>
      </c>
      <c r="L1053" s="29">
        <f>IF($D1053="","",IFERROR(INDEX(类别属性,MATCH($D1053,类别表,0)),""))</f>
        <v/>
      </c>
      <c r="M1053" s="18" t="n"/>
      <c r="N1053" s="18" t="n"/>
      <c r="O1053" s="26" t="n"/>
      <c r="P1053" s="21">
        <f>IF($C1053="","",IF(ISNA(MATCH($C1053,账户表,0)),"※这个账户不在【基础资料】的账户档案里",IF($B1053="","※没填日期，这一笔不会进任何月份的报表",IF(AND($F1053&lt;&gt;"",$G1053&lt;&gt;""),"※收入和支出不能同时填",IF(AND(N($F1053)=0,N($G1053)=0),"※收入和支出都没填",IF(OR(N($F1053)&lt;0,N($G1053)&lt;0),"※金额不能填负数，方向反了就换一列填",IF($D1053="","※没填收支类别，分类报表会漏掉这一笔",IF(ISNA(MATCH($D1053,类别表,0)),"※收支类别不在【基础资料】的清单里",IF(AND($L1053="内部转账",$M1053=""),"△内部转账要在「对方账户」写上另一头",IF(AND($L1053="内部转账",$M1053=$C1053),"※对方账户跟本账户是同一个",IF(AND($L1053&lt;&gt;"内部转账",$M1053&lt;&gt;""),"△填了对方账户，但类别不是内部转账",IF($H1053&lt;0,"△这一笔之后该账户余额成负数了，核一下",""))))))))))))</f>
        <v/>
      </c>
    </row>
    <row r="1054">
      <c r="A1054" s="17">
        <f>IF($C1054="","",COUNTA($C$5:$C1054))</f>
        <v/>
      </c>
      <c r="B1054" s="20" t="n"/>
      <c r="C1054" s="18" t="n"/>
      <c r="D1054" s="18" t="n"/>
      <c r="E1054" s="26" t="n"/>
      <c r="F1054" s="19" t="n"/>
      <c r="G1054" s="19" t="n"/>
      <c r="H1054" s="27">
        <f>IF($C1054="","",ROUND(SUMIF(账户表,$C1054,账户期初)+SUMIFS($F$5:F1054,$C$5:C1054,$C1054)-SUMIFS($G$5:G1054,$C$5:C1054,$C1054),2))</f>
        <v/>
      </c>
      <c r="I1054" s="18" t="n"/>
      <c r="J1054" s="18" t="n"/>
      <c r="K1054" s="28">
        <f>IF($B1054="","",--TEXT($B1054,"yyyymm"))</f>
        <v/>
      </c>
      <c r="L1054" s="29">
        <f>IF($D1054="","",IFERROR(INDEX(类别属性,MATCH($D1054,类别表,0)),""))</f>
        <v/>
      </c>
      <c r="M1054" s="18" t="n"/>
      <c r="N1054" s="18" t="n"/>
      <c r="O1054" s="26" t="n"/>
      <c r="P1054" s="21">
        <f>IF($C1054="","",IF(ISNA(MATCH($C1054,账户表,0)),"※这个账户不在【基础资料】的账户档案里",IF($B1054="","※没填日期，这一笔不会进任何月份的报表",IF(AND($F1054&lt;&gt;"",$G1054&lt;&gt;""),"※收入和支出不能同时填",IF(AND(N($F1054)=0,N($G1054)=0),"※收入和支出都没填",IF(OR(N($F1054)&lt;0,N($G1054)&lt;0),"※金额不能填负数，方向反了就换一列填",IF($D1054="","※没填收支类别，分类报表会漏掉这一笔",IF(ISNA(MATCH($D1054,类别表,0)),"※收支类别不在【基础资料】的清单里",IF(AND($L1054="内部转账",$M1054=""),"△内部转账要在「对方账户」写上另一头",IF(AND($L1054="内部转账",$M1054=$C1054),"※对方账户跟本账户是同一个",IF(AND($L1054&lt;&gt;"内部转账",$M1054&lt;&gt;""),"△填了对方账户，但类别不是内部转账",IF($H1054&lt;0,"△这一笔之后该账户余额成负数了，核一下",""))))))))))))</f>
        <v/>
      </c>
    </row>
    <row r="1055">
      <c r="A1055" s="17">
        <f>IF($C1055="","",COUNTA($C$5:$C1055))</f>
        <v/>
      </c>
      <c r="B1055" s="20" t="n"/>
      <c r="C1055" s="18" t="n"/>
      <c r="D1055" s="18" t="n"/>
      <c r="E1055" s="26" t="n"/>
      <c r="F1055" s="19" t="n"/>
      <c r="G1055" s="19" t="n"/>
      <c r="H1055" s="27">
        <f>IF($C1055="","",ROUND(SUMIF(账户表,$C1055,账户期初)+SUMIFS($F$5:F1055,$C$5:C1055,$C1055)-SUMIFS($G$5:G1055,$C$5:C1055,$C1055),2))</f>
        <v/>
      </c>
      <c r="I1055" s="18" t="n"/>
      <c r="J1055" s="18" t="n"/>
      <c r="K1055" s="28">
        <f>IF($B1055="","",--TEXT($B1055,"yyyymm"))</f>
        <v/>
      </c>
      <c r="L1055" s="29">
        <f>IF($D1055="","",IFERROR(INDEX(类别属性,MATCH($D1055,类别表,0)),""))</f>
        <v/>
      </c>
      <c r="M1055" s="18" t="n"/>
      <c r="N1055" s="18" t="n"/>
      <c r="O1055" s="26" t="n"/>
      <c r="P1055" s="21">
        <f>IF($C1055="","",IF(ISNA(MATCH($C1055,账户表,0)),"※这个账户不在【基础资料】的账户档案里",IF($B1055="","※没填日期，这一笔不会进任何月份的报表",IF(AND($F1055&lt;&gt;"",$G1055&lt;&gt;""),"※收入和支出不能同时填",IF(AND(N($F1055)=0,N($G1055)=0),"※收入和支出都没填",IF(OR(N($F1055)&lt;0,N($G1055)&lt;0),"※金额不能填负数，方向反了就换一列填",IF($D1055="","※没填收支类别，分类报表会漏掉这一笔",IF(ISNA(MATCH($D1055,类别表,0)),"※收支类别不在【基础资料】的清单里",IF(AND($L1055="内部转账",$M1055=""),"△内部转账要在「对方账户」写上另一头",IF(AND($L1055="内部转账",$M1055=$C1055),"※对方账户跟本账户是同一个",IF(AND($L1055&lt;&gt;"内部转账",$M1055&lt;&gt;""),"△填了对方账户，但类别不是内部转账",IF($H1055&lt;0,"△这一笔之后该账户余额成负数了，核一下",""))))))))))))</f>
        <v/>
      </c>
    </row>
    <row r="1056">
      <c r="A1056" s="17">
        <f>IF($C1056="","",COUNTA($C$5:$C1056))</f>
        <v/>
      </c>
      <c r="B1056" s="20" t="n"/>
      <c r="C1056" s="18" t="n"/>
      <c r="D1056" s="18" t="n"/>
      <c r="E1056" s="26" t="n"/>
      <c r="F1056" s="19" t="n"/>
      <c r="G1056" s="19" t="n"/>
      <c r="H1056" s="27">
        <f>IF($C1056="","",ROUND(SUMIF(账户表,$C1056,账户期初)+SUMIFS($F$5:F1056,$C$5:C1056,$C1056)-SUMIFS($G$5:G1056,$C$5:C1056,$C1056),2))</f>
        <v/>
      </c>
      <c r="I1056" s="18" t="n"/>
      <c r="J1056" s="18" t="n"/>
      <c r="K1056" s="28">
        <f>IF($B1056="","",--TEXT($B1056,"yyyymm"))</f>
        <v/>
      </c>
      <c r="L1056" s="29">
        <f>IF($D1056="","",IFERROR(INDEX(类别属性,MATCH($D1056,类别表,0)),""))</f>
        <v/>
      </c>
      <c r="M1056" s="18" t="n"/>
      <c r="N1056" s="18" t="n"/>
      <c r="O1056" s="26" t="n"/>
      <c r="P1056" s="21">
        <f>IF($C1056="","",IF(ISNA(MATCH($C1056,账户表,0)),"※这个账户不在【基础资料】的账户档案里",IF($B1056="","※没填日期，这一笔不会进任何月份的报表",IF(AND($F1056&lt;&gt;"",$G1056&lt;&gt;""),"※收入和支出不能同时填",IF(AND(N($F1056)=0,N($G1056)=0),"※收入和支出都没填",IF(OR(N($F1056)&lt;0,N($G1056)&lt;0),"※金额不能填负数，方向反了就换一列填",IF($D1056="","※没填收支类别，分类报表会漏掉这一笔",IF(ISNA(MATCH($D1056,类别表,0)),"※收支类别不在【基础资料】的清单里",IF(AND($L1056="内部转账",$M1056=""),"△内部转账要在「对方账户」写上另一头",IF(AND($L1056="内部转账",$M1056=$C1056),"※对方账户跟本账户是同一个",IF(AND($L1056&lt;&gt;"内部转账",$M1056&lt;&gt;""),"△填了对方账户，但类别不是内部转账",IF($H1056&lt;0,"△这一笔之后该账户余额成负数了，核一下",""))))))))))))</f>
        <v/>
      </c>
    </row>
    <row r="1057">
      <c r="A1057" s="17">
        <f>IF($C1057="","",COUNTA($C$5:$C1057))</f>
        <v/>
      </c>
      <c r="B1057" s="20" t="n"/>
      <c r="C1057" s="18" t="n"/>
      <c r="D1057" s="18" t="n"/>
      <c r="E1057" s="26" t="n"/>
      <c r="F1057" s="19" t="n"/>
      <c r="G1057" s="19" t="n"/>
      <c r="H1057" s="27">
        <f>IF($C1057="","",ROUND(SUMIF(账户表,$C1057,账户期初)+SUMIFS($F$5:F1057,$C$5:C1057,$C1057)-SUMIFS($G$5:G1057,$C$5:C1057,$C1057),2))</f>
        <v/>
      </c>
      <c r="I1057" s="18" t="n"/>
      <c r="J1057" s="18" t="n"/>
      <c r="K1057" s="28">
        <f>IF($B1057="","",--TEXT($B1057,"yyyymm"))</f>
        <v/>
      </c>
      <c r="L1057" s="29">
        <f>IF($D1057="","",IFERROR(INDEX(类别属性,MATCH($D1057,类别表,0)),""))</f>
        <v/>
      </c>
      <c r="M1057" s="18" t="n"/>
      <c r="N1057" s="18" t="n"/>
      <c r="O1057" s="26" t="n"/>
      <c r="P1057" s="21">
        <f>IF($C1057="","",IF(ISNA(MATCH($C1057,账户表,0)),"※这个账户不在【基础资料】的账户档案里",IF($B1057="","※没填日期，这一笔不会进任何月份的报表",IF(AND($F1057&lt;&gt;"",$G1057&lt;&gt;""),"※收入和支出不能同时填",IF(AND(N($F1057)=0,N($G1057)=0),"※收入和支出都没填",IF(OR(N($F1057)&lt;0,N($G1057)&lt;0),"※金额不能填负数，方向反了就换一列填",IF($D1057="","※没填收支类别，分类报表会漏掉这一笔",IF(ISNA(MATCH($D1057,类别表,0)),"※收支类别不在【基础资料】的清单里",IF(AND($L1057="内部转账",$M1057=""),"△内部转账要在「对方账户」写上另一头",IF(AND($L1057="内部转账",$M1057=$C1057),"※对方账户跟本账户是同一个",IF(AND($L1057&lt;&gt;"内部转账",$M1057&lt;&gt;""),"△填了对方账户，但类别不是内部转账",IF($H1057&lt;0,"△这一笔之后该账户余额成负数了，核一下",""))))))))))))</f>
        <v/>
      </c>
    </row>
    <row r="1058">
      <c r="A1058" s="17">
        <f>IF($C1058="","",COUNTA($C$5:$C1058))</f>
        <v/>
      </c>
      <c r="B1058" s="20" t="n"/>
      <c r="C1058" s="18" t="n"/>
      <c r="D1058" s="18" t="n"/>
      <c r="E1058" s="26" t="n"/>
      <c r="F1058" s="19" t="n"/>
      <c r="G1058" s="19" t="n"/>
      <c r="H1058" s="27">
        <f>IF($C1058="","",ROUND(SUMIF(账户表,$C1058,账户期初)+SUMIFS($F$5:F1058,$C$5:C1058,$C1058)-SUMIFS($G$5:G1058,$C$5:C1058,$C1058),2))</f>
        <v/>
      </c>
      <c r="I1058" s="18" t="n"/>
      <c r="J1058" s="18" t="n"/>
      <c r="K1058" s="28">
        <f>IF($B1058="","",--TEXT($B1058,"yyyymm"))</f>
        <v/>
      </c>
      <c r="L1058" s="29">
        <f>IF($D1058="","",IFERROR(INDEX(类别属性,MATCH($D1058,类别表,0)),""))</f>
        <v/>
      </c>
      <c r="M1058" s="18" t="n"/>
      <c r="N1058" s="18" t="n"/>
      <c r="O1058" s="26" t="n"/>
      <c r="P1058" s="21">
        <f>IF($C1058="","",IF(ISNA(MATCH($C1058,账户表,0)),"※这个账户不在【基础资料】的账户档案里",IF($B1058="","※没填日期，这一笔不会进任何月份的报表",IF(AND($F1058&lt;&gt;"",$G1058&lt;&gt;""),"※收入和支出不能同时填",IF(AND(N($F1058)=0,N($G1058)=0),"※收入和支出都没填",IF(OR(N($F1058)&lt;0,N($G1058)&lt;0),"※金额不能填负数，方向反了就换一列填",IF($D1058="","※没填收支类别，分类报表会漏掉这一笔",IF(ISNA(MATCH($D1058,类别表,0)),"※收支类别不在【基础资料】的清单里",IF(AND($L1058="内部转账",$M1058=""),"△内部转账要在「对方账户」写上另一头",IF(AND($L1058="内部转账",$M1058=$C1058),"※对方账户跟本账户是同一个",IF(AND($L1058&lt;&gt;"内部转账",$M1058&lt;&gt;""),"△填了对方账户，但类别不是内部转账",IF($H1058&lt;0,"△这一笔之后该账户余额成负数了，核一下",""))))))))))))</f>
        <v/>
      </c>
    </row>
    <row r="1059">
      <c r="A1059" s="17">
        <f>IF($C1059="","",COUNTA($C$5:$C1059))</f>
        <v/>
      </c>
      <c r="B1059" s="20" t="n"/>
      <c r="C1059" s="18" t="n"/>
      <c r="D1059" s="18" t="n"/>
      <c r="E1059" s="26" t="n"/>
      <c r="F1059" s="19" t="n"/>
      <c r="G1059" s="19" t="n"/>
      <c r="H1059" s="27">
        <f>IF($C1059="","",ROUND(SUMIF(账户表,$C1059,账户期初)+SUMIFS($F$5:F1059,$C$5:C1059,$C1059)-SUMIFS($G$5:G1059,$C$5:C1059,$C1059),2))</f>
        <v/>
      </c>
      <c r="I1059" s="18" t="n"/>
      <c r="J1059" s="18" t="n"/>
      <c r="K1059" s="28">
        <f>IF($B1059="","",--TEXT($B1059,"yyyymm"))</f>
        <v/>
      </c>
      <c r="L1059" s="29">
        <f>IF($D1059="","",IFERROR(INDEX(类别属性,MATCH($D1059,类别表,0)),""))</f>
        <v/>
      </c>
      <c r="M1059" s="18" t="n"/>
      <c r="N1059" s="18" t="n"/>
      <c r="O1059" s="26" t="n"/>
      <c r="P1059" s="21">
        <f>IF($C1059="","",IF(ISNA(MATCH($C1059,账户表,0)),"※这个账户不在【基础资料】的账户档案里",IF($B1059="","※没填日期，这一笔不会进任何月份的报表",IF(AND($F1059&lt;&gt;"",$G1059&lt;&gt;""),"※收入和支出不能同时填",IF(AND(N($F1059)=0,N($G1059)=0),"※收入和支出都没填",IF(OR(N($F1059)&lt;0,N($G1059)&lt;0),"※金额不能填负数，方向反了就换一列填",IF($D1059="","※没填收支类别，分类报表会漏掉这一笔",IF(ISNA(MATCH($D1059,类别表,0)),"※收支类别不在【基础资料】的清单里",IF(AND($L1059="内部转账",$M1059=""),"△内部转账要在「对方账户」写上另一头",IF(AND($L1059="内部转账",$M1059=$C1059),"※对方账户跟本账户是同一个",IF(AND($L1059&lt;&gt;"内部转账",$M1059&lt;&gt;""),"△填了对方账户，但类别不是内部转账",IF($H1059&lt;0,"△这一笔之后该账户余额成负数了，核一下",""))))))))))))</f>
        <v/>
      </c>
    </row>
    <row r="1060">
      <c r="A1060" s="17">
        <f>IF($C1060="","",COUNTA($C$5:$C1060))</f>
        <v/>
      </c>
      <c r="B1060" s="20" t="n"/>
      <c r="C1060" s="18" t="n"/>
      <c r="D1060" s="18" t="n"/>
      <c r="E1060" s="26" t="n"/>
      <c r="F1060" s="19" t="n"/>
      <c r="G1060" s="19" t="n"/>
      <c r="H1060" s="27">
        <f>IF($C1060="","",ROUND(SUMIF(账户表,$C1060,账户期初)+SUMIFS($F$5:F1060,$C$5:C1060,$C1060)-SUMIFS($G$5:G1060,$C$5:C1060,$C1060),2))</f>
        <v/>
      </c>
      <c r="I1060" s="18" t="n"/>
      <c r="J1060" s="18" t="n"/>
      <c r="K1060" s="28">
        <f>IF($B1060="","",--TEXT($B1060,"yyyymm"))</f>
        <v/>
      </c>
      <c r="L1060" s="29">
        <f>IF($D1060="","",IFERROR(INDEX(类别属性,MATCH($D1060,类别表,0)),""))</f>
        <v/>
      </c>
      <c r="M1060" s="18" t="n"/>
      <c r="N1060" s="18" t="n"/>
      <c r="O1060" s="26" t="n"/>
      <c r="P1060" s="21">
        <f>IF($C1060="","",IF(ISNA(MATCH($C1060,账户表,0)),"※这个账户不在【基础资料】的账户档案里",IF($B1060="","※没填日期，这一笔不会进任何月份的报表",IF(AND($F1060&lt;&gt;"",$G1060&lt;&gt;""),"※收入和支出不能同时填",IF(AND(N($F1060)=0,N($G1060)=0),"※收入和支出都没填",IF(OR(N($F1060)&lt;0,N($G1060)&lt;0),"※金额不能填负数，方向反了就换一列填",IF($D1060="","※没填收支类别，分类报表会漏掉这一笔",IF(ISNA(MATCH($D1060,类别表,0)),"※收支类别不在【基础资料】的清单里",IF(AND($L1060="内部转账",$M1060=""),"△内部转账要在「对方账户」写上另一头",IF(AND($L1060="内部转账",$M1060=$C1060),"※对方账户跟本账户是同一个",IF(AND($L1060&lt;&gt;"内部转账",$M1060&lt;&gt;""),"△填了对方账户，但类别不是内部转账",IF($H1060&lt;0,"△这一笔之后该账户余额成负数了，核一下",""))))))))))))</f>
        <v/>
      </c>
    </row>
    <row r="1061">
      <c r="A1061" s="17">
        <f>IF($C1061="","",COUNTA($C$5:$C1061))</f>
        <v/>
      </c>
      <c r="B1061" s="20" t="n"/>
      <c r="C1061" s="18" t="n"/>
      <c r="D1061" s="18" t="n"/>
      <c r="E1061" s="26" t="n"/>
      <c r="F1061" s="19" t="n"/>
      <c r="G1061" s="19" t="n"/>
      <c r="H1061" s="27">
        <f>IF($C1061="","",ROUND(SUMIF(账户表,$C1061,账户期初)+SUMIFS($F$5:F1061,$C$5:C1061,$C1061)-SUMIFS($G$5:G1061,$C$5:C1061,$C1061),2))</f>
        <v/>
      </c>
      <c r="I1061" s="18" t="n"/>
      <c r="J1061" s="18" t="n"/>
      <c r="K1061" s="28">
        <f>IF($B1061="","",--TEXT($B1061,"yyyymm"))</f>
        <v/>
      </c>
      <c r="L1061" s="29">
        <f>IF($D1061="","",IFERROR(INDEX(类别属性,MATCH($D1061,类别表,0)),""))</f>
        <v/>
      </c>
      <c r="M1061" s="18" t="n"/>
      <c r="N1061" s="18" t="n"/>
      <c r="O1061" s="26" t="n"/>
      <c r="P1061" s="21">
        <f>IF($C1061="","",IF(ISNA(MATCH($C1061,账户表,0)),"※这个账户不在【基础资料】的账户档案里",IF($B1061="","※没填日期，这一笔不会进任何月份的报表",IF(AND($F1061&lt;&gt;"",$G1061&lt;&gt;""),"※收入和支出不能同时填",IF(AND(N($F1061)=0,N($G1061)=0),"※收入和支出都没填",IF(OR(N($F1061)&lt;0,N($G1061)&lt;0),"※金额不能填负数，方向反了就换一列填",IF($D1061="","※没填收支类别，分类报表会漏掉这一笔",IF(ISNA(MATCH($D1061,类别表,0)),"※收支类别不在【基础资料】的清单里",IF(AND($L1061="内部转账",$M1061=""),"△内部转账要在「对方账户」写上另一头",IF(AND($L1061="内部转账",$M1061=$C1061),"※对方账户跟本账户是同一个",IF(AND($L1061&lt;&gt;"内部转账",$M1061&lt;&gt;""),"△填了对方账户，但类别不是内部转账",IF($H1061&lt;0,"△这一笔之后该账户余额成负数了，核一下",""))))))))))))</f>
        <v/>
      </c>
    </row>
    <row r="1062">
      <c r="A1062" s="17">
        <f>IF($C1062="","",COUNTA($C$5:$C1062))</f>
        <v/>
      </c>
      <c r="B1062" s="20" t="n"/>
      <c r="C1062" s="18" t="n"/>
      <c r="D1062" s="18" t="n"/>
      <c r="E1062" s="26" t="n"/>
      <c r="F1062" s="19" t="n"/>
      <c r="G1062" s="19" t="n"/>
      <c r="H1062" s="27">
        <f>IF($C1062="","",ROUND(SUMIF(账户表,$C1062,账户期初)+SUMIFS($F$5:F1062,$C$5:C1062,$C1062)-SUMIFS($G$5:G1062,$C$5:C1062,$C1062),2))</f>
        <v/>
      </c>
      <c r="I1062" s="18" t="n"/>
      <c r="J1062" s="18" t="n"/>
      <c r="K1062" s="28">
        <f>IF($B1062="","",--TEXT($B1062,"yyyymm"))</f>
        <v/>
      </c>
      <c r="L1062" s="29">
        <f>IF($D1062="","",IFERROR(INDEX(类别属性,MATCH($D1062,类别表,0)),""))</f>
        <v/>
      </c>
      <c r="M1062" s="18" t="n"/>
      <c r="N1062" s="18" t="n"/>
      <c r="O1062" s="26" t="n"/>
      <c r="P1062" s="21">
        <f>IF($C1062="","",IF(ISNA(MATCH($C1062,账户表,0)),"※这个账户不在【基础资料】的账户档案里",IF($B1062="","※没填日期，这一笔不会进任何月份的报表",IF(AND($F1062&lt;&gt;"",$G1062&lt;&gt;""),"※收入和支出不能同时填",IF(AND(N($F1062)=0,N($G1062)=0),"※收入和支出都没填",IF(OR(N($F1062)&lt;0,N($G1062)&lt;0),"※金额不能填负数，方向反了就换一列填",IF($D1062="","※没填收支类别，分类报表会漏掉这一笔",IF(ISNA(MATCH($D1062,类别表,0)),"※收支类别不在【基础资料】的清单里",IF(AND($L1062="内部转账",$M1062=""),"△内部转账要在「对方账户」写上另一头",IF(AND($L1062="内部转账",$M1062=$C1062),"※对方账户跟本账户是同一个",IF(AND($L1062&lt;&gt;"内部转账",$M1062&lt;&gt;""),"△填了对方账户，但类别不是内部转账",IF($H1062&lt;0,"△这一笔之后该账户余额成负数了，核一下",""))))))))))))</f>
        <v/>
      </c>
    </row>
    <row r="1063">
      <c r="A1063" s="17">
        <f>IF($C1063="","",COUNTA($C$5:$C1063))</f>
        <v/>
      </c>
      <c r="B1063" s="20" t="n"/>
      <c r="C1063" s="18" t="n"/>
      <c r="D1063" s="18" t="n"/>
      <c r="E1063" s="26" t="n"/>
      <c r="F1063" s="19" t="n"/>
      <c r="G1063" s="19" t="n"/>
      <c r="H1063" s="27">
        <f>IF($C1063="","",ROUND(SUMIF(账户表,$C1063,账户期初)+SUMIFS($F$5:F1063,$C$5:C1063,$C1063)-SUMIFS($G$5:G1063,$C$5:C1063,$C1063),2))</f>
        <v/>
      </c>
      <c r="I1063" s="18" t="n"/>
      <c r="J1063" s="18" t="n"/>
      <c r="K1063" s="28">
        <f>IF($B1063="","",--TEXT($B1063,"yyyymm"))</f>
        <v/>
      </c>
      <c r="L1063" s="29">
        <f>IF($D1063="","",IFERROR(INDEX(类别属性,MATCH($D1063,类别表,0)),""))</f>
        <v/>
      </c>
      <c r="M1063" s="18" t="n"/>
      <c r="N1063" s="18" t="n"/>
      <c r="O1063" s="26" t="n"/>
      <c r="P1063" s="21">
        <f>IF($C1063="","",IF(ISNA(MATCH($C1063,账户表,0)),"※这个账户不在【基础资料】的账户档案里",IF($B1063="","※没填日期，这一笔不会进任何月份的报表",IF(AND($F1063&lt;&gt;"",$G1063&lt;&gt;""),"※收入和支出不能同时填",IF(AND(N($F1063)=0,N($G1063)=0),"※收入和支出都没填",IF(OR(N($F1063)&lt;0,N($G1063)&lt;0),"※金额不能填负数，方向反了就换一列填",IF($D1063="","※没填收支类别，分类报表会漏掉这一笔",IF(ISNA(MATCH($D1063,类别表,0)),"※收支类别不在【基础资料】的清单里",IF(AND($L1063="内部转账",$M1063=""),"△内部转账要在「对方账户」写上另一头",IF(AND($L1063="内部转账",$M1063=$C1063),"※对方账户跟本账户是同一个",IF(AND($L1063&lt;&gt;"内部转账",$M1063&lt;&gt;""),"△填了对方账户，但类别不是内部转账",IF($H1063&lt;0,"△这一笔之后该账户余额成负数了，核一下",""))))))))))))</f>
        <v/>
      </c>
    </row>
    <row r="1064">
      <c r="A1064" s="17">
        <f>IF($C1064="","",COUNTA($C$5:$C1064))</f>
        <v/>
      </c>
      <c r="B1064" s="20" t="n"/>
      <c r="C1064" s="18" t="n"/>
      <c r="D1064" s="18" t="n"/>
      <c r="E1064" s="26" t="n"/>
      <c r="F1064" s="19" t="n"/>
      <c r="G1064" s="19" t="n"/>
      <c r="H1064" s="27">
        <f>IF($C1064="","",ROUND(SUMIF(账户表,$C1064,账户期初)+SUMIFS($F$5:F1064,$C$5:C1064,$C1064)-SUMIFS($G$5:G1064,$C$5:C1064,$C1064),2))</f>
        <v/>
      </c>
      <c r="I1064" s="18" t="n"/>
      <c r="J1064" s="18" t="n"/>
      <c r="K1064" s="28">
        <f>IF($B1064="","",--TEXT($B1064,"yyyymm"))</f>
        <v/>
      </c>
      <c r="L1064" s="29">
        <f>IF($D1064="","",IFERROR(INDEX(类别属性,MATCH($D1064,类别表,0)),""))</f>
        <v/>
      </c>
      <c r="M1064" s="18" t="n"/>
      <c r="N1064" s="18" t="n"/>
      <c r="O1064" s="26" t="n"/>
      <c r="P1064" s="21">
        <f>IF($C1064="","",IF(ISNA(MATCH($C1064,账户表,0)),"※这个账户不在【基础资料】的账户档案里",IF($B1064="","※没填日期，这一笔不会进任何月份的报表",IF(AND($F1064&lt;&gt;"",$G1064&lt;&gt;""),"※收入和支出不能同时填",IF(AND(N($F1064)=0,N($G1064)=0),"※收入和支出都没填",IF(OR(N($F1064)&lt;0,N($G1064)&lt;0),"※金额不能填负数，方向反了就换一列填",IF($D1064="","※没填收支类别，分类报表会漏掉这一笔",IF(ISNA(MATCH($D1064,类别表,0)),"※收支类别不在【基础资料】的清单里",IF(AND($L1064="内部转账",$M1064=""),"△内部转账要在「对方账户」写上另一头",IF(AND($L1064="内部转账",$M1064=$C1064),"※对方账户跟本账户是同一个",IF(AND($L1064&lt;&gt;"内部转账",$M1064&lt;&gt;""),"△填了对方账户，但类别不是内部转账",IF($H1064&lt;0,"△这一笔之后该账户余额成负数了，核一下",""))))))))))))</f>
        <v/>
      </c>
    </row>
    <row r="1065">
      <c r="A1065" s="17">
        <f>IF($C1065="","",COUNTA($C$5:$C1065))</f>
        <v/>
      </c>
      <c r="B1065" s="20" t="n"/>
      <c r="C1065" s="18" t="n"/>
      <c r="D1065" s="18" t="n"/>
      <c r="E1065" s="26" t="n"/>
      <c r="F1065" s="19" t="n"/>
      <c r="G1065" s="19" t="n"/>
      <c r="H1065" s="27">
        <f>IF($C1065="","",ROUND(SUMIF(账户表,$C1065,账户期初)+SUMIFS($F$5:F1065,$C$5:C1065,$C1065)-SUMIFS($G$5:G1065,$C$5:C1065,$C1065),2))</f>
        <v/>
      </c>
      <c r="I1065" s="18" t="n"/>
      <c r="J1065" s="18" t="n"/>
      <c r="K1065" s="28">
        <f>IF($B1065="","",--TEXT($B1065,"yyyymm"))</f>
        <v/>
      </c>
      <c r="L1065" s="29">
        <f>IF($D1065="","",IFERROR(INDEX(类别属性,MATCH($D1065,类别表,0)),""))</f>
        <v/>
      </c>
      <c r="M1065" s="18" t="n"/>
      <c r="N1065" s="18" t="n"/>
      <c r="O1065" s="26" t="n"/>
      <c r="P1065" s="21">
        <f>IF($C1065="","",IF(ISNA(MATCH($C1065,账户表,0)),"※这个账户不在【基础资料】的账户档案里",IF($B1065="","※没填日期，这一笔不会进任何月份的报表",IF(AND($F1065&lt;&gt;"",$G1065&lt;&gt;""),"※收入和支出不能同时填",IF(AND(N($F1065)=0,N($G1065)=0),"※收入和支出都没填",IF(OR(N($F1065)&lt;0,N($G1065)&lt;0),"※金额不能填负数，方向反了就换一列填",IF($D1065="","※没填收支类别，分类报表会漏掉这一笔",IF(ISNA(MATCH($D1065,类别表,0)),"※收支类别不在【基础资料】的清单里",IF(AND($L1065="内部转账",$M1065=""),"△内部转账要在「对方账户」写上另一头",IF(AND($L1065="内部转账",$M1065=$C1065),"※对方账户跟本账户是同一个",IF(AND($L1065&lt;&gt;"内部转账",$M1065&lt;&gt;""),"△填了对方账户，但类别不是内部转账",IF($H1065&lt;0,"△这一笔之后该账户余额成负数了，核一下",""))))))))))))</f>
        <v/>
      </c>
    </row>
    <row r="1066">
      <c r="A1066" s="17">
        <f>IF($C1066="","",COUNTA($C$5:$C1066))</f>
        <v/>
      </c>
      <c r="B1066" s="20" t="n"/>
      <c r="C1066" s="18" t="n"/>
      <c r="D1066" s="18" t="n"/>
      <c r="E1066" s="26" t="n"/>
      <c r="F1066" s="19" t="n"/>
      <c r="G1066" s="19" t="n"/>
      <c r="H1066" s="27">
        <f>IF($C1066="","",ROUND(SUMIF(账户表,$C1066,账户期初)+SUMIFS($F$5:F1066,$C$5:C1066,$C1066)-SUMIFS($G$5:G1066,$C$5:C1066,$C1066),2))</f>
        <v/>
      </c>
      <c r="I1066" s="18" t="n"/>
      <c r="J1066" s="18" t="n"/>
      <c r="K1066" s="28">
        <f>IF($B1066="","",--TEXT($B1066,"yyyymm"))</f>
        <v/>
      </c>
      <c r="L1066" s="29">
        <f>IF($D1066="","",IFERROR(INDEX(类别属性,MATCH($D1066,类别表,0)),""))</f>
        <v/>
      </c>
      <c r="M1066" s="18" t="n"/>
      <c r="N1066" s="18" t="n"/>
      <c r="O1066" s="26" t="n"/>
      <c r="P1066" s="21">
        <f>IF($C1066="","",IF(ISNA(MATCH($C1066,账户表,0)),"※这个账户不在【基础资料】的账户档案里",IF($B1066="","※没填日期，这一笔不会进任何月份的报表",IF(AND($F1066&lt;&gt;"",$G1066&lt;&gt;""),"※收入和支出不能同时填",IF(AND(N($F1066)=0,N($G1066)=0),"※收入和支出都没填",IF(OR(N($F1066)&lt;0,N($G1066)&lt;0),"※金额不能填负数，方向反了就换一列填",IF($D1066="","※没填收支类别，分类报表会漏掉这一笔",IF(ISNA(MATCH($D1066,类别表,0)),"※收支类别不在【基础资料】的清单里",IF(AND($L1066="内部转账",$M1066=""),"△内部转账要在「对方账户」写上另一头",IF(AND($L1066="内部转账",$M1066=$C1066),"※对方账户跟本账户是同一个",IF(AND($L1066&lt;&gt;"内部转账",$M1066&lt;&gt;""),"△填了对方账户，但类别不是内部转账",IF($H1066&lt;0,"△这一笔之后该账户余额成负数了，核一下",""))))))))))))</f>
        <v/>
      </c>
    </row>
    <row r="1067">
      <c r="A1067" s="17">
        <f>IF($C1067="","",COUNTA($C$5:$C1067))</f>
        <v/>
      </c>
      <c r="B1067" s="20" t="n"/>
      <c r="C1067" s="18" t="n"/>
      <c r="D1067" s="18" t="n"/>
      <c r="E1067" s="26" t="n"/>
      <c r="F1067" s="19" t="n"/>
      <c r="G1067" s="19" t="n"/>
      <c r="H1067" s="27">
        <f>IF($C1067="","",ROUND(SUMIF(账户表,$C1067,账户期初)+SUMIFS($F$5:F1067,$C$5:C1067,$C1067)-SUMIFS($G$5:G1067,$C$5:C1067,$C1067),2))</f>
        <v/>
      </c>
      <c r="I1067" s="18" t="n"/>
      <c r="J1067" s="18" t="n"/>
      <c r="K1067" s="28">
        <f>IF($B1067="","",--TEXT($B1067,"yyyymm"))</f>
        <v/>
      </c>
      <c r="L1067" s="29">
        <f>IF($D1067="","",IFERROR(INDEX(类别属性,MATCH($D1067,类别表,0)),""))</f>
        <v/>
      </c>
      <c r="M1067" s="18" t="n"/>
      <c r="N1067" s="18" t="n"/>
      <c r="O1067" s="26" t="n"/>
      <c r="P1067" s="21">
        <f>IF($C1067="","",IF(ISNA(MATCH($C1067,账户表,0)),"※这个账户不在【基础资料】的账户档案里",IF($B1067="","※没填日期，这一笔不会进任何月份的报表",IF(AND($F1067&lt;&gt;"",$G1067&lt;&gt;""),"※收入和支出不能同时填",IF(AND(N($F1067)=0,N($G1067)=0),"※收入和支出都没填",IF(OR(N($F1067)&lt;0,N($G1067)&lt;0),"※金额不能填负数，方向反了就换一列填",IF($D1067="","※没填收支类别，分类报表会漏掉这一笔",IF(ISNA(MATCH($D1067,类别表,0)),"※收支类别不在【基础资料】的清单里",IF(AND($L1067="内部转账",$M1067=""),"△内部转账要在「对方账户」写上另一头",IF(AND($L1067="内部转账",$M1067=$C1067),"※对方账户跟本账户是同一个",IF(AND($L1067&lt;&gt;"内部转账",$M1067&lt;&gt;""),"△填了对方账户，但类别不是内部转账",IF($H1067&lt;0,"△这一笔之后该账户余额成负数了，核一下",""))))))))))))</f>
        <v/>
      </c>
    </row>
    <row r="1068">
      <c r="A1068" s="17">
        <f>IF($C1068="","",COUNTA($C$5:$C1068))</f>
        <v/>
      </c>
      <c r="B1068" s="20" t="n"/>
      <c r="C1068" s="18" t="n"/>
      <c r="D1068" s="18" t="n"/>
      <c r="E1068" s="26" t="n"/>
      <c r="F1068" s="19" t="n"/>
      <c r="G1068" s="19" t="n"/>
      <c r="H1068" s="27">
        <f>IF($C1068="","",ROUND(SUMIF(账户表,$C1068,账户期初)+SUMIFS($F$5:F1068,$C$5:C1068,$C1068)-SUMIFS($G$5:G1068,$C$5:C1068,$C1068),2))</f>
        <v/>
      </c>
      <c r="I1068" s="18" t="n"/>
      <c r="J1068" s="18" t="n"/>
      <c r="K1068" s="28">
        <f>IF($B1068="","",--TEXT($B1068,"yyyymm"))</f>
        <v/>
      </c>
      <c r="L1068" s="29">
        <f>IF($D1068="","",IFERROR(INDEX(类别属性,MATCH($D1068,类别表,0)),""))</f>
        <v/>
      </c>
      <c r="M1068" s="18" t="n"/>
      <c r="N1068" s="18" t="n"/>
      <c r="O1068" s="26" t="n"/>
      <c r="P1068" s="21">
        <f>IF($C1068="","",IF(ISNA(MATCH($C1068,账户表,0)),"※这个账户不在【基础资料】的账户档案里",IF($B1068="","※没填日期，这一笔不会进任何月份的报表",IF(AND($F1068&lt;&gt;"",$G1068&lt;&gt;""),"※收入和支出不能同时填",IF(AND(N($F1068)=0,N($G1068)=0),"※收入和支出都没填",IF(OR(N($F1068)&lt;0,N($G1068)&lt;0),"※金额不能填负数，方向反了就换一列填",IF($D1068="","※没填收支类别，分类报表会漏掉这一笔",IF(ISNA(MATCH($D1068,类别表,0)),"※收支类别不在【基础资料】的清单里",IF(AND($L1068="内部转账",$M1068=""),"△内部转账要在「对方账户」写上另一头",IF(AND($L1068="内部转账",$M1068=$C1068),"※对方账户跟本账户是同一个",IF(AND($L1068&lt;&gt;"内部转账",$M1068&lt;&gt;""),"△填了对方账户，但类别不是内部转账",IF($H1068&lt;0,"△这一笔之后该账户余额成负数了，核一下",""))))))))))))</f>
        <v/>
      </c>
    </row>
    <row r="1069">
      <c r="A1069" s="17">
        <f>IF($C1069="","",COUNTA($C$5:$C1069))</f>
        <v/>
      </c>
      <c r="B1069" s="20" t="n"/>
      <c r="C1069" s="18" t="n"/>
      <c r="D1069" s="18" t="n"/>
      <c r="E1069" s="26" t="n"/>
      <c r="F1069" s="19" t="n"/>
      <c r="G1069" s="19" t="n"/>
      <c r="H1069" s="27">
        <f>IF($C1069="","",ROUND(SUMIF(账户表,$C1069,账户期初)+SUMIFS($F$5:F1069,$C$5:C1069,$C1069)-SUMIFS($G$5:G1069,$C$5:C1069,$C1069),2))</f>
        <v/>
      </c>
      <c r="I1069" s="18" t="n"/>
      <c r="J1069" s="18" t="n"/>
      <c r="K1069" s="28">
        <f>IF($B1069="","",--TEXT($B1069,"yyyymm"))</f>
        <v/>
      </c>
      <c r="L1069" s="29">
        <f>IF($D1069="","",IFERROR(INDEX(类别属性,MATCH($D1069,类别表,0)),""))</f>
        <v/>
      </c>
      <c r="M1069" s="18" t="n"/>
      <c r="N1069" s="18" t="n"/>
      <c r="O1069" s="26" t="n"/>
      <c r="P1069" s="21">
        <f>IF($C1069="","",IF(ISNA(MATCH($C1069,账户表,0)),"※这个账户不在【基础资料】的账户档案里",IF($B1069="","※没填日期，这一笔不会进任何月份的报表",IF(AND($F1069&lt;&gt;"",$G1069&lt;&gt;""),"※收入和支出不能同时填",IF(AND(N($F1069)=0,N($G1069)=0),"※收入和支出都没填",IF(OR(N($F1069)&lt;0,N($G1069)&lt;0),"※金额不能填负数，方向反了就换一列填",IF($D1069="","※没填收支类别，分类报表会漏掉这一笔",IF(ISNA(MATCH($D1069,类别表,0)),"※收支类别不在【基础资料】的清单里",IF(AND($L1069="内部转账",$M1069=""),"△内部转账要在「对方账户」写上另一头",IF(AND($L1069="内部转账",$M1069=$C1069),"※对方账户跟本账户是同一个",IF(AND($L1069&lt;&gt;"内部转账",$M1069&lt;&gt;""),"△填了对方账户，但类别不是内部转账",IF($H1069&lt;0,"△这一笔之后该账户余额成负数了，核一下",""))))))))))))</f>
        <v/>
      </c>
    </row>
    <row r="1070">
      <c r="A1070" s="17">
        <f>IF($C1070="","",COUNTA($C$5:$C1070))</f>
        <v/>
      </c>
      <c r="B1070" s="20" t="n"/>
      <c r="C1070" s="18" t="n"/>
      <c r="D1070" s="18" t="n"/>
      <c r="E1070" s="26" t="n"/>
      <c r="F1070" s="19" t="n"/>
      <c r="G1070" s="19" t="n"/>
      <c r="H1070" s="27">
        <f>IF($C1070="","",ROUND(SUMIF(账户表,$C1070,账户期初)+SUMIFS($F$5:F1070,$C$5:C1070,$C1070)-SUMIFS($G$5:G1070,$C$5:C1070,$C1070),2))</f>
        <v/>
      </c>
      <c r="I1070" s="18" t="n"/>
      <c r="J1070" s="18" t="n"/>
      <c r="K1070" s="28">
        <f>IF($B1070="","",--TEXT($B1070,"yyyymm"))</f>
        <v/>
      </c>
      <c r="L1070" s="29">
        <f>IF($D1070="","",IFERROR(INDEX(类别属性,MATCH($D1070,类别表,0)),""))</f>
        <v/>
      </c>
      <c r="M1070" s="18" t="n"/>
      <c r="N1070" s="18" t="n"/>
      <c r="O1070" s="26" t="n"/>
      <c r="P1070" s="21">
        <f>IF($C1070="","",IF(ISNA(MATCH($C1070,账户表,0)),"※这个账户不在【基础资料】的账户档案里",IF($B1070="","※没填日期，这一笔不会进任何月份的报表",IF(AND($F1070&lt;&gt;"",$G1070&lt;&gt;""),"※收入和支出不能同时填",IF(AND(N($F1070)=0,N($G1070)=0),"※收入和支出都没填",IF(OR(N($F1070)&lt;0,N($G1070)&lt;0),"※金额不能填负数，方向反了就换一列填",IF($D1070="","※没填收支类别，分类报表会漏掉这一笔",IF(ISNA(MATCH($D1070,类别表,0)),"※收支类别不在【基础资料】的清单里",IF(AND($L1070="内部转账",$M1070=""),"△内部转账要在「对方账户」写上另一头",IF(AND($L1070="内部转账",$M1070=$C1070),"※对方账户跟本账户是同一个",IF(AND($L1070&lt;&gt;"内部转账",$M1070&lt;&gt;""),"△填了对方账户，但类别不是内部转账",IF($H1070&lt;0,"△这一笔之后该账户余额成负数了，核一下",""))))))))))))</f>
        <v/>
      </c>
    </row>
    <row r="1071">
      <c r="A1071" s="17">
        <f>IF($C1071="","",COUNTA($C$5:$C1071))</f>
        <v/>
      </c>
      <c r="B1071" s="20" t="n"/>
      <c r="C1071" s="18" t="n"/>
      <c r="D1071" s="18" t="n"/>
      <c r="E1071" s="26" t="n"/>
      <c r="F1071" s="19" t="n"/>
      <c r="G1071" s="19" t="n"/>
      <c r="H1071" s="27">
        <f>IF($C1071="","",ROUND(SUMIF(账户表,$C1071,账户期初)+SUMIFS($F$5:F1071,$C$5:C1071,$C1071)-SUMIFS($G$5:G1071,$C$5:C1071,$C1071),2))</f>
        <v/>
      </c>
      <c r="I1071" s="18" t="n"/>
      <c r="J1071" s="18" t="n"/>
      <c r="K1071" s="28">
        <f>IF($B1071="","",--TEXT($B1071,"yyyymm"))</f>
        <v/>
      </c>
      <c r="L1071" s="29">
        <f>IF($D1071="","",IFERROR(INDEX(类别属性,MATCH($D1071,类别表,0)),""))</f>
        <v/>
      </c>
      <c r="M1071" s="18" t="n"/>
      <c r="N1071" s="18" t="n"/>
      <c r="O1071" s="26" t="n"/>
      <c r="P1071" s="21">
        <f>IF($C1071="","",IF(ISNA(MATCH($C1071,账户表,0)),"※这个账户不在【基础资料】的账户档案里",IF($B1071="","※没填日期，这一笔不会进任何月份的报表",IF(AND($F1071&lt;&gt;"",$G1071&lt;&gt;""),"※收入和支出不能同时填",IF(AND(N($F1071)=0,N($G1071)=0),"※收入和支出都没填",IF(OR(N($F1071)&lt;0,N($G1071)&lt;0),"※金额不能填负数，方向反了就换一列填",IF($D1071="","※没填收支类别，分类报表会漏掉这一笔",IF(ISNA(MATCH($D1071,类别表,0)),"※收支类别不在【基础资料】的清单里",IF(AND($L1071="内部转账",$M1071=""),"△内部转账要在「对方账户」写上另一头",IF(AND($L1071="内部转账",$M1071=$C1071),"※对方账户跟本账户是同一个",IF(AND($L1071&lt;&gt;"内部转账",$M1071&lt;&gt;""),"△填了对方账户，但类别不是内部转账",IF($H1071&lt;0,"△这一笔之后该账户余额成负数了，核一下",""))))))))))))</f>
        <v/>
      </c>
    </row>
    <row r="1072">
      <c r="A1072" s="17">
        <f>IF($C1072="","",COUNTA($C$5:$C1072))</f>
        <v/>
      </c>
      <c r="B1072" s="20" t="n"/>
      <c r="C1072" s="18" t="n"/>
      <c r="D1072" s="18" t="n"/>
      <c r="E1072" s="26" t="n"/>
      <c r="F1072" s="19" t="n"/>
      <c r="G1072" s="19" t="n"/>
      <c r="H1072" s="27">
        <f>IF($C1072="","",ROUND(SUMIF(账户表,$C1072,账户期初)+SUMIFS($F$5:F1072,$C$5:C1072,$C1072)-SUMIFS($G$5:G1072,$C$5:C1072,$C1072),2))</f>
        <v/>
      </c>
      <c r="I1072" s="18" t="n"/>
      <c r="J1072" s="18" t="n"/>
      <c r="K1072" s="28">
        <f>IF($B1072="","",--TEXT($B1072,"yyyymm"))</f>
        <v/>
      </c>
      <c r="L1072" s="29">
        <f>IF($D1072="","",IFERROR(INDEX(类别属性,MATCH($D1072,类别表,0)),""))</f>
        <v/>
      </c>
      <c r="M1072" s="18" t="n"/>
      <c r="N1072" s="18" t="n"/>
      <c r="O1072" s="26" t="n"/>
      <c r="P1072" s="21">
        <f>IF($C1072="","",IF(ISNA(MATCH($C1072,账户表,0)),"※这个账户不在【基础资料】的账户档案里",IF($B1072="","※没填日期，这一笔不会进任何月份的报表",IF(AND($F1072&lt;&gt;"",$G1072&lt;&gt;""),"※收入和支出不能同时填",IF(AND(N($F1072)=0,N($G1072)=0),"※收入和支出都没填",IF(OR(N($F1072)&lt;0,N($G1072)&lt;0),"※金额不能填负数，方向反了就换一列填",IF($D1072="","※没填收支类别，分类报表会漏掉这一笔",IF(ISNA(MATCH($D1072,类别表,0)),"※收支类别不在【基础资料】的清单里",IF(AND($L1072="内部转账",$M1072=""),"△内部转账要在「对方账户」写上另一头",IF(AND($L1072="内部转账",$M1072=$C1072),"※对方账户跟本账户是同一个",IF(AND($L1072&lt;&gt;"内部转账",$M1072&lt;&gt;""),"△填了对方账户，但类别不是内部转账",IF($H1072&lt;0,"△这一笔之后该账户余额成负数了，核一下",""))))))))))))</f>
        <v/>
      </c>
    </row>
    <row r="1073">
      <c r="A1073" s="17">
        <f>IF($C1073="","",COUNTA($C$5:$C1073))</f>
        <v/>
      </c>
      <c r="B1073" s="20" t="n"/>
      <c r="C1073" s="18" t="n"/>
      <c r="D1073" s="18" t="n"/>
      <c r="E1073" s="26" t="n"/>
      <c r="F1073" s="19" t="n"/>
      <c r="G1073" s="19" t="n"/>
      <c r="H1073" s="27">
        <f>IF($C1073="","",ROUND(SUMIF(账户表,$C1073,账户期初)+SUMIFS($F$5:F1073,$C$5:C1073,$C1073)-SUMIFS($G$5:G1073,$C$5:C1073,$C1073),2))</f>
        <v/>
      </c>
      <c r="I1073" s="18" t="n"/>
      <c r="J1073" s="18" t="n"/>
      <c r="K1073" s="28">
        <f>IF($B1073="","",--TEXT($B1073,"yyyymm"))</f>
        <v/>
      </c>
      <c r="L1073" s="29">
        <f>IF($D1073="","",IFERROR(INDEX(类别属性,MATCH($D1073,类别表,0)),""))</f>
        <v/>
      </c>
      <c r="M1073" s="18" t="n"/>
      <c r="N1073" s="18" t="n"/>
      <c r="O1073" s="26" t="n"/>
      <c r="P1073" s="21">
        <f>IF($C1073="","",IF(ISNA(MATCH($C1073,账户表,0)),"※这个账户不在【基础资料】的账户档案里",IF($B1073="","※没填日期，这一笔不会进任何月份的报表",IF(AND($F1073&lt;&gt;"",$G1073&lt;&gt;""),"※收入和支出不能同时填",IF(AND(N($F1073)=0,N($G1073)=0),"※收入和支出都没填",IF(OR(N($F1073)&lt;0,N($G1073)&lt;0),"※金额不能填负数，方向反了就换一列填",IF($D1073="","※没填收支类别，分类报表会漏掉这一笔",IF(ISNA(MATCH($D1073,类别表,0)),"※收支类别不在【基础资料】的清单里",IF(AND($L1073="内部转账",$M1073=""),"△内部转账要在「对方账户」写上另一头",IF(AND($L1073="内部转账",$M1073=$C1073),"※对方账户跟本账户是同一个",IF(AND($L1073&lt;&gt;"内部转账",$M1073&lt;&gt;""),"△填了对方账户，但类别不是内部转账",IF($H1073&lt;0,"△这一笔之后该账户余额成负数了，核一下",""))))))))))))</f>
        <v/>
      </c>
    </row>
    <row r="1074">
      <c r="A1074" s="17">
        <f>IF($C1074="","",COUNTA($C$5:$C1074))</f>
        <v/>
      </c>
      <c r="B1074" s="20" t="n"/>
      <c r="C1074" s="18" t="n"/>
      <c r="D1074" s="18" t="n"/>
      <c r="E1074" s="26" t="n"/>
      <c r="F1074" s="19" t="n"/>
      <c r="G1074" s="19" t="n"/>
      <c r="H1074" s="27">
        <f>IF($C1074="","",ROUND(SUMIF(账户表,$C1074,账户期初)+SUMIFS($F$5:F1074,$C$5:C1074,$C1074)-SUMIFS($G$5:G1074,$C$5:C1074,$C1074),2))</f>
        <v/>
      </c>
      <c r="I1074" s="18" t="n"/>
      <c r="J1074" s="18" t="n"/>
      <c r="K1074" s="28">
        <f>IF($B1074="","",--TEXT($B1074,"yyyymm"))</f>
        <v/>
      </c>
      <c r="L1074" s="29">
        <f>IF($D1074="","",IFERROR(INDEX(类别属性,MATCH($D1074,类别表,0)),""))</f>
        <v/>
      </c>
      <c r="M1074" s="18" t="n"/>
      <c r="N1074" s="18" t="n"/>
      <c r="O1074" s="26" t="n"/>
      <c r="P1074" s="21">
        <f>IF($C1074="","",IF(ISNA(MATCH($C1074,账户表,0)),"※这个账户不在【基础资料】的账户档案里",IF($B1074="","※没填日期，这一笔不会进任何月份的报表",IF(AND($F1074&lt;&gt;"",$G1074&lt;&gt;""),"※收入和支出不能同时填",IF(AND(N($F1074)=0,N($G1074)=0),"※收入和支出都没填",IF(OR(N($F1074)&lt;0,N($G1074)&lt;0),"※金额不能填负数，方向反了就换一列填",IF($D1074="","※没填收支类别，分类报表会漏掉这一笔",IF(ISNA(MATCH($D1074,类别表,0)),"※收支类别不在【基础资料】的清单里",IF(AND($L1074="内部转账",$M1074=""),"△内部转账要在「对方账户」写上另一头",IF(AND($L1074="内部转账",$M1074=$C1074),"※对方账户跟本账户是同一个",IF(AND($L1074&lt;&gt;"内部转账",$M1074&lt;&gt;""),"△填了对方账户，但类别不是内部转账",IF($H1074&lt;0,"△这一笔之后该账户余额成负数了，核一下",""))))))))))))</f>
        <v/>
      </c>
    </row>
    <row r="1075">
      <c r="A1075" s="17">
        <f>IF($C1075="","",COUNTA($C$5:$C1075))</f>
        <v/>
      </c>
      <c r="B1075" s="20" t="n"/>
      <c r="C1075" s="18" t="n"/>
      <c r="D1075" s="18" t="n"/>
      <c r="E1075" s="26" t="n"/>
      <c r="F1075" s="19" t="n"/>
      <c r="G1075" s="19" t="n"/>
      <c r="H1075" s="27">
        <f>IF($C1075="","",ROUND(SUMIF(账户表,$C1075,账户期初)+SUMIFS($F$5:F1075,$C$5:C1075,$C1075)-SUMIFS($G$5:G1075,$C$5:C1075,$C1075),2))</f>
        <v/>
      </c>
      <c r="I1075" s="18" t="n"/>
      <c r="J1075" s="18" t="n"/>
      <c r="K1075" s="28">
        <f>IF($B1075="","",--TEXT($B1075,"yyyymm"))</f>
        <v/>
      </c>
      <c r="L1075" s="29">
        <f>IF($D1075="","",IFERROR(INDEX(类别属性,MATCH($D1075,类别表,0)),""))</f>
        <v/>
      </c>
      <c r="M1075" s="18" t="n"/>
      <c r="N1075" s="18" t="n"/>
      <c r="O1075" s="26" t="n"/>
      <c r="P1075" s="21">
        <f>IF($C1075="","",IF(ISNA(MATCH($C1075,账户表,0)),"※这个账户不在【基础资料】的账户档案里",IF($B1075="","※没填日期，这一笔不会进任何月份的报表",IF(AND($F1075&lt;&gt;"",$G1075&lt;&gt;""),"※收入和支出不能同时填",IF(AND(N($F1075)=0,N($G1075)=0),"※收入和支出都没填",IF(OR(N($F1075)&lt;0,N($G1075)&lt;0),"※金额不能填负数，方向反了就换一列填",IF($D1075="","※没填收支类别，分类报表会漏掉这一笔",IF(ISNA(MATCH($D1075,类别表,0)),"※收支类别不在【基础资料】的清单里",IF(AND($L1075="内部转账",$M1075=""),"△内部转账要在「对方账户」写上另一头",IF(AND($L1075="内部转账",$M1075=$C1075),"※对方账户跟本账户是同一个",IF(AND($L1075&lt;&gt;"内部转账",$M1075&lt;&gt;""),"△填了对方账户，但类别不是内部转账",IF($H1075&lt;0,"△这一笔之后该账户余额成负数了，核一下",""))))))))))))</f>
        <v/>
      </c>
    </row>
    <row r="1076">
      <c r="A1076" s="17">
        <f>IF($C1076="","",COUNTA($C$5:$C1076))</f>
        <v/>
      </c>
      <c r="B1076" s="20" t="n"/>
      <c r="C1076" s="18" t="n"/>
      <c r="D1076" s="18" t="n"/>
      <c r="E1076" s="26" t="n"/>
      <c r="F1076" s="19" t="n"/>
      <c r="G1076" s="19" t="n"/>
      <c r="H1076" s="27">
        <f>IF($C1076="","",ROUND(SUMIF(账户表,$C1076,账户期初)+SUMIFS($F$5:F1076,$C$5:C1076,$C1076)-SUMIFS($G$5:G1076,$C$5:C1076,$C1076),2))</f>
        <v/>
      </c>
      <c r="I1076" s="18" t="n"/>
      <c r="J1076" s="18" t="n"/>
      <c r="K1076" s="28">
        <f>IF($B1076="","",--TEXT($B1076,"yyyymm"))</f>
        <v/>
      </c>
      <c r="L1076" s="29">
        <f>IF($D1076="","",IFERROR(INDEX(类别属性,MATCH($D1076,类别表,0)),""))</f>
        <v/>
      </c>
      <c r="M1076" s="18" t="n"/>
      <c r="N1076" s="18" t="n"/>
      <c r="O1076" s="26" t="n"/>
      <c r="P1076" s="21">
        <f>IF($C1076="","",IF(ISNA(MATCH($C1076,账户表,0)),"※这个账户不在【基础资料】的账户档案里",IF($B1076="","※没填日期，这一笔不会进任何月份的报表",IF(AND($F1076&lt;&gt;"",$G1076&lt;&gt;""),"※收入和支出不能同时填",IF(AND(N($F1076)=0,N($G1076)=0),"※收入和支出都没填",IF(OR(N($F1076)&lt;0,N($G1076)&lt;0),"※金额不能填负数，方向反了就换一列填",IF($D1076="","※没填收支类别，分类报表会漏掉这一笔",IF(ISNA(MATCH($D1076,类别表,0)),"※收支类别不在【基础资料】的清单里",IF(AND($L1076="内部转账",$M1076=""),"△内部转账要在「对方账户」写上另一头",IF(AND($L1076="内部转账",$M1076=$C1076),"※对方账户跟本账户是同一个",IF(AND($L1076&lt;&gt;"内部转账",$M1076&lt;&gt;""),"△填了对方账户，但类别不是内部转账",IF($H1076&lt;0,"△这一笔之后该账户余额成负数了，核一下",""))))))))))))</f>
        <v/>
      </c>
    </row>
    <row r="1077">
      <c r="A1077" s="17">
        <f>IF($C1077="","",COUNTA($C$5:$C1077))</f>
        <v/>
      </c>
      <c r="B1077" s="20" t="n"/>
      <c r="C1077" s="18" t="n"/>
      <c r="D1077" s="18" t="n"/>
      <c r="E1077" s="26" t="n"/>
      <c r="F1077" s="19" t="n"/>
      <c r="G1077" s="19" t="n"/>
      <c r="H1077" s="27">
        <f>IF($C1077="","",ROUND(SUMIF(账户表,$C1077,账户期初)+SUMIFS($F$5:F1077,$C$5:C1077,$C1077)-SUMIFS($G$5:G1077,$C$5:C1077,$C1077),2))</f>
        <v/>
      </c>
      <c r="I1077" s="18" t="n"/>
      <c r="J1077" s="18" t="n"/>
      <c r="K1077" s="28">
        <f>IF($B1077="","",--TEXT($B1077,"yyyymm"))</f>
        <v/>
      </c>
      <c r="L1077" s="29">
        <f>IF($D1077="","",IFERROR(INDEX(类别属性,MATCH($D1077,类别表,0)),""))</f>
        <v/>
      </c>
      <c r="M1077" s="18" t="n"/>
      <c r="N1077" s="18" t="n"/>
      <c r="O1077" s="26" t="n"/>
      <c r="P1077" s="21">
        <f>IF($C1077="","",IF(ISNA(MATCH($C1077,账户表,0)),"※这个账户不在【基础资料】的账户档案里",IF($B1077="","※没填日期，这一笔不会进任何月份的报表",IF(AND($F1077&lt;&gt;"",$G1077&lt;&gt;""),"※收入和支出不能同时填",IF(AND(N($F1077)=0,N($G1077)=0),"※收入和支出都没填",IF(OR(N($F1077)&lt;0,N($G1077)&lt;0),"※金额不能填负数，方向反了就换一列填",IF($D1077="","※没填收支类别，分类报表会漏掉这一笔",IF(ISNA(MATCH($D1077,类别表,0)),"※收支类别不在【基础资料】的清单里",IF(AND($L1077="内部转账",$M1077=""),"△内部转账要在「对方账户」写上另一头",IF(AND($L1077="内部转账",$M1077=$C1077),"※对方账户跟本账户是同一个",IF(AND($L1077&lt;&gt;"内部转账",$M1077&lt;&gt;""),"△填了对方账户，但类别不是内部转账",IF($H1077&lt;0,"△这一笔之后该账户余额成负数了，核一下",""))))))))))))</f>
        <v/>
      </c>
    </row>
    <row r="1078">
      <c r="A1078" s="17">
        <f>IF($C1078="","",COUNTA($C$5:$C1078))</f>
        <v/>
      </c>
      <c r="B1078" s="20" t="n"/>
      <c r="C1078" s="18" t="n"/>
      <c r="D1078" s="18" t="n"/>
      <c r="E1078" s="26" t="n"/>
      <c r="F1078" s="19" t="n"/>
      <c r="G1078" s="19" t="n"/>
      <c r="H1078" s="27">
        <f>IF($C1078="","",ROUND(SUMIF(账户表,$C1078,账户期初)+SUMIFS($F$5:F1078,$C$5:C1078,$C1078)-SUMIFS($G$5:G1078,$C$5:C1078,$C1078),2))</f>
        <v/>
      </c>
      <c r="I1078" s="18" t="n"/>
      <c r="J1078" s="18" t="n"/>
      <c r="K1078" s="28">
        <f>IF($B1078="","",--TEXT($B1078,"yyyymm"))</f>
        <v/>
      </c>
      <c r="L1078" s="29">
        <f>IF($D1078="","",IFERROR(INDEX(类别属性,MATCH($D1078,类别表,0)),""))</f>
        <v/>
      </c>
      <c r="M1078" s="18" t="n"/>
      <c r="N1078" s="18" t="n"/>
      <c r="O1078" s="26" t="n"/>
      <c r="P1078" s="21">
        <f>IF($C1078="","",IF(ISNA(MATCH($C1078,账户表,0)),"※这个账户不在【基础资料】的账户档案里",IF($B1078="","※没填日期，这一笔不会进任何月份的报表",IF(AND($F1078&lt;&gt;"",$G1078&lt;&gt;""),"※收入和支出不能同时填",IF(AND(N($F1078)=0,N($G1078)=0),"※收入和支出都没填",IF(OR(N($F1078)&lt;0,N($G1078)&lt;0),"※金额不能填负数，方向反了就换一列填",IF($D1078="","※没填收支类别，分类报表会漏掉这一笔",IF(ISNA(MATCH($D1078,类别表,0)),"※收支类别不在【基础资料】的清单里",IF(AND($L1078="内部转账",$M1078=""),"△内部转账要在「对方账户」写上另一头",IF(AND($L1078="内部转账",$M1078=$C1078),"※对方账户跟本账户是同一个",IF(AND($L1078&lt;&gt;"内部转账",$M1078&lt;&gt;""),"△填了对方账户，但类别不是内部转账",IF($H1078&lt;0,"△这一笔之后该账户余额成负数了，核一下",""))))))))))))</f>
        <v/>
      </c>
    </row>
    <row r="1079">
      <c r="A1079" s="17">
        <f>IF($C1079="","",COUNTA($C$5:$C1079))</f>
        <v/>
      </c>
      <c r="B1079" s="20" t="n"/>
      <c r="C1079" s="18" t="n"/>
      <c r="D1079" s="18" t="n"/>
      <c r="E1079" s="26" t="n"/>
      <c r="F1079" s="19" t="n"/>
      <c r="G1079" s="19" t="n"/>
      <c r="H1079" s="27">
        <f>IF($C1079="","",ROUND(SUMIF(账户表,$C1079,账户期初)+SUMIFS($F$5:F1079,$C$5:C1079,$C1079)-SUMIFS($G$5:G1079,$C$5:C1079,$C1079),2))</f>
        <v/>
      </c>
      <c r="I1079" s="18" t="n"/>
      <c r="J1079" s="18" t="n"/>
      <c r="K1079" s="28">
        <f>IF($B1079="","",--TEXT($B1079,"yyyymm"))</f>
        <v/>
      </c>
      <c r="L1079" s="29">
        <f>IF($D1079="","",IFERROR(INDEX(类别属性,MATCH($D1079,类别表,0)),""))</f>
        <v/>
      </c>
      <c r="M1079" s="18" t="n"/>
      <c r="N1079" s="18" t="n"/>
      <c r="O1079" s="26" t="n"/>
      <c r="P1079" s="21">
        <f>IF($C1079="","",IF(ISNA(MATCH($C1079,账户表,0)),"※这个账户不在【基础资料】的账户档案里",IF($B1079="","※没填日期，这一笔不会进任何月份的报表",IF(AND($F1079&lt;&gt;"",$G1079&lt;&gt;""),"※收入和支出不能同时填",IF(AND(N($F1079)=0,N($G1079)=0),"※收入和支出都没填",IF(OR(N($F1079)&lt;0,N($G1079)&lt;0),"※金额不能填负数，方向反了就换一列填",IF($D1079="","※没填收支类别，分类报表会漏掉这一笔",IF(ISNA(MATCH($D1079,类别表,0)),"※收支类别不在【基础资料】的清单里",IF(AND($L1079="内部转账",$M1079=""),"△内部转账要在「对方账户」写上另一头",IF(AND($L1079="内部转账",$M1079=$C1079),"※对方账户跟本账户是同一个",IF(AND($L1079&lt;&gt;"内部转账",$M1079&lt;&gt;""),"△填了对方账户，但类别不是内部转账",IF($H1079&lt;0,"△这一笔之后该账户余额成负数了，核一下",""))))))))))))</f>
        <v/>
      </c>
    </row>
    <row r="1080">
      <c r="A1080" s="17">
        <f>IF($C1080="","",COUNTA($C$5:$C1080))</f>
        <v/>
      </c>
      <c r="B1080" s="20" t="n"/>
      <c r="C1080" s="18" t="n"/>
      <c r="D1080" s="18" t="n"/>
      <c r="E1080" s="26" t="n"/>
      <c r="F1080" s="19" t="n"/>
      <c r="G1080" s="19" t="n"/>
      <c r="H1080" s="27">
        <f>IF($C1080="","",ROUND(SUMIF(账户表,$C1080,账户期初)+SUMIFS($F$5:F1080,$C$5:C1080,$C1080)-SUMIFS($G$5:G1080,$C$5:C1080,$C1080),2))</f>
        <v/>
      </c>
      <c r="I1080" s="18" t="n"/>
      <c r="J1080" s="18" t="n"/>
      <c r="K1080" s="28">
        <f>IF($B1080="","",--TEXT($B1080,"yyyymm"))</f>
        <v/>
      </c>
      <c r="L1080" s="29">
        <f>IF($D1080="","",IFERROR(INDEX(类别属性,MATCH($D1080,类别表,0)),""))</f>
        <v/>
      </c>
      <c r="M1080" s="18" t="n"/>
      <c r="N1080" s="18" t="n"/>
      <c r="O1080" s="26" t="n"/>
      <c r="P1080" s="21">
        <f>IF($C1080="","",IF(ISNA(MATCH($C1080,账户表,0)),"※这个账户不在【基础资料】的账户档案里",IF($B1080="","※没填日期，这一笔不会进任何月份的报表",IF(AND($F1080&lt;&gt;"",$G1080&lt;&gt;""),"※收入和支出不能同时填",IF(AND(N($F1080)=0,N($G1080)=0),"※收入和支出都没填",IF(OR(N($F1080)&lt;0,N($G1080)&lt;0),"※金额不能填负数，方向反了就换一列填",IF($D1080="","※没填收支类别，分类报表会漏掉这一笔",IF(ISNA(MATCH($D1080,类别表,0)),"※收支类别不在【基础资料】的清单里",IF(AND($L1080="内部转账",$M1080=""),"△内部转账要在「对方账户」写上另一头",IF(AND($L1080="内部转账",$M1080=$C1080),"※对方账户跟本账户是同一个",IF(AND($L1080&lt;&gt;"内部转账",$M1080&lt;&gt;""),"△填了对方账户，但类别不是内部转账",IF($H1080&lt;0,"△这一笔之后该账户余额成负数了，核一下",""))))))))))))</f>
        <v/>
      </c>
    </row>
    <row r="1081">
      <c r="A1081" s="17">
        <f>IF($C1081="","",COUNTA($C$5:$C1081))</f>
        <v/>
      </c>
      <c r="B1081" s="20" t="n"/>
      <c r="C1081" s="18" t="n"/>
      <c r="D1081" s="18" t="n"/>
      <c r="E1081" s="26" t="n"/>
      <c r="F1081" s="19" t="n"/>
      <c r="G1081" s="19" t="n"/>
      <c r="H1081" s="27">
        <f>IF($C1081="","",ROUND(SUMIF(账户表,$C1081,账户期初)+SUMIFS($F$5:F1081,$C$5:C1081,$C1081)-SUMIFS($G$5:G1081,$C$5:C1081,$C1081),2))</f>
        <v/>
      </c>
      <c r="I1081" s="18" t="n"/>
      <c r="J1081" s="18" t="n"/>
      <c r="K1081" s="28">
        <f>IF($B1081="","",--TEXT($B1081,"yyyymm"))</f>
        <v/>
      </c>
      <c r="L1081" s="29">
        <f>IF($D1081="","",IFERROR(INDEX(类别属性,MATCH($D1081,类别表,0)),""))</f>
        <v/>
      </c>
      <c r="M1081" s="18" t="n"/>
      <c r="N1081" s="18" t="n"/>
      <c r="O1081" s="26" t="n"/>
      <c r="P1081" s="21">
        <f>IF($C1081="","",IF(ISNA(MATCH($C1081,账户表,0)),"※这个账户不在【基础资料】的账户档案里",IF($B1081="","※没填日期，这一笔不会进任何月份的报表",IF(AND($F1081&lt;&gt;"",$G1081&lt;&gt;""),"※收入和支出不能同时填",IF(AND(N($F1081)=0,N($G1081)=0),"※收入和支出都没填",IF(OR(N($F1081)&lt;0,N($G1081)&lt;0),"※金额不能填负数，方向反了就换一列填",IF($D1081="","※没填收支类别，分类报表会漏掉这一笔",IF(ISNA(MATCH($D1081,类别表,0)),"※收支类别不在【基础资料】的清单里",IF(AND($L1081="内部转账",$M1081=""),"△内部转账要在「对方账户」写上另一头",IF(AND($L1081="内部转账",$M1081=$C1081),"※对方账户跟本账户是同一个",IF(AND($L1081&lt;&gt;"内部转账",$M1081&lt;&gt;""),"△填了对方账户，但类别不是内部转账",IF($H1081&lt;0,"△这一笔之后该账户余额成负数了，核一下",""))))))))))))</f>
        <v/>
      </c>
    </row>
    <row r="1082">
      <c r="A1082" s="17">
        <f>IF($C1082="","",COUNTA($C$5:$C1082))</f>
        <v/>
      </c>
      <c r="B1082" s="20" t="n"/>
      <c r="C1082" s="18" t="n"/>
      <c r="D1082" s="18" t="n"/>
      <c r="E1082" s="26" t="n"/>
      <c r="F1082" s="19" t="n"/>
      <c r="G1082" s="19" t="n"/>
      <c r="H1082" s="27">
        <f>IF($C1082="","",ROUND(SUMIF(账户表,$C1082,账户期初)+SUMIFS($F$5:F1082,$C$5:C1082,$C1082)-SUMIFS($G$5:G1082,$C$5:C1082,$C1082),2))</f>
        <v/>
      </c>
      <c r="I1082" s="18" t="n"/>
      <c r="J1082" s="18" t="n"/>
      <c r="K1082" s="28">
        <f>IF($B1082="","",--TEXT($B1082,"yyyymm"))</f>
        <v/>
      </c>
      <c r="L1082" s="29">
        <f>IF($D1082="","",IFERROR(INDEX(类别属性,MATCH($D1082,类别表,0)),""))</f>
        <v/>
      </c>
      <c r="M1082" s="18" t="n"/>
      <c r="N1082" s="18" t="n"/>
      <c r="O1082" s="26" t="n"/>
      <c r="P1082" s="21">
        <f>IF($C1082="","",IF(ISNA(MATCH($C1082,账户表,0)),"※这个账户不在【基础资料】的账户档案里",IF($B1082="","※没填日期，这一笔不会进任何月份的报表",IF(AND($F1082&lt;&gt;"",$G1082&lt;&gt;""),"※收入和支出不能同时填",IF(AND(N($F1082)=0,N($G1082)=0),"※收入和支出都没填",IF(OR(N($F1082)&lt;0,N($G1082)&lt;0),"※金额不能填负数，方向反了就换一列填",IF($D1082="","※没填收支类别，分类报表会漏掉这一笔",IF(ISNA(MATCH($D1082,类别表,0)),"※收支类别不在【基础资料】的清单里",IF(AND($L1082="内部转账",$M1082=""),"△内部转账要在「对方账户」写上另一头",IF(AND($L1082="内部转账",$M1082=$C1082),"※对方账户跟本账户是同一个",IF(AND($L1082&lt;&gt;"内部转账",$M1082&lt;&gt;""),"△填了对方账户，但类别不是内部转账",IF($H1082&lt;0,"△这一笔之后该账户余额成负数了，核一下",""))))))))))))</f>
        <v/>
      </c>
    </row>
    <row r="1083">
      <c r="A1083" s="17">
        <f>IF($C1083="","",COUNTA($C$5:$C1083))</f>
        <v/>
      </c>
      <c r="B1083" s="20" t="n"/>
      <c r="C1083" s="18" t="n"/>
      <c r="D1083" s="18" t="n"/>
      <c r="E1083" s="26" t="n"/>
      <c r="F1083" s="19" t="n"/>
      <c r="G1083" s="19" t="n"/>
      <c r="H1083" s="27">
        <f>IF($C1083="","",ROUND(SUMIF(账户表,$C1083,账户期初)+SUMIFS($F$5:F1083,$C$5:C1083,$C1083)-SUMIFS($G$5:G1083,$C$5:C1083,$C1083),2))</f>
        <v/>
      </c>
      <c r="I1083" s="18" t="n"/>
      <c r="J1083" s="18" t="n"/>
      <c r="K1083" s="28">
        <f>IF($B1083="","",--TEXT($B1083,"yyyymm"))</f>
        <v/>
      </c>
      <c r="L1083" s="29">
        <f>IF($D1083="","",IFERROR(INDEX(类别属性,MATCH($D1083,类别表,0)),""))</f>
        <v/>
      </c>
      <c r="M1083" s="18" t="n"/>
      <c r="N1083" s="18" t="n"/>
      <c r="O1083" s="26" t="n"/>
      <c r="P1083" s="21">
        <f>IF($C1083="","",IF(ISNA(MATCH($C1083,账户表,0)),"※这个账户不在【基础资料】的账户档案里",IF($B1083="","※没填日期，这一笔不会进任何月份的报表",IF(AND($F1083&lt;&gt;"",$G1083&lt;&gt;""),"※收入和支出不能同时填",IF(AND(N($F1083)=0,N($G1083)=0),"※收入和支出都没填",IF(OR(N($F1083)&lt;0,N($G1083)&lt;0),"※金额不能填负数，方向反了就换一列填",IF($D1083="","※没填收支类别，分类报表会漏掉这一笔",IF(ISNA(MATCH($D1083,类别表,0)),"※收支类别不在【基础资料】的清单里",IF(AND($L1083="内部转账",$M1083=""),"△内部转账要在「对方账户」写上另一头",IF(AND($L1083="内部转账",$M1083=$C1083),"※对方账户跟本账户是同一个",IF(AND($L1083&lt;&gt;"内部转账",$M1083&lt;&gt;""),"△填了对方账户，但类别不是内部转账",IF($H1083&lt;0,"△这一笔之后该账户余额成负数了，核一下",""))))))))))))</f>
        <v/>
      </c>
    </row>
    <row r="1084">
      <c r="A1084" s="17">
        <f>IF($C1084="","",COUNTA($C$5:$C1084))</f>
        <v/>
      </c>
      <c r="B1084" s="20" t="n"/>
      <c r="C1084" s="18" t="n"/>
      <c r="D1084" s="18" t="n"/>
      <c r="E1084" s="26" t="n"/>
      <c r="F1084" s="19" t="n"/>
      <c r="G1084" s="19" t="n"/>
      <c r="H1084" s="27">
        <f>IF($C1084="","",ROUND(SUMIF(账户表,$C1084,账户期初)+SUMIFS($F$5:F1084,$C$5:C1084,$C1084)-SUMIFS($G$5:G1084,$C$5:C1084,$C1084),2))</f>
        <v/>
      </c>
      <c r="I1084" s="18" t="n"/>
      <c r="J1084" s="18" t="n"/>
      <c r="K1084" s="28">
        <f>IF($B1084="","",--TEXT($B1084,"yyyymm"))</f>
        <v/>
      </c>
      <c r="L1084" s="29">
        <f>IF($D1084="","",IFERROR(INDEX(类别属性,MATCH($D1084,类别表,0)),""))</f>
        <v/>
      </c>
      <c r="M1084" s="18" t="n"/>
      <c r="N1084" s="18" t="n"/>
      <c r="O1084" s="26" t="n"/>
      <c r="P1084" s="21">
        <f>IF($C1084="","",IF(ISNA(MATCH($C1084,账户表,0)),"※这个账户不在【基础资料】的账户档案里",IF($B1084="","※没填日期，这一笔不会进任何月份的报表",IF(AND($F1084&lt;&gt;"",$G1084&lt;&gt;""),"※收入和支出不能同时填",IF(AND(N($F1084)=0,N($G1084)=0),"※收入和支出都没填",IF(OR(N($F1084)&lt;0,N($G1084)&lt;0),"※金额不能填负数，方向反了就换一列填",IF($D1084="","※没填收支类别，分类报表会漏掉这一笔",IF(ISNA(MATCH($D1084,类别表,0)),"※收支类别不在【基础资料】的清单里",IF(AND($L1084="内部转账",$M1084=""),"△内部转账要在「对方账户」写上另一头",IF(AND($L1084="内部转账",$M1084=$C1084),"※对方账户跟本账户是同一个",IF(AND($L1084&lt;&gt;"内部转账",$M1084&lt;&gt;""),"△填了对方账户，但类别不是内部转账",IF($H1084&lt;0,"△这一笔之后该账户余额成负数了，核一下",""))))))))))))</f>
        <v/>
      </c>
    </row>
    <row r="1085">
      <c r="A1085" s="17">
        <f>IF($C1085="","",COUNTA($C$5:$C1085))</f>
        <v/>
      </c>
      <c r="B1085" s="20" t="n"/>
      <c r="C1085" s="18" t="n"/>
      <c r="D1085" s="18" t="n"/>
      <c r="E1085" s="26" t="n"/>
      <c r="F1085" s="19" t="n"/>
      <c r="G1085" s="19" t="n"/>
      <c r="H1085" s="27">
        <f>IF($C1085="","",ROUND(SUMIF(账户表,$C1085,账户期初)+SUMIFS($F$5:F1085,$C$5:C1085,$C1085)-SUMIFS($G$5:G1085,$C$5:C1085,$C1085),2))</f>
        <v/>
      </c>
      <c r="I1085" s="18" t="n"/>
      <c r="J1085" s="18" t="n"/>
      <c r="K1085" s="28">
        <f>IF($B1085="","",--TEXT($B1085,"yyyymm"))</f>
        <v/>
      </c>
      <c r="L1085" s="29">
        <f>IF($D1085="","",IFERROR(INDEX(类别属性,MATCH($D1085,类别表,0)),""))</f>
        <v/>
      </c>
      <c r="M1085" s="18" t="n"/>
      <c r="N1085" s="18" t="n"/>
      <c r="O1085" s="26" t="n"/>
      <c r="P1085" s="21">
        <f>IF($C1085="","",IF(ISNA(MATCH($C1085,账户表,0)),"※这个账户不在【基础资料】的账户档案里",IF($B1085="","※没填日期，这一笔不会进任何月份的报表",IF(AND($F1085&lt;&gt;"",$G1085&lt;&gt;""),"※收入和支出不能同时填",IF(AND(N($F1085)=0,N($G1085)=0),"※收入和支出都没填",IF(OR(N($F1085)&lt;0,N($G1085)&lt;0),"※金额不能填负数，方向反了就换一列填",IF($D1085="","※没填收支类别，分类报表会漏掉这一笔",IF(ISNA(MATCH($D1085,类别表,0)),"※收支类别不在【基础资料】的清单里",IF(AND($L1085="内部转账",$M1085=""),"△内部转账要在「对方账户」写上另一头",IF(AND($L1085="内部转账",$M1085=$C1085),"※对方账户跟本账户是同一个",IF(AND($L1085&lt;&gt;"内部转账",$M1085&lt;&gt;""),"△填了对方账户，但类别不是内部转账",IF($H1085&lt;0,"△这一笔之后该账户余额成负数了，核一下",""))))))))))))</f>
        <v/>
      </c>
    </row>
    <row r="1086">
      <c r="A1086" s="17">
        <f>IF($C1086="","",COUNTA($C$5:$C1086))</f>
        <v/>
      </c>
      <c r="B1086" s="20" t="n"/>
      <c r="C1086" s="18" t="n"/>
      <c r="D1086" s="18" t="n"/>
      <c r="E1086" s="26" t="n"/>
      <c r="F1086" s="19" t="n"/>
      <c r="G1086" s="19" t="n"/>
      <c r="H1086" s="27">
        <f>IF($C1086="","",ROUND(SUMIF(账户表,$C1086,账户期初)+SUMIFS($F$5:F1086,$C$5:C1086,$C1086)-SUMIFS($G$5:G1086,$C$5:C1086,$C1086),2))</f>
        <v/>
      </c>
      <c r="I1086" s="18" t="n"/>
      <c r="J1086" s="18" t="n"/>
      <c r="K1086" s="28">
        <f>IF($B1086="","",--TEXT($B1086,"yyyymm"))</f>
        <v/>
      </c>
      <c r="L1086" s="29">
        <f>IF($D1086="","",IFERROR(INDEX(类别属性,MATCH($D1086,类别表,0)),""))</f>
        <v/>
      </c>
      <c r="M1086" s="18" t="n"/>
      <c r="N1086" s="18" t="n"/>
      <c r="O1086" s="26" t="n"/>
      <c r="P1086" s="21">
        <f>IF($C1086="","",IF(ISNA(MATCH($C1086,账户表,0)),"※这个账户不在【基础资料】的账户档案里",IF($B1086="","※没填日期，这一笔不会进任何月份的报表",IF(AND($F1086&lt;&gt;"",$G1086&lt;&gt;""),"※收入和支出不能同时填",IF(AND(N($F1086)=0,N($G1086)=0),"※收入和支出都没填",IF(OR(N($F1086)&lt;0,N($G1086)&lt;0),"※金额不能填负数，方向反了就换一列填",IF($D1086="","※没填收支类别，分类报表会漏掉这一笔",IF(ISNA(MATCH($D1086,类别表,0)),"※收支类别不在【基础资料】的清单里",IF(AND($L1086="内部转账",$M1086=""),"△内部转账要在「对方账户」写上另一头",IF(AND($L1086="内部转账",$M1086=$C1086),"※对方账户跟本账户是同一个",IF(AND($L1086&lt;&gt;"内部转账",$M1086&lt;&gt;""),"△填了对方账户，但类别不是内部转账",IF($H1086&lt;0,"△这一笔之后该账户余额成负数了，核一下",""))))))))))))</f>
        <v/>
      </c>
    </row>
    <row r="1087">
      <c r="A1087" s="17">
        <f>IF($C1087="","",COUNTA($C$5:$C1087))</f>
        <v/>
      </c>
      <c r="B1087" s="20" t="n"/>
      <c r="C1087" s="18" t="n"/>
      <c r="D1087" s="18" t="n"/>
      <c r="E1087" s="26" t="n"/>
      <c r="F1087" s="19" t="n"/>
      <c r="G1087" s="19" t="n"/>
      <c r="H1087" s="27">
        <f>IF($C1087="","",ROUND(SUMIF(账户表,$C1087,账户期初)+SUMIFS($F$5:F1087,$C$5:C1087,$C1087)-SUMIFS($G$5:G1087,$C$5:C1087,$C1087),2))</f>
        <v/>
      </c>
      <c r="I1087" s="18" t="n"/>
      <c r="J1087" s="18" t="n"/>
      <c r="K1087" s="28">
        <f>IF($B1087="","",--TEXT($B1087,"yyyymm"))</f>
        <v/>
      </c>
      <c r="L1087" s="29">
        <f>IF($D1087="","",IFERROR(INDEX(类别属性,MATCH($D1087,类别表,0)),""))</f>
        <v/>
      </c>
      <c r="M1087" s="18" t="n"/>
      <c r="N1087" s="18" t="n"/>
      <c r="O1087" s="26" t="n"/>
      <c r="P1087" s="21">
        <f>IF($C1087="","",IF(ISNA(MATCH($C1087,账户表,0)),"※这个账户不在【基础资料】的账户档案里",IF($B1087="","※没填日期，这一笔不会进任何月份的报表",IF(AND($F1087&lt;&gt;"",$G1087&lt;&gt;""),"※收入和支出不能同时填",IF(AND(N($F1087)=0,N($G1087)=0),"※收入和支出都没填",IF(OR(N($F1087)&lt;0,N($G1087)&lt;0),"※金额不能填负数，方向反了就换一列填",IF($D1087="","※没填收支类别，分类报表会漏掉这一笔",IF(ISNA(MATCH($D1087,类别表,0)),"※收支类别不在【基础资料】的清单里",IF(AND($L1087="内部转账",$M1087=""),"△内部转账要在「对方账户」写上另一头",IF(AND($L1087="内部转账",$M1087=$C1087),"※对方账户跟本账户是同一个",IF(AND($L1087&lt;&gt;"内部转账",$M1087&lt;&gt;""),"△填了对方账户，但类别不是内部转账",IF($H1087&lt;0,"△这一笔之后该账户余额成负数了，核一下",""))))))))))))</f>
        <v/>
      </c>
    </row>
    <row r="1088">
      <c r="A1088" s="17">
        <f>IF($C1088="","",COUNTA($C$5:$C1088))</f>
        <v/>
      </c>
      <c r="B1088" s="20" t="n"/>
      <c r="C1088" s="18" t="n"/>
      <c r="D1088" s="18" t="n"/>
      <c r="E1088" s="26" t="n"/>
      <c r="F1088" s="19" t="n"/>
      <c r="G1088" s="19" t="n"/>
      <c r="H1088" s="27">
        <f>IF($C1088="","",ROUND(SUMIF(账户表,$C1088,账户期初)+SUMIFS($F$5:F1088,$C$5:C1088,$C1088)-SUMIFS($G$5:G1088,$C$5:C1088,$C1088),2))</f>
        <v/>
      </c>
      <c r="I1088" s="18" t="n"/>
      <c r="J1088" s="18" t="n"/>
      <c r="K1088" s="28">
        <f>IF($B1088="","",--TEXT($B1088,"yyyymm"))</f>
        <v/>
      </c>
      <c r="L1088" s="29">
        <f>IF($D1088="","",IFERROR(INDEX(类别属性,MATCH($D1088,类别表,0)),""))</f>
        <v/>
      </c>
      <c r="M1088" s="18" t="n"/>
      <c r="N1088" s="18" t="n"/>
      <c r="O1088" s="26" t="n"/>
      <c r="P1088" s="21">
        <f>IF($C1088="","",IF(ISNA(MATCH($C1088,账户表,0)),"※这个账户不在【基础资料】的账户档案里",IF($B1088="","※没填日期，这一笔不会进任何月份的报表",IF(AND($F1088&lt;&gt;"",$G1088&lt;&gt;""),"※收入和支出不能同时填",IF(AND(N($F1088)=0,N($G1088)=0),"※收入和支出都没填",IF(OR(N($F1088)&lt;0,N($G1088)&lt;0),"※金额不能填负数，方向反了就换一列填",IF($D1088="","※没填收支类别，分类报表会漏掉这一笔",IF(ISNA(MATCH($D1088,类别表,0)),"※收支类别不在【基础资料】的清单里",IF(AND($L1088="内部转账",$M1088=""),"△内部转账要在「对方账户」写上另一头",IF(AND($L1088="内部转账",$M1088=$C1088),"※对方账户跟本账户是同一个",IF(AND($L1088&lt;&gt;"内部转账",$M1088&lt;&gt;""),"△填了对方账户，但类别不是内部转账",IF($H1088&lt;0,"△这一笔之后该账户余额成负数了，核一下",""))))))))))))</f>
        <v/>
      </c>
    </row>
    <row r="1089">
      <c r="A1089" s="17">
        <f>IF($C1089="","",COUNTA($C$5:$C1089))</f>
        <v/>
      </c>
      <c r="B1089" s="20" t="n"/>
      <c r="C1089" s="18" t="n"/>
      <c r="D1089" s="18" t="n"/>
      <c r="E1089" s="26" t="n"/>
      <c r="F1089" s="19" t="n"/>
      <c r="G1089" s="19" t="n"/>
      <c r="H1089" s="27">
        <f>IF($C1089="","",ROUND(SUMIF(账户表,$C1089,账户期初)+SUMIFS($F$5:F1089,$C$5:C1089,$C1089)-SUMIFS($G$5:G1089,$C$5:C1089,$C1089),2))</f>
        <v/>
      </c>
      <c r="I1089" s="18" t="n"/>
      <c r="J1089" s="18" t="n"/>
      <c r="K1089" s="28">
        <f>IF($B1089="","",--TEXT($B1089,"yyyymm"))</f>
        <v/>
      </c>
      <c r="L1089" s="29">
        <f>IF($D1089="","",IFERROR(INDEX(类别属性,MATCH($D1089,类别表,0)),""))</f>
        <v/>
      </c>
      <c r="M1089" s="18" t="n"/>
      <c r="N1089" s="18" t="n"/>
      <c r="O1089" s="26" t="n"/>
      <c r="P1089" s="21">
        <f>IF($C1089="","",IF(ISNA(MATCH($C1089,账户表,0)),"※这个账户不在【基础资料】的账户档案里",IF($B1089="","※没填日期，这一笔不会进任何月份的报表",IF(AND($F1089&lt;&gt;"",$G1089&lt;&gt;""),"※收入和支出不能同时填",IF(AND(N($F1089)=0,N($G1089)=0),"※收入和支出都没填",IF(OR(N($F1089)&lt;0,N($G1089)&lt;0),"※金额不能填负数，方向反了就换一列填",IF($D1089="","※没填收支类别，分类报表会漏掉这一笔",IF(ISNA(MATCH($D1089,类别表,0)),"※收支类别不在【基础资料】的清单里",IF(AND($L1089="内部转账",$M1089=""),"△内部转账要在「对方账户」写上另一头",IF(AND($L1089="内部转账",$M1089=$C1089),"※对方账户跟本账户是同一个",IF(AND($L1089&lt;&gt;"内部转账",$M1089&lt;&gt;""),"△填了对方账户，但类别不是内部转账",IF($H1089&lt;0,"△这一笔之后该账户余额成负数了，核一下",""))))))))))))</f>
        <v/>
      </c>
    </row>
    <row r="1090">
      <c r="A1090" s="17">
        <f>IF($C1090="","",COUNTA($C$5:$C1090))</f>
        <v/>
      </c>
      <c r="B1090" s="20" t="n"/>
      <c r="C1090" s="18" t="n"/>
      <c r="D1090" s="18" t="n"/>
      <c r="E1090" s="26" t="n"/>
      <c r="F1090" s="19" t="n"/>
      <c r="G1090" s="19" t="n"/>
      <c r="H1090" s="27">
        <f>IF($C1090="","",ROUND(SUMIF(账户表,$C1090,账户期初)+SUMIFS($F$5:F1090,$C$5:C1090,$C1090)-SUMIFS($G$5:G1090,$C$5:C1090,$C1090),2))</f>
        <v/>
      </c>
      <c r="I1090" s="18" t="n"/>
      <c r="J1090" s="18" t="n"/>
      <c r="K1090" s="28">
        <f>IF($B1090="","",--TEXT($B1090,"yyyymm"))</f>
        <v/>
      </c>
      <c r="L1090" s="29">
        <f>IF($D1090="","",IFERROR(INDEX(类别属性,MATCH($D1090,类别表,0)),""))</f>
        <v/>
      </c>
      <c r="M1090" s="18" t="n"/>
      <c r="N1090" s="18" t="n"/>
      <c r="O1090" s="26" t="n"/>
      <c r="P1090" s="21">
        <f>IF($C1090="","",IF(ISNA(MATCH($C1090,账户表,0)),"※这个账户不在【基础资料】的账户档案里",IF($B1090="","※没填日期，这一笔不会进任何月份的报表",IF(AND($F1090&lt;&gt;"",$G1090&lt;&gt;""),"※收入和支出不能同时填",IF(AND(N($F1090)=0,N($G1090)=0),"※收入和支出都没填",IF(OR(N($F1090)&lt;0,N($G1090)&lt;0),"※金额不能填负数，方向反了就换一列填",IF($D1090="","※没填收支类别，分类报表会漏掉这一笔",IF(ISNA(MATCH($D1090,类别表,0)),"※收支类别不在【基础资料】的清单里",IF(AND($L1090="内部转账",$M1090=""),"△内部转账要在「对方账户」写上另一头",IF(AND($L1090="内部转账",$M1090=$C1090),"※对方账户跟本账户是同一个",IF(AND($L1090&lt;&gt;"内部转账",$M1090&lt;&gt;""),"△填了对方账户，但类别不是内部转账",IF($H1090&lt;0,"△这一笔之后该账户余额成负数了，核一下",""))))))))))))</f>
        <v/>
      </c>
    </row>
    <row r="1091">
      <c r="A1091" s="17">
        <f>IF($C1091="","",COUNTA($C$5:$C1091))</f>
        <v/>
      </c>
      <c r="B1091" s="20" t="n"/>
      <c r="C1091" s="18" t="n"/>
      <c r="D1091" s="18" t="n"/>
      <c r="E1091" s="26" t="n"/>
      <c r="F1091" s="19" t="n"/>
      <c r="G1091" s="19" t="n"/>
      <c r="H1091" s="27">
        <f>IF($C1091="","",ROUND(SUMIF(账户表,$C1091,账户期初)+SUMIFS($F$5:F1091,$C$5:C1091,$C1091)-SUMIFS($G$5:G1091,$C$5:C1091,$C1091),2))</f>
        <v/>
      </c>
      <c r="I1091" s="18" t="n"/>
      <c r="J1091" s="18" t="n"/>
      <c r="K1091" s="28">
        <f>IF($B1091="","",--TEXT($B1091,"yyyymm"))</f>
        <v/>
      </c>
      <c r="L1091" s="29">
        <f>IF($D1091="","",IFERROR(INDEX(类别属性,MATCH($D1091,类别表,0)),""))</f>
        <v/>
      </c>
      <c r="M1091" s="18" t="n"/>
      <c r="N1091" s="18" t="n"/>
      <c r="O1091" s="26" t="n"/>
      <c r="P1091" s="21">
        <f>IF($C1091="","",IF(ISNA(MATCH($C1091,账户表,0)),"※这个账户不在【基础资料】的账户档案里",IF($B1091="","※没填日期，这一笔不会进任何月份的报表",IF(AND($F1091&lt;&gt;"",$G1091&lt;&gt;""),"※收入和支出不能同时填",IF(AND(N($F1091)=0,N($G1091)=0),"※收入和支出都没填",IF(OR(N($F1091)&lt;0,N($G1091)&lt;0),"※金额不能填负数，方向反了就换一列填",IF($D1091="","※没填收支类别，分类报表会漏掉这一笔",IF(ISNA(MATCH($D1091,类别表,0)),"※收支类别不在【基础资料】的清单里",IF(AND($L1091="内部转账",$M1091=""),"△内部转账要在「对方账户」写上另一头",IF(AND($L1091="内部转账",$M1091=$C1091),"※对方账户跟本账户是同一个",IF(AND($L1091&lt;&gt;"内部转账",$M1091&lt;&gt;""),"△填了对方账户，但类别不是内部转账",IF($H1091&lt;0,"△这一笔之后该账户余额成负数了，核一下",""))))))))))))</f>
        <v/>
      </c>
    </row>
    <row r="1092">
      <c r="A1092" s="17">
        <f>IF($C1092="","",COUNTA($C$5:$C1092))</f>
        <v/>
      </c>
      <c r="B1092" s="20" t="n"/>
      <c r="C1092" s="18" t="n"/>
      <c r="D1092" s="18" t="n"/>
      <c r="E1092" s="26" t="n"/>
      <c r="F1092" s="19" t="n"/>
      <c r="G1092" s="19" t="n"/>
      <c r="H1092" s="27">
        <f>IF($C1092="","",ROUND(SUMIF(账户表,$C1092,账户期初)+SUMIFS($F$5:F1092,$C$5:C1092,$C1092)-SUMIFS($G$5:G1092,$C$5:C1092,$C1092),2))</f>
        <v/>
      </c>
      <c r="I1092" s="18" t="n"/>
      <c r="J1092" s="18" t="n"/>
      <c r="K1092" s="28">
        <f>IF($B1092="","",--TEXT($B1092,"yyyymm"))</f>
        <v/>
      </c>
      <c r="L1092" s="29">
        <f>IF($D1092="","",IFERROR(INDEX(类别属性,MATCH($D1092,类别表,0)),""))</f>
        <v/>
      </c>
      <c r="M1092" s="18" t="n"/>
      <c r="N1092" s="18" t="n"/>
      <c r="O1092" s="26" t="n"/>
      <c r="P1092" s="21">
        <f>IF($C1092="","",IF(ISNA(MATCH($C1092,账户表,0)),"※这个账户不在【基础资料】的账户档案里",IF($B1092="","※没填日期，这一笔不会进任何月份的报表",IF(AND($F1092&lt;&gt;"",$G1092&lt;&gt;""),"※收入和支出不能同时填",IF(AND(N($F1092)=0,N($G1092)=0),"※收入和支出都没填",IF(OR(N($F1092)&lt;0,N($G1092)&lt;0),"※金额不能填负数，方向反了就换一列填",IF($D1092="","※没填收支类别，分类报表会漏掉这一笔",IF(ISNA(MATCH($D1092,类别表,0)),"※收支类别不在【基础资料】的清单里",IF(AND($L1092="内部转账",$M1092=""),"△内部转账要在「对方账户」写上另一头",IF(AND($L1092="内部转账",$M1092=$C1092),"※对方账户跟本账户是同一个",IF(AND($L1092&lt;&gt;"内部转账",$M1092&lt;&gt;""),"△填了对方账户，但类别不是内部转账",IF($H1092&lt;0,"△这一笔之后该账户余额成负数了，核一下",""))))))))))))</f>
        <v/>
      </c>
    </row>
    <row r="1093">
      <c r="A1093" s="17">
        <f>IF($C1093="","",COUNTA($C$5:$C1093))</f>
        <v/>
      </c>
      <c r="B1093" s="20" t="n"/>
      <c r="C1093" s="18" t="n"/>
      <c r="D1093" s="18" t="n"/>
      <c r="E1093" s="26" t="n"/>
      <c r="F1093" s="19" t="n"/>
      <c r="G1093" s="19" t="n"/>
      <c r="H1093" s="27">
        <f>IF($C1093="","",ROUND(SUMIF(账户表,$C1093,账户期初)+SUMIFS($F$5:F1093,$C$5:C1093,$C1093)-SUMIFS($G$5:G1093,$C$5:C1093,$C1093),2))</f>
        <v/>
      </c>
      <c r="I1093" s="18" t="n"/>
      <c r="J1093" s="18" t="n"/>
      <c r="K1093" s="28">
        <f>IF($B1093="","",--TEXT($B1093,"yyyymm"))</f>
        <v/>
      </c>
      <c r="L1093" s="29">
        <f>IF($D1093="","",IFERROR(INDEX(类别属性,MATCH($D1093,类别表,0)),""))</f>
        <v/>
      </c>
      <c r="M1093" s="18" t="n"/>
      <c r="N1093" s="18" t="n"/>
      <c r="O1093" s="26" t="n"/>
      <c r="P1093" s="21">
        <f>IF($C1093="","",IF(ISNA(MATCH($C1093,账户表,0)),"※这个账户不在【基础资料】的账户档案里",IF($B1093="","※没填日期，这一笔不会进任何月份的报表",IF(AND($F1093&lt;&gt;"",$G1093&lt;&gt;""),"※收入和支出不能同时填",IF(AND(N($F1093)=0,N($G1093)=0),"※收入和支出都没填",IF(OR(N($F1093)&lt;0,N($G1093)&lt;0),"※金额不能填负数，方向反了就换一列填",IF($D1093="","※没填收支类别，分类报表会漏掉这一笔",IF(ISNA(MATCH($D1093,类别表,0)),"※收支类别不在【基础资料】的清单里",IF(AND($L1093="内部转账",$M1093=""),"△内部转账要在「对方账户」写上另一头",IF(AND($L1093="内部转账",$M1093=$C1093),"※对方账户跟本账户是同一个",IF(AND($L1093&lt;&gt;"内部转账",$M1093&lt;&gt;""),"△填了对方账户，但类别不是内部转账",IF($H1093&lt;0,"△这一笔之后该账户余额成负数了，核一下",""))))))))))))</f>
        <v/>
      </c>
    </row>
    <row r="1094">
      <c r="A1094" s="17">
        <f>IF($C1094="","",COUNTA($C$5:$C1094))</f>
        <v/>
      </c>
      <c r="B1094" s="20" t="n"/>
      <c r="C1094" s="18" t="n"/>
      <c r="D1094" s="18" t="n"/>
      <c r="E1094" s="26" t="n"/>
      <c r="F1094" s="19" t="n"/>
      <c r="G1094" s="19" t="n"/>
      <c r="H1094" s="27">
        <f>IF($C1094="","",ROUND(SUMIF(账户表,$C1094,账户期初)+SUMIFS($F$5:F1094,$C$5:C1094,$C1094)-SUMIFS($G$5:G1094,$C$5:C1094,$C1094),2))</f>
        <v/>
      </c>
      <c r="I1094" s="18" t="n"/>
      <c r="J1094" s="18" t="n"/>
      <c r="K1094" s="28">
        <f>IF($B1094="","",--TEXT($B1094,"yyyymm"))</f>
        <v/>
      </c>
      <c r="L1094" s="29">
        <f>IF($D1094="","",IFERROR(INDEX(类别属性,MATCH($D1094,类别表,0)),""))</f>
        <v/>
      </c>
      <c r="M1094" s="18" t="n"/>
      <c r="N1094" s="18" t="n"/>
      <c r="O1094" s="26" t="n"/>
      <c r="P1094" s="21">
        <f>IF($C1094="","",IF(ISNA(MATCH($C1094,账户表,0)),"※这个账户不在【基础资料】的账户档案里",IF($B1094="","※没填日期，这一笔不会进任何月份的报表",IF(AND($F1094&lt;&gt;"",$G1094&lt;&gt;""),"※收入和支出不能同时填",IF(AND(N($F1094)=0,N($G1094)=0),"※收入和支出都没填",IF(OR(N($F1094)&lt;0,N($G1094)&lt;0),"※金额不能填负数，方向反了就换一列填",IF($D1094="","※没填收支类别，分类报表会漏掉这一笔",IF(ISNA(MATCH($D1094,类别表,0)),"※收支类别不在【基础资料】的清单里",IF(AND($L1094="内部转账",$M1094=""),"△内部转账要在「对方账户」写上另一头",IF(AND($L1094="内部转账",$M1094=$C1094),"※对方账户跟本账户是同一个",IF(AND($L1094&lt;&gt;"内部转账",$M1094&lt;&gt;""),"△填了对方账户，但类别不是内部转账",IF($H1094&lt;0,"△这一笔之后该账户余额成负数了，核一下",""))))))))))))</f>
        <v/>
      </c>
    </row>
    <row r="1095">
      <c r="A1095" s="17">
        <f>IF($C1095="","",COUNTA($C$5:$C1095))</f>
        <v/>
      </c>
      <c r="B1095" s="20" t="n"/>
      <c r="C1095" s="18" t="n"/>
      <c r="D1095" s="18" t="n"/>
      <c r="E1095" s="26" t="n"/>
      <c r="F1095" s="19" t="n"/>
      <c r="G1095" s="19" t="n"/>
      <c r="H1095" s="27">
        <f>IF($C1095="","",ROUND(SUMIF(账户表,$C1095,账户期初)+SUMIFS($F$5:F1095,$C$5:C1095,$C1095)-SUMIFS($G$5:G1095,$C$5:C1095,$C1095),2))</f>
        <v/>
      </c>
      <c r="I1095" s="18" t="n"/>
      <c r="J1095" s="18" t="n"/>
      <c r="K1095" s="28">
        <f>IF($B1095="","",--TEXT($B1095,"yyyymm"))</f>
        <v/>
      </c>
      <c r="L1095" s="29">
        <f>IF($D1095="","",IFERROR(INDEX(类别属性,MATCH($D1095,类别表,0)),""))</f>
        <v/>
      </c>
      <c r="M1095" s="18" t="n"/>
      <c r="N1095" s="18" t="n"/>
      <c r="O1095" s="26" t="n"/>
      <c r="P1095" s="21">
        <f>IF($C1095="","",IF(ISNA(MATCH($C1095,账户表,0)),"※这个账户不在【基础资料】的账户档案里",IF($B1095="","※没填日期，这一笔不会进任何月份的报表",IF(AND($F1095&lt;&gt;"",$G1095&lt;&gt;""),"※收入和支出不能同时填",IF(AND(N($F1095)=0,N($G1095)=0),"※收入和支出都没填",IF(OR(N($F1095)&lt;0,N($G1095)&lt;0),"※金额不能填负数，方向反了就换一列填",IF($D1095="","※没填收支类别，分类报表会漏掉这一笔",IF(ISNA(MATCH($D1095,类别表,0)),"※收支类别不在【基础资料】的清单里",IF(AND($L1095="内部转账",$M1095=""),"△内部转账要在「对方账户」写上另一头",IF(AND($L1095="内部转账",$M1095=$C1095),"※对方账户跟本账户是同一个",IF(AND($L1095&lt;&gt;"内部转账",$M1095&lt;&gt;""),"△填了对方账户，但类别不是内部转账",IF($H1095&lt;0,"△这一笔之后该账户余额成负数了，核一下",""))))))))))))</f>
        <v/>
      </c>
    </row>
    <row r="1096">
      <c r="A1096" s="17">
        <f>IF($C1096="","",COUNTA($C$5:$C1096))</f>
        <v/>
      </c>
      <c r="B1096" s="20" t="n"/>
      <c r="C1096" s="18" t="n"/>
      <c r="D1096" s="18" t="n"/>
      <c r="E1096" s="26" t="n"/>
      <c r="F1096" s="19" t="n"/>
      <c r="G1096" s="19" t="n"/>
      <c r="H1096" s="27">
        <f>IF($C1096="","",ROUND(SUMIF(账户表,$C1096,账户期初)+SUMIFS($F$5:F1096,$C$5:C1096,$C1096)-SUMIFS($G$5:G1096,$C$5:C1096,$C1096),2))</f>
        <v/>
      </c>
      <c r="I1096" s="18" t="n"/>
      <c r="J1096" s="18" t="n"/>
      <c r="K1096" s="28">
        <f>IF($B1096="","",--TEXT($B1096,"yyyymm"))</f>
        <v/>
      </c>
      <c r="L1096" s="29">
        <f>IF($D1096="","",IFERROR(INDEX(类别属性,MATCH($D1096,类别表,0)),""))</f>
        <v/>
      </c>
      <c r="M1096" s="18" t="n"/>
      <c r="N1096" s="18" t="n"/>
      <c r="O1096" s="26" t="n"/>
      <c r="P1096" s="21">
        <f>IF($C1096="","",IF(ISNA(MATCH($C1096,账户表,0)),"※这个账户不在【基础资料】的账户档案里",IF($B1096="","※没填日期，这一笔不会进任何月份的报表",IF(AND($F1096&lt;&gt;"",$G1096&lt;&gt;""),"※收入和支出不能同时填",IF(AND(N($F1096)=0,N($G1096)=0),"※收入和支出都没填",IF(OR(N($F1096)&lt;0,N($G1096)&lt;0),"※金额不能填负数，方向反了就换一列填",IF($D1096="","※没填收支类别，分类报表会漏掉这一笔",IF(ISNA(MATCH($D1096,类别表,0)),"※收支类别不在【基础资料】的清单里",IF(AND($L1096="内部转账",$M1096=""),"△内部转账要在「对方账户」写上另一头",IF(AND($L1096="内部转账",$M1096=$C1096),"※对方账户跟本账户是同一个",IF(AND($L1096&lt;&gt;"内部转账",$M1096&lt;&gt;""),"△填了对方账户，但类别不是内部转账",IF($H1096&lt;0,"△这一笔之后该账户余额成负数了，核一下",""))))))))))))</f>
        <v/>
      </c>
    </row>
    <row r="1097">
      <c r="A1097" s="17">
        <f>IF($C1097="","",COUNTA($C$5:$C1097))</f>
        <v/>
      </c>
      <c r="B1097" s="20" t="n"/>
      <c r="C1097" s="18" t="n"/>
      <c r="D1097" s="18" t="n"/>
      <c r="E1097" s="26" t="n"/>
      <c r="F1097" s="19" t="n"/>
      <c r="G1097" s="19" t="n"/>
      <c r="H1097" s="27">
        <f>IF($C1097="","",ROUND(SUMIF(账户表,$C1097,账户期初)+SUMIFS($F$5:F1097,$C$5:C1097,$C1097)-SUMIFS($G$5:G1097,$C$5:C1097,$C1097),2))</f>
        <v/>
      </c>
      <c r="I1097" s="18" t="n"/>
      <c r="J1097" s="18" t="n"/>
      <c r="K1097" s="28">
        <f>IF($B1097="","",--TEXT($B1097,"yyyymm"))</f>
        <v/>
      </c>
      <c r="L1097" s="29">
        <f>IF($D1097="","",IFERROR(INDEX(类别属性,MATCH($D1097,类别表,0)),""))</f>
        <v/>
      </c>
      <c r="M1097" s="18" t="n"/>
      <c r="N1097" s="18" t="n"/>
      <c r="O1097" s="26" t="n"/>
      <c r="P1097" s="21">
        <f>IF($C1097="","",IF(ISNA(MATCH($C1097,账户表,0)),"※这个账户不在【基础资料】的账户档案里",IF($B1097="","※没填日期，这一笔不会进任何月份的报表",IF(AND($F1097&lt;&gt;"",$G1097&lt;&gt;""),"※收入和支出不能同时填",IF(AND(N($F1097)=0,N($G1097)=0),"※收入和支出都没填",IF(OR(N($F1097)&lt;0,N($G1097)&lt;0),"※金额不能填负数，方向反了就换一列填",IF($D1097="","※没填收支类别，分类报表会漏掉这一笔",IF(ISNA(MATCH($D1097,类别表,0)),"※收支类别不在【基础资料】的清单里",IF(AND($L1097="内部转账",$M1097=""),"△内部转账要在「对方账户」写上另一头",IF(AND($L1097="内部转账",$M1097=$C1097),"※对方账户跟本账户是同一个",IF(AND($L1097&lt;&gt;"内部转账",$M1097&lt;&gt;""),"△填了对方账户，但类别不是内部转账",IF($H1097&lt;0,"△这一笔之后该账户余额成负数了，核一下",""))))))))))))</f>
        <v/>
      </c>
    </row>
    <row r="1098">
      <c r="A1098" s="17">
        <f>IF($C1098="","",COUNTA($C$5:$C1098))</f>
        <v/>
      </c>
      <c r="B1098" s="20" t="n"/>
      <c r="C1098" s="18" t="n"/>
      <c r="D1098" s="18" t="n"/>
      <c r="E1098" s="26" t="n"/>
      <c r="F1098" s="19" t="n"/>
      <c r="G1098" s="19" t="n"/>
      <c r="H1098" s="27">
        <f>IF($C1098="","",ROUND(SUMIF(账户表,$C1098,账户期初)+SUMIFS($F$5:F1098,$C$5:C1098,$C1098)-SUMIFS($G$5:G1098,$C$5:C1098,$C1098),2))</f>
        <v/>
      </c>
      <c r="I1098" s="18" t="n"/>
      <c r="J1098" s="18" t="n"/>
      <c r="K1098" s="28">
        <f>IF($B1098="","",--TEXT($B1098,"yyyymm"))</f>
        <v/>
      </c>
      <c r="L1098" s="29">
        <f>IF($D1098="","",IFERROR(INDEX(类别属性,MATCH($D1098,类别表,0)),""))</f>
        <v/>
      </c>
      <c r="M1098" s="18" t="n"/>
      <c r="N1098" s="18" t="n"/>
      <c r="O1098" s="26" t="n"/>
      <c r="P1098" s="21">
        <f>IF($C1098="","",IF(ISNA(MATCH($C1098,账户表,0)),"※这个账户不在【基础资料】的账户档案里",IF($B1098="","※没填日期，这一笔不会进任何月份的报表",IF(AND($F1098&lt;&gt;"",$G1098&lt;&gt;""),"※收入和支出不能同时填",IF(AND(N($F1098)=0,N($G1098)=0),"※收入和支出都没填",IF(OR(N($F1098)&lt;0,N($G1098)&lt;0),"※金额不能填负数，方向反了就换一列填",IF($D1098="","※没填收支类别，分类报表会漏掉这一笔",IF(ISNA(MATCH($D1098,类别表,0)),"※收支类别不在【基础资料】的清单里",IF(AND($L1098="内部转账",$M1098=""),"△内部转账要在「对方账户」写上另一头",IF(AND($L1098="内部转账",$M1098=$C1098),"※对方账户跟本账户是同一个",IF(AND($L1098&lt;&gt;"内部转账",$M1098&lt;&gt;""),"△填了对方账户，但类别不是内部转账",IF($H1098&lt;0,"△这一笔之后该账户余额成负数了，核一下",""))))))))))))</f>
        <v/>
      </c>
    </row>
    <row r="1099">
      <c r="A1099" s="17">
        <f>IF($C1099="","",COUNTA($C$5:$C1099))</f>
        <v/>
      </c>
      <c r="B1099" s="20" t="n"/>
      <c r="C1099" s="18" t="n"/>
      <c r="D1099" s="18" t="n"/>
      <c r="E1099" s="26" t="n"/>
      <c r="F1099" s="19" t="n"/>
      <c r="G1099" s="19" t="n"/>
      <c r="H1099" s="27">
        <f>IF($C1099="","",ROUND(SUMIF(账户表,$C1099,账户期初)+SUMIFS($F$5:F1099,$C$5:C1099,$C1099)-SUMIFS($G$5:G1099,$C$5:C1099,$C1099),2))</f>
        <v/>
      </c>
      <c r="I1099" s="18" t="n"/>
      <c r="J1099" s="18" t="n"/>
      <c r="K1099" s="28">
        <f>IF($B1099="","",--TEXT($B1099,"yyyymm"))</f>
        <v/>
      </c>
      <c r="L1099" s="29">
        <f>IF($D1099="","",IFERROR(INDEX(类别属性,MATCH($D1099,类别表,0)),""))</f>
        <v/>
      </c>
      <c r="M1099" s="18" t="n"/>
      <c r="N1099" s="18" t="n"/>
      <c r="O1099" s="26" t="n"/>
      <c r="P1099" s="21">
        <f>IF($C1099="","",IF(ISNA(MATCH($C1099,账户表,0)),"※这个账户不在【基础资料】的账户档案里",IF($B1099="","※没填日期，这一笔不会进任何月份的报表",IF(AND($F1099&lt;&gt;"",$G1099&lt;&gt;""),"※收入和支出不能同时填",IF(AND(N($F1099)=0,N($G1099)=0),"※收入和支出都没填",IF(OR(N($F1099)&lt;0,N($G1099)&lt;0),"※金额不能填负数，方向反了就换一列填",IF($D1099="","※没填收支类别，分类报表会漏掉这一笔",IF(ISNA(MATCH($D1099,类别表,0)),"※收支类别不在【基础资料】的清单里",IF(AND($L1099="内部转账",$M1099=""),"△内部转账要在「对方账户」写上另一头",IF(AND($L1099="内部转账",$M1099=$C1099),"※对方账户跟本账户是同一个",IF(AND($L1099&lt;&gt;"内部转账",$M1099&lt;&gt;""),"△填了对方账户，但类别不是内部转账",IF($H1099&lt;0,"△这一笔之后该账户余额成负数了，核一下",""))))))))))))</f>
        <v/>
      </c>
    </row>
    <row r="1100">
      <c r="A1100" s="17">
        <f>IF($C1100="","",COUNTA($C$5:$C1100))</f>
        <v/>
      </c>
      <c r="B1100" s="20" t="n"/>
      <c r="C1100" s="18" t="n"/>
      <c r="D1100" s="18" t="n"/>
      <c r="E1100" s="26" t="n"/>
      <c r="F1100" s="19" t="n"/>
      <c r="G1100" s="19" t="n"/>
      <c r="H1100" s="27">
        <f>IF($C1100="","",ROUND(SUMIF(账户表,$C1100,账户期初)+SUMIFS($F$5:F1100,$C$5:C1100,$C1100)-SUMIFS($G$5:G1100,$C$5:C1100,$C1100),2))</f>
        <v/>
      </c>
      <c r="I1100" s="18" t="n"/>
      <c r="J1100" s="18" t="n"/>
      <c r="K1100" s="28">
        <f>IF($B1100="","",--TEXT($B1100,"yyyymm"))</f>
        <v/>
      </c>
      <c r="L1100" s="29">
        <f>IF($D1100="","",IFERROR(INDEX(类别属性,MATCH($D1100,类别表,0)),""))</f>
        <v/>
      </c>
      <c r="M1100" s="18" t="n"/>
      <c r="N1100" s="18" t="n"/>
      <c r="O1100" s="26" t="n"/>
      <c r="P1100" s="21">
        <f>IF($C1100="","",IF(ISNA(MATCH($C1100,账户表,0)),"※这个账户不在【基础资料】的账户档案里",IF($B1100="","※没填日期，这一笔不会进任何月份的报表",IF(AND($F1100&lt;&gt;"",$G1100&lt;&gt;""),"※收入和支出不能同时填",IF(AND(N($F1100)=0,N($G1100)=0),"※收入和支出都没填",IF(OR(N($F1100)&lt;0,N($G1100)&lt;0),"※金额不能填负数，方向反了就换一列填",IF($D1100="","※没填收支类别，分类报表会漏掉这一笔",IF(ISNA(MATCH($D1100,类别表,0)),"※收支类别不在【基础资料】的清单里",IF(AND($L1100="内部转账",$M1100=""),"△内部转账要在「对方账户」写上另一头",IF(AND($L1100="内部转账",$M1100=$C1100),"※对方账户跟本账户是同一个",IF(AND($L1100&lt;&gt;"内部转账",$M1100&lt;&gt;""),"△填了对方账户，但类别不是内部转账",IF($H1100&lt;0,"△这一笔之后该账户余额成负数了，核一下",""))))))))))))</f>
        <v/>
      </c>
    </row>
    <row r="1101">
      <c r="A1101" s="17">
        <f>IF($C1101="","",COUNTA($C$5:$C1101))</f>
        <v/>
      </c>
      <c r="B1101" s="20" t="n"/>
      <c r="C1101" s="18" t="n"/>
      <c r="D1101" s="18" t="n"/>
      <c r="E1101" s="26" t="n"/>
      <c r="F1101" s="19" t="n"/>
      <c r="G1101" s="19" t="n"/>
      <c r="H1101" s="27">
        <f>IF($C1101="","",ROUND(SUMIF(账户表,$C1101,账户期初)+SUMIFS($F$5:F1101,$C$5:C1101,$C1101)-SUMIFS($G$5:G1101,$C$5:C1101,$C1101),2))</f>
        <v/>
      </c>
      <c r="I1101" s="18" t="n"/>
      <c r="J1101" s="18" t="n"/>
      <c r="K1101" s="28">
        <f>IF($B1101="","",--TEXT($B1101,"yyyymm"))</f>
        <v/>
      </c>
      <c r="L1101" s="29">
        <f>IF($D1101="","",IFERROR(INDEX(类别属性,MATCH($D1101,类别表,0)),""))</f>
        <v/>
      </c>
      <c r="M1101" s="18" t="n"/>
      <c r="N1101" s="18" t="n"/>
      <c r="O1101" s="26" t="n"/>
      <c r="P1101" s="21">
        <f>IF($C1101="","",IF(ISNA(MATCH($C1101,账户表,0)),"※这个账户不在【基础资料】的账户档案里",IF($B1101="","※没填日期，这一笔不会进任何月份的报表",IF(AND($F1101&lt;&gt;"",$G1101&lt;&gt;""),"※收入和支出不能同时填",IF(AND(N($F1101)=0,N($G1101)=0),"※收入和支出都没填",IF(OR(N($F1101)&lt;0,N($G1101)&lt;0),"※金额不能填负数，方向反了就换一列填",IF($D1101="","※没填收支类别，分类报表会漏掉这一笔",IF(ISNA(MATCH($D1101,类别表,0)),"※收支类别不在【基础资料】的清单里",IF(AND($L1101="内部转账",$M1101=""),"△内部转账要在「对方账户」写上另一头",IF(AND($L1101="内部转账",$M1101=$C1101),"※对方账户跟本账户是同一个",IF(AND($L1101&lt;&gt;"内部转账",$M1101&lt;&gt;""),"△填了对方账户，但类别不是内部转账",IF($H1101&lt;0,"△这一笔之后该账户余额成负数了，核一下",""))))))))))))</f>
        <v/>
      </c>
    </row>
    <row r="1102">
      <c r="A1102" s="17">
        <f>IF($C1102="","",COUNTA($C$5:$C1102))</f>
        <v/>
      </c>
      <c r="B1102" s="20" t="n"/>
      <c r="C1102" s="18" t="n"/>
      <c r="D1102" s="18" t="n"/>
      <c r="E1102" s="26" t="n"/>
      <c r="F1102" s="19" t="n"/>
      <c r="G1102" s="19" t="n"/>
      <c r="H1102" s="27">
        <f>IF($C1102="","",ROUND(SUMIF(账户表,$C1102,账户期初)+SUMIFS($F$5:F1102,$C$5:C1102,$C1102)-SUMIFS($G$5:G1102,$C$5:C1102,$C1102),2))</f>
        <v/>
      </c>
      <c r="I1102" s="18" t="n"/>
      <c r="J1102" s="18" t="n"/>
      <c r="K1102" s="28">
        <f>IF($B1102="","",--TEXT($B1102,"yyyymm"))</f>
        <v/>
      </c>
      <c r="L1102" s="29">
        <f>IF($D1102="","",IFERROR(INDEX(类别属性,MATCH($D1102,类别表,0)),""))</f>
        <v/>
      </c>
      <c r="M1102" s="18" t="n"/>
      <c r="N1102" s="18" t="n"/>
      <c r="O1102" s="26" t="n"/>
      <c r="P1102" s="21">
        <f>IF($C1102="","",IF(ISNA(MATCH($C1102,账户表,0)),"※这个账户不在【基础资料】的账户档案里",IF($B1102="","※没填日期，这一笔不会进任何月份的报表",IF(AND($F1102&lt;&gt;"",$G1102&lt;&gt;""),"※收入和支出不能同时填",IF(AND(N($F1102)=0,N($G1102)=0),"※收入和支出都没填",IF(OR(N($F1102)&lt;0,N($G1102)&lt;0),"※金额不能填负数，方向反了就换一列填",IF($D1102="","※没填收支类别，分类报表会漏掉这一笔",IF(ISNA(MATCH($D1102,类别表,0)),"※收支类别不在【基础资料】的清单里",IF(AND($L1102="内部转账",$M1102=""),"△内部转账要在「对方账户」写上另一头",IF(AND($L1102="内部转账",$M1102=$C1102),"※对方账户跟本账户是同一个",IF(AND($L1102&lt;&gt;"内部转账",$M1102&lt;&gt;""),"△填了对方账户，但类别不是内部转账",IF($H1102&lt;0,"△这一笔之后该账户余额成负数了，核一下",""))))))))))))</f>
        <v/>
      </c>
    </row>
    <row r="1103">
      <c r="A1103" s="17">
        <f>IF($C1103="","",COUNTA($C$5:$C1103))</f>
        <v/>
      </c>
      <c r="B1103" s="20" t="n"/>
      <c r="C1103" s="18" t="n"/>
      <c r="D1103" s="18" t="n"/>
      <c r="E1103" s="26" t="n"/>
      <c r="F1103" s="19" t="n"/>
      <c r="G1103" s="19" t="n"/>
      <c r="H1103" s="27">
        <f>IF($C1103="","",ROUND(SUMIF(账户表,$C1103,账户期初)+SUMIFS($F$5:F1103,$C$5:C1103,$C1103)-SUMIFS($G$5:G1103,$C$5:C1103,$C1103),2))</f>
        <v/>
      </c>
      <c r="I1103" s="18" t="n"/>
      <c r="J1103" s="18" t="n"/>
      <c r="K1103" s="28">
        <f>IF($B1103="","",--TEXT($B1103,"yyyymm"))</f>
        <v/>
      </c>
      <c r="L1103" s="29">
        <f>IF($D1103="","",IFERROR(INDEX(类别属性,MATCH($D1103,类别表,0)),""))</f>
        <v/>
      </c>
      <c r="M1103" s="18" t="n"/>
      <c r="N1103" s="18" t="n"/>
      <c r="O1103" s="26" t="n"/>
      <c r="P1103" s="21">
        <f>IF($C1103="","",IF(ISNA(MATCH($C1103,账户表,0)),"※这个账户不在【基础资料】的账户档案里",IF($B1103="","※没填日期，这一笔不会进任何月份的报表",IF(AND($F1103&lt;&gt;"",$G1103&lt;&gt;""),"※收入和支出不能同时填",IF(AND(N($F1103)=0,N($G1103)=0),"※收入和支出都没填",IF(OR(N($F1103)&lt;0,N($G1103)&lt;0),"※金额不能填负数，方向反了就换一列填",IF($D1103="","※没填收支类别，分类报表会漏掉这一笔",IF(ISNA(MATCH($D1103,类别表,0)),"※收支类别不在【基础资料】的清单里",IF(AND($L1103="内部转账",$M1103=""),"△内部转账要在「对方账户」写上另一头",IF(AND($L1103="内部转账",$M1103=$C1103),"※对方账户跟本账户是同一个",IF(AND($L1103&lt;&gt;"内部转账",$M1103&lt;&gt;""),"△填了对方账户，但类别不是内部转账",IF($H1103&lt;0,"△这一笔之后该账户余额成负数了，核一下",""))))))))))))</f>
        <v/>
      </c>
    </row>
    <row r="1104">
      <c r="A1104" s="17">
        <f>IF($C1104="","",COUNTA($C$5:$C1104))</f>
        <v/>
      </c>
      <c r="B1104" s="20" t="n"/>
      <c r="C1104" s="18" t="n"/>
      <c r="D1104" s="18" t="n"/>
      <c r="E1104" s="26" t="n"/>
      <c r="F1104" s="19" t="n"/>
      <c r="G1104" s="19" t="n"/>
      <c r="H1104" s="27">
        <f>IF($C1104="","",ROUND(SUMIF(账户表,$C1104,账户期初)+SUMIFS($F$5:F1104,$C$5:C1104,$C1104)-SUMIFS($G$5:G1104,$C$5:C1104,$C1104),2))</f>
        <v/>
      </c>
      <c r="I1104" s="18" t="n"/>
      <c r="J1104" s="18" t="n"/>
      <c r="K1104" s="28">
        <f>IF($B1104="","",--TEXT($B1104,"yyyymm"))</f>
        <v/>
      </c>
      <c r="L1104" s="29">
        <f>IF($D1104="","",IFERROR(INDEX(类别属性,MATCH($D1104,类别表,0)),""))</f>
        <v/>
      </c>
      <c r="M1104" s="18" t="n"/>
      <c r="N1104" s="18" t="n"/>
      <c r="O1104" s="26" t="n"/>
      <c r="P1104" s="21">
        <f>IF($C1104="","",IF(ISNA(MATCH($C1104,账户表,0)),"※这个账户不在【基础资料】的账户档案里",IF($B1104="","※没填日期，这一笔不会进任何月份的报表",IF(AND($F1104&lt;&gt;"",$G1104&lt;&gt;""),"※收入和支出不能同时填",IF(AND(N($F1104)=0,N($G1104)=0),"※收入和支出都没填",IF(OR(N($F1104)&lt;0,N($G1104)&lt;0),"※金额不能填负数，方向反了就换一列填",IF($D1104="","※没填收支类别，分类报表会漏掉这一笔",IF(ISNA(MATCH($D1104,类别表,0)),"※收支类别不在【基础资料】的清单里",IF(AND($L1104="内部转账",$M1104=""),"△内部转账要在「对方账户」写上另一头",IF(AND($L1104="内部转账",$M1104=$C1104),"※对方账户跟本账户是同一个",IF(AND($L1104&lt;&gt;"内部转账",$M1104&lt;&gt;""),"△填了对方账户，但类别不是内部转账",IF($H1104&lt;0,"△这一笔之后该账户余额成负数了，核一下",""))))))))))))</f>
        <v/>
      </c>
    </row>
    <row r="1105">
      <c r="A1105" s="17">
        <f>IF($C1105="","",COUNTA($C$5:$C1105))</f>
        <v/>
      </c>
      <c r="B1105" s="20" t="n"/>
      <c r="C1105" s="18" t="n"/>
      <c r="D1105" s="18" t="n"/>
      <c r="E1105" s="26" t="n"/>
      <c r="F1105" s="19" t="n"/>
      <c r="G1105" s="19" t="n"/>
      <c r="H1105" s="27">
        <f>IF($C1105="","",ROUND(SUMIF(账户表,$C1105,账户期初)+SUMIFS($F$5:F1105,$C$5:C1105,$C1105)-SUMIFS($G$5:G1105,$C$5:C1105,$C1105),2))</f>
        <v/>
      </c>
      <c r="I1105" s="18" t="n"/>
      <c r="J1105" s="18" t="n"/>
      <c r="K1105" s="28">
        <f>IF($B1105="","",--TEXT($B1105,"yyyymm"))</f>
        <v/>
      </c>
      <c r="L1105" s="29">
        <f>IF($D1105="","",IFERROR(INDEX(类别属性,MATCH($D1105,类别表,0)),""))</f>
        <v/>
      </c>
      <c r="M1105" s="18" t="n"/>
      <c r="N1105" s="18" t="n"/>
      <c r="O1105" s="26" t="n"/>
      <c r="P1105" s="21">
        <f>IF($C1105="","",IF(ISNA(MATCH($C1105,账户表,0)),"※这个账户不在【基础资料】的账户档案里",IF($B1105="","※没填日期，这一笔不会进任何月份的报表",IF(AND($F1105&lt;&gt;"",$G1105&lt;&gt;""),"※收入和支出不能同时填",IF(AND(N($F1105)=0,N($G1105)=0),"※收入和支出都没填",IF(OR(N($F1105)&lt;0,N($G1105)&lt;0),"※金额不能填负数，方向反了就换一列填",IF($D1105="","※没填收支类别，分类报表会漏掉这一笔",IF(ISNA(MATCH($D1105,类别表,0)),"※收支类别不在【基础资料】的清单里",IF(AND($L1105="内部转账",$M1105=""),"△内部转账要在「对方账户」写上另一头",IF(AND($L1105="内部转账",$M1105=$C1105),"※对方账户跟本账户是同一个",IF(AND($L1105&lt;&gt;"内部转账",$M1105&lt;&gt;""),"△填了对方账户，但类别不是内部转账",IF($H1105&lt;0,"△这一笔之后该账户余额成负数了，核一下",""))))))))))))</f>
        <v/>
      </c>
    </row>
    <row r="1106">
      <c r="A1106" s="17">
        <f>IF($C1106="","",COUNTA($C$5:$C1106))</f>
        <v/>
      </c>
      <c r="B1106" s="20" t="n"/>
      <c r="C1106" s="18" t="n"/>
      <c r="D1106" s="18" t="n"/>
      <c r="E1106" s="26" t="n"/>
      <c r="F1106" s="19" t="n"/>
      <c r="G1106" s="19" t="n"/>
      <c r="H1106" s="27">
        <f>IF($C1106="","",ROUND(SUMIF(账户表,$C1106,账户期初)+SUMIFS($F$5:F1106,$C$5:C1106,$C1106)-SUMIFS($G$5:G1106,$C$5:C1106,$C1106),2))</f>
        <v/>
      </c>
      <c r="I1106" s="18" t="n"/>
      <c r="J1106" s="18" t="n"/>
      <c r="K1106" s="28">
        <f>IF($B1106="","",--TEXT($B1106,"yyyymm"))</f>
        <v/>
      </c>
      <c r="L1106" s="29">
        <f>IF($D1106="","",IFERROR(INDEX(类别属性,MATCH($D1106,类别表,0)),""))</f>
        <v/>
      </c>
      <c r="M1106" s="18" t="n"/>
      <c r="N1106" s="18" t="n"/>
      <c r="O1106" s="26" t="n"/>
      <c r="P1106" s="21">
        <f>IF($C1106="","",IF(ISNA(MATCH($C1106,账户表,0)),"※这个账户不在【基础资料】的账户档案里",IF($B1106="","※没填日期，这一笔不会进任何月份的报表",IF(AND($F1106&lt;&gt;"",$G1106&lt;&gt;""),"※收入和支出不能同时填",IF(AND(N($F1106)=0,N($G1106)=0),"※收入和支出都没填",IF(OR(N($F1106)&lt;0,N($G1106)&lt;0),"※金额不能填负数，方向反了就换一列填",IF($D1106="","※没填收支类别，分类报表会漏掉这一笔",IF(ISNA(MATCH($D1106,类别表,0)),"※收支类别不在【基础资料】的清单里",IF(AND($L1106="内部转账",$M1106=""),"△内部转账要在「对方账户」写上另一头",IF(AND($L1106="内部转账",$M1106=$C1106),"※对方账户跟本账户是同一个",IF(AND($L1106&lt;&gt;"内部转账",$M1106&lt;&gt;""),"△填了对方账户，但类别不是内部转账",IF($H1106&lt;0,"△这一笔之后该账户余额成负数了，核一下",""))))))))))))</f>
        <v/>
      </c>
    </row>
    <row r="1107">
      <c r="A1107" s="17">
        <f>IF($C1107="","",COUNTA($C$5:$C1107))</f>
        <v/>
      </c>
      <c r="B1107" s="20" t="n"/>
      <c r="C1107" s="18" t="n"/>
      <c r="D1107" s="18" t="n"/>
      <c r="E1107" s="26" t="n"/>
      <c r="F1107" s="19" t="n"/>
      <c r="G1107" s="19" t="n"/>
      <c r="H1107" s="27">
        <f>IF($C1107="","",ROUND(SUMIF(账户表,$C1107,账户期初)+SUMIFS($F$5:F1107,$C$5:C1107,$C1107)-SUMIFS($G$5:G1107,$C$5:C1107,$C1107),2))</f>
        <v/>
      </c>
      <c r="I1107" s="18" t="n"/>
      <c r="J1107" s="18" t="n"/>
      <c r="K1107" s="28">
        <f>IF($B1107="","",--TEXT($B1107,"yyyymm"))</f>
        <v/>
      </c>
      <c r="L1107" s="29">
        <f>IF($D1107="","",IFERROR(INDEX(类别属性,MATCH($D1107,类别表,0)),""))</f>
        <v/>
      </c>
      <c r="M1107" s="18" t="n"/>
      <c r="N1107" s="18" t="n"/>
      <c r="O1107" s="26" t="n"/>
      <c r="P1107" s="21">
        <f>IF($C1107="","",IF(ISNA(MATCH($C1107,账户表,0)),"※这个账户不在【基础资料】的账户档案里",IF($B1107="","※没填日期，这一笔不会进任何月份的报表",IF(AND($F1107&lt;&gt;"",$G1107&lt;&gt;""),"※收入和支出不能同时填",IF(AND(N($F1107)=0,N($G1107)=0),"※收入和支出都没填",IF(OR(N($F1107)&lt;0,N($G1107)&lt;0),"※金额不能填负数，方向反了就换一列填",IF($D1107="","※没填收支类别，分类报表会漏掉这一笔",IF(ISNA(MATCH($D1107,类别表,0)),"※收支类别不在【基础资料】的清单里",IF(AND($L1107="内部转账",$M1107=""),"△内部转账要在「对方账户」写上另一头",IF(AND($L1107="内部转账",$M1107=$C1107),"※对方账户跟本账户是同一个",IF(AND($L1107&lt;&gt;"内部转账",$M1107&lt;&gt;""),"△填了对方账户，但类别不是内部转账",IF($H1107&lt;0,"△这一笔之后该账户余额成负数了，核一下",""))))))))))))</f>
        <v/>
      </c>
    </row>
    <row r="1108">
      <c r="A1108" s="17">
        <f>IF($C1108="","",COUNTA($C$5:$C1108))</f>
        <v/>
      </c>
      <c r="B1108" s="20" t="n"/>
      <c r="C1108" s="18" t="n"/>
      <c r="D1108" s="18" t="n"/>
      <c r="E1108" s="26" t="n"/>
      <c r="F1108" s="19" t="n"/>
      <c r="G1108" s="19" t="n"/>
      <c r="H1108" s="27">
        <f>IF($C1108="","",ROUND(SUMIF(账户表,$C1108,账户期初)+SUMIFS($F$5:F1108,$C$5:C1108,$C1108)-SUMIFS($G$5:G1108,$C$5:C1108,$C1108),2))</f>
        <v/>
      </c>
      <c r="I1108" s="18" t="n"/>
      <c r="J1108" s="18" t="n"/>
      <c r="K1108" s="28">
        <f>IF($B1108="","",--TEXT($B1108,"yyyymm"))</f>
        <v/>
      </c>
      <c r="L1108" s="29">
        <f>IF($D1108="","",IFERROR(INDEX(类别属性,MATCH($D1108,类别表,0)),""))</f>
        <v/>
      </c>
      <c r="M1108" s="18" t="n"/>
      <c r="N1108" s="18" t="n"/>
      <c r="O1108" s="26" t="n"/>
      <c r="P1108" s="21">
        <f>IF($C1108="","",IF(ISNA(MATCH($C1108,账户表,0)),"※这个账户不在【基础资料】的账户档案里",IF($B1108="","※没填日期，这一笔不会进任何月份的报表",IF(AND($F1108&lt;&gt;"",$G1108&lt;&gt;""),"※收入和支出不能同时填",IF(AND(N($F1108)=0,N($G1108)=0),"※收入和支出都没填",IF(OR(N($F1108)&lt;0,N($G1108)&lt;0),"※金额不能填负数，方向反了就换一列填",IF($D1108="","※没填收支类别，分类报表会漏掉这一笔",IF(ISNA(MATCH($D1108,类别表,0)),"※收支类别不在【基础资料】的清单里",IF(AND($L1108="内部转账",$M1108=""),"△内部转账要在「对方账户」写上另一头",IF(AND($L1108="内部转账",$M1108=$C1108),"※对方账户跟本账户是同一个",IF(AND($L1108&lt;&gt;"内部转账",$M1108&lt;&gt;""),"△填了对方账户，但类别不是内部转账",IF($H1108&lt;0,"△这一笔之后该账户余额成负数了，核一下",""))))))))))))</f>
        <v/>
      </c>
    </row>
    <row r="1109">
      <c r="A1109" s="17">
        <f>IF($C1109="","",COUNTA($C$5:$C1109))</f>
        <v/>
      </c>
      <c r="B1109" s="20" t="n"/>
      <c r="C1109" s="18" t="n"/>
      <c r="D1109" s="18" t="n"/>
      <c r="E1109" s="26" t="n"/>
      <c r="F1109" s="19" t="n"/>
      <c r="G1109" s="19" t="n"/>
      <c r="H1109" s="27">
        <f>IF($C1109="","",ROUND(SUMIF(账户表,$C1109,账户期初)+SUMIFS($F$5:F1109,$C$5:C1109,$C1109)-SUMIFS($G$5:G1109,$C$5:C1109,$C1109),2))</f>
        <v/>
      </c>
      <c r="I1109" s="18" t="n"/>
      <c r="J1109" s="18" t="n"/>
      <c r="K1109" s="28">
        <f>IF($B1109="","",--TEXT($B1109,"yyyymm"))</f>
        <v/>
      </c>
      <c r="L1109" s="29">
        <f>IF($D1109="","",IFERROR(INDEX(类别属性,MATCH($D1109,类别表,0)),""))</f>
        <v/>
      </c>
      <c r="M1109" s="18" t="n"/>
      <c r="N1109" s="18" t="n"/>
      <c r="O1109" s="26" t="n"/>
      <c r="P1109" s="21">
        <f>IF($C1109="","",IF(ISNA(MATCH($C1109,账户表,0)),"※这个账户不在【基础资料】的账户档案里",IF($B1109="","※没填日期，这一笔不会进任何月份的报表",IF(AND($F1109&lt;&gt;"",$G1109&lt;&gt;""),"※收入和支出不能同时填",IF(AND(N($F1109)=0,N($G1109)=0),"※收入和支出都没填",IF(OR(N($F1109)&lt;0,N($G1109)&lt;0),"※金额不能填负数，方向反了就换一列填",IF($D1109="","※没填收支类别，分类报表会漏掉这一笔",IF(ISNA(MATCH($D1109,类别表,0)),"※收支类别不在【基础资料】的清单里",IF(AND($L1109="内部转账",$M1109=""),"△内部转账要在「对方账户」写上另一头",IF(AND($L1109="内部转账",$M1109=$C1109),"※对方账户跟本账户是同一个",IF(AND($L1109&lt;&gt;"内部转账",$M1109&lt;&gt;""),"△填了对方账户，但类别不是内部转账",IF($H1109&lt;0,"△这一笔之后该账户余额成负数了，核一下",""))))))))))))</f>
        <v/>
      </c>
    </row>
    <row r="1110">
      <c r="A1110" s="17">
        <f>IF($C1110="","",COUNTA($C$5:$C1110))</f>
        <v/>
      </c>
      <c r="B1110" s="20" t="n"/>
      <c r="C1110" s="18" t="n"/>
      <c r="D1110" s="18" t="n"/>
      <c r="E1110" s="26" t="n"/>
      <c r="F1110" s="19" t="n"/>
      <c r="G1110" s="19" t="n"/>
      <c r="H1110" s="27">
        <f>IF($C1110="","",ROUND(SUMIF(账户表,$C1110,账户期初)+SUMIFS($F$5:F1110,$C$5:C1110,$C1110)-SUMIFS($G$5:G1110,$C$5:C1110,$C1110),2))</f>
        <v/>
      </c>
      <c r="I1110" s="18" t="n"/>
      <c r="J1110" s="18" t="n"/>
      <c r="K1110" s="28">
        <f>IF($B1110="","",--TEXT($B1110,"yyyymm"))</f>
        <v/>
      </c>
      <c r="L1110" s="29">
        <f>IF($D1110="","",IFERROR(INDEX(类别属性,MATCH($D1110,类别表,0)),""))</f>
        <v/>
      </c>
      <c r="M1110" s="18" t="n"/>
      <c r="N1110" s="18" t="n"/>
      <c r="O1110" s="26" t="n"/>
      <c r="P1110" s="21">
        <f>IF($C1110="","",IF(ISNA(MATCH($C1110,账户表,0)),"※这个账户不在【基础资料】的账户档案里",IF($B1110="","※没填日期，这一笔不会进任何月份的报表",IF(AND($F1110&lt;&gt;"",$G1110&lt;&gt;""),"※收入和支出不能同时填",IF(AND(N($F1110)=0,N($G1110)=0),"※收入和支出都没填",IF(OR(N($F1110)&lt;0,N($G1110)&lt;0),"※金额不能填负数，方向反了就换一列填",IF($D1110="","※没填收支类别，分类报表会漏掉这一笔",IF(ISNA(MATCH($D1110,类别表,0)),"※收支类别不在【基础资料】的清单里",IF(AND($L1110="内部转账",$M1110=""),"△内部转账要在「对方账户」写上另一头",IF(AND($L1110="内部转账",$M1110=$C1110),"※对方账户跟本账户是同一个",IF(AND($L1110&lt;&gt;"内部转账",$M1110&lt;&gt;""),"△填了对方账户，但类别不是内部转账",IF($H1110&lt;0,"△这一笔之后该账户余额成负数了，核一下",""))))))))))))</f>
        <v/>
      </c>
    </row>
    <row r="1111">
      <c r="A1111" s="17">
        <f>IF($C1111="","",COUNTA($C$5:$C1111))</f>
        <v/>
      </c>
      <c r="B1111" s="20" t="n"/>
      <c r="C1111" s="18" t="n"/>
      <c r="D1111" s="18" t="n"/>
      <c r="E1111" s="26" t="n"/>
      <c r="F1111" s="19" t="n"/>
      <c r="G1111" s="19" t="n"/>
      <c r="H1111" s="27">
        <f>IF($C1111="","",ROUND(SUMIF(账户表,$C1111,账户期初)+SUMIFS($F$5:F1111,$C$5:C1111,$C1111)-SUMIFS($G$5:G1111,$C$5:C1111,$C1111),2))</f>
        <v/>
      </c>
      <c r="I1111" s="18" t="n"/>
      <c r="J1111" s="18" t="n"/>
      <c r="K1111" s="28">
        <f>IF($B1111="","",--TEXT($B1111,"yyyymm"))</f>
        <v/>
      </c>
      <c r="L1111" s="29">
        <f>IF($D1111="","",IFERROR(INDEX(类别属性,MATCH($D1111,类别表,0)),""))</f>
        <v/>
      </c>
      <c r="M1111" s="18" t="n"/>
      <c r="N1111" s="18" t="n"/>
      <c r="O1111" s="26" t="n"/>
      <c r="P1111" s="21">
        <f>IF($C1111="","",IF(ISNA(MATCH($C1111,账户表,0)),"※这个账户不在【基础资料】的账户档案里",IF($B1111="","※没填日期，这一笔不会进任何月份的报表",IF(AND($F1111&lt;&gt;"",$G1111&lt;&gt;""),"※收入和支出不能同时填",IF(AND(N($F1111)=0,N($G1111)=0),"※收入和支出都没填",IF(OR(N($F1111)&lt;0,N($G1111)&lt;0),"※金额不能填负数，方向反了就换一列填",IF($D1111="","※没填收支类别，分类报表会漏掉这一笔",IF(ISNA(MATCH($D1111,类别表,0)),"※收支类别不在【基础资料】的清单里",IF(AND($L1111="内部转账",$M1111=""),"△内部转账要在「对方账户」写上另一头",IF(AND($L1111="内部转账",$M1111=$C1111),"※对方账户跟本账户是同一个",IF(AND($L1111&lt;&gt;"内部转账",$M1111&lt;&gt;""),"△填了对方账户，但类别不是内部转账",IF($H1111&lt;0,"△这一笔之后该账户余额成负数了，核一下",""))))))))))))</f>
        <v/>
      </c>
    </row>
    <row r="1112">
      <c r="A1112" s="17">
        <f>IF($C1112="","",COUNTA($C$5:$C1112))</f>
        <v/>
      </c>
      <c r="B1112" s="20" t="n"/>
      <c r="C1112" s="18" t="n"/>
      <c r="D1112" s="18" t="n"/>
      <c r="E1112" s="26" t="n"/>
      <c r="F1112" s="19" t="n"/>
      <c r="G1112" s="19" t="n"/>
      <c r="H1112" s="27">
        <f>IF($C1112="","",ROUND(SUMIF(账户表,$C1112,账户期初)+SUMIFS($F$5:F1112,$C$5:C1112,$C1112)-SUMIFS($G$5:G1112,$C$5:C1112,$C1112),2))</f>
        <v/>
      </c>
      <c r="I1112" s="18" t="n"/>
      <c r="J1112" s="18" t="n"/>
      <c r="K1112" s="28">
        <f>IF($B1112="","",--TEXT($B1112,"yyyymm"))</f>
        <v/>
      </c>
      <c r="L1112" s="29">
        <f>IF($D1112="","",IFERROR(INDEX(类别属性,MATCH($D1112,类别表,0)),""))</f>
        <v/>
      </c>
      <c r="M1112" s="18" t="n"/>
      <c r="N1112" s="18" t="n"/>
      <c r="O1112" s="26" t="n"/>
      <c r="P1112" s="21">
        <f>IF($C1112="","",IF(ISNA(MATCH($C1112,账户表,0)),"※这个账户不在【基础资料】的账户档案里",IF($B1112="","※没填日期，这一笔不会进任何月份的报表",IF(AND($F1112&lt;&gt;"",$G1112&lt;&gt;""),"※收入和支出不能同时填",IF(AND(N($F1112)=0,N($G1112)=0),"※收入和支出都没填",IF(OR(N($F1112)&lt;0,N($G1112)&lt;0),"※金额不能填负数，方向反了就换一列填",IF($D1112="","※没填收支类别，分类报表会漏掉这一笔",IF(ISNA(MATCH($D1112,类别表,0)),"※收支类别不在【基础资料】的清单里",IF(AND($L1112="内部转账",$M1112=""),"△内部转账要在「对方账户」写上另一头",IF(AND($L1112="内部转账",$M1112=$C1112),"※对方账户跟本账户是同一个",IF(AND($L1112&lt;&gt;"内部转账",$M1112&lt;&gt;""),"△填了对方账户，但类别不是内部转账",IF($H1112&lt;0,"△这一笔之后该账户余额成负数了，核一下",""))))))))))))</f>
        <v/>
      </c>
    </row>
    <row r="1113">
      <c r="A1113" s="17">
        <f>IF($C1113="","",COUNTA($C$5:$C1113))</f>
        <v/>
      </c>
      <c r="B1113" s="20" t="n"/>
      <c r="C1113" s="18" t="n"/>
      <c r="D1113" s="18" t="n"/>
      <c r="E1113" s="26" t="n"/>
      <c r="F1113" s="19" t="n"/>
      <c r="G1113" s="19" t="n"/>
      <c r="H1113" s="27">
        <f>IF($C1113="","",ROUND(SUMIF(账户表,$C1113,账户期初)+SUMIFS($F$5:F1113,$C$5:C1113,$C1113)-SUMIFS($G$5:G1113,$C$5:C1113,$C1113),2))</f>
        <v/>
      </c>
      <c r="I1113" s="18" t="n"/>
      <c r="J1113" s="18" t="n"/>
      <c r="K1113" s="28">
        <f>IF($B1113="","",--TEXT($B1113,"yyyymm"))</f>
        <v/>
      </c>
      <c r="L1113" s="29">
        <f>IF($D1113="","",IFERROR(INDEX(类别属性,MATCH($D1113,类别表,0)),""))</f>
        <v/>
      </c>
      <c r="M1113" s="18" t="n"/>
      <c r="N1113" s="18" t="n"/>
      <c r="O1113" s="26" t="n"/>
      <c r="P1113" s="21">
        <f>IF($C1113="","",IF(ISNA(MATCH($C1113,账户表,0)),"※这个账户不在【基础资料】的账户档案里",IF($B1113="","※没填日期，这一笔不会进任何月份的报表",IF(AND($F1113&lt;&gt;"",$G1113&lt;&gt;""),"※收入和支出不能同时填",IF(AND(N($F1113)=0,N($G1113)=0),"※收入和支出都没填",IF(OR(N($F1113)&lt;0,N($G1113)&lt;0),"※金额不能填负数，方向反了就换一列填",IF($D1113="","※没填收支类别，分类报表会漏掉这一笔",IF(ISNA(MATCH($D1113,类别表,0)),"※收支类别不在【基础资料】的清单里",IF(AND($L1113="内部转账",$M1113=""),"△内部转账要在「对方账户」写上另一头",IF(AND($L1113="内部转账",$M1113=$C1113),"※对方账户跟本账户是同一个",IF(AND($L1113&lt;&gt;"内部转账",$M1113&lt;&gt;""),"△填了对方账户，但类别不是内部转账",IF($H1113&lt;0,"△这一笔之后该账户余额成负数了，核一下",""))))))))))))</f>
        <v/>
      </c>
    </row>
    <row r="1114">
      <c r="A1114" s="17">
        <f>IF($C1114="","",COUNTA($C$5:$C1114))</f>
        <v/>
      </c>
      <c r="B1114" s="20" t="n"/>
      <c r="C1114" s="18" t="n"/>
      <c r="D1114" s="18" t="n"/>
      <c r="E1114" s="26" t="n"/>
      <c r="F1114" s="19" t="n"/>
      <c r="G1114" s="19" t="n"/>
      <c r="H1114" s="27">
        <f>IF($C1114="","",ROUND(SUMIF(账户表,$C1114,账户期初)+SUMIFS($F$5:F1114,$C$5:C1114,$C1114)-SUMIFS($G$5:G1114,$C$5:C1114,$C1114),2))</f>
        <v/>
      </c>
      <c r="I1114" s="18" t="n"/>
      <c r="J1114" s="18" t="n"/>
      <c r="K1114" s="28">
        <f>IF($B1114="","",--TEXT($B1114,"yyyymm"))</f>
        <v/>
      </c>
      <c r="L1114" s="29">
        <f>IF($D1114="","",IFERROR(INDEX(类别属性,MATCH($D1114,类别表,0)),""))</f>
        <v/>
      </c>
      <c r="M1114" s="18" t="n"/>
      <c r="N1114" s="18" t="n"/>
      <c r="O1114" s="26" t="n"/>
      <c r="P1114" s="21">
        <f>IF($C1114="","",IF(ISNA(MATCH($C1114,账户表,0)),"※这个账户不在【基础资料】的账户档案里",IF($B1114="","※没填日期，这一笔不会进任何月份的报表",IF(AND($F1114&lt;&gt;"",$G1114&lt;&gt;""),"※收入和支出不能同时填",IF(AND(N($F1114)=0,N($G1114)=0),"※收入和支出都没填",IF(OR(N($F1114)&lt;0,N($G1114)&lt;0),"※金额不能填负数，方向反了就换一列填",IF($D1114="","※没填收支类别，分类报表会漏掉这一笔",IF(ISNA(MATCH($D1114,类别表,0)),"※收支类别不在【基础资料】的清单里",IF(AND($L1114="内部转账",$M1114=""),"△内部转账要在「对方账户」写上另一头",IF(AND($L1114="内部转账",$M1114=$C1114),"※对方账户跟本账户是同一个",IF(AND($L1114&lt;&gt;"内部转账",$M1114&lt;&gt;""),"△填了对方账户，但类别不是内部转账",IF($H1114&lt;0,"△这一笔之后该账户余额成负数了，核一下",""))))))))))))</f>
        <v/>
      </c>
    </row>
    <row r="1115">
      <c r="A1115" s="17">
        <f>IF($C1115="","",COUNTA($C$5:$C1115))</f>
        <v/>
      </c>
      <c r="B1115" s="20" t="n"/>
      <c r="C1115" s="18" t="n"/>
      <c r="D1115" s="18" t="n"/>
      <c r="E1115" s="26" t="n"/>
      <c r="F1115" s="19" t="n"/>
      <c r="G1115" s="19" t="n"/>
      <c r="H1115" s="27">
        <f>IF($C1115="","",ROUND(SUMIF(账户表,$C1115,账户期初)+SUMIFS($F$5:F1115,$C$5:C1115,$C1115)-SUMIFS($G$5:G1115,$C$5:C1115,$C1115),2))</f>
        <v/>
      </c>
      <c r="I1115" s="18" t="n"/>
      <c r="J1115" s="18" t="n"/>
      <c r="K1115" s="28">
        <f>IF($B1115="","",--TEXT($B1115,"yyyymm"))</f>
        <v/>
      </c>
      <c r="L1115" s="29">
        <f>IF($D1115="","",IFERROR(INDEX(类别属性,MATCH($D1115,类别表,0)),""))</f>
        <v/>
      </c>
      <c r="M1115" s="18" t="n"/>
      <c r="N1115" s="18" t="n"/>
      <c r="O1115" s="26" t="n"/>
      <c r="P1115" s="21">
        <f>IF($C1115="","",IF(ISNA(MATCH($C1115,账户表,0)),"※这个账户不在【基础资料】的账户档案里",IF($B1115="","※没填日期，这一笔不会进任何月份的报表",IF(AND($F1115&lt;&gt;"",$G1115&lt;&gt;""),"※收入和支出不能同时填",IF(AND(N($F1115)=0,N($G1115)=0),"※收入和支出都没填",IF(OR(N($F1115)&lt;0,N($G1115)&lt;0),"※金额不能填负数，方向反了就换一列填",IF($D1115="","※没填收支类别，分类报表会漏掉这一笔",IF(ISNA(MATCH($D1115,类别表,0)),"※收支类别不在【基础资料】的清单里",IF(AND($L1115="内部转账",$M1115=""),"△内部转账要在「对方账户」写上另一头",IF(AND($L1115="内部转账",$M1115=$C1115),"※对方账户跟本账户是同一个",IF(AND($L1115&lt;&gt;"内部转账",$M1115&lt;&gt;""),"△填了对方账户，但类别不是内部转账",IF($H1115&lt;0,"△这一笔之后该账户余额成负数了，核一下",""))))))))))))</f>
        <v/>
      </c>
    </row>
    <row r="1116">
      <c r="A1116" s="17">
        <f>IF($C1116="","",COUNTA($C$5:$C1116))</f>
        <v/>
      </c>
      <c r="B1116" s="20" t="n"/>
      <c r="C1116" s="18" t="n"/>
      <c r="D1116" s="18" t="n"/>
      <c r="E1116" s="26" t="n"/>
      <c r="F1116" s="19" t="n"/>
      <c r="G1116" s="19" t="n"/>
      <c r="H1116" s="27">
        <f>IF($C1116="","",ROUND(SUMIF(账户表,$C1116,账户期初)+SUMIFS($F$5:F1116,$C$5:C1116,$C1116)-SUMIFS($G$5:G1116,$C$5:C1116,$C1116),2))</f>
        <v/>
      </c>
      <c r="I1116" s="18" t="n"/>
      <c r="J1116" s="18" t="n"/>
      <c r="K1116" s="28">
        <f>IF($B1116="","",--TEXT($B1116,"yyyymm"))</f>
        <v/>
      </c>
      <c r="L1116" s="29">
        <f>IF($D1116="","",IFERROR(INDEX(类别属性,MATCH($D1116,类别表,0)),""))</f>
        <v/>
      </c>
      <c r="M1116" s="18" t="n"/>
      <c r="N1116" s="18" t="n"/>
      <c r="O1116" s="26" t="n"/>
      <c r="P1116" s="21">
        <f>IF($C1116="","",IF(ISNA(MATCH($C1116,账户表,0)),"※这个账户不在【基础资料】的账户档案里",IF($B1116="","※没填日期，这一笔不会进任何月份的报表",IF(AND($F1116&lt;&gt;"",$G1116&lt;&gt;""),"※收入和支出不能同时填",IF(AND(N($F1116)=0,N($G1116)=0),"※收入和支出都没填",IF(OR(N($F1116)&lt;0,N($G1116)&lt;0),"※金额不能填负数，方向反了就换一列填",IF($D1116="","※没填收支类别，分类报表会漏掉这一笔",IF(ISNA(MATCH($D1116,类别表,0)),"※收支类别不在【基础资料】的清单里",IF(AND($L1116="内部转账",$M1116=""),"△内部转账要在「对方账户」写上另一头",IF(AND($L1116="内部转账",$M1116=$C1116),"※对方账户跟本账户是同一个",IF(AND($L1116&lt;&gt;"内部转账",$M1116&lt;&gt;""),"△填了对方账户，但类别不是内部转账",IF($H1116&lt;0,"△这一笔之后该账户余额成负数了，核一下",""))))))))))))</f>
        <v/>
      </c>
    </row>
    <row r="1117">
      <c r="A1117" s="17">
        <f>IF($C1117="","",COUNTA($C$5:$C1117))</f>
        <v/>
      </c>
      <c r="B1117" s="20" t="n"/>
      <c r="C1117" s="18" t="n"/>
      <c r="D1117" s="18" t="n"/>
      <c r="E1117" s="26" t="n"/>
      <c r="F1117" s="19" t="n"/>
      <c r="G1117" s="19" t="n"/>
      <c r="H1117" s="27">
        <f>IF($C1117="","",ROUND(SUMIF(账户表,$C1117,账户期初)+SUMIFS($F$5:F1117,$C$5:C1117,$C1117)-SUMIFS($G$5:G1117,$C$5:C1117,$C1117),2))</f>
        <v/>
      </c>
      <c r="I1117" s="18" t="n"/>
      <c r="J1117" s="18" t="n"/>
      <c r="K1117" s="28">
        <f>IF($B1117="","",--TEXT($B1117,"yyyymm"))</f>
        <v/>
      </c>
      <c r="L1117" s="29">
        <f>IF($D1117="","",IFERROR(INDEX(类别属性,MATCH($D1117,类别表,0)),""))</f>
        <v/>
      </c>
      <c r="M1117" s="18" t="n"/>
      <c r="N1117" s="18" t="n"/>
      <c r="O1117" s="26" t="n"/>
      <c r="P1117" s="21">
        <f>IF($C1117="","",IF(ISNA(MATCH($C1117,账户表,0)),"※这个账户不在【基础资料】的账户档案里",IF($B1117="","※没填日期，这一笔不会进任何月份的报表",IF(AND($F1117&lt;&gt;"",$G1117&lt;&gt;""),"※收入和支出不能同时填",IF(AND(N($F1117)=0,N($G1117)=0),"※收入和支出都没填",IF(OR(N($F1117)&lt;0,N($G1117)&lt;0),"※金额不能填负数，方向反了就换一列填",IF($D1117="","※没填收支类别，分类报表会漏掉这一笔",IF(ISNA(MATCH($D1117,类别表,0)),"※收支类别不在【基础资料】的清单里",IF(AND($L1117="内部转账",$M1117=""),"△内部转账要在「对方账户」写上另一头",IF(AND($L1117="内部转账",$M1117=$C1117),"※对方账户跟本账户是同一个",IF(AND($L1117&lt;&gt;"内部转账",$M1117&lt;&gt;""),"△填了对方账户，但类别不是内部转账",IF($H1117&lt;0,"△这一笔之后该账户余额成负数了，核一下",""))))))))))))</f>
        <v/>
      </c>
    </row>
    <row r="1118">
      <c r="A1118" s="17">
        <f>IF($C1118="","",COUNTA($C$5:$C1118))</f>
        <v/>
      </c>
      <c r="B1118" s="20" t="n"/>
      <c r="C1118" s="18" t="n"/>
      <c r="D1118" s="18" t="n"/>
      <c r="E1118" s="26" t="n"/>
      <c r="F1118" s="19" t="n"/>
      <c r="G1118" s="19" t="n"/>
      <c r="H1118" s="27">
        <f>IF($C1118="","",ROUND(SUMIF(账户表,$C1118,账户期初)+SUMIFS($F$5:F1118,$C$5:C1118,$C1118)-SUMIFS($G$5:G1118,$C$5:C1118,$C1118),2))</f>
        <v/>
      </c>
      <c r="I1118" s="18" t="n"/>
      <c r="J1118" s="18" t="n"/>
      <c r="K1118" s="28">
        <f>IF($B1118="","",--TEXT($B1118,"yyyymm"))</f>
        <v/>
      </c>
      <c r="L1118" s="29">
        <f>IF($D1118="","",IFERROR(INDEX(类别属性,MATCH($D1118,类别表,0)),""))</f>
        <v/>
      </c>
      <c r="M1118" s="18" t="n"/>
      <c r="N1118" s="18" t="n"/>
      <c r="O1118" s="26" t="n"/>
      <c r="P1118" s="21">
        <f>IF($C1118="","",IF(ISNA(MATCH($C1118,账户表,0)),"※这个账户不在【基础资料】的账户档案里",IF($B1118="","※没填日期，这一笔不会进任何月份的报表",IF(AND($F1118&lt;&gt;"",$G1118&lt;&gt;""),"※收入和支出不能同时填",IF(AND(N($F1118)=0,N($G1118)=0),"※收入和支出都没填",IF(OR(N($F1118)&lt;0,N($G1118)&lt;0),"※金额不能填负数，方向反了就换一列填",IF($D1118="","※没填收支类别，分类报表会漏掉这一笔",IF(ISNA(MATCH($D1118,类别表,0)),"※收支类别不在【基础资料】的清单里",IF(AND($L1118="内部转账",$M1118=""),"△内部转账要在「对方账户」写上另一头",IF(AND($L1118="内部转账",$M1118=$C1118),"※对方账户跟本账户是同一个",IF(AND($L1118&lt;&gt;"内部转账",$M1118&lt;&gt;""),"△填了对方账户，但类别不是内部转账",IF($H1118&lt;0,"△这一笔之后该账户余额成负数了，核一下",""))))))))))))</f>
        <v/>
      </c>
    </row>
    <row r="1119">
      <c r="A1119" s="17">
        <f>IF($C1119="","",COUNTA($C$5:$C1119))</f>
        <v/>
      </c>
      <c r="B1119" s="20" t="n"/>
      <c r="C1119" s="18" t="n"/>
      <c r="D1119" s="18" t="n"/>
      <c r="E1119" s="26" t="n"/>
      <c r="F1119" s="19" t="n"/>
      <c r="G1119" s="19" t="n"/>
      <c r="H1119" s="27">
        <f>IF($C1119="","",ROUND(SUMIF(账户表,$C1119,账户期初)+SUMIFS($F$5:F1119,$C$5:C1119,$C1119)-SUMIFS($G$5:G1119,$C$5:C1119,$C1119),2))</f>
        <v/>
      </c>
      <c r="I1119" s="18" t="n"/>
      <c r="J1119" s="18" t="n"/>
      <c r="K1119" s="28">
        <f>IF($B1119="","",--TEXT($B1119,"yyyymm"))</f>
        <v/>
      </c>
      <c r="L1119" s="29">
        <f>IF($D1119="","",IFERROR(INDEX(类别属性,MATCH($D1119,类别表,0)),""))</f>
        <v/>
      </c>
      <c r="M1119" s="18" t="n"/>
      <c r="N1119" s="18" t="n"/>
      <c r="O1119" s="26" t="n"/>
      <c r="P1119" s="21">
        <f>IF($C1119="","",IF(ISNA(MATCH($C1119,账户表,0)),"※这个账户不在【基础资料】的账户档案里",IF($B1119="","※没填日期，这一笔不会进任何月份的报表",IF(AND($F1119&lt;&gt;"",$G1119&lt;&gt;""),"※收入和支出不能同时填",IF(AND(N($F1119)=0,N($G1119)=0),"※收入和支出都没填",IF(OR(N($F1119)&lt;0,N($G1119)&lt;0),"※金额不能填负数，方向反了就换一列填",IF($D1119="","※没填收支类别，分类报表会漏掉这一笔",IF(ISNA(MATCH($D1119,类别表,0)),"※收支类别不在【基础资料】的清单里",IF(AND($L1119="内部转账",$M1119=""),"△内部转账要在「对方账户」写上另一头",IF(AND($L1119="内部转账",$M1119=$C1119),"※对方账户跟本账户是同一个",IF(AND($L1119&lt;&gt;"内部转账",$M1119&lt;&gt;""),"△填了对方账户，但类别不是内部转账",IF($H1119&lt;0,"△这一笔之后该账户余额成负数了，核一下",""))))))))))))</f>
        <v/>
      </c>
    </row>
    <row r="1120">
      <c r="A1120" s="17">
        <f>IF($C1120="","",COUNTA($C$5:$C1120))</f>
        <v/>
      </c>
      <c r="B1120" s="20" t="n"/>
      <c r="C1120" s="18" t="n"/>
      <c r="D1120" s="18" t="n"/>
      <c r="E1120" s="26" t="n"/>
      <c r="F1120" s="19" t="n"/>
      <c r="G1120" s="19" t="n"/>
      <c r="H1120" s="27">
        <f>IF($C1120="","",ROUND(SUMIF(账户表,$C1120,账户期初)+SUMIFS($F$5:F1120,$C$5:C1120,$C1120)-SUMIFS($G$5:G1120,$C$5:C1120,$C1120),2))</f>
        <v/>
      </c>
      <c r="I1120" s="18" t="n"/>
      <c r="J1120" s="18" t="n"/>
      <c r="K1120" s="28">
        <f>IF($B1120="","",--TEXT($B1120,"yyyymm"))</f>
        <v/>
      </c>
      <c r="L1120" s="29">
        <f>IF($D1120="","",IFERROR(INDEX(类别属性,MATCH($D1120,类别表,0)),""))</f>
        <v/>
      </c>
      <c r="M1120" s="18" t="n"/>
      <c r="N1120" s="18" t="n"/>
      <c r="O1120" s="26" t="n"/>
      <c r="P1120" s="21">
        <f>IF($C1120="","",IF(ISNA(MATCH($C1120,账户表,0)),"※这个账户不在【基础资料】的账户档案里",IF($B1120="","※没填日期，这一笔不会进任何月份的报表",IF(AND($F1120&lt;&gt;"",$G1120&lt;&gt;""),"※收入和支出不能同时填",IF(AND(N($F1120)=0,N($G1120)=0),"※收入和支出都没填",IF(OR(N($F1120)&lt;0,N($G1120)&lt;0),"※金额不能填负数，方向反了就换一列填",IF($D1120="","※没填收支类别，分类报表会漏掉这一笔",IF(ISNA(MATCH($D1120,类别表,0)),"※收支类别不在【基础资料】的清单里",IF(AND($L1120="内部转账",$M1120=""),"△内部转账要在「对方账户」写上另一头",IF(AND($L1120="内部转账",$M1120=$C1120),"※对方账户跟本账户是同一个",IF(AND($L1120&lt;&gt;"内部转账",$M1120&lt;&gt;""),"△填了对方账户，但类别不是内部转账",IF($H1120&lt;0,"△这一笔之后该账户余额成负数了，核一下",""))))))))))))</f>
        <v/>
      </c>
    </row>
    <row r="1121">
      <c r="A1121" s="17">
        <f>IF($C1121="","",COUNTA($C$5:$C1121))</f>
        <v/>
      </c>
      <c r="B1121" s="20" t="n"/>
      <c r="C1121" s="18" t="n"/>
      <c r="D1121" s="18" t="n"/>
      <c r="E1121" s="26" t="n"/>
      <c r="F1121" s="19" t="n"/>
      <c r="G1121" s="19" t="n"/>
      <c r="H1121" s="27">
        <f>IF($C1121="","",ROUND(SUMIF(账户表,$C1121,账户期初)+SUMIFS($F$5:F1121,$C$5:C1121,$C1121)-SUMIFS($G$5:G1121,$C$5:C1121,$C1121),2))</f>
        <v/>
      </c>
      <c r="I1121" s="18" t="n"/>
      <c r="J1121" s="18" t="n"/>
      <c r="K1121" s="28">
        <f>IF($B1121="","",--TEXT($B1121,"yyyymm"))</f>
        <v/>
      </c>
      <c r="L1121" s="29">
        <f>IF($D1121="","",IFERROR(INDEX(类别属性,MATCH($D1121,类别表,0)),""))</f>
        <v/>
      </c>
      <c r="M1121" s="18" t="n"/>
      <c r="N1121" s="18" t="n"/>
      <c r="O1121" s="26" t="n"/>
      <c r="P1121" s="21">
        <f>IF($C1121="","",IF(ISNA(MATCH($C1121,账户表,0)),"※这个账户不在【基础资料】的账户档案里",IF($B1121="","※没填日期，这一笔不会进任何月份的报表",IF(AND($F1121&lt;&gt;"",$G1121&lt;&gt;""),"※收入和支出不能同时填",IF(AND(N($F1121)=0,N($G1121)=0),"※收入和支出都没填",IF(OR(N($F1121)&lt;0,N($G1121)&lt;0),"※金额不能填负数，方向反了就换一列填",IF($D1121="","※没填收支类别，分类报表会漏掉这一笔",IF(ISNA(MATCH($D1121,类别表,0)),"※收支类别不在【基础资料】的清单里",IF(AND($L1121="内部转账",$M1121=""),"△内部转账要在「对方账户」写上另一头",IF(AND($L1121="内部转账",$M1121=$C1121),"※对方账户跟本账户是同一个",IF(AND($L1121&lt;&gt;"内部转账",$M1121&lt;&gt;""),"△填了对方账户，但类别不是内部转账",IF($H1121&lt;0,"△这一笔之后该账户余额成负数了，核一下",""))))))))))))</f>
        <v/>
      </c>
    </row>
    <row r="1122">
      <c r="A1122" s="17">
        <f>IF($C1122="","",COUNTA($C$5:$C1122))</f>
        <v/>
      </c>
      <c r="B1122" s="20" t="n"/>
      <c r="C1122" s="18" t="n"/>
      <c r="D1122" s="18" t="n"/>
      <c r="E1122" s="26" t="n"/>
      <c r="F1122" s="19" t="n"/>
      <c r="G1122" s="19" t="n"/>
      <c r="H1122" s="27">
        <f>IF($C1122="","",ROUND(SUMIF(账户表,$C1122,账户期初)+SUMIFS($F$5:F1122,$C$5:C1122,$C1122)-SUMIFS($G$5:G1122,$C$5:C1122,$C1122),2))</f>
        <v/>
      </c>
      <c r="I1122" s="18" t="n"/>
      <c r="J1122" s="18" t="n"/>
      <c r="K1122" s="28">
        <f>IF($B1122="","",--TEXT($B1122,"yyyymm"))</f>
        <v/>
      </c>
      <c r="L1122" s="29">
        <f>IF($D1122="","",IFERROR(INDEX(类别属性,MATCH($D1122,类别表,0)),""))</f>
        <v/>
      </c>
      <c r="M1122" s="18" t="n"/>
      <c r="N1122" s="18" t="n"/>
      <c r="O1122" s="26" t="n"/>
      <c r="P1122" s="21">
        <f>IF($C1122="","",IF(ISNA(MATCH($C1122,账户表,0)),"※这个账户不在【基础资料】的账户档案里",IF($B1122="","※没填日期，这一笔不会进任何月份的报表",IF(AND($F1122&lt;&gt;"",$G1122&lt;&gt;""),"※收入和支出不能同时填",IF(AND(N($F1122)=0,N($G1122)=0),"※收入和支出都没填",IF(OR(N($F1122)&lt;0,N($G1122)&lt;0),"※金额不能填负数，方向反了就换一列填",IF($D1122="","※没填收支类别，分类报表会漏掉这一笔",IF(ISNA(MATCH($D1122,类别表,0)),"※收支类别不在【基础资料】的清单里",IF(AND($L1122="内部转账",$M1122=""),"△内部转账要在「对方账户」写上另一头",IF(AND($L1122="内部转账",$M1122=$C1122),"※对方账户跟本账户是同一个",IF(AND($L1122&lt;&gt;"内部转账",$M1122&lt;&gt;""),"△填了对方账户，但类别不是内部转账",IF($H1122&lt;0,"△这一笔之后该账户余额成负数了，核一下",""))))))))))))</f>
        <v/>
      </c>
    </row>
    <row r="1123">
      <c r="A1123" s="17">
        <f>IF($C1123="","",COUNTA($C$5:$C1123))</f>
        <v/>
      </c>
      <c r="B1123" s="20" t="n"/>
      <c r="C1123" s="18" t="n"/>
      <c r="D1123" s="18" t="n"/>
      <c r="E1123" s="26" t="n"/>
      <c r="F1123" s="19" t="n"/>
      <c r="G1123" s="19" t="n"/>
      <c r="H1123" s="27">
        <f>IF($C1123="","",ROUND(SUMIF(账户表,$C1123,账户期初)+SUMIFS($F$5:F1123,$C$5:C1123,$C1123)-SUMIFS($G$5:G1123,$C$5:C1123,$C1123),2))</f>
        <v/>
      </c>
      <c r="I1123" s="18" t="n"/>
      <c r="J1123" s="18" t="n"/>
      <c r="K1123" s="28">
        <f>IF($B1123="","",--TEXT($B1123,"yyyymm"))</f>
        <v/>
      </c>
      <c r="L1123" s="29">
        <f>IF($D1123="","",IFERROR(INDEX(类别属性,MATCH($D1123,类别表,0)),""))</f>
        <v/>
      </c>
      <c r="M1123" s="18" t="n"/>
      <c r="N1123" s="18" t="n"/>
      <c r="O1123" s="26" t="n"/>
      <c r="P1123" s="21">
        <f>IF($C1123="","",IF(ISNA(MATCH($C1123,账户表,0)),"※这个账户不在【基础资料】的账户档案里",IF($B1123="","※没填日期，这一笔不会进任何月份的报表",IF(AND($F1123&lt;&gt;"",$G1123&lt;&gt;""),"※收入和支出不能同时填",IF(AND(N($F1123)=0,N($G1123)=0),"※收入和支出都没填",IF(OR(N($F1123)&lt;0,N($G1123)&lt;0),"※金额不能填负数，方向反了就换一列填",IF($D1123="","※没填收支类别，分类报表会漏掉这一笔",IF(ISNA(MATCH($D1123,类别表,0)),"※收支类别不在【基础资料】的清单里",IF(AND($L1123="内部转账",$M1123=""),"△内部转账要在「对方账户」写上另一头",IF(AND($L1123="内部转账",$M1123=$C1123),"※对方账户跟本账户是同一个",IF(AND($L1123&lt;&gt;"内部转账",$M1123&lt;&gt;""),"△填了对方账户，但类别不是内部转账",IF($H1123&lt;0,"△这一笔之后该账户余额成负数了，核一下",""))))))))))))</f>
        <v/>
      </c>
    </row>
    <row r="1124">
      <c r="A1124" s="17">
        <f>IF($C1124="","",COUNTA($C$5:$C1124))</f>
        <v/>
      </c>
      <c r="B1124" s="20" t="n"/>
      <c r="C1124" s="18" t="n"/>
      <c r="D1124" s="18" t="n"/>
      <c r="E1124" s="26" t="n"/>
      <c r="F1124" s="19" t="n"/>
      <c r="G1124" s="19" t="n"/>
      <c r="H1124" s="27">
        <f>IF($C1124="","",ROUND(SUMIF(账户表,$C1124,账户期初)+SUMIFS($F$5:F1124,$C$5:C1124,$C1124)-SUMIFS($G$5:G1124,$C$5:C1124,$C1124),2))</f>
        <v/>
      </c>
      <c r="I1124" s="18" t="n"/>
      <c r="J1124" s="18" t="n"/>
      <c r="K1124" s="28">
        <f>IF($B1124="","",--TEXT($B1124,"yyyymm"))</f>
        <v/>
      </c>
      <c r="L1124" s="29">
        <f>IF($D1124="","",IFERROR(INDEX(类别属性,MATCH($D1124,类别表,0)),""))</f>
        <v/>
      </c>
      <c r="M1124" s="18" t="n"/>
      <c r="N1124" s="18" t="n"/>
      <c r="O1124" s="26" t="n"/>
      <c r="P1124" s="21">
        <f>IF($C1124="","",IF(ISNA(MATCH($C1124,账户表,0)),"※这个账户不在【基础资料】的账户档案里",IF($B1124="","※没填日期，这一笔不会进任何月份的报表",IF(AND($F1124&lt;&gt;"",$G1124&lt;&gt;""),"※收入和支出不能同时填",IF(AND(N($F1124)=0,N($G1124)=0),"※收入和支出都没填",IF(OR(N($F1124)&lt;0,N($G1124)&lt;0),"※金额不能填负数，方向反了就换一列填",IF($D1124="","※没填收支类别，分类报表会漏掉这一笔",IF(ISNA(MATCH($D1124,类别表,0)),"※收支类别不在【基础资料】的清单里",IF(AND($L1124="内部转账",$M1124=""),"△内部转账要在「对方账户」写上另一头",IF(AND($L1124="内部转账",$M1124=$C1124),"※对方账户跟本账户是同一个",IF(AND($L1124&lt;&gt;"内部转账",$M1124&lt;&gt;""),"△填了对方账户，但类别不是内部转账",IF($H1124&lt;0,"△这一笔之后该账户余额成负数了，核一下",""))))))))))))</f>
        <v/>
      </c>
    </row>
    <row r="1125">
      <c r="A1125" s="17">
        <f>IF($C1125="","",COUNTA($C$5:$C1125))</f>
        <v/>
      </c>
      <c r="B1125" s="20" t="n"/>
      <c r="C1125" s="18" t="n"/>
      <c r="D1125" s="18" t="n"/>
      <c r="E1125" s="26" t="n"/>
      <c r="F1125" s="19" t="n"/>
      <c r="G1125" s="19" t="n"/>
      <c r="H1125" s="27">
        <f>IF($C1125="","",ROUND(SUMIF(账户表,$C1125,账户期初)+SUMIFS($F$5:F1125,$C$5:C1125,$C1125)-SUMIFS($G$5:G1125,$C$5:C1125,$C1125),2))</f>
        <v/>
      </c>
      <c r="I1125" s="18" t="n"/>
      <c r="J1125" s="18" t="n"/>
      <c r="K1125" s="28">
        <f>IF($B1125="","",--TEXT($B1125,"yyyymm"))</f>
        <v/>
      </c>
      <c r="L1125" s="29">
        <f>IF($D1125="","",IFERROR(INDEX(类别属性,MATCH($D1125,类别表,0)),""))</f>
        <v/>
      </c>
      <c r="M1125" s="18" t="n"/>
      <c r="N1125" s="18" t="n"/>
      <c r="O1125" s="26" t="n"/>
      <c r="P1125" s="21">
        <f>IF($C1125="","",IF(ISNA(MATCH($C1125,账户表,0)),"※这个账户不在【基础资料】的账户档案里",IF($B1125="","※没填日期，这一笔不会进任何月份的报表",IF(AND($F1125&lt;&gt;"",$G1125&lt;&gt;""),"※收入和支出不能同时填",IF(AND(N($F1125)=0,N($G1125)=0),"※收入和支出都没填",IF(OR(N($F1125)&lt;0,N($G1125)&lt;0),"※金额不能填负数，方向反了就换一列填",IF($D1125="","※没填收支类别，分类报表会漏掉这一笔",IF(ISNA(MATCH($D1125,类别表,0)),"※收支类别不在【基础资料】的清单里",IF(AND($L1125="内部转账",$M1125=""),"△内部转账要在「对方账户」写上另一头",IF(AND($L1125="内部转账",$M1125=$C1125),"※对方账户跟本账户是同一个",IF(AND($L1125&lt;&gt;"内部转账",$M1125&lt;&gt;""),"△填了对方账户，但类别不是内部转账",IF($H1125&lt;0,"△这一笔之后该账户余额成负数了，核一下",""))))))))))))</f>
        <v/>
      </c>
    </row>
    <row r="1126">
      <c r="A1126" s="17">
        <f>IF($C1126="","",COUNTA($C$5:$C1126))</f>
        <v/>
      </c>
      <c r="B1126" s="20" t="n"/>
      <c r="C1126" s="18" t="n"/>
      <c r="D1126" s="18" t="n"/>
      <c r="E1126" s="26" t="n"/>
      <c r="F1126" s="19" t="n"/>
      <c r="G1126" s="19" t="n"/>
      <c r="H1126" s="27">
        <f>IF($C1126="","",ROUND(SUMIF(账户表,$C1126,账户期初)+SUMIFS($F$5:F1126,$C$5:C1126,$C1126)-SUMIFS($G$5:G1126,$C$5:C1126,$C1126),2))</f>
        <v/>
      </c>
      <c r="I1126" s="18" t="n"/>
      <c r="J1126" s="18" t="n"/>
      <c r="K1126" s="28">
        <f>IF($B1126="","",--TEXT($B1126,"yyyymm"))</f>
        <v/>
      </c>
      <c r="L1126" s="29">
        <f>IF($D1126="","",IFERROR(INDEX(类别属性,MATCH($D1126,类别表,0)),""))</f>
        <v/>
      </c>
      <c r="M1126" s="18" t="n"/>
      <c r="N1126" s="18" t="n"/>
      <c r="O1126" s="26" t="n"/>
      <c r="P1126" s="21">
        <f>IF($C1126="","",IF(ISNA(MATCH($C1126,账户表,0)),"※这个账户不在【基础资料】的账户档案里",IF($B1126="","※没填日期，这一笔不会进任何月份的报表",IF(AND($F1126&lt;&gt;"",$G1126&lt;&gt;""),"※收入和支出不能同时填",IF(AND(N($F1126)=0,N($G1126)=0),"※收入和支出都没填",IF(OR(N($F1126)&lt;0,N($G1126)&lt;0),"※金额不能填负数，方向反了就换一列填",IF($D1126="","※没填收支类别，分类报表会漏掉这一笔",IF(ISNA(MATCH($D1126,类别表,0)),"※收支类别不在【基础资料】的清单里",IF(AND($L1126="内部转账",$M1126=""),"△内部转账要在「对方账户」写上另一头",IF(AND($L1126="内部转账",$M1126=$C1126),"※对方账户跟本账户是同一个",IF(AND($L1126&lt;&gt;"内部转账",$M1126&lt;&gt;""),"△填了对方账户，但类别不是内部转账",IF($H1126&lt;0,"△这一笔之后该账户余额成负数了，核一下",""))))))))))))</f>
        <v/>
      </c>
    </row>
    <row r="1127">
      <c r="A1127" s="17">
        <f>IF($C1127="","",COUNTA($C$5:$C1127))</f>
        <v/>
      </c>
      <c r="B1127" s="20" t="n"/>
      <c r="C1127" s="18" t="n"/>
      <c r="D1127" s="18" t="n"/>
      <c r="E1127" s="26" t="n"/>
      <c r="F1127" s="19" t="n"/>
      <c r="G1127" s="19" t="n"/>
      <c r="H1127" s="27">
        <f>IF($C1127="","",ROUND(SUMIF(账户表,$C1127,账户期初)+SUMIFS($F$5:F1127,$C$5:C1127,$C1127)-SUMIFS($G$5:G1127,$C$5:C1127,$C1127),2))</f>
        <v/>
      </c>
      <c r="I1127" s="18" t="n"/>
      <c r="J1127" s="18" t="n"/>
      <c r="K1127" s="28">
        <f>IF($B1127="","",--TEXT($B1127,"yyyymm"))</f>
        <v/>
      </c>
      <c r="L1127" s="29">
        <f>IF($D1127="","",IFERROR(INDEX(类别属性,MATCH($D1127,类别表,0)),""))</f>
        <v/>
      </c>
      <c r="M1127" s="18" t="n"/>
      <c r="N1127" s="18" t="n"/>
      <c r="O1127" s="26" t="n"/>
      <c r="P1127" s="21">
        <f>IF($C1127="","",IF(ISNA(MATCH($C1127,账户表,0)),"※这个账户不在【基础资料】的账户档案里",IF($B1127="","※没填日期，这一笔不会进任何月份的报表",IF(AND($F1127&lt;&gt;"",$G1127&lt;&gt;""),"※收入和支出不能同时填",IF(AND(N($F1127)=0,N($G1127)=0),"※收入和支出都没填",IF(OR(N($F1127)&lt;0,N($G1127)&lt;0),"※金额不能填负数，方向反了就换一列填",IF($D1127="","※没填收支类别，分类报表会漏掉这一笔",IF(ISNA(MATCH($D1127,类别表,0)),"※收支类别不在【基础资料】的清单里",IF(AND($L1127="内部转账",$M1127=""),"△内部转账要在「对方账户」写上另一头",IF(AND($L1127="内部转账",$M1127=$C1127),"※对方账户跟本账户是同一个",IF(AND($L1127&lt;&gt;"内部转账",$M1127&lt;&gt;""),"△填了对方账户，但类别不是内部转账",IF($H1127&lt;0,"△这一笔之后该账户余额成负数了，核一下",""))))))))))))</f>
        <v/>
      </c>
    </row>
    <row r="1128">
      <c r="A1128" s="17">
        <f>IF($C1128="","",COUNTA($C$5:$C1128))</f>
        <v/>
      </c>
      <c r="B1128" s="20" t="n"/>
      <c r="C1128" s="18" t="n"/>
      <c r="D1128" s="18" t="n"/>
      <c r="E1128" s="26" t="n"/>
      <c r="F1128" s="19" t="n"/>
      <c r="G1128" s="19" t="n"/>
      <c r="H1128" s="27">
        <f>IF($C1128="","",ROUND(SUMIF(账户表,$C1128,账户期初)+SUMIFS($F$5:F1128,$C$5:C1128,$C1128)-SUMIFS($G$5:G1128,$C$5:C1128,$C1128),2))</f>
        <v/>
      </c>
      <c r="I1128" s="18" t="n"/>
      <c r="J1128" s="18" t="n"/>
      <c r="K1128" s="28">
        <f>IF($B1128="","",--TEXT($B1128,"yyyymm"))</f>
        <v/>
      </c>
      <c r="L1128" s="29">
        <f>IF($D1128="","",IFERROR(INDEX(类别属性,MATCH($D1128,类别表,0)),""))</f>
        <v/>
      </c>
      <c r="M1128" s="18" t="n"/>
      <c r="N1128" s="18" t="n"/>
      <c r="O1128" s="26" t="n"/>
      <c r="P1128" s="21">
        <f>IF($C1128="","",IF(ISNA(MATCH($C1128,账户表,0)),"※这个账户不在【基础资料】的账户档案里",IF($B1128="","※没填日期，这一笔不会进任何月份的报表",IF(AND($F1128&lt;&gt;"",$G1128&lt;&gt;""),"※收入和支出不能同时填",IF(AND(N($F1128)=0,N($G1128)=0),"※收入和支出都没填",IF(OR(N($F1128)&lt;0,N($G1128)&lt;0),"※金额不能填负数，方向反了就换一列填",IF($D1128="","※没填收支类别，分类报表会漏掉这一笔",IF(ISNA(MATCH($D1128,类别表,0)),"※收支类别不在【基础资料】的清单里",IF(AND($L1128="内部转账",$M1128=""),"△内部转账要在「对方账户」写上另一头",IF(AND($L1128="内部转账",$M1128=$C1128),"※对方账户跟本账户是同一个",IF(AND($L1128&lt;&gt;"内部转账",$M1128&lt;&gt;""),"△填了对方账户，但类别不是内部转账",IF($H1128&lt;0,"△这一笔之后该账户余额成负数了，核一下",""))))))))))))</f>
        <v/>
      </c>
    </row>
    <row r="1129">
      <c r="A1129" s="17">
        <f>IF($C1129="","",COUNTA($C$5:$C1129))</f>
        <v/>
      </c>
      <c r="B1129" s="20" t="n"/>
      <c r="C1129" s="18" t="n"/>
      <c r="D1129" s="18" t="n"/>
      <c r="E1129" s="26" t="n"/>
      <c r="F1129" s="19" t="n"/>
      <c r="G1129" s="19" t="n"/>
      <c r="H1129" s="27">
        <f>IF($C1129="","",ROUND(SUMIF(账户表,$C1129,账户期初)+SUMIFS($F$5:F1129,$C$5:C1129,$C1129)-SUMIFS($G$5:G1129,$C$5:C1129,$C1129),2))</f>
        <v/>
      </c>
      <c r="I1129" s="18" t="n"/>
      <c r="J1129" s="18" t="n"/>
      <c r="K1129" s="28">
        <f>IF($B1129="","",--TEXT($B1129,"yyyymm"))</f>
        <v/>
      </c>
      <c r="L1129" s="29">
        <f>IF($D1129="","",IFERROR(INDEX(类别属性,MATCH($D1129,类别表,0)),""))</f>
        <v/>
      </c>
      <c r="M1129" s="18" t="n"/>
      <c r="N1129" s="18" t="n"/>
      <c r="O1129" s="26" t="n"/>
      <c r="P1129" s="21">
        <f>IF($C1129="","",IF(ISNA(MATCH($C1129,账户表,0)),"※这个账户不在【基础资料】的账户档案里",IF($B1129="","※没填日期，这一笔不会进任何月份的报表",IF(AND($F1129&lt;&gt;"",$G1129&lt;&gt;""),"※收入和支出不能同时填",IF(AND(N($F1129)=0,N($G1129)=0),"※收入和支出都没填",IF(OR(N($F1129)&lt;0,N($G1129)&lt;0),"※金额不能填负数，方向反了就换一列填",IF($D1129="","※没填收支类别，分类报表会漏掉这一笔",IF(ISNA(MATCH($D1129,类别表,0)),"※收支类别不在【基础资料】的清单里",IF(AND($L1129="内部转账",$M1129=""),"△内部转账要在「对方账户」写上另一头",IF(AND($L1129="内部转账",$M1129=$C1129),"※对方账户跟本账户是同一个",IF(AND($L1129&lt;&gt;"内部转账",$M1129&lt;&gt;""),"△填了对方账户，但类别不是内部转账",IF($H1129&lt;0,"△这一笔之后该账户余额成负数了，核一下",""))))))))))))</f>
        <v/>
      </c>
    </row>
    <row r="1130">
      <c r="A1130" s="17">
        <f>IF($C1130="","",COUNTA($C$5:$C1130))</f>
        <v/>
      </c>
      <c r="B1130" s="20" t="n"/>
      <c r="C1130" s="18" t="n"/>
      <c r="D1130" s="18" t="n"/>
      <c r="E1130" s="26" t="n"/>
      <c r="F1130" s="19" t="n"/>
      <c r="G1130" s="19" t="n"/>
      <c r="H1130" s="27">
        <f>IF($C1130="","",ROUND(SUMIF(账户表,$C1130,账户期初)+SUMIFS($F$5:F1130,$C$5:C1130,$C1130)-SUMIFS($G$5:G1130,$C$5:C1130,$C1130),2))</f>
        <v/>
      </c>
      <c r="I1130" s="18" t="n"/>
      <c r="J1130" s="18" t="n"/>
      <c r="K1130" s="28">
        <f>IF($B1130="","",--TEXT($B1130,"yyyymm"))</f>
        <v/>
      </c>
      <c r="L1130" s="29">
        <f>IF($D1130="","",IFERROR(INDEX(类别属性,MATCH($D1130,类别表,0)),""))</f>
        <v/>
      </c>
      <c r="M1130" s="18" t="n"/>
      <c r="N1130" s="18" t="n"/>
      <c r="O1130" s="26" t="n"/>
      <c r="P1130" s="21">
        <f>IF($C1130="","",IF(ISNA(MATCH($C1130,账户表,0)),"※这个账户不在【基础资料】的账户档案里",IF($B1130="","※没填日期，这一笔不会进任何月份的报表",IF(AND($F1130&lt;&gt;"",$G1130&lt;&gt;""),"※收入和支出不能同时填",IF(AND(N($F1130)=0,N($G1130)=0),"※收入和支出都没填",IF(OR(N($F1130)&lt;0,N($G1130)&lt;0),"※金额不能填负数，方向反了就换一列填",IF($D1130="","※没填收支类别，分类报表会漏掉这一笔",IF(ISNA(MATCH($D1130,类别表,0)),"※收支类别不在【基础资料】的清单里",IF(AND($L1130="内部转账",$M1130=""),"△内部转账要在「对方账户」写上另一头",IF(AND($L1130="内部转账",$M1130=$C1130),"※对方账户跟本账户是同一个",IF(AND($L1130&lt;&gt;"内部转账",$M1130&lt;&gt;""),"△填了对方账户，但类别不是内部转账",IF($H1130&lt;0,"△这一笔之后该账户余额成负数了，核一下",""))))))))))))</f>
        <v/>
      </c>
    </row>
    <row r="1131">
      <c r="A1131" s="17">
        <f>IF($C1131="","",COUNTA($C$5:$C1131))</f>
        <v/>
      </c>
      <c r="B1131" s="20" t="n"/>
      <c r="C1131" s="18" t="n"/>
      <c r="D1131" s="18" t="n"/>
      <c r="E1131" s="26" t="n"/>
      <c r="F1131" s="19" t="n"/>
      <c r="G1131" s="19" t="n"/>
      <c r="H1131" s="27">
        <f>IF($C1131="","",ROUND(SUMIF(账户表,$C1131,账户期初)+SUMIFS($F$5:F1131,$C$5:C1131,$C1131)-SUMIFS($G$5:G1131,$C$5:C1131,$C1131),2))</f>
        <v/>
      </c>
      <c r="I1131" s="18" t="n"/>
      <c r="J1131" s="18" t="n"/>
      <c r="K1131" s="28">
        <f>IF($B1131="","",--TEXT($B1131,"yyyymm"))</f>
        <v/>
      </c>
      <c r="L1131" s="29">
        <f>IF($D1131="","",IFERROR(INDEX(类别属性,MATCH($D1131,类别表,0)),""))</f>
        <v/>
      </c>
      <c r="M1131" s="18" t="n"/>
      <c r="N1131" s="18" t="n"/>
      <c r="O1131" s="26" t="n"/>
      <c r="P1131" s="21">
        <f>IF($C1131="","",IF(ISNA(MATCH($C1131,账户表,0)),"※这个账户不在【基础资料】的账户档案里",IF($B1131="","※没填日期，这一笔不会进任何月份的报表",IF(AND($F1131&lt;&gt;"",$G1131&lt;&gt;""),"※收入和支出不能同时填",IF(AND(N($F1131)=0,N($G1131)=0),"※收入和支出都没填",IF(OR(N($F1131)&lt;0,N($G1131)&lt;0),"※金额不能填负数，方向反了就换一列填",IF($D1131="","※没填收支类别，分类报表会漏掉这一笔",IF(ISNA(MATCH($D1131,类别表,0)),"※收支类别不在【基础资料】的清单里",IF(AND($L1131="内部转账",$M1131=""),"△内部转账要在「对方账户」写上另一头",IF(AND($L1131="内部转账",$M1131=$C1131),"※对方账户跟本账户是同一个",IF(AND($L1131&lt;&gt;"内部转账",$M1131&lt;&gt;""),"△填了对方账户，但类别不是内部转账",IF($H1131&lt;0,"△这一笔之后该账户余额成负数了，核一下",""))))))))))))</f>
        <v/>
      </c>
    </row>
    <row r="1132">
      <c r="A1132" s="17">
        <f>IF($C1132="","",COUNTA($C$5:$C1132))</f>
        <v/>
      </c>
      <c r="B1132" s="20" t="n"/>
      <c r="C1132" s="18" t="n"/>
      <c r="D1132" s="18" t="n"/>
      <c r="E1132" s="26" t="n"/>
      <c r="F1132" s="19" t="n"/>
      <c r="G1132" s="19" t="n"/>
      <c r="H1132" s="27">
        <f>IF($C1132="","",ROUND(SUMIF(账户表,$C1132,账户期初)+SUMIFS($F$5:F1132,$C$5:C1132,$C1132)-SUMIFS($G$5:G1132,$C$5:C1132,$C1132),2))</f>
        <v/>
      </c>
      <c r="I1132" s="18" t="n"/>
      <c r="J1132" s="18" t="n"/>
      <c r="K1132" s="28">
        <f>IF($B1132="","",--TEXT($B1132,"yyyymm"))</f>
        <v/>
      </c>
      <c r="L1132" s="29">
        <f>IF($D1132="","",IFERROR(INDEX(类别属性,MATCH($D1132,类别表,0)),""))</f>
        <v/>
      </c>
      <c r="M1132" s="18" t="n"/>
      <c r="N1132" s="18" t="n"/>
      <c r="O1132" s="26" t="n"/>
      <c r="P1132" s="21">
        <f>IF($C1132="","",IF(ISNA(MATCH($C1132,账户表,0)),"※这个账户不在【基础资料】的账户档案里",IF($B1132="","※没填日期，这一笔不会进任何月份的报表",IF(AND($F1132&lt;&gt;"",$G1132&lt;&gt;""),"※收入和支出不能同时填",IF(AND(N($F1132)=0,N($G1132)=0),"※收入和支出都没填",IF(OR(N($F1132)&lt;0,N($G1132)&lt;0),"※金额不能填负数，方向反了就换一列填",IF($D1132="","※没填收支类别，分类报表会漏掉这一笔",IF(ISNA(MATCH($D1132,类别表,0)),"※收支类别不在【基础资料】的清单里",IF(AND($L1132="内部转账",$M1132=""),"△内部转账要在「对方账户」写上另一头",IF(AND($L1132="内部转账",$M1132=$C1132),"※对方账户跟本账户是同一个",IF(AND($L1132&lt;&gt;"内部转账",$M1132&lt;&gt;""),"△填了对方账户，但类别不是内部转账",IF($H1132&lt;0,"△这一笔之后该账户余额成负数了，核一下",""))))))))))))</f>
        <v/>
      </c>
    </row>
    <row r="1133">
      <c r="A1133" s="17">
        <f>IF($C1133="","",COUNTA($C$5:$C1133))</f>
        <v/>
      </c>
      <c r="B1133" s="20" t="n"/>
      <c r="C1133" s="18" t="n"/>
      <c r="D1133" s="18" t="n"/>
      <c r="E1133" s="26" t="n"/>
      <c r="F1133" s="19" t="n"/>
      <c r="G1133" s="19" t="n"/>
      <c r="H1133" s="27">
        <f>IF($C1133="","",ROUND(SUMIF(账户表,$C1133,账户期初)+SUMIFS($F$5:F1133,$C$5:C1133,$C1133)-SUMIFS($G$5:G1133,$C$5:C1133,$C1133),2))</f>
        <v/>
      </c>
      <c r="I1133" s="18" t="n"/>
      <c r="J1133" s="18" t="n"/>
      <c r="K1133" s="28">
        <f>IF($B1133="","",--TEXT($B1133,"yyyymm"))</f>
        <v/>
      </c>
      <c r="L1133" s="29">
        <f>IF($D1133="","",IFERROR(INDEX(类别属性,MATCH($D1133,类别表,0)),""))</f>
        <v/>
      </c>
      <c r="M1133" s="18" t="n"/>
      <c r="N1133" s="18" t="n"/>
      <c r="O1133" s="26" t="n"/>
      <c r="P1133" s="21">
        <f>IF($C1133="","",IF(ISNA(MATCH($C1133,账户表,0)),"※这个账户不在【基础资料】的账户档案里",IF($B1133="","※没填日期，这一笔不会进任何月份的报表",IF(AND($F1133&lt;&gt;"",$G1133&lt;&gt;""),"※收入和支出不能同时填",IF(AND(N($F1133)=0,N($G1133)=0),"※收入和支出都没填",IF(OR(N($F1133)&lt;0,N($G1133)&lt;0),"※金额不能填负数，方向反了就换一列填",IF($D1133="","※没填收支类别，分类报表会漏掉这一笔",IF(ISNA(MATCH($D1133,类别表,0)),"※收支类别不在【基础资料】的清单里",IF(AND($L1133="内部转账",$M1133=""),"△内部转账要在「对方账户」写上另一头",IF(AND($L1133="内部转账",$M1133=$C1133),"※对方账户跟本账户是同一个",IF(AND($L1133&lt;&gt;"内部转账",$M1133&lt;&gt;""),"△填了对方账户，但类别不是内部转账",IF($H1133&lt;0,"△这一笔之后该账户余额成负数了，核一下",""))))))))))))</f>
        <v/>
      </c>
    </row>
    <row r="1134">
      <c r="A1134" s="17">
        <f>IF($C1134="","",COUNTA($C$5:$C1134))</f>
        <v/>
      </c>
      <c r="B1134" s="20" t="n"/>
      <c r="C1134" s="18" t="n"/>
      <c r="D1134" s="18" t="n"/>
      <c r="E1134" s="26" t="n"/>
      <c r="F1134" s="19" t="n"/>
      <c r="G1134" s="19" t="n"/>
      <c r="H1134" s="27">
        <f>IF($C1134="","",ROUND(SUMIF(账户表,$C1134,账户期初)+SUMIFS($F$5:F1134,$C$5:C1134,$C1134)-SUMIFS($G$5:G1134,$C$5:C1134,$C1134),2))</f>
        <v/>
      </c>
      <c r="I1134" s="18" t="n"/>
      <c r="J1134" s="18" t="n"/>
      <c r="K1134" s="28">
        <f>IF($B1134="","",--TEXT($B1134,"yyyymm"))</f>
        <v/>
      </c>
      <c r="L1134" s="29">
        <f>IF($D1134="","",IFERROR(INDEX(类别属性,MATCH($D1134,类别表,0)),""))</f>
        <v/>
      </c>
      <c r="M1134" s="18" t="n"/>
      <c r="N1134" s="18" t="n"/>
      <c r="O1134" s="26" t="n"/>
      <c r="P1134" s="21">
        <f>IF($C1134="","",IF(ISNA(MATCH($C1134,账户表,0)),"※这个账户不在【基础资料】的账户档案里",IF($B1134="","※没填日期，这一笔不会进任何月份的报表",IF(AND($F1134&lt;&gt;"",$G1134&lt;&gt;""),"※收入和支出不能同时填",IF(AND(N($F1134)=0,N($G1134)=0),"※收入和支出都没填",IF(OR(N($F1134)&lt;0,N($G1134)&lt;0),"※金额不能填负数，方向反了就换一列填",IF($D1134="","※没填收支类别，分类报表会漏掉这一笔",IF(ISNA(MATCH($D1134,类别表,0)),"※收支类别不在【基础资料】的清单里",IF(AND($L1134="内部转账",$M1134=""),"△内部转账要在「对方账户」写上另一头",IF(AND($L1134="内部转账",$M1134=$C1134),"※对方账户跟本账户是同一个",IF(AND($L1134&lt;&gt;"内部转账",$M1134&lt;&gt;""),"△填了对方账户，但类别不是内部转账",IF($H1134&lt;0,"△这一笔之后该账户余额成负数了，核一下",""))))))))))))</f>
        <v/>
      </c>
    </row>
    <row r="1135">
      <c r="A1135" s="17">
        <f>IF($C1135="","",COUNTA($C$5:$C1135))</f>
        <v/>
      </c>
      <c r="B1135" s="20" t="n"/>
      <c r="C1135" s="18" t="n"/>
      <c r="D1135" s="18" t="n"/>
      <c r="E1135" s="26" t="n"/>
      <c r="F1135" s="19" t="n"/>
      <c r="G1135" s="19" t="n"/>
      <c r="H1135" s="27">
        <f>IF($C1135="","",ROUND(SUMIF(账户表,$C1135,账户期初)+SUMIFS($F$5:F1135,$C$5:C1135,$C1135)-SUMIFS($G$5:G1135,$C$5:C1135,$C1135),2))</f>
        <v/>
      </c>
      <c r="I1135" s="18" t="n"/>
      <c r="J1135" s="18" t="n"/>
      <c r="K1135" s="28">
        <f>IF($B1135="","",--TEXT($B1135,"yyyymm"))</f>
        <v/>
      </c>
      <c r="L1135" s="29">
        <f>IF($D1135="","",IFERROR(INDEX(类别属性,MATCH($D1135,类别表,0)),""))</f>
        <v/>
      </c>
      <c r="M1135" s="18" t="n"/>
      <c r="N1135" s="18" t="n"/>
      <c r="O1135" s="26" t="n"/>
      <c r="P1135" s="21">
        <f>IF($C1135="","",IF(ISNA(MATCH($C1135,账户表,0)),"※这个账户不在【基础资料】的账户档案里",IF($B1135="","※没填日期，这一笔不会进任何月份的报表",IF(AND($F1135&lt;&gt;"",$G1135&lt;&gt;""),"※收入和支出不能同时填",IF(AND(N($F1135)=0,N($G1135)=0),"※收入和支出都没填",IF(OR(N($F1135)&lt;0,N($G1135)&lt;0),"※金额不能填负数，方向反了就换一列填",IF($D1135="","※没填收支类别，分类报表会漏掉这一笔",IF(ISNA(MATCH($D1135,类别表,0)),"※收支类别不在【基础资料】的清单里",IF(AND($L1135="内部转账",$M1135=""),"△内部转账要在「对方账户」写上另一头",IF(AND($L1135="内部转账",$M1135=$C1135),"※对方账户跟本账户是同一个",IF(AND($L1135&lt;&gt;"内部转账",$M1135&lt;&gt;""),"△填了对方账户，但类别不是内部转账",IF($H1135&lt;0,"△这一笔之后该账户余额成负数了，核一下",""))))))))))))</f>
        <v/>
      </c>
    </row>
    <row r="1136">
      <c r="A1136" s="17">
        <f>IF($C1136="","",COUNTA($C$5:$C1136))</f>
        <v/>
      </c>
      <c r="B1136" s="20" t="n"/>
      <c r="C1136" s="18" t="n"/>
      <c r="D1136" s="18" t="n"/>
      <c r="E1136" s="26" t="n"/>
      <c r="F1136" s="19" t="n"/>
      <c r="G1136" s="19" t="n"/>
      <c r="H1136" s="27">
        <f>IF($C1136="","",ROUND(SUMIF(账户表,$C1136,账户期初)+SUMIFS($F$5:F1136,$C$5:C1136,$C1136)-SUMIFS($G$5:G1136,$C$5:C1136,$C1136),2))</f>
        <v/>
      </c>
      <c r="I1136" s="18" t="n"/>
      <c r="J1136" s="18" t="n"/>
      <c r="K1136" s="28">
        <f>IF($B1136="","",--TEXT($B1136,"yyyymm"))</f>
        <v/>
      </c>
      <c r="L1136" s="29">
        <f>IF($D1136="","",IFERROR(INDEX(类别属性,MATCH($D1136,类别表,0)),""))</f>
        <v/>
      </c>
      <c r="M1136" s="18" t="n"/>
      <c r="N1136" s="18" t="n"/>
      <c r="O1136" s="26" t="n"/>
      <c r="P1136" s="21">
        <f>IF($C1136="","",IF(ISNA(MATCH($C1136,账户表,0)),"※这个账户不在【基础资料】的账户档案里",IF($B1136="","※没填日期，这一笔不会进任何月份的报表",IF(AND($F1136&lt;&gt;"",$G1136&lt;&gt;""),"※收入和支出不能同时填",IF(AND(N($F1136)=0,N($G1136)=0),"※收入和支出都没填",IF(OR(N($F1136)&lt;0,N($G1136)&lt;0),"※金额不能填负数，方向反了就换一列填",IF($D1136="","※没填收支类别，分类报表会漏掉这一笔",IF(ISNA(MATCH($D1136,类别表,0)),"※收支类别不在【基础资料】的清单里",IF(AND($L1136="内部转账",$M1136=""),"△内部转账要在「对方账户」写上另一头",IF(AND($L1136="内部转账",$M1136=$C1136),"※对方账户跟本账户是同一个",IF(AND($L1136&lt;&gt;"内部转账",$M1136&lt;&gt;""),"△填了对方账户，但类别不是内部转账",IF($H1136&lt;0,"△这一笔之后该账户余额成负数了，核一下",""))))))))))))</f>
        <v/>
      </c>
    </row>
    <row r="1137">
      <c r="A1137" s="17">
        <f>IF($C1137="","",COUNTA($C$5:$C1137))</f>
        <v/>
      </c>
      <c r="B1137" s="20" t="n"/>
      <c r="C1137" s="18" t="n"/>
      <c r="D1137" s="18" t="n"/>
      <c r="E1137" s="26" t="n"/>
      <c r="F1137" s="19" t="n"/>
      <c r="G1137" s="19" t="n"/>
      <c r="H1137" s="27">
        <f>IF($C1137="","",ROUND(SUMIF(账户表,$C1137,账户期初)+SUMIFS($F$5:F1137,$C$5:C1137,$C1137)-SUMIFS($G$5:G1137,$C$5:C1137,$C1137),2))</f>
        <v/>
      </c>
      <c r="I1137" s="18" t="n"/>
      <c r="J1137" s="18" t="n"/>
      <c r="K1137" s="28">
        <f>IF($B1137="","",--TEXT($B1137,"yyyymm"))</f>
        <v/>
      </c>
      <c r="L1137" s="29">
        <f>IF($D1137="","",IFERROR(INDEX(类别属性,MATCH($D1137,类别表,0)),""))</f>
        <v/>
      </c>
      <c r="M1137" s="18" t="n"/>
      <c r="N1137" s="18" t="n"/>
      <c r="O1137" s="26" t="n"/>
      <c r="P1137" s="21">
        <f>IF($C1137="","",IF(ISNA(MATCH($C1137,账户表,0)),"※这个账户不在【基础资料】的账户档案里",IF($B1137="","※没填日期，这一笔不会进任何月份的报表",IF(AND($F1137&lt;&gt;"",$G1137&lt;&gt;""),"※收入和支出不能同时填",IF(AND(N($F1137)=0,N($G1137)=0),"※收入和支出都没填",IF(OR(N($F1137)&lt;0,N($G1137)&lt;0),"※金额不能填负数，方向反了就换一列填",IF($D1137="","※没填收支类别，分类报表会漏掉这一笔",IF(ISNA(MATCH($D1137,类别表,0)),"※收支类别不在【基础资料】的清单里",IF(AND($L1137="内部转账",$M1137=""),"△内部转账要在「对方账户」写上另一头",IF(AND($L1137="内部转账",$M1137=$C1137),"※对方账户跟本账户是同一个",IF(AND($L1137&lt;&gt;"内部转账",$M1137&lt;&gt;""),"△填了对方账户，但类别不是内部转账",IF($H1137&lt;0,"△这一笔之后该账户余额成负数了，核一下",""))))))))))))</f>
        <v/>
      </c>
    </row>
    <row r="1138">
      <c r="A1138" s="17">
        <f>IF($C1138="","",COUNTA($C$5:$C1138))</f>
        <v/>
      </c>
      <c r="B1138" s="20" t="n"/>
      <c r="C1138" s="18" t="n"/>
      <c r="D1138" s="18" t="n"/>
      <c r="E1138" s="26" t="n"/>
      <c r="F1138" s="19" t="n"/>
      <c r="G1138" s="19" t="n"/>
      <c r="H1138" s="27">
        <f>IF($C1138="","",ROUND(SUMIF(账户表,$C1138,账户期初)+SUMIFS($F$5:F1138,$C$5:C1138,$C1138)-SUMIFS($G$5:G1138,$C$5:C1138,$C1138),2))</f>
        <v/>
      </c>
      <c r="I1138" s="18" t="n"/>
      <c r="J1138" s="18" t="n"/>
      <c r="K1138" s="28">
        <f>IF($B1138="","",--TEXT($B1138,"yyyymm"))</f>
        <v/>
      </c>
      <c r="L1138" s="29">
        <f>IF($D1138="","",IFERROR(INDEX(类别属性,MATCH($D1138,类别表,0)),""))</f>
        <v/>
      </c>
      <c r="M1138" s="18" t="n"/>
      <c r="N1138" s="18" t="n"/>
      <c r="O1138" s="26" t="n"/>
      <c r="P1138" s="21">
        <f>IF($C1138="","",IF(ISNA(MATCH($C1138,账户表,0)),"※这个账户不在【基础资料】的账户档案里",IF($B1138="","※没填日期，这一笔不会进任何月份的报表",IF(AND($F1138&lt;&gt;"",$G1138&lt;&gt;""),"※收入和支出不能同时填",IF(AND(N($F1138)=0,N($G1138)=0),"※收入和支出都没填",IF(OR(N($F1138)&lt;0,N($G1138)&lt;0),"※金额不能填负数，方向反了就换一列填",IF($D1138="","※没填收支类别，分类报表会漏掉这一笔",IF(ISNA(MATCH($D1138,类别表,0)),"※收支类别不在【基础资料】的清单里",IF(AND($L1138="内部转账",$M1138=""),"△内部转账要在「对方账户」写上另一头",IF(AND($L1138="内部转账",$M1138=$C1138),"※对方账户跟本账户是同一个",IF(AND($L1138&lt;&gt;"内部转账",$M1138&lt;&gt;""),"△填了对方账户，但类别不是内部转账",IF($H1138&lt;0,"△这一笔之后该账户余额成负数了，核一下",""))))))))))))</f>
        <v/>
      </c>
    </row>
    <row r="1139">
      <c r="A1139" s="17">
        <f>IF($C1139="","",COUNTA($C$5:$C1139))</f>
        <v/>
      </c>
      <c r="B1139" s="20" t="n"/>
      <c r="C1139" s="18" t="n"/>
      <c r="D1139" s="18" t="n"/>
      <c r="E1139" s="26" t="n"/>
      <c r="F1139" s="19" t="n"/>
      <c r="G1139" s="19" t="n"/>
      <c r="H1139" s="27">
        <f>IF($C1139="","",ROUND(SUMIF(账户表,$C1139,账户期初)+SUMIFS($F$5:F1139,$C$5:C1139,$C1139)-SUMIFS($G$5:G1139,$C$5:C1139,$C1139),2))</f>
        <v/>
      </c>
      <c r="I1139" s="18" t="n"/>
      <c r="J1139" s="18" t="n"/>
      <c r="K1139" s="28">
        <f>IF($B1139="","",--TEXT($B1139,"yyyymm"))</f>
        <v/>
      </c>
      <c r="L1139" s="29">
        <f>IF($D1139="","",IFERROR(INDEX(类别属性,MATCH($D1139,类别表,0)),""))</f>
        <v/>
      </c>
      <c r="M1139" s="18" t="n"/>
      <c r="N1139" s="18" t="n"/>
      <c r="O1139" s="26" t="n"/>
      <c r="P1139" s="21">
        <f>IF($C1139="","",IF(ISNA(MATCH($C1139,账户表,0)),"※这个账户不在【基础资料】的账户档案里",IF($B1139="","※没填日期，这一笔不会进任何月份的报表",IF(AND($F1139&lt;&gt;"",$G1139&lt;&gt;""),"※收入和支出不能同时填",IF(AND(N($F1139)=0,N($G1139)=0),"※收入和支出都没填",IF(OR(N($F1139)&lt;0,N($G1139)&lt;0),"※金额不能填负数，方向反了就换一列填",IF($D1139="","※没填收支类别，分类报表会漏掉这一笔",IF(ISNA(MATCH($D1139,类别表,0)),"※收支类别不在【基础资料】的清单里",IF(AND($L1139="内部转账",$M1139=""),"△内部转账要在「对方账户」写上另一头",IF(AND($L1139="内部转账",$M1139=$C1139),"※对方账户跟本账户是同一个",IF(AND($L1139&lt;&gt;"内部转账",$M1139&lt;&gt;""),"△填了对方账户，但类别不是内部转账",IF($H1139&lt;0,"△这一笔之后该账户余额成负数了，核一下",""))))))))))))</f>
        <v/>
      </c>
    </row>
    <row r="1140">
      <c r="A1140" s="17">
        <f>IF($C1140="","",COUNTA($C$5:$C1140))</f>
        <v/>
      </c>
      <c r="B1140" s="20" t="n"/>
      <c r="C1140" s="18" t="n"/>
      <c r="D1140" s="18" t="n"/>
      <c r="E1140" s="26" t="n"/>
      <c r="F1140" s="19" t="n"/>
      <c r="G1140" s="19" t="n"/>
      <c r="H1140" s="27">
        <f>IF($C1140="","",ROUND(SUMIF(账户表,$C1140,账户期初)+SUMIFS($F$5:F1140,$C$5:C1140,$C1140)-SUMIFS($G$5:G1140,$C$5:C1140,$C1140),2))</f>
        <v/>
      </c>
      <c r="I1140" s="18" t="n"/>
      <c r="J1140" s="18" t="n"/>
      <c r="K1140" s="28">
        <f>IF($B1140="","",--TEXT($B1140,"yyyymm"))</f>
        <v/>
      </c>
      <c r="L1140" s="29">
        <f>IF($D1140="","",IFERROR(INDEX(类别属性,MATCH($D1140,类别表,0)),""))</f>
        <v/>
      </c>
      <c r="M1140" s="18" t="n"/>
      <c r="N1140" s="18" t="n"/>
      <c r="O1140" s="26" t="n"/>
      <c r="P1140" s="21">
        <f>IF($C1140="","",IF(ISNA(MATCH($C1140,账户表,0)),"※这个账户不在【基础资料】的账户档案里",IF($B1140="","※没填日期，这一笔不会进任何月份的报表",IF(AND($F1140&lt;&gt;"",$G1140&lt;&gt;""),"※收入和支出不能同时填",IF(AND(N($F1140)=0,N($G1140)=0),"※收入和支出都没填",IF(OR(N($F1140)&lt;0,N($G1140)&lt;0),"※金额不能填负数，方向反了就换一列填",IF($D1140="","※没填收支类别，分类报表会漏掉这一笔",IF(ISNA(MATCH($D1140,类别表,0)),"※收支类别不在【基础资料】的清单里",IF(AND($L1140="内部转账",$M1140=""),"△内部转账要在「对方账户」写上另一头",IF(AND($L1140="内部转账",$M1140=$C1140),"※对方账户跟本账户是同一个",IF(AND($L1140&lt;&gt;"内部转账",$M1140&lt;&gt;""),"△填了对方账户，但类别不是内部转账",IF($H1140&lt;0,"△这一笔之后该账户余额成负数了，核一下",""))))))))))))</f>
        <v/>
      </c>
    </row>
    <row r="1141">
      <c r="A1141" s="17">
        <f>IF($C1141="","",COUNTA($C$5:$C1141))</f>
        <v/>
      </c>
      <c r="B1141" s="20" t="n"/>
      <c r="C1141" s="18" t="n"/>
      <c r="D1141" s="18" t="n"/>
      <c r="E1141" s="26" t="n"/>
      <c r="F1141" s="19" t="n"/>
      <c r="G1141" s="19" t="n"/>
      <c r="H1141" s="27">
        <f>IF($C1141="","",ROUND(SUMIF(账户表,$C1141,账户期初)+SUMIFS($F$5:F1141,$C$5:C1141,$C1141)-SUMIFS($G$5:G1141,$C$5:C1141,$C1141),2))</f>
        <v/>
      </c>
      <c r="I1141" s="18" t="n"/>
      <c r="J1141" s="18" t="n"/>
      <c r="K1141" s="28">
        <f>IF($B1141="","",--TEXT($B1141,"yyyymm"))</f>
        <v/>
      </c>
      <c r="L1141" s="29">
        <f>IF($D1141="","",IFERROR(INDEX(类别属性,MATCH($D1141,类别表,0)),""))</f>
        <v/>
      </c>
      <c r="M1141" s="18" t="n"/>
      <c r="N1141" s="18" t="n"/>
      <c r="O1141" s="26" t="n"/>
      <c r="P1141" s="21">
        <f>IF($C1141="","",IF(ISNA(MATCH($C1141,账户表,0)),"※这个账户不在【基础资料】的账户档案里",IF($B1141="","※没填日期，这一笔不会进任何月份的报表",IF(AND($F1141&lt;&gt;"",$G1141&lt;&gt;""),"※收入和支出不能同时填",IF(AND(N($F1141)=0,N($G1141)=0),"※收入和支出都没填",IF(OR(N($F1141)&lt;0,N($G1141)&lt;0),"※金额不能填负数，方向反了就换一列填",IF($D1141="","※没填收支类别，分类报表会漏掉这一笔",IF(ISNA(MATCH($D1141,类别表,0)),"※收支类别不在【基础资料】的清单里",IF(AND($L1141="内部转账",$M1141=""),"△内部转账要在「对方账户」写上另一头",IF(AND($L1141="内部转账",$M1141=$C1141),"※对方账户跟本账户是同一个",IF(AND($L1141&lt;&gt;"内部转账",$M1141&lt;&gt;""),"△填了对方账户，但类别不是内部转账",IF($H1141&lt;0,"△这一笔之后该账户余额成负数了，核一下",""))))))))))))</f>
        <v/>
      </c>
    </row>
    <row r="1142">
      <c r="A1142" s="17">
        <f>IF($C1142="","",COUNTA($C$5:$C1142))</f>
        <v/>
      </c>
      <c r="B1142" s="20" t="n"/>
      <c r="C1142" s="18" t="n"/>
      <c r="D1142" s="18" t="n"/>
      <c r="E1142" s="26" t="n"/>
      <c r="F1142" s="19" t="n"/>
      <c r="G1142" s="19" t="n"/>
      <c r="H1142" s="27">
        <f>IF($C1142="","",ROUND(SUMIF(账户表,$C1142,账户期初)+SUMIFS($F$5:F1142,$C$5:C1142,$C1142)-SUMIFS($G$5:G1142,$C$5:C1142,$C1142),2))</f>
        <v/>
      </c>
      <c r="I1142" s="18" t="n"/>
      <c r="J1142" s="18" t="n"/>
      <c r="K1142" s="28">
        <f>IF($B1142="","",--TEXT($B1142,"yyyymm"))</f>
        <v/>
      </c>
      <c r="L1142" s="29">
        <f>IF($D1142="","",IFERROR(INDEX(类别属性,MATCH($D1142,类别表,0)),""))</f>
        <v/>
      </c>
      <c r="M1142" s="18" t="n"/>
      <c r="N1142" s="18" t="n"/>
      <c r="O1142" s="26" t="n"/>
      <c r="P1142" s="21">
        <f>IF($C1142="","",IF(ISNA(MATCH($C1142,账户表,0)),"※这个账户不在【基础资料】的账户档案里",IF($B1142="","※没填日期，这一笔不会进任何月份的报表",IF(AND($F1142&lt;&gt;"",$G1142&lt;&gt;""),"※收入和支出不能同时填",IF(AND(N($F1142)=0,N($G1142)=0),"※收入和支出都没填",IF(OR(N($F1142)&lt;0,N($G1142)&lt;0),"※金额不能填负数，方向反了就换一列填",IF($D1142="","※没填收支类别，分类报表会漏掉这一笔",IF(ISNA(MATCH($D1142,类别表,0)),"※收支类别不在【基础资料】的清单里",IF(AND($L1142="内部转账",$M1142=""),"△内部转账要在「对方账户」写上另一头",IF(AND($L1142="内部转账",$M1142=$C1142),"※对方账户跟本账户是同一个",IF(AND($L1142&lt;&gt;"内部转账",$M1142&lt;&gt;""),"△填了对方账户，但类别不是内部转账",IF($H1142&lt;0,"△这一笔之后该账户余额成负数了，核一下",""))))))))))))</f>
        <v/>
      </c>
    </row>
    <row r="1143">
      <c r="A1143" s="17">
        <f>IF($C1143="","",COUNTA($C$5:$C1143))</f>
        <v/>
      </c>
      <c r="B1143" s="20" t="n"/>
      <c r="C1143" s="18" t="n"/>
      <c r="D1143" s="18" t="n"/>
      <c r="E1143" s="26" t="n"/>
      <c r="F1143" s="19" t="n"/>
      <c r="G1143" s="19" t="n"/>
      <c r="H1143" s="27">
        <f>IF($C1143="","",ROUND(SUMIF(账户表,$C1143,账户期初)+SUMIFS($F$5:F1143,$C$5:C1143,$C1143)-SUMIFS($G$5:G1143,$C$5:C1143,$C1143),2))</f>
        <v/>
      </c>
      <c r="I1143" s="18" t="n"/>
      <c r="J1143" s="18" t="n"/>
      <c r="K1143" s="28">
        <f>IF($B1143="","",--TEXT($B1143,"yyyymm"))</f>
        <v/>
      </c>
      <c r="L1143" s="29">
        <f>IF($D1143="","",IFERROR(INDEX(类别属性,MATCH($D1143,类别表,0)),""))</f>
        <v/>
      </c>
      <c r="M1143" s="18" t="n"/>
      <c r="N1143" s="18" t="n"/>
      <c r="O1143" s="26" t="n"/>
      <c r="P1143" s="21">
        <f>IF($C1143="","",IF(ISNA(MATCH($C1143,账户表,0)),"※这个账户不在【基础资料】的账户档案里",IF($B1143="","※没填日期，这一笔不会进任何月份的报表",IF(AND($F1143&lt;&gt;"",$G1143&lt;&gt;""),"※收入和支出不能同时填",IF(AND(N($F1143)=0,N($G1143)=0),"※收入和支出都没填",IF(OR(N($F1143)&lt;0,N($G1143)&lt;0),"※金额不能填负数，方向反了就换一列填",IF($D1143="","※没填收支类别，分类报表会漏掉这一笔",IF(ISNA(MATCH($D1143,类别表,0)),"※收支类别不在【基础资料】的清单里",IF(AND($L1143="内部转账",$M1143=""),"△内部转账要在「对方账户」写上另一头",IF(AND($L1143="内部转账",$M1143=$C1143),"※对方账户跟本账户是同一个",IF(AND($L1143&lt;&gt;"内部转账",$M1143&lt;&gt;""),"△填了对方账户，但类别不是内部转账",IF($H1143&lt;0,"△这一笔之后该账户余额成负数了，核一下",""))))))))))))</f>
        <v/>
      </c>
    </row>
    <row r="1144">
      <c r="A1144" s="17">
        <f>IF($C1144="","",COUNTA($C$5:$C1144))</f>
        <v/>
      </c>
      <c r="B1144" s="20" t="n"/>
      <c r="C1144" s="18" t="n"/>
      <c r="D1144" s="18" t="n"/>
      <c r="E1144" s="26" t="n"/>
      <c r="F1144" s="19" t="n"/>
      <c r="G1144" s="19" t="n"/>
      <c r="H1144" s="27">
        <f>IF($C1144="","",ROUND(SUMIF(账户表,$C1144,账户期初)+SUMIFS($F$5:F1144,$C$5:C1144,$C1144)-SUMIFS($G$5:G1144,$C$5:C1144,$C1144),2))</f>
        <v/>
      </c>
      <c r="I1144" s="18" t="n"/>
      <c r="J1144" s="18" t="n"/>
      <c r="K1144" s="28">
        <f>IF($B1144="","",--TEXT($B1144,"yyyymm"))</f>
        <v/>
      </c>
      <c r="L1144" s="29">
        <f>IF($D1144="","",IFERROR(INDEX(类别属性,MATCH($D1144,类别表,0)),""))</f>
        <v/>
      </c>
      <c r="M1144" s="18" t="n"/>
      <c r="N1144" s="18" t="n"/>
      <c r="O1144" s="26" t="n"/>
      <c r="P1144" s="21">
        <f>IF($C1144="","",IF(ISNA(MATCH($C1144,账户表,0)),"※这个账户不在【基础资料】的账户档案里",IF($B1144="","※没填日期，这一笔不会进任何月份的报表",IF(AND($F1144&lt;&gt;"",$G1144&lt;&gt;""),"※收入和支出不能同时填",IF(AND(N($F1144)=0,N($G1144)=0),"※收入和支出都没填",IF(OR(N($F1144)&lt;0,N($G1144)&lt;0),"※金额不能填负数，方向反了就换一列填",IF($D1144="","※没填收支类别，分类报表会漏掉这一笔",IF(ISNA(MATCH($D1144,类别表,0)),"※收支类别不在【基础资料】的清单里",IF(AND($L1144="内部转账",$M1144=""),"△内部转账要在「对方账户」写上另一头",IF(AND($L1144="内部转账",$M1144=$C1144),"※对方账户跟本账户是同一个",IF(AND($L1144&lt;&gt;"内部转账",$M1144&lt;&gt;""),"△填了对方账户，但类别不是内部转账",IF($H1144&lt;0,"△这一笔之后该账户余额成负数了，核一下",""))))))))))))</f>
        <v/>
      </c>
    </row>
    <row r="1145">
      <c r="A1145" s="17">
        <f>IF($C1145="","",COUNTA($C$5:$C1145))</f>
        <v/>
      </c>
      <c r="B1145" s="20" t="n"/>
      <c r="C1145" s="18" t="n"/>
      <c r="D1145" s="18" t="n"/>
      <c r="E1145" s="26" t="n"/>
      <c r="F1145" s="19" t="n"/>
      <c r="G1145" s="19" t="n"/>
      <c r="H1145" s="27">
        <f>IF($C1145="","",ROUND(SUMIF(账户表,$C1145,账户期初)+SUMIFS($F$5:F1145,$C$5:C1145,$C1145)-SUMIFS($G$5:G1145,$C$5:C1145,$C1145),2))</f>
        <v/>
      </c>
      <c r="I1145" s="18" t="n"/>
      <c r="J1145" s="18" t="n"/>
      <c r="K1145" s="28">
        <f>IF($B1145="","",--TEXT($B1145,"yyyymm"))</f>
        <v/>
      </c>
      <c r="L1145" s="29">
        <f>IF($D1145="","",IFERROR(INDEX(类别属性,MATCH($D1145,类别表,0)),""))</f>
        <v/>
      </c>
      <c r="M1145" s="18" t="n"/>
      <c r="N1145" s="18" t="n"/>
      <c r="O1145" s="26" t="n"/>
      <c r="P1145" s="21">
        <f>IF($C1145="","",IF(ISNA(MATCH($C1145,账户表,0)),"※这个账户不在【基础资料】的账户档案里",IF($B1145="","※没填日期，这一笔不会进任何月份的报表",IF(AND($F1145&lt;&gt;"",$G1145&lt;&gt;""),"※收入和支出不能同时填",IF(AND(N($F1145)=0,N($G1145)=0),"※收入和支出都没填",IF(OR(N($F1145)&lt;0,N($G1145)&lt;0),"※金额不能填负数，方向反了就换一列填",IF($D1145="","※没填收支类别，分类报表会漏掉这一笔",IF(ISNA(MATCH($D1145,类别表,0)),"※收支类别不在【基础资料】的清单里",IF(AND($L1145="内部转账",$M1145=""),"△内部转账要在「对方账户」写上另一头",IF(AND($L1145="内部转账",$M1145=$C1145),"※对方账户跟本账户是同一个",IF(AND($L1145&lt;&gt;"内部转账",$M1145&lt;&gt;""),"△填了对方账户，但类别不是内部转账",IF($H1145&lt;0,"△这一笔之后该账户余额成负数了，核一下",""))))))))))))</f>
        <v/>
      </c>
    </row>
    <row r="1146">
      <c r="A1146" s="17">
        <f>IF($C1146="","",COUNTA($C$5:$C1146))</f>
        <v/>
      </c>
      <c r="B1146" s="20" t="n"/>
      <c r="C1146" s="18" t="n"/>
      <c r="D1146" s="18" t="n"/>
      <c r="E1146" s="26" t="n"/>
      <c r="F1146" s="19" t="n"/>
      <c r="G1146" s="19" t="n"/>
      <c r="H1146" s="27">
        <f>IF($C1146="","",ROUND(SUMIF(账户表,$C1146,账户期初)+SUMIFS($F$5:F1146,$C$5:C1146,$C1146)-SUMIFS($G$5:G1146,$C$5:C1146,$C1146),2))</f>
        <v/>
      </c>
      <c r="I1146" s="18" t="n"/>
      <c r="J1146" s="18" t="n"/>
      <c r="K1146" s="28">
        <f>IF($B1146="","",--TEXT($B1146,"yyyymm"))</f>
        <v/>
      </c>
      <c r="L1146" s="29">
        <f>IF($D1146="","",IFERROR(INDEX(类别属性,MATCH($D1146,类别表,0)),""))</f>
        <v/>
      </c>
      <c r="M1146" s="18" t="n"/>
      <c r="N1146" s="18" t="n"/>
      <c r="O1146" s="26" t="n"/>
      <c r="P1146" s="21">
        <f>IF($C1146="","",IF(ISNA(MATCH($C1146,账户表,0)),"※这个账户不在【基础资料】的账户档案里",IF($B1146="","※没填日期，这一笔不会进任何月份的报表",IF(AND($F1146&lt;&gt;"",$G1146&lt;&gt;""),"※收入和支出不能同时填",IF(AND(N($F1146)=0,N($G1146)=0),"※收入和支出都没填",IF(OR(N($F1146)&lt;0,N($G1146)&lt;0),"※金额不能填负数，方向反了就换一列填",IF($D1146="","※没填收支类别，分类报表会漏掉这一笔",IF(ISNA(MATCH($D1146,类别表,0)),"※收支类别不在【基础资料】的清单里",IF(AND($L1146="内部转账",$M1146=""),"△内部转账要在「对方账户」写上另一头",IF(AND($L1146="内部转账",$M1146=$C1146),"※对方账户跟本账户是同一个",IF(AND($L1146&lt;&gt;"内部转账",$M1146&lt;&gt;""),"△填了对方账户，但类别不是内部转账",IF($H1146&lt;0,"△这一笔之后该账户余额成负数了，核一下",""))))))))))))</f>
        <v/>
      </c>
    </row>
    <row r="1147">
      <c r="A1147" s="17">
        <f>IF($C1147="","",COUNTA($C$5:$C1147))</f>
        <v/>
      </c>
      <c r="B1147" s="20" t="n"/>
      <c r="C1147" s="18" t="n"/>
      <c r="D1147" s="18" t="n"/>
      <c r="E1147" s="26" t="n"/>
      <c r="F1147" s="19" t="n"/>
      <c r="G1147" s="19" t="n"/>
      <c r="H1147" s="27">
        <f>IF($C1147="","",ROUND(SUMIF(账户表,$C1147,账户期初)+SUMIFS($F$5:F1147,$C$5:C1147,$C1147)-SUMIFS($G$5:G1147,$C$5:C1147,$C1147),2))</f>
        <v/>
      </c>
      <c r="I1147" s="18" t="n"/>
      <c r="J1147" s="18" t="n"/>
      <c r="K1147" s="28">
        <f>IF($B1147="","",--TEXT($B1147,"yyyymm"))</f>
        <v/>
      </c>
      <c r="L1147" s="29">
        <f>IF($D1147="","",IFERROR(INDEX(类别属性,MATCH($D1147,类别表,0)),""))</f>
        <v/>
      </c>
      <c r="M1147" s="18" t="n"/>
      <c r="N1147" s="18" t="n"/>
      <c r="O1147" s="26" t="n"/>
      <c r="P1147" s="21">
        <f>IF($C1147="","",IF(ISNA(MATCH($C1147,账户表,0)),"※这个账户不在【基础资料】的账户档案里",IF($B1147="","※没填日期，这一笔不会进任何月份的报表",IF(AND($F1147&lt;&gt;"",$G1147&lt;&gt;""),"※收入和支出不能同时填",IF(AND(N($F1147)=0,N($G1147)=0),"※收入和支出都没填",IF(OR(N($F1147)&lt;0,N($G1147)&lt;0),"※金额不能填负数，方向反了就换一列填",IF($D1147="","※没填收支类别，分类报表会漏掉这一笔",IF(ISNA(MATCH($D1147,类别表,0)),"※收支类别不在【基础资料】的清单里",IF(AND($L1147="内部转账",$M1147=""),"△内部转账要在「对方账户」写上另一头",IF(AND($L1147="内部转账",$M1147=$C1147),"※对方账户跟本账户是同一个",IF(AND($L1147&lt;&gt;"内部转账",$M1147&lt;&gt;""),"△填了对方账户，但类别不是内部转账",IF($H1147&lt;0,"△这一笔之后该账户余额成负数了，核一下",""))))))))))))</f>
        <v/>
      </c>
    </row>
    <row r="1148">
      <c r="A1148" s="17">
        <f>IF($C1148="","",COUNTA($C$5:$C1148))</f>
        <v/>
      </c>
      <c r="B1148" s="20" t="n"/>
      <c r="C1148" s="18" t="n"/>
      <c r="D1148" s="18" t="n"/>
      <c r="E1148" s="26" t="n"/>
      <c r="F1148" s="19" t="n"/>
      <c r="G1148" s="19" t="n"/>
      <c r="H1148" s="27">
        <f>IF($C1148="","",ROUND(SUMIF(账户表,$C1148,账户期初)+SUMIFS($F$5:F1148,$C$5:C1148,$C1148)-SUMIFS($G$5:G1148,$C$5:C1148,$C1148),2))</f>
        <v/>
      </c>
      <c r="I1148" s="18" t="n"/>
      <c r="J1148" s="18" t="n"/>
      <c r="K1148" s="28">
        <f>IF($B1148="","",--TEXT($B1148,"yyyymm"))</f>
        <v/>
      </c>
      <c r="L1148" s="29">
        <f>IF($D1148="","",IFERROR(INDEX(类别属性,MATCH($D1148,类别表,0)),""))</f>
        <v/>
      </c>
      <c r="M1148" s="18" t="n"/>
      <c r="N1148" s="18" t="n"/>
      <c r="O1148" s="26" t="n"/>
      <c r="P1148" s="21">
        <f>IF($C1148="","",IF(ISNA(MATCH($C1148,账户表,0)),"※这个账户不在【基础资料】的账户档案里",IF($B1148="","※没填日期，这一笔不会进任何月份的报表",IF(AND($F1148&lt;&gt;"",$G1148&lt;&gt;""),"※收入和支出不能同时填",IF(AND(N($F1148)=0,N($G1148)=0),"※收入和支出都没填",IF(OR(N($F1148)&lt;0,N($G1148)&lt;0),"※金额不能填负数，方向反了就换一列填",IF($D1148="","※没填收支类别，分类报表会漏掉这一笔",IF(ISNA(MATCH($D1148,类别表,0)),"※收支类别不在【基础资料】的清单里",IF(AND($L1148="内部转账",$M1148=""),"△内部转账要在「对方账户」写上另一头",IF(AND($L1148="内部转账",$M1148=$C1148),"※对方账户跟本账户是同一个",IF(AND($L1148&lt;&gt;"内部转账",$M1148&lt;&gt;""),"△填了对方账户，但类别不是内部转账",IF($H1148&lt;0,"△这一笔之后该账户余额成负数了，核一下",""))))))))))))</f>
        <v/>
      </c>
    </row>
    <row r="1149">
      <c r="A1149" s="17">
        <f>IF($C1149="","",COUNTA($C$5:$C1149))</f>
        <v/>
      </c>
      <c r="B1149" s="20" t="n"/>
      <c r="C1149" s="18" t="n"/>
      <c r="D1149" s="18" t="n"/>
      <c r="E1149" s="26" t="n"/>
      <c r="F1149" s="19" t="n"/>
      <c r="G1149" s="19" t="n"/>
      <c r="H1149" s="27">
        <f>IF($C1149="","",ROUND(SUMIF(账户表,$C1149,账户期初)+SUMIFS($F$5:F1149,$C$5:C1149,$C1149)-SUMIFS($G$5:G1149,$C$5:C1149,$C1149),2))</f>
        <v/>
      </c>
      <c r="I1149" s="18" t="n"/>
      <c r="J1149" s="18" t="n"/>
      <c r="K1149" s="28">
        <f>IF($B1149="","",--TEXT($B1149,"yyyymm"))</f>
        <v/>
      </c>
      <c r="L1149" s="29">
        <f>IF($D1149="","",IFERROR(INDEX(类别属性,MATCH($D1149,类别表,0)),""))</f>
        <v/>
      </c>
      <c r="M1149" s="18" t="n"/>
      <c r="N1149" s="18" t="n"/>
      <c r="O1149" s="26" t="n"/>
      <c r="P1149" s="21">
        <f>IF($C1149="","",IF(ISNA(MATCH($C1149,账户表,0)),"※这个账户不在【基础资料】的账户档案里",IF($B1149="","※没填日期，这一笔不会进任何月份的报表",IF(AND($F1149&lt;&gt;"",$G1149&lt;&gt;""),"※收入和支出不能同时填",IF(AND(N($F1149)=0,N($G1149)=0),"※收入和支出都没填",IF(OR(N($F1149)&lt;0,N($G1149)&lt;0),"※金额不能填负数，方向反了就换一列填",IF($D1149="","※没填收支类别，分类报表会漏掉这一笔",IF(ISNA(MATCH($D1149,类别表,0)),"※收支类别不在【基础资料】的清单里",IF(AND($L1149="内部转账",$M1149=""),"△内部转账要在「对方账户」写上另一头",IF(AND($L1149="内部转账",$M1149=$C1149),"※对方账户跟本账户是同一个",IF(AND($L1149&lt;&gt;"内部转账",$M1149&lt;&gt;""),"△填了对方账户，但类别不是内部转账",IF($H1149&lt;0,"△这一笔之后该账户余额成负数了，核一下",""))))))))))))</f>
        <v/>
      </c>
    </row>
    <row r="1150">
      <c r="A1150" s="17">
        <f>IF($C1150="","",COUNTA($C$5:$C1150))</f>
        <v/>
      </c>
      <c r="B1150" s="20" t="n"/>
      <c r="C1150" s="18" t="n"/>
      <c r="D1150" s="18" t="n"/>
      <c r="E1150" s="26" t="n"/>
      <c r="F1150" s="19" t="n"/>
      <c r="G1150" s="19" t="n"/>
      <c r="H1150" s="27">
        <f>IF($C1150="","",ROUND(SUMIF(账户表,$C1150,账户期初)+SUMIFS($F$5:F1150,$C$5:C1150,$C1150)-SUMIFS($G$5:G1150,$C$5:C1150,$C1150),2))</f>
        <v/>
      </c>
      <c r="I1150" s="18" t="n"/>
      <c r="J1150" s="18" t="n"/>
      <c r="K1150" s="28">
        <f>IF($B1150="","",--TEXT($B1150,"yyyymm"))</f>
        <v/>
      </c>
      <c r="L1150" s="29">
        <f>IF($D1150="","",IFERROR(INDEX(类别属性,MATCH($D1150,类别表,0)),""))</f>
        <v/>
      </c>
      <c r="M1150" s="18" t="n"/>
      <c r="N1150" s="18" t="n"/>
      <c r="O1150" s="26" t="n"/>
      <c r="P1150" s="21">
        <f>IF($C1150="","",IF(ISNA(MATCH($C1150,账户表,0)),"※这个账户不在【基础资料】的账户档案里",IF($B1150="","※没填日期，这一笔不会进任何月份的报表",IF(AND($F1150&lt;&gt;"",$G1150&lt;&gt;""),"※收入和支出不能同时填",IF(AND(N($F1150)=0,N($G1150)=0),"※收入和支出都没填",IF(OR(N($F1150)&lt;0,N($G1150)&lt;0),"※金额不能填负数，方向反了就换一列填",IF($D1150="","※没填收支类别，分类报表会漏掉这一笔",IF(ISNA(MATCH($D1150,类别表,0)),"※收支类别不在【基础资料】的清单里",IF(AND($L1150="内部转账",$M1150=""),"△内部转账要在「对方账户」写上另一头",IF(AND($L1150="内部转账",$M1150=$C1150),"※对方账户跟本账户是同一个",IF(AND($L1150&lt;&gt;"内部转账",$M1150&lt;&gt;""),"△填了对方账户，但类别不是内部转账",IF($H1150&lt;0,"△这一笔之后该账户余额成负数了，核一下",""))))))))))))</f>
        <v/>
      </c>
    </row>
    <row r="1151">
      <c r="A1151" s="17">
        <f>IF($C1151="","",COUNTA($C$5:$C1151))</f>
        <v/>
      </c>
      <c r="B1151" s="20" t="n"/>
      <c r="C1151" s="18" t="n"/>
      <c r="D1151" s="18" t="n"/>
      <c r="E1151" s="26" t="n"/>
      <c r="F1151" s="19" t="n"/>
      <c r="G1151" s="19" t="n"/>
      <c r="H1151" s="27">
        <f>IF($C1151="","",ROUND(SUMIF(账户表,$C1151,账户期初)+SUMIFS($F$5:F1151,$C$5:C1151,$C1151)-SUMIFS($G$5:G1151,$C$5:C1151,$C1151),2))</f>
        <v/>
      </c>
      <c r="I1151" s="18" t="n"/>
      <c r="J1151" s="18" t="n"/>
      <c r="K1151" s="28">
        <f>IF($B1151="","",--TEXT($B1151,"yyyymm"))</f>
        <v/>
      </c>
      <c r="L1151" s="29">
        <f>IF($D1151="","",IFERROR(INDEX(类别属性,MATCH($D1151,类别表,0)),""))</f>
        <v/>
      </c>
      <c r="M1151" s="18" t="n"/>
      <c r="N1151" s="18" t="n"/>
      <c r="O1151" s="26" t="n"/>
      <c r="P1151" s="21">
        <f>IF($C1151="","",IF(ISNA(MATCH($C1151,账户表,0)),"※这个账户不在【基础资料】的账户档案里",IF($B1151="","※没填日期，这一笔不会进任何月份的报表",IF(AND($F1151&lt;&gt;"",$G1151&lt;&gt;""),"※收入和支出不能同时填",IF(AND(N($F1151)=0,N($G1151)=0),"※收入和支出都没填",IF(OR(N($F1151)&lt;0,N($G1151)&lt;0),"※金额不能填负数，方向反了就换一列填",IF($D1151="","※没填收支类别，分类报表会漏掉这一笔",IF(ISNA(MATCH($D1151,类别表,0)),"※收支类别不在【基础资料】的清单里",IF(AND($L1151="内部转账",$M1151=""),"△内部转账要在「对方账户」写上另一头",IF(AND($L1151="内部转账",$M1151=$C1151),"※对方账户跟本账户是同一个",IF(AND($L1151&lt;&gt;"内部转账",$M1151&lt;&gt;""),"△填了对方账户，但类别不是内部转账",IF($H1151&lt;0,"△这一笔之后该账户余额成负数了，核一下",""))))))))))))</f>
        <v/>
      </c>
    </row>
    <row r="1152">
      <c r="A1152" s="17">
        <f>IF($C1152="","",COUNTA($C$5:$C1152))</f>
        <v/>
      </c>
      <c r="B1152" s="20" t="n"/>
      <c r="C1152" s="18" t="n"/>
      <c r="D1152" s="18" t="n"/>
      <c r="E1152" s="26" t="n"/>
      <c r="F1152" s="19" t="n"/>
      <c r="G1152" s="19" t="n"/>
      <c r="H1152" s="27">
        <f>IF($C1152="","",ROUND(SUMIF(账户表,$C1152,账户期初)+SUMIFS($F$5:F1152,$C$5:C1152,$C1152)-SUMIFS($G$5:G1152,$C$5:C1152,$C1152),2))</f>
        <v/>
      </c>
      <c r="I1152" s="18" t="n"/>
      <c r="J1152" s="18" t="n"/>
      <c r="K1152" s="28">
        <f>IF($B1152="","",--TEXT($B1152,"yyyymm"))</f>
        <v/>
      </c>
      <c r="L1152" s="29">
        <f>IF($D1152="","",IFERROR(INDEX(类别属性,MATCH($D1152,类别表,0)),""))</f>
        <v/>
      </c>
      <c r="M1152" s="18" t="n"/>
      <c r="N1152" s="18" t="n"/>
      <c r="O1152" s="26" t="n"/>
      <c r="P1152" s="21">
        <f>IF($C1152="","",IF(ISNA(MATCH($C1152,账户表,0)),"※这个账户不在【基础资料】的账户档案里",IF($B1152="","※没填日期，这一笔不会进任何月份的报表",IF(AND($F1152&lt;&gt;"",$G1152&lt;&gt;""),"※收入和支出不能同时填",IF(AND(N($F1152)=0,N($G1152)=0),"※收入和支出都没填",IF(OR(N($F1152)&lt;0,N($G1152)&lt;0),"※金额不能填负数，方向反了就换一列填",IF($D1152="","※没填收支类别，分类报表会漏掉这一笔",IF(ISNA(MATCH($D1152,类别表,0)),"※收支类别不在【基础资料】的清单里",IF(AND($L1152="内部转账",$M1152=""),"△内部转账要在「对方账户」写上另一头",IF(AND($L1152="内部转账",$M1152=$C1152),"※对方账户跟本账户是同一个",IF(AND($L1152&lt;&gt;"内部转账",$M1152&lt;&gt;""),"△填了对方账户，但类别不是内部转账",IF($H1152&lt;0,"△这一笔之后该账户余额成负数了，核一下",""))))))))))))</f>
        <v/>
      </c>
    </row>
    <row r="1153">
      <c r="A1153" s="17">
        <f>IF($C1153="","",COUNTA($C$5:$C1153))</f>
        <v/>
      </c>
      <c r="B1153" s="20" t="n"/>
      <c r="C1153" s="18" t="n"/>
      <c r="D1153" s="18" t="n"/>
      <c r="E1153" s="26" t="n"/>
      <c r="F1153" s="19" t="n"/>
      <c r="G1153" s="19" t="n"/>
      <c r="H1153" s="27">
        <f>IF($C1153="","",ROUND(SUMIF(账户表,$C1153,账户期初)+SUMIFS($F$5:F1153,$C$5:C1153,$C1153)-SUMIFS($G$5:G1153,$C$5:C1153,$C1153),2))</f>
        <v/>
      </c>
      <c r="I1153" s="18" t="n"/>
      <c r="J1153" s="18" t="n"/>
      <c r="K1153" s="28">
        <f>IF($B1153="","",--TEXT($B1153,"yyyymm"))</f>
        <v/>
      </c>
      <c r="L1153" s="29">
        <f>IF($D1153="","",IFERROR(INDEX(类别属性,MATCH($D1153,类别表,0)),""))</f>
        <v/>
      </c>
      <c r="M1153" s="18" t="n"/>
      <c r="N1153" s="18" t="n"/>
      <c r="O1153" s="26" t="n"/>
      <c r="P1153" s="21">
        <f>IF($C1153="","",IF(ISNA(MATCH($C1153,账户表,0)),"※这个账户不在【基础资料】的账户档案里",IF($B1153="","※没填日期，这一笔不会进任何月份的报表",IF(AND($F1153&lt;&gt;"",$G1153&lt;&gt;""),"※收入和支出不能同时填",IF(AND(N($F1153)=0,N($G1153)=0),"※收入和支出都没填",IF(OR(N($F1153)&lt;0,N($G1153)&lt;0),"※金额不能填负数，方向反了就换一列填",IF($D1153="","※没填收支类别，分类报表会漏掉这一笔",IF(ISNA(MATCH($D1153,类别表,0)),"※收支类别不在【基础资料】的清单里",IF(AND($L1153="内部转账",$M1153=""),"△内部转账要在「对方账户」写上另一头",IF(AND($L1153="内部转账",$M1153=$C1153),"※对方账户跟本账户是同一个",IF(AND($L1153&lt;&gt;"内部转账",$M1153&lt;&gt;""),"△填了对方账户，但类别不是内部转账",IF($H1153&lt;0,"△这一笔之后该账户余额成负数了，核一下",""))))))))))))</f>
        <v/>
      </c>
    </row>
    <row r="1154">
      <c r="A1154" s="17">
        <f>IF($C1154="","",COUNTA($C$5:$C1154))</f>
        <v/>
      </c>
      <c r="B1154" s="20" t="n"/>
      <c r="C1154" s="18" t="n"/>
      <c r="D1154" s="18" t="n"/>
      <c r="E1154" s="26" t="n"/>
      <c r="F1154" s="19" t="n"/>
      <c r="G1154" s="19" t="n"/>
      <c r="H1154" s="27">
        <f>IF($C1154="","",ROUND(SUMIF(账户表,$C1154,账户期初)+SUMIFS($F$5:F1154,$C$5:C1154,$C1154)-SUMIFS($G$5:G1154,$C$5:C1154,$C1154),2))</f>
        <v/>
      </c>
      <c r="I1154" s="18" t="n"/>
      <c r="J1154" s="18" t="n"/>
      <c r="K1154" s="28">
        <f>IF($B1154="","",--TEXT($B1154,"yyyymm"))</f>
        <v/>
      </c>
      <c r="L1154" s="29">
        <f>IF($D1154="","",IFERROR(INDEX(类别属性,MATCH($D1154,类别表,0)),""))</f>
        <v/>
      </c>
      <c r="M1154" s="18" t="n"/>
      <c r="N1154" s="18" t="n"/>
      <c r="O1154" s="26" t="n"/>
      <c r="P1154" s="21">
        <f>IF($C1154="","",IF(ISNA(MATCH($C1154,账户表,0)),"※这个账户不在【基础资料】的账户档案里",IF($B1154="","※没填日期，这一笔不会进任何月份的报表",IF(AND($F1154&lt;&gt;"",$G1154&lt;&gt;""),"※收入和支出不能同时填",IF(AND(N($F1154)=0,N($G1154)=0),"※收入和支出都没填",IF(OR(N($F1154)&lt;0,N($G1154)&lt;0),"※金额不能填负数，方向反了就换一列填",IF($D1154="","※没填收支类别，分类报表会漏掉这一笔",IF(ISNA(MATCH($D1154,类别表,0)),"※收支类别不在【基础资料】的清单里",IF(AND($L1154="内部转账",$M1154=""),"△内部转账要在「对方账户」写上另一头",IF(AND($L1154="内部转账",$M1154=$C1154),"※对方账户跟本账户是同一个",IF(AND($L1154&lt;&gt;"内部转账",$M1154&lt;&gt;""),"△填了对方账户，但类别不是内部转账",IF($H1154&lt;0,"△这一笔之后该账户余额成负数了，核一下",""))))))))))))</f>
        <v/>
      </c>
    </row>
    <row r="1155">
      <c r="A1155" s="17">
        <f>IF($C1155="","",COUNTA($C$5:$C1155))</f>
        <v/>
      </c>
      <c r="B1155" s="20" t="n"/>
      <c r="C1155" s="18" t="n"/>
      <c r="D1155" s="18" t="n"/>
      <c r="E1155" s="26" t="n"/>
      <c r="F1155" s="19" t="n"/>
      <c r="G1155" s="19" t="n"/>
      <c r="H1155" s="27">
        <f>IF($C1155="","",ROUND(SUMIF(账户表,$C1155,账户期初)+SUMIFS($F$5:F1155,$C$5:C1155,$C1155)-SUMIFS($G$5:G1155,$C$5:C1155,$C1155),2))</f>
        <v/>
      </c>
      <c r="I1155" s="18" t="n"/>
      <c r="J1155" s="18" t="n"/>
      <c r="K1155" s="28">
        <f>IF($B1155="","",--TEXT($B1155,"yyyymm"))</f>
        <v/>
      </c>
      <c r="L1155" s="29">
        <f>IF($D1155="","",IFERROR(INDEX(类别属性,MATCH($D1155,类别表,0)),""))</f>
        <v/>
      </c>
      <c r="M1155" s="18" t="n"/>
      <c r="N1155" s="18" t="n"/>
      <c r="O1155" s="26" t="n"/>
      <c r="P1155" s="21">
        <f>IF($C1155="","",IF(ISNA(MATCH($C1155,账户表,0)),"※这个账户不在【基础资料】的账户档案里",IF($B1155="","※没填日期，这一笔不会进任何月份的报表",IF(AND($F1155&lt;&gt;"",$G1155&lt;&gt;""),"※收入和支出不能同时填",IF(AND(N($F1155)=0,N($G1155)=0),"※收入和支出都没填",IF(OR(N($F1155)&lt;0,N($G1155)&lt;0),"※金额不能填负数，方向反了就换一列填",IF($D1155="","※没填收支类别，分类报表会漏掉这一笔",IF(ISNA(MATCH($D1155,类别表,0)),"※收支类别不在【基础资料】的清单里",IF(AND($L1155="内部转账",$M1155=""),"△内部转账要在「对方账户」写上另一头",IF(AND($L1155="内部转账",$M1155=$C1155),"※对方账户跟本账户是同一个",IF(AND($L1155&lt;&gt;"内部转账",$M1155&lt;&gt;""),"△填了对方账户，但类别不是内部转账",IF($H1155&lt;0,"△这一笔之后该账户余额成负数了，核一下",""))))))))))))</f>
        <v/>
      </c>
    </row>
    <row r="1156">
      <c r="A1156" s="17">
        <f>IF($C1156="","",COUNTA($C$5:$C1156))</f>
        <v/>
      </c>
      <c r="B1156" s="20" t="n"/>
      <c r="C1156" s="18" t="n"/>
      <c r="D1156" s="18" t="n"/>
      <c r="E1156" s="26" t="n"/>
      <c r="F1156" s="19" t="n"/>
      <c r="G1156" s="19" t="n"/>
      <c r="H1156" s="27">
        <f>IF($C1156="","",ROUND(SUMIF(账户表,$C1156,账户期初)+SUMIFS($F$5:F1156,$C$5:C1156,$C1156)-SUMIFS($G$5:G1156,$C$5:C1156,$C1156),2))</f>
        <v/>
      </c>
      <c r="I1156" s="18" t="n"/>
      <c r="J1156" s="18" t="n"/>
      <c r="K1156" s="28">
        <f>IF($B1156="","",--TEXT($B1156,"yyyymm"))</f>
        <v/>
      </c>
      <c r="L1156" s="29">
        <f>IF($D1156="","",IFERROR(INDEX(类别属性,MATCH($D1156,类别表,0)),""))</f>
        <v/>
      </c>
      <c r="M1156" s="18" t="n"/>
      <c r="N1156" s="18" t="n"/>
      <c r="O1156" s="26" t="n"/>
      <c r="P1156" s="21">
        <f>IF($C1156="","",IF(ISNA(MATCH($C1156,账户表,0)),"※这个账户不在【基础资料】的账户档案里",IF($B1156="","※没填日期，这一笔不会进任何月份的报表",IF(AND($F1156&lt;&gt;"",$G1156&lt;&gt;""),"※收入和支出不能同时填",IF(AND(N($F1156)=0,N($G1156)=0),"※收入和支出都没填",IF(OR(N($F1156)&lt;0,N($G1156)&lt;0),"※金额不能填负数，方向反了就换一列填",IF($D1156="","※没填收支类别，分类报表会漏掉这一笔",IF(ISNA(MATCH($D1156,类别表,0)),"※收支类别不在【基础资料】的清单里",IF(AND($L1156="内部转账",$M1156=""),"△内部转账要在「对方账户」写上另一头",IF(AND($L1156="内部转账",$M1156=$C1156),"※对方账户跟本账户是同一个",IF(AND($L1156&lt;&gt;"内部转账",$M1156&lt;&gt;""),"△填了对方账户，但类别不是内部转账",IF($H1156&lt;0,"△这一笔之后该账户余额成负数了，核一下",""))))))))))))</f>
        <v/>
      </c>
    </row>
    <row r="1157">
      <c r="A1157" s="17">
        <f>IF($C1157="","",COUNTA($C$5:$C1157))</f>
        <v/>
      </c>
      <c r="B1157" s="20" t="n"/>
      <c r="C1157" s="18" t="n"/>
      <c r="D1157" s="18" t="n"/>
      <c r="E1157" s="26" t="n"/>
      <c r="F1157" s="19" t="n"/>
      <c r="G1157" s="19" t="n"/>
      <c r="H1157" s="27">
        <f>IF($C1157="","",ROUND(SUMIF(账户表,$C1157,账户期初)+SUMIFS($F$5:F1157,$C$5:C1157,$C1157)-SUMIFS($G$5:G1157,$C$5:C1157,$C1157),2))</f>
        <v/>
      </c>
      <c r="I1157" s="18" t="n"/>
      <c r="J1157" s="18" t="n"/>
      <c r="K1157" s="28">
        <f>IF($B1157="","",--TEXT($B1157,"yyyymm"))</f>
        <v/>
      </c>
      <c r="L1157" s="29">
        <f>IF($D1157="","",IFERROR(INDEX(类别属性,MATCH($D1157,类别表,0)),""))</f>
        <v/>
      </c>
      <c r="M1157" s="18" t="n"/>
      <c r="N1157" s="18" t="n"/>
      <c r="O1157" s="26" t="n"/>
      <c r="P1157" s="21">
        <f>IF($C1157="","",IF(ISNA(MATCH($C1157,账户表,0)),"※这个账户不在【基础资料】的账户档案里",IF($B1157="","※没填日期，这一笔不会进任何月份的报表",IF(AND($F1157&lt;&gt;"",$G1157&lt;&gt;""),"※收入和支出不能同时填",IF(AND(N($F1157)=0,N($G1157)=0),"※收入和支出都没填",IF(OR(N($F1157)&lt;0,N($G1157)&lt;0),"※金额不能填负数，方向反了就换一列填",IF($D1157="","※没填收支类别，分类报表会漏掉这一笔",IF(ISNA(MATCH($D1157,类别表,0)),"※收支类别不在【基础资料】的清单里",IF(AND($L1157="内部转账",$M1157=""),"△内部转账要在「对方账户」写上另一头",IF(AND($L1157="内部转账",$M1157=$C1157),"※对方账户跟本账户是同一个",IF(AND($L1157&lt;&gt;"内部转账",$M1157&lt;&gt;""),"△填了对方账户，但类别不是内部转账",IF($H1157&lt;0,"△这一笔之后该账户余额成负数了，核一下",""))))))))))))</f>
        <v/>
      </c>
    </row>
    <row r="1158">
      <c r="A1158" s="17">
        <f>IF($C1158="","",COUNTA($C$5:$C1158))</f>
        <v/>
      </c>
      <c r="B1158" s="20" t="n"/>
      <c r="C1158" s="18" t="n"/>
      <c r="D1158" s="18" t="n"/>
      <c r="E1158" s="26" t="n"/>
      <c r="F1158" s="19" t="n"/>
      <c r="G1158" s="19" t="n"/>
      <c r="H1158" s="27">
        <f>IF($C1158="","",ROUND(SUMIF(账户表,$C1158,账户期初)+SUMIFS($F$5:F1158,$C$5:C1158,$C1158)-SUMIFS($G$5:G1158,$C$5:C1158,$C1158),2))</f>
        <v/>
      </c>
      <c r="I1158" s="18" t="n"/>
      <c r="J1158" s="18" t="n"/>
      <c r="K1158" s="28">
        <f>IF($B1158="","",--TEXT($B1158,"yyyymm"))</f>
        <v/>
      </c>
      <c r="L1158" s="29">
        <f>IF($D1158="","",IFERROR(INDEX(类别属性,MATCH($D1158,类别表,0)),""))</f>
        <v/>
      </c>
      <c r="M1158" s="18" t="n"/>
      <c r="N1158" s="18" t="n"/>
      <c r="O1158" s="26" t="n"/>
      <c r="P1158" s="21">
        <f>IF($C1158="","",IF(ISNA(MATCH($C1158,账户表,0)),"※这个账户不在【基础资料】的账户档案里",IF($B1158="","※没填日期，这一笔不会进任何月份的报表",IF(AND($F1158&lt;&gt;"",$G1158&lt;&gt;""),"※收入和支出不能同时填",IF(AND(N($F1158)=0,N($G1158)=0),"※收入和支出都没填",IF(OR(N($F1158)&lt;0,N($G1158)&lt;0),"※金额不能填负数，方向反了就换一列填",IF($D1158="","※没填收支类别，分类报表会漏掉这一笔",IF(ISNA(MATCH($D1158,类别表,0)),"※收支类别不在【基础资料】的清单里",IF(AND($L1158="内部转账",$M1158=""),"△内部转账要在「对方账户」写上另一头",IF(AND($L1158="内部转账",$M1158=$C1158),"※对方账户跟本账户是同一个",IF(AND($L1158&lt;&gt;"内部转账",$M1158&lt;&gt;""),"△填了对方账户，但类别不是内部转账",IF($H1158&lt;0,"△这一笔之后该账户余额成负数了，核一下",""))))))))))))</f>
        <v/>
      </c>
    </row>
    <row r="1159">
      <c r="A1159" s="17">
        <f>IF($C1159="","",COUNTA($C$5:$C1159))</f>
        <v/>
      </c>
      <c r="B1159" s="20" t="n"/>
      <c r="C1159" s="18" t="n"/>
      <c r="D1159" s="18" t="n"/>
      <c r="E1159" s="26" t="n"/>
      <c r="F1159" s="19" t="n"/>
      <c r="G1159" s="19" t="n"/>
      <c r="H1159" s="27">
        <f>IF($C1159="","",ROUND(SUMIF(账户表,$C1159,账户期初)+SUMIFS($F$5:F1159,$C$5:C1159,$C1159)-SUMIFS($G$5:G1159,$C$5:C1159,$C1159),2))</f>
        <v/>
      </c>
      <c r="I1159" s="18" t="n"/>
      <c r="J1159" s="18" t="n"/>
      <c r="K1159" s="28">
        <f>IF($B1159="","",--TEXT($B1159,"yyyymm"))</f>
        <v/>
      </c>
      <c r="L1159" s="29">
        <f>IF($D1159="","",IFERROR(INDEX(类别属性,MATCH($D1159,类别表,0)),""))</f>
        <v/>
      </c>
      <c r="M1159" s="18" t="n"/>
      <c r="N1159" s="18" t="n"/>
      <c r="O1159" s="26" t="n"/>
      <c r="P1159" s="21">
        <f>IF($C1159="","",IF(ISNA(MATCH($C1159,账户表,0)),"※这个账户不在【基础资料】的账户档案里",IF($B1159="","※没填日期，这一笔不会进任何月份的报表",IF(AND($F1159&lt;&gt;"",$G1159&lt;&gt;""),"※收入和支出不能同时填",IF(AND(N($F1159)=0,N($G1159)=0),"※收入和支出都没填",IF(OR(N($F1159)&lt;0,N($G1159)&lt;0),"※金额不能填负数，方向反了就换一列填",IF($D1159="","※没填收支类别，分类报表会漏掉这一笔",IF(ISNA(MATCH($D1159,类别表,0)),"※收支类别不在【基础资料】的清单里",IF(AND($L1159="内部转账",$M1159=""),"△内部转账要在「对方账户」写上另一头",IF(AND($L1159="内部转账",$M1159=$C1159),"※对方账户跟本账户是同一个",IF(AND($L1159&lt;&gt;"内部转账",$M1159&lt;&gt;""),"△填了对方账户，但类别不是内部转账",IF($H1159&lt;0,"△这一笔之后该账户余额成负数了，核一下",""))))))))))))</f>
        <v/>
      </c>
    </row>
    <row r="1160">
      <c r="A1160" s="17">
        <f>IF($C1160="","",COUNTA($C$5:$C1160))</f>
        <v/>
      </c>
      <c r="B1160" s="20" t="n"/>
      <c r="C1160" s="18" t="n"/>
      <c r="D1160" s="18" t="n"/>
      <c r="E1160" s="26" t="n"/>
      <c r="F1160" s="19" t="n"/>
      <c r="G1160" s="19" t="n"/>
      <c r="H1160" s="27">
        <f>IF($C1160="","",ROUND(SUMIF(账户表,$C1160,账户期初)+SUMIFS($F$5:F1160,$C$5:C1160,$C1160)-SUMIFS($G$5:G1160,$C$5:C1160,$C1160),2))</f>
        <v/>
      </c>
      <c r="I1160" s="18" t="n"/>
      <c r="J1160" s="18" t="n"/>
      <c r="K1160" s="28">
        <f>IF($B1160="","",--TEXT($B1160,"yyyymm"))</f>
        <v/>
      </c>
      <c r="L1160" s="29">
        <f>IF($D1160="","",IFERROR(INDEX(类别属性,MATCH($D1160,类别表,0)),""))</f>
        <v/>
      </c>
      <c r="M1160" s="18" t="n"/>
      <c r="N1160" s="18" t="n"/>
      <c r="O1160" s="26" t="n"/>
      <c r="P1160" s="21">
        <f>IF($C1160="","",IF(ISNA(MATCH($C1160,账户表,0)),"※这个账户不在【基础资料】的账户档案里",IF($B1160="","※没填日期，这一笔不会进任何月份的报表",IF(AND($F1160&lt;&gt;"",$G1160&lt;&gt;""),"※收入和支出不能同时填",IF(AND(N($F1160)=0,N($G1160)=0),"※收入和支出都没填",IF(OR(N($F1160)&lt;0,N($G1160)&lt;0),"※金额不能填负数，方向反了就换一列填",IF($D1160="","※没填收支类别，分类报表会漏掉这一笔",IF(ISNA(MATCH($D1160,类别表,0)),"※收支类别不在【基础资料】的清单里",IF(AND($L1160="内部转账",$M1160=""),"△内部转账要在「对方账户」写上另一头",IF(AND($L1160="内部转账",$M1160=$C1160),"※对方账户跟本账户是同一个",IF(AND($L1160&lt;&gt;"内部转账",$M1160&lt;&gt;""),"△填了对方账户，但类别不是内部转账",IF($H1160&lt;0,"△这一笔之后该账户余额成负数了，核一下",""))))))))))))</f>
        <v/>
      </c>
    </row>
    <row r="1161">
      <c r="A1161" s="17">
        <f>IF($C1161="","",COUNTA($C$5:$C1161))</f>
        <v/>
      </c>
      <c r="B1161" s="20" t="n"/>
      <c r="C1161" s="18" t="n"/>
      <c r="D1161" s="18" t="n"/>
      <c r="E1161" s="26" t="n"/>
      <c r="F1161" s="19" t="n"/>
      <c r="G1161" s="19" t="n"/>
      <c r="H1161" s="27">
        <f>IF($C1161="","",ROUND(SUMIF(账户表,$C1161,账户期初)+SUMIFS($F$5:F1161,$C$5:C1161,$C1161)-SUMIFS($G$5:G1161,$C$5:C1161,$C1161),2))</f>
        <v/>
      </c>
      <c r="I1161" s="18" t="n"/>
      <c r="J1161" s="18" t="n"/>
      <c r="K1161" s="28">
        <f>IF($B1161="","",--TEXT($B1161,"yyyymm"))</f>
        <v/>
      </c>
      <c r="L1161" s="29">
        <f>IF($D1161="","",IFERROR(INDEX(类别属性,MATCH($D1161,类别表,0)),""))</f>
        <v/>
      </c>
      <c r="M1161" s="18" t="n"/>
      <c r="N1161" s="18" t="n"/>
      <c r="O1161" s="26" t="n"/>
      <c r="P1161" s="21">
        <f>IF($C1161="","",IF(ISNA(MATCH($C1161,账户表,0)),"※这个账户不在【基础资料】的账户档案里",IF($B1161="","※没填日期，这一笔不会进任何月份的报表",IF(AND($F1161&lt;&gt;"",$G1161&lt;&gt;""),"※收入和支出不能同时填",IF(AND(N($F1161)=0,N($G1161)=0),"※收入和支出都没填",IF(OR(N($F1161)&lt;0,N($G1161)&lt;0),"※金额不能填负数，方向反了就换一列填",IF($D1161="","※没填收支类别，分类报表会漏掉这一笔",IF(ISNA(MATCH($D1161,类别表,0)),"※收支类别不在【基础资料】的清单里",IF(AND($L1161="内部转账",$M1161=""),"△内部转账要在「对方账户」写上另一头",IF(AND($L1161="内部转账",$M1161=$C1161),"※对方账户跟本账户是同一个",IF(AND($L1161&lt;&gt;"内部转账",$M1161&lt;&gt;""),"△填了对方账户，但类别不是内部转账",IF($H1161&lt;0,"△这一笔之后该账户余额成负数了，核一下",""))))))))))))</f>
        <v/>
      </c>
    </row>
    <row r="1162">
      <c r="A1162" s="17">
        <f>IF($C1162="","",COUNTA($C$5:$C1162))</f>
        <v/>
      </c>
      <c r="B1162" s="20" t="n"/>
      <c r="C1162" s="18" t="n"/>
      <c r="D1162" s="18" t="n"/>
      <c r="E1162" s="26" t="n"/>
      <c r="F1162" s="19" t="n"/>
      <c r="G1162" s="19" t="n"/>
      <c r="H1162" s="27">
        <f>IF($C1162="","",ROUND(SUMIF(账户表,$C1162,账户期初)+SUMIFS($F$5:F1162,$C$5:C1162,$C1162)-SUMIFS($G$5:G1162,$C$5:C1162,$C1162),2))</f>
        <v/>
      </c>
      <c r="I1162" s="18" t="n"/>
      <c r="J1162" s="18" t="n"/>
      <c r="K1162" s="28">
        <f>IF($B1162="","",--TEXT($B1162,"yyyymm"))</f>
        <v/>
      </c>
      <c r="L1162" s="29">
        <f>IF($D1162="","",IFERROR(INDEX(类别属性,MATCH($D1162,类别表,0)),""))</f>
        <v/>
      </c>
      <c r="M1162" s="18" t="n"/>
      <c r="N1162" s="18" t="n"/>
      <c r="O1162" s="26" t="n"/>
      <c r="P1162" s="21">
        <f>IF($C1162="","",IF(ISNA(MATCH($C1162,账户表,0)),"※这个账户不在【基础资料】的账户档案里",IF($B1162="","※没填日期，这一笔不会进任何月份的报表",IF(AND($F1162&lt;&gt;"",$G1162&lt;&gt;""),"※收入和支出不能同时填",IF(AND(N($F1162)=0,N($G1162)=0),"※收入和支出都没填",IF(OR(N($F1162)&lt;0,N($G1162)&lt;0),"※金额不能填负数，方向反了就换一列填",IF($D1162="","※没填收支类别，分类报表会漏掉这一笔",IF(ISNA(MATCH($D1162,类别表,0)),"※收支类别不在【基础资料】的清单里",IF(AND($L1162="内部转账",$M1162=""),"△内部转账要在「对方账户」写上另一头",IF(AND($L1162="内部转账",$M1162=$C1162),"※对方账户跟本账户是同一个",IF(AND($L1162&lt;&gt;"内部转账",$M1162&lt;&gt;""),"△填了对方账户，但类别不是内部转账",IF($H1162&lt;0,"△这一笔之后该账户余额成负数了，核一下",""))))))))))))</f>
        <v/>
      </c>
    </row>
    <row r="1163">
      <c r="A1163" s="17">
        <f>IF($C1163="","",COUNTA($C$5:$C1163))</f>
        <v/>
      </c>
      <c r="B1163" s="20" t="n"/>
      <c r="C1163" s="18" t="n"/>
      <c r="D1163" s="18" t="n"/>
      <c r="E1163" s="26" t="n"/>
      <c r="F1163" s="19" t="n"/>
      <c r="G1163" s="19" t="n"/>
      <c r="H1163" s="27">
        <f>IF($C1163="","",ROUND(SUMIF(账户表,$C1163,账户期初)+SUMIFS($F$5:F1163,$C$5:C1163,$C1163)-SUMIFS($G$5:G1163,$C$5:C1163,$C1163),2))</f>
        <v/>
      </c>
      <c r="I1163" s="18" t="n"/>
      <c r="J1163" s="18" t="n"/>
      <c r="K1163" s="28">
        <f>IF($B1163="","",--TEXT($B1163,"yyyymm"))</f>
        <v/>
      </c>
      <c r="L1163" s="29">
        <f>IF($D1163="","",IFERROR(INDEX(类别属性,MATCH($D1163,类别表,0)),""))</f>
        <v/>
      </c>
      <c r="M1163" s="18" t="n"/>
      <c r="N1163" s="18" t="n"/>
      <c r="O1163" s="26" t="n"/>
      <c r="P1163" s="21">
        <f>IF($C1163="","",IF(ISNA(MATCH($C1163,账户表,0)),"※这个账户不在【基础资料】的账户档案里",IF($B1163="","※没填日期，这一笔不会进任何月份的报表",IF(AND($F1163&lt;&gt;"",$G1163&lt;&gt;""),"※收入和支出不能同时填",IF(AND(N($F1163)=0,N($G1163)=0),"※收入和支出都没填",IF(OR(N($F1163)&lt;0,N($G1163)&lt;0),"※金额不能填负数，方向反了就换一列填",IF($D1163="","※没填收支类别，分类报表会漏掉这一笔",IF(ISNA(MATCH($D1163,类别表,0)),"※收支类别不在【基础资料】的清单里",IF(AND($L1163="内部转账",$M1163=""),"△内部转账要在「对方账户」写上另一头",IF(AND($L1163="内部转账",$M1163=$C1163),"※对方账户跟本账户是同一个",IF(AND($L1163&lt;&gt;"内部转账",$M1163&lt;&gt;""),"△填了对方账户，但类别不是内部转账",IF($H1163&lt;0,"△这一笔之后该账户余额成负数了，核一下",""))))))))))))</f>
        <v/>
      </c>
    </row>
    <row r="1164">
      <c r="A1164" s="17">
        <f>IF($C1164="","",COUNTA($C$5:$C1164))</f>
        <v/>
      </c>
      <c r="B1164" s="20" t="n"/>
      <c r="C1164" s="18" t="n"/>
      <c r="D1164" s="18" t="n"/>
      <c r="E1164" s="26" t="n"/>
      <c r="F1164" s="19" t="n"/>
      <c r="G1164" s="19" t="n"/>
      <c r="H1164" s="27">
        <f>IF($C1164="","",ROUND(SUMIF(账户表,$C1164,账户期初)+SUMIFS($F$5:F1164,$C$5:C1164,$C1164)-SUMIFS($G$5:G1164,$C$5:C1164,$C1164),2))</f>
        <v/>
      </c>
      <c r="I1164" s="18" t="n"/>
      <c r="J1164" s="18" t="n"/>
      <c r="K1164" s="28">
        <f>IF($B1164="","",--TEXT($B1164,"yyyymm"))</f>
        <v/>
      </c>
      <c r="L1164" s="29">
        <f>IF($D1164="","",IFERROR(INDEX(类别属性,MATCH($D1164,类别表,0)),""))</f>
        <v/>
      </c>
      <c r="M1164" s="18" t="n"/>
      <c r="N1164" s="18" t="n"/>
      <c r="O1164" s="26" t="n"/>
      <c r="P1164" s="21">
        <f>IF($C1164="","",IF(ISNA(MATCH($C1164,账户表,0)),"※这个账户不在【基础资料】的账户档案里",IF($B1164="","※没填日期，这一笔不会进任何月份的报表",IF(AND($F1164&lt;&gt;"",$G1164&lt;&gt;""),"※收入和支出不能同时填",IF(AND(N($F1164)=0,N($G1164)=0),"※收入和支出都没填",IF(OR(N($F1164)&lt;0,N($G1164)&lt;0),"※金额不能填负数，方向反了就换一列填",IF($D1164="","※没填收支类别，分类报表会漏掉这一笔",IF(ISNA(MATCH($D1164,类别表,0)),"※收支类别不在【基础资料】的清单里",IF(AND($L1164="内部转账",$M1164=""),"△内部转账要在「对方账户」写上另一头",IF(AND($L1164="内部转账",$M1164=$C1164),"※对方账户跟本账户是同一个",IF(AND($L1164&lt;&gt;"内部转账",$M1164&lt;&gt;""),"△填了对方账户，但类别不是内部转账",IF($H1164&lt;0,"△这一笔之后该账户余额成负数了，核一下",""))))))))))))</f>
        <v/>
      </c>
    </row>
    <row r="1165">
      <c r="A1165" s="17">
        <f>IF($C1165="","",COUNTA($C$5:$C1165))</f>
        <v/>
      </c>
      <c r="B1165" s="20" t="n"/>
      <c r="C1165" s="18" t="n"/>
      <c r="D1165" s="18" t="n"/>
      <c r="E1165" s="26" t="n"/>
      <c r="F1165" s="19" t="n"/>
      <c r="G1165" s="19" t="n"/>
      <c r="H1165" s="27">
        <f>IF($C1165="","",ROUND(SUMIF(账户表,$C1165,账户期初)+SUMIFS($F$5:F1165,$C$5:C1165,$C1165)-SUMIFS($G$5:G1165,$C$5:C1165,$C1165),2))</f>
        <v/>
      </c>
      <c r="I1165" s="18" t="n"/>
      <c r="J1165" s="18" t="n"/>
      <c r="K1165" s="28">
        <f>IF($B1165="","",--TEXT($B1165,"yyyymm"))</f>
        <v/>
      </c>
      <c r="L1165" s="29">
        <f>IF($D1165="","",IFERROR(INDEX(类别属性,MATCH($D1165,类别表,0)),""))</f>
        <v/>
      </c>
      <c r="M1165" s="18" t="n"/>
      <c r="N1165" s="18" t="n"/>
      <c r="O1165" s="26" t="n"/>
      <c r="P1165" s="21">
        <f>IF($C1165="","",IF(ISNA(MATCH($C1165,账户表,0)),"※这个账户不在【基础资料】的账户档案里",IF($B1165="","※没填日期，这一笔不会进任何月份的报表",IF(AND($F1165&lt;&gt;"",$G1165&lt;&gt;""),"※收入和支出不能同时填",IF(AND(N($F1165)=0,N($G1165)=0),"※收入和支出都没填",IF(OR(N($F1165)&lt;0,N($G1165)&lt;0),"※金额不能填负数，方向反了就换一列填",IF($D1165="","※没填收支类别，分类报表会漏掉这一笔",IF(ISNA(MATCH($D1165,类别表,0)),"※收支类别不在【基础资料】的清单里",IF(AND($L1165="内部转账",$M1165=""),"△内部转账要在「对方账户」写上另一头",IF(AND($L1165="内部转账",$M1165=$C1165),"※对方账户跟本账户是同一个",IF(AND($L1165&lt;&gt;"内部转账",$M1165&lt;&gt;""),"△填了对方账户，但类别不是内部转账",IF($H1165&lt;0,"△这一笔之后该账户余额成负数了，核一下",""))))))))))))</f>
        <v/>
      </c>
    </row>
    <row r="1166">
      <c r="A1166" s="17">
        <f>IF($C1166="","",COUNTA($C$5:$C1166))</f>
        <v/>
      </c>
      <c r="B1166" s="20" t="n"/>
      <c r="C1166" s="18" t="n"/>
      <c r="D1166" s="18" t="n"/>
      <c r="E1166" s="26" t="n"/>
      <c r="F1166" s="19" t="n"/>
      <c r="G1166" s="19" t="n"/>
      <c r="H1166" s="27">
        <f>IF($C1166="","",ROUND(SUMIF(账户表,$C1166,账户期初)+SUMIFS($F$5:F1166,$C$5:C1166,$C1166)-SUMIFS($G$5:G1166,$C$5:C1166,$C1166),2))</f>
        <v/>
      </c>
      <c r="I1166" s="18" t="n"/>
      <c r="J1166" s="18" t="n"/>
      <c r="K1166" s="28">
        <f>IF($B1166="","",--TEXT($B1166,"yyyymm"))</f>
        <v/>
      </c>
      <c r="L1166" s="29">
        <f>IF($D1166="","",IFERROR(INDEX(类别属性,MATCH($D1166,类别表,0)),""))</f>
        <v/>
      </c>
      <c r="M1166" s="18" t="n"/>
      <c r="N1166" s="18" t="n"/>
      <c r="O1166" s="26" t="n"/>
      <c r="P1166" s="21">
        <f>IF($C1166="","",IF(ISNA(MATCH($C1166,账户表,0)),"※这个账户不在【基础资料】的账户档案里",IF($B1166="","※没填日期，这一笔不会进任何月份的报表",IF(AND($F1166&lt;&gt;"",$G1166&lt;&gt;""),"※收入和支出不能同时填",IF(AND(N($F1166)=0,N($G1166)=0),"※收入和支出都没填",IF(OR(N($F1166)&lt;0,N($G1166)&lt;0),"※金额不能填负数，方向反了就换一列填",IF($D1166="","※没填收支类别，分类报表会漏掉这一笔",IF(ISNA(MATCH($D1166,类别表,0)),"※收支类别不在【基础资料】的清单里",IF(AND($L1166="内部转账",$M1166=""),"△内部转账要在「对方账户」写上另一头",IF(AND($L1166="内部转账",$M1166=$C1166),"※对方账户跟本账户是同一个",IF(AND($L1166&lt;&gt;"内部转账",$M1166&lt;&gt;""),"△填了对方账户，但类别不是内部转账",IF($H1166&lt;0,"△这一笔之后该账户余额成负数了，核一下",""))))))))))))</f>
        <v/>
      </c>
    </row>
    <row r="1167">
      <c r="A1167" s="17">
        <f>IF($C1167="","",COUNTA($C$5:$C1167))</f>
        <v/>
      </c>
      <c r="B1167" s="20" t="n"/>
      <c r="C1167" s="18" t="n"/>
      <c r="D1167" s="18" t="n"/>
      <c r="E1167" s="26" t="n"/>
      <c r="F1167" s="19" t="n"/>
      <c r="G1167" s="19" t="n"/>
      <c r="H1167" s="27">
        <f>IF($C1167="","",ROUND(SUMIF(账户表,$C1167,账户期初)+SUMIFS($F$5:F1167,$C$5:C1167,$C1167)-SUMIFS($G$5:G1167,$C$5:C1167,$C1167),2))</f>
        <v/>
      </c>
      <c r="I1167" s="18" t="n"/>
      <c r="J1167" s="18" t="n"/>
      <c r="K1167" s="28">
        <f>IF($B1167="","",--TEXT($B1167,"yyyymm"))</f>
        <v/>
      </c>
      <c r="L1167" s="29">
        <f>IF($D1167="","",IFERROR(INDEX(类别属性,MATCH($D1167,类别表,0)),""))</f>
        <v/>
      </c>
      <c r="M1167" s="18" t="n"/>
      <c r="N1167" s="18" t="n"/>
      <c r="O1167" s="26" t="n"/>
      <c r="P1167" s="21">
        <f>IF($C1167="","",IF(ISNA(MATCH($C1167,账户表,0)),"※这个账户不在【基础资料】的账户档案里",IF($B1167="","※没填日期，这一笔不会进任何月份的报表",IF(AND($F1167&lt;&gt;"",$G1167&lt;&gt;""),"※收入和支出不能同时填",IF(AND(N($F1167)=0,N($G1167)=0),"※收入和支出都没填",IF(OR(N($F1167)&lt;0,N($G1167)&lt;0),"※金额不能填负数，方向反了就换一列填",IF($D1167="","※没填收支类别，分类报表会漏掉这一笔",IF(ISNA(MATCH($D1167,类别表,0)),"※收支类别不在【基础资料】的清单里",IF(AND($L1167="内部转账",$M1167=""),"△内部转账要在「对方账户」写上另一头",IF(AND($L1167="内部转账",$M1167=$C1167),"※对方账户跟本账户是同一个",IF(AND($L1167&lt;&gt;"内部转账",$M1167&lt;&gt;""),"△填了对方账户，但类别不是内部转账",IF($H1167&lt;0,"△这一笔之后该账户余额成负数了，核一下",""))))))))))))</f>
        <v/>
      </c>
    </row>
    <row r="1168">
      <c r="A1168" s="17">
        <f>IF($C1168="","",COUNTA($C$5:$C1168))</f>
        <v/>
      </c>
      <c r="B1168" s="20" t="n"/>
      <c r="C1168" s="18" t="n"/>
      <c r="D1168" s="18" t="n"/>
      <c r="E1168" s="26" t="n"/>
      <c r="F1168" s="19" t="n"/>
      <c r="G1168" s="19" t="n"/>
      <c r="H1168" s="27">
        <f>IF($C1168="","",ROUND(SUMIF(账户表,$C1168,账户期初)+SUMIFS($F$5:F1168,$C$5:C1168,$C1168)-SUMIFS($G$5:G1168,$C$5:C1168,$C1168),2))</f>
        <v/>
      </c>
      <c r="I1168" s="18" t="n"/>
      <c r="J1168" s="18" t="n"/>
      <c r="K1168" s="28">
        <f>IF($B1168="","",--TEXT($B1168,"yyyymm"))</f>
        <v/>
      </c>
      <c r="L1168" s="29">
        <f>IF($D1168="","",IFERROR(INDEX(类别属性,MATCH($D1168,类别表,0)),""))</f>
        <v/>
      </c>
      <c r="M1168" s="18" t="n"/>
      <c r="N1168" s="18" t="n"/>
      <c r="O1168" s="26" t="n"/>
      <c r="P1168" s="21">
        <f>IF($C1168="","",IF(ISNA(MATCH($C1168,账户表,0)),"※这个账户不在【基础资料】的账户档案里",IF($B1168="","※没填日期，这一笔不会进任何月份的报表",IF(AND($F1168&lt;&gt;"",$G1168&lt;&gt;""),"※收入和支出不能同时填",IF(AND(N($F1168)=0,N($G1168)=0),"※收入和支出都没填",IF(OR(N($F1168)&lt;0,N($G1168)&lt;0),"※金额不能填负数，方向反了就换一列填",IF($D1168="","※没填收支类别，分类报表会漏掉这一笔",IF(ISNA(MATCH($D1168,类别表,0)),"※收支类别不在【基础资料】的清单里",IF(AND($L1168="内部转账",$M1168=""),"△内部转账要在「对方账户」写上另一头",IF(AND($L1168="内部转账",$M1168=$C1168),"※对方账户跟本账户是同一个",IF(AND($L1168&lt;&gt;"内部转账",$M1168&lt;&gt;""),"△填了对方账户，但类别不是内部转账",IF($H1168&lt;0,"△这一笔之后该账户余额成负数了，核一下",""))))))))))))</f>
        <v/>
      </c>
    </row>
    <row r="1169">
      <c r="A1169" s="17">
        <f>IF($C1169="","",COUNTA($C$5:$C1169))</f>
        <v/>
      </c>
      <c r="B1169" s="20" t="n"/>
      <c r="C1169" s="18" t="n"/>
      <c r="D1169" s="18" t="n"/>
      <c r="E1169" s="26" t="n"/>
      <c r="F1169" s="19" t="n"/>
      <c r="G1169" s="19" t="n"/>
      <c r="H1169" s="27">
        <f>IF($C1169="","",ROUND(SUMIF(账户表,$C1169,账户期初)+SUMIFS($F$5:F1169,$C$5:C1169,$C1169)-SUMIFS($G$5:G1169,$C$5:C1169,$C1169),2))</f>
        <v/>
      </c>
      <c r="I1169" s="18" t="n"/>
      <c r="J1169" s="18" t="n"/>
      <c r="K1169" s="28">
        <f>IF($B1169="","",--TEXT($B1169,"yyyymm"))</f>
        <v/>
      </c>
      <c r="L1169" s="29">
        <f>IF($D1169="","",IFERROR(INDEX(类别属性,MATCH($D1169,类别表,0)),""))</f>
        <v/>
      </c>
      <c r="M1169" s="18" t="n"/>
      <c r="N1169" s="18" t="n"/>
      <c r="O1169" s="26" t="n"/>
      <c r="P1169" s="21">
        <f>IF($C1169="","",IF(ISNA(MATCH($C1169,账户表,0)),"※这个账户不在【基础资料】的账户档案里",IF($B1169="","※没填日期，这一笔不会进任何月份的报表",IF(AND($F1169&lt;&gt;"",$G1169&lt;&gt;""),"※收入和支出不能同时填",IF(AND(N($F1169)=0,N($G1169)=0),"※收入和支出都没填",IF(OR(N($F1169)&lt;0,N($G1169)&lt;0),"※金额不能填负数，方向反了就换一列填",IF($D1169="","※没填收支类别，分类报表会漏掉这一笔",IF(ISNA(MATCH($D1169,类别表,0)),"※收支类别不在【基础资料】的清单里",IF(AND($L1169="内部转账",$M1169=""),"△内部转账要在「对方账户」写上另一头",IF(AND($L1169="内部转账",$M1169=$C1169),"※对方账户跟本账户是同一个",IF(AND($L1169&lt;&gt;"内部转账",$M1169&lt;&gt;""),"△填了对方账户，但类别不是内部转账",IF($H1169&lt;0,"△这一笔之后该账户余额成负数了，核一下",""))))))))))))</f>
        <v/>
      </c>
    </row>
    <row r="1170">
      <c r="A1170" s="17">
        <f>IF($C1170="","",COUNTA($C$5:$C1170))</f>
        <v/>
      </c>
      <c r="B1170" s="20" t="n"/>
      <c r="C1170" s="18" t="n"/>
      <c r="D1170" s="18" t="n"/>
      <c r="E1170" s="26" t="n"/>
      <c r="F1170" s="19" t="n"/>
      <c r="G1170" s="19" t="n"/>
      <c r="H1170" s="27">
        <f>IF($C1170="","",ROUND(SUMIF(账户表,$C1170,账户期初)+SUMIFS($F$5:F1170,$C$5:C1170,$C1170)-SUMIFS($G$5:G1170,$C$5:C1170,$C1170),2))</f>
        <v/>
      </c>
      <c r="I1170" s="18" t="n"/>
      <c r="J1170" s="18" t="n"/>
      <c r="K1170" s="28">
        <f>IF($B1170="","",--TEXT($B1170,"yyyymm"))</f>
        <v/>
      </c>
      <c r="L1170" s="29">
        <f>IF($D1170="","",IFERROR(INDEX(类别属性,MATCH($D1170,类别表,0)),""))</f>
        <v/>
      </c>
      <c r="M1170" s="18" t="n"/>
      <c r="N1170" s="18" t="n"/>
      <c r="O1170" s="26" t="n"/>
      <c r="P1170" s="21">
        <f>IF($C1170="","",IF(ISNA(MATCH($C1170,账户表,0)),"※这个账户不在【基础资料】的账户档案里",IF($B1170="","※没填日期，这一笔不会进任何月份的报表",IF(AND($F1170&lt;&gt;"",$G1170&lt;&gt;""),"※收入和支出不能同时填",IF(AND(N($F1170)=0,N($G1170)=0),"※收入和支出都没填",IF(OR(N($F1170)&lt;0,N($G1170)&lt;0),"※金额不能填负数，方向反了就换一列填",IF($D1170="","※没填收支类别，分类报表会漏掉这一笔",IF(ISNA(MATCH($D1170,类别表,0)),"※收支类别不在【基础资料】的清单里",IF(AND($L1170="内部转账",$M1170=""),"△内部转账要在「对方账户」写上另一头",IF(AND($L1170="内部转账",$M1170=$C1170),"※对方账户跟本账户是同一个",IF(AND($L1170&lt;&gt;"内部转账",$M1170&lt;&gt;""),"△填了对方账户，但类别不是内部转账",IF($H1170&lt;0,"△这一笔之后该账户余额成负数了，核一下",""))))))))))))</f>
        <v/>
      </c>
    </row>
    <row r="1171">
      <c r="A1171" s="17">
        <f>IF($C1171="","",COUNTA($C$5:$C1171))</f>
        <v/>
      </c>
      <c r="B1171" s="20" t="n"/>
      <c r="C1171" s="18" t="n"/>
      <c r="D1171" s="18" t="n"/>
      <c r="E1171" s="26" t="n"/>
      <c r="F1171" s="19" t="n"/>
      <c r="G1171" s="19" t="n"/>
      <c r="H1171" s="27">
        <f>IF($C1171="","",ROUND(SUMIF(账户表,$C1171,账户期初)+SUMIFS($F$5:F1171,$C$5:C1171,$C1171)-SUMIFS($G$5:G1171,$C$5:C1171,$C1171),2))</f>
        <v/>
      </c>
      <c r="I1171" s="18" t="n"/>
      <c r="J1171" s="18" t="n"/>
      <c r="K1171" s="28">
        <f>IF($B1171="","",--TEXT($B1171,"yyyymm"))</f>
        <v/>
      </c>
      <c r="L1171" s="29">
        <f>IF($D1171="","",IFERROR(INDEX(类别属性,MATCH($D1171,类别表,0)),""))</f>
        <v/>
      </c>
      <c r="M1171" s="18" t="n"/>
      <c r="N1171" s="18" t="n"/>
      <c r="O1171" s="26" t="n"/>
      <c r="P1171" s="21">
        <f>IF($C1171="","",IF(ISNA(MATCH($C1171,账户表,0)),"※这个账户不在【基础资料】的账户档案里",IF($B1171="","※没填日期，这一笔不会进任何月份的报表",IF(AND($F1171&lt;&gt;"",$G1171&lt;&gt;""),"※收入和支出不能同时填",IF(AND(N($F1171)=0,N($G1171)=0),"※收入和支出都没填",IF(OR(N($F1171)&lt;0,N($G1171)&lt;0),"※金额不能填负数，方向反了就换一列填",IF($D1171="","※没填收支类别，分类报表会漏掉这一笔",IF(ISNA(MATCH($D1171,类别表,0)),"※收支类别不在【基础资料】的清单里",IF(AND($L1171="内部转账",$M1171=""),"△内部转账要在「对方账户」写上另一头",IF(AND($L1171="内部转账",$M1171=$C1171),"※对方账户跟本账户是同一个",IF(AND($L1171&lt;&gt;"内部转账",$M1171&lt;&gt;""),"△填了对方账户，但类别不是内部转账",IF($H1171&lt;0,"△这一笔之后该账户余额成负数了，核一下",""))))))))))))</f>
        <v/>
      </c>
    </row>
    <row r="1172">
      <c r="A1172" s="17">
        <f>IF($C1172="","",COUNTA($C$5:$C1172))</f>
        <v/>
      </c>
      <c r="B1172" s="20" t="n"/>
      <c r="C1172" s="18" t="n"/>
      <c r="D1172" s="18" t="n"/>
      <c r="E1172" s="26" t="n"/>
      <c r="F1172" s="19" t="n"/>
      <c r="G1172" s="19" t="n"/>
      <c r="H1172" s="27">
        <f>IF($C1172="","",ROUND(SUMIF(账户表,$C1172,账户期初)+SUMIFS($F$5:F1172,$C$5:C1172,$C1172)-SUMIFS($G$5:G1172,$C$5:C1172,$C1172),2))</f>
        <v/>
      </c>
      <c r="I1172" s="18" t="n"/>
      <c r="J1172" s="18" t="n"/>
      <c r="K1172" s="28">
        <f>IF($B1172="","",--TEXT($B1172,"yyyymm"))</f>
        <v/>
      </c>
      <c r="L1172" s="29">
        <f>IF($D1172="","",IFERROR(INDEX(类别属性,MATCH($D1172,类别表,0)),""))</f>
        <v/>
      </c>
      <c r="M1172" s="18" t="n"/>
      <c r="N1172" s="18" t="n"/>
      <c r="O1172" s="26" t="n"/>
      <c r="P1172" s="21">
        <f>IF($C1172="","",IF(ISNA(MATCH($C1172,账户表,0)),"※这个账户不在【基础资料】的账户档案里",IF($B1172="","※没填日期，这一笔不会进任何月份的报表",IF(AND($F1172&lt;&gt;"",$G1172&lt;&gt;""),"※收入和支出不能同时填",IF(AND(N($F1172)=0,N($G1172)=0),"※收入和支出都没填",IF(OR(N($F1172)&lt;0,N($G1172)&lt;0),"※金额不能填负数，方向反了就换一列填",IF($D1172="","※没填收支类别，分类报表会漏掉这一笔",IF(ISNA(MATCH($D1172,类别表,0)),"※收支类别不在【基础资料】的清单里",IF(AND($L1172="内部转账",$M1172=""),"△内部转账要在「对方账户」写上另一头",IF(AND($L1172="内部转账",$M1172=$C1172),"※对方账户跟本账户是同一个",IF(AND($L1172&lt;&gt;"内部转账",$M1172&lt;&gt;""),"△填了对方账户，但类别不是内部转账",IF($H1172&lt;0,"△这一笔之后该账户余额成负数了，核一下",""))))))))))))</f>
        <v/>
      </c>
    </row>
    <row r="1173">
      <c r="A1173" s="17">
        <f>IF($C1173="","",COUNTA($C$5:$C1173))</f>
        <v/>
      </c>
      <c r="B1173" s="20" t="n"/>
      <c r="C1173" s="18" t="n"/>
      <c r="D1173" s="18" t="n"/>
      <c r="E1173" s="26" t="n"/>
      <c r="F1173" s="19" t="n"/>
      <c r="G1173" s="19" t="n"/>
      <c r="H1173" s="27">
        <f>IF($C1173="","",ROUND(SUMIF(账户表,$C1173,账户期初)+SUMIFS($F$5:F1173,$C$5:C1173,$C1173)-SUMIFS($G$5:G1173,$C$5:C1173,$C1173),2))</f>
        <v/>
      </c>
      <c r="I1173" s="18" t="n"/>
      <c r="J1173" s="18" t="n"/>
      <c r="K1173" s="28">
        <f>IF($B1173="","",--TEXT($B1173,"yyyymm"))</f>
        <v/>
      </c>
      <c r="L1173" s="29">
        <f>IF($D1173="","",IFERROR(INDEX(类别属性,MATCH($D1173,类别表,0)),""))</f>
        <v/>
      </c>
      <c r="M1173" s="18" t="n"/>
      <c r="N1173" s="18" t="n"/>
      <c r="O1173" s="26" t="n"/>
      <c r="P1173" s="21">
        <f>IF($C1173="","",IF(ISNA(MATCH($C1173,账户表,0)),"※这个账户不在【基础资料】的账户档案里",IF($B1173="","※没填日期，这一笔不会进任何月份的报表",IF(AND($F1173&lt;&gt;"",$G1173&lt;&gt;""),"※收入和支出不能同时填",IF(AND(N($F1173)=0,N($G1173)=0),"※收入和支出都没填",IF(OR(N($F1173)&lt;0,N($G1173)&lt;0),"※金额不能填负数，方向反了就换一列填",IF($D1173="","※没填收支类别，分类报表会漏掉这一笔",IF(ISNA(MATCH($D1173,类别表,0)),"※收支类别不在【基础资料】的清单里",IF(AND($L1173="内部转账",$M1173=""),"△内部转账要在「对方账户」写上另一头",IF(AND($L1173="内部转账",$M1173=$C1173),"※对方账户跟本账户是同一个",IF(AND($L1173&lt;&gt;"内部转账",$M1173&lt;&gt;""),"△填了对方账户，但类别不是内部转账",IF($H1173&lt;0,"△这一笔之后该账户余额成负数了，核一下",""))))))))))))</f>
        <v/>
      </c>
    </row>
    <row r="1174">
      <c r="A1174" s="17">
        <f>IF($C1174="","",COUNTA($C$5:$C1174))</f>
        <v/>
      </c>
      <c r="B1174" s="20" t="n"/>
      <c r="C1174" s="18" t="n"/>
      <c r="D1174" s="18" t="n"/>
      <c r="E1174" s="26" t="n"/>
      <c r="F1174" s="19" t="n"/>
      <c r="G1174" s="19" t="n"/>
      <c r="H1174" s="27">
        <f>IF($C1174="","",ROUND(SUMIF(账户表,$C1174,账户期初)+SUMIFS($F$5:F1174,$C$5:C1174,$C1174)-SUMIFS($G$5:G1174,$C$5:C1174,$C1174),2))</f>
        <v/>
      </c>
      <c r="I1174" s="18" t="n"/>
      <c r="J1174" s="18" t="n"/>
      <c r="K1174" s="28">
        <f>IF($B1174="","",--TEXT($B1174,"yyyymm"))</f>
        <v/>
      </c>
      <c r="L1174" s="29">
        <f>IF($D1174="","",IFERROR(INDEX(类别属性,MATCH($D1174,类别表,0)),""))</f>
        <v/>
      </c>
      <c r="M1174" s="18" t="n"/>
      <c r="N1174" s="18" t="n"/>
      <c r="O1174" s="26" t="n"/>
      <c r="P1174" s="21">
        <f>IF($C1174="","",IF(ISNA(MATCH($C1174,账户表,0)),"※这个账户不在【基础资料】的账户档案里",IF($B1174="","※没填日期，这一笔不会进任何月份的报表",IF(AND($F1174&lt;&gt;"",$G1174&lt;&gt;""),"※收入和支出不能同时填",IF(AND(N($F1174)=0,N($G1174)=0),"※收入和支出都没填",IF(OR(N($F1174)&lt;0,N($G1174)&lt;0),"※金额不能填负数，方向反了就换一列填",IF($D1174="","※没填收支类别，分类报表会漏掉这一笔",IF(ISNA(MATCH($D1174,类别表,0)),"※收支类别不在【基础资料】的清单里",IF(AND($L1174="内部转账",$M1174=""),"△内部转账要在「对方账户」写上另一头",IF(AND($L1174="内部转账",$M1174=$C1174),"※对方账户跟本账户是同一个",IF(AND($L1174&lt;&gt;"内部转账",$M1174&lt;&gt;""),"△填了对方账户，但类别不是内部转账",IF($H1174&lt;0,"△这一笔之后该账户余额成负数了，核一下",""))))))))))))</f>
        <v/>
      </c>
    </row>
    <row r="1175">
      <c r="A1175" s="17">
        <f>IF($C1175="","",COUNTA($C$5:$C1175))</f>
        <v/>
      </c>
      <c r="B1175" s="20" t="n"/>
      <c r="C1175" s="18" t="n"/>
      <c r="D1175" s="18" t="n"/>
      <c r="E1175" s="26" t="n"/>
      <c r="F1175" s="19" t="n"/>
      <c r="G1175" s="19" t="n"/>
      <c r="H1175" s="27">
        <f>IF($C1175="","",ROUND(SUMIF(账户表,$C1175,账户期初)+SUMIFS($F$5:F1175,$C$5:C1175,$C1175)-SUMIFS($G$5:G1175,$C$5:C1175,$C1175),2))</f>
        <v/>
      </c>
      <c r="I1175" s="18" t="n"/>
      <c r="J1175" s="18" t="n"/>
      <c r="K1175" s="28">
        <f>IF($B1175="","",--TEXT($B1175,"yyyymm"))</f>
        <v/>
      </c>
      <c r="L1175" s="29">
        <f>IF($D1175="","",IFERROR(INDEX(类别属性,MATCH($D1175,类别表,0)),""))</f>
        <v/>
      </c>
      <c r="M1175" s="18" t="n"/>
      <c r="N1175" s="18" t="n"/>
      <c r="O1175" s="26" t="n"/>
      <c r="P1175" s="21">
        <f>IF($C1175="","",IF(ISNA(MATCH($C1175,账户表,0)),"※这个账户不在【基础资料】的账户档案里",IF($B1175="","※没填日期，这一笔不会进任何月份的报表",IF(AND($F1175&lt;&gt;"",$G1175&lt;&gt;""),"※收入和支出不能同时填",IF(AND(N($F1175)=0,N($G1175)=0),"※收入和支出都没填",IF(OR(N($F1175)&lt;0,N($G1175)&lt;0),"※金额不能填负数，方向反了就换一列填",IF($D1175="","※没填收支类别，分类报表会漏掉这一笔",IF(ISNA(MATCH($D1175,类别表,0)),"※收支类别不在【基础资料】的清单里",IF(AND($L1175="内部转账",$M1175=""),"△内部转账要在「对方账户」写上另一头",IF(AND($L1175="内部转账",$M1175=$C1175),"※对方账户跟本账户是同一个",IF(AND($L1175&lt;&gt;"内部转账",$M1175&lt;&gt;""),"△填了对方账户，但类别不是内部转账",IF($H1175&lt;0,"△这一笔之后该账户余额成负数了，核一下",""))))))))))))</f>
        <v/>
      </c>
    </row>
    <row r="1176">
      <c r="A1176" s="17">
        <f>IF($C1176="","",COUNTA($C$5:$C1176))</f>
        <v/>
      </c>
      <c r="B1176" s="20" t="n"/>
      <c r="C1176" s="18" t="n"/>
      <c r="D1176" s="18" t="n"/>
      <c r="E1176" s="26" t="n"/>
      <c r="F1176" s="19" t="n"/>
      <c r="G1176" s="19" t="n"/>
      <c r="H1176" s="27">
        <f>IF($C1176="","",ROUND(SUMIF(账户表,$C1176,账户期初)+SUMIFS($F$5:F1176,$C$5:C1176,$C1176)-SUMIFS($G$5:G1176,$C$5:C1176,$C1176),2))</f>
        <v/>
      </c>
      <c r="I1176" s="18" t="n"/>
      <c r="J1176" s="18" t="n"/>
      <c r="K1176" s="28">
        <f>IF($B1176="","",--TEXT($B1176,"yyyymm"))</f>
        <v/>
      </c>
      <c r="L1176" s="29">
        <f>IF($D1176="","",IFERROR(INDEX(类别属性,MATCH($D1176,类别表,0)),""))</f>
        <v/>
      </c>
      <c r="M1176" s="18" t="n"/>
      <c r="N1176" s="18" t="n"/>
      <c r="O1176" s="26" t="n"/>
      <c r="P1176" s="21">
        <f>IF($C1176="","",IF(ISNA(MATCH($C1176,账户表,0)),"※这个账户不在【基础资料】的账户档案里",IF($B1176="","※没填日期，这一笔不会进任何月份的报表",IF(AND($F1176&lt;&gt;"",$G1176&lt;&gt;""),"※收入和支出不能同时填",IF(AND(N($F1176)=0,N($G1176)=0),"※收入和支出都没填",IF(OR(N($F1176)&lt;0,N($G1176)&lt;0),"※金额不能填负数，方向反了就换一列填",IF($D1176="","※没填收支类别，分类报表会漏掉这一笔",IF(ISNA(MATCH($D1176,类别表,0)),"※收支类别不在【基础资料】的清单里",IF(AND($L1176="内部转账",$M1176=""),"△内部转账要在「对方账户」写上另一头",IF(AND($L1176="内部转账",$M1176=$C1176),"※对方账户跟本账户是同一个",IF(AND($L1176&lt;&gt;"内部转账",$M1176&lt;&gt;""),"△填了对方账户，但类别不是内部转账",IF($H1176&lt;0,"△这一笔之后该账户余额成负数了，核一下",""))))))))))))</f>
        <v/>
      </c>
    </row>
    <row r="1177">
      <c r="A1177" s="17">
        <f>IF($C1177="","",COUNTA($C$5:$C1177))</f>
        <v/>
      </c>
      <c r="B1177" s="20" t="n"/>
      <c r="C1177" s="18" t="n"/>
      <c r="D1177" s="18" t="n"/>
      <c r="E1177" s="26" t="n"/>
      <c r="F1177" s="19" t="n"/>
      <c r="G1177" s="19" t="n"/>
      <c r="H1177" s="27">
        <f>IF($C1177="","",ROUND(SUMIF(账户表,$C1177,账户期初)+SUMIFS($F$5:F1177,$C$5:C1177,$C1177)-SUMIFS($G$5:G1177,$C$5:C1177,$C1177),2))</f>
        <v/>
      </c>
      <c r="I1177" s="18" t="n"/>
      <c r="J1177" s="18" t="n"/>
      <c r="K1177" s="28">
        <f>IF($B1177="","",--TEXT($B1177,"yyyymm"))</f>
        <v/>
      </c>
      <c r="L1177" s="29">
        <f>IF($D1177="","",IFERROR(INDEX(类别属性,MATCH($D1177,类别表,0)),""))</f>
        <v/>
      </c>
      <c r="M1177" s="18" t="n"/>
      <c r="N1177" s="18" t="n"/>
      <c r="O1177" s="26" t="n"/>
      <c r="P1177" s="21">
        <f>IF($C1177="","",IF(ISNA(MATCH($C1177,账户表,0)),"※这个账户不在【基础资料】的账户档案里",IF($B1177="","※没填日期，这一笔不会进任何月份的报表",IF(AND($F1177&lt;&gt;"",$G1177&lt;&gt;""),"※收入和支出不能同时填",IF(AND(N($F1177)=0,N($G1177)=0),"※收入和支出都没填",IF(OR(N($F1177)&lt;0,N($G1177)&lt;0),"※金额不能填负数，方向反了就换一列填",IF($D1177="","※没填收支类别，分类报表会漏掉这一笔",IF(ISNA(MATCH($D1177,类别表,0)),"※收支类别不在【基础资料】的清单里",IF(AND($L1177="内部转账",$M1177=""),"△内部转账要在「对方账户」写上另一头",IF(AND($L1177="内部转账",$M1177=$C1177),"※对方账户跟本账户是同一个",IF(AND($L1177&lt;&gt;"内部转账",$M1177&lt;&gt;""),"△填了对方账户，但类别不是内部转账",IF($H1177&lt;0,"△这一笔之后该账户余额成负数了，核一下",""))))))))))))</f>
        <v/>
      </c>
    </row>
    <row r="1178">
      <c r="A1178" s="17">
        <f>IF($C1178="","",COUNTA($C$5:$C1178))</f>
        <v/>
      </c>
      <c r="B1178" s="20" t="n"/>
      <c r="C1178" s="18" t="n"/>
      <c r="D1178" s="18" t="n"/>
      <c r="E1178" s="26" t="n"/>
      <c r="F1178" s="19" t="n"/>
      <c r="G1178" s="19" t="n"/>
      <c r="H1178" s="27">
        <f>IF($C1178="","",ROUND(SUMIF(账户表,$C1178,账户期初)+SUMIFS($F$5:F1178,$C$5:C1178,$C1178)-SUMIFS($G$5:G1178,$C$5:C1178,$C1178),2))</f>
        <v/>
      </c>
      <c r="I1178" s="18" t="n"/>
      <c r="J1178" s="18" t="n"/>
      <c r="K1178" s="28">
        <f>IF($B1178="","",--TEXT($B1178,"yyyymm"))</f>
        <v/>
      </c>
      <c r="L1178" s="29">
        <f>IF($D1178="","",IFERROR(INDEX(类别属性,MATCH($D1178,类别表,0)),""))</f>
        <v/>
      </c>
      <c r="M1178" s="18" t="n"/>
      <c r="N1178" s="18" t="n"/>
      <c r="O1178" s="26" t="n"/>
      <c r="P1178" s="21">
        <f>IF($C1178="","",IF(ISNA(MATCH($C1178,账户表,0)),"※这个账户不在【基础资料】的账户档案里",IF($B1178="","※没填日期，这一笔不会进任何月份的报表",IF(AND($F1178&lt;&gt;"",$G1178&lt;&gt;""),"※收入和支出不能同时填",IF(AND(N($F1178)=0,N($G1178)=0),"※收入和支出都没填",IF(OR(N($F1178)&lt;0,N($G1178)&lt;0),"※金额不能填负数，方向反了就换一列填",IF($D1178="","※没填收支类别，分类报表会漏掉这一笔",IF(ISNA(MATCH($D1178,类别表,0)),"※收支类别不在【基础资料】的清单里",IF(AND($L1178="内部转账",$M1178=""),"△内部转账要在「对方账户」写上另一头",IF(AND($L1178="内部转账",$M1178=$C1178),"※对方账户跟本账户是同一个",IF(AND($L1178&lt;&gt;"内部转账",$M1178&lt;&gt;""),"△填了对方账户，但类别不是内部转账",IF($H1178&lt;0,"△这一笔之后该账户余额成负数了，核一下",""))))))))))))</f>
        <v/>
      </c>
    </row>
    <row r="1179">
      <c r="A1179" s="17">
        <f>IF($C1179="","",COUNTA($C$5:$C1179))</f>
        <v/>
      </c>
      <c r="B1179" s="20" t="n"/>
      <c r="C1179" s="18" t="n"/>
      <c r="D1179" s="18" t="n"/>
      <c r="E1179" s="26" t="n"/>
      <c r="F1179" s="19" t="n"/>
      <c r="G1179" s="19" t="n"/>
      <c r="H1179" s="27">
        <f>IF($C1179="","",ROUND(SUMIF(账户表,$C1179,账户期初)+SUMIFS($F$5:F1179,$C$5:C1179,$C1179)-SUMIFS($G$5:G1179,$C$5:C1179,$C1179),2))</f>
        <v/>
      </c>
      <c r="I1179" s="18" t="n"/>
      <c r="J1179" s="18" t="n"/>
      <c r="K1179" s="28">
        <f>IF($B1179="","",--TEXT($B1179,"yyyymm"))</f>
        <v/>
      </c>
      <c r="L1179" s="29">
        <f>IF($D1179="","",IFERROR(INDEX(类别属性,MATCH($D1179,类别表,0)),""))</f>
        <v/>
      </c>
      <c r="M1179" s="18" t="n"/>
      <c r="N1179" s="18" t="n"/>
      <c r="O1179" s="26" t="n"/>
      <c r="P1179" s="21">
        <f>IF($C1179="","",IF(ISNA(MATCH($C1179,账户表,0)),"※这个账户不在【基础资料】的账户档案里",IF($B1179="","※没填日期，这一笔不会进任何月份的报表",IF(AND($F1179&lt;&gt;"",$G1179&lt;&gt;""),"※收入和支出不能同时填",IF(AND(N($F1179)=0,N($G1179)=0),"※收入和支出都没填",IF(OR(N($F1179)&lt;0,N($G1179)&lt;0),"※金额不能填负数，方向反了就换一列填",IF($D1179="","※没填收支类别，分类报表会漏掉这一笔",IF(ISNA(MATCH($D1179,类别表,0)),"※收支类别不在【基础资料】的清单里",IF(AND($L1179="内部转账",$M1179=""),"△内部转账要在「对方账户」写上另一头",IF(AND($L1179="内部转账",$M1179=$C1179),"※对方账户跟本账户是同一个",IF(AND($L1179&lt;&gt;"内部转账",$M1179&lt;&gt;""),"△填了对方账户，但类别不是内部转账",IF($H1179&lt;0,"△这一笔之后该账户余额成负数了，核一下",""))))))))))))</f>
        <v/>
      </c>
    </row>
    <row r="1180">
      <c r="A1180" s="17">
        <f>IF($C1180="","",COUNTA($C$5:$C1180))</f>
        <v/>
      </c>
      <c r="B1180" s="20" t="n"/>
      <c r="C1180" s="18" t="n"/>
      <c r="D1180" s="18" t="n"/>
      <c r="E1180" s="26" t="n"/>
      <c r="F1180" s="19" t="n"/>
      <c r="G1180" s="19" t="n"/>
      <c r="H1180" s="27">
        <f>IF($C1180="","",ROUND(SUMIF(账户表,$C1180,账户期初)+SUMIFS($F$5:F1180,$C$5:C1180,$C1180)-SUMIFS($G$5:G1180,$C$5:C1180,$C1180),2))</f>
        <v/>
      </c>
      <c r="I1180" s="18" t="n"/>
      <c r="J1180" s="18" t="n"/>
      <c r="K1180" s="28">
        <f>IF($B1180="","",--TEXT($B1180,"yyyymm"))</f>
        <v/>
      </c>
      <c r="L1180" s="29">
        <f>IF($D1180="","",IFERROR(INDEX(类别属性,MATCH($D1180,类别表,0)),""))</f>
        <v/>
      </c>
      <c r="M1180" s="18" t="n"/>
      <c r="N1180" s="18" t="n"/>
      <c r="O1180" s="26" t="n"/>
      <c r="P1180" s="21">
        <f>IF($C1180="","",IF(ISNA(MATCH($C1180,账户表,0)),"※这个账户不在【基础资料】的账户档案里",IF($B1180="","※没填日期，这一笔不会进任何月份的报表",IF(AND($F1180&lt;&gt;"",$G1180&lt;&gt;""),"※收入和支出不能同时填",IF(AND(N($F1180)=0,N($G1180)=0),"※收入和支出都没填",IF(OR(N($F1180)&lt;0,N($G1180)&lt;0),"※金额不能填负数，方向反了就换一列填",IF($D1180="","※没填收支类别，分类报表会漏掉这一笔",IF(ISNA(MATCH($D1180,类别表,0)),"※收支类别不在【基础资料】的清单里",IF(AND($L1180="内部转账",$M1180=""),"△内部转账要在「对方账户」写上另一头",IF(AND($L1180="内部转账",$M1180=$C1180),"※对方账户跟本账户是同一个",IF(AND($L1180&lt;&gt;"内部转账",$M1180&lt;&gt;""),"△填了对方账户，但类别不是内部转账",IF($H1180&lt;0,"△这一笔之后该账户余额成负数了，核一下",""))))))))))))</f>
        <v/>
      </c>
    </row>
    <row r="1181">
      <c r="A1181" s="17">
        <f>IF($C1181="","",COUNTA($C$5:$C1181))</f>
        <v/>
      </c>
      <c r="B1181" s="20" t="n"/>
      <c r="C1181" s="18" t="n"/>
      <c r="D1181" s="18" t="n"/>
      <c r="E1181" s="26" t="n"/>
      <c r="F1181" s="19" t="n"/>
      <c r="G1181" s="19" t="n"/>
      <c r="H1181" s="27">
        <f>IF($C1181="","",ROUND(SUMIF(账户表,$C1181,账户期初)+SUMIFS($F$5:F1181,$C$5:C1181,$C1181)-SUMIFS($G$5:G1181,$C$5:C1181,$C1181),2))</f>
        <v/>
      </c>
      <c r="I1181" s="18" t="n"/>
      <c r="J1181" s="18" t="n"/>
      <c r="K1181" s="28">
        <f>IF($B1181="","",--TEXT($B1181,"yyyymm"))</f>
        <v/>
      </c>
      <c r="L1181" s="29">
        <f>IF($D1181="","",IFERROR(INDEX(类别属性,MATCH($D1181,类别表,0)),""))</f>
        <v/>
      </c>
      <c r="M1181" s="18" t="n"/>
      <c r="N1181" s="18" t="n"/>
      <c r="O1181" s="26" t="n"/>
      <c r="P1181" s="21">
        <f>IF($C1181="","",IF(ISNA(MATCH($C1181,账户表,0)),"※这个账户不在【基础资料】的账户档案里",IF($B1181="","※没填日期，这一笔不会进任何月份的报表",IF(AND($F1181&lt;&gt;"",$G1181&lt;&gt;""),"※收入和支出不能同时填",IF(AND(N($F1181)=0,N($G1181)=0),"※收入和支出都没填",IF(OR(N($F1181)&lt;0,N($G1181)&lt;0),"※金额不能填负数，方向反了就换一列填",IF($D1181="","※没填收支类别，分类报表会漏掉这一笔",IF(ISNA(MATCH($D1181,类别表,0)),"※收支类别不在【基础资料】的清单里",IF(AND($L1181="内部转账",$M1181=""),"△内部转账要在「对方账户」写上另一头",IF(AND($L1181="内部转账",$M1181=$C1181),"※对方账户跟本账户是同一个",IF(AND($L1181&lt;&gt;"内部转账",$M1181&lt;&gt;""),"△填了对方账户，但类别不是内部转账",IF($H1181&lt;0,"△这一笔之后该账户余额成负数了，核一下",""))))))))))))</f>
        <v/>
      </c>
    </row>
    <row r="1182">
      <c r="A1182" s="17">
        <f>IF($C1182="","",COUNTA($C$5:$C1182))</f>
        <v/>
      </c>
      <c r="B1182" s="20" t="n"/>
      <c r="C1182" s="18" t="n"/>
      <c r="D1182" s="18" t="n"/>
      <c r="E1182" s="26" t="n"/>
      <c r="F1182" s="19" t="n"/>
      <c r="G1182" s="19" t="n"/>
      <c r="H1182" s="27">
        <f>IF($C1182="","",ROUND(SUMIF(账户表,$C1182,账户期初)+SUMIFS($F$5:F1182,$C$5:C1182,$C1182)-SUMIFS($G$5:G1182,$C$5:C1182,$C1182),2))</f>
        <v/>
      </c>
      <c r="I1182" s="18" t="n"/>
      <c r="J1182" s="18" t="n"/>
      <c r="K1182" s="28">
        <f>IF($B1182="","",--TEXT($B1182,"yyyymm"))</f>
        <v/>
      </c>
      <c r="L1182" s="29">
        <f>IF($D1182="","",IFERROR(INDEX(类别属性,MATCH($D1182,类别表,0)),""))</f>
        <v/>
      </c>
      <c r="M1182" s="18" t="n"/>
      <c r="N1182" s="18" t="n"/>
      <c r="O1182" s="26" t="n"/>
      <c r="P1182" s="21">
        <f>IF($C1182="","",IF(ISNA(MATCH($C1182,账户表,0)),"※这个账户不在【基础资料】的账户档案里",IF($B1182="","※没填日期，这一笔不会进任何月份的报表",IF(AND($F1182&lt;&gt;"",$G1182&lt;&gt;""),"※收入和支出不能同时填",IF(AND(N($F1182)=0,N($G1182)=0),"※收入和支出都没填",IF(OR(N($F1182)&lt;0,N($G1182)&lt;0),"※金额不能填负数，方向反了就换一列填",IF($D1182="","※没填收支类别，分类报表会漏掉这一笔",IF(ISNA(MATCH($D1182,类别表,0)),"※收支类别不在【基础资料】的清单里",IF(AND($L1182="内部转账",$M1182=""),"△内部转账要在「对方账户」写上另一头",IF(AND($L1182="内部转账",$M1182=$C1182),"※对方账户跟本账户是同一个",IF(AND($L1182&lt;&gt;"内部转账",$M1182&lt;&gt;""),"△填了对方账户，但类别不是内部转账",IF($H1182&lt;0,"△这一笔之后该账户余额成负数了，核一下",""))))))))))))</f>
        <v/>
      </c>
    </row>
    <row r="1183">
      <c r="A1183" s="17">
        <f>IF($C1183="","",COUNTA($C$5:$C1183))</f>
        <v/>
      </c>
      <c r="B1183" s="20" t="n"/>
      <c r="C1183" s="18" t="n"/>
      <c r="D1183" s="18" t="n"/>
      <c r="E1183" s="26" t="n"/>
      <c r="F1183" s="19" t="n"/>
      <c r="G1183" s="19" t="n"/>
      <c r="H1183" s="27">
        <f>IF($C1183="","",ROUND(SUMIF(账户表,$C1183,账户期初)+SUMIFS($F$5:F1183,$C$5:C1183,$C1183)-SUMIFS($G$5:G1183,$C$5:C1183,$C1183),2))</f>
        <v/>
      </c>
      <c r="I1183" s="18" t="n"/>
      <c r="J1183" s="18" t="n"/>
      <c r="K1183" s="28">
        <f>IF($B1183="","",--TEXT($B1183,"yyyymm"))</f>
        <v/>
      </c>
      <c r="L1183" s="29">
        <f>IF($D1183="","",IFERROR(INDEX(类别属性,MATCH($D1183,类别表,0)),""))</f>
        <v/>
      </c>
      <c r="M1183" s="18" t="n"/>
      <c r="N1183" s="18" t="n"/>
      <c r="O1183" s="26" t="n"/>
      <c r="P1183" s="21">
        <f>IF($C1183="","",IF(ISNA(MATCH($C1183,账户表,0)),"※这个账户不在【基础资料】的账户档案里",IF($B1183="","※没填日期，这一笔不会进任何月份的报表",IF(AND($F1183&lt;&gt;"",$G1183&lt;&gt;""),"※收入和支出不能同时填",IF(AND(N($F1183)=0,N($G1183)=0),"※收入和支出都没填",IF(OR(N($F1183)&lt;0,N($G1183)&lt;0),"※金额不能填负数，方向反了就换一列填",IF($D1183="","※没填收支类别，分类报表会漏掉这一笔",IF(ISNA(MATCH($D1183,类别表,0)),"※收支类别不在【基础资料】的清单里",IF(AND($L1183="内部转账",$M1183=""),"△内部转账要在「对方账户」写上另一头",IF(AND($L1183="内部转账",$M1183=$C1183),"※对方账户跟本账户是同一个",IF(AND($L1183&lt;&gt;"内部转账",$M1183&lt;&gt;""),"△填了对方账户，但类别不是内部转账",IF($H1183&lt;0,"△这一笔之后该账户余额成负数了，核一下",""))))))))))))</f>
        <v/>
      </c>
    </row>
    <row r="1184">
      <c r="A1184" s="17">
        <f>IF($C1184="","",COUNTA($C$5:$C1184))</f>
        <v/>
      </c>
      <c r="B1184" s="20" t="n"/>
      <c r="C1184" s="18" t="n"/>
      <c r="D1184" s="18" t="n"/>
      <c r="E1184" s="26" t="n"/>
      <c r="F1184" s="19" t="n"/>
      <c r="G1184" s="19" t="n"/>
      <c r="H1184" s="27">
        <f>IF($C1184="","",ROUND(SUMIF(账户表,$C1184,账户期初)+SUMIFS($F$5:F1184,$C$5:C1184,$C1184)-SUMIFS($G$5:G1184,$C$5:C1184,$C1184),2))</f>
        <v/>
      </c>
      <c r="I1184" s="18" t="n"/>
      <c r="J1184" s="18" t="n"/>
      <c r="K1184" s="28">
        <f>IF($B1184="","",--TEXT($B1184,"yyyymm"))</f>
        <v/>
      </c>
      <c r="L1184" s="29">
        <f>IF($D1184="","",IFERROR(INDEX(类别属性,MATCH($D1184,类别表,0)),""))</f>
        <v/>
      </c>
      <c r="M1184" s="18" t="n"/>
      <c r="N1184" s="18" t="n"/>
      <c r="O1184" s="26" t="n"/>
      <c r="P1184" s="21">
        <f>IF($C1184="","",IF(ISNA(MATCH($C1184,账户表,0)),"※这个账户不在【基础资料】的账户档案里",IF($B1184="","※没填日期，这一笔不会进任何月份的报表",IF(AND($F1184&lt;&gt;"",$G1184&lt;&gt;""),"※收入和支出不能同时填",IF(AND(N($F1184)=0,N($G1184)=0),"※收入和支出都没填",IF(OR(N($F1184)&lt;0,N($G1184)&lt;0),"※金额不能填负数，方向反了就换一列填",IF($D1184="","※没填收支类别，分类报表会漏掉这一笔",IF(ISNA(MATCH($D1184,类别表,0)),"※收支类别不在【基础资料】的清单里",IF(AND($L1184="内部转账",$M1184=""),"△内部转账要在「对方账户」写上另一头",IF(AND($L1184="内部转账",$M1184=$C1184),"※对方账户跟本账户是同一个",IF(AND($L1184&lt;&gt;"内部转账",$M1184&lt;&gt;""),"△填了对方账户，但类别不是内部转账",IF($H1184&lt;0,"△这一笔之后该账户余额成负数了，核一下",""))))))))))))</f>
        <v/>
      </c>
    </row>
    <row r="1185">
      <c r="A1185" s="17">
        <f>IF($C1185="","",COUNTA($C$5:$C1185))</f>
        <v/>
      </c>
      <c r="B1185" s="20" t="n"/>
      <c r="C1185" s="18" t="n"/>
      <c r="D1185" s="18" t="n"/>
      <c r="E1185" s="26" t="n"/>
      <c r="F1185" s="19" t="n"/>
      <c r="G1185" s="19" t="n"/>
      <c r="H1185" s="27">
        <f>IF($C1185="","",ROUND(SUMIF(账户表,$C1185,账户期初)+SUMIFS($F$5:F1185,$C$5:C1185,$C1185)-SUMIFS($G$5:G1185,$C$5:C1185,$C1185),2))</f>
        <v/>
      </c>
      <c r="I1185" s="18" t="n"/>
      <c r="J1185" s="18" t="n"/>
      <c r="K1185" s="28">
        <f>IF($B1185="","",--TEXT($B1185,"yyyymm"))</f>
        <v/>
      </c>
      <c r="L1185" s="29">
        <f>IF($D1185="","",IFERROR(INDEX(类别属性,MATCH($D1185,类别表,0)),""))</f>
        <v/>
      </c>
      <c r="M1185" s="18" t="n"/>
      <c r="N1185" s="18" t="n"/>
      <c r="O1185" s="26" t="n"/>
      <c r="P1185" s="21">
        <f>IF($C1185="","",IF(ISNA(MATCH($C1185,账户表,0)),"※这个账户不在【基础资料】的账户档案里",IF($B1185="","※没填日期，这一笔不会进任何月份的报表",IF(AND($F1185&lt;&gt;"",$G1185&lt;&gt;""),"※收入和支出不能同时填",IF(AND(N($F1185)=0,N($G1185)=0),"※收入和支出都没填",IF(OR(N($F1185)&lt;0,N($G1185)&lt;0),"※金额不能填负数，方向反了就换一列填",IF($D1185="","※没填收支类别，分类报表会漏掉这一笔",IF(ISNA(MATCH($D1185,类别表,0)),"※收支类别不在【基础资料】的清单里",IF(AND($L1185="内部转账",$M1185=""),"△内部转账要在「对方账户」写上另一头",IF(AND($L1185="内部转账",$M1185=$C1185),"※对方账户跟本账户是同一个",IF(AND($L1185&lt;&gt;"内部转账",$M1185&lt;&gt;""),"△填了对方账户，但类别不是内部转账",IF($H1185&lt;0,"△这一笔之后该账户余额成负数了，核一下",""))))))))))))</f>
        <v/>
      </c>
    </row>
    <row r="1186">
      <c r="A1186" s="17">
        <f>IF($C1186="","",COUNTA($C$5:$C1186))</f>
        <v/>
      </c>
      <c r="B1186" s="20" t="n"/>
      <c r="C1186" s="18" t="n"/>
      <c r="D1186" s="18" t="n"/>
      <c r="E1186" s="26" t="n"/>
      <c r="F1186" s="19" t="n"/>
      <c r="G1186" s="19" t="n"/>
      <c r="H1186" s="27">
        <f>IF($C1186="","",ROUND(SUMIF(账户表,$C1186,账户期初)+SUMIFS($F$5:F1186,$C$5:C1186,$C1186)-SUMIFS($G$5:G1186,$C$5:C1186,$C1186),2))</f>
        <v/>
      </c>
      <c r="I1186" s="18" t="n"/>
      <c r="J1186" s="18" t="n"/>
      <c r="K1186" s="28">
        <f>IF($B1186="","",--TEXT($B1186,"yyyymm"))</f>
        <v/>
      </c>
      <c r="L1186" s="29">
        <f>IF($D1186="","",IFERROR(INDEX(类别属性,MATCH($D1186,类别表,0)),""))</f>
        <v/>
      </c>
      <c r="M1186" s="18" t="n"/>
      <c r="N1186" s="18" t="n"/>
      <c r="O1186" s="26" t="n"/>
      <c r="P1186" s="21">
        <f>IF($C1186="","",IF(ISNA(MATCH($C1186,账户表,0)),"※这个账户不在【基础资料】的账户档案里",IF($B1186="","※没填日期，这一笔不会进任何月份的报表",IF(AND($F1186&lt;&gt;"",$G1186&lt;&gt;""),"※收入和支出不能同时填",IF(AND(N($F1186)=0,N($G1186)=0),"※收入和支出都没填",IF(OR(N($F1186)&lt;0,N($G1186)&lt;0),"※金额不能填负数，方向反了就换一列填",IF($D1186="","※没填收支类别，分类报表会漏掉这一笔",IF(ISNA(MATCH($D1186,类别表,0)),"※收支类别不在【基础资料】的清单里",IF(AND($L1186="内部转账",$M1186=""),"△内部转账要在「对方账户」写上另一头",IF(AND($L1186="内部转账",$M1186=$C1186),"※对方账户跟本账户是同一个",IF(AND($L1186&lt;&gt;"内部转账",$M1186&lt;&gt;""),"△填了对方账户，但类别不是内部转账",IF($H1186&lt;0,"△这一笔之后该账户余额成负数了，核一下",""))))))))))))</f>
        <v/>
      </c>
    </row>
    <row r="1187">
      <c r="A1187" s="17">
        <f>IF($C1187="","",COUNTA($C$5:$C1187))</f>
        <v/>
      </c>
      <c r="B1187" s="20" t="n"/>
      <c r="C1187" s="18" t="n"/>
      <c r="D1187" s="18" t="n"/>
      <c r="E1187" s="26" t="n"/>
      <c r="F1187" s="19" t="n"/>
      <c r="G1187" s="19" t="n"/>
      <c r="H1187" s="27">
        <f>IF($C1187="","",ROUND(SUMIF(账户表,$C1187,账户期初)+SUMIFS($F$5:F1187,$C$5:C1187,$C1187)-SUMIFS($G$5:G1187,$C$5:C1187,$C1187),2))</f>
        <v/>
      </c>
      <c r="I1187" s="18" t="n"/>
      <c r="J1187" s="18" t="n"/>
      <c r="K1187" s="28">
        <f>IF($B1187="","",--TEXT($B1187,"yyyymm"))</f>
        <v/>
      </c>
      <c r="L1187" s="29">
        <f>IF($D1187="","",IFERROR(INDEX(类别属性,MATCH($D1187,类别表,0)),""))</f>
        <v/>
      </c>
      <c r="M1187" s="18" t="n"/>
      <c r="N1187" s="18" t="n"/>
      <c r="O1187" s="26" t="n"/>
      <c r="P1187" s="21">
        <f>IF($C1187="","",IF(ISNA(MATCH($C1187,账户表,0)),"※这个账户不在【基础资料】的账户档案里",IF($B1187="","※没填日期，这一笔不会进任何月份的报表",IF(AND($F1187&lt;&gt;"",$G1187&lt;&gt;""),"※收入和支出不能同时填",IF(AND(N($F1187)=0,N($G1187)=0),"※收入和支出都没填",IF(OR(N($F1187)&lt;0,N($G1187)&lt;0),"※金额不能填负数，方向反了就换一列填",IF($D1187="","※没填收支类别，分类报表会漏掉这一笔",IF(ISNA(MATCH($D1187,类别表,0)),"※收支类别不在【基础资料】的清单里",IF(AND($L1187="内部转账",$M1187=""),"△内部转账要在「对方账户」写上另一头",IF(AND($L1187="内部转账",$M1187=$C1187),"※对方账户跟本账户是同一个",IF(AND($L1187&lt;&gt;"内部转账",$M1187&lt;&gt;""),"△填了对方账户，但类别不是内部转账",IF($H1187&lt;0,"△这一笔之后该账户余额成负数了，核一下",""))))))))))))</f>
        <v/>
      </c>
    </row>
    <row r="1188">
      <c r="A1188" s="17">
        <f>IF($C1188="","",COUNTA($C$5:$C1188))</f>
        <v/>
      </c>
      <c r="B1188" s="20" t="n"/>
      <c r="C1188" s="18" t="n"/>
      <c r="D1188" s="18" t="n"/>
      <c r="E1188" s="26" t="n"/>
      <c r="F1188" s="19" t="n"/>
      <c r="G1188" s="19" t="n"/>
      <c r="H1188" s="27">
        <f>IF($C1188="","",ROUND(SUMIF(账户表,$C1188,账户期初)+SUMIFS($F$5:F1188,$C$5:C1188,$C1188)-SUMIFS($G$5:G1188,$C$5:C1188,$C1188),2))</f>
        <v/>
      </c>
      <c r="I1188" s="18" t="n"/>
      <c r="J1188" s="18" t="n"/>
      <c r="K1188" s="28">
        <f>IF($B1188="","",--TEXT($B1188,"yyyymm"))</f>
        <v/>
      </c>
      <c r="L1188" s="29">
        <f>IF($D1188="","",IFERROR(INDEX(类别属性,MATCH($D1188,类别表,0)),""))</f>
        <v/>
      </c>
      <c r="M1188" s="18" t="n"/>
      <c r="N1188" s="18" t="n"/>
      <c r="O1188" s="26" t="n"/>
      <c r="P1188" s="21">
        <f>IF($C1188="","",IF(ISNA(MATCH($C1188,账户表,0)),"※这个账户不在【基础资料】的账户档案里",IF($B1188="","※没填日期，这一笔不会进任何月份的报表",IF(AND($F1188&lt;&gt;"",$G1188&lt;&gt;""),"※收入和支出不能同时填",IF(AND(N($F1188)=0,N($G1188)=0),"※收入和支出都没填",IF(OR(N($F1188)&lt;0,N($G1188)&lt;0),"※金额不能填负数，方向反了就换一列填",IF($D1188="","※没填收支类别，分类报表会漏掉这一笔",IF(ISNA(MATCH($D1188,类别表,0)),"※收支类别不在【基础资料】的清单里",IF(AND($L1188="内部转账",$M1188=""),"△内部转账要在「对方账户」写上另一头",IF(AND($L1188="内部转账",$M1188=$C1188),"※对方账户跟本账户是同一个",IF(AND($L1188&lt;&gt;"内部转账",$M1188&lt;&gt;""),"△填了对方账户，但类别不是内部转账",IF($H1188&lt;0,"△这一笔之后该账户余额成负数了，核一下",""))))))))))))</f>
        <v/>
      </c>
    </row>
    <row r="1189">
      <c r="A1189" s="17">
        <f>IF($C1189="","",COUNTA($C$5:$C1189))</f>
        <v/>
      </c>
      <c r="B1189" s="20" t="n"/>
      <c r="C1189" s="18" t="n"/>
      <c r="D1189" s="18" t="n"/>
      <c r="E1189" s="26" t="n"/>
      <c r="F1189" s="19" t="n"/>
      <c r="G1189" s="19" t="n"/>
      <c r="H1189" s="27">
        <f>IF($C1189="","",ROUND(SUMIF(账户表,$C1189,账户期初)+SUMIFS($F$5:F1189,$C$5:C1189,$C1189)-SUMIFS($G$5:G1189,$C$5:C1189,$C1189),2))</f>
        <v/>
      </c>
      <c r="I1189" s="18" t="n"/>
      <c r="J1189" s="18" t="n"/>
      <c r="K1189" s="28">
        <f>IF($B1189="","",--TEXT($B1189,"yyyymm"))</f>
        <v/>
      </c>
      <c r="L1189" s="29">
        <f>IF($D1189="","",IFERROR(INDEX(类别属性,MATCH($D1189,类别表,0)),""))</f>
        <v/>
      </c>
      <c r="M1189" s="18" t="n"/>
      <c r="N1189" s="18" t="n"/>
      <c r="O1189" s="26" t="n"/>
      <c r="P1189" s="21">
        <f>IF($C1189="","",IF(ISNA(MATCH($C1189,账户表,0)),"※这个账户不在【基础资料】的账户档案里",IF($B1189="","※没填日期，这一笔不会进任何月份的报表",IF(AND($F1189&lt;&gt;"",$G1189&lt;&gt;""),"※收入和支出不能同时填",IF(AND(N($F1189)=0,N($G1189)=0),"※收入和支出都没填",IF(OR(N($F1189)&lt;0,N($G1189)&lt;0),"※金额不能填负数，方向反了就换一列填",IF($D1189="","※没填收支类别，分类报表会漏掉这一笔",IF(ISNA(MATCH($D1189,类别表,0)),"※收支类别不在【基础资料】的清单里",IF(AND($L1189="内部转账",$M1189=""),"△内部转账要在「对方账户」写上另一头",IF(AND($L1189="内部转账",$M1189=$C1189),"※对方账户跟本账户是同一个",IF(AND($L1189&lt;&gt;"内部转账",$M1189&lt;&gt;""),"△填了对方账户，但类别不是内部转账",IF($H1189&lt;0,"△这一笔之后该账户余额成负数了，核一下",""))))))))))))</f>
        <v/>
      </c>
    </row>
    <row r="1190">
      <c r="A1190" s="17">
        <f>IF($C1190="","",COUNTA($C$5:$C1190))</f>
        <v/>
      </c>
      <c r="B1190" s="20" t="n"/>
      <c r="C1190" s="18" t="n"/>
      <c r="D1190" s="18" t="n"/>
      <c r="E1190" s="26" t="n"/>
      <c r="F1190" s="19" t="n"/>
      <c r="G1190" s="19" t="n"/>
      <c r="H1190" s="27">
        <f>IF($C1190="","",ROUND(SUMIF(账户表,$C1190,账户期初)+SUMIFS($F$5:F1190,$C$5:C1190,$C1190)-SUMIFS($G$5:G1190,$C$5:C1190,$C1190),2))</f>
        <v/>
      </c>
      <c r="I1190" s="18" t="n"/>
      <c r="J1190" s="18" t="n"/>
      <c r="K1190" s="28">
        <f>IF($B1190="","",--TEXT($B1190,"yyyymm"))</f>
        <v/>
      </c>
      <c r="L1190" s="29">
        <f>IF($D1190="","",IFERROR(INDEX(类别属性,MATCH($D1190,类别表,0)),""))</f>
        <v/>
      </c>
      <c r="M1190" s="18" t="n"/>
      <c r="N1190" s="18" t="n"/>
      <c r="O1190" s="26" t="n"/>
      <c r="P1190" s="21">
        <f>IF($C1190="","",IF(ISNA(MATCH($C1190,账户表,0)),"※这个账户不在【基础资料】的账户档案里",IF($B1190="","※没填日期，这一笔不会进任何月份的报表",IF(AND($F1190&lt;&gt;"",$G1190&lt;&gt;""),"※收入和支出不能同时填",IF(AND(N($F1190)=0,N($G1190)=0),"※收入和支出都没填",IF(OR(N($F1190)&lt;0,N($G1190)&lt;0),"※金额不能填负数，方向反了就换一列填",IF($D1190="","※没填收支类别，分类报表会漏掉这一笔",IF(ISNA(MATCH($D1190,类别表,0)),"※收支类别不在【基础资料】的清单里",IF(AND($L1190="内部转账",$M1190=""),"△内部转账要在「对方账户」写上另一头",IF(AND($L1190="内部转账",$M1190=$C1190),"※对方账户跟本账户是同一个",IF(AND($L1190&lt;&gt;"内部转账",$M1190&lt;&gt;""),"△填了对方账户，但类别不是内部转账",IF($H1190&lt;0,"△这一笔之后该账户余额成负数了，核一下",""))))))))))))</f>
        <v/>
      </c>
    </row>
    <row r="1191">
      <c r="A1191" s="17">
        <f>IF($C1191="","",COUNTA($C$5:$C1191))</f>
        <v/>
      </c>
      <c r="B1191" s="20" t="n"/>
      <c r="C1191" s="18" t="n"/>
      <c r="D1191" s="18" t="n"/>
      <c r="E1191" s="26" t="n"/>
      <c r="F1191" s="19" t="n"/>
      <c r="G1191" s="19" t="n"/>
      <c r="H1191" s="27">
        <f>IF($C1191="","",ROUND(SUMIF(账户表,$C1191,账户期初)+SUMIFS($F$5:F1191,$C$5:C1191,$C1191)-SUMIFS($G$5:G1191,$C$5:C1191,$C1191),2))</f>
        <v/>
      </c>
      <c r="I1191" s="18" t="n"/>
      <c r="J1191" s="18" t="n"/>
      <c r="K1191" s="28">
        <f>IF($B1191="","",--TEXT($B1191,"yyyymm"))</f>
        <v/>
      </c>
      <c r="L1191" s="29">
        <f>IF($D1191="","",IFERROR(INDEX(类别属性,MATCH($D1191,类别表,0)),""))</f>
        <v/>
      </c>
      <c r="M1191" s="18" t="n"/>
      <c r="N1191" s="18" t="n"/>
      <c r="O1191" s="26" t="n"/>
      <c r="P1191" s="21">
        <f>IF($C1191="","",IF(ISNA(MATCH($C1191,账户表,0)),"※这个账户不在【基础资料】的账户档案里",IF($B1191="","※没填日期，这一笔不会进任何月份的报表",IF(AND($F1191&lt;&gt;"",$G1191&lt;&gt;""),"※收入和支出不能同时填",IF(AND(N($F1191)=0,N($G1191)=0),"※收入和支出都没填",IF(OR(N($F1191)&lt;0,N($G1191)&lt;0),"※金额不能填负数，方向反了就换一列填",IF($D1191="","※没填收支类别，分类报表会漏掉这一笔",IF(ISNA(MATCH($D1191,类别表,0)),"※收支类别不在【基础资料】的清单里",IF(AND($L1191="内部转账",$M1191=""),"△内部转账要在「对方账户」写上另一头",IF(AND($L1191="内部转账",$M1191=$C1191),"※对方账户跟本账户是同一个",IF(AND($L1191&lt;&gt;"内部转账",$M1191&lt;&gt;""),"△填了对方账户，但类别不是内部转账",IF($H1191&lt;0,"△这一笔之后该账户余额成负数了，核一下",""))))))))))))</f>
        <v/>
      </c>
    </row>
    <row r="1192">
      <c r="A1192" s="17">
        <f>IF($C1192="","",COUNTA($C$5:$C1192))</f>
        <v/>
      </c>
      <c r="B1192" s="20" t="n"/>
      <c r="C1192" s="18" t="n"/>
      <c r="D1192" s="18" t="n"/>
      <c r="E1192" s="26" t="n"/>
      <c r="F1192" s="19" t="n"/>
      <c r="G1192" s="19" t="n"/>
      <c r="H1192" s="27">
        <f>IF($C1192="","",ROUND(SUMIF(账户表,$C1192,账户期初)+SUMIFS($F$5:F1192,$C$5:C1192,$C1192)-SUMIFS($G$5:G1192,$C$5:C1192,$C1192),2))</f>
        <v/>
      </c>
      <c r="I1192" s="18" t="n"/>
      <c r="J1192" s="18" t="n"/>
      <c r="K1192" s="28">
        <f>IF($B1192="","",--TEXT($B1192,"yyyymm"))</f>
        <v/>
      </c>
      <c r="L1192" s="29">
        <f>IF($D1192="","",IFERROR(INDEX(类别属性,MATCH($D1192,类别表,0)),""))</f>
        <v/>
      </c>
      <c r="M1192" s="18" t="n"/>
      <c r="N1192" s="18" t="n"/>
      <c r="O1192" s="26" t="n"/>
      <c r="P1192" s="21">
        <f>IF($C1192="","",IF(ISNA(MATCH($C1192,账户表,0)),"※这个账户不在【基础资料】的账户档案里",IF($B1192="","※没填日期，这一笔不会进任何月份的报表",IF(AND($F1192&lt;&gt;"",$G1192&lt;&gt;""),"※收入和支出不能同时填",IF(AND(N($F1192)=0,N($G1192)=0),"※收入和支出都没填",IF(OR(N($F1192)&lt;0,N($G1192)&lt;0),"※金额不能填负数，方向反了就换一列填",IF($D1192="","※没填收支类别，分类报表会漏掉这一笔",IF(ISNA(MATCH($D1192,类别表,0)),"※收支类别不在【基础资料】的清单里",IF(AND($L1192="内部转账",$M1192=""),"△内部转账要在「对方账户」写上另一头",IF(AND($L1192="内部转账",$M1192=$C1192),"※对方账户跟本账户是同一个",IF(AND($L1192&lt;&gt;"内部转账",$M1192&lt;&gt;""),"△填了对方账户，但类别不是内部转账",IF($H1192&lt;0,"△这一笔之后该账户余额成负数了，核一下",""))))))))))))</f>
        <v/>
      </c>
    </row>
    <row r="1193">
      <c r="A1193" s="17">
        <f>IF($C1193="","",COUNTA($C$5:$C1193))</f>
        <v/>
      </c>
      <c r="B1193" s="20" t="n"/>
      <c r="C1193" s="18" t="n"/>
      <c r="D1193" s="18" t="n"/>
      <c r="E1193" s="26" t="n"/>
      <c r="F1193" s="19" t="n"/>
      <c r="G1193" s="19" t="n"/>
      <c r="H1193" s="27">
        <f>IF($C1193="","",ROUND(SUMIF(账户表,$C1193,账户期初)+SUMIFS($F$5:F1193,$C$5:C1193,$C1193)-SUMIFS($G$5:G1193,$C$5:C1193,$C1193),2))</f>
        <v/>
      </c>
      <c r="I1193" s="18" t="n"/>
      <c r="J1193" s="18" t="n"/>
      <c r="K1193" s="28">
        <f>IF($B1193="","",--TEXT($B1193,"yyyymm"))</f>
        <v/>
      </c>
      <c r="L1193" s="29">
        <f>IF($D1193="","",IFERROR(INDEX(类别属性,MATCH($D1193,类别表,0)),""))</f>
        <v/>
      </c>
      <c r="M1193" s="18" t="n"/>
      <c r="N1193" s="18" t="n"/>
      <c r="O1193" s="26" t="n"/>
      <c r="P1193" s="21">
        <f>IF($C1193="","",IF(ISNA(MATCH($C1193,账户表,0)),"※这个账户不在【基础资料】的账户档案里",IF($B1193="","※没填日期，这一笔不会进任何月份的报表",IF(AND($F1193&lt;&gt;"",$G1193&lt;&gt;""),"※收入和支出不能同时填",IF(AND(N($F1193)=0,N($G1193)=0),"※收入和支出都没填",IF(OR(N($F1193)&lt;0,N($G1193)&lt;0),"※金额不能填负数，方向反了就换一列填",IF($D1193="","※没填收支类别，分类报表会漏掉这一笔",IF(ISNA(MATCH($D1193,类别表,0)),"※收支类别不在【基础资料】的清单里",IF(AND($L1193="内部转账",$M1193=""),"△内部转账要在「对方账户」写上另一头",IF(AND($L1193="内部转账",$M1193=$C1193),"※对方账户跟本账户是同一个",IF(AND($L1193&lt;&gt;"内部转账",$M1193&lt;&gt;""),"△填了对方账户，但类别不是内部转账",IF($H1193&lt;0,"△这一笔之后该账户余额成负数了，核一下",""))))))))))))</f>
        <v/>
      </c>
    </row>
    <row r="1194">
      <c r="A1194" s="17">
        <f>IF($C1194="","",COUNTA($C$5:$C1194))</f>
        <v/>
      </c>
      <c r="B1194" s="20" t="n"/>
      <c r="C1194" s="18" t="n"/>
      <c r="D1194" s="18" t="n"/>
      <c r="E1194" s="26" t="n"/>
      <c r="F1194" s="19" t="n"/>
      <c r="G1194" s="19" t="n"/>
      <c r="H1194" s="27">
        <f>IF($C1194="","",ROUND(SUMIF(账户表,$C1194,账户期初)+SUMIFS($F$5:F1194,$C$5:C1194,$C1194)-SUMIFS($G$5:G1194,$C$5:C1194,$C1194),2))</f>
        <v/>
      </c>
      <c r="I1194" s="18" t="n"/>
      <c r="J1194" s="18" t="n"/>
      <c r="K1194" s="28">
        <f>IF($B1194="","",--TEXT($B1194,"yyyymm"))</f>
        <v/>
      </c>
      <c r="L1194" s="29">
        <f>IF($D1194="","",IFERROR(INDEX(类别属性,MATCH($D1194,类别表,0)),""))</f>
        <v/>
      </c>
      <c r="M1194" s="18" t="n"/>
      <c r="N1194" s="18" t="n"/>
      <c r="O1194" s="26" t="n"/>
      <c r="P1194" s="21">
        <f>IF($C1194="","",IF(ISNA(MATCH($C1194,账户表,0)),"※这个账户不在【基础资料】的账户档案里",IF($B1194="","※没填日期，这一笔不会进任何月份的报表",IF(AND($F1194&lt;&gt;"",$G1194&lt;&gt;""),"※收入和支出不能同时填",IF(AND(N($F1194)=0,N($G1194)=0),"※收入和支出都没填",IF(OR(N($F1194)&lt;0,N($G1194)&lt;0),"※金额不能填负数，方向反了就换一列填",IF($D1194="","※没填收支类别，分类报表会漏掉这一笔",IF(ISNA(MATCH($D1194,类别表,0)),"※收支类别不在【基础资料】的清单里",IF(AND($L1194="内部转账",$M1194=""),"△内部转账要在「对方账户」写上另一头",IF(AND($L1194="内部转账",$M1194=$C1194),"※对方账户跟本账户是同一个",IF(AND($L1194&lt;&gt;"内部转账",$M1194&lt;&gt;""),"△填了对方账户，但类别不是内部转账",IF($H1194&lt;0,"△这一笔之后该账户余额成负数了，核一下",""))))))))))))</f>
        <v/>
      </c>
    </row>
    <row r="1195">
      <c r="A1195" s="17">
        <f>IF($C1195="","",COUNTA($C$5:$C1195))</f>
        <v/>
      </c>
      <c r="B1195" s="20" t="n"/>
      <c r="C1195" s="18" t="n"/>
      <c r="D1195" s="18" t="n"/>
      <c r="E1195" s="26" t="n"/>
      <c r="F1195" s="19" t="n"/>
      <c r="G1195" s="19" t="n"/>
      <c r="H1195" s="27">
        <f>IF($C1195="","",ROUND(SUMIF(账户表,$C1195,账户期初)+SUMIFS($F$5:F1195,$C$5:C1195,$C1195)-SUMIFS($G$5:G1195,$C$5:C1195,$C1195),2))</f>
        <v/>
      </c>
      <c r="I1195" s="18" t="n"/>
      <c r="J1195" s="18" t="n"/>
      <c r="K1195" s="28">
        <f>IF($B1195="","",--TEXT($B1195,"yyyymm"))</f>
        <v/>
      </c>
      <c r="L1195" s="29">
        <f>IF($D1195="","",IFERROR(INDEX(类别属性,MATCH($D1195,类别表,0)),""))</f>
        <v/>
      </c>
      <c r="M1195" s="18" t="n"/>
      <c r="N1195" s="18" t="n"/>
      <c r="O1195" s="26" t="n"/>
      <c r="P1195" s="21">
        <f>IF($C1195="","",IF(ISNA(MATCH($C1195,账户表,0)),"※这个账户不在【基础资料】的账户档案里",IF($B1195="","※没填日期，这一笔不会进任何月份的报表",IF(AND($F1195&lt;&gt;"",$G1195&lt;&gt;""),"※收入和支出不能同时填",IF(AND(N($F1195)=0,N($G1195)=0),"※收入和支出都没填",IF(OR(N($F1195)&lt;0,N($G1195)&lt;0),"※金额不能填负数，方向反了就换一列填",IF($D1195="","※没填收支类别，分类报表会漏掉这一笔",IF(ISNA(MATCH($D1195,类别表,0)),"※收支类别不在【基础资料】的清单里",IF(AND($L1195="内部转账",$M1195=""),"△内部转账要在「对方账户」写上另一头",IF(AND($L1195="内部转账",$M1195=$C1195),"※对方账户跟本账户是同一个",IF(AND($L1195&lt;&gt;"内部转账",$M1195&lt;&gt;""),"△填了对方账户，但类别不是内部转账",IF($H1195&lt;0,"△这一笔之后该账户余额成负数了，核一下",""))))))))))))</f>
        <v/>
      </c>
    </row>
    <row r="1196">
      <c r="A1196" s="17">
        <f>IF($C1196="","",COUNTA($C$5:$C1196))</f>
        <v/>
      </c>
      <c r="B1196" s="20" t="n"/>
      <c r="C1196" s="18" t="n"/>
      <c r="D1196" s="18" t="n"/>
      <c r="E1196" s="26" t="n"/>
      <c r="F1196" s="19" t="n"/>
      <c r="G1196" s="19" t="n"/>
      <c r="H1196" s="27">
        <f>IF($C1196="","",ROUND(SUMIF(账户表,$C1196,账户期初)+SUMIFS($F$5:F1196,$C$5:C1196,$C1196)-SUMIFS($G$5:G1196,$C$5:C1196,$C1196),2))</f>
        <v/>
      </c>
      <c r="I1196" s="18" t="n"/>
      <c r="J1196" s="18" t="n"/>
      <c r="K1196" s="28">
        <f>IF($B1196="","",--TEXT($B1196,"yyyymm"))</f>
        <v/>
      </c>
      <c r="L1196" s="29">
        <f>IF($D1196="","",IFERROR(INDEX(类别属性,MATCH($D1196,类别表,0)),""))</f>
        <v/>
      </c>
      <c r="M1196" s="18" t="n"/>
      <c r="N1196" s="18" t="n"/>
      <c r="O1196" s="26" t="n"/>
      <c r="P1196" s="21">
        <f>IF($C1196="","",IF(ISNA(MATCH($C1196,账户表,0)),"※这个账户不在【基础资料】的账户档案里",IF($B1196="","※没填日期，这一笔不会进任何月份的报表",IF(AND($F1196&lt;&gt;"",$G1196&lt;&gt;""),"※收入和支出不能同时填",IF(AND(N($F1196)=0,N($G1196)=0),"※收入和支出都没填",IF(OR(N($F1196)&lt;0,N($G1196)&lt;0),"※金额不能填负数，方向反了就换一列填",IF($D1196="","※没填收支类别，分类报表会漏掉这一笔",IF(ISNA(MATCH($D1196,类别表,0)),"※收支类别不在【基础资料】的清单里",IF(AND($L1196="内部转账",$M1196=""),"△内部转账要在「对方账户」写上另一头",IF(AND($L1196="内部转账",$M1196=$C1196),"※对方账户跟本账户是同一个",IF(AND($L1196&lt;&gt;"内部转账",$M1196&lt;&gt;""),"△填了对方账户，但类别不是内部转账",IF($H1196&lt;0,"△这一笔之后该账户余额成负数了，核一下",""))))))))))))</f>
        <v/>
      </c>
    </row>
    <row r="1197">
      <c r="A1197" s="17">
        <f>IF($C1197="","",COUNTA($C$5:$C1197))</f>
        <v/>
      </c>
      <c r="B1197" s="20" t="n"/>
      <c r="C1197" s="18" t="n"/>
      <c r="D1197" s="18" t="n"/>
      <c r="E1197" s="26" t="n"/>
      <c r="F1197" s="19" t="n"/>
      <c r="G1197" s="19" t="n"/>
      <c r="H1197" s="27">
        <f>IF($C1197="","",ROUND(SUMIF(账户表,$C1197,账户期初)+SUMIFS($F$5:F1197,$C$5:C1197,$C1197)-SUMIFS($G$5:G1197,$C$5:C1197,$C1197),2))</f>
        <v/>
      </c>
      <c r="I1197" s="18" t="n"/>
      <c r="J1197" s="18" t="n"/>
      <c r="K1197" s="28">
        <f>IF($B1197="","",--TEXT($B1197,"yyyymm"))</f>
        <v/>
      </c>
      <c r="L1197" s="29">
        <f>IF($D1197="","",IFERROR(INDEX(类别属性,MATCH($D1197,类别表,0)),""))</f>
        <v/>
      </c>
      <c r="M1197" s="18" t="n"/>
      <c r="N1197" s="18" t="n"/>
      <c r="O1197" s="26" t="n"/>
      <c r="P1197" s="21">
        <f>IF($C1197="","",IF(ISNA(MATCH($C1197,账户表,0)),"※这个账户不在【基础资料】的账户档案里",IF($B1197="","※没填日期，这一笔不会进任何月份的报表",IF(AND($F1197&lt;&gt;"",$G1197&lt;&gt;""),"※收入和支出不能同时填",IF(AND(N($F1197)=0,N($G1197)=0),"※收入和支出都没填",IF(OR(N($F1197)&lt;0,N($G1197)&lt;0),"※金额不能填负数，方向反了就换一列填",IF($D1197="","※没填收支类别，分类报表会漏掉这一笔",IF(ISNA(MATCH($D1197,类别表,0)),"※收支类别不在【基础资料】的清单里",IF(AND($L1197="内部转账",$M1197=""),"△内部转账要在「对方账户」写上另一头",IF(AND($L1197="内部转账",$M1197=$C1197),"※对方账户跟本账户是同一个",IF(AND($L1197&lt;&gt;"内部转账",$M1197&lt;&gt;""),"△填了对方账户，但类别不是内部转账",IF($H1197&lt;0,"△这一笔之后该账户余额成负数了，核一下",""))))))))))))</f>
        <v/>
      </c>
    </row>
    <row r="1198">
      <c r="A1198" s="17">
        <f>IF($C1198="","",COUNTA($C$5:$C1198))</f>
        <v/>
      </c>
      <c r="B1198" s="20" t="n"/>
      <c r="C1198" s="18" t="n"/>
      <c r="D1198" s="18" t="n"/>
      <c r="E1198" s="26" t="n"/>
      <c r="F1198" s="19" t="n"/>
      <c r="G1198" s="19" t="n"/>
      <c r="H1198" s="27">
        <f>IF($C1198="","",ROUND(SUMIF(账户表,$C1198,账户期初)+SUMIFS($F$5:F1198,$C$5:C1198,$C1198)-SUMIFS($G$5:G1198,$C$5:C1198,$C1198),2))</f>
        <v/>
      </c>
      <c r="I1198" s="18" t="n"/>
      <c r="J1198" s="18" t="n"/>
      <c r="K1198" s="28">
        <f>IF($B1198="","",--TEXT($B1198,"yyyymm"))</f>
        <v/>
      </c>
      <c r="L1198" s="29">
        <f>IF($D1198="","",IFERROR(INDEX(类别属性,MATCH($D1198,类别表,0)),""))</f>
        <v/>
      </c>
      <c r="M1198" s="18" t="n"/>
      <c r="N1198" s="18" t="n"/>
      <c r="O1198" s="26" t="n"/>
      <c r="P1198" s="21">
        <f>IF($C1198="","",IF(ISNA(MATCH($C1198,账户表,0)),"※这个账户不在【基础资料】的账户档案里",IF($B1198="","※没填日期，这一笔不会进任何月份的报表",IF(AND($F1198&lt;&gt;"",$G1198&lt;&gt;""),"※收入和支出不能同时填",IF(AND(N($F1198)=0,N($G1198)=0),"※收入和支出都没填",IF(OR(N($F1198)&lt;0,N($G1198)&lt;0),"※金额不能填负数，方向反了就换一列填",IF($D1198="","※没填收支类别，分类报表会漏掉这一笔",IF(ISNA(MATCH($D1198,类别表,0)),"※收支类别不在【基础资料】的清单里",IF(AND($L1198="内部转账",$M1198=""),"△内部转账要在「对方账户」写上另一头",IF(AND($L1198="内部转账",$M1198=$C1198),"※对方账户跟本账户是同一个",IF(AND($L1198&lt;&gt;"内部转账",$M1198&lt;&gt;""),"△填了对方账户，但类别不是内部转账",IF($H1198&lt;0,"△这一笔之后该账户余额成负数了，核一下",""))))))))))))</f>
        <v/>
      </c>
    </row>
    <row r="1199">
      <c r="A1199" s="17">
        <f>IF($C1199="","",COUNTA($C$5:$C1199))</f>
        <v/>
      </c>
      <c r="B1199" s="20" t="n"/>
      <c r="C1199" s="18" t="n"/>
      <c r="D1199" s="18" t="n"/>
      <c r="E1199" s="26" t="n"/>
      <c r="F1199" s="19" t="n"/>
      <c r="G1199" s="19" t="n"/>
      <c r="H1199" s="27">
        <f>IF($C1199="","",ROUND(SUMIF(账户表,$C1199,账户期初)+SUMIFS($F$5:F1199,$C$5:C1199,$C1199)-SUMIFS($G$5:G1199,$C$5:C1199,$C1199),2))</f>
        <v/>
      </c>
      <c r="I1199" s="18" t="n"/>
      <c r="J1199" s="18" t="n"/>
      <c r="K1199" s="28">
        <f>IF($B1199="","",--TEXT($B1199,"yyyymm"))</f>
        <v/>
      </c>
      <c r="L1199" s="29">
        <f>IF($D1199="","",IFERROR(INDEX(类别属性,MATCH($D1199,类别表,0)),""))</f>
        <v/>
      </c>
      <c r="M1199" s="18" t="n"/>
      <c r="N1199" s="18" t="n"/>
      <c r="O1199" s="26" t="n"/>
      <c r="P1199" s="21">
        <f>IF($C1199="","",IF(ISNA(MATCH($C1199,账户表,0)),"※这个账户不在【基础资料】的账户档案里",IF($B1199="","※没填日期，这一笔不会进任何月份的报表",IF(AND($F1199&lt;&gt;"",$G1199&lt;&gt;""),"※收入和支出不能同时填",IF(AND(N($F1199)=0,N($G1199)=0),"※收入和支出都没填",IF(OR(N($F1199)&lt;0,N($G1199)&lt;0),"※金额不能填负数，方向反了就换一列填",IF($D1199="","※没填收支类别，分类报表会漏掉这一笔",IF(ISNA(MATCH($D1199,类别表,0)),"※收支类别不在【基础资料】的清单里",IF(AND($L1199="内部转账",$M1199=""),"△内部转账要在「对方账户」写上另一头",IF(AND($L1199="内部转账",$M1199=$C1199),"※对方账户跟本账户是同一个",IF(AND($L1199&lt;&gt;"内部转账",$M1199&lt;&gt;""),"△填了对方账户，但类别不是内部转账",IF($H1199&lt;0,"△这一笔之后该账户余额成负数了，核一下",""))))))))))))</f>
        <v/>
      </c>
    </row>
    <row r="1200">
      <c r="A1200" s="17">
        <f>IF($C1200="","",COUNTA($C$5:$C1200))</f>
        <v/>
      </c>
      <c r="B1200" s="20" t="n"/>
      <c r="C1200" s="18" t="n"/>
      <c r="D1200" s="18" t="n"/>
      <c r="E1200" s="26" t="n"/>
      <c r="F1200" s="19" t="n"/>
      <c r="G1200" s="19" t="n"/>
      <c r="H1200" s="27">
        <f>IF($C1200="","",ROUND(SUMIF(账户表,$C1200,账户期初)+SUMIFS($F$5:F1200,$C$5:C1200,$C1200)-SUMIFS($G$5:G1200,$C$5:C1200,$C1200),2))</f>
        <v/>
      </c>
      <c r="I1200" s="18" t="n"/>
      <c r="J1200" s="18" t="n"/>
      <c r="K1200" s="28">
        <f>IF($B1200="","",--TEXT($B1200,"yyyymm"))</f>
        <v/>
      </c>
      <c r="L1200" s="29">
        <f>IF($D1200="","",IFERROR(INDEX(类别属性,MATCH($D1200,类别表,0)),""))</f>
        <v/>
      </c>
      <c r="M1200" s="18" t="n"/>
      <c r="N1200" s="18" t="n"/>
      <c r="O1200" s="26" t="n"/>
      <c r="P1200" s="21">
        <f>IF($C1200="","",IF(ISNA(MATCH($C1200,账户表,0)),"※这个账户不在【基础资料】的账户档案里",IF($B1200="","※没填日期，这一笔不会进任何月份的报表",IF(AND($F1200&lt;&gt;"",$G1200&lt;&gt;""),"※收入和支出不能同时填",IF(AND(N($F1200)=0,N($G1200)=0),"※收入和支出都没填",IF(OR(N($F1200)&lt;0,N($G1200)&lt;0),"※金额不能填负数，方向反了就换一列填",IF($D1200="","※没填收支类别，分类报表会漏掉这一笔",IF(ISNA(MATCH($D1200,类别表,0)),"※收支类别不在【基础资料】的清单里",IF(AND($L1200="内部转账",$M1200=""),"△内部转账要在「对方账户」写上另一头",IF(AND($L1200="内部转账",$M1200=$C1200),"※对方账户跟本账户是同一个",IF(AND($L1200&lt;&gt;"内部转账",$M1200&lt;&gt;""),"△填了对方账户，但类别不是内部转账",IF($H1200&lt;0,"△这一笔之后该账户余额成负数了，核一下",""))))))))))))</f>
        <v/>
      </c>
    </row>
    <row r="1201">
      <c r="A1201" s="17">
        <f>IF($C1201="","",COUNTA($C$5:$C1201))</f>
        <v/>
      </c>
      <c r="B1201" s="20" t="n"/>
      <c r="C1201" s="18" t="n"/>
      <c r="D1201" s="18" t="n"/>
      <c r="E1201" s="26" t="n"/>
      <c r="F1201" s="19" t="n"/>
      <c r="G1201" s="19" t="n"/>
      <c r="H1201" s="27">
        <f>IF($C1201="","",ROUND(SUMIF(账户表,$C1201,账户期初)+SUMIFS($F$5:F1201,$C$5:C1201,$C1201)-SUMIFS($G$5:G1201,$C$5:C1201,$C1201),2))</f>
        <v/>
      </c>
      <c r="I1201" s="18" t="n"/>
      <c r="J1201" s="18" t="n"/>
      <c r="K1201" s="28">
        <f>IF($B1201="","",--TEXT($B1201,"yyyymm"))</f>
        <v/>
      </c>
      <c r="L1201" s="29">
        <f>IF($D1201="","",IFERROR(INDEX(类别属性,MATCH($D1201,类别表,0)),""))</f>
        <v/>
      </c>
      <c r="M1201" s="18" t="n"/>
      <c r="N1201" s="18" t="n"/>
      <c r="O1201" s="26" t="n"/>
      <c r="P1201" s="21">
        <f>IF($C1201="","",IF(ISNA(MATCH($C1201,账户表,0)),"※这个账户不在【基础资料】的账户档案里",IF($B1201="","※没填日期，这一笔不会进任何月份的报表",IF(AND($F1201&lt;&gt;"",$G1201&lt;&gt;""),"※收入和支出不能同时填",IF(AND(N($F1201)=0,N($G1201)=0),"※收入和支出都没填",IF(OR(N($F1201)&lt;0,N($G1201)&lt;0),"※金额不能填负数，方向反了就换一列填",IF($D1201="","※没填收支类别，分类报表会漏掉这一笔",IF(ISNA(MATCH($D1201,类别表,0)),"※收支类别不在【基础资料】的清单里",IF(AND($L1201="内部转账",$M1201=""),"△内部转账要在「对方账户」写上另一头",IF(AND($L1201="内部转账",$M1201=$C1201),"※对方账户跟本账户是同一个",IF(AND($L1201&lt;&gt;"内部转账",$M1201&lt;&gt;""),"△填了对方账户，但类别不是内部转账",IF($H1201&lt;0,"△这一笔之后该账户余额成负数了，核一下",""))))))))))))</f>
        <v/>
      </c>
    </row>
    <row r="1202">
      <c r="A1202" s="17">
        <f>IF($C1202="","",COUNTA($C$5:$C1202))</f>
        <v/>
      </c>
      <c r="B1202" s="20" t="n"/>
      <c r="C1202" s="18" t="n"/>
      <c r="D1202" s="18" t="n"/>
      <c r="E1202" s="26" t="n"/>
      <c r="F1202" s="19" t="n"/>
      <c r="G1202" s="19" t="n"/>
      <c r="H1202" s="27">
        <f>IF($C1202="","",ROUND(SUMIF(账户表,$C1202,账户期初)+SUMIFS($F$5:F1202,$C$5:C1202,$C1202)-SUMIFS($G$5:G1202,$C$5:C1202,$C1202),2))</f>
        <v/>
      </c>
      <c r="I1202" s="18" t="n"/>
      <c r="J1202" s="18" t="n"/>
      <c r="K1202" s="28">
        <f>IF($B1202="","",--TEXT($B1202,"yyyymm"))</f>
        <v/>
      </c>
      <c r="L1202" s="29">
        <f>IF($D1202="","",IFERROR(INDEX(类别属性,MATCH($D1202,类别表,0)),""))</f>
        <v/>
      </c>
      <c r="M1202" s="18" t="n"/>
      <c r="N1202" s="18" t="n"/>
      <c r="O1202" s="26" t="n"/>
      <c r="P1202" s="21">
        <f>IF($C1202="","",IF(ISNA(MATCH($C1202,账户表,0)),"※这个账户不在【基础资料】的账户档案里",IF($B1202="","※没填日期，这一笔不会进任何月份的报表",IF(AND($F1202&lt;&gt;"",$G1202&lt;&gt;""),"※收入和支出不能同时填",IF(AND(N($F1202)=0,N($G1202)=0),"※收入和支出都没填",IF(OR(N($F1202)&lt;0,N($G1202)&lt;0),"※金额不能填负数，方向反了就换一列填",IF($D1202="","※没填收支类别，分类报表会漏掉这一笔",IF(ISNA(MATCH($D1202,类别表,0)),"※收支类别不在【基础资料】的清单里",IF(AND($L1202="内部转账",$M1202=""),"△内部转账要在「对方账户」写上另一头",IF(AND($L1202="内部转账",$M1202=$C1202),"※对方账户跟本账户是同一个",IF(AND($L1202&lt;&gt;"内部转账",$M1202&lt;&gt;""),"△填了对方账户，但类别不是内部转账",IF($H1202&lt;0,"△这一笔之后该账户余额成负数了，核一下",""))))))))))))</f>
        <v/>
      </c>
    </row>
    <row r="1203">
      <c r="A1203" s="17">
        <f>IF($C1203="","",COUNTA($C$5:$C1203))</f>
        <v/>
      </c>
      <c r="B1203" s="20" t="n"/>
      <c r="C1203" s="18" t="n"/>
      <c r="D1203" s="18" t="n"/>
      <c r="E1203" s="26" t="n"/>
      <c r="F1203" s="19" t="n"/>
      <c r="G1203" s="19" t="n"/>
      <c r="H1203" s="27">
        <f>IF($C1203="","",ROUND(SUMIF(账户表,$C1203,账户期初)+SUMIFS($F$5:F1203,$C$5:C1203,$C1203)-SUMIFS($G$5:G1203,$C$5:C1203,$C1203),2))</f>
        <v/>
      </c>
      <c r="I1203" s="18" t="n"/>
      <c r="J1203" s="18" t="n"/>
      <c r="K1203" s="28">
        <f>IF($B1203="","",--TEXT($B1203,"yyyymm"))</f>
        <v/>
      </c>
      <c r="L1203" s="29">
        <f>IF($D1203="","",IFERROR(INDEX(类别属性,MATCH($D1203,类别表,0)),""))</f>
        <v/>
      </c>
      <c r="M1203" s="18" t="n"/>
      <c r="N1203" s="18" t="n"/>
      <c r="O1203" s="26" t="n"/>
      <c r="P1203" s="21">
        <f>IF($C1203="","",IF(ISNA(MATCH($C1203,账户表,0)),"※这个账户不在【基础资料】的账户档案里",IF($B1203="","※没填日期，这一笔不会进任何月份的报表",IF(AND($F1203&lt;&gt;"",$G1203&lt;&gt;""),"※收入和支出不能同时填",IF(AND(N($F1203)=0,N($G1203)=0),"※收入和支出都没填",IF(OR(N($F1203)&lt;0,N($G1203)&lt;0),"※金额不能填负数，方向反了就换一列填",IF($D1203="","※没填收支类别，分类报表会漏掉这一笔",IF(ISNA(MATCH($D1203,类别表,0)),"※收支类别不在【基础资料】的清单里",IF(AND($L1203="内部转账",$M1203=""),"△内部转账要在「对方账户」写上另一头",IF(AND($L1203="内部转账",$M1203=$C1203),"※对方账户跟本账户是同一个",IF(AND($L1203&lt;&gt;"内部转账",$M1203&lt;&gt;""),"△填了对方账户，但类别不是内部转账",IF($H1203&lt;0,"△这一笔之后该账户余额成负数了，核一下",""))))))))))))</f>
        <v/>
      </c>
    </row>
    <row r="1204">
      <c r="A1204" s="17">
        <f>IF($C1204="","",COUNTA($C$5:$C1204))</f>
        <v/>
      </c>
      <c r="B1204" s="20" t="n"/>
      <c r="C1204" s="18" t="n"/>
      <c r="D1204" s="18" t="n"/>
      <c r="E1204" s="26" t="n"/>
      <c r="F1204" s="19" t="n"/>
      <c r="G1204" s="19" t="n"/>
      <c r="H1204" s="27">
        <f>IF($C1204="","",ROUND(SUMIF(账户表,$C1204,账户期初)+SUMIFS($F$5:F1204,$C$5:C1204,$C1204)-SUMIFS($G$5:G1204,$C$5:C1204,$C1204),2))</f>
        <v/>
      </c>
      <c r="I1204" s="18" t="n"/>
      <c r="J1204" s="18" t="n"/>
      <c r="K1204" s="28">
        <f>IF($B1204="","",--TEXT($B1204,"yyyymm"))</f>
        <v/>
      </c>
      <c r="L1204" s="29">
        <f>IF($D1204="","",IFERROR(INDEX(类别属性,MATCH($D1204,类别表,0)),""))</f>
        <v/>
      </c>
      <c r="M1204" s="18" t="n"/>
      <c r="N1204" s="18" t="n"/>
      <c r="O1204" s="26" t="n"/>
      <c r="P1204" s="21">
        <f>IF($C1204="","",IF(ISNA(MATCH($C1204,账户表,0)),"※这个账户不在【基础资料】的账户档案里",IF($B1204="","※没填日期，这一笔不会进任何月份的报表",IF(AND($F1204&lt;&gt;"",$G1204&lt;&gt;""),"※收入和支出不能同时填",IF(AND(N($F1204)=0,N($G1204)=0),"※收入和支出都没填",IF(OR(N($F1204)&lt;0,N($G1204)&lt;0),"※金额不能填负数，方向反了就换一列填",IF($D1204="","※没填收支类别，分类报表会漏掉这一笔",IF(ISNA(MATCH($D1204,类别表,0)),"※收支类别不在【基础资料】的清单里",IF(AND($L1204="内部转账",$M1204=""),"△内部转账要在「对方账户」写上另一头",IF(AND($L1204="内部转账",$M1204=$C1204),"※对方账户跟本账户是同一个",IF(AND($L1204&lt;&gt;"内部转账",$M1204&lt;&gt;""),"△填了对方账户，但类别不是内部转账",IF($H1204&lt;0,"△这一笔之后该账户余额成负数了，核一下",""))))))))))))</f>
        <v/>
      </c>
    </row>
    <row r="1205">
      <c r="A1205" s="17">
        <f>IF($C1205="","",COUNTA($C$5:$C1205))</f>
        <v/>
      </c>
      <c r="B1205" s="20" t="n"/>
      <c r="C1205" s="18" t="n"/>
      <c r="D1205" s="18" t="n"/>
      <c r="E1205" s="26" t="n"/>
      <c r="F1205" s="19" t="n"/>
      <c r="G1205" s="19" t="n"/>
      <c r="H1205" s="27">
        <f>IF($C1205="","",ROUND(SUMIF(账户表,$C1205,账户期初)+SUMIFS($F$5:F1205,$C$5:C1205,$C1205)-SUMIFS($G$5:G1205,$C$5:C1205,$C1205),2))</f>
        <v/>
      </c>
      <c r="I1205" s="18" t="n"/>
      <c r="J1205" s="18" t="n"/>
      <c r="K1205" s="28">
        <f>IF($B1205="","",--TEXT($B1205,"yyyymm"))</f>
        <v/>
      </c>
      <c r="L1205" s="29">
        <f>IF($D1205="","",IFERROR(INDEX(类别属性,MATCH($D1205,类别表,0)),""))</f>
        <v/>
      </c>
      <c r="M1205" s="18" t="n"/>
      <c r="N1205" s="18" t="n"/>
      <c r="O1205" s="26" t="n"/>
      <c r="P1205" s="21">
        <f>IF($C1205="","",IF(ISNA(MATCH($C1205,账户表,0)),"※这个账户不在【基础资料】的账户档案里",IF($B1205="","※没填日期，这一笔不会进任何月份的报表",IF(AND($F1205&lt;&gt;"",$G1205&lt;&gt;""),"※收入和支出不能同时填",IF(AND(N($F1205)=0,N($G1205)=0),"※收入和支出都没填",IF(OR(N($F1205)&lt;0,N($G1205)&lt;0),"※金额不能填负数，方向反了就换一列填",IF($D1205="","※没填收支类别，分类报表会漏掉这一笔",IF(ISNA(MATCH($D1205,类别表,0)),"※收支类别不在【基础资料】的清单里",IF(AND($L1205="内部转账",$M1205=""),"△内部转账要在「对方账户」写上另一头",IF(AND($L1205="内部转账",$M1205=$C1205),"※对方账户跟本账户是同一个",IF(AND($L1205&lt;&gt;"内部转账",$M1205&lt;&gt;""),"△填了对方账户，但类别不是内部转账",IF($H1205&lt;0,"△这一笔之后该账户余额成负数了，核一下",""))))))))))))</f>
        <v/>
      </c>
    </row>
    <row r="1206">
      <c r="A1206" s="17">
        <f>IF($C1206="","",COUNTA($C$5:$C1206))</f>
        <v/>
      </c>
      <c r="B1206" s="20" t="n"/>
      <c r="C1206" s="18" t="n"/>
      <c r="D1206" s="18" t="n"/>
      <c r="E1206" s="26" t="n"/>
      <c r="F1206" s="19" t="n"/>
      <c r="G1206" s="19" t="n"/>
      <c r="H1206" s="27">
        <f>IF($C1206="","",ROUND(SUMIF(账户表,$C1206,账户期初)+SUMIFS($F$5:F1206,$C$5:C1206,$C1206)-SUMIFS($G$5:G1206,$C$5:C1206,$C1206),2))</f>
        <v/>
      </c>
      <c r="I1206" s="18" t="n"/>
      <c r="J1206" s="18" t="n"/>
      <c r="K1206" s="28">
        <f>IF($B1206="","",--TEXT($B1206,"yyyymm"))</f>
        <v/>
      </c>
      <c r="L1206" s="29">
        <f>IF($D1206="","",IFERROR(INDEX(类别属性,MATCH($D1206,类别表,0)),""))</f>
        <v/>
      </c>
      <c r="M1206" s="18" t="n"/>
      <c r="N1206" s="18" t="n"/>
      <c r="O1206" s="26" t="n"/>
      <c r="P1206" s="21">
        <f>IF($C1206="","",IF(ISNA(MATCH($C1206,账户表,0)),"※这个账户不在【基础资料】的账户档案里",IF($B1206="","※没填日期，这一笔不会进任何月份的报表",IF(AND($F1206&lt;&gt;"",$G1206&lt;&gt;""),"※收入和支出不能同时填",IF(AND(N($F1206)=0,N($G1206)=0),"※收入和支出都没填",IF(OR(N($F1206)&lt;0,N($G1206)&lt;0),"※金额不能填负数，方向反了就换一列填",IF($D1206="","※没填收支类别，分类报表会漏掉这一笔",IF(ISNA(MATCH($D1206,类别表,0)),"※收支类别不在【基础资料】的清单里",IF(AND($L1206="内部转账",$M1206=""),"△内部转账要在「对方账户」写上另一头",IF(AND($L1206="内部转账",$M1206=$C1206),"※对方账户跟本账户是同一个",IF(AND($L1206&lt;&gt;"内部转账",$M1206&lt;&gt;""),"△填了对方账户，但类别不是内部转账",IF($H1206&lt;0,"△这一笔之后该账户余额成负数了，核一下",""))))))))))))</f>
        <v/>
      </c>
    </row>
    <row r="1207">
      <c r="A1207" s="17">
        <f>IF($C1207="","",COUNTA($C$5:$C1207))</f>
        <v/>
      </c>
      <c r="B1207" s="20" t="n"/>
      <c r="C1207" s="18" t="n"/>
      <c r="D1207" s="18" t="n"/>
      <c r="E1207" s="26" t="n"/>
      <c r="F1207" s="19" t="n"/>
      <c r="G1207" s="19" t="n"/>
      <c r="H1207" s="27">
        <f>IF($C1207="","",ROUND(SUMIF(账户表,$C1207,账户期初)+SUMIFS($F$5:F1207,$C$5:C1207,$C1207)-SUMIFS($G$5:G1207,$C$5:C1207,$C1207),2))</f>
        <v/>
      </c>
      <c r="I1207" s="18" t="n"/>
      <c r="J1207" s="18" t="n"/>
      <c r="K1207" s="28">
        <f>IF($B1207="","",--TEXT($B1207,"yyyymm"))</f>
        <v/>
      </c>
      <c r="L1207" s="29">
        <f>IF($D1207="","",IFERROR(INDEX(类别属性,MATCH($D1207,类别表,0)),""))</f>
        <v/>
      </c>
      <c r="M1207" s="18" t="n"/>
      <c r="N1207" s="18" t="n"/>
      <c r="O1207" s="26" t="n"/>
      <c r="P1207" s="21">
        <f>IF($C1207="","",IF(ISNA(MATCH($C1207,账户表,0)),"※这个账户不在【基础资料】的账户档案里",IF($B1207="","※没填日期，这一笔不会进任何月份的报表",IF(AND($F1207&lt;&gt;"",$G1207&lt;&gt;""),"※收入和支出不能同时填",IF(AND(N($F1207)=0,N($G1207)=0),"※收入和支出都没填",IF(OR(N($F1207)&lt;0,N($G1207)&lt;0),"※金额不能填负数，方向反了就换一列填",IF($D1207="","※没填收支类别，分类报表会漏掉这一笔",IF(ISNA(MATCH($D1207,类别表,0)),"※收支类别不在【基础资料】的清单里",IF(AND($L1207="内部转账",$M1207=""),"△内部转账要在「对方账户」写上另一头",IF(AND($L1207="内部转账",$M1207=$C1207),"※对方账户跟本账户是同一个",IF(AND($L1207&lt;&gt;"内部转账",$M1207&lt;&gt;""),"△填了对方账户，但类别不是内部转账",IF($H1207&lt;0,"△这一笔之后该账户余额成负数了，核一下",""))))))))))))</f>
        <v/>
      </c>
    </row>
    <row r="1208">
      <c r="A1208" s="17">
        <f>IF($C1208="","",COUNTA($C$5:$C1208))</f>
        <v/>
      </c>
      <c r="B1208" s="20" t="n"/>
      <c r="C1208" s="18" t="n"/>
      <c r="D1208" s="18" t="n"/>
      <c r="E1208" s="26" t="n"/>
      <c r="F1208" s="19" t="n"/>
      <c r="G1208" s="19" t="n"/>
      <c r="H1208" s="27">
        <f>IF($C1208="","",ROUND(SUMIF(账户表,$C1208,账户期初)+SUMIFS($F$5:F1208,$C$5:C1208,$C1208)-SUMIFS($G$5:G1208,$C$5:C1208,$C1208),2))</f>
        <v/>
      </c>
      <c r="I1208" s="18" t="n"/>
      <c r="J1208" s="18" t="n"/>
      <c r="K1208" s="28">
        <f>IF($B1208="","",--TEXT($B1208,"yyyymm"))</f>
        <v/>
      </c>
      <c r="L1208" s="29">
        <f>IF($D1208="","",IFERROR(INDEX(类别属性,MATCH($D1208,类别表,0)),""))</f>
        <v/>
      </c>
      <c r="M1208" s="18" t="n"/>
      <c r="N1208" s="18" t="n"/>
      <c r="O1208" s="26" t="n"/>
      <c r="P1208" s="21">
        <f>IF($C1208="","",IF(ISNA(MATCH($C1208,账户表,0)),"※这个账户不在【基础资料】的账户档案里",IF($B1208="","※没填日期，这一笔不会进任何月份的报表",IF(AND($F1208&lt;&gt;"",$G1208&lt;&gt;""),"※收入和支出不能同时填",IF(AND(N($F1208)=0,N($G1208)=0),"※收入和支出都没填",IF(OR(N($F1208)&lt;0,N($G1208)&lt;0),"※金额不能填负数，方向反了就换一列填",IF($D1208="","※没填收支类别，分类报表会漏掉这一笔",IF(ISNA(MATCH($D1208,类别表,0)),"※收支类别不在【基础资料】的清单里",IF(AND($L1208="内部转账",$M1208=""),"△内部转账要在「对方账户」写上另一头",IF(AND($L1208="内部转账",$M1208=$C1208),"※对方账户跟本账户是同一个",IF(AND($L1208&lt;&gt;"内部转账",$M1208&lt;&gt;""),"△填了对方账户，但类别不是内部转账",IF($H1208&lt;0,"△这一笔之后该账户余额成负数了，核一下",""))))))))))))</f>
        <v/>
      </c>
    </row>
    <row r="1209">
      <c r="A1209" s="17">
        <f>IF($C1209="","",COUNTA($C$5:$C1209))</f>
        <v/>
      </c>
      <c r="B1209" s="20" t="n"/>
      <c r="C1209" s="18" t="n"/>
      <c r="D1209" s="18" t="n"/>
      <c r="E1209" s="26" t="n"/>
      <c r="F1209" s="19" t="n"/>
      <c r="G1209" s="19" t="n"/>
      <c r="H1209" s="27">
        <f>IF($C1209="","",ROUND(SUMIF(账户表,$C1209,账户期初)+SUMIFS($F$5:F1209,$C$5:C1209,$C1209)-SUMIFS($G$5:G1209,$C$5:C1209,$C1209),2))</f>
        <v/>
      </c>
      <c r="I1209" s="18" t="n"/>
      <c r="J1209" s="18" t="n"/>
      <c r="K1209" s="28">
        <f>IF($B1209="","",--TEXT($B1209,"yyyymm"))</f>
        <v/>
      </c>
      <c r="L1209" s="29">
        <f>IF($D1209="","",IFERROR(INDEX(类别属性,MATCH($D1209,类别表,0)),""))</f>
        <v/>
      </c>
      <c r="M1209" s="18" t="n"/>
      <c r="N1209" s="18" t="n"/>
      <c r="O1209" s="26" t="n"/>
      <c r="P1209" s="21">
        <f>IF($C1209="","",IF(ISNA(MATCH($C1209,账户表,0)),"※这个账户不在【基础资料】的账户档案里",IF($B1209="","※没填日期，这一笔不会进任何月份的报表",IF(AND($F1209&lt;&gt;"",$G1209&lt;&gt;""),"※收入和支出不能同时填",IF(AND(N($F1209)=0,N($G1209)=0),"※收入和支出都没填",IF(OR(N($F1209)&lt;0,N($G1209)&lt;0),"※金额不能填负数，方向反了就换一列填",IF($D1209="","※没填收支类别，分类报表会漏掉这一笔",IF(ISNA(MATCH($D1209,类别表,0)),"※收支类别不在【基础资料】的清单里",IF(AND($L1209="内部转账",$M1209=""),"△内部转账要在「对方账户」写上另一头",IF(AND($L1209="内部转账",$M1209=$C1209),"※对方账户跟本账户是同一个",IF(AND($L1209&lt;&gt;"内部转账",$M1209&lt;&gt;""),"△填了对方账户，但类别不是内部转账",IF($H1209&lt;0,"△这一笔之后该账户余额成负数了，核一下",""))))))))))))</f>
        <v/>
      </c>
    </row>
    <row r="1210">
      <c r="A1210" s="17">
        <f>IF($C1210="","",COUNTA($C$5:$C1210))</f>
        <v/>
      </c>
      <c r="B1210" s="20" t="n"/>
      <c r="C1210" s="18" t="n"/>
      <c r="D1210" s="18" t="n"/>
      <c r="E1210" s="26" t="n"/>
      <c r="F1210" s="19" t="n"/>
      <c r="G1210" s="19" t="n"/>
      <c r="H1210" s="27">
        <f>IF($C1210="","",ROUND(SUMIF(账户表,$C1210,账户期初)+SUMIFS($F$5:F1210,$C$5:C1210,$C1210)-SUMIFS($G$5:G1210,$C$5:C1210,$C1210),2))</f>
        <v/>
      </c>
      <c r="I1210" s="18" t="n"/>
      <c r="J1210" s="18" t="n"/>
      <c r="K1210" s="28">
        <f>IF($B1210="","",--TEXT($B1210,"yyyymm"))</f>
        <v/>
      </c>
      <c r="L1210" s="29">
        <f>IF($D1210="","",IFERROR(INDEX(类别属性,MATCH($D1210,类别表,0)),""))</f>
        <v/>
      </c>
      <c r="M1210" s="18" t="n"/>
      <c r="N1210" s="18" t="n"/>
      <c r="O1210" s="26" t="n"/>
      <c r="P1210" s="21">
        <f>IF($C1210="","",IF(ISNA(MATCH($C1210,账户表,0)),"※这个账户不在【基础资料】的账户档案里",IF($B1210="","※没填日期，这一笔不会进任何月份的报表",IF(AND($F1210&lt;&gt;"",$G1210&lt;&gt;""),"※收入和支出不能同时填",IF(AND(N($F1210)=0,N($G1210)=0),"※收入和支出都没填",IF(OR(N($F1210)&lt;0,N($G1210)&lt;0),"※金额不能填负数，方向反了就换一列填",IF($D1210="","※没填收支类别，分类报表会漏掉这一笔",IF(ISNA(MATCH($D1210,类别表,0)),"※收支类别不在【基础资料】的清单里",IF(AND($L1210="内部转账",$M1210=""),"△内部转账要在「对方账户」写上另一头",IF(AND($L1210="内部转账",$M1210=$C1210),"※对方账户跟本账户是同一个",IF(AND($L1210&lt;&gt;"内部转账",$M1210&lt;&gt;""),"△填了对方账户，但类别不是内部转账",IF($H1210&lt;0,"△这一笔之后该账户余额成负数了，核一下",""))))))))))))</f>
        <v/>
      </c>
    </row>
    <row r="1211">
      <c r="A1211" s="17">
        <f>IF($C1211="","",COUNTA($C$5:$C1211))</f>
        <v/>
      </c>
      <c r="B1211" s="20" t="n"/>
      <c r="C1211" s="18" t="n"/>
      <c r="D1211" s="18" t="n"/>
      <c r="E1211" s="26" t="n"/>
      <c r="F1211" s="19" t="n"/>
      <c r="G1211" s="19" t="n"/>
      <c r="H1211" s="27">
        <f>IF($C1211="","",ROUND(SUMIF(账户表,$C1211,账户期初)+SUMIFS($F$5:F1211,$C$5:C1211,$C1211)-SUMIFS($G$5:G1211,$C$5:C1211,$C1211),2))</f>
        <v/>
      </c>
      <c r="I1211" s="18" t="n"/>
      <c r="J1211" s="18" t="n"/>
      <c r="K1211" s="28">
        <f>IF($B1211="","",--TEXT($B1211,"yyyymm"))</f>
        <v/>
      </c>
      <c r="L1211" s="29">
        <f>IF($D1211="","",IFERROR(INDEX(类别属性,MATCH($D1211,类别表,0)),""))</f>
        <v/>
      </c>
      <c r="M1211" s="18" t="n"/>
      <c r="N1211" s="18" t="n"/>
      <c r="O1211" s="26" t="n"/>
      <c r="P1211" s="21">
        <f>IF($C1211="","",IF(ISNA(MATCH($C1211,账户表,0)),"※这个账户不在【基础资料】的账户档案里",IF($B1211="","※没填日期，这一笔不会进任何月份的报表",IF(AND($F1211&lt;&gt;"",$G1211&lt;&gt;""),"※收入和支出不能同时填",IF(AND(N($F1211)=0,N($G1211)=0),"※收入和支出都没填",IF(OR(N($F1211)&lt;0,N($G1211)&lt;0),"※金额不能填负数，方向反了就换一列填",IF($D1211="","※没填收支类别，分类报表会漏掉这一笔",IF(ISNA(MATCH($D1211,类别表,0)),"※收支类别不在【基础资料】的清单里",IF(AND($L1211="内部转账",$M1211=""),"△内部转账要在「对方账户」写上另一头",IF(AND($L1211="内部转账",$M1211=$C1211),"※对方账户跟本账户是同一个",IF(AND($L1211&lt;&gt;"内部转账",$M1211&lt;&gt;""),"△填了对方账户，但类别不是内部转账",IF($H1211&lt;0,"△这一笔之后该账户余额成负数了，核一下",""))))))))))))</f>
        <v/>
      </c>
    </row>
    <row r="1212">
      <c r="A1212" s="17">
        <f>IF($C1212="","",COUNTA($C$5:$C1212))</f>
        <v/>
      </c>
      <c r="B1212" s="20" t="n"/>
      <c r="C1212" s="18" t="n"/>
      <c r="D1212" s="18" t="n"/>
      <c r="E1212" s="26" t="n"/>
      <c r="F1212" s="19" t="n"/>
      <c r="G1212" s="19" t="n"/>
      <c r="H1212" s="27">
        <f>IF($C1212="","",ROUND(SUMIF(账户表,$C1212,账户期初)+SUMIFS($F$5:F1212,$C$5:C1212,$C1212)-SUMIFS($G$5:G1212,$C$5:C1212,$C1212),2))</f>
        <v/>
      </c>
      <c r="I1212" s="18" t="n"/>
      <c r="J1212" s="18" t="n"/>
      <c r="K1212" s="28">
        <f>IF($B1212="","",--TEXT($B1212,"yyyymm"))</f>
        <v/>
      </c>
      <c r="L1212" s="29">
        <f>IF($D1212="","",IFERROR(INDEX(类别属性,MATCH($D1212,类别表,0)),""))</f>
        <v/>
      </c>
      <c r="M1212" s="18" t="n"/>
      <c r="N1212" s="18" t="n"/>
      <c r="O1212" s="26" t="n"/>
      <c r="P1212" s="21">
        <f>IF($C1212="","",IF(ISNA(MATCH($C1212,账户表,0)),"※这个账户不在【基础资料】的账户档案里",IF($B1212="","※没填日期，这一笔不会进任何月份的报表",IF(AND($F1212&lt;&gt;"",$G1212&lt;&gt;""),"※收入和支出不能同时填",IF(AND(N($F1212)=0,N($G1212)=0),"※收入和支出都没填",IF(OR(N($F1212)&lt;0,N($G1212)&lt;0),"※金额不能填负数，方向反了就换一列填",IF($D1212="","※没填收支类别，分类报表会漏掉这一笔",IF(ISNA(MATCH($D1212,类别表,0)),"※收支类别不在【基础资料】的清单里",IF(AND($L1212="内部转账",$M1212=""),"△内部转账要在「对方账户」写上另一头",IF(AND($L1212="内部转账",$M1212=$C1212),"※对方账户跟本账户是同一个",IF(AND($L1212&lt;&gt;"内部转账",$M1212&lt;&gt;""),"△填了对方账户，但类别不是内部转账",IF($H1212&lt;0,"△这一笔之后该账户余额成负数了，核一下",""))))))))))))</f>
        <v/>
      </c>
    </row>
    <row r="1213">
      <c r="A1213" s="17">
        <f>IF($C1213="","",COUNTA($C$5:$C1213))</f>
        <v/>
      </c>
      <c r="B1213" s="20" t="n"/>
      <c r="C1213" s="18" t="n"/>
      <c r="D1213" s="18" t="n"/>
      <c r="E1213" s="26" t="n"/>
      <c r="F1213" s="19" t="n"/>
      <c r="G1213" s="19" t="n"/>
      <c r="H1213" s="27">
        <f>IF($C1213="","",ROUND(SUMIF(账户表,$C1213,账户期初)+SUMIFS($F$5:F1213,$C$5:C1213,$C1213)-SUMIFS($G$5:G1213,$C$5:C1213,$C1213),2))</f>
        <v/>
      </c>
      <c r="I1213" s="18" t="n"/>
      <c r="J1213" s="18" t="n"/>
      <c r="K1213" s="28">
        <f>IF($B1213="","",--TEXT($B1213,"yyyymm"))</f>
        <v/>
      </c>
      <c r="L1213" s="29">
        <f>IF($D1213="","",IFERROR(INDEX(类别属性,MATCH($D1213,类别表,0)),""))</f>
        <v/>
      </c>
      <c r="M1213" s="18" t="n"/>
      <c r="N1213" s="18" t="n"/>
      <c r="O1213" s="26" t="n"/>
      <c r="P1213" s="21">
        <f>IF($C1213="","",IF(ISNA(MATCH($C1213,账户表,0)),"※这个账户不在【基础资料】的账户档案里",IF($B1213="","※没填日期，这一笔不会进任何月份的报表",IF(AND($F1213&lt;&gt;"",$G1213&lt;&gt;""),"※收入和支出不能同时填",IF(AND(N($F1213)=0,N($G1213)=0),"※收入和支出都没填",IF(OR(N($F1213)&lt;0,N($G1213)&lt;0),"※金额不能填负数，方向反了就换一列填",IF($D1213="","※没填收支类别，分类报表会漏掉这一笔",IF(ISNA(MATCH($D1213,类别表,0)),"※收支类别不在【基础资料】的清单里",IF(AND($L1213="内部转账",$M1213=""),"△内部转账要在「对方账户」写上另一头",IF(AND($L1213="内部转账",$M1213=$C1213),"※对方账户跟本账户是同一个",IF(AND($L1213&lt;&gt;"内部转账",$M1213&lt;&gt;""),"△填了对方账户，但类别不是内部转账",IF($H1213&lt;0,"△这一笔之后该账户余额成负数了，核一下",""))))))))))))</f>
        <v/>
      </c>
    </row>
    <row r="1214">
      <c r="A1214" s="17">
        <f>IF($C1214="","",COUNTA($C$5:$C1214))</f>
        <v/>
      </c>
      <c r="B1214" s="20" t="n"/>
      <c r="C1214" s="18" t="n"/>
      <c r="D1214" s="18" t="n"/>
      <c r="E1214" s="26" t="n"/>
      <c r="F1214" s="19" t="n"/>
      <c r="G1214" s="19" t="n"/>
      <c r="H1214" s="27">
        <f>IF($C1214="","",ROUND(SUMIF(账户表,$C1214,账户期初)+SUMIFS($F$5:F1214,$C$5:C1214,$C1214)-SUMIFS($G$5:G1214,$C$5:C1214,$C1214),2))</f>
        <v/>
      </c>
      <c r="I1214" s="18" t="n"/>
      <c r="J1214" s="18" t="n"/>
      <c r="K1214" s="28">
        <f>IF($B1214="","",--TEXT($B1214,"yyyymm"))</f>
        <v/>
      </c>
      <c r="L1214" s="29">
        <f>IF($D1214="","",IFERROR(INDEX(类别属性,MATCH($D1214,类别表,0)),""))</f>
        <v/>
      </c>
      <c r="M1214" s="18" t="n"/>
      <c r="N1214" s="18" t="n"/>
      <c r="O1214" s="26" t="n"/>
      <c r="P1214" s="21">
        <f>IF($C1214="","",IF(ISNA(MATCH($C1214,账户表,0)),"※这个账户不在【基础资料】的账户档案里",IF($B1214="","※没填日期，这一笔不会进任何月份的报表",IF(AND($F1214&lt;&gt;"",$G1214&lt;&gt;""),"※收入和支出不能同时填",IF(AND(N($F1214)=0,N($G1214)=0),"※收入和支出都没填",IF(OR(N($F1214)&lt;0,N($G1214)&lt;0),"※金额不能填负数，方向反了就换一列填",IF($D1214="","※没填收支类别，分类报表会漏掉这一笔",IF(ISNA(MATCH($D1214,类别表,0)),"※收支类别不在【基础资料】的清单里",IF(AND($L1214="内部转账",$M1214=""),"△内部转账要在「对方账户」写上另一头",IF(AND($L1214="内部转账",$M1214=$C1214),"※对方账户跟本账户是同一个",IF(AND($L1214&lt;&gt;"内部转账",$M1214&lt;&gt;""),"△填了对方账户，但类别不是内部转账",IF($H1214&lt;0,"△这一笔之后该账户余额成负数了，核一下",""))))))))))))</f>
        <v/>
      </c>
    </row>
    <row r="1215">
      <c r="A1215" s="17">
        <f>IF($C1215="","",COUNTA($C$5:$C1215))</f>
        <v/>
      </c>
      <c r="B1215" s="20" t="n"/>
      <c r="C1215" s="18" t="n"/>
      <c r="D1215" s="18" t="n"/>
      <c r="E1215" s="26" t="n"/>
      <c r="F1215" s="19" t="n"/>
      <c r="G1215" s="19" t="n"/>
      <c r="H1215" s="27">
        <f>IF($C1215="","",ROUND(SUMIF(账户表,$C1215,账户期初)+SUMIFS($F$5:F1215,$C$5:C1215,$C1215)-SUMIFS($G$5:G1215,$C$5:C1215,$C1215),2))</f>
        <v/>
      </c>
      <c r="I1215" s="18" t="n"/>
      <c r="J1215" s="18" t="n"/>
      <c r="K1215" s="28">
        <f>IF($B1215="","",--TEXT($B1215,"yyyymm"))</f>
        <v/>
      </c>
      <c r="L1215" s="29">
        <f>IF($D1215="","",IFERROR(INDEX(类别属性,MATCH($D1215,类别表,0)),""))</f>
        <v/>
      </c>
      <c r="M1215" s="18" t="n"/>
      <c r="N1215" s="18" t="n"/>
      <c r="O1215" s="26" t="n"/>
      <c r="P1215" s="21">
        <f>IF($C1215="","",IF(ISNA(MATCH($C1215,账户表,0)),"※这个账户不在【基础资料】的账户档案里",IF($B1215="","※没填日期，这一笔不会进任何月份的报表",IF(AND($F1215&lt;&gt;"",$G1215&lt;&gt;""),"※收入和支出不能同时填",IF(AND(N($F1215)=0,N($G1215)=0),"※收入和支出都没填",IF(OR(N($F1215)&lt;0,N($G1215)&lt;0),"※金额不能填负数，方向反了就换一列填",IF($D1215="","※没填收支类别，分类报表会漏掉这一笔",IF(ISNA(MATCH($D1215,类别表,0)),"※收支类别不在【基础资料】的清单里",IF(AND($L1215="内部转账",$M1215=""),"△内部转账要在「对方账户」写上另一头",IF(AND($L1215="内部转账",$M1215=$C1215),"※对方账户跟本账户是同一个",IF(AND($L1215&lt;&gt;"内部转账",$M1215&lt;&gt;""),"△填了对方账户，但类别不是内部转账",IF($H1215&lt;0,"△这一笔之后该账户余额成负数了，核一下",""))))))))))))</f>
        <v/>
      </c>
    </row>
    <row r="1216">
      <c r="A1216" s="17">
        <f>IF($C1216="","",COUNTA($C$5:$C1216))</f>
        <v/>
      </c>
      <c r="B1216" s="20" t="n"/>
      <c r="C1216" s="18" t="n"/>
      <c r="D1216" s="18" t="n"/>
      <c r="E1216" s="26" t="n"/>
      <c r="F1216" s="19" t="n"/>
      <c r="G1216" s="19" t="n"/>
      <c r="H1216" s="27">
        <f>IF($C1216="","",ROUND(SUMIF(账户表,$C1216,账户期初)+SUMIFS($F$5:F1216,$C$5:C1216,$C1216)-SUMIFS($G$5:G1216,$C$5:C1216,$C1216),2))</f>
        <v/>
      </c>
      <c r="I1216" s="18" t="n"/>
      <c r="J1216" s="18" t="n"/>
      <c r="K1216" s="28">
        <f>IF($B1216="","",--TEXT($B1216,"yyyymm"))</f>
        <v/>
      </c>
      <c r="L1216" s="29">
        <f>IF($D1216="","",IFERROR(INDEX(类别属性,MATCH($D1216,类别表,0)),""))</f>
        <v/>
      </c>
      <c r="M1216" s="18" t="n"/>
      <c r="N1216" s="18" t="n"/>
      <c r="O1216" s="26" t="n"/>
      <c r="P1216" s="21">
        <f>IF($C1216="","",IF(ISNA(MATCH($C1216,账户表,0)),"※这个账户不在【基础资料】的账户档案里",IF($B1216="","※没填日期，这一笔不会进任何月份的报表",IF(AND($F1216&lt;&gt;"",$G1216&lt;&gt;""),"※收入和支出不能同时填",IF(AND(N($F1216)=0,N($G1216)=0),"※收入和支出都没填",IF(OR(N($F1216)&lt;0,N($G1216)&lt;0),"※金额不能填负数，方向反了就换一列填",IF($D1216="","※没填收支类别，分类报表会漏掉这一笔",IF(ISNA(MATCH($D1216,类别表,0)),"※收支类别不在【基础资料】的清单里",IF(AND($L1216="内部转账",$M1216=""),"△内部转账要在「对方账户」写上另一头",IF(AND($L1216="内部转账",$M1216=$C1216),"※对方账户跟本账户是同一个",IF(AND($L1216&lt;&gt;"内部转账",$M1216&lt;&gt;""),"△填了对方账户，但类别不是内部转账",IF($H1216&lt;0,"△这一笔之后该账户余额成负数了，核一下",""))))))))))))</f>
        <v/>
      </c>
    </row>
    <row r="1217">
      <c r="A1217" s="17">
        <f>IF($C1217="","",COUNTA($C$5:$C1217))</f>
        <v/>
      </c>
      <c r="B1217" s="20" t="n"/>
      <c r="C1217" s="18" t="n"/>
      <c r="D1217" s="18" t="n"/>
      <c r="E1217" s="26" t="n"/>
      <c r="F1217" s="19" t="n"/>
      <c r="G1217" s="19" t="n"/>
      <c r="H1217" s="27">
        <f>IF($C1217="","",ROUND(SUMIF(账户表,$C1217,账户期初)+SUMIFS($F$5:F1217,$C$5:C1217,$C1217)-SUMIFS($G$5:G1217,$C$5:C1217,$C1217),2))</f>
        <v/>
      </c>
      <c r="I1217" s="18" t="n"/>
      <c r="J1217" s="18" t="n"/>
      <c r="K1217" s="28">
        <f>IF($B1217="","",--TEXT($B1217,"yyyymm"))</f>
        <v/>
      </c>
      <c r="L1217" s="29">
        <f>IF($D1217="","",IFERROR(INDEX(类别属性,MATCH($D1217,类别表,0)),""))</f>
        <v/>
      </c>
      <c r="M1217" s="18" t="n"/>
      <c r="N1217" s="18" t="n"/>
      <c r="O1217" s="26" t="n"/>
      <c r="P1217" s="21">
        <f>IF($C1217="","",IF(ISNA(MATCH($C1217,账户表,0)),"※这个账户不在【基础资料】的账户档案里",IF($B1217="","※没填日期，这一笔不会进任何月份的报表",IF(AND($F1217&lt;&gt;"",$G1217&lt;&gt;""),"※收入和支出不能同时填",IF(AND(N($F1217)=0,N($G1217)=0),"※收入和支出都没填",IF(OR(N($F1217)&lt;0,N($G1217)&lt;0),"※金额不能填负数，方向反了就换一列填",IF($D1217="","※没填收支类别，分类报表会漏掉这一笔",IF(ISNA(MATCH($D1217,类别表,0)),"※收支类别不在【基础资料】的清单里",IF(AND($L1217="内部转账",$M1217=""),"△内部转账要在「对方账户」写上另一头",IF(AND($L1217="内部转账",$M1217=$C1217),"※对方账户跟本账户是同一个",IF(AND($L1217&lt;&gt;"内部转账",$M1217&lt;&gt;""),"△填了对方账户，但类别不是内部转账",IF($H1217&lt;0,"△这一笔之后该账户余额成负数了，核一下",""))))))))))))</f>
        <v/>
      </c>
    </row>
    <row r="1218">
      <c r="A1218" s="17">
        <f>IF($C1218="","",COUNTA($C$5:$C1218))</f>
        <v/>
      </c>
      <c r="B1218" s="20" t="n"/>
      <c r="C1218" s="18" t="n"/>
      <c r="D1218" s="18" t="n"/>
      <c r="E1218" s="26" t="n"/>
      <c r="F1218" s="19" t="n"/>
      <c r="G1218" s="19" t="n"/>
      <c r="H1218" s="27">
        <f>IF($C1218="","",ROUND(SUMIF(账户表,$C1218,账户期初)+SUMIFS($F$5:F1218,$C$5:C1218,$C1218)-SUMIFS($G$5:G1218,$C$5:C1218,$C1218),2))</f>
        <v/>
      </c>
      <c r="I1218" s="18" t="n"/>
      <c r="J1218" s="18" t="n"/>
      <c r="K1218" s="28">
        <f>IF($B1218="","",--TEXT($B1218,"yyyymm"))</f>
        <v/>
      </c>
      <c r="L1218" s="29">
        <f>IF($D1218="","",IFERROR(INDEX(类别属性,MATCH($D1218,类别表,0)),""))</f>
        <v/>
      </c>
      <c r="M1218" s="18" t="n"/>
      <c r="N1218" s="18" t="n"/>
      <c r="O1218" s="26" t="n"/>
      <c r="P1218" s="21">
        <f>IF($C1218="","",IF(ISNA(MATCH($C1218,账户表,0)),"※这个账户不在【基础资料】的账户档案里",IF($B1218="","※没填日期，这一笔不会进任何月份的报表",IF(AND($F1218&lt;&gt;"",$G1218&lt;&gt;""),"※收入和支出不能同时填",IF(AND(N($F1218)=0,N($G1218)=0),"※收入和支出都没填",IF(OR(N($F1218)&lt;0,N($G1218)&lt;0),"※金额不能填负数，方向反了就换一列填",IF($D1218="","※没填收支类别，分类报表会漏掉这一笔",IF(ISNA(MATCH($D1218,类别表,0)),"※收支类别不在【基础资料】的清单里",IF(AND($L1218="内部转账",$M1218=""),"△内部转账要在「对方账户」写上另一头",IF(AND($L1218="内部转账",$M1218=$C1218),"※对方账户跟本账户是同一个",IF(AND($L1218&lt;&gt;"内部转账",$M1218&lt;&gt;""),"△填了对方账户，但类别不是内部转账",IF($H1218&lt;0,"△这一笔之后该账户余额成负数了，核一下",""))))))))))))</f>
        <v/>
      </c>
    </row>
    <row r="1219">
      <c r="A1219" s="17">
        <f>IF($C1219="","",COUNTA($C$5:$C1219))</f>
        <v/>
      </c>
      <c r="B1219" s="20" t="n"/>
      <c r="C1219" s="18" t="n"/>
      <c r="D1219" s="18" t="n"/>
      <c r="E1219" s="26" t="n"/>
      <c r="F1219" s="19" t="n"/>
      <c r="G1219" s="19" t="n"/>
      <c r="H1219" s="27">
        <f>IF($C1219="","",ROUND(SUMIF(账户表,$C1219,账户期初)+SUMIFS($F$5:F1219,$C$5:C1219,$C1219)-SUMIFS($G$5:G1219,$C$5:C1219,$C1219),2))</f>
        <v/>
      </c>
      <c r="I1219" s="18" t="n"/>
      <c r="J1219" s="18" t="n"/>
      <c r="K1219" s="28">
        <f>IF($B1219="","",--TEXT($B1219,"yyyymm"))</f>
        <v/>
      </c>
      <c r="L1219" s="29">
        <f>IF($D1219="","",IFERROR(INDEX(类别属性,MATCH($D1219,类别表,0)),""))</f>
        <v/>
      </c>
      <c r="M1219" s="18" t="n"/>
      <c r="N1219" s="18" t="n"/>
      <c r="O1219" s="26" t="n"/>
      <c r="P1219" s="21">
        <f>IF($C1219="","",IF(ISNA(MATCH($C1219,账户表,0)),"※这个账户不在【基础资料】的账户档案里",IF($B1219="","※没填日期，这一笔不会进任何月份的报表",IF(AND($F1219&lt;&gt;"",$G1219&lt;&gt;""),"※收入和支出不能同时填",IF(AND(N($F1219)=0,N($G1219)=0),"※收入和支出都没填",IF(OR(N($F1219)&lt;0,N($G1219)&lt;0),"※金额不能填负数，方向反了就换一列填",IF($D1219="","※没填收支类别，分类报表会漏掉这一笔",IF(ISNA(MATCH($D1219,类别表,0)),"※收支类别不在【基础资料】的清单里",IF(AND($L1219="内部转账",$M1219=""),"△内部转账要在「对方账户」写上另一头",IF(AND($L1219="内部转账",$M1219=$C1219),"※对方账户跟本账户是同一个",IF(AND($L1219&lt;&gt;"内部转账",$M1219&lt;&gt;""),"△填了对方账户，但类别不是内部转账",IF($H1219&lt;0,"△这一笔之后该账户余额成负数了，核一下",""))))))))))))</f>
        <v/>
      </c>
    </row>
    <row r="1220">
      <c r="A1220" s="17">
        <f>IF($C1220="","",COUNTA($C$5:$C1220))</f>
        <v/>
      </c>
      <c r="B1220" s="20" t="n"/>
      <c r="C1220" s="18" t="n"/>
      <c r="D1220" s="18" t="n"/>
      <c r="E1220" s="26" t="n"/>
      <c r="F1220" s="19" t="n"/>
      <c r="G1220" s="19" t="n"/>
      <c r="H1220" s="27">
        <f>IF($C1220="","",ROUND(SUMIF(账户表,$C1220,账户期初)+SUMIFS($F$5:F1220,$C$5:C1220,$C1220)-SUMIFS($G$5:G1220,$C$5:C1220,$C1220),2))</f>
        <v/>
      </c>
      <c r="I1220" s="18" t="n"/>
      <c r="J1220" s="18" t="n"/>
      <c r="K1220" s="28">
        <f>IF($B1220="","",--TEXT($B1220,"yyyymm"))</f>
        <v/>
      </c>
      <c r="L1220" s="29">
        <f>IF($D1220="","",IFERROR(INDEX(类别属性,MATCH($D1220,类别表,0)),""))</f>
        <v/>
      </c>
      <c r="M1220" s="18" t="n"/>
      <c r="N1220" s="18" t="n"/>
      <c r="O1220" s="26" t="n"/>
      <c r="P1220" s="21">
        <f>IF($C1220="","",IF(ISNA(MATCH($C1220,账户表,0)),"※这个账户不在【基础资料】的账户档案里",IF($B1220="","※没填日期，这一笔不会进任何月份的报表",IF(AND($F1220&lt;&gt;"",$G1220&lt;&gt;""),"※收入和支出不能同时填",IF(AND(N($F1220)=0,N($G1220)=0),"※收入和支出都没填",IF(OR(N($F1220)&lt;0,N($G1220)&lt;0),"※金额不能填负数，方向反了就换一列填",IF($D1220="","※没填收支类别，分类报表会漏掉这一笔",IF(ISNA(MATCH($D1220,类别表,0)),"※收支类别不在【基础资料】的清单里",IF(AND($L1220="内部转账",$M1220=""),"△内部转账要在「对方账户」写上另一头",IF(AND($L1220="内部转账",$M1220=$C1220),"※对方账户跟本账户是同一个",IF(AND($L1220&lt;&gt;"内部转账",$M1220&lt;&gt;""),"△填了对方账户，但类别不是内部转账",IF($H1220&lt;0,"△这一笔之后该账户余额成负数了，核一下",""))))))))))))</f>
        <v/>
      </c>
    </row>
    <row r="1221">
      <c r="A1221" s="17">
        <f>IF($C1221="","",COUNTA($C$5:$C1221))</f>
        <v/>
      </c>
      <c r="B1221" s="20" t="n"/>
      <c r="C1221" s="18" t="n"/>
      <c r="D1221" s="18" t="n"/>
      <c r="E1221" s="26" t="n"/>
      <c r="F1221" s="19" t="n"/>
      <c r="G1221" s="19" t="n"/>
      <c r="H1221" s="27">
        <f>IF($C1221="","",ROUND(SUMIF(账户表,$C1221,账户期初)+SUMIFS($F$5:F1221,$C$5:C1221,$C1221)-SUMIFS($G$5:G1221,$C$5:C1221,$C1221),2))</f>
        <v/>
      </c>
      <c r="I1221" s="18" t="n"/>
      <c r="J1221" s="18" t="n"/>
      <c r="K1221" s="28">
        <f>IF($B1221="","",--TEXT($B1221,"yyyymm"))</f>
        <v/>
      </c>
      <c r="L1221" s="29">
        <f>IF($D1221="","",IFERROR(INDEX(类别属性,MATCH($D1221,类别表,0)),""))</f>
        <v/>
      </c>
      <c r="M1221" s="18" t="n"/>
      <c r="N1221" s="18" t="n"/>
      <c r="O1221" s="26" t="n"/>
      <c r="P1221" s="21">
        <f>IF($C1221="","",IF(ISNA(MATCH($C1221,账户表,0)),"※这个账户不在【基础资料】的账户档案里",IF($B1221="","※没填日期，这一笔不会进任何月份的报表",IF(AND($F1221&lt;&gt;"",$G1221&lt;&gt;""),"※收入和支出不能同时填",IF(AND(N($F1221)=0,N($G1221)=0),"※收入和支出都没填",IF(OR(N($F1221)&lt;0,N($G1221)&lt;0),"※金额不能填负数，方向反了就换一列填",IF($D1221="","※没填收支类别，分类报表会漏掉这一笔",IF(ISNA(MATCH($D1221,类别表,0)),"※收支类别不在【基础资料】的清单里",IF(AND($L1221="内部转账",$M1221=""),"△内部转账要在「对方账户」写上另一头",IF(AND($L1221="内部转账",$M1221=$C1221),"※对方账户跟本账户是同一个",IF(AND($L1221&lt;&gt;"内部转账",$M1221&lt;&gt;""),"△填了对方账户，但类别不是内部转账",IF($H1221&lt;0,"△这一笔之后该账户余额成负数了，核一下",""))))))))))))</f>
        <v/>
      </c>
    </row>
    <row r="1222">
      <c r="A1222" s="17">
        <f>IF($C1222="","",COUNTA($C$5:$C1222))</f>
        <v/>
      </c>
      <c r="B1222" s="20" t="n"/>
      <c r="C1222" s="18" t="n"/>
      <c r="D1222" s="18" t="n"/>
      <c r="E1222" s="26" t="n"/>
      <c r="F1222" s="19" t="n"/>
      <c r="G1222" s="19" t="n"/>
      <c r="H1222" s="27">
        <f>IF($C1222="","",ROUND(SUMIF(账户表,$C1222,账户期初)+SUMIFS($F$5:F1222,$C$5:C1222,$C1222)-SUMIFS($G$5:G1222,$C$5:C1222,$C1222),2))</f>
        <v/>
      </c>
      <c r="I1222" s="18" t="n"/>
      <c r="J1222" s="18" t="n"/>
      <c r="K1222" s="28">
        <f>IF($B1222="","",--TEXT($B1222,"yyyymm"))</f>
        <v/>
      </c>
      <c r="L1222" s="29">
        <f>IF($D1222="","",IFERROR(INDEX(类别属性,MATCH($D1222,类别表,0)),""))</f>
        <v/>
      </c>
      <c r="M1222" s="18" t="n"/>
      <c r="N1222" s="18" t="n"/>
      <c r="O1222" s="26" t="n"/>
      <c r="P1222" s="21">
        <f>IF($C1222="","",IF(ISNA(MATCH($C1222,账户表,0)),"※这个账户不在【基础资料】的账户档案里",IF($B1222="","※没填日期，这一笔不会进任何月份的报表",IF(AND($F1222&lt;&gt;"",$G1222&lt;&gt;""),"※收入和支出不能同时填",IF(AND(N($F1222)=0,N($G1222)=0),"※收入和支出都没填",IF(OR(N($F1222)&lt;0,N($G1222)&lt;0),"※金额不能填负数，方向反了就换一列填",IF($D1222="","※没填收支类别，分类报表会漏掉这一笔",IF(ISNA(MATCH($D1222,类别表,0)),"※收支类别不在【基础资料】的清单里",IF(AND($L1222="内部转账",$M1222=""),"△内部转账要在「对方账户」写上另一头",IF(AND($L1222="内部转账",$M1222=$C1222),"※对方账户跟本账户是同一个",IF(AND($L1222&lt;&gt;"内部转账",$M1222&lt;&gt;""),"△填了对方账户，但类别不是内部转账",IF($H1222&lt;0,"△这一笔之后该账户余额成负数了，核一下",""))))))))))))</f>
        <v/>
      </c>
    </row>
    <row r="1223">
      <c r="A1223" s="17">
        <f>IF($C1223="","",COUNTA($C$5:$C1223))</f>
        <v/>
      </c>
      <c r="B1223" s="20" t="n"/>
      <c r="C1223" s="18" t="n"/>
      <c r="D1223" s="18" t="n"/>
      <c r="E1223" s="26" t="n"/>
      <c r="F1223" s="19" t="n"/>
      <c r="G1223" s="19" t="n"/>
      <c r="H1223" s="27">
        <f>IF($C1223="","",ROUND(SUMIF(账户表,$C1223,账户期初)+SUMIFS($F$5:F1223,$C$5:C1223,$C1223)-SUMIFS($G$5:G1223,$C$5:C1223,$C1223),2))</f>
        <v/>
      </c>
      <c r="I1223" s="18" t="n"/>
      <c r="J1223" s="18" t="n"/>
      <c r="K1223" s="28">
        <f>IF($B1223="","",--TEXT($B1223,"yyyymm"))</f>
        <v/>
      </c>
      <c r="L1223" s="29">
        <f>IF($D1223="","",IFERROR(INDEX(类别属性,MATCH($D1223,类别表,0)),""))</f>
        <v/>
      </c>
      <c r="M1223" s="18" t="n"/>
      <c r="N1223" s="18" t="n"/>
      <c r="O1223" s="26" t="n"/>
      <c r="P1223" s="21">
        <f>IF($C1223="","",IF(ISNA(MATCH($C1223,账户表,0)),"※这个账户不在【基础资料】的账户档案里",IF($B1223="","※没填日期，这一笔不会进任何月份的报表",IF(AND($F1223&lt;&gt;"",$G1223&lt;&gt;""),"※收入和支出不能同时填",IF(AND(N($F1223)=0,N($G1223)=0),"※收入和支出都没填",IF(OR(N($F1223)&lt;0,N($G1223)&lt;0),"※金额不能填负数，方向反了就换一列填",IF($D1223="","※没填收支类别，分类报表会漏掉这一笔",IF(ISNA(MATCH($D1223,类别表,0)),"※收支类别不在【基础资料】的清单里",IF(AND($L1223="内部转账",$M1223=""),"△内部转账要在「对方账户」写上另一头",IF(AND($L1223="内部转账",$M1223=$C1223),"※对方账户跟本账户是同一个",IF(AND($L1223&lt;&gt;"内部转账",$M1223&lt;&gt;""),"△填了对方账户，但类别不是内部转账",IF($H1223&lt;0,"△这一笔之后该账户余额成负数了，核一下",""))))))))))))</f>
        <v/>
      </c>
    </row>
    <row r="1224">
      <c r="A1224" s="17">
        <f>IF($C1224="","",COUNTA($C$5:$C1224))</f>
        <v/>
      </c>
      <c r="B1224" s="20" t="n"/>
      <c r="C1224" s="18" t="n"/>
      <c r="D1224" s="18" t="n"/>
      <c r="E1224" s="26" t="n"/>
      <c r="F1224" s="19" t="n"/>
      <c r="G1224" s="19" t="n"/>
      <c r="H1224" s="27">
        <f>IF($C1224="","",ROUND(SUMIF(账户表,$C1224,账户期初)+SUMIFS($F$5:F1224,$C$5:C1224,$C1224)-SUMIFS($G$5:G1224,$C$5:C1224,$C1224),2))</f>
        <v/>
      </c>
      <c r="I1224" s="18" t="n"/>
      <c r="J1224" s="18" t="n"/>
      <c r="K1224" s="28">
        <f>IF($B1224="","",--TEXT($B1224,"yyyymm"))</f>
        <v/>
      </c>
      <c r="L1224" s="29">
        <f>IF($D1224="","",IFERROR(INDEX(类别属性,MATCH($D1224,类别表,0)),""))</f>
        <v/>
      </c>
      <c r="M1224" s="18" t="n"/>
      <c r="N1224" s="18" t="n"/>
      <c r="O1224" s="26" t="n"/>
      <c r="P1224" s="21">
        <f>IF($C1224="","",IF(ISNA(MATCH($C1224,账户表,0)),"※这个账户不在【基础资料】的账户档案里",IF($B1224="","※没填日期，这一笔不会进任何月份的报表",IF(AND($F1224&lt;&gt;"",$G1224&lt;&gt;""),"※收入和支出不能同时填",IF(AND(N($F1224)=0,N($G1224)=0),"※收入和支出都没填",IF(OR(N($F1224)&lt;0,N($G1224)&lt;0),"※金额不能填负数，方向反了就换一列填",IF($D1224="","※没填收支类别，分类报表会漏掉这一笔",IF(ISNA(MATCH($D1224,类别表,0)),"※收支类别不在【基础资料】的清单里",IF(AND($L1224="内部转账",$M1224=""),"△内部转账要在「对方账户」写上另一头",IF(AND($L1224="内部转账",$M1224=$C1224),"※对方账户跟本账户是同一个",IF(AND($L1224&lt;&gt;"内部转账",$M1224&lt;&gt;""),"△填了对方账户，但类别不是内部转账",IF($H1224&lt;0,"△这一笔之后该账户余额成负数了，核一下",""))))))))))))</f>
        <v/>
      </c>
    </row>
    <row r="1225">
      <c r="A1225" s="17">
        <f>IF($C1225="","",COUNTA($C$5:$C1225))</f>
        <v/>
      </c>
      <c r="B1225" s="20" t="n"/>
      <c r="C1225" s="18" t="n"/>
      <c r="D1225" s="18" t="n"/>
      <c r="E1225" s="26" t="n"/>
      <c r="F1225" s="19" t="n"/>
      <c r="G1225" s="19" t="n"/>
      <c r="H1225" s="27">
        <f>IF($C1225="","",ROUND(SUMIF(账户表,$C1225,账户期初)+SUMIFS($F$5:F1225,$C$5:C1225,$C1225)-SUMIFS($G$5:G1225,$C$5:C1225,$C1225),2))</f>
        <v/>
      </c>
      <c r="I1225" s="18" t="n"/>
      <c r="J1225" s="18" t="n"/>
      <c r="K1225" s="28">
        <f>IF($B1225="","",--TEXT($B1225,"yyyymm"))</f>
        <v/>
      </c>
      <c r="L1225" s="29">
        <f>IF($D1225="","",IFERROR(INDEX(类别属性,MATCH($D1225,类别表,0)),""))</f>
        <v/>
      </c>
      <c r="M1225" s="18" t="n"/>
      <c r="N1225" s="18" t="n"/>
      <c r="O1225" s="26" t="n"/>
      <c r="P1225" s="21">
        <f>IF($C1225="","",IF(ISNA(MATCH($C1225,账户表,0)),"※这个账户不在【基础资料】的账户档案里",IF($B1225="","※没填日期，这一笔不会进任何月份的报表",IF(AND($F1225&lt;&gt;"",$G1225&lt;&gt;""),"※收入和支出不能同时填",IF(AND(N($F1225)=0,N($G1225)=0),"※收入和支出都没填",IF(OR(N($F1225)&lt;0,N($G1225)&lt;0),"※金额不能填负数，方向反了就换一列填",IF($D1225="","※没填收支类别，分类报表会漏掉这一笔",IF(ISNA(MATCH($D1225,类别表,0)),"※收支类别不在【基础资料】的清单里",IF(AND($L1225="内部转账",$M1225=""),"△内部转账要在「对方账户」写上另一头",IF(AND($L1225="内部转账",$M1225=$C1225),"※对方账户跟本账户是同一个",IF(AND($L1225&lt;&gt;"内部转账",$M1225&lt;&gt;""),"△填了对方账户，但类别不是内部转账",IF($H1225&lt;0,"△这一笔之后该账户余额成负数了，核一下",""))))))))))))</f>
        <v/>
      </c>
    </row>
    <row r="1226">
      <c r="A1226" s="17">
        <f>IF($C1226="","",COUNTA($C$5:$C1226))</f>
        <v/>
      </c>
      <c r="B1226" s="20" t="n"/>
      <c r="C1226" s="18" t="n"/>
      <c r="D1226" s="18" t="n"/>
      <c r="E1226" s="26" t="n"/>
      <c r="F1226" s="19" t="n"/>
      <c r="G1226" s="19" t="n"/>
      <c r="H1226" s="27">
        <f>IF($C1226="","",ROUND(SUMIF(账户表,$C1226,账户期初)+SUMIFS($F$5:F1226,$C$5:C1226,$C1226)-SUMIFS($G$5:G1226,$C$5:C1226,$C1226),2))</f>
        <v/>
      </c>
      <c r="I1226" s="18" t="n"/>
      <c r="J1226" s="18" t="n"/>
      <c r="K1226" s="28">
        <f>IF($B1226="","",--TEXT($B1226,"yyyymm"))</f>
        <v/>
      </c>
      <c r="L1226" s="29">
        <f>IF($D1226="","",IFERROR(INDEX(类别属性,MATCH($D1226,类别表,0)),""))</f>
        <v/>
      </c>
      <c r="M1226" s="18" t="n"/>
      <c r="N1226" s="18" t="n"/>
      <c r="O1226" s="26" t="n"/>
      <c r="P1226" s="21">
        <f>IF($C1226="","",IF(ISNA(MATCH($C1226,账户表,0)),"※这个账户不在【基础资料】的账户档案里",IF($B1226="","※没填日期，这一笔不会进任何月份的报表",IF(AND($F1226&lt;&gt;"",$G1226&lt;&gt;""),"※收入和支出不能同时填",IF(AND(N($F1226)=0,N($G1226)=0),"※收入和支出都没填",IF(OR(N($F1226)&lt;0,N($G1226)&lt;0),"※金额不能填负数，方向反了就换一列填",IF($D1226="","※没填收支类别，分类报表会漏掉这一笔",IF(ISNA(MATCH($D1226,类别表,0)),"※收支类别不在【基础资料】的清单里",IF(AND($L1226="内部转账",$M1226=""),"△内部转账要在「对方账户」写上另一头",IF(AND($L1226="内部转账",$M1226=$C1226),"※对方账户跟本账户是同一个",IF(AND($L1226&lt;&gt;"内部转账",$M1226&lt;&gt;""),"△填了对方账户，但类别不是内部转账",IF($H1226&lt;0,"△这一笔之后该账户余额成负数了，核一下",""))))))))))))</f>
        <v/>
      </c>
    </row>
    <row r="1227">
      <c r="A1227" s="17">
        <f>IF($C1227="","",COUNTA($C$5:$C1227))</f>
        <v/>
      </c>
      <c r="B1227" s="20" t="n"/>
      <c r="C1227" s="18" t="n"/>
      <c r="D1227" s="18" t="n"/>
      <c r="E1227" s="26" t="n"/>
      <c r="F1227" s="19" t="n"/>
      <c r="G1227" s="19" t="n"/>
      <c r="H1227" s="27">
        <f>IF($C1227="","",ROUND(SUMIF(账户表,$C1227,账户期初)+SUMIFS($F$5:F1227,$C$5:C1227,$C1227)-SUMIFS($G$5:G1227,$C$5:C1227,$C1227),2))</f>
        <v/>
      </c>
      <c r="I1227" s="18" t="n"/>
      <c r="J1227" s="18" t="n"/>
      <c r="K1227" s="28">
        <f>IF($B1227="","",--TEXT($B1227,"yyyymm"))</f>
        <v/>
      </c>
      <c r="L1227" s="29">
        <f>IF($D1227="","",IFERROR(INDEX(类别属性,MATCH($D1227,类别表,0)),""))</f>
        <v/>
      </c>
      <c r="M1227" s="18" t="n"/>
      <c r="N1227" s="18" t="n"/>
      <c r="O1227" s="26" t="n"/>
      <c r="P1227" s="21">
        <f>IF($C1227="","",IF(ISNA(MATCH($C1227,账户表,0)),"※这个账户不在【基础资料】的账户档案里",IF($B1227="","※没填日期，这一笔不会进任何月份的报表",IF(AND($F1227&lt;&gt;"",$G1227&lt;&gt;""),"※收入和支出不能同时填",IF(AND(N($F1227)=0,N($G1227)=0),"※收入和支出都没填",IF(OR(N($F1227)&lt;0,N($G1227)&lt;0),"※金额不能填负数，方向反了就换一列填",IF($D1227="","※没填收支类别，分类报表会漏掉这一笔",IF(ISNA(MATCH($D1227,类别表,0)),"※收支类别不在【基础资料】的清单里",IF(AND($L1227="内部转账",$M1227=""),"△内部转账要在「对方账户」写上另一头",IF(AND($L1227="内部转账",$M1227=$C1227),"※对方账户跟本账户是同一个",IF(AND($L1227&lt;&gt;"内部转账",$M1227&lt;&gt;""),"△填了对方账户，但类别不是内部转账",IF($H1227&lt;0,"△这一笔之后该账户余额成负数了，核一下",""))))))))))))</f>
        <v/>
      </c>
    </row>
    <row r="1228">
      <c r="A1228" s="17">
        <f>IF($C1228="","",COUNTA($C$5:$C1228))</f>
        <v/>
      </c>
      <c r="B1228" s="20" t="n"/>
      <c r="C1228" s="18" t="n"/>
      <c r="D1228" s="18" t="n"/>
      <c r="E1228" s="26" t="n"/>
      <c r="F1228" s="19" t="n"/>
      <c r="G1228" s="19" t="n"/>
      <c r="H1228" s="27">
        <f>IF($C1228="","",ROUND(SUMIF(账户表,$C1228,账户期初)+SUMIFS($F$5:F1228,$C$5:C1228,$C1228)-SUMIFS($G$5:G1228,$C$5:C1228,$C1228),2))</f>
        <v/>
      </c>
      <c r="I1228" s="18" t="n"/>
      <c r="J1228" s="18" t="n"/>
      <c r="K1228" s="28">
        <f>IF($B1228="","",--TEXT($B1228,"yyyymm"))</f>
        <v/>
      </c>
      <c r="L1228" s="29">
        <f>IF($D1228="","",IFERROR(INDEX(类别属性,MATCH($D1228,类别表,0)),""))</f>
        <v/>
      </c>
      <c r="M1228" s="18" t="n"/>
      <c r="N1228" s="18" t="n"/>
      <c r="O1228" s="26" t="n"/>
      <c r="P1228" s="21">
        <f>IF($C1228="","",IF(ISNA(MATCH($C1228,账户表,0)),"※这个账户不在【基础资料】的账户档案里",IF($B1228="","※没填日期，这一笔不会进任何月份的报表",IF(AND($F1228&lt;&gt;"",$G1228&lt;&gt;""),"※收入和支出不能同时填",IF(AND(N($F1228)=0,N($G1228)=0),"※收入和支出都没填",IF(OR(N($F1228)&lt;0,N($G1228)&lt;0),"※金额不能填负数，方向反了就换一列填",IF($D1228="","※没填收支类别，分类报表会漏掉这一笔",IF(ISNA(MATCH($D1228,类别表,0)),"※收支类别不在【基础资料】的清单里",IF(AND($L1228="内部转账",$M1228=""),"△内部转账要在「对方账户」写上另一头",IF(AND($L1228="内部转账",$M1228=$C1228),"※对方账户跟本账户是同一个",IF(AND($L1228&lt;&gt;"内部转账",$M1228&lt;&gt;""),"△填了对方账户，但类别不是内部转账",IF($H1228&lt;0,"△这一笔之后该账户余额成负数了，核一下",""))))))))))))</f>
        <v/>
      </c>
    </row>
    <row r="1229">
      <c r="A1229" s="17">
        <f>IF($C1229="","",COUNTA($C$5:$C1229))</f>
        <v/>
      </c>
      <c r="B1229" s="20" t="n"/>
      <c r="C1229" s="18" t="n"/>
      <c r="D1229" s="18" t="n"/>
      <c r="E1229" s="26" t="n"/>
      <c r="F1229" s="19" t="n"/>
      <c r="G1229" s="19" t="n"/>
      <c r="H1229" s="27">
        <f>IF($C1229="","",ROUND(SUMIF(账户表,$C1229,账户期初)+SUMIFS($F$5:F1229,$C$5:C1229,$C1229)-SUMIFS($G$5:G1229,$C$5:C1229,$C1229),2))</f>
        <v/>
      </c>
      <c r="I1229" s="18" t="n"/>
      <c r="J1229" s="18" t="n"/>
      <c r="K1229" s="28">
        <f>IF($B1229="","",--TEXT($B1229,"yyyymm"))</f>
        <v/>
      </c>
      <c r="L1229" s="29">
        <f>IF($D1229="","",IFERROR(INDEX(类别属性,MATCH($D1229,类别表,0)),""))</f>
        <v/>
      </c>
      <c r="M1229" s="18" t="n"/>
      <c r="N1229" s="18" t="n"/>
      <c r="O1229" s="26" t="n"/>
      <c r="P1229" s="21">
        <f>IF($C1229="","",IF(ISNA(MATCH($C1229,账户表,0)),"※这个账户不在【基础资料】的账户档案里",IF($B1229="","※没填日期，这一笔不会进任何月份的报表",IF(AND($F1229&lt;&gt;"",$G1229&lt;&gt;""),"※收入和支出不能同时填",IF(AND(N($F1229)=0,N($G1229)=0),"※收入和支出都没填",IF(OR(N($F1229)&lt;0,N($G1229)&lt;0),"※金额不能填负数，方向反了就换一列填",IF($D1229="","※没填收支类别，分类报表会漏掉这一笔",IF(ISNA(MATCH($D1229,类别表,0)),"※收支类别不在【基础资料】的清单里",IF(AND($L1229="内部转账",$M1229=""),"△内部转账要在「对方账户」写上另一头",IF(AND($L1229="内部转账",$M1229=$C1229),"※对方账户跟本账户是同一个",IF(AND($L1229&lt;&gt;"内部转账",$M1229&lt;&gt;""),"△填了对方账户，但类别不是内部转账",IF($H1229&lt;0,"△这一笔之后该账户余额成负数了，核一下",""))))))))))))</f>
        <v/>
      </c>
    </row>
    <row r="1230">
      <c r="A1230" s="17">
        <f>IF($C1230="","",COUNTA($C$5:$C1230))</f>
        <v/>
      </c>
      <c r="B1230" s="20" t="n"/>
      <c r="C1230" s="18" t="n"/>
      <c r="D1230" s="18" t="n"/>
      <c r="E1230" s="26" t="n"/>
      <c r="F1230" s="19" t="n"/>
      <c r="G1230" s="19" t="n"/>
      <c r="H1230" s="27">
        <f>IF($C1230="","",ROUND(SUMIF(账户表,$C1230,账户期初)+SUMIFS($F$5:F1230,$C$5:C1230,$C1230)-SUMIFS($G$5:G1230,$C$5:C1230,$C1230),2))</f>
        <v/>
      </c>
      <c r="I1230" s="18" t="n"/>
      <c r="J1230" s="18" t="n"/>
      <c r="K1230" s="28">
        <f>IF($B1230="","",--TEXT($B1230,"yyyymm"))</f>
        <v/>
      </c>
      <c r="L1230" s="29">
        <f>IF($D1230="","",IFERROR(INDEX(类别属性,MATCH($D1230,类别表,0)),""))</f>
        <v/>
      </c>
      <c r="M1230" s="18" t="n"/>
      <c r="N1230" s="18" t="n"/>
      <c r="O1230" s="26" t="n"/>
      <c r="P1230" s="21">
        <f>IF($C1230="","",IF(ISNA(MATCH($C1230,账户表,0)),"※这个账户不在【基础资料】的账户档案里",IF($B1230="","※没填日期，这一笔不会进任何月份的报表",IF(AND($F1230&lt;&gt;"",$G1230&lt;&gt;""),"※收入和支出不能同时填",IF(AND(N($F1230)=0,N($G1230)=0),"※收入和支出都没填",IF(OR(N($F1230)&lt;0,N($G1230)&lt;0),"※金额不能填负数，方向反了就换一列填",IF($D1230="","※没填收支类别，分类报表会漏掉这一笔",IF(ISNA(MATCH($D1230,类别表,0)),"※收支类别不在【基础资料】的清单里",IF(AND($L1230="内部转账",$M1230=""),"△内部转账要在「对方账户」写上另一头",IF(AND($L1230="内部转账",$M1230=$C1230),"※对方账户跟本账户是同一个",IF(AND($L1230&lt;&gt;"内部转账",$M1230&lt;&gt;""),"△填了对方账户，但类别不是内部转账",IF($H1230&lt;0,"△这一笔之后该账户余额成负数了，核一下",""))))))))))))</f>
        <v/>
      </c>
    </row>
    <row r="1231">
      <c r="A1231" s="17">
        <f>IF($C1231="","",COUNTA($C$5:$C1231))</f>
        <v/>
      </c>
      <c r="B1231" s="20" t="n"/>
      <c r="C1231" s="18" t="n"/>
      <c r="D1231" s="18" t="n"/>
      <c r="E1231" s="26" t="n"/>
      <c r="F1231" s="19" t="n"/>
      <c r="G1231" s="19" t="n"/>
      <c r="H1231" s="27">
        <f>IF($C1231="","",ROUND(SUMIF(账户表,$C1231,账户期初)+SUMIFS($F$5:F1231,$C$5:C1231,$C1231)-SUMIFS($G$5:G1231,$C$5:C1231,$C1231),2))</f>
        <v/>
      </c>
      <c r="I1231" s="18" t="n"/>
      <c r="J1231" s="18" t="n"/>
      <c r="K1231" s="28">
        <f>IF($B1231="","",--TEXT($B1231,"yyyymm"))</f>
        <v/>
      </c>
      <c r="L1231" s="29">
        <f>IF($D1231="","",IFERROR(INDEX(类别属性,MATCH($D1231,类别表,0)),""))</f>
        <v/>
      </c>
      <c r="M1231" s="18" t="n"/>
      <c r="N1231" s="18" t="n"/>
      <c r="O1231" s="26" t="n"/>
      <c r="P1231" s="21">
        <f>IF($C1231="","",IF(ISNA(MATCH($C1231,账户表,0)),"※这个账户不在【基础资料】的账户档案里",IF($B1231="","※没填日期，这一笔不会进任何月份的报表",IF(AND($F1231&lt;&gt;"",$G1231&lt;&gt;""),"※收入和支出不能同时填",IF(AND(N($F1231)=0,N($G1231)=0),"※收入和支出都没填",IF(OR(N($F1231)&lt;0,N($G1231)&lt;0),"※金额不能填负数，方向反了就换一列填",IF($D1231="","※没填收支类别，分类报表会漏掉这一笔",IF(ISNA(MATCH($D1231,类别表,0)),"※收支类别不在【基础资料】的清单里",IF(AND($L1231="内部转账",$M1231=""),"△内部转账要在「对方账户」写上另一头",IF(AND($L1231="内部转账",$M1231=$C1231),"※对方账户跟本账户是同一个",IF(AND($L1231&lt;&gt;"内部转账",$M1231&lt;&gt;""),"△填了对方账户，但类别不是内部转账",IF($H1231&lt;0,"△这一笔之后该账户余额成负数了，核一下",""))))))))))))</f>
        <v/>
      </c>
    </row>
    <row r="1232">
      <c r="A1232" s="17">
        <f>IF($C1232="","",COUNTA($C$5:$C1232))</f>
        <v/>
      </c>
      <c r="B1232" s="20" t="n"/>
      <c r="C1232" s="18" t="n"/>
      <c r="D1232" s="18" t="n"/>
      <c r="E1232" s="26" t="n"/>
      <c r="F1232" s="19" t="n"/>
      <c r="G1232" s="19" t="n"/>
      <c r="H1232" s="27">
        <f>IF($C1232="","",ROUND(SUMIF(账户表,$C1232,账户期初)+SUMIFS($F$5:F1232,$C$5:C1232,$C1232)-SUMIFS($G$5:G1232,$C$5:C1232,$C1232),2))</f>
        <v/>
      </c>
      <c r="I1232" s="18" t="n"/>
      <c r="J1232" s="18" t="n"/>
      <c r="K1232" s="28">
        <f>IF($B1232="","",--TEXT($B1232,"yyyymm"))</f>
        <v/>
      </c>
      <c r="L1232" s="29">
        <f>IF($D1232="","",IFERROR(INDEX(类别属性,MATCH($D1232,类别表,0)),""))</f>
        <v/>
      </c>
      <c r="M1232" s="18" t="n"/>
      <c r="N1232" s="18" t="n"/>
      <c r="O1232" s="26" t="n"/>
      <c r="P1232" s="21">
        <f>IF($C1232="","",IF(ISNA(MATCH($C1232,账户表,0)),"※这个账户不在【基础资料】的账户档案里",IF($B1232="","※没填日期，这一笔不会进任何月份的报表",IF(AND($F1232&lt;&gt;"",$G1232&lt;&gt;""),"※收入和支出不能同时填",IF(AND(N($F1232)=0,N($G1232)=0),"※收入和支出都没填",IF(OR(N($F1232)&lt;0,N($G1232)&lt;0),"※金额不能填负数，方向反了就换一列填",IF($D1232="","※没填收支类别，分类报表会漏掉这一笔",IF(ISNA(MATCH($D1232,类别表,0)),"※收支类别不在【基础资料】的清单里",IF(AND($L1232="内部转账",$M1232=""),"△内部转账要在「对方账户」写上另一头",IF(AND($L1232="内部转账",$M1232=$C1232),"※对方账户跟本账户是同一个",IF(AND($L1232&lt;&gt;"内部转账",$M1232&lt;&gt;""),"△填了对方账户，但类别不是内部转账",IF($H1232&lt;0,"△这一笔之后该账户余额成负数了，核一下",""))))))))))))</f>
        <v/>
      </c>
    </row>
    <row r="1233">
      <c r="A1233" s="17">
        <f>IF($C1233="","",COUNTA($C$5:$C1233))</f>
        <v/>
      </c>
      <c r="B1233" s="20" t="n"/>
      <c r="C1233" s="18" t="n"/>
      <c r="D1233" s="18" t="n"/>
      <c r="E1233" s="26" t="n"/>
      <c r="F1233" s="19" t="n"/>
      <c r="G1233" s="19" t="n"/>
      <c r="H1233" s="27">
        <f>IF($C1233="","",ROUND(SUMIF(账户表,$C1233,账户期初)+SUMIFS($F$5:F1233,$C$5:C1233,$C1233)-SUMIFS($G$5:G1233,$C$5:C1233,$C1233),2))</f>
        <v/>
      </c>
      <c r="I1233" s="18" t="n"/>
      <c r="J1233" s="18" t="n"/>
      <c r="K1233" s="28">
        <f>IF($B1233="","",--TEXT($B1233,"yyyymm"))</f>
        <v/>
      </c>
      <c r="L1233" s="29">
        <f>IF($D1233="","",IFERROR(INDEX(类别属性,MATCH($D1233,类别表,0)),""))</f>
        <v/>
      </c>
      <c r="M1233" s="18" t="n"/>
      <c r="N1233" s="18" t="n"/>
      <c r="O1233" s="26" t="n"/>
      <c r="P1233" s="21">
        <f>IF($C1233="","",IF(ISNA(MATCH($C1233,账户表,0)),"※这个账户不在【基础资料】的账户档案里",IF($B1233="","※没填日期，这一笔不会进任何月份的报表",IF(AND($F1233&lt;&gt;"",$G1233&lt;&gt;""),"※收入和支出不能同时填",IF(AND(N($F1233)=0,N($G1233)=0),"※收入和支出都没填",IF(OR(N($F1233)&lt;0,N($G1233)&lt;0),"※金额不能填负数，方向反了就换一列填",IF($D1233="","※没填收支类别，分类报表会漏掉这一笔",IF(ISNA(MATCH($D1233,类别表,0)),"※收支类别不在【基础资料】的清单里",IF(AND($L1233="内部转账",$M1233=""),"△内部转账要在「对方账户」写上另一头",IF(AND($L1233="内部转账",$M1233=$C1233),"※对方账户跟本账户是同一个",IF(AND($L1233&lt;&gt;"内部转账",$M1233&lt;&gt;""),"△填了对方账户，但类别不是内部转账",IF($H1233&lt;0,"△这一笔之后该账户余额成负数了，核一下",""))))))))))))</f>
        <v/>
      </c>
    </row>
    <row r="1234">
      <c r="A1234" s="17">
        <f>IF($C1234="","",COUNTA($C$5:$C1234))</f>
        <v/>
      </c>
      <c r="B1234" s="20" t="n"/>
      <c r="C1234" s="18" t="n"/>
      <c r="D1234" s="18" t="n"/>
      <c r="E1234" s="26" t="n"/>
      <c r="F1234" s="19" t="n"/>
      <c r="G1234" s="19" t="n"/>
      <c r="H1234" s="27">
        <f>IF($C1234="","",ROUND(SUMIF(账户表,$C1234,账户期初)+SUMIFS($F$5:F1234,$C$5:C1234,$C1234)-SUMIFS($G$5:G1234,$C$5:C1234,$C1234),2))</f>
        <v/>
      </c>
      <c r="I1234" s="18" t="n"/>
      <c r="J1234" s="18" t="n"/>
      <c r="K1234" s="28">
        <f>IF($B1234="","",--TEXT($B1234,"yyyymm"))</f>
        <v/>
      </c>
      <c r="L1234" s="29">
        <f>IF($D1234="","",IFERROR(INDEX(类别属性,MATCH($D1234,类别表,0)),""))</f>
        <v/>
      </c>
      <c r="M1234" s="18" t="n"/>
      <c r="N1234" s="18" t="n"/>
      <c r="O1234" s="26" t="n"/>
      <c r="P1234" s="21">
        <f>IF($C1234="","",IF(ISNA(MATCH($C1234,账户表,0)),"※这个账户不在【基础资料】的账户档案里",IF($B1234="","※没填日期，这一笔不会进任何月份的报表",IF(AND($F1234&lt;&gt;"",$G1234&lt;&gt;""),"※收入和支出不能同时填",IF(AND(N($F1234)=0,N($G1234)=0),"※收入和支出都没填",IF(OR(N($F1234)&lt;0,N($G1234)&lt;0),"※金额不能填负数，方向反了就换一列填",IF($D1234="","※没填收支类别，分类报表会漏掉这一笔",IF(ISNA(MATCH($D1234,类别表,0)),"※收支类别不在【基础资料】的清单里",IF(AND($L1234="内部转账",$M1234=""),"△内部转账要在「对方账户」写上另一头",IF(AND($L1234="内部转账",$M1234=$C1234),"※对方账户跟本账户是同一个",IF(AND($L1234&lt;&gt;"内部转账",$M1234&lt;&gt;""),"△填了对方账户，但类别不是内部转账",IF($H1234&lt;0,"△这一笔之后该账户余额成负数了，核一下",""))))))))))))</f>
        <v/>
      </c>
    </row>
    <row r="1235">
      <c r="A1235" s="17">
        <f>IF($C1235="","",COUNTA($C$5:$C1235))</f>
        <v/>
      </c>
      <c r="B1235" s="20" t="n"/>
      <c r="C1235" s="18" t="n"/>
      <c r="D1235" s="18" t="n"/>
      <c r="E1235" s="26" t="n"/>
      <c r="F1235" s="19" t="n"/>
      <c r="G1235" s="19" t="n"/>
      <c r="H1235" s="27">
        <f>IF($C1235="","",ROUND(SUMIF(账户表,$C1235,账户期初)+SUMIFS($F$5:F1235,$C$5:C1235,$C1235)-SUMIFS($G$5:G1235,$C$5:C1235,$C1235),2))</f>
        <v/>
      </c>
      <c r="I1235" s="18" t="n"/>
      <c r="J1235" s="18" t="n"/>
      <c r="K1235" s="28">
        <f>IF($B1235="","",--TEXT($B1235,"yyyymm"))</f>
        <v/>
      </c>
      <c r="L1235" s="29">
        <f>IF($D1235="","",IFERROR(INDEX(类别属性,MATCH($D1235,类别表,0)),""))</f>
        <v/>
      </c>
      <c r="M1235" s="18" t="n"/>
      <c r="N1235" s="18" t="n"/>
      <c r="O1235" s="26" t="n"/>
      <c r="P1235" s="21">
        <f>IF($C1235="","",IF(ISNA(MATCH($C1235,账户表,0)),"※这个账户不在【基础资料】的账户档案里",IF($B1235="","※没填日期，这一笔不会进任何月份的报表",IF(AND($F1235&lt;&gt;"",$G1235&lt;&gt;""),"※收入和支出不能同时填",IF(AND(N($F1235)=0,N($G1235)=0),"※收入和支出都没填",IF(OR(N($F1235)&lt;0,N($G1235)&lt;0),"※金额不能填负数，方向反了就换一列填",IF($D1235="","※没填收支类别，分类报表会漏掉这一笔",IF(ISNA(MATCH($D1235,类别表,0)),"※收支类别不在【基础资料】的清单里",IF(AND($L1235="内部转账",$M1235=""),"△内部转账要在「对方账户」写上另一头",IF(AND($L1235="内部转账",$M1235=$C1235),"※对方账户跟本账户是同一个",IF(AND($L1235&lt;&gt;"内部转账",$M1235&lt;&gt;""),"△填了对方账户，但类别不是内部转账",IF($H1235&lt;0,"△这一笔之后该账户余额成负数了，核一下",""))))))))))))</f>
        <v/>
      </c>
    </row>
    <row r="1236">
      <c r="A1236" s="17">
        <f>IF($C1236="","",COUNTA($C$5:$C1236))</f>
        <v/>
      </c>
      <c r="B1236" s="20" t="n"/>
      <c r="C1236" s="18" t="n"/>
      <c r="D1236" s="18" t="n"/>
      <c r="E1236" s="26" t="n"/>
      <c r="F1236" s="19" t="n"/>
      <c r="G1236" s="19" t="n"/>
      <c r="H1236" s="27">
        <f>IF($C1236="","",ROUND(SUMIF(账户表,$C1236,账户期初)+SUMIFS($F$5:F1236,$C$5:C1236,$C1236)-SUMIFS($G$5:G1236,$C$5:C1236,$C1236),2))</f>
        <v/>
      </c>
      <c r="I1236" s="18" t="n"/>
      <c r="J1236" s="18" t="n"/>
      <c r="K1236" s="28">
        <f>IF($B1236="","",--TEXT($B1236,"yyyymm"))</f>
        <v/>
      </c>
      <c r="L1236" s="29">
        <f>IF($D1236="","",IFERROR(INDEX(类别属性,MATCH($D1236,类别表,0)),""))</f>
        <v/>
      </c>
      <c r="M1236" s="18" t="n"/>
      <c r="N1236" s="18" t="n"/>
      <c r="O1236" s="26" t="n"/>
      <c r="P1236" s="21">
        <f>IF($C1236="","",IF(ISNA(MATCH($C1236,账户表,0)),"※这个账户不在【基础资料】的账户档案里",IF($B1236="","※没填日期，这一笔不会进任何月份的报表",IF(AND($F1236&lt;&gt;"",$G1236&lt;&gt;""),"※收入和支出不能同时填",IF(AND(N($F1236)=0,N($G1236)=0),"※收入和支出都没填",IF(OR(N($F1236)&lt;0,N($G1236)&lt;0),"※金额不能填负数，方向反了就换一列填",IF($D1236="","※没填收支类别，分类报表会漏掉这一笔",IF(ISNA(MATCH($D1236,类别表,0)),"※收支类别不在【基础资料】的清单里",IF(AND($L1236="内部转账",$M1236=""),"△内部转账要在「对方账户」写上另一头",IF(AND($L1236="内部转账",$M1236=$C1236),"※对方账户跟本账户是同一个",IF(AND($L1236&lt;&gt;"内部转账",$M1236&lt;&gt;""),"△填了对方账户，但类别不是内部转账",IF($H1236&lt;0,"△这一笔之后该账户余额成负数了，核一下",""))))))))))))</f>
        <v/>
      </c>
    </row>
    <row r="1237">
      <c r="A1237" s="17">
        <f>IF($C1237="","",COUNTA($C$5:$C1237))</f>
        <v/>
      </c>
      <c r="B1237" s="20" t="n"/>
      <c r="C1237" s="18" t="n"/>
      <c r="D1237" s="18" t="n"/>
      <c r="E1237" s="26" t="n"/>
      <c r="F1237" s="19" t="n"/>
      <c r="G1237" s="19" t="n"/>
      <c r="H1237" s="27">
        <f>IF($C1237="","",ROUND(SUMIF(账户表,$C1237,账户期初)+SUMIFS($F$5:F1237,$C$5:C1237,$C1237)-SUMIFS($G$5:G1237,$C$5:C1237,$C1237),2))</f>
        <v/>
      </c>
      <c r="I1237" s="18" t="n"/>
      <c r="J1237" s="18" t="n"/>
      <c r="K1237" s="28">
        <f>IF($B1237="","",--TEXT($B1237,"yyyymm"))</f>
        <v/>
      </c>
      <c r="L1237" s="29">
        <f>IF($D1237="","",IFERROR(INDEX(类别属性,MATCH($D1237,类别表,0)),""))</f>
        <v/>
      </c>
      <c r="M1237" s="18" t="n"/>
      <c r="N1237" s="18" t="n"/>
      <c r="O1237" s="26" t="n"/>
      <c r="P1237" s="21">
        <f>IF($C1237="","",IF(ISNA(MATCH($C1237,账户表,0)),"※这个账户不在【基础资料】的账户档案里",IF($B1237="","※没填日期，这一笔不会进任何月份的报表",IF(AND($F1237&lt;&gt;"",$G1237&lt;&gt;""),"※收入和支出不能同时填",IF(AND(N($F1237)=0,N($G1237)=0),"※收入和支出都没填",IF(OR(N($F1237)&lt;0,N($G1237)&lt;0),"※金额不能填负数，方向反了就换一列填",IF($D1237="","※没填收支类别，分类报表会漏掉这一笔",IF(ISNA(MATCH($D1237,类别表,0)),"※收支类别不在【基础资料】的清单里",IF(AND($L1237="内部转账",$M1237=""),"△内部转账要在「对方账户」写上另一头",IF(AND($L1237="内部转账",$M1237=$C1237),"※对方账户跟本账户是同一个",IF(AND($L1237&lt;&gt;"内部转账",$M1237&lt;&gt;""),"△填了对方账户，但类别不是内部转账",IF($H1237&lt;0,"△这一笔之后该账户余额成负数了，核一下",""))))))))))))</f>
        <v/>
      </c>
    </row>
    <row r="1238">
      <c r="A1238" s="17">
        <f>IF($C1238="","",COUNTA($C$5:$C1238))</f>
        <v/>
      </c>
      <c r="B1238" s="20" t="n"/>
      <c r="C1238" s="18" t="n"/>
      <c r="D1238" s="18" t="n"/>
      <c r="E1238" s="26" t="n"/>
      <c r="F1238" s="19" t="n"/>
      <c r="G1238" s="19" t="n"/>
      <c r="H1238" s="27">
        <f>IF($C1238="","",ROUND(SUMIF(账户表,$C1238,账户期初)+SUMIFS($F$5:F1238,$C$5:C1238,$C1238)-SUMIFS($G$5:G1238,$C$5:C1238,$C1238),2))</f>
        <v/>
      </c>
      <c r="I1238" s="18" t="n"/>
      <c r="J1238" s="18" t="n"/>
      <c r="K1238" s="28">
        <f>IF($B1238="","",--TEXT($B1238,"yyyymm"))</f>
        <v/>
      </c>
      <c r="L1238" s="29">
        <f>IF($D1238="","",IFERROR(INDEX(类别属性,MATCH($D1238,类别表,0)),""))</f>
        <v/>
      </c>
      <c r="M1238" s="18" t="n"/>
      <c r="N1238" s="18" t="n"/>
      <c r="O1238" s="26" t="n"/>
      <c r="P1238" s="21">
        <f>IF($C1238="","",IF(ISNA(MATCH($C1238,账户表,0)),"※这个账户不在【基础资料】的账户档案里",IF($B1238="","※没填日期，这一笔不会进任何月份的报表",IF(AND($F1238&lt;&gt;"",$G1238&lt;&gt;""),"※收入和支出不能同时填",IF(AND(N($F1238)=0,N($G1238)=0),"※收入和支出都没填",IF(OR(N($F1238)&lt;0,N($G1238)&lt;0),"※金额不能填负数，方向反了就换一列填",IF($D1238="","※没填收支类别，分类报表会漏掉这一笔",IF(ISNA(MATCH($D1238,类别表,0)),"※收支类别不在【基础资料】的清单里",IF(AND($L1238="内部转账",$M1238=""),"△内部转账要在「对方账户」写上另一头",IF(AND($L1238="内部转账",$M1238=$C1238),"※对方账户跟本账户是同一个",IF(AND($L1238&lt;&gt;"内部转账",$M1238&lt;&gt;""),"△填了对方账户，但类别不是内部转账",IF($H1238&lt;0,"△这一笔之后该账户余额成负数了，核一下",""))))))))))))</f>
        <v/>
      </c>
    </row>
    <row r="1239">
      <c r="A1239" s="17">
        <f>IF($C1239="","",COUNTA($C$5:$C1239))</f>
        <v/>
      </c>
      <c r="B1239" s="20" t="n"/>
      <c r="C1239" s="18" t="n"/>
      <c r="D1239" s="18" t="n"/>
      <c r="E1239" s="26" t="n"/>
      <c r="F1239" s="19" t="n"/>
      <c r="G1239" s="19" t="n"/>
      <c r="H1239" s="27">
        <f>IF($C1239="","",ROUND(SUMIF(账户表,$C1239,账户期初)+SUMIFS($F$5:F1239,$C$5:C1239,$C1239)-SUMIFS($G$5:G1239,$C$5:C1239,$C1239),2))</f>
        <v/>
      </c>
      <c r="I1239" s="18" t="n"/>
      <c r="J1239" s="18" t="n"/>
      <c r="K1239" s="28">
        <f>IF($B1239="","",--TEXT($B1239,"yyyymm"))</f>
        <v/>
      </c>
      <c r="L1239" s="29">
        <f>IF($D1239="","",IFERROR(INDEX(类别属性,MATCH($D1239,类别表,0)),""))</f>
        <v/>
      </c>
      <c r="M1239" s="18" t="n"/>
      <c r="N1239" s="18" t="n"/>
      <c r="O1239" s="26" t="n"/>
      <c r="P1239" s="21">
        <f>IF($C1239="","",IF(ISNA(MATCH($C1239,账户表,0)),"※这个账户不在【基础资料】的账户档案里",IF($B1239="","※没填日期，这一笔不会进任何月份的报表",IF(AND($F1239&lt;&gt;"",$G1239&lt;&gt;""),"※收入和支出不能同时填",IF(AND(N($F1239)=0,N($G1239)=0),"※收入和支出都没填",IF(OR(N($F1239)&lt;0,N($G1239)&lt;0),"※金额不能填负数，方向反了就换一列填",IF($D1239="","※没填收支类别，分类报表会漏掉这一笔",IF(ISNA(MATCH($D1239,类别表,0)),"※收支类别不在【基础资料】的清单里",IF(AND($L1239="内部转账",$M1239=""),"△内部转账要在「对方账户」写上另一头",IF(AND($L1239="内部转账",$M1239=$C1239),"※对方账户跟本账户是同一个",IF(AND($L1239&lt;&gt;"内部转账",$M1239&lt;&gt;""),"△填了对方账户，但类别不是内部转账",IF($H1239&lt;0,"△这一笔之后该账户余额成负数了，核一下",""))))))))))))</f>
        <v/>
      </c>
    </row>
    <row r="1240">
      <c r="A1240" s="17">
        <f>IF($C1240="","",COUNTA($C$5:$C1240))</f>
        <v/>
      </c>
      <c r="B1240" s="20" t="n"/>
      <c r="C1240" s="18" t="n"/>
      <c r="D1240" s="18" t="n"/>
      <c r="E1240" s="26" t="n"/>
      <c r="F1240" s="19" t="n"/>
      <c r="G1240" s="19" t="n"/>
      <c r="H1240" s="27">
        <f>IF($C1240="","",ROUND(SUMIF(账户表,$C1240,账户期初)+SUMIFS($F$5:F1240,$C$5:C1240,$C1240)-SUMIFS($G$5:G1240,$C$5:C1240,$C1240),2))</f>
        <v/>
      </c>
      <c r="I1240" s="18" t="n"/>
      <c r="J1240" s="18" t="n"/>
      <c r="K1240" s="28">
        <f>IF($B1240="","",--TEXT($B1240,"yyyymm"))</f>
        <v/>
      </c>
      <c r="L1240" s="29">
        <f>IF($D1240="","",IFERROR(INDEX(类别属性,MATCH($D1240,类别表,0)),""))</f>
        <v/>
      </c>
      <c r="M1240" s="18" t="n"/>
      <c r="N1240" s="18" t="n"/>
      <c r="O1240" s="26" t="n"/>
      <c r="P1240" s="21">
        <f>IF($C1240="","",IF(ISNA(MATCH($C1240,账户表,0)),"※这个账户不在【基础资料】的账户档案里",IF($B1240="","※没填日期，这一笔不会进任何月份的报表",IF(AND($F1240&lt;&gt;"",$G1240&lt;&gt;""),"※收入和支出不能同时填",IF(AND(N($F1240)=0,N($G1240)=0),"※收入和支出都没填",IF(OR(N($F1240)&lt;0,N($G1240)&lt;0),"※金额不能填负数，方向反了就换一列填",IF($D1240="","※没填收支类别，分类报表会漏掉这一笔",IF(ISNA(MATCH($D1240,类别表,0)),"※收支类别不在【基础资料】的清单里",IF(AND($L1240="内部转账",$M1240=""),"△内部转账要在「对方账户」写上另一头",IF(AND($L1240="内部转账",$M1240=$C1240),"※对方账户跟本账户是同一个",IF(AND($L1240&lt;&gt;"内部转账",$M1240&lt;&gt;""),"△填了对方账户，但类别不是内部转账",IF($H1240&lt;0,"△这一笔之后该账户余额成负数了，核一下",""))))))))))))</f>
        <v/>
      </c>
    </row>
    <row r="1241">
      <c r="A1241" s="17">
        <f>IF($C1241="","",COUNTA($C$5:$C1241))</f>
        <v/>
      </c>
      <c r="B1241" s="20" t="n"/>
      <c r="C1241" s="18" t="n"/>
      <c r="D1241" s="18" t="n"/>
      <c r="E1241" s="26" t="n"/>
      <c r="F1241" s="19" t="n"/>
      <c r="G1241" s="19" t="n"/>
      <c r="H1241" s="27">
        <f>IF($C1241="","",ROUND(SUMIF(账户表,$C1241,账户期初)+SUMIFS($F$5:F1241,$C$5:C1241,$C1241)-SUMIFS($G$5:G1241,$C$5:C1241,$C1241),2))</f>
        <v/>
      </c>
      <c r="I1241" s="18" t="n"/>
      <c r="J1241" s="18" t="n"/>
      <c r="K1241" s="28">
        <f>IF($B1241="","",--TEXT($B1241,"yyyymm"))</f>
        <v/>
      </c>
      <c r="L1241" s="29">
        <f>IF($D1241="","",IFERROR(INDEX(类别属性,MATCH($D1241,类别表,0)),""))</f>
        <v/>
      </c>
      <c r="M1241" s="18" t="n"/>
      <c r="N1241" s="18" t="n"/>
      <c r="O1241" s="26" t="n"/>
      <c r="P1241" s="21">
        <f>IF($C1241="","",IF(ISNA(MATCH($C1241,账户表,0)),"※这个账户不在【基础资料】的账户档案里",IF($B1241="","※没填日期，这一笔不会进任何月份的报表",IF(AND($F1241&lt;&gt;"",$G1241&lt;&gt;""),"※收入和支出不能同时填",IF(AND(N($F1241)=0,N($G1241)=0),"※收入和支出都没填",IF(OR(N($F1241)&lt;0,N($G1241)&lt;0),"※金额不能填负数，方向反了就换一列填",IF($D1241="","※没填收支类别，分类报表会漏掉这一笔",IF(ISNA(MATCH($D1241,类别表,0)),"※收支类别不在【基础资料】的清单里",IF(AND($L1241="内部转账",$M1241=""),"△内部转账要在「对方账户」写上另一头",IF(AND($L1241="内部转账",$M1241=$C1241),"※对方账户跟本账户是同一个",IF(AND($L1241&lt;&gt;"内部转账",$M1241&lt;&gt;""),"△填了对方账户，但类别不是内部转账",IF($H1241&lt;0,"△这一笔之后该账户余额成负数了，核一下",""))))))))))))</f>
        <v/>
      </c>
    </row>
    <row r="1242">
      <c r="A1242" s="17">
        <f>IF($C1242="","",COUNTA($C$5:$C1242))</f>
        <v/>
      </c>
      <c r="B1242" s="20" t="n"/>
      <c r="C1242" s="18" t="n"/>
      <c r="D1242" s="18" t="n"/>
      <c r="E1242" s="26" t="n"/>
      <c r="F1242" s="19" t="n"/>
      <c r="G1242" s="19" t="n"/>
      <c r="H1242" s="27">
        <f>IF($C1242="","",ROUND(SUMIF(账户表,$C1242,账户期初)+SUMIFS($F$5:F1242,$C$5:C1242,$C1242)-SUMIFS($G$5:G1242,$C$5:C1242,$C1242),2))</f>
        <v/>
      </c>
      <c r="I1242" s="18" t="n"/>
      <c r="J1242" s="18" t="n"/>
      <c r="K1242" s="28">
        <f>IF($B1242="","",--TEXT($B1242,"yyyymm"))</f>
        <v/>
      </c>
      <c r="L1242" s="29">
        <f>IF($D1242="","",IFERROR(INDEX(类别属性,MATCH($D1242,类别表,0)),""))</f>
        <v/>
      </c>
      <c r="M1242" s="18" t="n"/>
      <c r="N1242" s="18" t="n"/>
      <c r="O1242" s="26" t="n"/>
      <c r="P1242" s="21">
        <f>IF($C1242="","",IF(ISNA(MATCH($C1242,账户表,0)),"※这个账户不在【基础资料】的账户档案里",IF($B1242="","※没填日期，这一笔不会进任何月份的报表",IF(AND($F1242&lt;&gt;"",$G1242&lt;&gt;""),"※收入和支出不能同时填",IF(AND(N($F1242)=0,N($G1242)=0),"※收入和支出都没填",IF(OR(N($F1242)&lt;0,N($G1242)&lt;0),"※金额不能填负数，方向反了就换一列填",IF($D1242="","※没填收支类别，分类报表会漏掉这一笔",IF(ISNA(MATCH($D1242,类别表,0)),"※收支类别不在【基础资料】的清单里",IF(AND($L1242="内部转账",$M1242=""),"△内部转账要在「对方账户」写上另一头",IF(AND($L1242="内部转账",$M1242=$C1242),"※对方账户跟本账户是同一个",IF(AND($L1242&lt;&gt;"内部转账",$M1242&lt;&gt;""),"△填了对方账户，但类别不是内部转账",IF($H1242&lt;0,"△这一笔之后该账户余额成负数了，核一下",""))))))))))))</f>
        <v/>
      </c>
    </row>
    <row r="1243">
      <c r="A1243" s="17">
        <f>IF($C1243="","",COUNTA($C$5:$C1243))</f>
        <v/>
      </c>
      <c r="B1243" s="20" t="n"/>
      <c r="C1243" s="18" t="n"/>
      <c r="D1243" s="18" t="n"/>
      <c r="E1243" s="26" t="n"/>
      <c r="F1243" s="19" t="n"/>
      <c r="G1243" s="19" t="n"/>
      <c r="H1243" s="27">
        <f>IF($C1243="","",ROUND(SUMIF(账户表,$C1243,账户期初)+SUMIFS($F$5:F1243,$C$5:C1243,$C1243)-SUMIFS($G$5:G1243,$C$5:C1243,$C1243),2))</f>
        <v/>
      </c>
      <c r="I1243" s="18" t="n"/>
      <c r="J1243" s="18" t="n"/>
      <c r="K1243" s="28">
        <f>IF($B1243="","",--TEXT($B1243,"yyyymm"))</f>
        <v/>
      </c>
      <c r="L1243" s="29">
        <f>IF($D1243="","",IFERROR(INDEX(类别属性,MATCH($D1243,类别表,0)),""))</f>
        <v/>
      </c>
      <c r="M1243" s="18" t="n"/>
      <c r="N1243" s="18" t="n"/>
      <c r="O1243" s="26" t="n"/>
      <c r="P1243" s="21">
        <f>IF($C1243="","",IF(ISNA(MATCH($C1243,账户表,0)),"※这个账户不在【基础资料】的账户档案里",IF($B1243="","※没填日期，这一笔不会进任何月份的报表",IF(AND($F1243&lt;&gt;"",$G1243&lt;&gt;""),"※收入和支出不能同时填",IF(AND(N($F1243)=0,N($G1243)=0),"※收入和支出都没填",IF(OR(N($F1243)&lt;0,N($G1243)&lt;0),"※金额不能填负数，方向反了就换一列填",IF($D1243="","※没填收支类别，分类报表会漏掉这一笔",IF(ISNA(MATCH($D1243,类别表,0)),"※收支类别不在【基础资料】的清单里",IF(AND($L1243="内部转账",$M1243=""),"△内部转账要在「对方账户」写上另一头",IF(AND($L1243="内部转账",$M1243=$C1243),"※对方账户跟本账户是同一个",IF(AND($L1243&lt;&gt;"内部转账",$M1243&lt;&gt;""),"△填了对方账户，但类别不是内部转账",IF($H1243&lt;0,"△这一笔之后该账户余额成负数了，核一下",""))))))))))))</f>
        <v/>
      </c>
    </row>
    <row r="1244">
      <c r="A1244" s="17">
        <f>IF($C1244="","",COUNTA($C$5:$C1244))</f>
        <v/>
      </c>
      <c r="B1244" s="20" t="n"/>
      <c r="C1244" s="18" t="n"/>
      <c r="D1244" s="18" t="n"/>
      <c r="E1244" s="26" t="n"/>
      <c r="F1244" s="19" t="n"/>
      <c r="G1244" s="19" t="n"/>
      <c r="H1244" s="27">
        <f>IF($C1244="","",ROUND(SUMIF(账户表,$C1244,账户期初)+SUMIFS($F$5:F1244,$C$5:C1244,$C1244)-SUMIFS($G$5:G1244,$C$5:C1244,$C1244),2))</f>
        <v/>
      </c>
      <c r="I1244" s="18" t="n"/>
      <c r="J1244" s="18" t="n"/>
      <c r="K1244" s="28">
        <f>IF($B1244="","",--TEXT($B1244,"yyyymm"))</f>
        <v/>
      </c>
      <c r="L1244" s="29">
        <f>IF($D1244="","",IFERROR(INDEX(类别属性,MATCH($D1244,类别表,0)),""))</f>
        <v/>
      </c>
      <c r="M1244" s="18" t="n"/>
      <c r="N1244" s="18" t="n"/>
      <c r="O1244" s="26" t="n"/>
      <c r="P1244" s="21">
        <f>IF($C1244="","",IF(ISNA(MATCH($C1244,账户表,0)),"※这个账户不在【基础资料】的账户档案里",IF($B1244="","※没填日期，这一笔不会进任何月份的报表",IF(AND($F1244&lt;&gt;"",$G1244&lt;&gt;""),"※收入和支出不能同时填",IF(AND(N($F1244)=0,N($G1244)=0),"※收入和支出都没填",IF(OR(N($F1244)&lt;0,N($G1244)&lt;0),"※金额不能填负数，方向反了就换一列填",IF($D1244="","※没填收支类别，分类报表会漏掉这一笔",IF(ISNA(MATCH($D1244,类别表,0)),"※收支类别不在【基础资料】的清单里",IF(AND($L1244="内部转账",$M1244=""),"△内部转账要在「对方账户」写上另一头",IF(AND($L1244="内部转账",$M1244=$C1244),"※对方账户跟本账户是同一个",IF(AND($L1244&lt;&gt;"内部转账",$M1244&lt;&gt;""),"△填了对方账户，但类别不是内部转账",IF($H1244&lt;0,"△这一笔之后该账户余额成负数了，核一下",""))))))))))))</f>
        <v/>
      </c>
    </row>
    <row r="1245">
      <c r="A1245" s="17">
        <f>IF($C1245="","",COUNTA($C$5:$C1245))</f>
        <v/>
      </c>
      <c r="B1245" s="20" t="n"/>
      <c r="C1245" s="18" t="n"/>
      <c r="D1245" s="18" t="n"/>
      <c r="E1245" s="26" t="n"/>
      <c r="F1245" s="19" t="n"/>
      <c r="G1245" s="19" t="n"/>
      <c r="H1245" s="27">
        <f>IF($C1245="","",ROUND(SUMIF(账户表,$C1245,账户期初)+SUMIFS($F$5:F1245,$C$5:C1245,$C1245)-SUMIFS($G$5:G1245,$C$5:C1245,$C1245),2))</f>
        <v/>
      </c>
      <c r="I1245" s="18" t="n"/>
      <c r="J1245" s="18" t="n"/>
      <c r="K1245" s="28">
        <f>IF($B1245="","",--TEXT($B1245,"yyyymm"))</f>
        <v/>
      </c>
      <c r="L1245" s="29">
        <f>IF($D1245="","",IFERROR(INDEX(类别属性,MATCH($D1245,类别表,0)),""))</f>
        <v/>
      </c>
      <c r="M1245" s="18" t="n"/>
      <c r="N1245" s="18" t="n"/>
      <c r="O1245" s="26" t="n"/>
      <c r="P1245" s="21">
        <f>IF($C1245="","",IF(ISNA(MATCH($C1245,账户表,0)),"※这个账户不在【基础资料】的账户档案里",IF($B1245="","※没填日期，这一笔不会进任何月份的报表",IF(AND($F1245&lt;&gt;"",$G1245&lt;&gt;""),"※收入和支出不能同时填",IF(AND(N($F1245)=0,N($G1245)=0),"※收入和支出都没填",IF(OR(N($F1245)&lt;0,N($G1245)&lt;0),"※金额不能填负数，方向反了就换一列填",IF($D1245="","※没填收支类别，分类报表会漏掉这一笔",IF(ISNA(MATCH($D1245,类别表,0)),"※收支类别不在【基础资料】的清单里",IF(AND($L1245="内部转账",$M1245=""),"△内部转账要在「对方账户」写上另一头",IF(AND($L1245="内部转账",$M1245=$C1245),"※对方账户跟本账户是同一个",IF(AND($L1245&lt;&gt;"内部转账",$M1245&lt;&gt;""),"△填了对方账户，但类别不是内部转账",IF($H1245&lt;0,"△这一笔之后该账户余额成负数了，核一下",""))))))))))))</f>
        <v/>
      </c>
    </row>
    <row r="1246">
      <c r="A1246" s="17">
        <f>IF($C1246="","",COUNTA($C$5:$C1246))</f>
        <v/>
      </c>
      <c r="B1246" s="20" t="n"/>
      <c r="C1246" s="18" t="n"/>
      <c r="D1246" s="18" t="n"/>
      <c r="E1246" s="26" t="n"/>
      <c r="F1246" s="19" t="n"/>
      <c r="G1246" s="19" t="n"/>
      <c r="H1246" s="27">
        <f>IF($C1246="","",ROUND(SUMIF(账户表,$C1246,账户期初)+SUMIFS($F$5:F1246,$C$5:C1246,$C1246)-SUMIFS($G$5:G1246,$C$5:C1246,$C1246),2))</f>
        <v/>
      </c>
      <c r="I1246" s="18" t="n"/>
      <c r="J1246" s="18" t="n"/>
      <c r="K1246" s="28">
        <f>IF($B1246="","",--TEXT($B1246,"yyyymm"))</f>
        <v/>
      </c>
      <c r="L1246" s="29">
        <f>IF($D1246="","",IFERROR(INDEX(类别属性,MATCH($D1246,类别表,0)),""))</f>
        <v/>
      </c>
      <c r="M1246" s="18" t="n"/>
      <c r="N1246" s="18" t="n"/>
      <c r="O1246" s="26" t="n"/>
      <c r="P1246" s="21">
        <f>IF($C1246="","",IF(ISNA(MATCH($C1246,账户表,0)),"※这个账户不在【基础资料】的账户档案里",IF($B1246="","※没填日期，这一笔不会进任何月份的报表",IF(AND($F1246&lt;&gt;"",$G1246&lt;&gt;""),"※收入和支出不能同时填",IF(AND(N($F1246)=0,N($G1246)=0),"※收入和支出都没填",IF(OR(N($F1246)&lt;0,N($G1246)&lt;0),"※金额不能填负数，方向反了就换一列填",IF($D1246="","※没填收支类别，分类报表会漏掉这一笔",IF(ISNA(MATCH($D1246,类别表,0)),"※收支类别不在【基础资料】的清单里",IF(AND($L1246="内部转账",$M1246=""),"△内部转账要在「对方账户」写上另一头",IF(AND($L1246="内部转账",$M1246=$C1246),"※对方账户跟本账户是同一个",IF(AND($L1246&lt;&gt;"内部转账",$M1246&lt;&gt;""),"△填了对方账户，但类别不是内部转账",IF($H1246&lt;0,"△这一笔之后该账户余额成负数了，核一下",""))))))))))))</f>
        <v/>
      </c>
    </row>
    <row r="1247">
      <c r="A1247" s="17">
        <f>IF($C1247="","",COUNTA($C$5:$C1247))</f>
        <v/>
      </c>
      <c r="B1247" s="20" t="n"/>
      <c r="C1247" s="18" t="n"/>
      <c r="D1247" s="18" t="n"/>
      <c r="E1247" s="26" t="n"/>
      <c r="F1247" s="19" t="n"/>
      <c r="G1247" s="19" t="n"/>
      <c r="H1247" s="27">
        <f>IF($C1247="","",ROUND(SUMIF(账户表,$C1247,账户期初)+SUMIFS($F$5:F1247,$C$5:C1247,$C1247)-SUMIFS($G$5:G1247,$C$5:C1247,$C1247),2))</f>
        <v/>
      </c>
      <c r="I1247" s="18" t="n"/>
      <c r="J1247" s="18" t="n"/>
      <c r="K1247" s="28">
        <f>IF($B1247="","",--TEXT($B1247,"yyyymm"))</f>
        <v/>
      </c>
      <c r="L1247" s="29">
        <f>IF($D1247="","",IFERROR(INDEX(类别属性,MATCH($D1247,类别表,0)),""))</f>
        <v/>
      </c>
      <c r="M1247" s="18" t="n"/>
      <c r="N1247" s="18" t="n"/>
      <c r="O1247" s="26" t="n"/>
      <c r="P1247" s="21">
        <f>IF($C1247="","",IF(ISNA(MATCH($C1247,账户表,0)),"※这个账户不在【基础资料】的账户档案里",IF($B1247="","※没填日期，这一笔不会进任何月份的报表",IF(AND($F1247&lt;&gt;"",$G1247&lt;&gt;""),"※收入和支出不能同时填",IF(AND(N($F1247)=0,N($G1247)=0),"※收入和支出都没填",IF(OR(N($F1247)&lt;0,N($G1247)&lt;0),"※金额不能填负数，方向反了就换一列填",IF($D1247="","※没填收支类别，分类报表会漏掉这一笔",IF(ISNA(MATCH($D1247,类别表,0)),"※收支类别不在【基础资料】的清单里",IF(AND($L1247="内部转账",$M1247=""),"△内部转账要在「对方账户」写上另一头",IF(AND($L1247="内部转账",$M1247=$C1247),"※对方账户跟本账户是同一个",IF(AND($L1247&lt;&gt;"内部转账",$M1247&lt;&gt;""),"△填了对方账户，但类别不是内部转账",IF($H1247&lt;0,"△这一笔之后该账户余额成负数了，核一下",""))))))))))))</f>
        <v/>
      </c>
    </row>
    <row r="1248">
      <c r="A1248" s="17">
        <f>IF($C1248="","",COUNTA($C$5:$C1248))</f>
        <v/>
      </c>
      <c r="B1248" s="20" t="n"/>
      <c r="C1248" s="18" t="n"/>
      <c r="D1248" s="18" t="n"/>
      <c r="E1248" s="26" t="n"/>
      <c r="F1248" s="19" t="n"/>
      <c r="G1248" s="19" t="n"/>
      <c r="H1248" s="27">
        <f>IF($C1248="","",ROUND(SUMIF(账户表,$C1248,账户期初)+SUMIFS($F$5:F1248,$C$5:C1248,$C1248)-SUMIFS($G$5:G1248,$C$5:C1248,$C1248),2))</f>
        <v/>
      </c>
      <c r="I1248" s="18" t="n"/>
      <c r="J1248" s="18" t="n"/>
      <c r="K1248" s="28">
        <f>IF($B1248="","",--TEXT($B1248,"yyyymm"))</f>
        <v/>
      </c>
      <c r="L1248" s="29">
        <f>IF($D1248="","",IFERROR(INDEX(类别属性,MATCH($D1248,类别表,0)),""))</f>
        <v/>
      </c>
      <c r="M1248" s="18" t="n"/>
      <c r="N1248" s="18" t="n"/>
      <c r="O1248" s="26" t="n"/>
      <c r="P1248" s="21">
        <f>IF($C1248="","",IF(ISNA(MATCH($C1248,账户表,0)),"※这个账户不在【基础资料】的账户档案里",IF($B1248="","※没填日期，这一笔不会进任何月份的报表",IF(AND($F1248&lt;&gt;"",$G1248&lt;&gt;""),"※收入和支出不能同时填",IF(AND(N($F1248)=0,N($G1248)=0),"※收入和支出都没填",IF(OR(N($F1248)&lt;0,N($G1248)&lt;0),"※金额不能填负数，方向反了就换一列填",IF($D1248="","※没填收支类别，分类报表会漏掉这一笔",IF(ISNA(MATCH($D1248,类别表,0)),"※收支类别不在【基础资料】的清单里",IF(AND($L1248="内部转账",$M1248=""),"△内部转账要在「对方账户」写上另一头",IF(AND($L1248="内部转账",$M1248=$C1248),"※对方账户跟本账户是同一个",IF(AND($L1248&lt;&gt;"内部转账",$M1248&lt;&gt;""),"△填了对方账户，但类别不是内部转账",IF($H1248&lt;0,"△这一笔之后该账户余额成负数了，核一下",""))))))))))))</f>
        <v/>
      </c>
    </row>
    <row r="1249">
      <c r="A1249" s="17">
        <f>IF($C1249="","",COUNTA($C$5:$C1249))</f>
        <v/>
      </c>
      <c r="B1249" s="20" t="n"/>
      <c r="C1249" s="18" t="n"/>
      <c r="D1249" s="18" t="n"/>
      <c r="E1249" s="26" t="n"/>
      <c r="F1249" s="19" t="n"/>
      <c r="G1249" s="19" t="n"/>
      <c r="H1249" s="27">
        <f>IF($C1249="","",ROUND(SUMIF(账户表,$C1249,账户期初)+SUMIFS($F$5:F1249,$C$5:C1249,$C1249)-SUMIFS($G$5:G1249,$C$5:C1249,$C1249),2))</f>
        <v/>
      </c>
      <c r="I1249" s="18" t="n"/>
      <c r="J1249" s="18" t="n"/>
      <c r="K1249" s="28">
        <f>IF($B1249="","",--TEXT($B1249,"yyyymm"))</f>
        <v/>
      </c>
      <c r="L1249" s="29">
        <f>IF($D1249="","",IFERROR(INDEX(类别属性,MATCH($D1249,类别表,0)),""))</f>
        <v/>
      </c>
      <c r="M1249" s="18" t="n"/>
      <c r="N1249" s="18" t="n"/>
      <c r="O1249" s="26" t="n"/>
      <c r="P1249" s="21">
        <f>IF($C1249="","",IF(ISNA(MATCH($C1249,账户表,0)),"※这个账户不在【基础资料】的账户档案里",IF($B1249="","※没填日期，这一笔不会进任何月份的报表",IF(AND($F1249&lt;&gt;"",$G1249&lt;&gt;""),"※收入和支出不能同时填",IF(AND(N($F1249)=0,N($G1249)=0),"※收入和支出都没填",IF(OR(N($F1249)&lt;0,N($G1249)&lt;0),"※金额不能填负数，方向反了就换一列填",IF($D1249="","※没填收支类别，分类报表会漏掉这一笔",IF(ISNA(MATCH($D1249,类别表,0)),"※收支类别不在【基础资料】的清单里",IF(AND($L1249="内部转账",$M1249=""),"△内部转账要在「对方账户」写上另一头",IF(AND($L1249="内部转账",$M1249=$C1249),"※对方账户跟本账户是同一个",IF(AND($L1249&lt;&gt;"内部转账",$M1249&lt;&gt;""),"△填了对方账户，但类别不是内部转账",IF($H1249&lt;0,"△这一笔之后该账户余额成负数了，核一下",""))))))))))))</f>
        <v/>
      </c>
    </row>
    <row r="1250">
      <c r="A1250" s="17">
        <f>IF($C1250="","",COUNTA($C$5:$C1250))</f>
        <v/>
      </c>
      <c r="B1250" s="20" t="n"/>
      <c r="C1250" s="18" t="n"/>
      <c r="D1250" s="18" t="n"/>
      <c r="E1250" s="26" t="n"/>
      <c r="F1250" s="19" t="n"/>
      <c r="G1250" s="19" t="n"/>
      <c r="H1250" s="27">
        <f>IF($C1250="","",ROUND(SUMIF(账户表,$C1250,账户期初)+SUMIFS($F$5:F1250,$C$5:C1250,$C1250)-SUMIFS($G$5:G1250,$C$5:C1250,$C1250),2))</f>
        <v/>
      </c>
      <c r="I1250" s="18" t="n"/>
      <c r="J1250" s="18" t="n"/>
      <c r="K1250" s="28">
        <f>IF($B1250="","",--TEXT($B1250,"yyyymm"))</f>
        <v/>
      </c>
      <c r="L1250" s="29">
        <f>IF($D1250="","",IFERROR(INDEX(类别属性,MATCH($D1250,类别表,0)),""))</f>
        <v/>
      </c>
      <c r="M1250" s="18" t="n"/>
      <c r="N1250" s="18" t="n"/>
      <c r="O1250" s="26" t="n"/>
      <c r="P1250" s="21">
        <f>IF($C1250="","",IF(ISNA(MATCH($C1250,账户表,0)),"※这个账户不在【基础资料】的账户档案里",IF($B1250="","※没填日期，这一笔不会进任何月份的报表",IF(AND($F1250&lt;&gt;"",$G1250&lt;&gt;""),"※收入和支出不能同时填",IF(AND(N($F1250)=0,N($G1250)=0),"※收入和支出都没填",IF(OR(N($F1250)&lt;0,N($G1250)&lt;0),"※金额不能填负数，方向反了就换一列填",IF($D1250="","※没填收支类别，分类报表会漏掉这一笔",IF(ISNA(MATCH($D1250,类别表,0)),"※收支类别不在【基础资料】的清单里",IF(AND($L1250="内部转账",$M1250=""),"△内部转账要在「对方账户」写上另一头",IF(AND($L1250="内部转账",$M1250=$C1250),"※对方账户跟本账户是同一个",IF(AND($L1250&lt;&gt;"内部转账",$M1250&lt;&gt;""),"△填了对方账户，但类别不是内部转账",IF($H1250&lt;0,"△这一笔之后该账户余额成负数了，核一下",""))))))))))))</f>
        <v/>
      </c>
    </row>
    <row r="1251">
      <c r="A1251" s="17">
        <f>IF($C1251="","",COUNTA($C$5:$C1251))</f>
        <v/>
      </c>
      <c r="B1251" s="20" t="n"/>
      <c r="C1251" s="18" t="n"/>
      <c r="D1251" s="18" t="n"/>
      <c r="E1251" s="26" t="n"/>
      <c r="F1251" s="19" t="n"/>
      <c r="G1251" s="19" t="n"/>
      <c r="H1251" s="27">
        <f>IF($C1251="","",ROUND(SUMIF(账户表,$C1251,账户期初)+SUMIFS($F$5:F1251,$C$5:C1251,$C1251)-SUMIFS($G$5:G1251,$C$5:C1251,$C1251),2))</f>
        <v/>
      </c>
      <c r="I1251" s="18" t="n"/>
      <c r="J1251" s="18" t="n"/>
      <c r="K1251" s="28">
        <f>IF($B1251="","",--TEXT($B1251,"yyyymm"))</f>
        <v/>
      </c>
      <c r="L1251" s="29">
        <f>IF($D1251="","",IFERROR(INDEX(类别属性,MATCH($D1251,类别表,0)),""))</f>
        <v/>
      </c>
      <c r="M1251" s="18" t="n"/>
      <c r="N1251" s="18" t="n"/>
      <c r="O1251" s="26" t="n"/>
      <c r="P1251" s="21">
        <f>IF($C1251="","",IF(ISNA(MATCH($C1251,账户表,0)),"※这个账户不在【基础资料】的账户档案里",IF($B1251="","※没填日期，这一笔不会进任何月份的报表",IF(AND($F1251&lt;&gt;"",$G1251&lt;&gt;""),"※收入和支出不能同时填",IF(AND(N($F1251)=0,N($G1251)=0),"※收入和支出都没填",IF(OR(N($F1251)&lt;0,N($G1251)&lt;0),"※金额不能填负数，方向反了就换一列填",IF($D1251="","※没填收支类别，分类报表会漏掉这一笔",IF(ISNA(MATCH($D1251,类别表,0)),"※收支类别不在【基础资料】的清单里",IF(AND($L1251="内部转账",$M1251=""),"△内部转账要在「对方账户」写上另一头",IF(AND($L1251="内部转账",$M1251=$C1251),"※对方账户跟本账户是同一个",IF(AND($L1251&lt;&gt;"内部转账",$M1251&lt;&gt;""),"△填了对方账户，但类别不是内部转账",IF($H1251&lt;0,"△这一笔之后该账户余额成负数了，核一下",""))))))))))))</f>
        <v/>
      </c>
    </row>
    <row r="1252">
      <c r="A1252" s="17">
        <f>IF($C1252="","",COUNTA($C$5:$C1252))</f>
        <v/>
      </c>
      <c r="B1252" s="20" t="n"/>
      <c r="C1252" s="18" t="n"/>
      <c r="D1252" s="18" t="n"/>
      <c r="E1252" s="26" t="n"/>
      <c r="F1252" s="19" t="n"/>
      <c r="G1252" s="19" t="n"/>
      <c r="H1252" s="27">
        <f>IF($C1252="","",ROUND(SUMIF(账户表,$C1252,账户期初)+SUMIFS($F$5:F1252,$C$5:C1252,$C1252)-SUMIFS($G$5:G1252,$C$5:C1252,$C1252),2))</f>
        <v/>
      </c>
      <c r="I1252" s="18" t="n"/>
      <c r="J1252" s="18" t="n"/>
      <c r="K1252" s="28">
        <f>IF($B1252="","",--TEXT($B1252,"yyyymm"))</f>
        <v/>
      </c>
      <c r="L1252" s="29">
        <f>IF($D1252="","",IFERROR(INDEX(类别属性,MATCH($D1252,类别表,0)),""))</f>
        <v/>
      </c>
      <c r="M1252" s="18" t="n"/>
      <c r="N1252" s="18" t="n"/>
      <c r="O1252" s="26" t="n"/>
      <c r="P1252" s="21">
        <f>IF($C1252="","",IF(ISNA(MATCH($C1252,账户表,0)),"※这个账户不在【基础资料】的账户档案里",IF($B1252="","※没填日期，这一笔不会进任何月份的报表",IF(AND($F1252&lt;&gt;"",$G1252&lt;&gt;""),"※收入和支出不能同时填",IF(AND(N($F1252)=0,N($G1252)=0),"※收入和支出都没填",IF(OR(N($F1252)&lt;0,N($G1252)&lt;0),"※金额不能填负数，方向反了就换一列填",IF($D1252="","※没填收支类别，分类报表会漏掉这一笔",IF(ISNA(MATCH($D1252,类别表,0)),"※收支类别不在【基础资料】的清单里",IF(AND($L1252="内部转账",$M1252=""),"△内部转账要在「对方账户」写上另一头",IF(AND($L1252="内部转账",$M1252=$C1252),"※对方账户跟本账户是同一个",IF(AND($L1252&lt;&gt;"内部转账",$M1252&lt;&gt;""),"△填了对方账户，但类别不是内部转账",IF($H1252&lt;0,"△这一笔之后该账户余额成负数了，核一下",""))))))))))))</f>
        <v/>
      </c>
    </row>
    <row r="1253">
      <c r="A1253" s="17">
        <f>IF($C1253="","",COUNTA($C$5:$C1253))</f>
        <v/>
      </c>
      <c r="B1253" s="20" t="n"/>
      <c r="C1253" s="18" t="n"/>
      <c r="D1253" s="18" t="n"/>
      <c r="E1253" s="26" t="n"/>
      <c r="F1253" s="19" t="n"/>
      <c r="G1253" s="19" t="n"/>
      <c r="H1253" s="27">
        <f>IF($C1253="","",ROUND(SUMIF(账户表,$C1253,账户期初)+SUMIFS($F$5:F1253,$C$5:C1253,$C1253)-SUMIFS($G$5:G1253,$C$5:C1253,$C1253),2))</f>
        <v/>
      </c>
      <c r="I1253" s="18" t="n"/>
      <c r="J1253" s="18" t="n"/>
      <c r="K1253" s="28">
        <f>IF($B1253="","",--TEXT($B1253,"yyyymm"))</f>
        <v/>
      </c>
      <c r="L1253" s="29">
        <f>IF($D1253="","",IFERROR(INDEX(类别属性,MATCH($D1253,类别表,0)),""))</f>
        <v/>
      </c>
      <c r="M1253" s="18" t="n"/>
      <c r="N1253" s="18" t="n"/>
      <c r="O1253" s="26" t="n"/>
      <c r="P1253" s="21">
        <f>IF($C1253="","",IF(ISNA(MATCH($C1253,账户表,0)),"※这个账户不在【基础资料】的账户档案里",IF($B1253="","※没填日期，这一笔不会进任何月份的报表",IF(AND($F1253&lt;&gt;"",$G1253&lt;&gt;""),"※收入和支出不能同时填",IF(AND(N($F1253)=0,N($G1253)=0),"※收入和支出都没填",IF(OR(N($F1253)&lt;0,N($G1253)&lt;0),"※金额不能填负数，方向反了就换一列填",IF($D1253="","※没填收支类别，分类报表会漏掉这一笔",IF(ISNA(MATCH($D1253,类别表,0)),"※收支类别不在【基础资料】的清单里",IF(AND($L1253="内部转账",$M1253=""),"△内部转账要在「对方账户」写上另一头",IF(AND($L1253="内部转账",$M1253=$C1253),"※对方账户跟本账户是同一个",IF(AND($L1253&lt;&gt;"内部转账",$M1253&lt;&gt;""),"△填了对方账户，但类别不是内部转账",IF($H1253&lt;0,"△这一笔之后该账户余额成负数了，核一下",""))))))))))))</f>
        <v/>
      </c>
    </row>
    <row r="1254">
      <c r="A1254" s="17">
        <f>IF($C1254="","",COUNTA($C$5:$C1254))</f>
        <v/>
      </c>
      <c r="B1254" s="20" t="n"/>
      <c r="C1254" s="18" t="n"/>
      <c r="D1254" s="18" t="n"/>
      <c r="E1254" s="26" t="n"/>
      <c r="F1254" s="19" t="n"/>
      <c r="G1254" s="19" t="n"/>
      <c r="H1254" s="27">
        <f>IF($C1254="","",ROUND(SUMIF(账户表,$C1254,账户期初)+SUMIFS($F$5:F1254,$C$5:C1254,$C1254)-SUMIFS($G$5:G1254,$C$5:C1254,$C1254),2))</f>
        <v/>
      </c>
      <c r="I1254" s="18" t="n"/>
      <c r="J1254" s="18" t="n"/>
      <c r="K1254" s="28">
        <f>IF($B1254="","",--TEXT($B1254,"yyyymm"))</f>
        <v/>
      </c>
      <c r="L1254" s="29">
        <f>IF($D1254="","",IFERROR(INDEX(类别属性,MATCH($D1254,类别表,0)),""))</f>
        <v/>
      </c>
      <c r="M1254" s="18" t="n"/>
      <c r="N1254" s="18" t="n"/>
      <c r="O1254" s="26" t="n"/>
      <c r="P1254" s="21">
        <f>IF($C1254="","",IF(ISNA(MATCH($C1254,账户表,0)),"※这个账户不在【基础资料】的账户档案里",IF($B1254="","※没填日期，这一笔不会进任何月份的报表",IF(AND($F1254&lt;&gt;"",$G1254&lt;&gt;""),"※收入和支出不能同时填",IF(AND(N($F1254)=0,N($G1254)=0),"※收入和支出都没填",IF(OR(N($F1254)&lt;0,N($G1254)&lt;0),"※金额不能填负数，方向反了就换一列填",IF($D1254="","※没填收支类别，分类报表会漏掉这一笔",IF(ISNA(MATCH($D1254,类别表,0)),"※收支类别不在【基础资料】的清单里",IF(AND($L1254="内部转账",$M1254=""),"△内部转账要在「对方账户」写上另一头",IF(AND($L1254="内部转账",$M1254=$C1254),"※对方账户跟本账户是同一个",IF(AND($L1254&lt;&gt;"内部转账",$M1254&lt;&gt;""),"△填了对方账户，但类别不是内部转账",IF($H1254&lt;0,"△这一笔之后该账户余额成负数了，核一下",""))))))))))))</f>
        <v/>
      </c>
    </row>
    <row r="1255">
      <c r="A1255" s="17">
        <f>IF($C1255="","",COUNTA($C$5:$C1255))</f>
        <v/>
      </c>
      <c r="B1255" s="20" t="n"/>
      <c r="C1255" s="18" t="n"/>
      <c r="D1255" s="18" t="n"/>
      <c r="E1255" s="26" t="n"/>
      <c r="F1255" s="19" t="n"/>
      <c r="G1255" s="19" t="n"/>
      <c r="H1255" s="27">
        <f>IF($C1255="","",ROUND(SUMIF(账户表,$C1255,账户期初)+SUMIFS($F$5:F1255,$C$5:C1255,$C1255)-SUMIFS($G$5:G1255,$C$5:C1255,$C1255),2))</f>
        <v/>
      </c>
      <c r="I1255" s="18" t="n"/>
      <c r="J1255" s="18" t="n"/>
      <c r="K1255" s="28">
        <f>IF($B1255="","",--TEXT($B1255,"yyyymm"))</f>
        <v/>
      </c>
      <c r="L1255" s="29">
        <f>IF($D1255="","",IFERROR(INDEX(类别属性,MATCH($D1255,类别表,0)),""))</f>
        <v/>
      </c>
      <c r="M1255" s="18" t="n"/>
      <c r="N1255" s="18" t="n"/>
      <c r="O1255" s="26" t="n"/>
      <c r="P1255" s="21">
        <f>IF($C1255="","",IF(ISNA(MATCH($C1255,账户表,0)),"※这个账户不在【基础资料】的账户档案里",IF($B1255="","※没填日期，这一笔不会进任何月份的报表",IF(AND($F1255&lt;&gt;"",$G1255&lt;&gt;""),"※收入和支出不能同时填",IF(AND(N($F1255)=0,N($G1255)=0),"※收入和支出都没填",IF(OR(N($F1255)&lt;0,N($G1255)&lt;0),"※金额不能填负数，方向反了就换一列填",IF($D1255="","※没填收支类别，分类报表会漏掉这一笔",IF(ISNA(MATCH($D1255,类别表,0)),"※收支类别不在【基础资料】的清单里",IF(AND($L1255="内部转账",$M1255=""),"△内部转账要在「对方账户」写上另一头",IF(AND($L1255="内部转账",$M1255=$C1255),"※对方账户跟本账户是同一个",IF(AND($L1255&lt;&gt;"内部转账",$M1255&lt;&gt;""),"△填了对方账户，但类别不是内部转账",IF($H1255&lt;0,"△这一笔之后该账户余额成负数了，核一下",""))))))))))))</f>
        <v/>
      </c>
    </row>
    <row r="1256">
      <c r="A1256" s="17">
        <f>IF($C1256="","",COUNTA($C$5:$C1256))</f>
        <v/>
      </c>
      <c r="B1256" s="20" t="n"/>
      <c r="C1256" s="18" t="n"/>
      <c r="D1256" s="18" t="n"/>
      <c r="E1256" s="26" t="n"/>
      <c r="F1256" s="19" t="n"/>
      <c r="G1256" s="19" t="n"/>
      <c r="H1256" s="27">
        <f>IF($C1256="","",ROUND(SUMIF(账户表,$C1256,账户期初)+SUMIFS($F$5:F1256,$C$5:C1256,$C1256)-SUMIFS($G$5:G1256,$C$5:C1256,$C1256),2))</f>
        <v/>
      </c>
      <c r="I1256" s="18" t="n"/>
      <c r="J1256" s="18" t="n"/>
      <c r="K1256" s="28">
        <f>IF($B1256="","",--TEXT($B1256,"yyyymm"))</f>
        <v/>
      </c>
      <c r="L1256" s="29">
        <f>IF($D1256="","",IFERROR(INDEX(类别属性,MATCH($D1256,类别表,0)),""))</f>
        <v/>
      </c>
      <c r="M1256" s="18" t="n"/>
      <c r="N1256" s="18" t="n"/>
      <c r="O1256" s="26" t="n"/>
      <c r="P1256" s="21">
        <f>IF($C1256="","",IF(ISNA(MATCH($C1256,账户表,0)),"※这个账户不在【基础资料】的账户档案里",IF($B1256="","※没填日期，这一笔不会进任何月份的报表",IF(AND($F1256&lt;&gt;"",$G1256&lt;&gt;""),"※收入和支出不能同时填",IF(AND(N($F1256)=0,N($G1256)=0),"※收入和支出都没填",IF(OR(N($F1256)&lt;0,N($G1256)&lt;0),"※金额不能填负数，方向反了就换一列填",IF($D1256="","※没填收支类别，分类报表会漏掉这一笔",IF(ISNA(MATCH($D1256,类别表,0)),"※收支类别不在【基础资料】的清单里",IF(AND($L1256="内部转账",$M1256=""),"△内部转账要在「对方账户」写上另一头",IF(AND($L1256="内部转账",$M1256=$C1256),"※对方账户跟本账户是同一个",IF(AND($L1256&lt;&gt;"内部转账",$M1256&lt;&gt;""),"△填了对方账户，但类别不是内部转账",IF($H1256&lt;0,"△这一笔之后该账户余额成负数了，核一下",""))))))))))))</f>
        <v/>
      </c>
    </row>
    <row r="1257">
      <c r="A1257" s="17">
        <f>IF($C1257="","",COUNTA($C$5:$C1257))</f>
        <v/>
      </c>
      <c r="B1257" s="20" t="n"/>
      <c r="C1257" s="18" t="n"/>
      <c r="D1257" s="18" t="n"/>
      <c r="E1257" s="26" t="n"/>
      <c r="F1257" s="19" t="n"/>
      <c r="G1257" s="19" t="n"/>
      <c r="H1257" s="27">
        <f>IF($C1257="","",ROUND(SUMIF(账户表,$C1257,账户期初)+SUMIFS($F$5:F1257,$C$5:C1257,$C1257)-SUMIFS($G$5:G1257,$C$5:C1257,$C1257),2))</f>
        <v/>
      </c>
      <c r="I1257" s="18" t="n"/>
      <c r="J1257" s="18" t="n"/>
      <c r="K1257" s="28">
        <f>IF($B1257="","",--TEXT($B1257,"yyyymm"))</f>
        <v/>
      </c>
      <c r="L1257" s="29">
        <f>IF($D1257="","",IFERROR(INDEX(类别属性,MATCH($D1257,类别表,0)),""))</f>
        <v/>
      </c>
      <c r="M1257" s="18" t="n"/>
      <c r="N1257" s="18" t="n"/>
      <c r="O1257" s="26" t="n"/>
      <c r="P1257" s="21">
        <f>IF($C1257="","",IF(ISNA(MATCH($C1257,账户表,0)),"※这个账户不在【基础资料】的账户档案里",IF($B1257="","※没填日期，这一笔不会进任何月份的报表",IF(AND($F1257&lt;&gt;"",$G1257&lt;&gt;""),"※收入和支出不能同时填",IF(AND(N($F1257)=0,N($G1257)=0),"※收入和支出都没填",IF(OR(N($F1257)&lt;0,N($G1257)&lt;0),"※金额不能填负数，方向反了就换一列填",IF($D1257="","※没填收支类别，分类报表会漏掉这一笔",IF(ISNA(MATCH($D1257,类别表,0)),"※收支类别不在【基础资料】的清单里",IF(AND($L1257="内部转账",$M1257=""),"△内部转账要在「对方账户」写上另一头",IF(AND($L1257="内部转账",$M1257=$C1257),"※对方账户跟本账户是同一个",IF(AND($L1257&lt;&gt;"内部转账",$M1257&lt;&gt;""),"△填了对方账户，但类别不是内部转账",IF($H1257&lt;0,"△这一笔之后该账户余额成负数了，核一下",""))))))))))))</f>
        <v/>
      </c>
    </row>
    <row r="1258">
      <c r="A1258" s="17">
        <f>IF($C1258="","",COUNTA($C$5:$C1258))</f>
        <v/>
      </c>
      <c r="B1258" s="20" t="n"/>
      <c r="C1258" s="18" t="n"/>
      <c r="D1258" s="18" t="n"/>
      <c r="E1258" s="26" t="n"/>
      <c r="F1258" s="19" t="n"/>
      <c r="G1258" s="19" t="n"/>
      <c r="H1258" s="27">
        <f>IF($C1258="","",ROUND(SUMIF(账户表,$C1258,账户期初)+SUMIFS($F$5:F1258,$C$5:C1258,$C1258)-SUMIFS($G$5:G1258,$C$5:C1258,$C1258),2))</f>
        <v/>
      </c>
      <c r="I1258" s="18" t="n"/>
      <c r="J1258" s="18" t="n"/>
      <c r="K1258" s="28">
        <f>IF($B1258="","",--TEXT($B1258,"yyyymm"))</f>
        <v/>
      </c>
      <c r="L1258" s="29">
        <f>IF($D1258="","",IFERROR(INDEX(类别属性,MATCH($D1258,类别表,0)),""))</f>
        <v/>
      </c>
      <c r="M1258" s="18" t="n"/>
      <c r="N1258" s="18" t="n"/>
      <c r="O1258" s="26" t="n"/>
      <c r="P1258" s="21">
        <f>IF($C1258="","",IF(ISNA(MATCH($C1258,账户表,0)),"※这个账户不在【基础资料】的账户档案里",IF($B1258="","※没填日期，这一笔不会进任何月份的报表",IF(AND($F1258&lt;&gt;"",$G1258&lt;&gt;""),"※收入和支出不能同时填",IF(AND(N($F1258)=0,N($G1258)=0),"※收入和支出都没填",IF(OR(N($F1258)&lt;0,N($G1258)&lt;0),"※金额不能填负数，方向反了就换一列填",IF($D1258="","※没填收支类别，分类报表会漏掉这一笔",IF(ISNA(MATCH($D1258,类别表,0)),"※收支类别不在【基础资料】的清单里",IF(AND($L1258="内部转账",$M1258=""),"△内部转账要在「对方账户」写上另一头",IF(AND($L1258="内部转账",$M1258=$C1258),"※对方账户跟本账户是同一个",IF(AND($L1258&lt;&gt;"内部转账",$M1258&lt;&gt;""),"△填了对方账户，但类别不是内部转账",IF($H1258&lt;0,"△这一笔之后该账户余额成负数了，核一下",""))))))))))))</f>
        <v/>
      </c>
    </row>
    <row r="1259">
      <c r="A1259" s="17">
        <f>IF($C1259="","",COUNTA($C$5:$C1259))</f>
        <v/>
      </c>
      <c r="B1259" s="20" t="n"/>
      <c r="C1259" s="18" t="n"/>
      <c r="D1259" s="18" t="n"/>
      <c r="E1259" s="26" t="n"/>
      <c r="F1259" s="19" t="n"/>
      <c r="G1259" s="19" t="n"/>
      <c r="H1259" s="27">
        <f>IF($C1259="","",ROUND(SUMIF(账户表,$C1259,账户期初)+SUMIFS($F$5:F1259,$C$5:C1259,$C1259)-SUMIFS($G$5:G1259,$C$5:C1259,$C1259),2))</f>
        <v/>
      </c>
      <c r="I1259" s="18" t="n"/>
      <c r="J1259" s="18" t="n"/>
      <c r="K1259" s="28">
        <f>IF($B1259="","",--TEXT($B1259,"yyyymm"))</f>
        <v/>
      </c>
      <c r="L1259" s="29">
        <f>IF($D1259="","",IFERROR(INDEX(类别属性,MATCH($D1259,类别表,0)),""))</f>
        <v/>
      </c>
      <c r="M1259" s="18" t="n"/>
      <c r="N1259" s="18" t="n"/>
      <c r="O1259" s="26" t="n"/>
      <c r="P1259" s="21">
        <f>IF($C1259="","",IF(ISNA(MATCH($C1259,账户表,0)),"※这个账户不在【基础资料】的账户档案里",IF($B1259="","※没填日期，这一笔不会进任何月份的报表",IF(AND($F1259&lt;&gt;"",$G1259&lt;&gt;""),"※收入和支出不能同时填",IF(AND(N($F1259)=0,N($G1259)=0),"※收入和支出都没填",IF(OR(N($F1259)&lt;0,N($G1259)&lt;0),"※金额不能填负数，方向反了就换一列填",IF($D1259="","※没填收支类别，分类报表会漏掉这一笔",IF(ISNA(MATCH($D1259,类别表,0)),"※收支类别不在【基础资料】的清单里",IF(AND($L1259="内部转账",$M1259=""),"△内部转账要在「对方账户」写上另一头",IF(AND($L1259="内部转账",$M1259=$C1259),"※对方账户跟本账户是同一个",IF(AND($L1259&lt;&gt;"内部转账",$M1259&lt;&gt;""),"△填了对方账户，但类别不是内部转账",IF($H1259&lt;0,"△这一笔之后该账户余额成负数了，核一下",""))))))))))))</f>
        <v/>
      </c>
    </row>
    <row r="1260">
      <c r="A1260" s="17">
        <f>IF($C1260="","",COUNTA($C$5:$C1260))</f>
        <v/>
      </c>
      <c r="B1260" s="20" t="n"/>
      <c r="C1260" s="18" t="n"/>
      <c r="D1260" s="18" t="n"/>
      <c r="E1260" s="26" t="n"/>
      <c r="F1260" s="19" t="n"/>
      <c r="G1260" s="19" t="n"/>
      <c r="H1260" s="27">
        <f>IF($C1260="","",ROUND(SUMIF(账户表,$C1260,账户期初)+SUMIFS($F$5:F1260,$C$5:C1260,$C1260)-SUMIFS($G$5:G1260,$C$5:C1260,$C1260),2))</f>
        <v/>
      </c>
      <c r="I1260" s="18" t="n"/>
      <c r="J1260" s="18" t="n"/>
      <c r="K1260" s="28">
        <f>IF($B1260="","",--TEXT($B1260,"yyyymm"))</f>
        <v/>
      </c>
      <c r="L1260" s="29">
        <f>IF($D1260="","",IFERROR(INDEX(类别属性,MATCH($D1260,类别表,0)),""))</f>
        <v/>
      </c>
      <c r="M1260" s="18" t="n"/>
      <c r="N1260" s="18" t="n"/>
      <c r="O1260" s="26" t="n"/>
      <c r="P1260" s="21">
        <f>IF($C1260="","",IF(ISNA(MATCH($C1260,账户表,0)),"※这个账户不在【基础资料】的账户档案里",IF($B1260="","※没填日期，这一笔不会进任何月份的报表",IF(AND($F1260&lt;&gt;"",$G1260&lt;&gt;""),"※收入和支出不能同时填",IF(AND(N($F1260)=0,N($G1260)=0),"※收入和支出都没填",IF(OR(N($F1260)&lt;0,N($G1260)&lt;0),"※金额不能填负数，方向反了就换一列填",IF($D1260="","※没填收支类别，分类报表会漏掉这一笔",IF(ISNA(MATCH($D1260,类别表,0)),"※收支类别不在【基础资料】的清单里",IF(AND($L1260="内部转账",$M1260=""),"△内部转账要在「对方账户」写上另一头",IF(AND($L1260="内部转账",$M1260=$C1260),"※对方账户跟本账户是同一个",IF(AND($L1260&lt;&gt;"内部转账",$M1260&lt;&gt;""),"△填了对方账户，但类别不是内部转账",IF($H1260&lt;0,"△这一笔之后该账户余额成负数了，核一下",""))))))))))))</f>
        <v/>
      </c>
    </row>
    <row r="1261">
      <c r="A1261" s="17">
        <f>IF($C1261="","",COUNTA($C$5:$C1261))</f>
        <v/>
      </c>
      <c r="B1261" s="20" t="n"/>
      <c r="C1261" s="18" t="n"/>
      <c r="D1261" s="18" t="n"/>
      <c r="E1261" s="26" t="n"/>
      <c r="F1261" s="19" t="n"/>
      <c r="G1261" s="19" t="n"/>
      <c r="H1261" s="27">
        <f>IF($C1261="","",ROUND(SUMIF(账户表,$C1261,账户期初)+SUMIFS($F$5:F1261,$C$5:C1261,$C1261)-SUMIFS($G$5:G1261,$C$5:C1261,$C1261),2))</f>
        <v/>
      </c>
      <c r="I1261" s="18" t="n"/>
      <c r="J1261" s="18" t="n"/>
      <c r="K1261" s="28">
        <f>IF($B1261="","",--TEXT($B1261,"yyyymm"))</f>
        <v/>
      </c>
      <c r="L1261" s="29">
        <f>IF($D1261="","",IFERROR(INDEX(类别属性,MATCH($D1261,类别表,0)),""))</f>
        <v/>
      </c>
      <c r="M1261" s="18" t="n"/>
      <c r="N1261" s="18" t="n"/>
      <c r="O1261" s="26" t="n"/>
      <c r="P1261" s="21">
        <f>IF($C1261="","",IF(ISNA(MATCH($C1261,账户表,0)),"※这个账户不在【基础资料】的账户档案里",IF($B1261="","※没填日期，这一笔不会进任何月份的报表",IF(AND($F1261&lt;&gt;"",$G1261&lt;&gt;""),"※收入和支出不能同时填",IF(AND(N($F1261)=0,N($G1261)=0),"※收入和支出都没填",IF(OR(N($F1261)&lt;0,N($G1261)&lt;0),"※金额不能填负数，方向反了就换一列填",IF($D1261="","※没填收支类别，分类报表会漏掉这一笔",IF(ISNA(MATCH($D1261,类别表,0)),"※收支类别不在【基础资料】的清单里",IF(AND($L1261="内部转账",$M1261=""),"△内部转账要在「对方账户」写上另一头",IF(AND($L1261="内部转账",$M1261=$C1261),"※对方账户跟本账户是同一个",IF(AND($L1261&lt;&gt;"内部转账",$M1261&lt;&gt;""),"△填了对方账户，但类别不是内部转账",IF($H1261&lt;0,"△这一笔之后该账户余额成负数了，核一下",""))))))))))))</f>
        <v/>
      </c>
    </row>
    <row r="1262">
      <c r="A1262" s="17">
        <f>IF($C1262="","",COUNTA($C$5:$C1262))</f>
        <v/>
      </c>
      <c r="B1262" s="20" t="n"/>
      <c r="C1262" s="18" t="n"/>
      <c r="D1262" s="18" t="n"/>
      <c r="E1262" s="26" t="n"/>
      <c r="F1262" s="19" t="n"/>
      <c r="G1262" s="19" t="n"/>
      <c r="H1262" s="27">
        <f>IF($C1262="","",ROUND(SUMIF(账户表,$C1262,账户期初)+SUMIFS($F$5:F1262,$C$5:C1262,$C1262)-SUMIFS($G$5:G1262,$C$5:C1262,$C1262),2))</f>
        <v/>
      </c>
      <c r="I1262" s="18" t="n"/>
      <c r="J1262" s="18" t="n"/>
      <c r="K1262" s="28">
        <f>IF($B1262="","",--TEXT($B1262,"yyyymm"))</f>
        <v/>
      </c>
      <c r="L1262" s="29">
        <f>IF($D1262="","",IFERROR(INDEX(类别属性,MATCH($D1262,类别表,0)),""))</f>
        <v/>
      </c>
      <c r="M1262" s="18" t="n"/>
      <c r="N1262" s="18" t="n"/>
      <c r="O1262" s="26" t="n"/>
      <c r="P1262" s="21">
        <f>IF($C1262="","",IF(ISNA(MATCH($C1262,账户表,0)),"※这个账户不在【基础资料】的账户档案里",IF($B1262="","※没填日期，这一笔不会进任何月份的报表",IF(AND($F1262&lt;&gt;"",$G1262&lt;&gt;""),"※收入和支出不能同时填",IF(AND(N($F1262)=0,N($G1262)=0),"※收入和支出都没填",IF(OR(N($F1262)&lt;0,N($G1262)&lt;0),"※金额不能填负数，方向反了就换一列填",IF($D1262="","※没填收支类别，分类报表会漏掉这一笔",IF(ISNA(MATCH($D1262,类别表,0)),"※收支类别不在【基础资料】的清单里",IF(AND($L1262="内部转账",$M1262=""),"△内部转账要在「对方账户」写上另一头",IF(AND($L1262="内部转账",$M1262=$C1262),"※对方账户跟本账户是同一个",IF(AND($L1262&lt;&gt;"内部转账",$M1262&lt;&gt;""),"△填了对方账户，但类别不是内部转账",IF($H1262&lt;0,"△这一笔之后该账户余额成负数了，核一下",""))))))))))))</f>
        <v/>
      </c>
    </row>
    <row r="1263">
      <c r="A1263" s="17">
        <f>IF($C1263="","",COUNTA($C$5:$C1263))</f>
        <v/>
      </c>
      <c r="B1263" s="20" t="n"/>
      <c r="C1263" s="18" t="n"/>
      <c r="D1263" s="18" t="n"/>
      <c r="E1263" s="26" t="n"/>
      <c r="F1263" s="19" t="n"/>
      <c r="G1263" s="19" t="n"/>
      <c r="H1263" s="27">
        <f>IF($C1263="","",ROUND(SUMIF(账户表,$C1263,账户期初)+SUMIFS($F$5:F1263,$C$5:C1263,$C1263)-SUMIFS($G$5:G1263,$C$5:C1263,$C1263),2))</f>
        <v/>
      </c>
      <c r="I1263" s="18" t="n"/>
      <c r="J1263" s="18" t="n"/>
      <c r="K1263" s="28">
        <f>IF($B1263="","",--TEXT($B1263,"yyyymm"))</f>
        <v/>
      </c>
      <c r="L1263" s="29">
        <f>IF($D1263="","",IFERROR(INDEX(类别属性,MATCH($D1263,类别表,0)),""))</f>
        <v/>
      </c>
      <c r="M1263" s="18" t="n"/>
      <c r="N1263" s="18" t="n"/>
      <c r="O1263" s="26" t="n"/>
      <c r="P1263" s="21">
        <f>IF($C1263="","",IF(ISNA(MATCH($C1263,账户表,0)),"※这个账户不在【基础资料】的账户档案里",IF($B1263="","※没填日期，这一笔不会进任何月份的报表",IF(AND($F1263&lt;&gt;"",$G1263&lt;&gt;""),"※收入和支出不能同时填",IF(AND(N($F1263)=0,N($G1263)=0),"※收入和支出都没填",IF(OR(N($F1263)&lt;0,N($G1263)&lt;0),"※金额不能填负数，方向反了就换一列填",IF($D1263="","※没填收支类别，分类报表会漏掉这一笔",IF(ISNA(MATCH($D1263,类别表,0)),"※收支类别不在【基础资料】的清单里",IF(AND($L1263="内部转账",$M1263=""),"△内部转账要在「对方账户」写上另一头",IF(AND($L1263="内部转账",$M1263=$C1263),"※对方账户跟本账户是同一个",IF(AND($L1263&lt;&gt;"内部转账",$M1263&lt;&gt;""),"△填了对方账户，但类别不是内部转账",IF($H1263&lt;0,"△这一笔之后该账户余额成负数了，核一下",""))))))))))))</f>
        <v/>
      </c>
    </row>
    <row r="1264">
      <c r="A1264" s="17">
        <f>IF($C1264="","",COUNTA($C$5:$C1264))</f>
        <v/>
      </c>
      <c r="B1264" s="20" t="n"/>
      <c r="C1264" s="18" t="n"/>
      <c r="D1264" s="18" t="n"/>
      <c r="E1264" s="26" t="n"/>
      <c r="F1264" s="19" t="n"/>
      <c r="G1264" s="19" t="n"/>
      <c r="H1264" s="27">
        <f>IF($C1264="","",ROUND(SUMIF(账户表,$C1264,账户期初)+SUMIFS($F$5:F1264,$C$5:C1264,$C1264)-SUMIFS($G$5:G1264,$C$5:C1264,$C1264),2))</f>
        <v/>
      </c>
      <c r="I1264" s="18" t="n"/>
      <c r="J1264" s="18" t="n"/>
      <c r="K1264" s="28">
        <f>IF($B1264="","",--TEXT($B1264,"yyyymm"))</f>
        <v/>
      </c>
      <c r="L1264" s="29">
        <f>IF($D1264="","",IFERROR(INDEX(类别属性,MATCH($D1264,类别表,0)),""))</f>
        <v/>
      </c>
      <c r="M1264" s="18" t="n"/>
      <c r="N1264" s="18" t="n"/>
      <c r="O1264" s="26" t="n"/>
      <c r="P1264" s="21">
        <f>IF($C1264="","",IF(ISNA(MATCH($C1264,账户表,0)),"※这个账户不在【基础资料】的账户档案里",IF($B1264="","※没填日期，这一笔不会进任何月份的报表",IF(AND($F1264&lt;&gt;"",$G1264&lt;&gt;""),"※收入和支出不能同时填",IF(AND(N($F1264)=0,N($G1264)=0),"※收入和支出都没填",IF(OR(N($F1264)&lt;0,N($G1264)&lt;0),"※金额不能填负数，方向反了就换一列填",IF($D1264="","※没填收支类别，分类报表会漏掉这一笔",IF(ISNA(MATCH($D1264,类别表,0)),"※收支类别不在【基础资料】的清单里",IF(AND($L1264="内部转账",$M1264=""),"△内部转账要在「对方账户」写上另一头",IF(AND($L1264="内部转账",$M1264=$C1264),"※对方账户跟本账户是同一个",IF(AND($L1264&lt;&gt;"内部转账",$M1264&lt;&gt;""),"△填了对方账户，但类别不是内部转账",IF($H1264&lt;0,"△这一笔之后该账户余额成负数了，核一下",""))))))))))))</f>
        <v/>
      </c>
    </row>
    <row r="1265">
      <c r="A1265" s="17">
        <f>IF($C1265="","",COUNTA($C$5:$C1265))</f>
        <v/>
      </c>
      <c r="B1265" s="20" t="n"/>
      <c r="C1265" s="18" t="n"/>
      <c r="D1265" s="18" t="n"/>
      <c r="E1265" s="26" t="n"/>
      <c r="F1265" s="19" t="n"/>
      <c r="G1265" s="19" t="n"/>
      <c r="H1265" s="27">
        <f>IF($C1265="","",ROUND(SUMIF(账户表,$C1265,账户期初)+SUMIFS($F$5:F1265,$C$5:C1265,$C1265)-SUMIFS($G$5:G1265,$C$5:C1265,$C1265),2))</f>
        <v/>
      </c>
      <c r="I1265" s="18" t="n"/>
      <c r="J1265" s="18" t="n"/>
      <c r="K1265" s="28">
        <f>IF($B1265="","",--TEXT($B1265,"yyyymm"))</f>
        <v/>
      </c>
      <c r="L1265" s="29">
        <f>IF($D1265="","",IFERROR(INDEX(类别属性,MATCH($D1265,类别表,0)),""))</f>
        <v/>
      </c>
      <c r="M1265" s="18" t="n"/>
      <c r="N1265" s="18" t="n"/>
      <c r="O1265" s="26" t="n"/>
      <c r="P1265" s="21">
        <f>IF($C1265="","",IF(ISNA(MATCH($C1265,账户表,0)),"※这个账户不在【基础资料】的账户档案里",IF($B1265="","※没填日期，这一笔不会进任何月份的报表",IF(AND($F1265&lt;&gt;"",$G1265&lt;&gt;""),"※收入和支出不能同时填",IF(AND(N($F1265)=0,N($G1265)=0),"※收入和支出都没填",IF(OR(N($F1265)&lt;0,N($G1265)&lt;0),"※金额不能填负数，方向反了就换一列填",IF($D1265="","※没填收支类别，分类报表会漏掉这一笔",IF(ISNA(MATCH($D1265,类别表,0)),"※收支类别不在【基础资料】的清单里",IF(AND($L1265="内部转账",$M1265=""),"△内部转账要在「对方账户」写上另一头",IF(AND($L1265="内部转账",$M1265=$C1265),"※对方账户跟本账户是同一个",IF(AND($L1265&lt;&gt;"内部转账",$M1265&lt;&gt;""),"△填了对方账户，但类别不是内部转账",IF($H1265&lt;0,"△这一笔之后该账户余额成负数了，核一下",""))))))))))))</f>
        <v/>
      </c>
    </row>
    <row r="1266">
      <c r="A1266" s="17">
        <f>IF($C1266="","",COUNTA($C$5:$C1266))</f>
        <v/>
      </c>
      <c r="B1266" s="20" t="n"/>
      <c r="C1266" s="18" t="n"/>
      <c r="D1266" s="18" t="n"/>
      <c r="E1266" s="26" t="n"/>
      <c r="F1266" s="19" t="n"/>
      <c r="G1266" s="19" t="n"/>
      <c r="H1266" s="27">
        <f>IF($C1266="","",ROUND(SUMIF(账户表,$C1266,账户期初)+SUMIFS($F$5:F1266,$C$5:C1266,$C1266)-SUMIFS($G$5:G1266,$C$5:C1266,$C1266),2))</f>
        <v/>
      </c>
      <c r="I1266" s="18" t="n"/>
      <c r="J1266" s="18" t="n"/>
      <c r="K1266" s="28">
        <f>IF($B1266="","",--TEXT($B1266,"yyyymm"))</f>
        <v/>
      </c>
      <c r="L1266" s="29">
        <f>IF($D1266="","",IFERROR(INDEX(类别属性,MATCH($D1266,类别表,0)),""))</f>
        <v/>
      </c>
      <c r="M1266" s="18" t="n"/>
      <c r="N1266" s="18" t="n"/>
      <c r="O1266" s="26" t="n"/>
      <c r="P1266" s="21">
        <f>IF($C1266="","",IF(ISNA(MATCH($C1266,账户表,0)),"※这个账户不在【基础资料】的账户档案里",IF($B1266="","※没填日期，这一笔不会进任何月份的报表",IF(AND($F1266&lt;&gt;"",$G1266&lt;&gt;""),"※收入和支出不能同时填",IF(AND(N($F1266)=0,N($G1266)=0),"※收入和支出都没填",IF(OR(N($F1266)&lt;0,N($G1266)&lt;0),"※金额不能填负数，方向反了就换一列填",IF($D1266="","※没填收支类别，分类报表会漏掉这一笔",IF(ISNA(MATCH($D1266,类别表,0)),"※收支类别不在【基础资料】的清单里",IF(AND($L1266="内部转账",$M1266=""),"△内部转账要在「对方账户」写上另一头",IF(AND($L1266="内部转账",$M1266=$C1266),"※对方账户跟本账户是同一个",IF(AND($L1266&lt;&gt;"内部转账",$M1266&lt;&gt;""),"△填了对方账户，但类别不是内部转账",IF($H1266&lt;0,"△这一笔之后该账户余额成负数了，核一下",""))))))))))))</f>
        <v/>
      </c>
    </row>
    <row r="1267">
      <c r="A1267" s="17">
        <f>IF($C1267="","",COUNTA($C$5:$C1267))</f>
        <v/>
      </c>
      <c r="B1267" s="20" t="n"/>
      <c r="C1267" s="18" t="n"/>
      <c r="D1267" s="18" t="n"/>
      <c r="E1267" s="26" t="n"/>
      <c r="F1267" s="19" t="n"/>
      <c r="G1267" s="19" t="n"/>
      <c r="H1267" s="27">
        <f>IF($C1267="","",ROUND(SUMIF(账户表,$C1267,账户期初)+SUMIFS($F$5:F1267,$C$5:C1267,$C1267)-SUMIFS($G$5:G1267,$C$5:C1267,$C1267),2))</f>
        <v/>
      </c>
      <c r="I1267" s="18" t="n"/>
      <c r="J1267" s="18" t="n"/>
      <c r="K1267" s="28">
        <f>IF($B1267="","",--TEXT($B1267,"yyyymm"))</f>
        <v/>
      </c>
      <c r="L1267" s="29">
        <f>IF($D1267="","",IFERROR(INDEX(类别属性,MATCH($D1267,类别表,0)),""))</f>
        <v/>
      </c>
      <c r="M1267" s="18" t="n"/>
      <c r="N1267" s="18" t="n"/>
      <c r="O1267" s="26" t="n"/>
      <c r="P1267" s="21">
        <f>IF($C1267="","",IF(ISNA(MATCH($C1267,账户表,0)),"※这个账户不在【基础资料】的账户档案里",IF($B1267="","※没填日期，这一笔不会进任何月份的报表",IF(AND($F1267&lt;&gt;"",$G1267&lt;&gt;""),"※收入和支出不能同时填",IF(AND(N($F1267)=0,N($G1267)=0),"※收入和支出都没填",IF(OR(N($F1267)&lt;0,N($G1267)&lt;0),"※金额不能填负数，方向反了就换一列填",IF($D1267="","※没填收支类别，分类报表会漏掉这一笔",IF(ISNA(MATCH($D1267,类别表,0)),"※收支类别不在【基础资料】的清单里",IF(AND($L1267="内部转账",$M1267=""),"△内部转账要在「对方账户」写上另一头",IF(AND($L1267="内部转账",$M1267=$C1267),"※对方账户跟本账户是同一个",IF(AND($L1267&lt;&gt;"内部转账",$M1267&lt;&gt;""),"△填了对方账户，但类别不是内部转账",IF($H1267&lt;0,"△这一笔之后该账户余额成负数了，核一下",""))))))))))))</f>
        <v/>
      </c>
    </row>
    <row r="1268">
      <c r="A1268" s="17">
        <f>IF($C1268="","",COUNTA($C$5:$C1268))</f>
        <v/>
      </c>
      <c r="B1268" s="20" t="n"/>
      <c r="C1268" s="18" t="n"/>
      <c r="D1268" s="18" t="n"/>
      <c r="E1268" s="26" t="n"/>
      <c r="F1268" s="19" t="n"/>
      <c r="G1268" s="19" t="n"/>
      <c r="H1268" s="27">
        <f>IF($C1268="","",ROUND(SUMIF(账户表,$C1268,账户期初)+SUMIFS($F$5:F1268,$C$5:C1268,$C1268)-SUMIFS($G$5:G1268,$C$5:C1268,$C1268),2))</f>
        <v/>
      </c>
      <c r="I1268" s="18" t="n"/>
      <c r="J1268" s="18" t="n"/>
      <c r="K1268" s="28">
        <f>IF($B1268="","",--TEXT($B1268,"yyyymm"))</f>
        <v/>
      </c>
      <c r="L1268" s="29">
        <f>IF($D1268="","",IFERROR(INDEX(类别属性,MATCH($D1268,类别表,0)),""))</f>
        <v/>
      </c>
      <c r="M1268" s="18" t="n"/>
      <c r="N1268" s="18" t="n"/>
      <c r="O1268" s="26" t="n"/>
      <c r="P1268" s="21">
        <f>IF($C1268="","",IF(ISNA(MATCH($C1268,账户表,0)),"※这个账户不在【基础资料】的账户档案里",IF($B1268="","※没填日期，这一笔不会进任何月份的报表",IF(AND($F1268&lt;&gt;"",$G1268&lt;&gt;""),"※收入和支出不能同时填",IF(AND(N($F1268)=0,N($G1268)=0),"※收入和支出都没填",IF(OR(N($F1268)&lt;0,N($G1268)&lt;0),"※金额不能填负数，方向反了就换一列填",IF($D1268="","※没填收支类别，分类报表会漏掉这一笔",IF(ISNA(MATCH($D1268,类别表,0)),"※收支类别不在【基础资料】的清单里",IF(AND($L1268="内部转账",$M1268=""),"△内部转账要在「对方账户」写上另一头",IF(AND($L1268="内部转账",$M1268=$C1268),"※对方账户跟本账户是同一个",IF(AND($L1268&lt;&gt;"内部转账",$M1268&lt;&gt;""),"△填了对方账户，但类别不是内部转账",IF($H1268&lt;0,"△这一笔之后该账户余额成负数了，核一下",""))))))))))))</f>
        <v/>
      </c>
    </row>
    <row r="1269">
      <c r="A1269" s="17">
        <f>IF($C1269="","",COUNTA($C$5:$C1269))</f>
        <v/>
      </c>
      <c r="B1269" s="20" t="n"/>
      <c r="C1269" s="18" t="n"/>
      <c r="D1269" s="18" t="n"/>
      <c r="E1269" s="26" t="n"/>
      <c r="F1269" s="19" t="n"/>
      <c r="G1269" s="19" t="n"/>
      <c r="H1269" s="27">
        <f>IF($C1269="","",ROUND(SUMIF(账户表,$C1269,账户期初)+SUMIFS($F$5:F1269,$C$5:C1269,$C1269)-SUMIFS($G$5:G1269,$C$5:C1269,$C1269),2))</f>
        <v/>
      </c>
      <c r="I1269" s="18" t="n"/>
      <c r="J1269" s="18" t="n"/>
      <c r="K1269" s="28">
        <f>IF($B1269="","",--TEXT($B1269,"yyyymm"))</f>
        <v/>
      </c>
      <c r="L1269" s="29">
        <f>IF($D1269="","",IFERROR(INDEX(类别属性,MATCH($D1269,类别表,0)),""))</f>
        <v/>
      </c>
      <c r="M1269" s="18" t="n"/>
      <c r="N1269" s="18" t="n"/>
      <c r="O1269" s="26" t="n"/>
      <c r="P1269" s="21">
        <f>IF($C1269="","",IF(ISNA(MATCH($C1269,账户表,0)),"※这个账户不在【基础资料】的账户档案里",IF($B1269="","※没填日期，这一笔不会进任何月份的报表",IF(AND($F1269&lt;&gt;"",$G1269&lt;&gt;""),"※收入和支出不能同时填",IF(AND(N($F1269)=0,N($G1269)=0),"※收入和支出都没填",IF(OR(N($F1269)&lt;0,N($G1269)&lt;0),"※金额不能填负数，方向反了就换一列填",IF($D1269="","※没填收支类别，分类报表会漏掉这一笔",IF(ISNA(MATCH($D1269,类别表,0)),"※收支类别不在【基础资料】的清单里",IF(AND($L1269="内部转账",$M1269=""),"△内部转账要在「对方账户」写上另一头",IF(AND($L1269="内部转账",$M1269=$C1269),"※对方账户跟本账户是同一个",IF(AND($L1269&lt;&gt;"内部转账",$M1269&lt;&gt;""),"△填了对方账户，但类别不是内部转账",IF($H1269&lt;0,"△这一笔之后该账户余额成负数了，核一下",""))))))))))))</f>
        <v/>
      </c>
    </row>
    <row r="1270">
      <c r="A1270" s="17">
        <f>IF($C1270="","",COUNTA($C$5:$C1270))</f>
        <v/>
      </c>
      <c r="B1270" s="20" t="n"/>
      <c r="C1270" s="18" t="n"/>
      <c r="D1270" s="18" t="n"/>
      <c r="E1270" s="26" t="n"/>
      <c r="F1270" s="19" t="n"/>
      <c r="G1270" s="19" t="n"/>
      <c r="H1270" s="27">
        <f>IF($C1270="","",ROUND(SUMIF(账户表,$C1270,账户期初)+SUMIFS($F$5:F1270,$C$5:C1270,$C1270)-SUMIFS($G$5:G1270,$C$5:C1270,$C1270),2))</f>
        <v/>
      </c>
      <c r="I1270" s="18" t="n"/>
      <c r="J1270" s="18" t="n"/>
      <c r="K1270" s="28">
        <f>IF($B1270="","",--TEXT($B1270,"yyyymm"))</f>
        <v/>
      </c>
      <c r="L1270" s="29">
        <f>IF($D1270="","",IFERROR(INDEX(类别属性,MATCH($D1270,类别表,0)),""))</f>
        <v/>
      </c>
      <c r="M1270" s="18" t="n"/>
      <c r="N1270" s="18" t="n"/>
      <c r="O1270" s="26" t="n"/>
      <c r="P1270" s="21">
        <f>IF($C1270="","",IF(ISNA(MATCH($C1270,账户表,0)),"※这个账户不在【基础资料】的账户档案里",IF($B1270="","※没填日期，这一笔不会进任何月份的报表",IF(AND($F1270&lt;&gt;"",$G1270&lt;&gt;""),"※收入和支出不能同时填",IF(AND(N($F1270)=0,N($G1270)=0),"※收入和支出都没填",IF(OR(N($F1270)&lt;0,N($G1270)&lt;0),"※金额不能填负数，方向反了就换一列填",IF($D1270="","※没填收支类别，分类报表会漏掉这一笔",IF(ISNA(MATCH($D1270,类别表,0)),"※收支类别不在【基础资料】的清单里",IF(AND($L1270="内部转账",$M1270=""),"△内部转账要在「对方账户」写上另一头",IF(AND($L1270="内部转账",$M1270=$C1270),"※对方账户跟本账户是同一个",IF(AND($L1270&lt;&gt;"内部转账",$M1270&lt;&gt;""),"△填了对方账户，但类别不是内部转账",IF($H1270&lt;0,"△这一笔之后该账户余额成负数了，核一下",""))))))))))))</f>
        <v/>
      </c>
    </row>
    <row r="1271">
      <c r="A1271" s="17">
        <f>IF($C1271="","",COUNTA($C$5:$C1271))</f>
        <v/>
      </c>
      <c r="B1271" s="20" t="n"/>
      <c r="C1271" s="18" t="n"/>
      <c r="D1271" s="18" t="n"/>
      <c r="E1271" s="26" t="n"/>
      <c r="F1271" s="19" t="n"/>
      <c r="G1271" s="19" t="n"/>
      <c r="H1271" s="27">
        <f>IF($C1271="","",ROUND(SUMIF(账户表,$C1271,账户期初)+SUMIFS($F$5:F1271,$C$5:C1271,$C1271)-SUMIFS($G$5:G1271,$C$5:C1271,$C1271),2))</f>
        <v/>
      </c>
      <c r="I1271" s="18" t="n"/>
      <c r="J1271" s="18" t="n"/>
      <c r="K1271" s="28">
        <f>IF($B1271="","",--TEXT($B1271,"yyyymm"))</f>
        <v/>
      </c>
      <c r="L1271" s="29">
        <f>IF($D1271="","",IFERROR(INDEX(类别属性,MATCH($D1271,类别表,0)),""))</f>
        <v/>
      </c>
      <c r="M1271" s="18" t="n"/>
      <c r="N1271" s="18" t="n"/>
      <c r="O1271" s="26" t="n"/>
      <c r="P1271" s="21">
        <f>IF($C1271="","",IF(ISNA(MATCH($C1271,账户表,0)),"※这个账户不在【基础资料】的账户档案里",IF($B1271="","※没填日期，这一笔不会进任何月份的报表",IF(AND($F1271&lt;&gt;"",$G1271&lt;&gt;""),"※收入和支出不能同时填",IF(AND(N($F1271)=0,N($G1271)=0),"※收入和支出都没填",IF(OR(N($F1271)&lt;0,N($G1271)&lt;0),"※金额不能填负数，方向反了就换一列填",IF($D1271="","※没填收支类别，分类报表会漏掉这一笔",IF(ISNA(MATCH($D1271,类别表,0)),"※收支类别不在【基础资料】的清单里",IF(AND($L1271="内部转账",$M1271=""),"△内部转账要在「对方账户」写上另一头",IF(AND($L1271="内部转账",$M1271=$C1271),"※对方账户跟本账户是同一个",IF(AND($L1271&lt;&gt;"内部转账",$M1271&lt;&gt;""),"△填了对方账户，但类别不是内部转账",IF($H1271&lt;0,"△这一笔之后该账户余额成负数了，核一下",""))))))))))))</f>
        <v/>
      </c>
    </row>
    <row r="1272">
      <c r="A1272" s="17">
        <f>IF($C1272="","",COUNTA($C$5:$C1272))</f>
        <v/>
      </c>
      <c r="B1272" s="20" t="n"/>
      <c r="C1272" s="18" t="n"/>
      <c r="D1272" s="18" t="n"/>
      <c r="E1272" s="26" t="n"/>
      <c r="F1272" s="19" t="n"/>
      <c r="G1272" s="19" t="n"/>
      <c r="H1272" s="27">
        <f>IF($C1272="","",ROUND(SUMIF(账户表,$C1272,账户期初)+SUMIFS($F$5:F1272,$C$5:C1272,$C1272)-SUMIFS($G$5:G1272,$C$5:C1272,$C1272),2))</f>
        <v/>
      </c>
      <c r="I1272" s="18" t="n"/>
      <c r="J1272" s="18" t="n"/>
      <c r="K1272" s="28">
        <f>IF($B1272="","",--TEXT($B1272,"yyyymm"))</f>
        <v/>
      </c>
      <c r="L1272" s="29">
        <f>IF($D1272="","",IFERROR(INDEX(类别属性,MATCH($D1272,类别表,0)),""))</f>
        <v/>
      </c>
      <c r="M1272" s="18" t="n"/>
      <c r="N1272" s="18" t="n"/>
      <c r="O1272" s="26" t="n"/>
      <c r="P1272" s="21">
        <f>IF($C1272="","",IF(ISNA(MATCH($C1272,账户表,0)),"※这个账户不在【基础资料】的账户档案里",IF($B1272="","※没填日期，这一笔不会进任何月份的报表",IF(AND($F1272&lt;&gt;"",$G1272&lt;&gt;""),"※收入和支出不能同时填",IF(AND(N($F1272)=0,N($G1272)=0),"※收入和支出都没填",IF(OR(N($F1272)&lt;0,N($G1272)&lt;0),"※金额不能填负数，方向反了就换一列填",IF($D1272="","※没填收支类别，分类报表会漏掉这一笔",IF(ISNA(MATCH($D1272,类别表,0)),"※收支类别不在【基础资料】的清单里",IF(AND($L1272="内部转账",$M1272=""),"△内部转账要在「对方账户」写上另一头",IF(AND($L1272="内部转账",$M1272=$C1272),"※对方账户跟本账户是同一个",IF(AND($L1272&lt;&gt;"内部转账",$M1272&lt;&gt;""),"△填了对方账户，但类别不是内部转账",IF($H1272&lt;0,"△这一笔之后该账户余额成负数了，核一下",""))))))))))))</f>
        <v/>
      </c>
    </row>
    <row r="1273">
      <c r="A1273" s="17">
        <f>IF($C1273="","",COUNTA($C$5:$C1273))</f>
        <v/>
      </c>
      <c r="B1273" s="20" t="n"/>
      <c r="C1273" s="18" t="n"/>
      <c r="D1273" s="18" t="n"/>
      <c r="E1273" s="26" t="n"/>
      <c r="F1273" s="19" t="n"/>
      <c r="G1273" s="19" t="n"/>
      <c r="H1273" s="27">
        <f>IF($C1273="","",ROUND(SUMIF(账户表,$C1273,账户期初)+SUMIFS($F$5:F1273,$C$5:C1273,$C1273)-SUMIFS($G$5:G1273,$C$5:C1273,$C1273),2))</f>
        <v/>
      </c>
      <c r="I1273" s="18" t="n"/>
      <c r="J1273" s="18" t="n"/>
      <c r="K1273" s="28">
        <f>IF($B1273="","",--TEXT($B1273,"yyyymm"))</f>
        <v/>
      </c>
      <c r="L1273" s="29">
        <f>IF($D1273="","",IFERROR(INDEX(类别属性,MATCH($D1273,类别表,0)),""))</f>
        <v/>
      </c>
      <c r="M1273" s="18" t="n"/>
      <c r="N1273" s="18" t="n"/>
      <c r="O1273" s="26" t="n"/>
      <c r="P1273" s="21">
        <f>IF($C1273="","",IF(ISNA(MATCH($C1273,账户表,0)),"※这个账户不在【基础资料】的账户档案里",IF($B1273="","※没填日期，这一笔不会进任何月份的报表",IF(AND($F1273&lt;&gt;"",$G1273&lt;&gt;""),"※收入和支出不能同时填",IF(AND(N($F1273)=0,N($G1273)=0),"※收入和支出都没填",IF(OR(N($F1273)&lt;0,N($G1273)&lt;0),"※金额不能填负数，方向反了就换一列填",IF($D1273="","※没填收支类别，分类报表会漏掉这一笔",IF(ISNA(MATCH($D1273,类别表,0)),"※收支类别不在【基础资料】的清单里",IF(AND($L1273="内部转账",$M1273=""),"△内部转账要在「对方账户」写上另一头",IF(AND($L1273="内部转账",$M1273=$C1273),"※对方账户跟本账户是同一个",IF(AND($L1273&lt;&gt;"内部转账",$M1273&lt;&gt;""),"△填了对方账户，但类别不是内部转账",IF($H1273&lt;0,"△这一笔之后该账户余额成负数了，核一下",""))))))))))))</f>
        <v/>
      </c>
    </row>
    <row r="1274">
      <c r="A1274" s="17">
        <f>IF($C1274="","",COUNTA($C$5:$C1274))</f>
        <v/>
      </c>
      <c r="B1274" s="20" t="n"/>
      <c r="C1274" s="18" t="n"/>
      <c r="D1274" s="18" t="n"/>
      <c r="E1274" s="26" t="n"/>
      <c r="F1274" s="19" t="n"/>
      <c r="G1274" s="19" t="n"/>
      <c r="H1274" s="27">
        <f>IF($C1274="","",ROUND(SUMIF(账户表,$C1274,账户期初)+SUMIFS($F$5:F1274,$C$5:C1274,$C1274)-SUMIFS($G$5:G1274,$C$5:C1274,$C1274),2))</f>
        <v/>
      </c>
      <c r="I1274" s="18" t="n"/>
      <c r="J1274" s="18" t="n"/>
      <c r="K1274" s="28">
        <f>IF($B1274="","",--TEXT($B1274,"yyyymm"))</f>
        <v/>
      </c>
      <c r="L1274" s="29">
        <f>IF($D1274="","",IFERROR(INDEX(类别属性,MATCH($D1274,类别表,0)),""))</f>
        <v/>
      </c>
      <c r="M1274" s="18" t="n"/>
      <c r="N1274" s="18" t="n"/>
      <c r="O1274" s="26" t="n"/>
      <c r="P1274" s="21">
        <f>IF($C1274="","",IF(ISNA(MATCH($C1274,账户表,0)),"※这个账户不在【基础资料】的账户档案里",IF($B1274="","※没填日期，这一笔不会进任何月份的报表",IF(AND($F1274&lt;&gt;"",$G1274&lt;&gt;""),"※收入和支出不能同时填",IF(AND(N($F1274)=0,N($G1274)=0),"※收入和支出都没填",IF(OR(N($F1274)&lt;0,N($G1274)&lt;0),"※金额不能填负数，方向反了就换一列填",IF($D1274="","※没填收支类别，分类报表会漏掉这一笔",IF(ISNA(MATCH($D1274,类别表,0)),"※收支类别不在【基础资料】的清单里",IF(AND($L1274="内部转账",$M1274=""),"△内部转账要在「对方账户」写上另一头",IF(AND($L1274="内部转账",$M1274=$C1274),"※对方账户跟本账户是同一个",IF(AND($L1274&lt;&gt;"内部转账",$M1274&lt;&gt;""),"△填了对方账户，但类别不是内部转账",IF($H1274&lt;0,"△这一笔之后该账户余额成负数了，核一下",""))))))))))))</f>
        <v/>
      </c>
    </row>
    <row r="1275">
      <c r="A1275" s="17">
        <f>IF($C1275="","",COUNTA($C$5:$C1275))</f>
        <v/>
      </c>
      <c r="B1275" s="20" t="n"/>
      <c r="C1275" s="18" t="n"/>
      <c r="D1275" s="18" t="n"/>
      <c r="E1275" s="26" t="n"/>
      <c r="F1275" s="19" t="n"/>
      <c r="G1275" s="19" t="n"/>
      <c r="H1275" s="27">
        <f>IF($C1275="","",ROUND(SUMIF(账户表,$C1275,账户期初)+SUMIFS($F$5:F1275,$C$5:C1275,$C1275)-SUMIFS($G$5:G1275,$C$5:C1275,$C1275),2))</f>
        <v/>
      </c>
      <c r="I1275" s="18" t="n"/>
      <c r="J1275" s="18" t="n"/>
      <c r="K1275" s="28">
        <f>IF($B1275="","",--TEXT($B1275,"yyyymm"))</f>
        <v/>
      </c>
      <c r="L1275" s="29">
        <f>IF($D1275="","",IFERROR(INDEX(类别属性,MATCH($D1275,类别表,0)),""))</f>
        <v/>
      </c>
      <c r="M1275" s="18" t="n"/>
      <c r="N1275" s="18" t="n"/>
      <c r="O1275" s="26" t="n"/>
      <c r="P1275" s="21">
        <f>IF($C1275="","",IF(ISNA(MATCH($C1275,账户表,0)),"※这个账户不在【基础资料】的账户档案里",IF($B1275="","※没填日期，这一笔不会进任何月份的报表",IF(AND($F1275&lt;&gt;"",$G1275&lt;&gt;""),"※收入和支出不能同时填",IF(AND(N($F1275)=0,N($G1275)=0),"※收入和支出都没填",IF(OR(N($F1275)&lt;0,N($G1275)&lt;0),"※金额不能填负数，方向反了就换一列填",IF($D1275="","※没填收支类别，分类报表会漏掉这一笔",IF(ISNA(MATCH($D1275,类别表,0)),"※收支类别不在【基础资料】的清单里",IF(AND($L1275="内部转账",$M1275=""),"△内部转账要在「对方账户」写上另一头",IF(AND($L1275="内部转账",$M1275=$C1275),"※对方账户跟本账户是同一个",IF(AND($L1275&lt;&gt;"内部转账",$M1275&lt;&gt;""),"△填了对方账户，但类别不是内部转账",IF($H1275&lt;0,"△这一笔之后该账户余额成负数了，核一下",""))))))))))))</f>
        <v/>
      </c>
    </row>
    <row r="1276">
      <c r="A1276" s="17">
        <f>IF($C1276="","",COUNTA($C$5:$C1276))</f>
        <v/>
      </c>
      <c r="B1276" s="20" t="n"/>
      <c r="C1276" s="18" t="n"/>
      <c r="D1276" s="18" t="n"/>
      <c r="E1276" s="26" t="n"/>
      <c r="F1276" s="19" t="n"/>
      <c r="G1276" s="19" t="n"/>
      <c r="H1276" s="27">
        <f>IF($C1276="","",ROUND(SUMIF(账户表,$C1276,账户期初)+SUMIFS($F$5:F1276,$C$5:C1276,$C1276)-SUMIFS($G$5:G1276,$C$5:C1276,$C1276),2))</f>
        <v/>
      </c>
      <c r="I1276" s="18" t="n"/>
      <c r="J1276" s="18" t="n"/>
      <c r="K1276" s="28">
        <f>IF($B1276="","",--TEXT($B1276,"yyyymm"))</f>
        <v/>
      </c>
      <c r="L1276" s="29">
        <f>IF($D1276="","",IFERROR(INDEX(类别属性,MATCH($D1276,类别表,0)),""))</f>
        <v/>
      </c>
      <c r="M1276" s="18" t="n"/>
      <c r="N1276" s="18" t="n"/>
      <c r="O1276" s="26" t="n"/>
      <c r="P1276" s="21">
        <f>IF($C1276="","",IF(ISNA(MATCH($C1276,账户表,0)),"※这个账户不在【基础资料】的账户档案里",IF($B1276="","※没填日期，这一笔不会进任何月份的报表",IF(AND($F1276&lt;&gt;"",$G1276&lt;&gt;""),"※收入和支出不能同时填",IF(AND(N($F1276)=0,N($G1276)=0),"※收入和支出都没填",IF(OR(N($F1276)&lt;0,N($G1276)&lt;0),"※金额不能填负数，方向反了就换一列填",IF($D1276="","※没填收支类别，分类报表会漏掉这一笔",IF(ISNA(MATCH($D1276,类别表,0)),"※收支类别不在【基础资料】的清单里",IF(AND($L1276="内部转账",$M1276=""),"△内部转账要在「对方账户」写上另一头",IF(AND($L1276="内部转账",$M1276=$C1276),"※对方账户跟本账户是同一个",IF(AND($L1276&lt;&gt;"内部转账",$M1276&lt;&gt;""),"△填了对方账户，但类别不是内部转账",IF($H1276&lt;0,"△这一笔之后该账户余额成负数了，核一下",""))))))))))))</f>
        <v/>
      </c>
    </row>
    <row r="1277">
      <c r="A1277" s="17">
        <f>IF($C1277="","",COUNTA($C$5:$C1277))</f>
        <v/>
      </c>
      <c r="B1277" s="20" t="n"/>
      <c r="C1277" s="18" t="n"/>
      <c r="D1277" s="18" t="n"/>
      <c r="E1277" s="26" t="n"/>
      <c r="F1277" s="19" t="n"/>
      <c r="G1277" s="19" t="n"/>
      <c r="H1277" s="27">
        <f>IF($C1277="","",ROUND(SUMIF(账户表,$C1277,账户期初)+SUMIFS($F$5:F1277,$C$5:C1277,$C1277)-SUMIFS($G$5:G1277,$C$5:C1277,$C1277),2))</f>
        <v/>
      </c>
      <c r="I1277" s="18" t="n"/>
      <c r="J1277" s="18" t="n"/>
      <c r="K1277" s="28">
        <f>IF($B1277="","",--TEXT($B1277,"yyyymm"))</f>
        <v/>
      </c>
      <c r="L1277" s="29">
        <f>IF($D1277="","",IFERROR(INDEX(类别属性,MATCH($D1277,类别表,0)),""))</f>
        <v/>
      </c>
      <c r="M1277" s="18" t="n"/>
      <c r="N1277" s="18" t="n"/>
      <c r="O1277" s="26" t="n"/>
      <c r="P1277" s="21">
        <f>IF($C1277="","",IF(ISNA(MATCH($C1277,账户表,0)),"※这个账户不在【基础资料】的账户档案里",IF($B1277="","※没填日期，这一笔不会进任何月份的报表",IF(AND($F1277&lt;&gt;"",$G1277&lt;&gt;""),"※收入和支出不能同时填",IF(AND(N($F1277)=0,N($G1277)=0),"※收入和支出都没填",IF(OR(N($F1277)&lt;0,N($G1277)&lt;0),"※金额不能填负数，方向反了就换一列填",IF($D1277="","※没填收支类别，分类报表会漏掉这一笔",IF(ISNA(MATCH($D1277,类别表,0)),"※收支类别不在【基础资料】的清单里",IF(AND($L1277="内部转账",$M1277=""),"△内部转账要在「对方账户」写上另一头",IF(AND($L1277="内部转账",$M1277=$C1277),"※对方账户跟本账户是同一个",IF(AND($L1277&lt;&gt;"内部转账",$M1277&lt;&gt;""),"△填了对方账户，但类别不是内部转账",IF($H1277&lt;0,"△这一笔之后该账户余额成负数了，核一下",""))))))))))))</f>
        <v/>
      </c>
    </row>
    <row r="1278">
      <c r="A1278" s="17">
        <f>IF($C1278="","",COUNTA($C$5:$C1278))</f>
        <v/>
      </c>
      <c r="B1278" s="20" t="n"/>
      <c r="C1278" s="18" t="n"/>
      <c r="D1278" s="18" t="n"/>
      <c r="E1278" s="26" t="n"/>
      <c r="F1278" s="19" t="n"/>
      <c r="G1278" s="19" t="n"/>
      <c r="H1278" s="27">
        <f>IF($C1278="","",ROUND(SUMIF(账户表,$C1278,账户期初)+SUMIFS($F$5:F1278,$C$5:C1278,$C1278)-SUMIFS($G$5:G1278,$C$5:C1278,$C1278),2))</f>
        <v/>
      </c>
      <c r="I1278" s="18" t="n"/>
      <c r="J1278" s="18" t="n"/>
      <c r="K1278" s="28">
        <f>IF($B1278="","",--TEXT($B1278,"yyyymm"))</f>
        <v/>
      </c>
      <c r="L1278" s="29">
        <f>IF($D1278="","",IFERROR(INDEX(类别属性,MATCH($D1278,类别表,0)),""))</f>
        <v/>
      </c>
      <c r="M1278" s="18" t="n"/>
      <c r="N1278" s="18" t="n"/>
      <c r="O1278" s="26" t="n"/>
      <c r="P1278" s="21">
        <f>IF($C1278="","",IF(ISNA(MATCH($C1278,账户表,0)),"※这个账户不在【基础资料】的账户档案里",IF($B1278="","※没填日期，这一笔不会进任何月份的报表",IF(AND($F1278&lt;&gt;"",$G1278&lt;&gt;""),"※收入和支出不能同时填",IF(AND(N($F1278)=0,N($G1278)=0),"※收入和支出都没填",IF(OR(N($F1278)&lt;0,N($G1278)&lt;0),"※金额不能填负数，方向反了就换一列填",IF($D1278="","※没填收支类别，分类报表会漏掉这一笔",IF(ISNA(MATCH($D1278,类别表,0)),"※收支类别不在【基础资料】的清单里",IF(AND($L1278="内部转账",$M1278=""),"△内部转账要在「对方账户」写上另一头",IF(AND($L1278="内部转账",$M1278=$C1278),"※对方账户跟本账户是同一个",IF(AND($L1278&lt;&gt;"内部转账",$M1278&lt;&gt;""),"△填了对方账户，但类别不是内部转账",IF($H1278&lt;0,"△这一笔之后该账户余额成负数了，核一下",""))))))))))))</f>
        <v/>
      </c>
    </row>
    <row r="1279">
      <c r="A1279" s="17">
        <f>IF($C1279="","",COUNTA($C$5:$C1279))</f>
        <v/>
      </c>
      <c r="B1279" s="20" t="n"/>
      <c r="C1279" s="18" t="n"/>
      <c r="D1279" s="18" t="n"/>
      <c r="E1279" s="26" t="n"/>
      <c r="F1279" s="19" t="n"/>
      <c r="G1279" s="19" t="n"/>
      <c r="H1279" s="27">
        <f>IF($C1279="","",ROUND(SUMIF(账户表,$C1279,账户期初)+SUMIFS($F$5:F1279,$C$5:C1279,$C1279)-SUMIFS($G$5:G1279,$C$5:C1279,$C1279),2))</f>
        <v/>
      </c>
      <c r="I1279" s="18" t="n"/>
      <c r="J1279" s="18" t="n"/>
      <c r="K1279" s="28">
        <f>IF($B1279="","",--TEXT($B1279,"yyyymm"))</f>
        <v/>
      </c>
      <c r="L1279" s="29">
        <f>IF($D1279="","",IFERROR(INDEX(类别属性,MATCH($D1279,类别表,0)),""))</f>
        <v/>
      </c>
      <c r="M1279" s="18" t="n"/>
      <c r="N1279" s="18" t="n"/>
      <c r="O1279" s="26" t="n"/>
      <c r="P1279" s="21">
        <f>IF($C1279="","",IF(ISNA(MATCH($C1279,账户表,0)),"※这个账户不在【基础资料】的账户档案里",IF($B1279="","※没填日期，这一笔不会进任何月份的报表",IF(AND($F1279&lt;&gt;"",$G1279&lt;&gt;""),"※收入和支出不能同时填",IF(AND(N($F1279)=0,N($G1279)=0),"※收入和支出都没填",IF(OR(N($F1279)&lt;0,N($G1279)&lt;0),"※金额不能填负数，方向反了就换一列填",IF($D1279="","※没填收支类别，分类报表会漏掉这一笔",IF(ISNA(MATCH($D1279,类别表,0)),"※收支类别不在【基础资料】的清单里",IF(AND($L1279="内部转账",$M1279=""),"△内部转账要在「对方账户」写上另一头",IF(AND($L1279="内部转账",$M1279=$C1279),"※对方账户跟本账户是同一个",IF(AND($L1279&lt;&gt;"内部转账",$M1279&lt;&gt;""),"△填了对方账户，但类别不是内部转账",IF($H1279&lt;0,"△这一笔之后该账户余额成负数了，核一下",""))))))))))))</f>
        <v/>
      </c>
    </row>
    <row r="1280">
      <c r="A1280" s="17">
        <f>IF($C1280="","",COUNTA($C$5:$C1280))</f>
        <v/>
      </c>
      <c r="B1280" s="20" t="n"/>
      <c r="C1280" s="18" t="n"/>
      <c r="D1280" s="18" t="n"/>
      <c r="E1280" s="26" t="n"/>
      <c r="F1280" s="19" t="n"/>
      <c r="G1280" s="19" t="n"/>
      <c r="H1280" s="27">
        <f>IF($C1280="","",ROUND(SUMIF(账户表,$C1280,账户期初)+SUMIFS($F$5:F1280,$C$5:C1280,$C1280)-SUMIFS($G$5:G1280,$C$5:C1280,$C1280),2))</f>
        <v/>
      </c>
      <c r="I1280" s="18" t="n"/>
      <c r="J1280" s="18" t="n"/>
      <c r="K1280" s="28">
        <f>IF($B1280="","",--TEXT($B1280,"yyyymm"))</f>
        <v/>
      </c>
      <c r="L1280" s="29">
        <f>IF($D1280="","",IFERROR(INDEX(类别属性,MATCH($D1280,类别表,0)),""))</f>
        <v/>
      </c>
      <c r="M1280" s="18" t="n"/>
      <c r="N1280" s="18" t="n"/>
      <c r="O1280" s="26" t="n"/>
      <c r="P1280" s="21">
        <f>IF($C1280="","",IF(ISNA(MATCH($C1280,账户表,0)),"※这个账户不在【基础资料】的账户档案里",IF($B1280="","※没填日期，这一笔不会进任何月份的报表",IF(AND($F1280&lt;&gt;"",$G1280&lt;&gt;""),"※收入和支出不能同时填",IF(AND(N($F1280)=0,N($G1280)=0),"※收入和支出都没填",IF(OR(N($F1280)&lt;0,N($G1280)&lt;0),"※金额不能填负数，方向反了就换一列填",IF($D1280="","※没填收支类别，分类报表会漏掉这一笔",IF(ISNA(MATCH($D1280,类别表,0)),"※收支类别不在【基础资料】的清单里",IF(AND($L1280="内部转账",$M1280=""),"△内部转账要在「对方账户」写上另一头",IF(AND($L1280="内部转账",$M1280=$C1280),"※对方账户跟本账户是同一个",IF(AND($L1280&lt;&gt;"内部转账",$M1280&lt;&gt;""),"△填了对方账户，但类别不是内部转账",IF($H1280&lt;0,"△这一笔之后该账户余额成负数了，核一下",""))))))))))))</f>
        <v/>
      </c>
    </row>
    <row r="1281">
      <c r="A1281" s="17">
        <f>IF($C1281="","",COUNTA($C$5:$C1281))</f>
        <v/>
      </c>
      <c r="B1281" s="20" t="n"/>
      <c r="C1281" s="18" t="n"/>
      <c r="D1281" s="18" t="n"/>
      <c r="E1281" s="26" t="n"/>
      <c r="F1281" s="19" t="n"/>
      <c r="G1281" s="19" t="n"/>
      <c r="H1281" s="27">
        <f>IF($C1281="","",ROUND(SUMIF(账户表,$C1281,账户期初)+SUMIFS($F$5:F1281,$C$5:C1281,$C1281)-SUMIFS($G$5:G1281,$C$5:C1281,$C1281),2))</f>
        <v/>
      </c>
      <c r="I1281" s="18" t="n"/>
      <c r="J1281" s="18" t="n"/>
      <c r="K1281" s="28">
        <f>IF($B1281="","",--TEXT($B1281,"yyyymm"))</f>
        <v/>
      </c>
      <c r="L1281" s="29">
        <f>IF($D1281="","",IFERROR(INDEX(类别属性,MATCH($D1281,类别表,0)),""))</f>
        <v/>
      </c>
      <c r="M1281" s="18" t="n"/>
      <c r="N1281" s="18" t="n"/>
      <c r="O1281" s="26" t="n"/>
      <c r="P1281" s="21">
        <f>IF($C1281="","",IF(ISNA(MATCH($C1281,账户表,0)),"※这个账户不在【基础资料】的账户档案里",IF($B1281="","※没填日期，这一笔不会进任何月份的报表",IF(AND($F1281&lt;&gt;"",$G1281&lt;&gt;""),"※收入和支出不能同时填",IF(AND(N($F1281)=0,N($G1281)=0),"※收入和支出都没填",IF(OR(N($F1281)&lt;0,N($G1281)&lt;0),"※金额不能填负数，方向反了就换一列填",IF($D1281="","※没填收支类别，分类报表会漏掉这一笔",IF(ISNA(MATCH($D1281,类别表,0)),"※收支类别不在【基础资料】的清单里",IF(AND($L1281="内部转账",$M1281=""),"△内部转账要在「对方账户」写上另一头",IF(AND($L1281="内部转账",$M1281=$C1281),"※对方账户跟本账户是同一个",IF(AND($L1281&lt;&gt;"内部转账",$M1281&lt;&gt;""),"△填了对方账户，但类别不是内部转账",IF($H1281&lt;0,"△这一笔之后该账户余额成负数了，核一下",""))))))))))))</f>
        <v/>
      </c>
    </row>
    <row r="1282">
      <c r="A1282" s="17">
        <f>IF($C1282="","",COUNTA($C$5:$C1282))</f>
        <v/>
      </c>
      <c r="B1282" s="20" t="n"/>
      <c r="C1282" s="18" t="n"/>
      <c r="D1282" s="18" t="n"/>
      <c r="E1282" s="26" t="n"/>
      <c r="F1282" s="19" t="n"/>
      <c r="G1282" s="19" t="n"/>
      <c r="H1282" s="27">
        <f>IF($C1282="","",ROUND(SUMIF(账户表,$C1282,账户期初)+SUMIFS($F$5:F1282,$C$5:C1282,$C1282)-SUMIFS($G$5:G1282,$C$5:C1282,$C1282),2))</f>
        <v/>
      </c>
      <c r="I1282" s="18" t="n"/>
      <c r="J1282" s="18" t="n"/>
      <c r="K1282" s="28">
        <f>IF($B1282="","",--TEXT($B1282,"yyyymm"))</f>
        <v/>
      </c>
      <c r="L1282" s="29">
        <f>IF($D1282="","",IFERROR(INDEX(类别属性,MATCH($D1282,类别表,0)),""))</f>
        <v/>
      </c>
      <c r="M1282" s="18" t="n"/>
      <c r="N1282" s="18" t="n"/>
      <c r="O1282" s="26" t="n"/>
      <c r="P1282" s="21">
        <f>IF($C1282="","",IF(ISNA(MATCH($C1282,账户表,0)),"※这个账户不在【基础资料】的账户档案里",IF($B1282="","※没填日期，这一笔不会进任何月份的报表",IF(AND($F1282&lt;&gt;"",$G1282&lt;&gt;""),"※收入和支出不能同时填",IF(AND(N($F1282)=0,N($G1282)=0),"※收入和支出都没填",IF(OR(N($F1282)&lt;0,N($G1282)&lt;0),"※金额不能填负数，方向反了就换一列填",IF($D1282="","※没填收支类别，分类报表会漏掉这一笔",IF(ISNA(MATCH($D1282,类别表,0)),"※收支类别不在【基础资料】的清单里",IF(AND($L1282="内部转账",$M1282=""),"△内部转账要在「对方账户」写上另一头",IF(AND($L1282="内部转账",$M1282=$C1282),"※对方账户跟本账户是同一个",IF(AND($L1282&lt;&gt;"内部转账",$M1282&lt;&gt;""),"△填了对方账户，但类别不是内部转账",IF($H1282&lt;0,"△这一笔之后该账户余额成负数了，核一下",""))))))))))))</f>
        <v/>
      </c>
    </row>
    <row r="1283">
      <c r="A1283" s="17">
        <f>IF($C1283="","",COUNTA($C$5:$C1283))</f>
        <v/>
      </c>
      <c r="B1283" s="20" t="n"/>
      <c r="C1283" s="18" t="n"/>
      <c r="D1283" s="18" t="n"/>
      <c r="E1283" s="26" t="n"/>
      <c r="F1283" s="19" t="n"/>
      <c r="G1283" s="19" t="n"/>
      <c r="H1283" s="27">
        <f>IF($C1283="","",ROUND(SUMIF(账户表,$C1283,账户期初)+SUMIFS($F$5:F1283,$C$5:C1283,$C1283)-SUMIFS($G$5:G1283,$C$5:C1283,$C1283),2))</f>
        <v/>
      </c>
      <c r="I1283" s="18" t="n"/>
      <c r="J1283" s="18" t="n"/>
      <c r="K1283" s="28">
        <f>IF($B1283="","",--TEXT($B1283,"yyyymm"))</f>
        <v/>
      </c>
      <c r="L1283" s="29">
        <f>IF($D1283="","",IFERROR(INDEX(类别属性,MATCH($D1283,类别表,0)),""))</f>
        <v/>
      </c>
      <c r="M1283" s="18" t="n"/>
      <c r="N1283" s="18" t="n"/>
      <c r="O1283" s="26" t="n"/>
      <c r="P1283" s="21">
        <f>IF($C1283="","",IF(ISNA(MATCH($C1283,账户表,0)),"※这个账户不在【基础资料】的账户档案里",IF($B1283="","※没填日期，这一笔不会进任何月份的报表",IF(AND($F1283&lt;&gt;"",$G1283&lt;&gt;""),"※收入和支出不能同时填",IF(AND(N($F1283)=0,N($G1283)=0),"※收入和支出都没填",IF(OR(N($F1283)&lt;0,N($G1283)&lt;0),"※金额不能填负数，方向反了就换一列填",IF($D1283="","※没填收支类别，分类报表会漏掉这一笔",IF(ISNA(MATCH($D1283,类别表,0)),"※收支类别不在【基础资料】的清单里",IF(AND($L1283="内部转账",$M1283=""),"△内部转账要在「对方账户」写上另一头",IF(AND($L1283="内部转账",$M1283=$C1283),"※对方账户跟本账户是同一个",IF(AND($L1283&lt;&gt;"内部转账",$M1283&lt;&gt;""),"△填了对方账户，但类别不是内部转账",IF($H1283&lt;0,"△这一笔之后该账户余额成负数了，核一下",""))))))))))))</f>
        <v/>
      </c>
    </row>
    <row r="1284">
      <c r="A1284" s="17">
        <f>IF($C1284="","",COUNTA($C$5:$C1284))</f>
        <v/>
      </c>
      <c r="B1284" s="20" t="n"/>
      <c r="C1284" s="18" t="n"/>
      <c r="D1284" s="18" t="n"/>
      <c r="E1284" s="26" t="n"/>
      <c r="F1284" s="19" t="n"/>
      <c r="G1284" s="19" t="n"/>
      <c r="H1284" s="27">
        <f>IF($C1284="","",ROUND(SUMIF(账户表,$C1284,账户期初)+SUMIFS($F$5:F1284,$C$5:C1284,$C1284)-SUMIFS($G$5:G1284,$C$5:C1284,$C1284),2))</f>
        <v/>
      </c>
      <c r="I1284" s="18" t="n"/>
      <c r="J1284" s="18" t="n"/>
      <c r="K1284" s="28">
        <f>IF($B1284="","",--TEXT($B1284,"yyyymm"))</f>
        <v/>
      </c>
      <c r="L1284" s="29">
        <f>IF($D1284="","",IFERROR(INDEX(类别属性,MATCH($D1284,类别表,0)),""))</f>
        <v/>
      </c>
      <c r="M1284" s="18" t="n"/>
      <c r="N1284" s="18" t="n"/>
      <c r="O1284" s="26" t="n"/>
      <c r="P1284" s="21">
        <f>IF($C1284="","",IF(ISNA(MATCH($C1284,账户表,0)),"※这个账户不在【基础资料】的账户档案里",IF($B1284="","※没填日期，这一笔不会进任何月份的报表",IF(AND($F1284&lt;&gt;"",$G1284&lt;&gt;""),"※收入和支出不能同时填",IF(AND(N($F1284)=0,N($G1284)=0),"※收入和支出都没填",IF(OR(N($F1284)&lt;0,N($G1284)&lt;0),"※金额不能填负数，方向反了就换一列填",IF($D1284="","※没填收支类别，分类报表会漏掉这一笔",IF(ISNA(MATCH($D1284,类别表,0)),"※收支类别不在【基础资料】的清单里",IF(AND($L1284="内部转账",$M1284=""),"△内部转账要在「对方账户」写上另一头",IF(AND($L1284="内部转账",$M1284=$C1284),"※对方账户跟本账户是同一个",IF(AND($L1284&lt;&gt;"内部转账",$M1284&lt;&gt;""),"△填了对方账户，但类别不是内部转账",IF($H1284&lt;0,"△这一笔之后该账户余额成负数了，核一下",""))))))))))))</f>
        <v/>
      </c>
    </row>
    <row r="1285">
      <c r="A1285" s="17">
        <f>IF($C1285="","",COUNTA($C$5:$C1285))</f>
        <v/>
      </c>
      <c r="B1285" s="20" t="n"/>
      <c r="C1285" s="18" t="n"/>
      <c r="D1285" s="18" t="n"/>
      <c r="E1285" s="26" t="n"/>
      <c r="F1285" s="19" t="n"/>
      <c r="G1285" s="19" t="n"/>
      <c r="H1285" s="27">
        <f>IF($C1285="","",ROUND(SUMIF(账户表,$C1285,账户期初)+SUMIFS($F$5:F1285,$C$5:C1285,$C1285)-SUMIFS($G$5:G1285,$C$5:C1285,$C1285),2))</f>
        <v/>
      </c>
      <c r="I1285" s="18" t="n"/>
      <c r="J1285" s="18" t="n"/>
      <c r="K1285" s="28">
        <f>IF($B1285="","",--TEXT($B1285,"yyyymm"))</f>
        <v/>
      </c>
      <c r="L1285" s="29">
        <f>IF($D1285="","",IFERROR(INDEX(类别属性,MATCH($D1285,类别表,0)),""))</f>
        <v/>
      </c>
      <c r="M1285" s="18" t="n"/>
      <c r="N1285" s="18" t="n"/>
      <c r="O1285" s="26" t="n"/>
      <c r="P1285" s="21">
        <f>IF($C1285="","",IF(ISNA(MATCH($C1285,账户表,0)),"※这个账户不在【基础资料】的账户档案里",IF($B1285="","※没填日期，这一笔不会进任何月份的报表",IF(AND($F1285&lt;&gt;"",$G1285&lt;&gt;""),"※收入和支出不能同时填",IF(AND(N($F1285)=0,N($G1285)=0),"※收入和支出都没填",IF(OR(N($F1285)&lt;0,N($G1285)&lt;0),"※金额不能填负数，方向反了就换一列填",IF($D1285="","※没填收支类别，分类报表会漏掉这一笔",IF(ISNA(MATCH($D1285,类别表,0)),"※收支类别不在【基础资料】的清单里",IF(AND($L1285="内部转账",$M1285=""),"△内部转账要在「对方账户」写上另一头",IF(AND($L1285="内部转账",$M1285=$C1285),"※对方账户跟本账户是同一个",IF(AND($L1285&lt;&gt;"内部转账",$M1285&lt;&gt;""),"△填了对方账户，但类别不是内部转账",IF($H1285&lt;0,"△这一笔之后该账户余额成负数了，核一下",""))))))))))))</f>
        <v/>
      </c>
    </row>
    <row r="1286">
      <c r="A1286" s="17">
        <f>IF($C1286="","",COUNTA($C$5:$C1286))</f>
        <v/>
      </c>
      <c r="B1286" s="20" t="n"/>
      <c r="C1286" s="18" t="n"/>
      <c r="D1286" s="18" t="n"/>
      <c r="E1286" s="26" t="n"/>
      <c r="F1286" s="19" t="n"/>
      <c r="G1286" s="19" t="n"/>
      <c r="H1286" s="27">
        <f>IF($C1286="","",ROUND(SUMIF(账户表,$C1286,账户期初)+SUMIFS($F$5:F1286,$C$5:C1286,$C1286)-SUMIFS($G$5:G1286,$C$5:C1286,$C1286),2))</f>
        <v/>
      </c>
      <c r="I1286" s="18" t="n"/>
      <c r="J1286" s="18" t="n"/>
      <c r="K1286" s="28">
        <f>IF($B1286="","",--TEXT($B1286,"yyyymm"))</f>
        <v/>
      </c>
      <c r="L1286" s="29">
        <f>IF($D1286="","",IFERROR(INDEX(类别属性,MATCH($D1286,类别表,0)),""))</f>
        <v/>
      </c>
      <c r="M1286" s="18" t="n"/>
      <c r="N1286" s="18" t="n"/>
      <c r="O1286" s="26" t="n"/>
      <c r="P1286" s="21">
        <f>IF($C1286="","",IF(ISNA(MATCH($C1286,账户表,0)),"※这个账户不在【基础资料】的账户档案里",IF($B1286="","※没填日期，这一笔不会进任何月份的报表",IF(AND($F1286&lt;&gt;"",$G1286&lt;&gt;""),"※收入和支出不能同时填",IF(AND(N($F1286)=0,N($G1286)=0),"※收入和支出都没填",IF(OR(N($F1286)&lt;0,N($G1286)&lt;0),"※金额不能填负数，方向反了就换一列填",IF($D1286="","※没填收支类别，分类报表会漏掉这一笔",IF(ISNA(MATCH($D1286,类别表,0)),"※收支类别不在【基础资料】的清单里",IF(AND($L1286="内部转账",$M1286=""),"△内部转账要在「对方账户」写上另一头",IF(AND($L1286="内部转账",$M1286=$C1286),"※对方账户跟本账户是同一个",IF(AND($L1286&lt;&gt;"内部转账",$M1286&lt;&gt;""),"△填了对方账户，但类别不是内部转账",IF($H1286&lt;0,"△这一笔之后该账户余额成负数了，核一下",""))))))))))))</f>
        <v/>
      </c>
    </row>
    <row r="1287">
      <c r="A1287" s="17">
        <f>IF($C1287="","",COUNTA($C$5:$C1287))</f>
        <v/>
      </c>
      <c r="B1287" s="20" t="n"/>
      <c r="C1287" s="18" t="n"/>
      <c r="D1287" s="18" t="n"/>
      <c r="E1287" s="26" t="n"/>
      <c r="F1287" s="19" t="n"/>
      <c r="G1287" s="19" t="n"/>
      <c r="H1287" s="27">
        <f>IF($C1287="","",ROUND(SUMIF(账户表,$C1287,账户期初)+SUMIFS($F$5:F1287,$C$5:C1287,$C1287)-SUMIFS($G$5:G1287,$C$5:C1287,$C1287),2))</f>
        <v/>
      </c>
      <c r="I1287" s="18" t="n"/>
      <c r="J1287" s="18" t="n"/>
      <c r="K1287" s="28">
        <f>IF($B1287="","",--TEXT($B1287,"yyyymm"))</f>
        <v/>
      </c>
      <c r="L1287" s="29">
        <f>IF($D1287="","",IFERROR(INDEX(类别属性,MATCH($D1287,类别表,0)),""))</f>
        <v/>
      </c>
      <c r="M1287" s="18" t="n"/>
      <c r="N1287" s="18" t="n"/>
      <c r="O1287" s="26" t="n"/>
      <c r="P1287" s="21">
        <f>IF($C1287="","",IF(ISNA(MATCH($C1287,账户表,0)),"※这个账户不在【基础资料】的账户档案里",IF($B1287="","※没填日期，这一笔不会进任何月份的报表",IF(AND($F1287&lt;&gt;"",$G1287&lt;&gt;""),"※收入和支出不能同时填",IF(AND(N($F1287)=0,N($G1287)=0),"※收入和支出都没填",IF(OR(N($F1287)&lt;0,N($G1287)&lt;0),"※金额不能填负数，方向反了就换一列填",IF($D1287="","※没填收支类别，分类报表会漏掉这一笔",IF(ISNA(MATCH($D1287,类别表,0)),"※收支类别不在【基础资料】的清单里",IF(AND($L1287="内部转账",$M1287=""),"△内部转账要在「对方账户」写上另一头",IF(AND($L1287="内部转账",$M1287=$C1287),"※对方账户跟本账户是同一个",IF(AND($L1287&lt;&gt;"内部转账",$M1287&lt;&gt;""),"△填了对方账户，但类别不是内部转账",IF($H1287&lt;0,"△这一笔之后该账户余额成负数了，核一下",""))))))))))))</f>
        <v/>
      </c>
    </row>
    <row r="1288">
      <c r="A1288" s="17">
        <f>IF($C1288="","",COUNTA($C$5:$C1288))</f>
        <v/>
      </c>
      <c r="B1288" s="20" t="n"/>
      <c r="C1288" s="18" t="n"/>
      <c r="D1288" s="18" t="n"/>
      <c r="E1288" s="26" t="n"/>
      <c r="F1288" s="19" t="n"/>
      <c r="G1288" s="19" t="n"/>
      <c r="H1288" s="27">
        <f>IF($C1288="","",ROUND(SUMIF(账户表,$C1288,账户期初)+SUMIFS($F$5:F1288,$C$5:C1288,$C1288)-SUMIFS($G$5:G1288,$C$5:C1288,$C1288),2))</f>
        <v/>
      </c>
      <c r="I1288" s="18" t="n"/>
      <c r="J1288" s="18" t="n"/>
      <c r="K1288" s="28">
        <f>IF($B1288="","",--TEXT($B1288,"yyyymm"))</f>
        <v/>
      </c>
      <c r="L1288" s="29">
        <f>IF($D1288="","",IFERROR(INDEX(类别属性,MATCH($D1288,类别表,0)),""))</f>
        <v/>
      </c>
      <c r="M1288" s="18" t="n"/>
      <c r="N1288" s="18" t="n"/>
      <c r="O1288" s="26" t="n"/>
      <c r="P1288" s="21">
        <f>IF($C1288="","",IF(ISNA(MATCH($C1288,账户表,0)),"※这个账户不在【基础资料】的账户档案里",IF($B1288="","※没填日期，这一笔不会进任何月份的报表",IF(AND($F1288&lt;&gt;"",$G1288&lt;&gt;""),"※收入和支出不能同时填",IF(AND(N($F1288)=0,N($G1288)=0),"※收入和支出都没填",IF(OR(N($F1288)&lt;0,N($G1288)&lt;0),"※金额不能填负数，方向反了就换一列填",IF($D1288="","※没填收支类别，分类报表会漏掉这一笔",IF(ISNA(MATCH($D1288,类别表,0)),"※收支类别不在【基础资料】的清单里",IF(AND($L1288="内部转账",$M1288=""),"△内部转账要在「对方账户」写上另一头",IF(AND($L1288="内部转账",$M1288=$C1288),"※对方账户跟本账户是同一个",IF(AND($L1288&lt;&gt;"内部转账",$M1288&lt;&gt;""),"△填了对方账户，但类别不是内部转账",IF($H1288&lt;0,"△这一笔之后该账户余额成负数了，核一下",""))))))))))))</f>
        <v/>
      </c>
    </row>
    <row r="1289">
      <c r="A1289" s="17">
        <f>IF($C1289="","",COUNTA($C$5:$C1289))</f>
        <v/>
      </c>
      <c r="B1289" s="20" t="n"/>
      <c r="C1289" s="18" t="n"/>
      <c r="D1289" s="18" t="n"/>
      <c r="E1289" s="26" t="n"/>
      <c r="F1289" s="19" t="n"/>
      <c r="G1289" s="19" t="n"/>
      <c r="H1289" s="27">
        <f>IF($C1289="","",ROUND(SUMIF(账户表,$C1289,账户期初)+SUMIFS($F$5:F1289,$C$5:C1289,$C1289)-SUMIFS($G$5:G1289,$C$5:C1289,$C1289),2))</f>
        <v/>
      </c>
      <c r="I1289" s="18" t="n"/>
      <c r="J1289" s="18" t="n"/>
      <c r="K1289" s="28">
        <f>IF($B1289="","",--TEXT($B1289,"yyyymm"))</f>
        <v/>
      </c>
      <c r="L1289" s="29">
        <f>IF($D1289="","",IFERROR(INDEX(类别属性,MATCH($D1289,类别表,0)),""))</f>
        <v/>
      </c>
      <c r="M1289" s="18" t="n"/>
      <c r="N1289" s="18" t="n"/>
      <c r="O1289" s="26" t="n"/>
      <c r="P1289" s="21">
        <f>IF($C1289="","",IF(ISNA(MATCH($C1289,账户表,0)),"※这个账户不在【基础资料】的账户档案里",IF($B1289="","※没填日期，这一笔不会进任何月份的报表",IF(AND($F1289&lt;&gt;"",$G1289&lt;&gt;""),"※收入和支出不能同时填",IF(AND(N($F1289)=0,N($G1289)=0),"※收入和支出都没填",IF(OR(N($F1289)&lt;0,N($G1289)&lt;0),"※金额不能填负数，方向反了就换一列填",IF($D1289="","※没填收支类别，分类报表会漏掉这一笔",IF(ISNA(MATCH($D1289,类别表,0)),"※收支类别不在【基础资料】的清单里",IF(AND($L1289="内部转账",$M1289=""),"△内部转账要在「对方账户」写上另一头",IF(AND($L1289="内部转账",$M1289=$C1289),"※对方账户跟本账户是同一个",IF(AND($L1289&lt;&gt;"内部转账",$M1289&lt;&gt;""),"△填了对方账户，但类别不是内部转账",IF($H1289&lt;0,"△这一笔之后该账户余额成负数了，核一下",""))))))))))))</f>
        <v/>
      </c>
    </row>
    <row r="1290">
      <c r="A1290" s="17">
        <f>IF($C1290="","",COUNTA($C$5:$C1290))</f>
        <v/>
      </c>
      <c r="B1290" s="20" t="n"/>
      <c r="C1290" s="18" t="n"/>
      <c r="D1290" s="18" t="n"/>
      <c r="E1290" s="26" t="n"/>
      <c r="F1290" s="19" t="n"/>
      <c r="G1290" s="19" t="n"/>
      <c r="H1290" s="27">
        <f>IF($C1290="","",ROUND(SUMIF(账户表,$C1290,账户期初)+SUMIFS($F$5:F1290,$C$5:C1290,$C1290)-SUMIFS($G$5:G1290,$C$5:C1290,$C1290),2))</f>
        <v/>
      </c>
      <c r="I1290" s="18" t="n"/>
      <c r="J1290" s="18" t="n"/>
      <c r="K1290" s="28">
        <f>IF($B1290="","",--TEXT($B1290,"yyyymm"))</f>
        <v/>
      </c>
      <c r="L1290" s="29">
        <f>IF($D1290="","",IFERROR(INDEX(类别属性,MATCH($D1290,类别表,0)),""))</f>
        <v/>
      </c>
      <c r="M1290" s="18" t="n"/>
      <c r="N1290" s="18" t="n"/>
      <c r="O1290" s="26" t="n"/>
      <c r="P1290" s="21">
        <f>IF($C1290="","",IF(ISNA(MATCH($C1290,账户表,0)),"※这个账户不在【基础资料】的账户档案里",IF($B1290="","※没填日期，这一笔不会进任何月份的报表",IF(AND($F1290&lt;&gt;"",$G1290&lt;&gt;""),"※收入和支出不能同时填",IF(AND(N($F1290)=0,N($G1290)=0),"※收入和支出都没填",IF(OR(N($F1290)&lt;0,N($G1290)&lt;0),"※金额不能填负数，方向反了就换一列填",IF($D1290="","※没填收支类别，分类报表会漏掉这一笔",IF(ISNA(MATCH($D1290,类别表,0)),"※收支类别不在【基础资料】的清单里",IF(AND($L1290="内部转账",$M1290=""),"△内部转账要在「对方账户」写上另一头",IF(AND($L1290="内部转账",$M1290=$C1290),"※对方账户跟本账户是同一个",IF(AND($L1290&lt;&gt;"内部转账",$M1290&lt;&gt;""),"△填了对方账户，但类别不是内部转账",IF($H1290&lt;0,"△这一笔之后该账户余额成负数了，核一下",""))))))))))))</f>
        <v/>
      </c>
    </row>
    <row r="1291">
      <c r="A1291" s="17">
        <f>IF($C1291="","",COUNTA($C$5:$C1291))</f>
        <v/>
      </c>
      <c r="B1291" s="20" t="n"/>
      <c r="C1291" s="18" t="n"/>
      <c r="D1291" s="18" t="n"/>
      <c r="E1291" s="26" t="n"/>
      <c r="F1291" s="19" t="n"/>
      <c r="G1291" s="19" t="n"/>
      <c r="H1291" s="27">
        <f>IF($C1291="","",ROUND(SUMIF(账户表,$C1291,账户期初)+SUMIFS($F$5:F1291,$C$5:C1291,$C1291)-SUMIFS($G$5:G1291,$C$5:C1291,$C1291),2))</f>
        <v/>
      </c>
      <c r="I1291" s="18" t="n"/>
      <c r="J1291" s="18" t="n"/>
      <c r="K1291" s="28">
        <f>IF($B1291="","",--TEXT($B1291,"yyyymm"))</f>
        <v/>
      </c>
      <c r="L1291" s="29">
        <f>IF($D1291="","",IFERROR(INDEX(类别属性,MATCH($D1291,类别表,0)),""))</f>
        <v/>
      </c>
      <c r="M1291" s="18" t="n"/>
      <c r="N1291" s="18" t="n"/>
      <c r="O1291" s="26" t="n"/>
      <c r="P1291" s="21">
        <f>IF($C1291="","",IF(ISNA(MATCH($C1291,账户表,0)),"※这个账户不在【基础资料】的账户档案里",IF($B1291="","※没填日期，这一笔不会进任何月份的报表",IF(AND($F1291&lt;&gt;"",$G1291&lt;&gt;""),"※收入和支出不能同时填",IF(AND(N($F1291)=0,N($G1291)=0),"※收入和支出都没填",IF(OR(N($F1291)&lt;0,N($G1291)&lt;0),"※金额不能填负数，方向反了就换一列填",IF($D1291="","※没填收支类别，分类报表会漏掉这一笔",IF(ISNA(MATCH($D1291,类别表,0)),"※收支类别不在【基础资料】的清单里",IF(AND($L1291="内部转账",$M1291=""),"△内部转账要在「对方账户」写上另一头",IF(AND($L1291="内部转账",$M1291=$C1291),"※对方账户跟本账户是同一个",IF(AND($L1291&lt;&gt;"内部转账",$M1291&lt;&gt;""),"△填了对方账户，但类别不是内部转账",IF($H1291&lt;0,"△这一笔之后该账户余额成负数了，核一下",""))))))))))))</f>
        <v/>
      </c>
    </row>
    <row r="1292">
      <c r="A1292" s="17">
        <f>IF($C1292="","",COUNTA($C$5:$C1292))</f>
        <v/>
      </c>
      <c r="B1292" s="20" t="n"/>
      <c r="C1292" s="18" t="n"/>
      <c r="D1292" s="18" t="n"/>
      <c r="E1292" s="26" t="n"/>
      <c r="F1292" s="19" t="n"/>
      <c r="G1292" s="19" t="n"/>
      <c r="H1292" s="27">
        <f>IF($C1292="","",ROUND(SUMIF(账户表,$C1292,账户期初)+SUMIFS($F$5:F1292,$C$5:C1292,$C1292)-SUMIFS($G$5:G1292,$C$5:C1292,$C1292),2))</f>
        <v/>
      </c>
      <c r="I1292" s="18" t="n"/>
      <c r="J1292" s="18" t="n"/>
      <c r="K1292" s="28">
        <f>IF($B1292="","",--TEXT($B1292,"yyyymm"))</f>
        <v/>
      </c>
      <c r="L1292" s="29">
        <f>IF($D1292="","",IFERROR(INDEX(类别属性,MATCH($D1292,类别表,0)),""))</f>
        <v/>
      </c>
      <c r="M1292" s="18" t="n"/>
      <c r="N1292" s="18" t="n"/>
      <c r="O1292" s="26" t="n"/>
      <c r="P1292" s="21">
        <f>IF($C1292="","",IF(ISNA(MATCH($C1292,账户表,0)),"※这个账户不在【基础资料】的账户档案里",IF($B1292="","※没填日期，这一笔不会进任何月份的报表",IF(AND($F1292&lt;&gt;"",$G1292&lt;&gt;""),"※收入和支出不能同时填",IF(AND(N($F1292)=0,N($G1292)=0),"※收入和支出都没填",IF(OR(N($F1292)&lt;0,N($G1292)&lt;0),"※金额不能填负数，方向反了就换一列填",IF($D1292="","※没填收支类别，分类报表会漏掉这一笔",IF(ISNA(MATCH($D1292,类别表,0)),"※收支类别不在【基础资料】的清单里",IF(AND($L1292="内部转账",$M1292=""),"△内部转账要在「对方账户」写上另一头",IF(AND($L1292="内部转账",$M1292=$C1292),"※对方账户跟本账户是同一个",IF(AND($L1292&lt;&gt;"内部转账",$M1292&lt;&gt;""),"△填了对方账户，但类别不是内部转账",IF($H1292&lt;0,"△这一笔之后该账户余额成负数了，核一下",""))))))))))))</f>
        <v/>
      </c>
    </row>
    <row r="1293">
      <c r="A1293" s="17">
        <f>IF($C1293="","",COUNTA($C$5:$C1293))</f>
        <v/>
      </c>
      <c r="B1293" s="20" t="n"/>
      <c r="C1293" s="18" t="n"/>
      <c r="D1293" s="18" t="n"/>
      <c r="E1293" s="26" t="n"/>
      <c r="F1293" s="19" t="n"/>
      <c r="G1293" s="19" t="n"/>
      <c r="H1293" s="27">
        <f>IF($C1293="","",ROUND(SUMIF(账户表,$C1293,账户期初)+SUMIFS($F$5:F1293,$C$5:C1293,$C1293)-SUMIFS($G$5:G1293,$C$5:C1293,$C1293),2))</f>
        <v/>
      </c>
      <c r="I1293" s="18" t="n"/>
      <c r="J1293" s="18" t="n"/>
      <c r="K1293" s="28">
        <f>IF($B1293="","",--TEXT($B1293,"yyyymm"))</f>
        <v/>
      </c>
      <c r="L1293" s="29">
        <f>IF($D1293="","",IFERROR(INDEX(类别属性,MATCH($D1293,类别表,0)),""))</f>
        <v/>
      </c>
      <c r="M1293" s="18" t="n"/>
      <c r="N1293" s="18" t="n"/>
      <c r="O1293" s="26" t="n"/>
      <c r="P1293" s="21">
        <f>IF($C1293="","",IF(ISNA(MATCH($C1293,账户表,0)),"※这个账户不在【基础资料】的账户档案里",IF($B1293="","※没填日期，这一笔不会进任何月份的报表",IF(AND($F1293&lt;&gt;"",$G1293&lt;&gt;""),"※收入和支出不能同时填",IF(AND(N($F1293)=0,N($G1293)=0),"※收入和支出都没填",IF(OR(N($F1293)&lt;0,N($G1293)&lt;0),"※金额不能填负数，方向反了就换一列填",IF($D1293="","※没填收支类别，分类报表会漏掉这一笔",IF(ISNA(MATCH($D1293,类别表,0)),"※收支类别不在【基础资料】的清单里",IF(AND($L1293="内部转账",$M1293=""),"△内部转账要在「对方账户」写上另一头",IF(AND($L1293="内部转账",$M1293=$C1293),"※对方账户跟本账户是同一个",IF(AND($L1293&lt;&gt;"内部转账",$M1293&lt;&gt;""),"△填了对方账户，但类别不是内部转账",IF($H1293&lt;0,"△这一笔之后该账户余额成负数了，核一下",""))))))))))))</f>
        <v/>
      </c>
    </row>
    <row r="1294">
      <c r="A1294" s="17">
        <f>IF($C1294="","",COUNTA($C$5:$C1294))</f>
        <v/>
      </c>
      <c r="B1294" s="20" t="n"/>
      <c r="C1294" s="18" t="n"/>
      <c r="D1294" s="18" t="n"/>
      <c r="E1294" s="26" t="n"/>
      <c r="F1294" s="19" t="n"/>
      <c r="G1294" s="19" t="n"/>
      <c r="H1294" s="27">
        <f>IF($C1294="","",ROUND(SUMIF(账户表,$C1294,账户期初)+SUMIFS($F$5:F1294,$C$5:C1294,$C1294)-SUMIFS($G$5:G1294,$C$5:C1294,$C1294),2))</f>
        <v/>
      </c>
      <c r="I1294" s="18" t="n"/>
      <c r="J1294" s="18" t="n"/>
      <c r="K1294" s="28">
        <f>IF($B1294="","",--TEXT($B1294,"yyyymm"))</f>
        <v/>
      </c>
      <c r="L1294" s="29">
        <f>IF($D1294="","",IFERROR(INDEX(类别属性,MATCH($D1294,类别表,0)),""))</f>
        <v/>
      </c>
      <c r="M1294" s="18" t="n"/>
      <c r="N1294" s="18" t="n"/>
      <c r="O1294" s="26" t="n"/>
      <c r="P1294" s="21">
        <f>IF($C1294="","",IF(ISNA(MATCH($C1294,账户表,0)),"※这个账户不在【基础资料】的账户档案里",IF($B1294="","※没填日期，这一笔不会进任何月份的报表",IF(AND($F1294&lt;&gt;"",$G1294&lt;&gt;""),"※收入和支出不能同时填",IF(AND(N($F1294)=0,N($G1294)=0),"※收入和支出都没填",IF(OR(N($F1294)&lt;0,N($G1294)&lt;0),"※金额不能填负数，方向反了就换一列填",IF($D1294="","※没填收支类别，分类报表会漏掉这一笔",IF(ISNA(MATCH($D1294,类别表,0)),"※收支类别不在【基础资料】的清单里",IF(AND($L1294="内部转账",$M1294=""),"△内部转账要在「对方账户」写上另一头",IF(AND($L1294="内部转账",$M1294=$C1294),"※对方账户跟本账户是同一个",IF(AND($L1294&lt;&gt;"内部转账",$M1294&lt;&gt;""),"△填了对方账户，但类别不是内部转账",IF($H1294&lt;0,"△这一笔之后该账户余额成负数了，核一下",""))))))))))))</f>
        <v/>
      </c>
    </row>
    <row r="1295">
      <c r="A1295" s="17">
        <f>IF($C1295="","",COUNTA($C$5:$C1295))</f>
        <v/>
      </c>
      <c r="B1295" s="20" t="n"/>
      <c r="C1295" s="18" t="n"/>
      <c r="D1295" s="18" t="n"/>
      <c r="E1295" s="26" t="n"/>
      <c r="F1295" s="19" t="n"/>
      <c r="G1295" s="19" t="n"/>
      <c r="H1295" s="27">
        <f>IF($C1295="","",ROUND(SUMIF(账户表,$C1295,账户期初)+SUMIFS($F$5:F1295,$C$5:C1295,$C1295)-SUMIFS($G$5:G1295,$C$5:C1295,$C1295),2))</f>
        <v/>
      </c>
      <c r="I1295" s="18" t="n"/>
      <c r="J1295" s="18" t="n"/>
      <c r="K1295" s="28">
        <f>IF($B1295="","",--TEXT($B1295,"yyyymm"))</f>
        <v/>
      </c>
      <c r="L1295" s="29">
        <f>IF($D1295="","",IFERROR(INDEX(类别属性,MATCH($D1295,类别表,0)),""))</f>
        <v/>
      </c>
      <c r="M1295" s="18" t="n"/>
      <c r="N1295" s="18" t="n"/>
      <c r="O1295" s="26" t="n"/>
      <c r="P1295" s="21">
        <f>IF($C1295="","",IF(ISNA(MATCH($C1295,账户表,0)),"※这个账户不在【基础资料】的账户档案里",IF($B1295="","※没填日期，这一笔不会进任何月份的报表",IF(AND($F1295&lt;&gt;"",$G1295&lt;&gt;""),"※收入和支出不能同时填",IF(AND(N($F1295)=0,N($G1295)=0),"※收入和支出都没填",IF(OR(N($F1295)&lt;0,N($G1295)&lt;0),"※金额不能填负数，方向反了就换一列填",IF($D1295="","※没填收支类别，分类报表会漏掉这一笔",IF(ISNA(MATCH($D1295,类别表,0)),"※收支类别不在【基础资料】的清单里",IF(AND($L1295="内部转账",$M1295=""),"△内部转账要在「对方账户」写上另一头",IF(AND($L1295="内部转账",$M1295=$C1295),"※对方账户跟本账户是同一个",IF(AND($L1295&lt;&gt;"内部转账",$M1295&lt;&gt;""),"△填了对方账户，但类别不是内部转账",IF($H1295&lt;0,"△这一笔之后该账户余额成负数了，核一下",""))))))))))))</f>
        <v/>
      </c>
    </row>
    <row r="1296">
      <c r="A1296" s="17">
        <f>IF($C1296="","",COUNTA($C$5:$C1296))</f>
        <v/>
      </c>
      <c r="B1296" s="20" t="n"/>
      <c r="C1296" s="18" t="n"/>
      <c r="D1296" s="18" t="n"/>
      <c r="E1296" s="26" t="n"/>
      <c r="F1296" s="19" t="n"/>
      <c r="G1296" s="19" t="n"/>
      <c r="H1296" s="27">
        <f>IF($C1296="","",ROUND(SUMIF(账户表,$C1296,账户期初)+SUMIFS($F$5:F1296,$C$5:C1296,$C1296)-SUMIFS($G$5:G1296,$C$5:C1296,$C1296),2))</f>
        <v/>
      </c>
      <c r="I1296" s="18" t="n"/>
      <c r="J1296" s="18" t="n"/>
      <c r="K1296" s="28">
        <f>IF($B1296="","",--TEXT($B1296,"yyyymm"))</f>
        <v/>
      </c>
      <c r="L1296" s="29">
        <f>IF($D1296="","",IFERROR(INDEX(类别属性,MATCH($D1296,类别表,0)),""))</f>
        <v/>
      </c>
      <c r="M1296" s="18" t="n"/>
      <c r="N1296" s="18" t="n"/>
      <c r="O1296" s="26" t="n"/>
      <c r="P1296" s="21">
        <f>IF($C1296="","",IF(ISNA(MATCH($C1296,账户表,0)),"※这个账户不在【基础资料】的账户档案里",IF($B1296="","※没填日期，这一笔不会进任何月份的报表",IF(AND($F1296&lt;&gt;"",$G1296&lt;&gt;""),"※收入和支出不能同时填",IF(AND(N($F1296)=0,N($G1296)=0),"※收入和支出都没填",IF(OR(N($F1296)&lt;0,N($G1296)&lt;0),"※金额不能填负数，方向反了就换一列填",IF($D1296="","※没填收支类别，分类报表会漏掉这一笔",IF(ISNA(MATCH($D1296,类别表,0)),"※收支类别不在【基础资料】的清单里",IF(AND($L1296="内部转账",$M1296=""),"△内部转账要在「对方账户」写上另一头",IF(AND($L1296="内部转账",$M1296=$C1296),"※对方账户跟本账户是同一个",IF(AND($L1296&lt;&gt;"内部转账",$M1296&lt;&gt;""),"△填了对方账户，但类别不是内部转账",IF($H1296&lt;0,"△这一笔之后该账户余额成负数了，核一下",""))))))))))))</f>
        <v/>
      </c>
    </row>
    <row r="1297">
      <c r="A1297" s="17">
        <f>IF($C1297="","",COUNTA($C$5:$C1297))</f>
        <v/>
      </c>
      <c r="B1297" s="20" t="n"/>
      <c r="C1297" s="18" t="n"/>
      <c r="D1297" s="18" t="n"/>
      <c r="E1297" s="26" t="n"/>
      <c r="F1297" s="19" t="n"/>
      <c r="G1297" s="19" t="n"/>
      <c r="H1297" s="27">
        <f>IF($C1297="","",ROUND(SUMIF(账户表,$C1297,账户期初)+SUMIFS($F$5:F1297,$C$5:C1297,$C1297)-SUMIFS($G$5:G1297,$C$5:C1297,$C1297),2))</f>
        <v/>
      </c>
      <c r="I1297" s="18" t="n"/>
      <c r="J1297" s="18" t="n"/>
      <c r="K1297" s="28">
        <f>IF($B1297="","",--TEXT($B1297,"yyyymm"))</f>
        <v/>
      </c>
      <c r="L1297" s="29">
        <f>IF($D1297="","",IFERROR(INDEX(类别属性,MATCH($D1297,类别表,0)),""))</f>
        <v/>
      </c>
      <c r="M1297" s="18" t="n"/>
      <c r="N1297" s="18" t="n"/>
      <c r="O1297" s="26" t="n"/>
      <c r="P1297" s="21">
        <f>IF($C1297="","",IF(ISNA(MATCH($C1297,账户表,0)),"※这个账户不在【基础资料】的账户档案里",IF($B1297="","※没填日期，这一笔不会进任何月份的报表",IF(AND($F1297&lt;&gt;"",$G1297&lt;&gt;""),"※收入和支出不能同时填",IF(AND(N($F1297)=0,N($G1297)=0),"※收入和支出都没填",IF(OR(N($F1297)&lt;0,N($G1297)&lt;0),"※金额不能填负数，方向反了就换一列填",IF($D1297="","※没填收支类别，分类报表会漏掉这一笔",IF(ISNA(MATCH($D1297,类别表,0)),"※收支类别不在【基础资料】的清单里",IF(AND($L1297="内部转账",$M1297=""),"△内部转账要在「对方账户」写上另一头",IF(AND($L1297="内部转账",$M1297=$C1297),"※对方账户跟本账户是同一个",IF(AND($L1297&lt;&gt;"内部转账",$M1297&lt;&gt;""),"△填了对方账户，但类别不是内部转账",IF($H1297&lt;0,"△这一笔之后该账户余额成负数了，核一下",""))))))))))))</f>
        <v/>
      </c>
    </row>
    <row r="1298">
      <c r="A1298" s="17">
        <f>IF($C1298="","",COUNTA($C$5:$C1298))</f>
        <v/>
      </c>
      <c r="B1298" s="20" t="n"/>
      <c r="C1298" s="18" t="n"/>
      <c r="D1298" s="18" t="n"/>
      <c r="E1298" s="26" t="n"/>
      <c r="F1298" s="19" t="n"/>
      <c r="G1298" s="19" t="n"/>
      <c r="H1298" s="27">
        <f>IF($C1298="","",ROUND(SUMIF(账户表,$C1298,账户期初)+SUMIFS($F$5:F1298,$C$5:C1298,$C1298)-SUMIFS($G$5:G1298,$C$5:C1298,$C1298),2))</f>
        <v/>
      </c>
      <c r="I1298" s="18" t="n"/>
      <c r="J1298" s="18" t="n"/>
      <c r="K1298" s="28">
        <f>IF($B1298="","",--TEXT($B1298,"yyyymm"))</f>
        <v/>
      </c>
      <c r="L1298" s="29">
        <f>IF($D1298="","",IFERROR(INDEX(类别属性,MATCH($D1298,类别表,0)),""))</f>
        <v/>
      </c>
      <c r="M1298" s="18" t="n"/>
      <c r="N1298" s="18" t="n"/>
      <c r="O1298" s="26" t="n"/>
      <c r="P1298" s="21">
        <f>IF($C1298="","",IF(ISNA(MATCH($C1298,账户表,0)),"※这个账户不在【基础资料】的账户档案里",IF($B1298="","※没填日期，这一笔不会进任何月份的报表",IF(AND($F1298&lt;&gt;"",$G1298&lt;&gt;""),"※收入和支出不能同时填",IF(AND(N($F1298)=0,N($G1298)=0),"※收入和支出都没填",IF(OR(N($F1298)&lt;0,N($G1298)&lt;0),"※金额不能填负数，方向反了就换一列填",IF($D1298="","※没填收支类别，分类报表会漏掉这一笔",IF(ISNA(MATCH($D1298,类别表,0)),"※收支类别不在【基础资料】的清单里",IF(AND($L1298="内部转账",$M1298=""),"△内部转账要在「对方账户」写上另一头",IF(AND($L1298="内部转账",$M1298=$C1298),"※对方账户跟本账户是同一个",IF(AND($L1298&lt;&gt;"内部转账",$M1298&lt;&gt;""),"△填了对方账户，但类别不是内部转账",IF($H1298&lt;0,"△这一笔之后该账户余额成负数了，核一下",""))))))))))))</f>
        <v/>
      </c>
    </row>
    <row r="1299">
      <c r="A1299" s="17">
        <f>IF($C1299="","",COUNTA($C$5:$C1299))</f>
        <v/>
      </c>
      <c r="B1299" s="20" t="n"/>
      <c r="C1299" s="18" t="n"/>
      <c r="D1299" s="18" t="n"/>
      <c r="E1299" s="26" t="n"/>
      <c r="F1299" s="19" t="n"/>
      <c r="G1299" s="19" t="n"/>
      <c r="H1299" s="27">
        <f>IF($C1299="","",ROUND(SUMIF(账户表,$C1299,账户期初)+SUMIFS($F$5:F1299,$C$5:C1299,$C1299)-SUMIFS($G$5:G1299,$C$5:C1299,$C1299),2))</f>
        <v/>
      </c>
      <c r="I1299" s="18" t="n"/>
      <c r="J1299" s="18" t="n"/>
      <c r="K1299" s="28">
        <f>IF($B1299="","",--TEXT($B1299,"yyyymm"))</f>
        <v/>
      </c>
      <c r="L1299" s="29">
        <f>IF($D1299="","",IFERROR(INDEX(类别属性,MATCH($D1299,类别表,0)),""))</f>
        <v/>
      </c>
      <c r="M1299" s="18" t="n"/>
      <c r="N1299" s="18" t="n"/>
      <c r="O1299" s="26" t="n"/>
      <c r="P1299" s="21">
        <f>IF($C1299="","",IF(ISNA(MATCH($C1299,账户表,0)),"※这个账户不在【基础资料】的账户档案里",IF($B1299="","※没填日期，这一笔不会进任何月份的报表",IF(AND($F1299&lt;&gt;"",$G1299&lt;&gt;""),"※收入和支出不能同时填",IF(AND(N($F1299)=0,N($G1299)=0),"※收入和支出都没填",IF(OR(N($F1299)&lt;0,N($G1299)&lt;0),"※金额不能填负数，方向反了就换一列填",IF($D1299="","※没填收支类别，分类报表会漏掉这一笔",IF(ISNA(MATCH($D1299,类别表,0)),"※收支类别不在【基础资料】的清单里",IF(AND($L1299="内部转账",$M1299=""),"△内部转账要在「对方账户」写上另一头",IF(AND($L1299="内部转账",$M1299=$C1299),"※对方账户跟本账户是同一个",IF(AND($L1299&lt;&gt;"内部转账",$M1299&lt;&gt;""),"△填了对方账户，但类别不是内部转账",IF($H1299&lt;0,"△这一笔之后该账户余额成负数了，核一下",""))))))))))))</f>
        <v/>
      </c>
    </row>
    <row r="1300">
      <c r="A1300" s="17">
        <f>IF($C1300="","",COUNTA($C$5:$C1300))</f>
        <v/>
      </c>
      <c r="B1300" s="20" t="n"/>
      <c r="C1300" s="18" t="n"/>
      <c r="D1300" s="18" t="n"/>
      <c r="E1300" s="26" t="n"/>
      <c r="F1300" s="19" t="n"/>
      <c r="G1300" s="19" t="n"/>
      <c r="H1300" s="27">
        <f>IF($C1300="","",ROUND(SUMIF(账户表,$C1300,账户期初)+SUMIFS($F$5:F1300,$C$5:C1300,$C1300)-SUMIFS($G$5:G1300,$C$5:C1300,$C1300),2))</f>
        <v/>
      </c>
      <c r="I1300" s="18" t="n"/>
      <c r="J1300" s="18" t="n"/>
      <c r="K1300" s="28">
        <f>IF($B1300="","",--TEXT($B1300,"yyyymm"))</f>
        <v/>
      </c>
      <c r="L1300" s="29">
        <f>IF($D1300="","",IFERROR(INDEX(类别属性,MATCH($D1300,类别表,0)),""))</f>
        <v/>
      </c>
      <c r="M1300" s="18" t="n"/>
      <c r="N1300" s="18" t="n"/>
      <c r="O1300" s="26" t="n"/>
      <c r="P1300" s="21">
        <f>IF($C1300="","",IF(ISNA(MATCH($C1300,账户表,0)),"※这个账户不在【基础资料】的账户档案里",IF($B1300="","※没填日期，这一笔不会进任何月份的报表",IF(AND($F1300&lt;&gt;"",$G1300&lt;&gt;""),"※收入和支出不能同时填",IF(AND(N($F1300)=0,N($G1300)=0),"※收入和支出都没填",IF(OR(N($F1300)&lt;0,N($G1300)&lt;0),"※金额不能填负数，方向反了就换一列填",IF($D1300="","※没填收支类别，分类报表会漏掉这一笔",IF(ISNA(MATCH($D1300,类别表,0)),"※收支类别不在【基础资料】的清单里",IF(AND($L1300="内部转账",$M1300=""),"△内部转账要在「对方账户」写上另一头",IF(AND($L1300="内部转账",$M1300=$C1300),"※对方账户跟本账户是同一个",IF(AND($L1300&lt;&gt;"内部转账",$M1300&lt;&gt;""),"△填了对方账户，但类别不是内部转账",IF($H1300&lt;0,"△这一笔之后该账户余额成负数了，核一下",""))))))))))))</f>
        <v/>
      </c>
    </row>
    <row r="1301">
      <c r="A1301" s="17">
        <f>IF($C1301="","",COUNTA($C$5:$C1301))</f>
        <v/>
      </c>
      <c r="B1301" s="20" t="n"/>
      <c r="C1301" s="18" t="n"/>
      <c r="D1301" s="18" t="n"/>
      <c r="E1301" s="26" t="n"/>
      <c r="F1301" s="19" t="n"/>
      <c r="G1301" s="19" t="n"/>
      <c r="H1301" s="27">
        <f>IF($C1301="","",ROUND(SUMIF(账户表,$C1301,账户期初)+SUMIFS($F$5:F1301,$C$5:C1301,$C1301)-SUMIFS($G$5:G1301,$C$5:C1301,$C1301),2))</f>
        <v/>
      </c>
      <c r="I1301" s="18" t="n"/>
      <c r="J1301" s="18" t="n"/>
      <c r="K1301" s="28">
        <f>IF($B1301="","",--TEXT($B1301,"yyyymm"))</f>
        <v/>
      </c>
      <c r="L1301" s="29">
        <f>IF($D1301="","",IFERROR(INDEX(类别属性,MATCH($D1301,类别表,0)),""))</f>
        <v/>
      </c>
      <c r="M1301" s="18" t="n"/>
      <c r="N1301" s="18" t="n"/>
      <c r="O1301" s="26" t="n"/>
      <c r="P1301" s="21">
        <f>IF($C1301="","",IF(ISNA(MATCH($C1301,账户表,0)),"※这个账户不在【基础资料】的账户档案里",IF($B1301="","※没填日期，这一笔不会进任何月份的报表",IF(AND($F1301&lt;&gt;"",$G1301&lt;&gt;""),"※收入和支出不能同时填",IF(AND(N($F1301)=0,N($G1301)=0),"※收入和支出都没填",IF(OR(N($F1301)&lt;0,N($G1301)&lt;0),"※金额不能填负数，方向反了就换一列填",IF($D1301="","※没填收支类别，分类报表会漏掉这一笔",IF(ISNA(MATCH($D1301,类别表,0)),"※收支类别不在【基础资料】的清单里",IF(AND($L1301="内部转账",$M1301=""),"△内部转账要在「对方账户」写上另一头",IF(AND($L1301="内部转账",$M1301=$C1301),"※对方账户跟本账户是同一个",IF(AND($L1301&lt;&gt;"内部转账",$M1301&lt;&gt;""),"△填了对方账户，但类别不是内部转账",IF($H1301&lt;0,"△这一笔之后该账户余额成负数了，核一下",""))))))))))))</f>
        <v/>
      </c>
    </row>
    <row r="1302">
      <c r="A1302" s="17">
        <f>IF($C1302="","",COUNTA($C$5:$C1302))</f>
        <v/>
      </c>
      <c r="B1302" s="20" t="n"/>
      <c r="C1302" s="18" t="n"/>
      <c r="D1302" s="18" t="n"/>
      <c r="E1302" s="26" t="n"/>
      <c r="F1302" s="19" t="n"/>
      <c r="G1302" s="19" t="n"/>
      <c r="H1302" s="27">
        <f>IF($C1302="","",ROUND(SUMIF(账户表,$C1302,账户期初)+SUMIFS($F$5:F1302,$C$5:C1302,$C1302)-SUMIFS($G$5:G1302,$C$5:C1302,$C1302),2))</f>
        <v/>
      </c>
      <c r="I1302" s="18" t="n"/>
      <c r="J1302" s="18" t="n"/>
      <c r="K1302" s="28">
        <f>IF($B1302="","",--TEXT($B1302,"yyyymm"))</f>
        <v/>
      </c>
      <c r="L1302" s="29">
        <f>IF($D1302="","",IFERROR(INDEX(类别属性,MATCH($D1302,类别表,0)),""))</f>
        <v/>
      </c>
      <c r="M1302" s="18" t="n"/>
      <c r="N1302" s="18" t="n"/>
      <c r="O1302" s="26" t="n"/>
      <c r="P1302" s="21">
        <f>IF($C1302="","",IF(ISNA(MATCH($C1302,账户表,0)),"※这个账户不在【基础资料】的账户档案里",IF($B1302="","※没填日期，这一笔不会进任何月份的报表",IF(AND($F1302&lt;&gt;"",$G1302&lt;&gt;""),"※收入和支出不能同时填",IF(AND(N($F1302)=0,N($G1302)=0),"※收入和支出都没填",IF(OR(N($F1302)&lt;0,N($G1302)&lt;0),"※金额不能填负数，方向反了就换一列填",IF($D1302="","※没填收支类别，分类报表会漏掉这一笔",IF(ISNA(MATCH($D1302,类别表,0)),"※收支类别不在【基础资料】的清单里",IF(AND($L1302="内部转账",$M1302=""),"△内部转账要在「对方账户」写上另一头",IF(AND($L1302="内部转账",$M1302=$C1302),"※对方账户跟本账户是同一个",IF(AND($L1302&lt;&gt;"内部转账",$M1302&lt;&gt;""),"△填了对方账户，但类别不是内部转账",IF($H1302&lt;0,"△这一笔之后该账户余额成负数了，核一下",""))))))))))))</f>
        <v/>
      </c>
    </row>
    <row r="1303">
      <c r="A1303" s="17">
        <f>IF($C1303="","",COUNTA($C$5:$C1303))</f>
        <v/>
      </c>
      <c r="B1303" s="20" t="n"/>
      <c r="C1303" s="18" t="n"/>
      <c r="D1303" s="18" t="n"/>
      <c r="E1303" s="26" t="n"/>
      <c r="F1303" s="19" t="n"/>
      <c r="G1303" s="19" t="n"/>
      <c r="H1303" s="27">
        <f>IF($C1303="","",ROUND(SUMIF(账户表,$C1303,账户期初)+SUMIFS($F$5:F1303,$C$5:C1303,$C1303)-SUMIFS($G$5:G1303,$C$5:C1303,$C1303),2))</f>
        <v/>
      </c>
      <c r="I1303" s="18" t="n"/>
      <c r="J1303" s="18" t="n"/>
      <c r="K1303" s="28">
        <f>IF($B1303="","",--TEXT($B1303,"yyyymm"))</f>
        <v/>
      </c>
      <c r="L1303" s="29">
        <f>IF($D1303="","",IFERROR(INDEX(类别属性,MATCH($D1303,类别表,0)),""))</f>
        <v/>
      </c>
      <c r="M1303" s="18" t="n"/>
      <c r="N1303" s="18" t="n"/>
      <c r="O1303" s="26" t="n"/>
      <c r="P1303" s="21">
        <f>IF($C1303="","",IF(ISNA(MATCH($C1303,账户表,0)),"※这个账户不在【基础资料】的账户档案里",IF($B1303="","※没填日期，这一笔不会进任何月份的报表",IF(AND($F1303&lt;&gt;"",$G1303&lt;&gt;""),"※收入和支出不能同时填",IF(AND(N($F1303)=0,N($G1303)=0),"※收入和支出都没填",IF(OR(N($F1303)&lt;0,N($G1303)&lt;0),"※金额不能填负数，方向反了就换一列填",IF($D1303="","※没填收支类别，分类报表会漏掉这一笔",IF(ISNA(MATCH($D1303,类别表,0)),"※收支类别不在【基础资料】的清单里",IF(AND($L1303="内部转账",$M1303=""),"△内部转账要在「对方账户」写上另一头",IF(AND($L1303="内部转账",$M1303=$C1303),"※对方账户跟本账户是同一个",IF(AND($L1303&lt;&gt;"内部转账",$M1303&lt;&gt;""),"△填了对方账户，但类别不是内部转账",IF($H1303&lt;0,"△这一笔之后该账户余额成负数了，核一下",""))))))))))))</f>
        <v/>
      </c>
    </row>
    <row r="1304">
      <c r="A1304" s="17">
        <f>IF($C1304="","",COUNTA($C$5:$C1304))</f>
        <v/>
      </c>
      <c r="B1304" s="20" t="n"/>
      <c r="C1304" s="18" t="n"/>
      <c r="D1304" s="18" t="n"/>
      <c r="E1304" s="26" t="n"/>
      <c r="F1304" s="19" t="n"/>
      <c r="G1304" s="19" t="n"/>
      <c r="H1304" s="27">
        <f>IF($C1304="","",ROUND(SUMIF(账户表,$C1304,账户期初)+SUMIFS($F$5:F1304,$C$5:C1304,$C1304)-SUMIFS($G$5:G1304,$C$5:C1304,$C1304),2))</f>
        <v/>
      </c>
      <c r="I1304" s="18" t="n"/>
      <c r="J1304" s="18" t="n"/>
      <c r="K1304" s="28">
        <f>IF($B1304="","",--TEXT($B1304,"yyyymm"))</f>
        <v/>
      </c>
      <c r="L1304" s="29">
        <f>IF($D1304="","",IFERROR(INDEX(类别属性,MATCH($D1304,类别表,0)),""))</f>
        <v/>
      </c>
      <c r="M1304" s="18" t="n"/>
      <c r="N1304" s="18" t="n"/>
      <c r="O1304" s="26" t="n"/>
      <c r="P1304" s="21">
        <f>IF($C1304="","",IF(ISNA(MATCH($C1304,账户表,0)),"※这个账户不在【基础资料】的账户档案里",IF($B1304="","※没填日期，这一笔不会进任何月份的报表",IF(AND($F1304&lt;&gt;"",$G1304&lt;&gt;""),"※收入和支出不能同时填",IF(AND(N($F1304)=0,N($G1304)=0),"※收入和支出都没填",IF(OR(N($F1304)&lt;0,N($G1304)&lt;0),"※金额不能填负数，方向反了就换一列填",IF($D1304="","※没填收支类别，分类报表会漏掉这一笔",IF(ISNA(MATCH($D1304,类别表,0)),"※收支类别不在【基础资料】的清单里",IF(AND($L1304="内部转账",$M1304=""),"△内部转账要在「对方账户」写上另一头",IF(AND($L1304="内部转账",$M1304=$C1304),"※对方账户跟本账户是同一个",IF(AND($L1304&lt;&gt;"内部转账",$M1304&lt;&gt;""),"△填了对方账户，但类别不是内部转账",IF($H1304&lt;0,"△这一笔之后该账户余额成负数了，核一下",""))))))))))))</f>
        <v/>
      </c>
    </row>
    <row r="1305">
      <c r="A1305" s="17">
        <f>IF($C1305="","",COUNTA($C$5:$C1305))</f>
        <v/>
      </c>
      <c r="B1305" s="20" t="n"/>
      <c r="C1305" s="18" t="n"/>
      <c r="D1305" s="18" t="n"/>
      <c r="E1305" s="26" t="n"/>
      <c r="F1305" s="19" t="n"/>
      <c r="G1305" s="19" t="n"/>
      <c r="H1305" s="27">
        <f>IF($C1305="","",ROUND(SUMIF(账户表,$C1305,账户期初)+SUMIFS($F$5:F1305,$C$5:C1305,$C1305)-SUMIFS($G$5:G1305,$C$5:C1305,$C1305),2))</f>
        <v/>
      </c>
      <c r="I1305" s="18" t="n"/>
      <c r="J1305" s="18" t="n"/>
      <c r="K1305" s="28">
        <f>IF($B1305="","",--TEXT($B1305,"yyyymm"))</f>
        <v/>
      </c>
      <c r="L1305" s="29">
        <f>IF($D1305="","",IFERROR(INDEX(类别属性,MATCH($D1305,类别表,0)),""))</f>
        <v/>
      </c>
      <c r="M1305" s="18" t="n"/>
      <c r="N1305" s="18" t="n"/>
      <c r="O1305" s="26" t="n"/>
      <c r="P1305" s="21">
        <f>IF($C1305="","",IF(ISNA(MATCH($C1305,账户表,0)),"※这个账户不在【基础资料】的账户档案里",IF($B1305="","※没填日期，这一笔不会进任何月份的报表",IF(AND($F1305&lt;&gt;"",$G1305&lt;&gt;""),"※收入和支出不能同时填",IF(AND(N($F1305)=0,N($G1305)=0),"※收入和支出都没填",IF(OR(N($F1305)&lt;0,N($G1305)&lt;0),"※金额不能填负数，方向反了就换一列填",IF($D1305="","※没填收支类别，分类报表会漏掉这一笔",IF(ISNA(MATCH($D1305,类别表,0)),"※收支类别不在【基础资料】的清单里",IF(AND($L1305="内部转账",$M1305=""),"△内部转账要在「对方账户」写上另一头",IF(AND($L1305="内部转账",$M1305=$C1305),"※对方账户跟本账户是同一个",IF(AND($L1305&lt;&gt;"内部转账",$M1305&lt;&gt;""),"△填了对方账户，但类别不是内部转账",IF($H1305&lt;0,"△这一笔之后该账户余额成负数了，核一下",""))))))))))))</f>
        <v/>
      </c>
    </row>
    <row r="1306">
      <c r="A1306" s="17">
        <f>IF($C1306="","",COUNTA($C$5:$C1306))</f>
        <v/>
      </c>
      <c r="B1306" s="20" t="n"/>
      <c r="C1306" s="18" t="n"/>
      <c r="D1306" s="18" t="n"/>
      <c r="E1306" s="26" t="n"/>
      <c r="F1306" s="19" t="n"/>
      <c r="G1306" s="19" t="n"/>
      <c r="H1306" s="27">
        <f>IF($C1306="","",ROUND(SUMIF(账户表,$C1306,账户期初)+SUMIFS($F$5:F1306,$C$5:C1306,$C1306)-SUMIFS($G$5:G1306,$C$5:C1306,$C1306),2))</f>
        <v/>
      </c>
      <c r="I1306" s="18" t="n"/>
      <c r="J1306" s="18" t="n"/>
      <c r="K1306" s="28">
        <f>IF($B1306="","",--TEXT($B1306,"yyyymm"))</f>
        <v/>
      </c>
      <c r="L1306" s="29">
        <f>IF($D1306="","",IFERROR(INDEX(类别属性,MATCH($D1306,类别表,0)),""))</f>
        <v/>
      </c>
      <c r="M1306" s="18" t="n"/>
      <c r="N1306" s="18" t="n"/>
      <c r="O1306" s="26" t="n"/>
      <c r="P1306" s="21">
        <f>IF($C1306="","",IF(ISNA(MATCH($C1306,账户表,0)),"※这个账户不在【基础资料】的账户档案里",IF($B1306="","※没填日期，这一笔不会进任何月份的报表",IF(AND($F1306&lt;&gt;"",$G1306&lt;&gt;""),"※收入和支出不能同时填",IF(AND(N($F1306)=0,N($G1306)=0),"※收入和支出都没填",IF(OR(N($F1306)&lt;0,N($G1306)&lt;0),"※金额不能填负数，方向反了就换一列填",IF($D1306="","※没填收支类别，分类报表会漏掉这一笔",IF(ISNA(MATCH($D1306,类别表,0)),"※收支类别不在【基础资料】的清单里",IF(AND($L1306="内部转账",$M1306=""),"△内部转账要在「对方账户」写上另一头",IF(AND($L1306="内部转账",$M1306=$C1306),"※对方账户跟本账户是同一个",IF(AND($L1306&lt;&gt;"内部转账",$M1306&lt;&gt;""),"△填了对方账户，但类别不是内部转账",IF($H1306&lt;0,"△这一笔之后该账户余额成负数了，核一下",""))))))))))))</f>
        <v/>
      </c>
    </row>
    <row r="1307">
      <c r="A1307" s="17">
        <f>IF($C1307="","",COUNTA($C$5:$C1307))</f>
        <v/>
      </c>
      <c r="B1307" s="20" t="n"/>
      <c r="C1307" s="18" t="n"/>
      <c r="D1307" s="18" t="n"/>
      <c r="E1307" s="26" t="n"/>
      <c r="F1307" s="19" t="n"/>
      <c r="G1307" s="19" t="n"/>
      <c r="H1307" s="27">
        <f>IF($C1307="","",ROUND(SUMIF(账户表,$C1307,账户期初)+SUMIFS($F$5:F1307,$C$5:C1307,$C1307)-SUMIFS($G$5:G1307,$C$5:C1307,$C1307),2))</f>
        <v/>
      </c>
      <c r="I1307" s="18" t="n"/>
      <c r="J1307" s="18" t="n"/>
      <c r="K1307" s="28">
        <f>IF($B1307="","",--TEXT($B1307,"yyyymm"))</f>
        <v/>
      </c>
      <c r="L1307" s="29">
        <f>IF($D1307="","",IFERROR(INDEX(类别属性,MATCH($D1307,类别表,0)),""))</f>
        <v/>
      </c>
      <c r="M1307" s="18" t="n"/>
      <c r="N1307" s="18" t="n"/>
      <c r="O1307" s="26" t="n"/>
      <c r="P1307" s="21">
        <f>IF($C1307="","",IF(ISNA(MATCH($C1307,账户表,0)),"※这个账户不在【基础资料】的账户档案里",IF($B1307="","※没填日期，这一笔不会进任何月份的报表",IF(AND($F1307&lt;&gt;"",$G1307&lt;&gt;""),"※收入和支出不能同时填",IF(AND(N($F1307)=0,N($G1307)=0),"※收入和支出都没填",IF(OR(N($F1307)&lt;0,N($G1307)&lt;0),"※金额不能填负数，方向反了就换一列填",IF($D1307="","※没填收支类别，分类报表会漏掉这一笔",IF(ISNA(MATCH($D1307,类别表,0)),"※收支类别不在【基础资料】的清单里",IF(AND($L1307="内部转账",$M1307=""),"△内部转账要在「对方账户」写上另一头",IF(AND($L1307="内部转账",$M1307=$C1307),"※对方账户跟本账户是同一个",IF(AND($L1307&lt;&gt;"内部转账",$M1307&lt;&gt;""),"△填了对方账户，但类别不是内部转账",IF($H1307&lt;0,"△这一笔之后该账户余额成负数了，核一下",""))))))))))))</f>
        <v/>
      </c>
    </row>
    <row r="1308">
      <c r="A1308" s="17">
        <f>IF($C1308="","",COUNTA($C$5:$C1308))</f>
        <v/>
      </c>
      <c r="B1308" s="20" t="n"/>
      <c r="C1308" s="18" t="n"/>
      <c r="D1308" s="18" t="n"/>
      <c r="E1308" s="26" t="n"/>
      <c r="F1308" s="19" t="n"/>
      <c r="G1308" s="19" t="n"/>
      <c r="H1308" s="27">
        <f>IF($C1308="","",ROUND(SUMIF(账户表,$C1308,账户期初)+SUMIFS($F$5:F1308,$C$5:C1308,$C1308)-SUMIFS($G$5:G1308,$C$5:C1308,$C1308),2))</f>
        <v/>
      </c>
      <c r="I1308" s="18" t="n"/>
      <c r="J1308" s="18" t="n"/>
      <c r="K1308" s="28">
        <f>IF($B1308="","",--TEXT($B1308,"yyyymm"))</f>
        <v/>
      </c>
      <c r="L1308" s="29">
        <f>IF($D1308="","",IFERROR(INDEX(类别属性,MATCH($D1308,类别表,0)),""))</f>
        <v/>
      </c>
      <c r="M1308" s="18" t="n"/>
      <c r="N1308" s="18" t="n"/>
      <c r="O1308" s="26" t="n"/>
      <c r="P1308" s="21">
        <f>IF($C1308="","",IF(ISNA(MATCH($C1308,账户表,0)),"※这个账户不在【基础资料】的账户档案里",IF($B1308="","※没填日期，这一笔不会进任何月份的报表",IF(AND($F1308&lt;&gt;"",$G1308&lt;&gt;""),"※收入和支出不能同时填",IF(AND(N($F1308)=0,N($G1308)=0),"※收入和支出都没填",IF(OR(N($F1308)&lt;0,N($G1308)&lt;0),"※金额不能填负数，方向反了就换一列填",IF($D1308="","※没填收支类别，分类报表会漏掉这一笔",IF(ISNA(MATCH($D1308,类别表,0)),"※收支类别不在【基础资料】的清单里",IF(AND($L1308="内部转账",$M1308=""),"△内部转账要在「对方账户」写上另一头",IF(AND($L1308="内部转账",$M1308=$C1308),"※对方账户跟本账户是同一个",IF(AND($L1308&lt;&gt;"内部转账",$M1308&lt;&gt;""),"△填了对方账户，但类别不是内部转账",IF($H1308&lt;0,"△这一笔之后该账户余额成负数了，核一下",""))))))))))))</f>
        <v/>
      </c>
    </row>
    <row r="1309">
      <c r="A1309" s="17">
        <f>IF($C1309="","",COUNTA($C$5:$C1309))</f>
        <v/>
      </c>
      <c r="B1309" s="20" t="n"/>
      <c r="C1309" s="18" t="n"/>
      <c r="D1309" s="18" t="n"/>
      <c r="E1309" s="26" t="n"/>
      <c r="F1309" s="19" t="n"/>
      <c r="G1309" s="19" t="n"/>
      <c r="H1309" s="27">
        <f>IF($C1309="","",ROUND(SUMIF(账户表,$C1309,账户期初)+SUMIFS($F$5:F1309,$C$5:C1309,$C1309)-SUMIFS($G$5:G1309,$C$5:C1309,$C1309),2))</f>
        <v/>
      </c>
      <c r="I1309" s="18" t="n"/>
      <c r="J1309" s="18" t="n"/>
      <c r="K1309" s="28">
        <f>IF($B1309="","",--TEXT($B1309,"yyyymm"))</f>
        <v/>
      </c>
      <c r="L1309" s="29">
        <f>IF($D1309="","",IFERROR(INDEX(类别属性,MATCH($D1309,类别表,0)),""))</f>
        <v/>
      </c>
      <c r="M1309" s="18" t="n"/>
      <c r="N1309" s="18" t="n"/>
      <c r="O1309" s="26" t="n"/>
      <c r="P1309" s="21">
        <f>IF($C1309="","",IF(ISNA(MATCH($C1309,账户表,0)),"※这个账户不在【基础资料】的账户档案里",IF($B1309="","※没填日期，这一笔不会进任何月份的报表",IF(AND($F1309&lt;&gt;"",$G1309&lt;&gt;""),"※收入和支出不能同时填",IF(AND(N($F1309)=0,N($G1309)=0),"※收入和支出都没填",IF(OR(N($F1309)&lt;0,N($G1309)&lt;0),"※金额不能填负数，方向反了就换一列填",IF($D1309="","※没填收支类别，分类报表会漏掉这一笔",IF(ISNA(MATCH($D1309,类别表,0)),"※收支类别不在【基础资料】的清单里",IF(AND($L1309="内部转账",$M1309=""),"△内部转账要在「对方账户」写上另一头",IF(AND($L1309="内部转账",$M1309=$C1309),"※对方账户跟本账户是同一个",IF(AND($L1309&lt;&gt;"内部转账",$M1309&lt;&gt;""),"△填了对方账户，但类别不是内部转账",IF($H1309&lt;0,"△这一笔之后该账户余额成负数了，核一下",""))))))))))))</f>
        <v/>
      </c>
    </row>
    <row r="1310">
      <c r="A1310" s="17">
        <f>IF($C1310="","",COUNTA($C$5:$C1310))</f>
        <v/>
      </c>
      <c r="B1310" s="20" t="n"/>
      <c r="C1310" s="18" t="n"/>
      <c r="D1310" s="18" t="n"/>
      <c r="E1310" s="26" t="n"/>
      <c r="F1310" s="19" t="n"/>
      <c r="G1310" s="19" t="n"/>
      <c r="H1310" s="27">
        <f>IF($C1310="","",ROUND(SUMIF(账户表,$C1310,账户期初)+SUMIFS($F$5:F1310,$C$5:C1310,$C1310)-SUMIFS($G$5:G1310,$C$5:C1310,$C1310),2))</f>
        <v/>
      </c>
      <c r="I1310" s="18" t="n"/>
      <c r="J1310" s="18" t="n"/>
      <c r="K1310" s="28">
        <f>IF($B1310="","",--TEXT($B1310,"yyyymm"))</f>
        <v/>
      </c>
      <c r="L1310" s="29">
        <f>IF($D1310="","",IFERROR(INDEX(类别属性,MATCH($D1310,类别表,0)),""))</f>
        <v/>
      </c>
      <c r="M1310" s="18" t="n"/>
      <c r="N1310" s="18" t="n"/>
      <c r="O1310" s="26" t="n"/>
      <c r="P1310" s="21">
        <f>IF($C1310="","",IF(ISNA(MATCH($C1310,账户表,0)),"※这个账户不在【基础资料】的账户档案里",IF($B1310="","※没填日期，这一笔不会进任何月份的报表",IF(AND($F1310&lt;&gt;"",$G1310&lt;&gt;""),"※收入和支出不能同时填",IF(AND(N($F1310)=0,N($G1310)=0),"※收入和支出都没填",IF(OR(N($F1310)&lt;0,N($G1310)&lt;0),"※金额不能填负数，方向反了就换一列填",IF($D1310="","※没填收支类别，分类报表会漏掉这一笔",IF(ISNA(MATCH($D1310,类别表,0)),"※收支类别不在【基础资料】的清单里",IF(AND($L1310="内部转账",$M1310=""),"△内部转账要在「对方账户」写上另一头",IF(AND($L1310="内部转账",$M1310=$C1310),"※对方账户跟本账户是同一个",IF(AND($L1310&lt;&gt;"内部转账",$M1310&lt;&gt;""),"△填了对方账户，但类别不是内部转账",IF($H1310&lt;0,"△这一笔之后该账户余额成负数了，核一下",""))))))))))))</f>
        <v/>
      </c>
    </row>
    <row r="1311">
      <c r="A1311" s="17">
        <f>IF($C1311="","",COUNTA($C$5:$C1311))</f>
        <v/>
      </c>
      <c r="B1311" s="20" t="n"/>
      <c r="C1311" s="18" t="n"/>
      <c r="D1311" s="18" t="n"/>
      <c r="E1311" s="26" t="n"/>
      <c r="F1311" s="19" t="n"/>
      <c r="G1311" s="19" t="n"/>
      <c r="H1311" s="27">
        <f>IF($C1311="","",ROUND(SUMIF(账户表,$C1311,账户期初)+SUMIFS($F$5:F1311,$C$5:C1311,$C1311)-SUMIFS($G$5:G1311,$C$5:C1311,$C1311),2))</f>
        <v/>
      </c>
      <c r="I1311" s="18" t="n"/>
      <c r="J1311" s="18" t="n"/>
      <c r="K1311" s="28">
        <f>IF($B1311="","",--TEXT($B1311,"yyyymm"))</f>
        <v/>
      </c>
      <c r="L1311" s="29">
        <f>IF($D1311="","",IFERROR(INDEX(类别属性,MATCH($D1311,类别表,0)),""))</f>
        <v/>
      </c>
      <c r="M1311" s="18" t="n"/>
      <c r="N1311" s="18" t="n"/>
      <c r="O1311" s="26" t="n"/>
      <c r="P1311" s="21">
        <f>IF($C1311="","",IF(ISNA(MATCH($C1311,账户表,0)),"※这个账户不在【基础资料】的账户档案里",IF($B1311="","※没填日期，这一笔不会进任何月份的报表",IF(AND($F1311&lt;&gt;"",$G1311&lt;&gt;""),"※收入和支出不能同时填",IF(AND(N($F1311)=0,N($G1311)=0),"※收入和支出都没填",IF(OR(N($F1311)&lt;0,N($G1311)&lt;0),"※金额不能填负数，方向反了就换一列填",IF($D1311="","※没填收支类别，分类报表会漏掉这一笔",IF(ISNA(MATCH($D1311,类别表,0)),"※收支类别不在【基础资料】的清单里",IF(AND($L1311="内部转账",$M1311=""),"△内部转账要在「对方账户」写上另一头",IF(AND($L1311="内部转账",$M1311=$C1311),"※对方账户跟本账户是同一个",IF(AND($L1311&lt;&gt;"内部转账",$M1311&lt;&gt;""),"△填了对方账户，但类别不是内部转账",IF($H1311&lt;0,"△这一笔之后该账户余额成负数了，核一下",""))))))))))))</f>
        <v/>
      </c>
    </row>
    <row r="1312">
      <c r="A1312" s="17">
        <f>IF($C1312="","",COUNTA($C$5:$C1312))</f>
        <v/>
      </c>
      <c r="B1312" s="20" t="n"/>
      <c r="C1312" s="18" t="n"/>
      <c r="D1312" s="18" t="n"/>
      <c r="E1312" s="26" t="n"/>
      <c r="F1312" s="19" t="n"/>
      <c r="G1312" s="19" t="n"/>
      <c r="H1312" s="27">
        <f>IF($C1312="","",ROUND(SUMIF(账户表,$C1312,账户期初)+SUMIFS($F$5:F1312,$C$5:C1312,$C1312)-SUMIFS($G$5:G1312,$C$5:C1312,$C1312),2))</f>
        <v/>
      </c>
      <c r="I1312" s="18" t="n"/>
      <c r="J1312" s="18" t="n"/>
      <c r="K1312" s="28">
        <f>IF($B1312="","",--TEXT($B1312,"yyyymm"))</f>
        <v/>
      </c>
      <c r="L1312" s="29">
        <f>IF($D1312="","",IFERROR(INDEX(类别属性,MATCH($D1312,类别表,0)),""))</f>
        <v/>
      </c>
      <c r="M1312" s="18" t="n"/>
      <c r="N1312" s="18" t="n"/>
      <c r="O1312" s="26" t="n"/>
      <c r="P1312" s="21">
        <f>IF($C1312="","",IF(ISNA(MATCH($C1312,账户表,0)),"※这个账户不在【基础资料】的账户档案里",IF($B1312="","※没填日期，这一笔不会进任何月份的报表",IF(AND($F1312&lt;&gt;"",$G1312&lt;&gt;""),"※收入和支出不能同时填",IF(AND(N($F1312)=0,N($G1312)=0),"※收入和支出都没填",IF(OR(N($F1312)&lt;0,N($G1312)&lt;0),"※金额不能填负数，方向反了就换一列填",IF($D1312="","※没填收支类别，分类报表会漏掉这一笔",IF(ISNA(MATCH($D1312,类别表,0)),"※收支类别不在【基础资料】的清单里",IF(AND($L1312="内部转账",$M1312=""),"△内部转账要在「对方账户」写上另一头",IF(AND($L1312="内部转账",$M1312=$C1312),"※对方账户跟本账户是同一个",IF(AND($L1312&lt;&gt;"内部转账",$M1312&lt;&gt;""),"△填了对方账户，但类别不是内部转账",IF($H1312&lt;0,"△这一笔之后该账户余额成负数了，核一下",""))))))))))))</f>
        <v/>
      </c>
    </row>
    <row r="1313">
      <c r="A1313" s="17">
        <f>IF($C1313="","",COUNTA($C$5:$C1313))</f>
        <v/>
      </c>
      <c r="B1313" s="20" t="n"/>
      <c r="C1313" s="18" t="n"/>
      <c r="D1313" s="18" t="n"/>
      <c r="E1313" s="26" t="n"/>
      <c r="F1313" s="19" t="n"/>
      <c r="G1313" s="19" t="n"/>
      <c r="H1313" s="27">
        <f>IF($C1313="","",ROUND(SUMIF(账户表,$C1313,账户期初)+SUMIFS($F$5:F1313,$C$5:C1313,$C1313)-SUMIFS($G$5:G1313,$C$5:C1313,$C1313),2))</f>
        <v/>
      </c>
      <c r="I1313" s="18" t="n"/>
      <c r="J1313" s="18" t="n"/>
      <c r="K1313" s="28">
        <f>IF($B1313="","",--TEXT($B1313,"yyyymm"))</f>
        <v/>
      </c>
      <c r="L1313" s="29">
        <f>IF($D1313="","",IFERROR(INDEX(类别属性,MATCH($D1313,类别表,0)),""))</f>
        <v/>
      </c>
      <c r="M1313" s="18" t="n"/>
      <c r="N1313" s="18" t="n"/>
      <c r="O1313" s="26" t="n"/>
      <c r="P1313" s="21">
        <f>IF($C1313="","",IF(ISNA(MATCH($C1313,账户表,0)),"※这个账户不在【基础资料】的账户档案里",IF($B1313="","※没填日期，这一笔不会进任何月份的报表",IF(AND($F1313&lt;&gt;"",$G1313&lt;&gt;""),"※收入和支出不能同时填",IF(AND(N($F1313)=0,N($G1313)=0),"※收入和支出都没填",IF(OR(N($F1313)&lt;0,N($G1313)&lt;0),"※金额不能填负数，方向反了就换一列填",IF($D1313="","※没填收支类别，分类报表会漏掉这一笔",IF(ISNA(MATCH($D1313,类别表,0)),"※收支类别不在【基础资料】的清单里",IF(AND($L1313="内部转账",$M1313=""),"△内部转账要在「对方账户」写上另一头",IF(AND($L1313="内部转账",$M1313=$C1313),"※对方账户跟本账户是同一个",IF(AND($L1313&lt;&gt;"内部转账",$M1313&lt;&gt;""),"△填了对方账户，但类别不是内部转账",IF($H1313&lt;0,"△这一笔之后该账户余额成负数了，核一下",""))))))))))))</f>
        <v/>
      </c>
    </row>
    <row r="1314">
      <c r="A1314" s="17">
        <f>IF($C1314="","",COUNTA($C$5:$C1314))</f>
        <v/>
      </c>
      <c r="B1314" s="20" t="n"/>
      <c r="C1314" s="18" t="n"/>
      <c r="D1314" s="18" t="n"/>
      <c r="E1314" s="26" t="n"/>
      <c r="F1314" s="19" t="n"/>
      <c r="G1314" s="19" t="n"/>
      <c r="H1314" s="27">
        <f>IF($C1314="","",ROUND(SUMIF(账户表,$C1314,账户期初)+SUMIFS($F$5:F1314,$C$5:C1314,$C1314)-SUMIFS($G$5:G1314,$C$5:C1314,$C1314),2))</f>
        <v/>
      </c>
      <c r="I1314" s="18" t="n"/>
      <c r="J1314" s="18" t="n"/>
      <c r="K1314" s="28">
        <f>IF($B1314="","",--TEXT($B1314,"yyyymm"))</f>
        <v/>
      </c>
      <c r="L1314" s="29">
        <f>IF($D1314="","",IFERROR(INDEX(类别属性,MATCH($D1314,类别表,0)),""))</f>
        <v/>
      </c>
      <c r="M1314" s="18" t="n"/>
      <c r="N1314" s="18" t="n"/>
      <c r="O1314" s="26" t="n"/>
      <c r="P1314" s="21">
        <f>IF($C1314="","",IF(ISNA(MATCH($C1314,账户表,0)),"※这个账户不在【基础资料】的账户档案里",IF($B1314="","※没填日期，这一笔不会进任何月份的报表",IF(AND($F1314&lt;&gt;"",$G1314&lt;&gt;""),"※收入和支出不能同时填",IF(AND(N($F1314)=0,N($G1314)=0),"※收入和支出都没填",IF(OR(N($F1314)&lt;0,N($G1314)&lt;0),"※金额不能填负数，方向反了就换一列填",IF($D1314="","※没填收支类别，分类报表会漏掉这一笔",IF(ISNA(MATCH($D1314,类别表,0)),"※收支类别不在【基础资料】的清单里",IF(AND($L1314="内部转账",$M1314=""),"△内部转账要在「对方账户」写上另一头",IF(AND($L1314="内部转账",$M1314=$C1314),"※对方账户跟本账户是同一个",IF(AND($L1314&lt;&gt;"内部转账",$M1314&lt;&gt;""),"△填了对方账户，但类别不是内部转账",IF($H1314&lt;0,"△这一笔之后该账户余额成负数了，核一下",""))))))))))))</f>
        <v/>
      </c>
    </row>
    <row r="1315">
      <c r="A1315" s="17">
        <f>IF($C1315="","",COUNTA($C$5:$C1315))</f>
        <v/>
      </c>
      <c r="B1315" s="20" t="n"/>
      <c r="C1315" s="18" t="n"/>
      <c r="D1315" s="18" t="n"/>
      <c r="E1315" s="26" t="n"/>
      <c r="F1315" s="19" t="n"/>
      <c r="G1315" s="19" t="n"/>
      <c r="H1315" s="27">
        <f>IF($C1315="","",ROUND(SUMIF(账户表,$C1315,账户期初)+SUMIFS($F$5:F1315,$C$5:C1315,$C1315)-SUMIFS($G$5:G1315,$C$5:C1315,$C1315),2))</f>
        <v/>
      </c>
      <c r="I1315" s="18" t="n"/>
      <c r="J1315" s="18" t="n"/>
      <c r="K1315" s="28">
        <f>IF($B1315="","",--TEXT($B1315,"yyyymm"))</f>
        <v/>
      </c>
      <c r="L1315" s="29">
        <f>IF($D1315="","",IFERROR(INDEX(类别属性,MATCH($D1315,类别表,0)),""))</f>
        <v/>
      </c>
      <c r="M1315" s="18" t="n"/>
      <c r="N1315" s="18" t="n"/>
      <c r="O1315" s="26" t="n"/>
      <c r="P1315" s="21">
        <f>IF($C1315="","",IF(ISNA(MATCH($C1315,账户表,0)),"※这个账户不在【基础资料】的账户档案里",IF($B1315="","※没填日期，这一笔不会进任何月份的报表",IF(AND($F1315&lt;&gt;"",$G1315&lt;&gt;""),"※收入和支出不能同时填",IF(AND(N($F1315)=0,N($G1315)=0),"※收入和支出都没填",IF(OR(N($F1315)&lt;0,N($G1315)&lt;0),"※金额不能填负数，方向反了就换一列填",IF($D1315="","※没填收支类别，分类报表会漏掉这一笔",IF(ISNA(MATCH($D1315,类别表,0)),"※收支类别不在【基础资料】的清单里",IF(AND($L1315="内部转账",$M1315=""),"△内部转账要在「对方账户」写上另一头",IF(AND($L1315="内部转账",$M1315=$C1315),"※对方账户跟本账户是同一个",IF(AND($L1315&lt;&gt;"内部转账",$M1315&lt;&gt;""),"△填了对方账户，但类别不是内部转账",IF($H1315&lt;0,"△这一笔之后该账户余额成负数了，核一下",""))))))))))))</f>
        <v/>
      </c>
    </row>
    <row r="1316">
      <c r="A1316" s="17">
        <f>IF($C1316="","",COUNTA($C$5:$C1316))</f>
        <v/>
      </c>
      <c r="B1316" s="20" t="n"/>
      <c r="C1316" s="18" t="n"/>
      <c r="D1316" s="18" t="n"/>
      <c r="E1316" s="26" t="n"/>
      <c r="F1316" s="19" t="n"/>
      <c r="G1316" s="19" t="n"/>
      <c r="H1316" s="27">
        <f>IF($C1316="","",ROUND(SUMIF(账户表,$C1316,账户期初)+SUMIFS($F$5:F1316,$C$5:C1316,$C1316)-SUMIFS($G$5:G1316,$C$5:C1316,$C1316),2))</f>
        <v/>
      </c>
      <c r="I1316" s="18" t="n"/>
      <c r="J1316" s="18" t="n"/>
      <c r="K1316" s="28">
        <f>IF($B1316="","",--TEXT($B1316,"yyyymm"))</f>
        <v/>
      </c>
      <c r="L1316" s="29">
        <f>IF($D1316="","",IFERROR(INDEX(类别属性,MATCH($D1316,类别表,0)),""))</f>
        <v/>
      </c>
      <c r="M1316" s="18" t="n"/>
      <c r="N1316" s="18" t="n"/>
      <c r="O1316" s="26" t="n"/>
      <c r="P1316" s="21">
        <f>IF($C1316="","",IF(ISNA(MATCH($C1316,账户表,0)),"※这个账户不在【基础资料】的账户档案里",IF($B1316="","※没填日期，这一笔不会进任何月份的报表",IF(AND($F1316&lt;&gt;"",$G1316&lt;&gt;""),"※收入和支出不能同时填",IF(AND(N($F1316)=0,N($G1316)=0),"※收入和支出都没填",IF(OR(N($F1316)&lt;0,N($G1316)&lt;0),"※金额不能填负数，方向反了就换一列填",IF($D1316="","※没填收支类别，分类报表会漏掉这一笔",IF(ISNA(MATCH($D1316,类别表,0)),"※收支类别不在【基础资料】的清单里",IF(AND($L1316="内部转账",$M1316=""),"△内部转账要在「对方账户」写上另一头",IF(AND($L1316="内部转账",$M1316=$C1316),"※对方账户跟本账户是同一个",IF(AND($L1316&lt;&gt;"内部转账",$M1316&lt;&gt;""),"△填了对方账户，但类别不是内部转账",IF($H1316&lt;0,"△这一笔之后该账户余额成负数了，核一下",""))))))))))))</f>
        <v/>
      </c>
    </row>
    <row r="1317">
      <c r="A1317" s="17">
        <f>IF($C1317="","",COUNTA($C$5:$C1317))</f>
        <v/>
      </c>
      <c r="B1317" s="20" t="n"/>
      <c r="C1317" s="18" t="n"/>
      <c r="D1317" s="18" t="n"/>
      <c r="E1317" s="26" t="n"/>
      <c r="F1317" s="19" t="n"/>
      <c r="G1317" s="19" t="n"/>
      <c r="H1317" s="27">
        <f>IF($C1317="","",ROUND(SUMIF(账户表,$C1317,账户期初)+SUMIFS($F$5:F1317,$C$5:C1317,$C1317)-SUMIFS($G$5:G1317,$C$5:C1317,$C1317),2))</f>
        <v/>
      </c>
      <c r="I1317" s="18" t="n"/>
      <c r="J1317" s="18" t="n"/>
      <c r="K1317" s="28">
        <f>IF($B1317="","",--TEXT($B1317,"yyyymm"))</f>
        <v/>
      </c>
      <c r="L1317" s="29">
        <f>IF($D1317="","",IFERROR(INDEX(类别属性,MATCH($D1317,类别表,0)),""))</f>
        <v/>
      </c>
      <c r="M1317" s="18" t="n"/>
      <c r="N1317" s="18" t="n"/>
      <c r="O1317" s="26" t="n"/>
      <c r="P1317" s="21">
        <f>IF($C1317="","",IF(ISNA(MATCH($C1317,账户表,0)),"※这个账户不在【基础资料】的账户档案里",IF($B1317="","※没填日期，这一笔不会进任何月份的报表",IF(AND($F1317&lt;&gt;"",$G1317&lt;&gt;""),"※收入和支出不能同时填",IF(AND(N($F1317)=0,N($G1317)=0),"※收入和支出都没填",IF(OR(N($F1317)&lt;0,N($G1317)&lt;0),"※金额不能填负数，方向反了就换一列填",IF($D1317="","※没填收支类别，分类报表会漏掉这一笔",IF(ISNA(MATCH($D1317,类别表,0)),"※收支类别不在【基础资料】的清单里",IF(AND($L1317="内部转账",$M1317=""),"△内部转账要在「对方账户」写上另一头",IF(AND($L1317="内部转账",$M1317=$C1317),"※对方账户跟本账户是同一个",IF(AND($L1317&lt;&gt;"内部转账",$M1317&lt;&gt;""),"△填了对方账户，但类别不是内部转账",IF($H1317&lt;0,"△这一笔之后该账户余额成负数了，核一下",""))))))))))))</f>
        <v/>
      </c>
    </row>
    <row r="1318">
      <c r="A1318" s="17">
        <f>IF($C1318="","",COUNTA($C$5:$C1318))</f>
        <v/>
      </c>
      <c r="B1318" s="20" t="n"/>
      <c r="C1318" s="18" t="n"/>
      <c r="D1318" s="18" t="n"/>
      <c r="E1318" s="26" t="n"/>
      <c r="F1318" s="19" t="n"/>
      <c r="G1318" s="19" t="n"/>
      <c r="H1318" s="27">
        <f>IF($C1318="","",ROUND(SUMIF(账户表,$C1318,账户期初)+SUMIFS($F$5:F1318,$C$5:C1318,$C1318)-SUMIFS($G$5:G1318,$C$5:C1318,$C1318),2))</f>
        <v/>
      </c>
      <c r="I1318" s="18" t="n"/>
      <c r="J1318" s="18" t="n"/>
      <c r="K1318" s="28">
        <f>IF($B1318="","",--TEXT($B1318,"yyyymm"))</f>
        <v/>
      </c>
      <c r="L1318" s="29">
        <f>IF($D1318="","",IFERROR(INDEX(类别属性,MATCH($D1318,类别表,0)),""))</f>
        <v/>
      </c>
      <c r="M1318" s="18" t="n"/>
      <c r="N1318" s="18" t="n"/>
      <c r="O1318" s="26" t="n"/>
      <c r="P1318" s="21">
        <f>IF($C1318="","",IF(ISNA(MATCH($C1318,账户表,0)),"※这个账户不在【基础资料】的账户档案里",IF($B1318="","※没填日期，这一笔不会进任何月份的报表",IF(AND($F1318&lt;&gt;"",$G1318&lt;&gt;""),"※收入和支出不能同时填",IF(AND(N($F1318)=0,N($G1318)=0),"※收入和支出都没填",IF(OR(N($F1318)&lt;0,N($G1318)&lt;0),"※金额不能填负数，方向反了就换一列填",IF($D1318="","※没填收支类别，分类报表会漏掉这一笔",IF(ISNA(MATCH($D1318,类别表,0)),"※收支类别不在【基础资料】的清单里",IF(AND($L1318="内部转账",$M1318=""),"△内部转账要在「对方账户」写上另一头",IF(AND($L1318="内部转账",$M1318=$C1318),"※对方账户跟本账户是同一个",IF(AND($L1318&lt;&gt;"内部转账",$M1318&lt;&gt;""),"△填了对方账户，但类别不是内部转账",IF($H1318&lt;0,"△这一笔之后该账户余额成负数了，核一下",""))))))))))))</f>
        <v/>
      </c>
    </row>
    <row r="1319">
      <c r="A1319" s="17">
        <f>IF($C1319="","",COUNTA($C$5:$C1319))</f>
        <v/>
      </c>
      <c r="B1319" s="20" t="n"/>
      <c r="C1319" s="18" t="n"/>
      <c r="D1319" s="18" t="n"/>
      <c r="E1319" s="26" t="n"/>
      <c r="F1319" s="19" t="n"/>
      <c r="G1319" s="19" t="n"/>
      <c r="H1319" s="27">
        <f>IF($C1319="","",ROUND(SUMIF(账户表,$C1319,账户期初)+SUMIFS($F$5:F1319,$C$5:C1319,$C1319)-SUMIFS($G$5:G1319,$C$5:C1319,$C1319),2))</f>
        <v/>
      </c>
      <c r="I1319" s="18" t="n"/>
      <c r="J1319" s="18" t="n"/>
      <c r="K1319" s="28">
        <f>IF($B1319="","",--TEXT($B1319,"yyyymm"))</f>
        <v/>
      </c>
      <c r="L1319" s="29">
        <f>IF($D1319="","",IFERROR(INDEX(类别属性,MATCH($D1319,类别表,0)),""))</f>
        <v/>
      </c>
      <c r="M1319" s="18" t="n"/>
      <c r="N1319" s="18" t="n"/>
      <c r="O1319" s="26" t="n"/>
      <c r="P1319" s="21">
        <f>IF($C1319="","",IF(ISNA(MATCH($C1319,账户表,0)),"※这个账户不在【基础资料】的账户档案里",IF($B1319="","※没填日期，这一笔不会进任何月份的报表",IF(AND($F1319&lt;&gt;"",$G1319&lt;&gt;""),"※收入和支出不能同时填",IF(AND(N($F1319)=0,N($G1319)=0),"※收入和支出都没填",IF(OR(N($F1319)&lt;0,N($G1319)&lt;0),"※金额不能填负数，方向反了就换一列填",IF($D1319="","※没填收支类别，分类报表会漏掉这一笔",IF(ISNA(MATCH($D1319,类别表,0)),"※收支类别不在【基础资料】的清单里",IF(AND($L1319="内部转账",$M1319=""),"△内部转账要在「对方账户」写上另一头",IF(AND($L1319="内部转账",$M1319=$C1319),"※对方账户跟本账户是同一个",IF(AND($L1319&lt;&gt;"内部转账",$M1319&lt;&gt;""),"△填了对方账户，但类别不是内部转账",IF($H1319&lt;0,"△这一笔之后该账户余额成负数了，核一下",""))))))))))))</f>
        <v/>
      </c>
    </row>
    <row r="1320">
      <c r="A1320" s="17">
        <f>IF($C1320="","",COUNTA($C$5:$C1320))</f>
        <v/>
      </c>
      <c r="B1320" s="20" t="n"/>
      <c r="C1320" s="18" t="n"/>
      <c r="D1320" s="18" t="n"/>
      <c r="E1320" s="26" t="n"/>
      <c r="F1320" s="19" t="n"/>
      <c r="G1320" s="19" t="n"/>
      <c r="H1320" s="27">
        <f>IF($C1320="","",ROUND(SUMIF(账户表,$C1320,账户期初)+SUMIFS($F$5:F1320,$C$5:C1320,$C1320)-SUMIFS($G$5:G1320,$C$5:C1320,$C1320),2))</f>
        <v/>
      </c>
      <c r="I1320" s="18" t="n"/>
      <c r="J1320" s="18" t="n"/>
      <c r="K1320" s="28">
        <f>IF($B1320="","",--TEXT($B1320,"yyyymm"))</f>
        <v/>
      </c>
      <c r="L1320" s="29">
        <f>IF($D1320="","",IFERROR(INDEX(类别属性,MATCH($D1320,类别表,0)),""))</f>
        <v/>
      </c>
      <c r="M1320" s="18" t="n"/>
      <c r="N1320" s="18" t="n"/>
      <c r="O1320" s="26" t="n"/>
      <c r="P1320" s="21">
        <f>IF($C1320="","",IF(ISNA(MATCH($C1320,账户表,0)),"※这个账户不在【基础资料】的账户档案里",IF($B1320="","※没填日期，这一笔不会进任何月份的报表",IF(AND($F1320&lt;&gt;"",$G1320&lt;&gt;""),"※收入和支出不能同时填",IF(AND(N($F1320)=0,N($G1320)=0),"※收入和支出都没填",IF(OR(N($F1320)&lt;0,N($G1320)&lt;0),"※金额不能填负数，方向反了就换一列填",IF($D1320="","※没填收支类别，分类报表会漏掉这一笔",IF(ISNA(MATCH($D1320,类别表,0)),"※收支类别不在【基础资料】的清单里",IF(AND($L1320="内部转账",$M1320=""),"△内部转账要在「对方账户」写上另一头",IF(AND($L1320="内部转账",$M1320=$C1320),"※对方账户跟本账户是同一个",IF(AND($L1320&lt;&gt;"内部转账",$M1320&lt;&gt;""),"△填了对方账户，但类别不是内部转账",IF($H1320&lt;0,"△这一笔之后该账户余额成负数了，核一下",""))))))))))))</f>
        <v/>
      </c>
    </row>
    <row r="1321">
      <c r="A1321" s="17">
        <f>IF($C1321="","",COUNTA($C$5:$C1321))</f>
        <v/>
      </c>
      <c r="B1321" s="20" t="n"/>
      <c r="C1321" s="18" t="n"/>
      <c r="D1321" s="18" t="n"/>
      <c r="E1321" s="26" t="n"/>
      <c r="F1321" s="19" t="n"/>
      <c r="G1321" s="19" t="n"/>
      <c r="H1321" s="27">
        <f>IF($C1321="","",ROUND(SUMIF(账户表,$C1321,账户期初)+SUMIFS($F$5:F1321,$C$5:C1321,$C1321)-SUMIFS($G$5:G1321,$C$5:C1321,$C1321),2))</f>
        <v/>
      </c>
      <c r="I1321" s="18" t="n"/>
      <c r="J1321" s="18" t="n"/>
      <c r="K1321" s="28">
        <f>IF($B1321="","",--TEXT($B1321,"yyyymm"))</f>
        <v/>
      </c>
      <c r="L1321" s="29">
        <f>IF($D1321="","",IFERROR(INDEX(类别属性,MATCH($D1321,类别表,0)),""))</f>
        <v/>
      </c>
      <c r="M1321" s="18" t="n"/>
      <c r="N1321" s="18" t="n"/>
      <c r="O1321" s="26" t="n"/>
      <c r="P1321" s="21">
        <f>IF($C1321="","",IF(ISNA(MATCH($C1321,账户表,0)),"※这个账户不在【基础资料】的账户档案里",IF($B1321="","※没填日期，这一笔不会进任何月份的报表",IF(AND($F1321&lt;&gt;"",$G1321&lt;&gt;""),"※收入和支出不能同时填",IF(AND(N($F1321)=0,N($G1321)=0),"※收入和支出都没填",IF(OR(N($F1321)&lt;0,N($G1321)&lt;0),"※金额不能填负数，方向反了就换一列填",IF($D1321="","※没填收支类别，分类报表会漏掉这一笔",IF(ISNA(MATCH($D1321,类别表,0)),"※收支类别不在【基础资料】的清单里",IF(AND($L1321="内部转账",$M1321=""),"△内部转账要在「对方账户」写上另一头",IF(AND($L1321="内部转账",$M1321=$C1321),"※对方账户跟本账户是同一个",IF(AND($L1321&lt;&gt;"内部转账",$M1321&lt;&gt;""),"△填了对方账户，但类别不是内部转账",IF($H1321&lt;0,"△这一笔之后该账户余额成负数了，核一下",""))))))))))))</f>
        <v/>
      </c>
    </row>
    <row r="1322">
      <c r="A1322" s="17">
        <f>IF($C1322="","",COUNTA($C$5:$C1322))</f>
        <v/>
      </c>
      <c r="B1322" s="20" t="n"/>
      <c r="C1322" s="18" t="n"/>
      <c r="D1322" s="18" t="n"/>
      <c r="E1322" s="26" t="n"/>
      <c r="F1322" s="19" t="n"/>
      <c r="G1322" s="19" t="n"/>
      <c r="H1322" s="27">
        <f>IF($C1322="","",ROUND(SUMIF(账户表,$C1322,账户期初)+SUMIFS($F$5:F1322,$C$5:C1322,$C1322)-SUMIFS($G$5:G1322,$C$5:C1322,$C1322),2))</f>
        <v/>
      </c>
      <c r="I1322" s="18" t="n"/>
      <c r="J1322" s="18" t="n"/>
      <c r="K1322" s="28">
        <f>IF($B1322="","",--TEXT($B1322,"yyyymm"))</f>
        <v/>
      </c>
      <c r="L1322" s="29">
        <f>IF($D1322="","",IFERROR(INDEX(类别属性,MATCH($D1322,类别表,0)),""))</f>
        <v/>
      </c>
      <c r="M1322" s="18" t="n"/>
      <c r="N1322" s="18" t="n"/>
      <c r="O1322" s="26" t="n"/>
      <c r="P1322" s="21">
        <f>IF($C1322="","",IF(ISNA(MATCH($C1322,账户表,0)),"※这个账户不在【基础资料】的账户档案里",IF($B1322="","※没填日期，这一笔不会进任何月份的报表",IF(AND($F1322&lt;&gt;"",$G1322&lt;&gt;""),"※收入和支出不能同时填",IF(AND(N($F1322)=0,N($G1322)=0),"※收入和支出都没填",IF(OR(N($F1322)&lt;0,N($G1322)&lt;0),"※金额不能填负数，方向反了就换一列填",IF($D1322="","※没填收支类别，分类报表会漏掉这一笔",IF(ISNA(MATCH($D1322,类别表,0)),"※收支类别不在【基础资料】的清单里",IF(AND($L1322="内部转账",$M1322=""),"△内部转账要在「对方账户」写上另一头",IF(AND($L1322="内部转账",$M1322=$C1322),"※对方账户跟本账户是同一个",IF(AND($L1322&lt;&gt;"内部转账",$M1322&lt;&gt;""),"△填了对方账户，但类别不是内部转账",IF($H1322&lt;0,"△这一笔之后该账户余额成负数了，核一下",""))))))))))))</f>
        <v/>
      </c>
    </row>
    <row r="1323">
      <c r="A1323" s="17">
        <f>IF($C1323="","",COUNTA($C$5:$C1323))</f>
        <v/>
      </c>
      <c r="B1323" s="20" t="n"/>
      <c r="C1323" s="18" t="n"/>
      <c r="D1323" s="18" t="n"/>
      <c r="E1323" s="26" t="n"/>
      <c r="F1323" s="19" t="n"/>
      <c r="G1323" s="19" t="n"/>
      <c r="H1323" s="27">
        <f>IF($C1323="","",ROUND(SUMIF(账户表,$C1323,账户期初)+SUMIFS($F$5:F1323,$C$5:C1323,$C1323)-SUMIFS($G$5:G1323,$C$5:C1323,$C1323),2))</f>
        <v/>
      </c>
      <c r="I1323" s="18" t="n"/>
      <c r="J1323" s="18" t="n"/>
      <c r="K1323" s="28">
        <f>IF($B1323="","",--TEXT($B1323,"yyyymm"))</f>
        <v/>
      </c>
      <c r="L1323" s="29">
        <f>IF($D1323="","",IFERROR(INDEX(类别属性,MATCH($D1323,类别表,0)),""))</f>
        <v/>
      </c>
      <c r="M1323" s="18" t="n"/>
      <c r="N1323" s="18" t="n"/>
      <c r="O1323" s="26" t="n"/>
      <c r="P1323" s="21">
        <f>IF($C1323="","",IF(ISNA(MATCH($C1323,账户表,0)),"※这个账户不在【基础资料】的账户档案里",IF($B1323="","※没填日期，这一笔不会进任何月份的报表",IF(AND($F1323&lt;&gt;"",$G1323&lt;&gt;""),"※收入和支出不能同时填",IF(AND(N($F1323)=0,N($G1323)=0),"※收入和支出都没填",IF(OR(N($F1323)&lt;0,N($G1323)&lt;0),"※金额不能填负数，方向反了就换一列填",IF($D1323="","※没填收支类别，分类报表会漏掉这一笔",IF(ISNA(MATCH($D1323,类别表,0)),"※收支类别不在【基础资料】的清单里",IF(AND($L1323="内部转账",$M1323=""),"△内部转账要在「对方账户」写上另一头",IF(AND($L1323="内部转账",$M1323=$C1323),"※对方账户跟本账户是同一个",IF(AND($L1323&lt;&gt;"内部转账",$M1323&lt;&gt;""),"△填了对方账户，但类别不是内部转账",IF($H1323&lt;0,"△这一笔之后该账户余额成负数了，核一下",""))))))))))))</f>
        <v/>
      </c>
    </row>
    <row r="1324">
      <c r="A1324" s="17">
        <f>IF($C1324="","",COUNTA($C$5:$C1324))</f>
        <v/>
      </c>
      <c r="B1324" s="20" t="n"/>
      <c r="C1324" s="18" t="n"/>
      <c r="D1324" s="18" t="n"/>
      <c r="E1324" s="26" t="n"/>
      <c r="F1324" s="19" t="n"/>
      <c r="G1324" s="19" t="n"/>
      <c r="H1324" s="27">
        <f>IF($C1324="","",ROUND(SUMIF(账户表,$C1324,账户期初)+SUMIFS($F$5:F1324,$C$5:C1324,$C1324)-SUMIFS($G$5:G1324,$C$5:C1324,$C1324),2))</f>
        <v/>
      </c>
      <c r="I1324" s="18" t="n"/>
      <c r="J1324" s="18" t="n"/>
      <c r="K1324" s="28">
        <f>IF($B1324="","",--TEXT($B1324,"yyyymm"))</f>
        <v/>
      </c>
      <c r="L1324" s="29">
        <f>IF($D1324="","",IFERROR(INDEX(类别属性,MATCH($D1324,类别表,0)),""))</f>
        <v/>
      </c>
      <c r="M1324" s="18" t="n"/>
      <c r="N1324" s="18" t="n"/>
      <c r="O1324" s="26" t="n"/>
      <c r="P1324" s="21">
        <f>IF($C1324="","",IF(ISNA(MATCH($C1324,账户表,0)),"※这个账户不在【基础资料】的账户档案里",IF($B1324="","※没填日期，这一笔不会进任何月份的报表",IF(AND($F1324&lt;&gt;"",$G1324&lt;&gt;""),"※收入和支出不能同时填",IF(AND(N($F1324)=0,N($G1324)=0),"※收入和支出都没填",IF(OR(N($F1324)&lt;0,N($G1324)&lt;0),"※金额不能填负数，方向反了就换一列填",IF($D1324="","※没填收支类别，分类报表会漏掉这一笔",IF(ISNA(MATCH($D1324,类别表,0)),"※收支类别不在【基础资料】的清单里",IF(AND($L1324="内部转账",$M1324=""),"△内部转账要在「对方账户」写上另一头",IF(AND($L1324="内部转账",$M1324=$C1324),"※对方账户跟本账户是同一个",IF(AND($L1324&lt;&gt;"内部转账",$M1324&lt;&gt;""),"△填了对方账户，但类别不是内部转账",IF($H1324&lt;0,"△这一笔之后该账户余额成负数了，核一下",""))))))))))))</f>
        <v/>
      </c>
    </row>
    <row r="1325">
      <c r="A1325" s="17">
        <f>IF($C1325="","",COUNTA($C$5:$C1325))</f>
        <v/>
      </c>
      <c r="B1325" s="20" t="n"/>
      <c r="C1325" s="18" t="n"/>
      <c r="D1325" s="18" t="n"/>
      <c r="E1325" s="26" t="n"/>
      <c r="F1325" s="19" t="n"/>
      <c r="G1325" s="19" t="n"/>
      <c r="H1325" s="27">
        <f>IF($C1325="","",ROUND(SUMIF(账户表,$C1325,账户期初)+SUMIFS($F$5:F1325,$C$5:C1325,$C1325)-SUMIFS($G$5:G1325,$C$5:C1325,$C1325),2))</f>
        <v/>
      </c>
      <c r="I1325" s="18" t="n"/>
      <c r="J1325" s="18" t="n"/>
      <c r="K1325" s="28">
        <f>IF($B1325="","",--TEXT($B1325,"yyyymm"))</f>
        <v/>
      </c>
      <c r="L1325" s="29">
        <f>IF($D1325="","",IFERROR(INDEX(类别属性,MATCH($D1325,类别表,0)),""))</f>
        <v/>
      </c>
      <c r="M1325" s="18" t="n"/>
      <c r="N1325" s="18" t="n"/>
      <c r="O1325" s="26" t="n"/>
      <c r="P1325" s="21">
        <f>IF($C1325="","",IF(ISNA(MATCH($C1325,账户表,0)),"※这个账户不在【基础资料】的账户档案里",IF($B1325="","※没填日期，这一笔不会进任何月份的报表",IF(AND($F1325&lt;&gt;"",$G1325&lt;&gt;""),"※收入和支出不能同时填",IF(AND(N($F1325)=0,N($G1325)=0),"※收入和支出都没填",IF(OR(N($F1325)&lt;0,N($G1325)&lt;0),"※金额不能填负数，方向反了就换一列填",IF($D1325="","※没填收支类别，分类报表会漏掉这一笔",IF(ISNA(MATCH($D1325,类别表,0)),"※收支类别不在【基础资料】的清单里",IF(AND($L1325="内部转账",$M1325=""),"△内部转账要在「对方账户」写上另一头",IF(AND($L1325="内部转账",$M1325=$C1325),"※对方账户跟本账户是同一个",IF(AND($L1325&lt;&gt;"内部转账",$M1325&lt;&gt;""),"△填了对方账户，但类别不是内部转账",IF($H1325&lt;0,"△这一笔之后该账户余额成负数了，核一下",""))))))))))))</f>
        <v/>
      </c>
    </row>
    <row r="1326">
      <c r="A1326" s="17">
        <f>IF($C1326="","",COUNTA($C$5:$C1326))</f>
        <v/>
      </c>
      <c r="B1326" s="20" t="n"/>
      <c r="C1326" s="18" t="n"/>
      <c r="D1326" s="18" t="n"/>
      <c r="E1326" s="26" t="n"/>
      <c r="F1326" s="19" t="n"/>
      <c r="G1326" s="19" t="n"/>
      <c r="H1326" s="27">
        <f>IF($C1326="","",ROUND(SUMIF(账户表,$C1326,账户期初)+SUMIFS($F$5:F1326,$C$5:C1326,$C1326)-SUMIFS($G$5:G1326,$C$5:C1326,$C1326),2))</f>
        <v/>
      </c>
      <c r="I1326" s="18" t="n"/>
      <c r="J1326" s="18" t="n"/>
      <c r="K1326" s="28">
        <f>IF($B1326="","",--TEXT($B1326,"yyyymm"))</f>
        <v/>
      </c>
      <c r="L1326" s="29">
        <f>IF($D1326="","",IFERROR(INDEX(类别属性,MATCH($D1326,类别表,0)),""))</f>
        <v/>
      </c>
      <c r="M1326" s="18" t="n"/>
      <c r="N1326" s="18" t="n"/>
      <c r="O1326" s="26" t="n"/>
      <c r="P1326" s="21">
        <f>IF($C1326="","",IF(ISNA(MATCH($C1326,账户表,0)),"※这个账户不在【基础资料】的账户档案里",IF($B1326="","※没填日期，这一笔不会进任何月份的报表",IF(AND($F1326&lt;&gt;"",$G1326&lt;&gt;""),"※收入和支出不能同时填",IF(AND(N($F1326)=0,N($G1326)=0),"※收入和支出都没填",IF(OR(N($F1326)&lt;0,N($G1326)&lt;0),"※金额不能填负数，方向反了就换一列填",IF($D1326="","※没填收支类别，分类报表会漏掉这一笔",IF(ISNA(MATCH($D1326,类别表,0)),"※收支类别不在【基础资料】的清单里",IF(AND($L1326="内部转账",$M1326=""),"△内部转账要在「对方账户」写上另一头",IF(AND($L1326="内部转账",$M1326=$C1326),"※对方账户跟本账户是同一个",IF(AND($L1326&lt;&gt;"内部转账",$M1326&lt;&gt;""),"△填了对方账户，但类别不是内部转账",IF($H1326&lt;0,"△这一笔之后该账户余额成负数了，核一下",""))))))))))))</f>
        <v/>
      </c>
    </row>
    <row r="1327">
      <c r="A1327" s="17">
        <f>IF($C1327="","",COUNTA($C$5:$C1327))</f>
        <v/>
      </c>
      <c r="B1327" s="20" t="n"/>
      <c r="C1327" s="18" t="n"/>
      <c r="D1327" s="18" t="n"/>
      <c r="E1327" s="26" t="n"/>
      <c r="F1327" s="19" t="n"/>
      <c r="G1327" s="19" t="n"/>
      <c r="H1327" s="27">
        <f>IF($C1327="","",ROUND(SUMIF(账户表,$C1327,账户期初)+SUMIFS($F$5:F1327,$C$5:C1327,$C1327)-SUMIFS($G$5:G1327,$C$5:C1327,$C1327),2))</f>
        <v/>
      </c>
      <c r="I1327" s="18" t="n"/>
      <c r="J1327" s="18" t="n"/>
      <c r="K1327" s="28">
        <f>IF($B1327="","",--TEXT($B1327,"yyyymm"))</f>
        <v/>
      </c>
      <c r="L1327" s="29">
        <f>IF($D1327="","",IFERROR(INDEX(类别属性,MATCH($D1327,类别表,0)),""))</f>
        <v/>
      </c>
      <c r="M1327" s="18" t="n"/>
      <c r="N1327" s="18" t="n"/>
      <c r="O1327" s="26" t="n"/>
      <c r="P1327" s="21">
        <f>IF($C1327="","",IF(ISNA(MATCH($C1327,账户表,0)),"※这个账户不在【基础资料】的账户档案里",IF($B1327="","※没填日期，这一笔不会进任何月份的报表",IF(AND($F1327&lt;&gt;"",$G1327&lt;&gt;""),"※收入和支出不能同时填",IF(AND(N($F1327)=0,N($G1327)=0),"※收入和支出都没填",IF(OR(N($F1327)&lt;0,N($G1327)&lt;0),"※金额不能填负数，方向反了就换一列填",IF($D1327="","※没填收支类别，分类报表会漏掉这一笔",IF(ISNA(MATCH($D1327,类别表,0)),"※收支类别不在【基础资料】的清单里",IF(AND($L1327="内部转账",$M1327=""),"△内部转账要在「对方账户」写上另一头",IF(AND($L1327="内部转账",$M1327=$C1327),"※对方账户跟本账户是同一个",IF(AND($L1327&lt;&gt;"内部转账",$M1327&lt;&gt;""),"△填了对方账户，但类别不是内部转账",IF($H1327&lt;0,"△这一笔之后该账户余额成负数了，核一下",""))))))))))))</f>
        <v/>
      </c>
    </row>
    <row r="1328">
      <c r="A1328" s="17">
        <f>IF($C1328="","",COUNTA($C$5:$C1328))</f>
        <v/>
      </c>
      <c r="B1328" s="20" t="n"/>
      <c r="C1328" s="18" t="n"/>
      <c r="D1328" s="18" t="n"/>
      <c r="E1328" s="26" t="n"/>
      <c r="F1328" s="19" t="n"/>
      <c r="G1328" s="19" t="n"/>
      <c r="H1328" s="27">
        <f>IF($C1328="","",ROUND(SUMIF(账户表,$C1328,账户期初)+SUMIFS($F$5:F1328,$C$5:C1328,$C1328)-SUMIFS($G$5:G1328,$C$5:C1328,$C1328),2))</f>
        <v/>
      </c>
      <c r="I1328" s="18" t="n"/>
      <c r="J1328" s="18" t="n"/>
      <c r="K1328" s="28">
        <f>IF($B1328="","",--TEXT($B1328,"yyyymm"))</f>
        <v/>
      </c>
      <c r="L1328" s="29">
        <f>IF($D1328="","",IFERROR(INDEX(类别属性,MATCH($D1328,类别表,0)),""))</f>
        <v/>
      </c>
      <c r="M1328" s="18" t="n"/>
      <c r="N1328" s="18" t="n"/>
      <c r="O1328" s="26" t="n"/>
      <c r="P1328" s="21">
        <f>IF($C1328="","",IF(ISNA(MATCH($C1328,账户表,0)),"※这个账户不在【基础资料】的账户档案里",IF($B1328="","※没填日期，这一笔不会进任何月份的报表",IF(AND($F1328&lt;&gt;"",$G1328&lt;&gt;""),"※收入和支出不能同时填",IF(AND(N($F1328)=0,N($G1328)=0),"※收入和支出都没填",IF(OR(N($F1328)&lt;0,N($G1328)&lt;0),"※金额不能填负数，方向反了就换一列填",IF($D1328="","※没填收支类别，分类报表会漏掉这一笔",IF(ISNA(MATCH($D1328,类别表,0)),"※收支类别不在【基础资料】的清单里",IF(AND($L1328="内部转账",$M1328=""),"△内部转账要在「对方账户」写上另一头",IF(AND($L1328="内部转账",$M1328=$C1328),"※对方账户跟本账户是同一个",IF(AND($L1328&lt;&gt;"内部转账",$M1328&lt;&gt;""),"△填了对方账户，但类别不是内部转账",IF($H1328&lt;0,"△这一笔之后该账户余额成负数了，核一下",""))))))))))))</f>
        <v/>
      </c>
    </row>
    <row r="1329">
      <c r="A1329" s="17">
        <f>IF($C1329="","",COUNTA($C$5:$C1329))</f>
        <v/>
      </c>
      <c r="B1329" s="20" t="n"/>
      <c r="C1329" s="18" t="n"/>
      <c r="D1329" s="18" t="n"/>
      <c r="E1329" s="26" t="n"/>
      <c r="F1329" s="19" t="n"/>
      <c r="G1329" s="19" t="n"/>
      <c r="H1329" s="27">
        <f>IF($C1329="","",ROUND(SUMIF(账户表,$C1329,账户期初)+SUMIFS($F$5:F1329,$C$5:C1329,$C1329)-SUMIFS($G$5:G1329,$C$5:C1329,$C1329),2))</f>
        <v/>
      </c>
      <c r="I1329" s="18" t="n"/>
      <c r="J1329" s="18" t="n"/>
      <c r="K1329" s="28">
        <f>IF($B1329="","",--TEXT($B1329,"yyyymm"))</f>
        <v/>
      </c>
      <c r="L1329" s="29">
        <f>IF($D1329="","",IFERROR(INDEX(类别属性,MATCH($D1329,类别表,0)),""))</f>
        <v/>
      </c>
      <c r="M1329" s="18" t="n"/>
      <c r="N1329" s="18" t="n"/>
      <c r="O1329" s="26" t="n"/>
      <c r="P1329" s="21">
        <f>IF($C1329="","",IF(ISNA(MATCH($C1329,账户表,0)),"※这个账户不在【基础资料】的账户档案里",IF($B1329="","※没填日期，这一笔不会进任何月份的报表",IF(AND($F1329&lt;&gt;"",$G1329&lt;&gt;""),"※收入和支出不能同时填",IF(AND(N($F1329)=0,N($G1329)=0),"※收入和支出都没填",IF(OR(N($F1329)&lt;0,N($G1329)&lt;0),"※金额不能填负数，方向反了就换一列填",IF($D1329="","※没填收支类别，分类报表会漏掉这一笔",IF(ISNA(MATCH($D1329,类别表,0)),"※收支类别不在【基础资料】的清单里",IF(AND($L1329="内部转账",$M1329=""),"△内部转账要在「对方账户」写上另一头",IF(AND($L1329="内部转账",$M1329=$C1329),"※对方账户跟本账户是同一个",IF(AND($L1329&lt;&gt;"内部转账",$M1329&lt;&gt;""),"△填了对方账户，但类别不是内部转账",IF($H1329&lt;0,"△这一笔之后该账户余额成负数了，核一下",""))))))))))))</f>
        <v/>
      </c>
    </row>
    <row r="1330">
      <c r="A1330" s="17">
        <f>IF($C1330="","",COUNTA($C$5:$C1330))</f>
        <v/>
      </c>
      <c r="B1330" s="20" t="n"/>
      <c r="C1330" s="18" t="n"/>
      <c r="D1330" s="18" t="n"/>
      <c r="E1330" s="26" t="n"/>
      <c r="F1330" s="19" t="n"/>
      <c r="G1330" s="19" t="n"/>
      <c r="H1330" s="27">
        <f>IF($C1330="","",ROUND(SUMIF(账户表,$C1330,账户期初)+SUMIFS($F$5:F1330,$C$5:C1330,$C1330)-SUMIFS($G$5:G1330,$C$5:C1330,$C1330),2))</f>
        <v/>
      </c>
      <c r="I1330" s="18" t="n"/>
      <c r="J1330" s="18" t="n"/>
      <c r="K1330" s="28">
        <f>IF($B1330="","",--TEXT($B1330,"yyyymm"))</f>
        <v/>
      </c>
      <c r="L1330" s="29">
        <f>IF($D1330="","",IFERROR(INDEX(类别属性,MATCH($D1330,类别表,0)),""))</f>
        <v/>
      </c>
      <c r="M1330" s="18" t="n"/>
      <c r="N1330" s="18" t="n"/>
      <c r="O1330" s="26" t="n"/>
      <c r="P1330" s="21">
        <f>IF($C1330="","",IF(ISNA(MATCH($C1330,账户表,0)),"※这个账户不在【基础资料】的账户档案里",IF($B1330="","※没填日期，这一笔不会进任何月份的报表",IF(AND($F1330&lt;&gt;"",$G1330&lt;&gt;""),"※收入和支出不能同时填",IF(AND(N($F1330)=0,N($G1330)=0),"※收入和支出都没填",IF(OR(N($F1330)&lt;0,N($G1330)&lt;0),"※金额不能填负数，方向反了就换一列填",IF($D1330="","※没填收支类别，分类报表会漏掉这一笔",IF(ISNA(MATCH($D1330,类别表,0)),"※收支类别不在【基础资料】的清单里",IF(AND($L1330="内部转账",$M1330=""),"△内部转账要在「对方账户」写上另一头",IF(AND($L1330="内部转账",$M1330=$C1330),"※对方账户跟本账户是同一个",IF(AND($L1330&lt;&gt;"内部转账",$M1330&lt;&gt;""),"△填了对方账户，但类别不是内部转账",IF($H1330&lt;0,"△这一笔之后该账户余额成负数了，核一下",""))))))))))))</f>
        <v/>
      </c>
    </row>
    <row r="1331">
      <c r="A1331" s="17">
        <f>IF($C1331="","",COUNTA($C$5:$C1331))</f>
        <v/>
      </c>
      <c r="B1331" s="20" t="n"/>
      <c r="C1331" s="18" t="n"/>
      <c r="D1331" s="18" t="n"/>
      <c r="E1331" s="26" t="n"/>
      <c r="F1331" s="19" t="n"/>
      <c r="G1331" s="19" t="n"/>
      <c r="H1331" s="27">
        <f>IF($C1331="","",ROUND(SUMIF(账户表,$C1331,账户期初)+SUMIFS($F$5:F1331,$C$5:C1331,$C1331)-SUMIFS($G$5:G1331,$C$5:C1331,$C1331),2))</f>
        <v/>
      </c>
      <c r="I1331" s="18" t="n"/>
      <c r="J1331" s="18" t="n"/>
      <c r="K1331" s="28">
        <f>IF($B1331="","",--TEXT($B1331,"yyyymm"))</f>
        <v/>
      </c>
      <c r="L1331" s="29">
        <f>IF($D1331="","",IFERROR(INDEX(类别属性,MATCH($D1331,类别表,0)),""))</f>
        <v/>
      </c>
      <c r="M1331" s="18" t="n"/>
      <c r="N1331" s="18" t="n"/>
      <c r="O1331" s="26" t="n"/>
      <c r="P1331" s="21">
        <f>IF($C1331="","",IF(ISNA(MATCH($C1331,账户表,0)),"※这个账户不在【基础资料】的账户档案里",IF($B1331="","※没填日期，这一笔不会进任何月份的报表",IF(AND($F1331&lt;&gt;"",$G1331&lt;&gt;""),"※收入和支出不能同时填",IF(AND(N($F1331)=0,N($G1331)=0),"※收入和支出都没填",IF(OR(N($F1331)&lt;0,N($G1331)&lt;0),"※金额不能填负数，方向反了就换一列填",IF($D1331="","※没填收支类别，分类报表会漏掉这一笔",IF(ISNA(MATCH($D1331,类别表,0)),"※收支类别不在【基础资料】的清单里",IF(AND($L1331="内部转账",$M1331=""),"△内部转账要在「对方账户」写上另一头",IF(AND($L1331="内部转账",$M1331=$C1331),"※对方账户跟本账户是同一个",IF(AND($L1331&lt;&gt;"内部转账",$M1331&lt;&gt;""),"△填了对方账户，但类别不是内部转账",IF($H1331&lt;0,"△这一笔之后该账户余额成负数了，核一下",""))))))))))))</f>
        <v/>
      </c>
    </row>
    <row r="1332">
      <c r="A1332" s="17">
        <f>IF($C1332="","",COUNTA($C$5:$C1332))</f>
        <v/>
      </c>
      <c r="B1332" s="20" t="n"/>
      <c r="C1332" s="18" t="n"/>
      <c r="D1332" s="18" t="n"/>
      <c r="E1332" s="26" t="n"/>
      <c r="F1332" s="19" t="n"/>
      <c r="G1332" s="19" t="n"/>
      <c r="H1332" s="27">
        <f>IF($C1332="","",ROUND(SUMIF(账户表,$C1332,账户期初)+SUMIFS($F$5:F1332,$C$5:C1332,$C1332)-SUMIFS($G$5:G1332,$C$5:C1332,$C1332),2))</f>
        <v/>
      </c>
      <c r="I1332" s="18" t="n"/>
      <c r="J1332" s="18" t="n"/>
      <c r="K1332" s="28">
        <f>IF($B1332="","",--TEXT($B1332,"yyyymm"))</f>
        <v/>
      </c>
      <c r="L1332" s="29">
        <f>IF($D1332="","",IFERROR(INDEX(类别属性,MATCH($D1332,类别表,0)),""))</f>
        <v/>
      </c>
      <c r="M1332" s="18" t="n"/>
      <c r="N1332" s="18" t="n"/>
      <c r="O1332" s="26" t="n"/>
      <c r="P1332" s="21">
        <f>IF($C1332="","",IF(ISNA(MATCH($C1332,账户表,0)),"※这个账户不在【基础资料】的账户档案里",IF($B1332="","※没填日期，这一笔不会进任何月份的报表",IF(AND($F1332&lt;&gt;"",$G1332&lt;&gt;""),"※收入和支出不能同时填",IF(AND(N($F1332)=0,N($G1332)=0),"※收入和支出都没填",IF(OR(N($F1332)&lt;0,N($G1332)&lt;0),"※金额不能填负数，方向反了就换一列填",IF($D1332="","※没填收支类别，分类报表会漏掉这一笔",IF(ISNA(MATCH($D1332,类别表,0)),"※收支类别不在【基础资料】的清单里",IF(AND($L1332="内部转账",$M1332=""),"△内部转账要在「对方账户」写上另一头",IF(AND($L1332="内部转账",$M1332=$C1332),"※对方账户跟本账户是同一个",IF(AND($L1332&lt;&gt;"内部转账",$M1332&lt;&gt;""),"△填了对方账户，但类别不是内部转账",IF($H1332&lt;0,"△这一笔之后该账户余额成负数了，核一下",""))))))))))))</f>
        <v/>
      </c>
    </row>
    <row r="1333">
      <c r="A1333" s="17">
        <f>IF($C1333="","",COUNTA($C$5:$C1333))</f>
        <v/>
      </c>
      <c r="B1333" s="20" t="n"/>
      <c r="C1333" s="18" t="n"/>
      <c r="D1333" s="18" t="n"/>
      <c r="E1333" s="26" t="n"/>
      <c r="F1333" s="19" t="n"/>
      <c r="G1333" s="19" t="n"/>
      <c r="H1333" s="27">
        <f>IF($C1333="","",ROUND(SUMIF(账户表,$C1333,账户期初)+SUMIFS($F$5:F1333,$C$5:C1333,$C1333)-SUMIFS($G$5:G1333,$C$5:C1333,$C1333),2))</f>
        <v/>
      </c>
      <c r="I1333" s="18" t="n"/>
      <c r="J1333" s="18" t="n"/>
      <c r="K1333" s="28">
        <f>IF($B1333="","",--TEXT($B1333,"yyyymm"))</f>
        <v/>
      </c>
      <c r="L1333" s="29">
        <f>IF($D1333="","",IFERROR(INDEX(类别属性,MATCH($D1333,类别表,0)),""))</f>
        <v/>
      </c>
      <c r="M1333" s="18" t="n"/>
      <c r="N1333" s="18" t="n"/>
      <c r="O1333" s="26" t="n"/>
      <c r="P1333" s="21">
        <f>IF($C1333="","",IF(ISNA(MATCH($C1333,账户表,0)),"※这个账户不在【基础资料】的账户档案里",IF($B1333="","※没填日期，这一笔不会进任何月份的报表",IF(AND($F1333&lt;&gt;"",$G1333&lt;&gt;""),"※收入和支出不能同时填",IF(AND(N($F1333)=0,N($G1333)=0),"※收入和支出都没填",IF(OR(N($F1333)&lt;0,N($G1333)&lt;0),"※金额不能填负数，方向反了就换一列填",IF($D1333="","※没填收支类别，分类报表会漏掉这一笔",IF(ISNA(MATCH($D1333,类别表,0)),"※收支类别不在【基础资料】的清单里",IF(AND($L1333="内部转账",$M1333=""),"△内部转账要在「对方账户」写上另一头",IF(AND($L1333="内部转账",$M1333=$C1333),"※对方账户跟本账户是同一个",IF(AND($L1333&lt;&gt;"内部转账",$M1333&lt;&gt;""),"△填了对方账户，但类别不是内部转账",IF($H1333&lt;0,"△这一笔之后该账户余额成负数了，核一下",""))))))))))))</f>
        <v/>
      </c>
    </row>
    <row r="1334">
      <c r="A1334" s="17">
        <f>IF($C1334="","",COUNTA($C$5:$C1334))</f>
        <v/>
      </c>
      <c r="B1334" s="20" t="n"/>
      <c r="C1334" s="18" t="n"/>
      <c r="D1334" s="18" t="n"/>
      <c r="E1334" s="26" t="n"/>
      <c r="F1334" s="19" t="n"/>
      <c r="G1334" s="19" t="n"/>
      <c r="H1334" s="27">
        <f>IF($C1334="","",ROUND(SUMIF(账户表,$C1334,账户期初)+SUMIFS($F$5:F1334,$C$5:C1334,$C1334)-SUMIFS($G$5:G1334,$C$5:C1334,$C1334),2))</f>
        <v/>
      </c>
      <c r="I1334" s="18" t="n"/>
      <c r="J1334" s="18" t="n"/>
      <c r="K1334" s="28">
        <f>IF($B1334="","",--TEXT($B1334,"yyyymm"))</f>
        <v/>
      </c>
      <c r="L1334" s="29">
        <f>IF($D1334="","",IFERROR(INDEX(类别属性,MATCH($D1334,类别表,0)),""))</f>
        <v/>
      </c>
      <c r="M1334" s="18" t="n"/>
      <c r="N1334" s="18" t="n"/>
      <c r="O1334" s="26" t="n"/>
      <c r="P1334" s="21">
        <f>IF($C1334="","",IF(ISNA(MATCH($C1334,账户表,0)),"※这个账户不在【基础资料】的账户档案里",IF($B1334="","※没填日期，这一笔不会进任何月份的报表",IF(AND($F1334&lt;&gt;"",$G1334&lt;&gt;""),"※收入和支出不能同时填",IF(AND(N($F1334)=0,N($G1334)=0),"※收入和支出都没填",IF(OR(N($F1334)&lt;0,N($G1334)&lt;0),"※金额不能填负数，方向反了就换一列填",IF($D1334="","※没填收支类别，分类报表会漏掉这一笔",IF(ISNA(MATCH($D1334,类别表,0)),"※收支类别不在【基础资料】的清单里",IF(AND($L1334="内部转账",$M1334=""),"△内部转账要在「对方账户」写上另一头",IF(AND($L1334="内部转账",$M1334=$C1334),"※对方账户跟本账户是同一个",IF(AND($L1334&lt;&gt;"内部转账",$M1334&lt;&gt;""),"△填了对方账户，但类别不是内部转账",IF($H1334&lt;0,"△这一笔之后该账户余额成负数了，核一下",""))))))))))))</f>
        <v/>
      </c>
    </row>
    <row r="1335">
      <c r="A1335" s="17">
        <f>IF($C1335="","",COUNTA($C$5:$C1335))</f>
        <v/>
      </c>
      <c r="B1335" s="20" t="n"/>
      <c r="C1335" s="18" t="n"/>
      <c r="D1335" s="18" t="n"/>
      <c r="E1335" s="26" t="n"/>
      <c r="F1335" s="19" t="n"/>
      <c r="G1335" s="19" t="n"/>
      <c r="H1335" s="27">
        <f>IF($C1335="","",ROUND(SUMIF(账户表,$C1335,账户期初)+SUMIFS($F$5:F1335,$C$5:C1335,$C1335)-SUMIFS($G$5:G1335,$C$5:C1335,$C1335),2))</f>
        <v/>
      </c>
      <c r="I1335" s="18" t="n"/>
      <c r="J1335" s="18" t="n"/>
      <c r="K1335" s="28">
        <f>IF($B1335="","",--TEXT($B1335,"yyyymm"))</f>
        <v/>
      </c>
      <c r="L1335" s="29">
        <f>IF($D1335="","",IFERROR(INDEX(类别属性,MATCH($D1335,类别表,0)),""))</f>
        <v/>
      </c>
      <c r="M1335" s="18" t="n"/>
      <c r="N1335" s="18" t="n"/>
      <c r="O1335" s="26" t="n"/>
      <c r="P1335" s="21">
        <f>IF($C1335="","",IF(ISNA(MATCH($C1335,账户表,0)),"※这个账户不在【基础资料】的账户档案里",IF($B1335="","※没填日期，这一笔不会进任何月份的报表",IF(AND($F1335&lt;&gt;"",$G1335&lt;&gt;""),"※收入和支出不能同时填",IF(AND(N($F1335)=0,N($G1335)=0),"※收入和支出都没填",IF(OR(N($F1335)&lt;0,N($G1335)&lt;0),"※金额不能填负数，方向反了就换一列填",IF($D1335="","※没填收支类别，分类报表会漏掉这一笔",IF(ISNA(MATCH($D1335,类别表,0)),"※收支类别不在【基础资料】的清单里",IF(AND($L1335="内部转账",$M1335=""),"△内部转账要在「对方账户」写上另一头",IF(AND($L1335="内部转账",$M1335=$C1335),"※对方账户跟本账户是同一个",IF(AND($L1335&lt;&gt;"内部转账",$M1335&lt;&gt;""),"△填了对方账户，但类别不是内部转账",IF($H1335&lt;0,"△这一笔之后该账户余额成负数了，核一下",""))))))))))))</f>
        <v/>
      </c>
    </row>
    <row r="1336">
      <c r="A1336" s="17">
        <f>IF($C1336="","",COUNTA($C$5:$C1336))</f>
        <v/>
      </c>
      <c r="B1336" s="20" t="n"/>
      <c r="C1336" s="18" t="n"/>
      <c r="D1336" s="18" t="n"/>
      <c r="E1336" s="26" t="n"/>
      <c r="F1336" s="19" t="n"/>
      <c r="G1336" s="19" t="n"/>
      <c r="H1336" s="27">
        <f>IF($C1336="","",ROUND(SUMIF(账户表,$C1336,账户期初)+SUMIFS($F$5:F1336,$C$5:C1336,$C1336)-SUMIFS($G$5:G1336,$C$5:C1336,$C1336),2))</f>
        <v/>
      </c>
      <c r="I1336" s="18" t="n"/>
      <c r="J1336" s="18" t="n"/>
      <c r="K1336" s="28">
        <f>IF($B1336="","",--TEXT($B1336,"yyyymm"))</f>
        <v/>
      </c>
      <c r="L1336" s="29">
        <f>IF($D1336="","",IFERROR(INDEX(类别属性,MATCH($D1336,类别表,0)),""))</f>
        <v/>
      </c>
      <c r="M1336" s="18" t="n"/>
      <c r="N1336" s="18" t="n"/>
      <c r="O1336" s="26" t="n"/>
      <c r="P1336" s="21">
        <f>IF($C1336="","",IF(ISNA(MATCH($C1336,账户表,0)),"※这个账户不在【基础资料】的账户档案里",IF($B1336="","※没填日期，这一笔不会进任何月份的报表",IF(AND($F1336&lt;&gt;"",$G1336&lt;&gt;""),"※收入和支出不能同时填",IF(AND(N($F1336)=0,N($G1336)=0),"※收入和支出都没填",IF(OR(N($F1336)&lt;0,N($G1336)&lt;0),"※金额不能填负数，方向反了就换一列填",IF($D1336="","※没填收支类别，分类报表会漏掉这一笔",IF(ISNA(MATCH($D1336,类别表,0)),"※收支类别不在【基础资料】的清单里",IF(AND($L1336="内部转账",$M1336=""),"△内部转账要在「对方账户」写上另一头",IF(AND($L1336="内部转账",$M1336=$C1336),"※对方账户跟本账户是同一个",IF(AND($L1336&lt;&gt;"内部转账",$M1336&lt;&gt;""),"△填了对方账户，但类别不是内部转账",IF($H1336&lt;0,"△这一笔之后该账户余额成负数了，核一下",""))))))))))))</f>
        <v/>
      </c>
    </row>
    <row r="1337">
      <c r="A1337" s="17">
        <f>IF($C1337="","",COUNTA($C$5:$C1337))</f>
        <v/>
      </c>
      <c r="B1337" s="20" t="n"/>
      <c r="C1337" s="18" t="n"/>
      <c r="D1337" s="18" t="n"/>
      <c r="E1337" s="26" t="n"/>
      <c r="F1337" s="19" t="n"/>
      <c r="G1337" s="19" t="n"/>
      <c r="H1337" s="27">
        <f>IF($C1337="","",ROUND(SUMIF(账户表,$C1337,账户期初)+SUMIFS($F$5:F1337,$C$5:C1337,$C1337)-SUMIFS($G$5:G1337,$C$5:C1337,$C1337),2))</f>
        <v/>
      </c>
      <c r="I1337" s="18" t="n"/>
      <c r="J1337" s="18" t="n"/>
      <c r="K1337" s="28">
        <f>IF($B1337="","",--TEXT($B1337,"yyyymm"))</f>
        <v/>
      </c>
      <c r="L1337" s="29">
        <f>IF($D1337="","",IFERROR(INDEX(类别属性,MATCH($D1337,类别表,0)),""))</f>
        <v/>
      </c>
      <c r="M1337" s="18" t="n"/>
      <c r="N1337" s="18" t="n"/>
      <c r="O1337" s="26" t="n"/>
      <c r="P1337" s="21">
        <f>IF($C1337="","",IF(ISNA(MATCH($C1337,账户表,0)),"※这个账户不在【基础资料】的账户档案里",IF($B1337="","※没填日期，这一笔不会进任何月份的报表",IF(AND($F1337&lt;&gt;"",$G1337&lt;&gt;""),"※收入和支出不能同时填",IF(AND(N($F1337)=0,N($G1337)=0),"※收入和支出都没填",IF(OR(N($F1337)&lt;0,N($G1337)&lt;0),"※金额不能填负数，方向反了就换一列填",IF($D1337="","※没填收支类别，分类报表会漏掉这一笔",IF(ISNA(MATCH($D1337,类别表,0)),"※收支类别不在【基础资料】的清单里",IF(AND($L1337="内部转账",$M1337=""),"△内部转账要在「对方账户」写上另一头",IF(AND($L1337="内部转账",$M1337=$C1337),"※对方账户跟本账户是同一个",IF(AND($L1337&lt;&gt;"内部转账",$M1337&lt;&gt;""),"△填了对方账户，但类别不是内部转账",IF($H1337&lt;0,"△这一笔之后该账户余额成负数了，核一下",""))))))))))))</f>
        <v/>
      </c>
    </row>
    <row r="1338">
      <c r="A1338" s="17">
        <f>IF($C1338="","",COUNTA($C$5:$C1338))</f>
        <v/>
      </c>
      <c r="B1338" s="20" t="n"/>
      <c r="C1338" s="18" t="n"/>
      <c r="D1338" s="18" t="n"/>
      <c r="E1338" s="26" t="n"/>
      <c r="F1338" s="19" t="n"/>
      <c r="G1338" s="19" t="n"/>
      <c r="H1338" s="27">
        <f>IF($C1338="","",ROUND(SUMIF(账户表,$C1338,账户期初)+SUMIFS($F$5:F1338,$C$5:C1338,$C1338)-SUMIFS($G$5:G1338,$C$5:C1338,$C1338),2))</f>
        <v/>
      </c>
      <c r="I1338" s="18" t="n"/>
      <c r="J1338" s="18" t="n"/>
      <c r="K1338" s="28">
        <f>IF($B1338="","",--TEXT($B1338,"yyyymm"))</f>
        <v/>
      </c>
      <c r="L1338" s="29">
        <f>IF($D1338="","",IFERROR(INDEX(类别属性,MATCH($D1338,类别表,0)),""))</f>
        <v/>
      </c>
      <c r="M1338" s="18" t="n"/>
      <c r="N1338" s="18" t="n"/>
      <c r="O1338" s="26" t="n"/>
      <c r="P1338" s="21">
        <f>IF($C1338="","",IF(ISNA(MATCH($C1338,账户表,0)),"※这个账户不在【基础资料】的账户档案里",IF($B1338="","※没填日期，这一笔不会进任何月份的报表",IF(AND($F1338&lt;&gt;"",$G1338&lt;&gt;""),"※收入和支出不能同时填",IF(AND(N($F1338)=0,N($G1338)=0),"※收入和支出都没填",IF(OR(N($F1338)&lt;0,N($G1338)&lt;0),"※金额不能填负数，方向反了就换一列填",IF($D1338="","※没填收支类别，分类报表会漏掉这一笔",IF(ISNA(MATCH($D1338,类别表,0)),"※收支类别不在【基础资料】的清单里",IF(AND($L1338="内部转账",$M1338=""),"△内部转账要在「对方账户」写上另一头",IF(AND($L1338="内部转账",$M1338=$C1338),"※对方账户跟本账户是同一个",IF(AND($L1338&lt;&gt;"内部转账",$M1338&lt;&gt;""),"△填了对方账户，但类别不是内部转账",IF($H1338&lt;0,"△这一笔之后该账户余额成负数了，核一下",""))))))))))))</f>
        <v/>
      </c>
    </row>
    <row r="1339">
      <c r="A1339" s="17">
        <f>IF($C1339="","",COUNTA($C$5:$C1339))</f>
        <v/>
      </c>
      <c r="B1339" s="20" t="n"/>
      <c r="C1339" s="18" t="n"/>
      <c r="D1339" s="18" t="n"/>
      <c r="E1339" s="26" t="n"/>
      <c r="F1339" s="19" t="n"/>
      <c r="G1339" s="19" t="n"/>
      <c r="H1339" s="27">
        <f>IF($C1339="","",ROUND(SUMIF(账户表,$C1339,账户期初)+SUMIFS($F$5:F1339,$C$5:C1339,$C1339)-SUMIFS($G$5:G1339,$C$5:C1339,$C1339),2))</f>
        <v/>
      </c>
      <c r="I1339" s="18" t="n"/>
      <c r="J1339" s="18" t="n"/>
      <c r="K1339" s="28">
        <f>IF($B1339="","",--TEXT($B1339,"yyyymm"))</f>
        <v/>
      </c>
      <c r="L1339" s="29">
        <f>IF($D1339="","",IFERROR(INDEX(类别属性,MATCH($D1339,类别表,0)),""))</f>
        <v/>
      </c>
      <c r="M1339" s="18" t="n"/>
      <c r="N1339" s="18" t="n"/>
      <c r="O1339" s="26" t="n"/>
      <c r="P1339" s="21">
        <f>IF($C1339="","",IF(ISNA(MATCH($C1339,账户表,0)),"※这个账户不在【基础资料】的账户档案里",IF($B1339="","※没填日期，这一笔不会进任何月份的报表",IF(AND($F1339&lt;&gt;"",$G1339&lt;&gt;""),"※收入和支出不能同时填",IF(AND(N($F1339)=0,N($G1339)=0),"※收入和支出都没填",IF(OR(N($F1339)&lt;0,N($G1339)&lt;0),"※金额不能填负数，方向反了就换一列填",IF($D1339="","※没填收支类别，分类报表会漏掉这一笔",IF(ISNA(MATCH($D1339,类别表,0)),"※收支类别不在【基础资料】的清单里",IF(AND($L1339="内部转账",$M1339=""),"△内部转账要在「对方账户」写上另一头",IF(AND($L1339="内部转账",$M1339=$C1339),"※对方账户跟本账户是同一个",IF(AND($L1339&lt;&gt;"内部转账",$M1339&lt;&gt;""),"△填了对方账户，但类别不是内部转账",IF($H1339&lt;0,"△这一笔之后该账户余额成负数了，核一下",""))))))))))))</f>
        <v/>
      </c>
    </row>
    <row r="1340">
      <c r="A1340" s="17">
        <f>IF($C1340="","",COUNTA($C$5:$C1340))</f>
        <v/>
      </c>
      <c r="B1340" s="20" t="n"/>
      <c r="C1340" s="18" t="n"/>
      <c r="D1340" s="18" t="n"/>
      <c r="E1340" s="26" t="n"/>
      <c r="F1340" s="19" t="n"/>
      <c r="G1340" s="19" t="n"/>
      <c r="H1340" s="27">
        <f>IF($C1340="","",ROUND(SUMIF(账户表,$C1340,账户期初)+SUMIFS($F$5:F1340,$C$5:C1340,$C1340)-SUMIFS($G$5:G1340,$C$5:C1340,$C1340),2))</f>
        <v/>
      </c>
      <c r="I1340" s="18" t="n"/>
      <c r="J1340" s="18" t="n"/>
      <c r="K1340" s="28">
        <f>IF($B1340="","",--TEXT($B1340,"yyyymm"))</f>
        <v/>
      </c>
      <c r="L1340" s="29">
        <f>IF($D1340="","",IFERROR(INDEX(类别属性,MATCH($D1340,类别表,0)),""))</f>
        <v/>
      </c>
      <c r="M1340" s="18" t="n"/>
      <c r="N1340" s="18" t="n"/>
      <c r="O1340" s="26" t="n"/>
      <c r="P1340" s="21">
        <f>IF($C1340="","",IF(ISNA(MATCH($C1340,账户表,0)),"※这个账户不在【基础资料】的账户档案里",IF($B1340="","※没填日期，这一笔不会进任何月份的报表",IF(AND($F1340&lt;&gt;"",$G1340&lt;&gt;""),"※收入和支出不能同时填",IF(AND(N($F1340)=0,N($G1340)=0),"※收入和支出都没填",IF(OR(N($F1340)&lt;0,N($G1340)&lt;0),"※金额不能填负数，方向反了就换一列填",IF($D1340="","※没填收支类别，分类报表会漏掉这一笔",IF(ISNA(MATCH($D1340,类别表,0)),"※收支类别不在【基础资料】的清单里",IF(AND($L1340="内部转账",$M1340=""),"△内部转账要在「对方账户」写上另一头",IF(AND($L1340="内部转账",$M1340=$C1340),"※对方账户跟本账户是同一个",IF(AND($L1340&lt;&gt;"内部转账",$M1340&lt;&gt;""),"△填了对方账户，但类别不是内部转账",IF($H1340&lt;0,"△这一笔之后该账户余额成负数了，核一下",""))))))))))))</f>
        <v/>
      </c>
    </row>
    <row r="1341">
      <c r="A1341" s="17">
        <f>IF($C1341="","",COUNTA($C$5:$C1341))</f>
        <v/>
      </c>
      <c r="B1341" s="20" t="n"/>
      <c r="C1341" s="18" t="n"/>
      <c r="D1341" s="18" t="n"/>
      <c r="E1341" s="26" t="n"/>
      <c r="F1341" s="19" t="n"/>
      <c r="G1341" s="19" t="n"/>
      <c r="H1341" s="27">
        <f>IF($C1341="","",ROUND(SUMIF(账户表,$C1341,账户期初)+SUMIFS($F$5:F1341,$C$5:C1341,$C1341)-SUMIFS($G$5:G1341,$C$5:C1341,$C1341),2))</f>
        <v/>
      </c>
      <c r="I1341" s="18" t="n"/>
      <c r="J1341" s="18" t="n"/>
      <c r="K1341" s="28">
        <f>IF($B1341="","",--TEXT($B1341,"yyyymm"))</f>
        <v/>
      </c>
      <c r="L1341" s="29">
        <f>IF($D1341="","",IFERROR(INDEX(类别属性,MATCH($D1341,类别表,0)),""))</f>
        <v/>
      </c>
      <c r="M1341" s="18" t="n"/>
      <c r="N1341" s="18" t="n"/>
      <c r="O1341" s="26" t="n"/>
      <c r="P1341" s="21">
        <f>IF($C1341="","",IF(ISNA(MATCH($C1341,账户表,0)),"※这个账户不在【基础资料】的账户档案里",IF($B1341="","※没填日期，这一笔不会进任何月份的报表",IF(AND($F1341&lt;&gt;"",$G1341&lt;&gt;""),"※收入和支出不能同时填",IF(AND(N($F1341)=0,N($G1341)=0),"※收入和支出都没填",IF(OR(N($F1341)&lt;0,N($G1341)&lt;0),"※金额不能填负数，方向反了就换一列填",IF($D1341="","※没填收支类别，分类报表会漏掉这一笔",IF(ISNA(MATCH($D1341,类别表,0)),"※收支类别不在【基础资料】的清单里",IF(AND($L1341="内部转账",$M1341=""),"△内部转账要在「对方账户」写上另一头",IF(AND($L1341="内部转账",$M1341=$C1341),"※对方账户跟本账户是同一个",IF(AND($L1341&lt;&gt;"内部转账",$M1341&lt;&gt;""),"△填了对方账户，但类别不是内部转账",IF($H1341&lt;0,"△这一笔之后该账户余额成负数了，核一下",""))))))))))))</f>
        <v/>
      </c>
    </row>
    <row r="1342">
      <c r="A1342" s="17">
        <f>IF($C1342="","",COUNTA($C$5:$C1342))</f>
        <v/>
      </c>
      <c r="B1342" s="20" t="n"/>
      <c r="C1342" s="18" t="n"/>
      <c r="D1342" s="18" t="n"/>
      <c r="E1342" s="26" t="n"/>
      <c r="F1342" s="19" t="n"/>
      <c r="G1342" s="19" t="n"/>
      <c r="H1342" s="27">
        <f>IF($C1342="","",ROUND(SUMIF(账户表,$C1342,账户期初)+SUMIFS($F$5:F1342,$C$5:C1342,$C1342)-SUMIFS($G$5:G1342,$C$5:C1342,$C1342),2))</f>
        <v/>
      </c>
      <c r="I1342" s="18" t="n"/>
      <c r="J1342" s="18" t="n"/>
      <c r="K1342" s="28">
        <f>IF($B1342="","",--TEXT($B1342,"yyyymm"))</f>
        <v/>
      </c>
      <c r="L1342" s="29">
        <f>IF($D1342="","",IFERROR(INDEX(类别属性,MATCH($D1342,类别表,0)),""))</f>
        <v/>
      </c>
      <c r="M1342" s="18" t="n"/>
      <c r="N1342" s="18" t="n"/>
      <c r="O1342" s="26" t="n"/>
      <c r="P1342" s="21">
        <f>IF($C1342="","",IF(ISNA(MATCH($C1342,账户表,0)),"※这个账户不在【基础资料】的账户档案里",IF($B1342="","※没填日期，这一笔不会进任何月份的报表",IF(AND($F1342&lt;&gt;"",$G1342&lt;&gt;""),"※收入和支出不能同时填",IF(AND(N($F1342)=0,N($G1342)=0),"※收入和支出都没填",IF(OR(N($F1342)&lt;0,N($G1342)&lt;0),"※金额不能填负数，方向反了就换一列填",IF($D1342="","※没填收支类别，分类报表会漏掉这一笔",IF(ISNA(MATCH($D1342,类别表,0)),"※收支类别不在【基础资料】的清单里",IF(AND($L1342="内部转账",$M1342=""),"△内部转账要在「对方账户」写上另一头",IF(AND($L1342="内部转账",$M1342=$C1342),"※对方账户跟本账户是同一个",IF(AND($L1342&lt;&gt;"内部转账",$M1342&lt;&gt;""),"△填了对方账户，但类别不是内部转账",IF($H1342&lt;0,"△这一笔之后该账户余额成负数了，核一下",""))))))))))))</f>
        <v/>
      </c>
    </row>
    <row r="1343">
      <c r="A1343" s="17">
        <f>IF($C1343="","",COUNTA($C$5:$C1343))</f>
        <v/>
      </c>
      <c r="B1343" s="20" t="n"/>
      <c r="C1343" s="18" t="n"/>
      <c r="D1343" s="18" t="n"/>
      <c r="E1343" s="26" t="n"/>
      <c r="F1343" s="19" t="n"/>
      <c r="G1343" s="19" t="n"/>
      <c r="H1343" s="27">
        <f>IF($C1343="","",ROUND(SUMIF(账户表,$C1343,账户期初)+SUMIFS($F$5:F1343,$C$5:C1343,$C1343)-SUMIFS($G$5:G1343,$C$5:C1343,$C1343),2))</f>
        <v/>
      </c>
      <c r="I1343" s="18" t="n"/>
      <c r="J1343" s="18" t="n"/>
      <c r="K1343" s="28">
        <f>IF($B1343="","",--TEXT($B1343,"yyyymm"))</f>
        <v/>
      </c>
      <c r="L1343" s="29">
        <f>IF($D1343="","",IFERROR(INDEX(类别属性,MATCH($D1343,类别表,0)),""))</f>
        <v/>
      </c>
      <c r="M1343" s="18" t="n"/>
      <c r="N1343" s="18" t="n"/>
      <c r="O1343" s="26" t="n"/>
      <c r="P1343" s="21">
        <f>IF($C1343="","",IF(ISNA(MATCH($C1343,账户表,0)),"※这个账户不在【基础资料】的账户档案里",IF($B1343="","※没填日期，这一笔不会进任何月份的报表",IF(AND($F1343&lt;&gt;"",$G1343&lt;&gt;""),"※收入和支出不能同时填",IF(AND(N($F1343)=0,N($G1343)=0),"※收入和支出都没填",IF(OR(N($F1343)&lt;0,N($G1343)&lt;0),"※金额不能填负数，方向反了就换一列填",IF($D1343="","※没填收支类别，分类报表会漏掉这一笔",IF(ISNA(MATCH($D1343,类别表,0)),"※收支类别不在【基础资料】的清单里",IF(AND($L1343="内部转账",$M1343=""),"△内部转账要在「对方账户」写上另一头",IF(AND($L1343="内部转账",$M1343=$C1343),"※对方账户跟本账户是同一个",IF(AND($L1343&lt;&gt;"内部转账",$M1343&lt;&gt;""),"△填了对方账户，但类别不是内部转账",IF($H1343&lt;0,"△这一笔之后该账户余额成负数了，核一下",""))))))))))))</f>
        <v/>
      </c>
    </row>
    <row r="1344">
      <c r="A1344" s="17">
        <f>IF($C1344="","",COUNTA($C$5:$C1344))</f>
        <v/>
      </c>
      <c r="B1344" s="20" t="n"/>
      <c r="C1344" s="18" t="n"/>
      <c r="D1344" s="18" t="n"/>
      <c r="E1344" s="26" t="n"/>
      <c r="F1344" s="19" t="n"/>
      <c r="G1344" s="19" t="n"/>
      <c r="H1344" s="27">
        <f>IF($C1344="","",ROUND(SUMIF(账户表,$C1344,账户期初)+SUMIFS($F$5:F1344,$C$5:C1344,$C1344)-SUMIFS($G$5:G1344,$C$5:C1344,$C1344),2))</f>
        <v/>
      </c>
      <c r="I1344" s="18" t="n"/>
      <c r="J1344" s="18" t="n"/>
      <c r="K1344" s="28">
        <f>IF($B1344="","",--TEXT($B1344,"yyyymm"))</f>
        <v/>
      </c>
      <c r="L1344" s="29">
        <f>IF($D1344="","",IFERROR(INDEX(类别属性,MATCH($D1344,类别表,0)),""))</f>
        <v/>
      </c>
      <c r="M1344" s="18" t="n"/>
      <c r="N1344" s="18" t="n"/>
      <c r="O1344" s="26" t="n"/>
      <c r="P1344" s="21">
        <f>IF($C1344="","",IF(ISNA(MATCH($C1344,账户表,0)),"※这个账户不在【基础资料】的账户档案里",IF($B1344="","※没填日期，这一笔不会进任何月份的报表",IF(AND($F1344&lt;&gt;"",$G1344&lt;&gt;""),"※收入和支出不能同时填",IF(AND(N($F1344)=0,N($G1344)=0),"※收入和支出都没填",IF(OR(N($F1344)&lt;0,N($G1344)&lt;0),"※金额不能填负数，方向反了就换一列填",IF($D1344="","※没填收支类别，分类报表会漏掉这一笔",IF(ISNA(MATCH($D1344,类别表,0)),"※收支类别不在【基础资料】的清单里",IF(AND($L1344="内部转账",$M1344=""),"△内部转账要在「对方账户」写上另一头",IF(AND($L1344="内部转账",$M1344=$C1344),"※对方账户跟本账户是同一个",IF(AND($L1344&lt;&gt;"内部转账",$M1344&lt;&gt;""),"△填了对方账户，但类别不是内部转账",IF($H1344&lt;0,"△这一笔之后该账户余额成负数了，核一下",""))))))))))))</f>
        <v/>
      </c>
    </row>
    <row r="1345">
      <c r="A1345" s="17">
        <f>IF($C1345="","",COUNTA($C$5:$C1345))</f>
        <v/>
      </c>
      <c r="B1345" s="20" t="n"/>
      <c r="C1345" s="18" t="n"/>
      <c r="D1345" s="18" t="n"/>
      <c r="E1345" s="26" t="n"/>
      <c r="F1345" s="19" t="n"/>
      <c r="G1345" s="19" t="n"/>
      <c r="H1345" s="27">
        <f>IF($C1345="","",ROUND(SUMIF(账户表,$C1345,账户期初)+SUMIFS($F$5:F1345,$C$5:C1345,$C1345)-SUMIFS($G$5:G1345,$C$5:C1345,$C1345),2))</f>
        <v/>
      </c>
      <c r="I1345" s="18" t="n"/>
      <c r="J1345" s="18" t="n"/>
      <c r="K1345" s="28">
        <f>IF($B1345="","",--TEXT($B1345,"yyyymm"))</f>
        <v/>
      </c>
      <c r="L1345" s="29">
        <f>IF($D1345="","",IFERROR(INDEX(类别属性,MATCH($D1345,类别表,0)),""))</f>
        <v/>
      </c>
      <c r="M1345" s="18" t="n"/>
      <c r="N1345" s="18" t="n"/>
      <c r="O1345" s="26" t="n"/>
      <c r="P1345" s="21">
        <f>IF($C1345="","",IF(ISNA(MATCH($C1345,账户表,0)),"※这个账户不在【基础资料】的账户档案里",IF($B1345="","※没填日期，这一笔不会进任何月份的报表",IF(AND($F1345&lt;&gt;"",$G1345&lt;&gt;""),"※收入和支出不能同时填",IF(AND(N($F1345)=0,N($G1345)=0),"※收入和支出都没填",IF(OR(N($F1345)&lt;0,N($G1345)&lt;0),"※金额不能填负数，方向反了就换一列填",IF($D1345="","※没填收支类别，分类报表会漏掉这一笔",IF(ISNA(MATCH($D1345,类别表,0)),"※收支类别不在【基础资料】的清单里",IF(AND($L1345="内部转账",$M1345=""),"△内部转账要在「对方账户」写上另一头",IF(AND($L1345="内部转账",$M1345=$C1345),"※对方账户跟本账户是同一个",IF(AND($L1345&lt;&gt;"内部转账",$M1345&lt;&gt;""),"△填了对方账户，但类别不是内部转账",IF($H1345&lt;0,"△这一笔之后该账户余额成负数了，核一下",""))))))))))))</f>
        <v/>
      </c>
    </row>
    <row r="1346">
      <c r="A1346" s="17">
        <f>IF($C1346="","",COUNTA($C$5:$C1346))</f>
        <v/>
      </c>
      <c r="B1346" s="20" t="n"/>
      <c r="C1346" s="18" t="n"/>
      <c r="D1346" s="18" t="n"/>
      <c r="E1346" s="26" t="n"/>
      <c r="F1346" s="19" t="n"/>
      <c r="G1346" s="19" t="n"/>
      <c r="H1346" s="27">
        <f>IF($C1346="","",ROUND(SUMIF(账户表,$C1346,账户期初)+SUMIFS($F$5:F1346,$C$5:C1346,$C1346)-SUMIFS($G$5:G1346,$C$5:C1346,$C1346),2))</f>
        <v/>
      </c>
      <c r="I1346" s="18" t="n"/>
      <c r="J1346" s="18" t="n"/>
      <c r="K1346" s="28">
        <f>IF($B1346="","",--TEXT($B1346,"yyyymm"))</f>
        <v/>
      </c>
      <c r="L1346" s="29">
        <f>IF($D1346="","",IFERROR(INDEX(类别属性,MATCH($D1346,类别表,0)),""))</f>
        <v/>
      </c>
      <c r="M1346" s="18" t="n"/>
      <c r="N1346" s="18" t="n"/>
      <c r="O1346" s="26" t="n"/>
      <c r="P1346" s="21">
        <f>IF($C1346="","",IF(ISNA(MATCH($C1346,账户表,0)),"※这个账户不在【基础资料】的账户档案里",IF($B1346="","※没填日期，这一笔不会进任何月份的报表",IF(AND($F1346&lt;&gt;"",$G1346&lt;&gt;""),"※收入和支出不能同时填",IF(AND(N($F1346)=0,N($G1346)=0),"※收入和支出都没填",IF(OR(N($F1346)&lt;0,N($G1346)&lt;0),"※金额不能填负数，方向反了就换一列填",IF($D1346="","※没填收支类别，分类报表会漏掉这一笔",IF(ISNA(MATCH($D1346,类别表,0)),"※收支类别不在【基础资料】的清单里",IF(AND($L1346="内部转账",$M1346=""),"△内部转账要在「对方账户」写上另一头",IF(AND($L1346="内部转账",$M1346=$C1346),"※对方账户跟本账户是同一个",IF(AND($L1346&lt;&gt;"内部转账",$M1346&lt;&gt;""),"△填了对方账户，但类别不是内部转账",IF($H1346&lt;0,"△这一笔之后该账户余额成负数了，核一下",""))))))))))))</f>
        <v/>
      </c>
    </row>
    <row r="1347">
      <c r="A1347" s="17">
        <f>IF($C1347="","",COUNTA($C$5:$C1347))</f>
        <v/>
      </c>
      <c r="B1347" s="20" t="n"/>
      <c r="C1347" s="18" t="n"/>
      <c r="D1347" s="18" t="n"/>
      <c r="E1347" s="26" t="n"/>
      <c r="F1347" s="19" t="n"/>
      <c r="G1347" s="19" t="n"/>
      <c r="H1347" s="27">
        <f>IF($C1347="","",ROUND(SUMIF(账户表,$C1347,账户期初)+SUMIFS($F$5:F1347,$C$5:C1347,$C1347)-SUMIFS($G$5:G1347,$C$5:C1347,$C1347),2))</f>
        <v/>
      </c>
      <c r="I1347" s="18" t="n"/>
      <c r="J1347" s="18" t="n"/>
      <c r="K1347" s="28">
        <f>IF($B1347="","",--TEXT($B1347,"yyyymm"))</f>
        <v/>
      </c>
      <c r="L1347" s="29">
        <f>IF($D1347="","",IFERROR(INDEX(类别属性,MATCH($D1347,类别表,0)),""))</f>
        <v/>
      </c>
      <c r="M1347" s="18" t="n"/>
      <c r="N1347" s="18" t="n"/>
      <c r="O1347" s="26" t="n"/>
      <c r="P1347" s="21">
        <f>IF($C1347="","",IF(ISNA(MATCH($C1347,账户表,0)),"※这个账户不在【基础资料】的账户档案里",IF($B1347="","※没填日期，这一笔不会进任何月份的报表",IF(AND($F1347&lt;&gt;"",$G1347&lt;&gt;""),"※收入和支出不能同时填",IF(AND(N($F1347)=0,N($G1347)=0),"※收入和支出都没填",IF(OR(N($F1347)&lt;0,N($G1347)&lt;0),"※金额不能填负数，方向反了就换一列填",IF($D1347="","※没填收支类别，分类报表会漏掉这一笔",IF(ISNA(MATCH($D1347,类别表,0)),"※收支类别不在【基础资料】的清单里",IF(AND($L1347="内部转账",$M1347=""),"△内部转账要在「对方账户」写上另一头",IF(AND($L1347="内部转账",$M1347=$C1347),"※对方账户跟本账户是同一个",IF(AND($L1347&lt;&gt;"内部转账",$M1347&lt;&gt;""),"△填了对方账户，但类别不是内部转账",IF($H1347&lt;0,"△这一笔之后该账户余额成负数了，核一下",""))))))))))))</f>
        <v/>
      </c>
    </row>
    <row r="1348">
      <c r="A1348" s="17">
        <f>IF($C1348="","",COUNTA($C$5:$C1348))</f>
        <v/>
      </c>
      <c r="B1348" s="20" t="n"/>
      <c r="C1348" s="18" t="n"/>
      <c r="D1348" s="18" t="n"/>
      <c r="E1348" s="26" t="n"/>
      <c r="F1348" s="19" t="n"/>
      <c r="G1348" s="19" t="n"/>
      <c r="H1348" s="27">
        <f>IF($C1348="","",ROUND(SUMIF(账户表,$C1348,账户期初)+SUMIFS($F$5:F1348,$C$5:C1348,$C1348)-SUMIFS($G$5:G1348,$C$5:C1348,$C1348),2))</f>
        <v/>
      </c>
      <c r="I1348" s="18" t="n"/>
      <c r="J1348" s="18" t="n"/>
      <c r="K1348" s="28">
        <f>IF($B1348="","",--TEXT($B1348,"yyyymm"))</f>
        <v/>
      </c>
      <c r="L1348" s="29">
        <f>IF($D1348="","",IFERROR(INDEX(类别属性,MATCH($D1348,类别表,0)),""))</f>
        <v/>
      </c>
      <c r="M1348" s="18" t="n"/>
      <c r="N1348" s="18" t="n"/>
      <c r="O1348" s="26" t="n"/>
      <c r="P1348" s="21">
        <f>IF($C1348="","",IF(ISNA(MATCH($C1348,账户表,0)),"※这个账户不在【基础资料】的账户档案里",IF($B1348="","※没填日期，这一笔不会进任何月份的报表",IF(AND($F1348&lt;&gt;"",$G1348&lt;&gt;""),"※收入和支出不能同时填",IF(AND(N($F1348)=0,N($G1348)=0),"※收入和支出都没填",IF(OR(N($F1348)&lt;0,N($G1348)&lt;0),"※金额不能填负数，方向反了就换一列填",IF($D1348="","※没填收支类别，分类报表会漏掉这一笔",IF(ISNA(MATCH($D1348,类别表,0)),"※收支类别不在【基础资料】的清单里",IF(AND($L1348="内部转账",$M1348=""),"△内部转账要在「对方账户」写上另一头",IF(AND($L1348="内部转账",$M1348=$C1348),"※对方账户跟本账户是同一个",IF(AND($L1348&lt;&gt;"内部转账",$M1348&lt;&gt;""),"△填了对方账户，但类别不是内部转账",IF($H1348&lt;0,"△这一笔之后该账户余额成负数了，核一下",""))))))))))))</f>
        <v/>
      </c>
    </row>
    <row r="1349">
      <c r="A1349" s="17">
        <f>IF($C1349="","",COUNTA($C$5:$C1349))</f>
        <v/>
      </c>
      <c r="B1349" s="20" t="n"/>
      <c r="C1349" s="18" t="n"/>
      <c r="D1349" s="18" t="n"/>
      <c r="E1349" s="26" t="n"/>
      <c r="F1349" s="19" t="n"/>
      <c r="G1349" s="19" t="n"/>
      <c r="H1349" s="27">
        <f>IF($C1349="","",ROUND(SUMIF(账户表,$C1349,账户期初)+SUMIFS($F$5:F1349,$C$5:C1349,$C1349)-SUMIFS($G$5:G1349,$C$5:C1349,$C1349),2))</f>
        <v/>
      </c>
      <c r="I1349" s="18" t="n"/>
      <c r="J1349" s="18" t="n"/>
      <c r="K1349" s="28">
        <f>IF($B1349="","",--TEXT($B1349,"yyyymm"))</f>
        <v/>
      </c>
      <c r="L1349" s="29">
        <f>IF($D1349="","",IFERROR(INDEX(类别属性,MATCH($D1349,类别表,0)),""))</f>
        <v/>
      </c>
      <c r="M1349" s="18" t="n"/>
      <c r="N1349" s="18" t="n"/>
      <c r="O1349" s="26" t="n"/>
      <c r="P1349" s="21">
        <f>IF($C1349="","",IF(ISNA(MATCH($C1349,账户表,0)),"※这个账户不在【基础资料】的账户档案里",IF($B1349="","※没填日期，这一笔不会进任何月份的报表",IF(AND($F1349&lt;&gt;"",$G1349&lt;&gt;""),"※收入和支出不能同时填",IF(AND(N($F1349)=0,N($G1349)=0),"※收入和支出都没填",IF(OR(N($F1349)&lt;0,N($G1349)&lt;0),"※金额不能填负数，方向反了就换一列填",IF($D1349="","※没填收支类别，分类报表会漏掉这一笔",IF(ISNA(MATCH($D1349,类别表,0)),"※收支类别不在【基础资料】的清单里",IF(AND($L1349="内部转账",$M1349=""),"△内部转账要在「对方账户」写上另一头",IF(AND($L1349="内部转账",$M1349=$C1349),"※对方账户跟本账户是同一个",IF(AND($L1349&lt;&gt;"内部转账",$M1349&lt;&gt;""),"△填了对方账户，但类别不是内部转账",IF($H1349&lt;0,"△这一笔之后该账户余额成负数了，核一下",""))))))))))))</f>
        <v/>
      </c>
    </row>
    <row r="1350">
      <c r="A1350" s="17">
        <f>IF($C1350="","",COUNTA($C$5:$C1350))</f>
        <v/>
      </c>
      <c r="B1350" s="20" t="n"/>
      <c r="C1350" s="18" t="n"/>
      <c r="D1350" s="18" t="n"/>
      <c r="E1350" s="26" t="n"/>
      <c r="F1350" s="19" t="n"/>
      <c r="G1350" s="19" t="n"/>
      <c r="H1350" s="27">
        <f>IF($C1350="","",ROUND(SUMIF(账户表,$C1350,账户期初)+SUMIFS($F$5:F1350,$C$5:C1350,$C1350)-SUMIFS($G$5:G1350,$C$5:C1350,$C1350),2))</f>
        <v/>
      </c>
      <c r="I1350" s="18" t="n"/>
      <c r="J1350" s="18" t="n"/>
      <c r="K1350" s="28">
        <f>IF($B1350="","",--TEXT($B1350,"yyyymm"))</f>
        <v/>
      </c>
      <c r="L1350" s="29">
        <f>IF($D1350="","",IFERROR(INDEX(类别属性,MATCH($D1350,类别表,0)),""))</f>
        <v/>
      </c>
      <c r="M1350" s="18" t="n"/>
      <c r="N1350" s="18" t="n"/>
      <c r="O1350" s="26" t="n"/>
      <c r="P1350" s="21">
        <f>IF($C1350="","",IF(ISNA(MATCH($C1350,账户表,0)),"※这个账户不在【基础资料】的账户档案里",IF($B1350="","※没填日期，这一笔不会进任何月份的报表",IF(AND($F1350&lt;&gt;"",$G1350&lt;&gt;""),"※收入和支出不能同时填",IF(AND(N($F1350)=0,N($G1350)=0),"※收入和支出都没填",IF(OR(N($F1350)&lt;0,N($G1350)&lt;0),"※金额不能填负数，方向反了就换一列填",IF($D1350="","※没填收支类别，分类报表会漏掉这一笔",IF(ISNA(MATCH($D1350,类别表,0)),"※收支类别不在【基础资料】的清单里",IF(AND($L1350="内部转账",$M1350=""),"△内部转账要在「对方账户」写上另一头",IF(AND($L1350="内部转账",$M1350=$C1350),"※对方账户跟本账户是同一个",IF(AND($L1350&lt;&gt;"内部转账",$M1350&lt;&gt;""),"△填了对方账户，但类别不是内部转账",IF($H1350&lt;0,"△这一笔之后该账户余额成负数了，核一下",""))))))))))))</f>
        <v/>
      </c>
    </row>
    <row r="1351">
      <c r="A1351" s="17">
        <f>IF($C1351="","",COUNTA($C$5:$C1351))</f>
        <v/>
      </c>
      <c r="B1351" s="20" t="n"/>
      <c r="C1351" s="18" t="n"/>
      <c r="D1351" s="18" t="n"/>
      <c r="E1351" s="26" t="n"/>
      <c r="F1351" s="19" t="n"/>
      <c r="G1351" s="19" t="n"/>
      <c r="H1351" s="27">
        <f>IF($C1351="","",ROUND(SUMIF(账户表,$C1351,账户期初)+SUMIFS($F$5:F1351,$C$5:C1351,$C1351)-SUMIFS($G$5:G1351,$C$5:C1351,$C1351),2))</f>
        <v/>
      </c>
      <c r="I1351" s="18" t="n"/>
      <c r="J1351" s="18" t="n"/>
      <c r="K1351" s="28">
        <f>IF($B1351="","",--TEXT($B1351,"yyyymm"))</f>
        <v/>
      </c>
      <c r="L1351" s="29">
        <f>IF($D1351="","",IFERROR(INDEX(类别属性,MATCH($D1351,类别表,0)),""))</f>
        <v/>
      </c>
      <c r="M1351" s="18" t="n"/>
      <c r="N1351" s="18" t="n"/>
      <c r="O1351" s="26" t="n"/>
      <c r="P1351" s="21">
        <f>IF($C1351="","",IF(ISNA(MATCH($C1351,账户表,0)),"※这个账户不在【基础资料】的账户档案里",IF($B1351="","※没填日期，这一笔不会进任何月份的报表",IF(AND($F1351&lt;&gt;"",$G1351&lt;&gt;""),"※收入和支出不能同时填",IF(AND(N($F1351)=0,N($G1351)=0),"※收入和支出都没填",IF(OR(N($F1351)&lt;0,N($G1351)&lt;0),"※金额不能填负数，方向反了就换一列填",IF($D1351="","※没填收支类别，分类报表会漏掉这一笔",IF(ISNA(MATCH($D1351,类别表,0)),"※收支类别不在【基础资料】的清单里",IF(AND($L1351="内部转账",$M1351=""),"△内部转账要在「对方账户」写上另一头",IF(AND($L1351="内部转账",$M1351=$C1351),"※对方账户跟本账户是同一个",IF(AND($L1351&lt;&gt;"内部转账",$M1351&lt;&gt;""),"△填了对方账户，但类别不是内部转账",IF($H1351&lt;0,"△这一笔之后该账户余额成负数了，核一下",""))))))))))))</f>
        <v/>
      </c>
    </row>
    <row r="1352">
      <c r="A1352" s="17">
        <f>IF($C1352="","",COUNTA($C$5:$C1352))</f>
        <v/>
      </c>
      <c r="B1352" s="20" t="n"/>
      <c r="C1352" s="18" t="n"/>
      <c r="D1352" s="18" t="n"/>
      <c r="E1352" s="26" t="n"/>
      <c r="F1352" s="19" t="n"/>
      <c r="G1352" s="19" t="n"/>
      <c r="H1352" s="27">
        <f>IF($C1352="","",ROUND(SUMIF(账户表,$C1352,账户期初)+SUMIFS($F$5:F1352,$C$5:C1352,$C1352)-SUMIFS($G$5:G1352,$C$5:C1352,$C1352),2))</f>
        <v/>
      </c>
      <c r="I1352" s="18" t="n"/>
      <c r="J1352" s="18" t="n"/>
      <c r="K1352" s="28">
        <f>IF($B1352="","",--TEXT($B1352,"yyyymm"))</f>
        <v/>
      </c>
      <c r="L1352" s="29">
        <f>IF($D1352="","",IFERROR(INDEX(类别属性,MATCH($D1352,类别表,0)),""))</f>
        <v/>
      </c>
      <c r="M1352" s="18" t="n"/>
      <c r="N1352" s="18" t="n"/>
      <c r="O1352" s="26" t="n"/>
      <c r="P1352" s="21">
        <f>IF($C1352="","",IF(ISNA(MATCH($C1352,账户表,0)),"※这个账户不在【基础资料】的账户档案里",IF($B1352="","※没填日期，这一笔不会进任何月份的报表",IF(AND($F1352&lt;&gt;"",$G1352&lt;&gt;""),"※收入和支出不能同时填",IF(AND(N($F1352)=0,N($G1352)=0),"※收入和支出都没填",IF(OR(N($F1352)&lt;0,N($G1352)&lt;0),"※金额不能填负数，方向反了就换一列填",IF($D1352="","※没填收支类别，分类报表会漏掉这一笔",IF(ISNA(MATCH($D1352,类别表,0)),"※收支类别不在【基础资料】的清单里",IF(AND($L1352="内部转账",$M1352=""),"△内部转账要在「对方账户」写上另一头",IF(AND($L1352="内部转账",$M1352=$C1352),"※对方账户跟本账户是同一个",IF(AND($L1352&lt;&gt;"内部转账",$M1352&lt;&gt;""),"△填了对方账户，但类别不是内部转账",IF($H1352&lt;0,"△这一笔之后该账户余额成负数了，核一下",""))))))))))))</f>
        <v/>
      </c>
    </row>
    <row r="1353">
      <c r="A1353" s="17">
        <f>IF($C1353="","",COUNTA($C$5:$C1353))</f>
        <v/>
      </c>
      <c r="B1353" s="20" t="n"/>
      <c r="C1353" s="18" t="n"/>
      <c r="D1353" s="18" t="n"/>
      <c r="E1353" s="26" t="n"/>
      <c r="F1353" s="19" t="n"/>
      <c r="G1353" s="19" t="n"/>
      <c r="H1353" s="27">
        <f>IF($C1353="","",ROUND(SUMIF(账户表,$C1353,账户期初)+SUMIFS($F$5:F1353,$C$5:C1353,$C1353)-SUMIFS($G$5:G1353,$C$5:C1353,$C1353),2))</f>
        <v/>
      </c>
      <c r="I1353" s="18" t="n"/>
      <c r="J1353" s="18" t="n"/>
      <c r="K1353" s="28">
        <f>IF($B1353="","",--TEXT($B1353,"yyyymm"))</f>
        <v/>
      </c>
      <c r="L1353" s="29">
        <f>IF($D1353="","",IFERROR(INDEX(类别属性,MATCH($D1353,类别表,0)),""))</f>
        <v/>
      </c>
      <c r="M1353" s="18" t="n"/>
      <c r="N1353" s="18" t="n"/>
      <c r="O1353" s="26" t="n"/>
      <c r="P1353" s="21">
        <f>IF($C1353="","",IF(ISNA(MATCH($C1353,账户表,0)),"※这个账户不在【基础资料】的账户档案里",IF($B1353="","※没填日期，这一笔不会进任何月份的报表",IF(AND($F1353&lt;&gt;"",$G1353&lt;&gt;""),"※收入和支出不能同时填",IF(AND(N($F1353)=0,N($G1353)=0),"※收入和支出都没填",IF(OR(N($F1353)&lt;0,N($G1353)&lt;0),"※金额不能填负数，方向反了就换一列填",IF($D1353="","※没填收支类别，分类报表会漏掉这一笔",IF(ISNA(MATCH($D1353,类别表,0)),"※收支类别不在【基础资料】的清单里",IF(AND($L1353="内部转账",$M1353=""),"△内部转账要在「对方账户」写上另一头",IF(AND($L1353="内部转账",$M1353=$C1353),"※对方账户跟本账户是同一个",IF(AND($L1353&lt;&gt;"内部转账",$M1353&lt;&gt;""),"△填了对方账户，但类别不是内部转账",IF($H1353&lt;0,"△这一笔之后该账户余额成负数了，核一下",""))))))))))))</f>
        <v/>
      </c>
    </row>
    <row r="1354">
      <c r="A1354" s="17">
        <f>IF($C1354="","",COUNTA($C$5:$C1354))</f>
        <v/>
      </c>
      <c r="B1354" s="20" t="n"/>
      <c r="C1354" s="18" t="n"/>
      <c r="D1354" s="18" t="n"/>
      <c r="E1354" s="26" t="n"/>
      <c r="F1354" s="19" t="n"/>
      <c r="G1354" s="19" t="n"/>
      <c r="H1354" s="27">
        <f>IF($C1354="","",ROUND(SUMIF(账户表,$C1354,账户期初)+SUMIFS($F$5:F1354,$C$5:C1354,$C1354)-SUMIFS($G$5:G1354,$C$5:C1354,$C1354),2))</f>
        <v/>
      </c>
      <c r="I1354" s="18" t="n"/>
      <c r="J1354" s="18" t="n"/>
      <c r="K1354" s="28">
        <f>IF($B1354="","",--TEXT($B1354,"yyyymm"))</f>
        <v/>
      </c>
      <c r="L1354" s="29">
        <f>IF($D1354="","",IFERROR(INDEX(类别属性,MATCH($D1354,类别表,0)),""))</f>
        <v/>
      </c>
      <c r="M1354" s="18" t="n"/>
      <c r="N1354" s="18" t="n"/>
      <c r="O1354" s="26" t="n"/>
      <c r="P1354" s="21">
        <f>IF($C1354="","",IF(ISNA(MATCH($C1354,账户表,0)),"※这个账户不在【基础资料】的账户档案里",IF($B1354="","※没填日期，这一笔不会进任何月份的报表",IF(AND($F1354&lt;&gt;"",$G1354&lt;&gt;""),"※收入和支出不能同时填",IF(AND(N($F1354)=0,N($G1354)=0),"※收入和支出都没填",IF(OR(N($F1354)&lt;0,N($G1354)&lt;0),"※金额不能填负数，方向反了就换一列填",IF($D1354="","※没填收支类别，分类报表会漏掉这一笔",IF(ISNA(MATCH($D1354,类别表,0)),"※收支类别不在【基础资料】的清单里",IF(AND($L1354="内部转账",$M1354=""),"△内部转账要在「对方账户」写上另一头",IF(AND($L1354="内部转账",$M1354=$C1354),"※对方账户跟本账户是同一个",IF(AND($L1354&lt;&gt;"内部转账",$M1354&lt;&gt;""),"△填了对方账户，但类别不是内部转账",IF($H1354&lt;0,"△这一笔之后该账户余额成负数了，核一下",""))))))))))))</f>
        <v/>
      </c>
    </row>
    <row r="1355">
      <c r="A1355" s="17">
        <f>IF($C1355="","",COUNTA($C$5:$C1355))</f>
        <v/>
      </c>
      <c r="B1355" s="20" t="n"/>
      <c r="C1355" s="18" t="n"/>
      <c r="D1355" s="18" t="n"/>
      <c r="E1355" s="26" t="n"/>
      <c r="F1355" s="19" t="n"/>
      <c r="G1355" s="19" t="n"/>
      <c r="H1355" s="27">
        <f>IF($C1355="","",ROUND(SUMIF(账户表,$C1355,账户期初)+SUMIFS($F$5:F1355,$C$5:C1355,$C1355)-SUMIFS($G$5:G1355,$C$5:C1355,$C1355),2))</f>
        <v/>
      </c>
      <c r="I1355" s="18" t="n"/>
      <c r="J1355" s="18" t="n"/>
      <c r="K1355" s="28">
        <f>IF($B1355="","",--TEXT($B1355,"yyyymm"))</f>
        <v/>
      </c>
      <c r="L1355" s="29">
        <f>IF($D1355="","",IFERROR(INDEX(类别属性,MATCH($D1355,类别表,0)),""))</f>
        <v/>
      </c>
      <c r="M1355" s="18" t="n"/>
      <c r="N1355" s="18" t="n"/>
      <c r="O1355" s="26" t="n"/>
      <c r="P1355" s="21">
        <f>IF($C1355="","",IF(ISNA(MATCH($C1355,账户表,0)),"※这个账户不在【基础资料】的账户档案里",IF($B1355="","※没填日期，这一笔不会进任何月份的报表",IF(AND($F1355&lt;&gt;"",$G1355&lt;&gt;""),"※收入和支出不能同时填",IF(AND(N($F1355)=0,N($G1355)=0),"※收入和支出都没填",IF(OR(N($F1355)&lt;0,N($G1355)&lt;0),"※金额不能填负数，方向反了就换一列填",IF($D1355="","※没填收支类别，分类报表会漏掉这一笔",IF(ISNA(MATCH($D1355,类别表,0)),"※收支类别不在【基础资料】的清单里",IF(AND($L1355="内部转账",$M1355=""),"△内部转账要在「对方账户」写上另一头",IF(AND($L1355="内部转账",$M1355=$C1355),"※对方账户跟本账户是同一个",IF(AND($L1355&lt;&gt;"内部转账",$M1355&lt;&gt;""),"△填了对方账户，但类别不是内部转账",IF($H1355&lt;0,"△这一笔之后该账户余额成负数了，核一下",""))))))))))))</f>
        <v/>
      </c>
    </row>
    <row r="1356">
      <c r="A1356" s="17">
        <f>IF($C1356="","",COUNTA($C$5:$C1356))</f>
        <v/>
      </c>
      <c r="B1356" s="20" t="n"/>
      <c r="C1356" s="18" t="n"/>
      <c r="D1356" s="18" t="n"/>
      <c r="E1356" s="26" t="n"/>
      <c r="F1356" s="19" t="n"/>
      <c r="G1356" s="19" t="n"/>
      <c r="H1356" s="27">
        <f>IF($C1356="","",ROUND(SUMIF(账户表,$C1356,账户期初)+SUMIFS($F$5:F1356,$C$5:C1356,$C1356)-SUMIFS($G$5:G1356,$C$5:C1356,$C1356),2))</f>
        <v/>
      </c>
      <c r="I1356" s="18" t="n"/>
      <c r="J1356" s="18" t="n"/>
      <c r="K1356" s="28">
        <f>IF($B1356="","",--TEXT($B1356,"yyyymm"))</f>
        <v/>
      </c>
      <c r="L1356" s="29">
        <f>IF($D1356="","",IFERROR(INDEX(类别属性,MATCH($D1356,类别表,0)),""))</f>
        <v/>
      </c>
      <c r="M1356" s="18" t="n"/>
      <c r="N1356" s="18" t="n"/>
      <c r="O1356" s="26" t="n"/>
      <c r="P1356" s="21">
        <f>IF($C1356="","",IF(ISNA(MATCH($C1356,账户表,0)),"※这个账户不在【基础资料】的账户档案里",IF($B1356="","※没填日期，这一笔不会进任何月份的报表",IF(AND($F1356&lt;&gt;"",$G1356&lt;&gt;""),"※收入和支出不能同时填",IF(AND(N($F1356)=0,N($G1356)=0),"※收入和支出都没填",IF(OR(N($F1356)&lt;0,N($G1356)&lt;0),"※金额不能填负数，方向反了就换一列填",IF($D1356="","※没填收支类别，分类报表会漏掉这一笔",IF(ISNA(MATCH($D1356,类别表,0)),"※收支类别不在【基础资料】的清单里",IF(AND($L1356="内部转账",$M1356=""),"△内部转账要在「对方账户」写上另一头",IF(AND($L1356="内部转账",$M1356=$C1356),"※对方账户跟本账户是同一个",IF(AND($L1356&lt;&gt;"内部转账",$M1356&lt;&gt;""),"△填了对方账户，但类别不是内部转账",IF($H1356&lt;0,"△这一笔之后该账户余额成负数了，核一下",""))))))))))))</f>
        <v/>
      </c>
    </row>
    <row r="1357">
      <c r="A1357" s="17">
        <f>IF($C1357="","",COUNTA($C$5:$C1357))</f>
        <v/>
      </c>
      <c r="B1357" s="20" t="n"/>
      <c r="C1357" s="18" t="n"/>
      <c r="D1357" s="18" t="n"/>
      <c r="E1357" s="26" t="n"/>
      <c r="F1357" s="19" t="n"/>
      <c r="G1357" s="19" t="n"/>
      <c r="H1357" s="27">
        <f>IF($C1357="","",ROUND(SUMIF(账户表,$C1357,账户期初)+SUMIFS($F$5:F1357,$C$5:C1357,$C1357)-SUMIFS($G$5:G1357,$C$5:C1357,$C1357),2))</f>
        <v/>
      </c>
      <c r="I1357" s="18" t="n"/>
      <c r="J1357" s="18" t="n"/>
      <c r="K1357" s="28">
        <f>IF($B1357="","",--TEXT($B1357,"yyyymm"))</f>
        <v/>
      </c>
      <c r="L1357" s="29">
        <f>IF($D1357="","",IFERROR(INDEX(类别属性,MATCH($D1357,类别表,0)),""))</f>
        <v/>
      </c>
      <c r="M1357" s="18" t="n"/>
      <c r="N1357" s="18" t="n"/>
      <c r="O1357" s="26" t="n"/>
      <c r="P1357" s="21">
        <f>IF($C1357="","",IF(ISNA(MATCH($C1357,账户表,0)),"※这个账户不在【基础资料】的账户档案里",IF($B1357="","※没填日期，这一笔不会进任何月份的报表",IF(AND($F1357&lt;&gt;"",$G1357&lt;&gt;""),"※收入和支出不能同时填",IF(AND(N($F1357)=0,N($G1357)=0),"※收入和支出都没填",IF(OR(N($F1357)&lt;0,N($G1357)&lt;0),"※金额不能填负数，方向反了就换一列填",IF($D1357="","※没填收支类别，分类报表会漏掉这一笔",IF(ISNA(MATCH($D1357,类别表,0)),"※收支类别不在【基础资料】的清单里",IF(AND($L1357="内部转账",$M1357=""),"△内部转账要在「对方账户」写上另一头",IF(AND($L1357="内部转账",$M1357=$C1357),"※对方账户跟本账户是同一个",IF(AND($L1357&lt;&gt;"内部转账",$M1357&lt;&gt;""),"△填了对方账户，但类别不是内部转账",IF($H1357&lt;0,"△这一笔之后该账户余额成负数了，核一下",""))))))))))))</f>
        <v/>
      </c>
    </row>
    <row r="1358">
      <c r="A1358" s="17">
        <f>IF($C1358="","",COUNTA($C$5:$C1358))</f>
        <v/>
      </c>
      <c r="B1358" s="20" t="n"/>
      <c r="C1358" s="18" t="n"/>
      <c r="D1358" s="18" t="n"/>
      <c r="E1358" s="26" t="n"/>
      <c r="F1358" s="19" t="n"/>
      <c r="G1358" s="19" t="n"/>
      <c r="H1358" s="27">
        <f>IF($C1358="","",ROUND(SUMIF(账户表,$C1358,账户期初)+SUMIFS($F$5:F1358,$C$5:C1358,$C1358)-SUMIFS($G$5:G1358,$C$5:C1358,$C1358),2))</f>
        <v/>
      </c>
      <c r="I1358" s="18" t="n"/>
      <c r="J1358" s="18" t="n"/>
      <c r="K1358" s="28">
        <f>IF($B1358="","",--TEXT($B1358,"yyyymm"))</f>
        <v/>
      </c>
      <c r="L1358" s="29">
        <f>IF($D1358="","",IFERROR(INDEX(类别属性,MATCH($D1358,类别表,0)),""))</f>
        <v/>
      </c>
      <c r="M1358" s="18" t="n"/>
      <c r="N1358" s="18" t="n"/>
      <c r="O1358" s="26" t="n"/>
      <c r="P1358" s="21">
        <f>IF($C1358="","",IF(ISNA(MATCH($C1358,账户表,0)),"※这个账户不在【基础资料】的账户档案里",IF($B1358="","※没填日期，这一笔不会进任何月份的报表",IF(AND($F1358&lt;&gt;"",$G1358&lt;&gt;""),"※收入和支出不能同时填",IF(AND(N($F1358)=0,N($G1358)=0),"※收入和支出都没填",IF(OR(N($F1358)&lt;0,N($G1358)&lt;0),"※金额不能填负数，方向反了就换一列填",IF($D1358="","※没填收支类别，分类报表会漏掉这一笔",IF(ISNA(MATCH($D1358,类别表,0)),"※收支类别不在【基础资料】的清单里",IF(AND($L1358="内部转账",$M1358=""),"△内部转账要在「对方账户」写上另一头",IF(AND($L1358="内部转账",$M1358=$C1358),"※对方账户跟本账户是同一个",IF(AND($L1358&lt;&gt;"内部转账",$M1358&lt;&gt;""),"△填了对方账户，但类别不是内部转账",IF($H1358&lt;0,"△这一笔之后该账户余额成负数了，核一下",""))))))))))))</f>
        <v/>
      </c>
    </row>
    <row r="1359">
      <c r="A1359" s="17">
        <f>IF($C1359="","",COUNTA($C$5:$C1359))</f>
        <v/>
      </c>
      <c r="B1359" s="20" t="n"/>
      <c r="C1359" s="18" t="n"/>
      <c r="D1359" s="18" t="n"/>
      <c r="E1359" s="26" t="n"/>
      <c r="F1359" s="19" t="n"/>
      <c r="G1359" s="19" t="n"/>
      <c r="H1359" s="27">
        <f>IF($C1359="","",ROUND(SUMIF(账户表,$C1359,账户期初)+SUMIFS($F$5:F1359,$C$5:C1359,$C1359)-SUMIFS($G$5:G1359,$C$5:C1359,$C1359),2))</f>
        <v/>
      </c>
      <c r="I1359" s="18" t="n"/>
      <c r="J1359" s="18" t="n"/>
      <c r="K1359" s="28">
        <f>IF($B1359="","",--TEXT($B1359,"yyyymm"))</f>
        <v/>
      </c>
      <c r="L1359" s="29">
        <f>IF($D1359="","",IFERROR(INDEX(类别属性,MATCH($D1359,类别表,0)),""))</f>
        <v/>
      </c>
      <c r="M1359" s="18" t="n"/>
      <c r="N1359" s="18" t="n"/>
      <c r="O1359" s="26" t="n"/>
      <c r="P1359" s="21">
        <f>IF($C1359="","",IF(ISNA(MATCH($C1359,账户表,0)),"※这个账户不在【基础资料】的账户档案里",IF($B1359="","※没填日期，这一笔不会进任何月份的报表",IF(AND($F1359&lt;&gt;"",$G1359&lt;&gt;""),"※收入和支出不能同时填",IF(AND(N($F1359)=0,N($G1359)=0),"※收入和支出都没填",IF(OR(N($F1359)&lt;0,N($G1359)&lt;0),"※金额不能填负数，方向反了就换一列填",IF($D1359="","※没填收支类别，分类报表会漏掉这一笔",IF(ISNA(MATCH($D1359,类别表,0)),"※收支类别不在【基础资料】的清单里",IF(AND($L1359="内部转账",$M1359=""),"△内部转账要在「对方账户」写上另一头",IF(AND($L1359="内部转账",$M1359=$C1359),"※对方账户跟本账户是同一个",IF(AND($L1359&lt;&gt;"内部转账",$M1359&lt;&gt;""),"△填了对方账户，但类别不是内部转账",IF($H1359&lt;0,"△这一笔之后该账户余额成负数了，核一下",""))))))))))))</f>
        <v/>
      </c>
    </row>
    <row r="1360">
      <c r="A1360" s="17">
        <f>IF($C1360="","",COUNTA($C$5:$C1360))</f>
        <v/>
      </c>
      <c r="B1360" s="20" t="n"/>
      <c r="C1360" s="18" t="n"/>
      <c r="D1360" s="18" t="n"/>
      <c r="E1360" s="26" t="n"/>
      <c r="F1360" s="19" t="n"/>
      <c r="G1360" s="19" t="n"/>
      <c r="H1360" s="27">
        <f>IF($C1360="","",ROUND(SUMIF(账户表,$C1360,账户期初)+SUMIFS($F$5:F1360,$C$5:C1360,$C1360)-SUMIFS($G$5:G1360,$C$5:C1360,$C1360),2))</f>
        <v/>
      </c>
      <c r="I1360" s="18" t="n"/>
      <c r="J1360" s="18" t="n"/>
      <c r="K1360" s="28">
        <f>IF($B1360="","",--TEXT($B1360,"yyyymm"))</f>
        <v/>
      </c>
      <c r="L1360" s="29">
        <f>IF($D1360="","",IFERROR(INDEX(类别属性,MATCH($D1360,类别表,0)),""))</f>
        <v/>
      </c>
      <c r="M1360" s="18" t="n"/>
      <c r="N1360" s="18" t="n"/>
      <c r="O1360" s="26" t="n"/>
      <c r="P1360" s="21">
        <f>IF($C1360="","",IF(ISNA(MATCH($C1360,账户表,0)),"※这个账户不在【基础资料】的账户档案里",IF($B1360="","※没填日期，这一笔不会进任何月份的报表",IF(AND($F1360&lt;&gt;"",$G1360&lt;&gt;""),"※收入和支出不能同时填",IF(AND(N($F1360)=0,N($G1360)=0),"※收入和支出都没填",IF(OR(N($F1360)&lt;0,N($G1360)&lt;0),"※金额不能填负数，方向反了就换一列填",IF($D1360="","※没填收支类别，分类报表会漏掉这一笔",IF(ISNA(MATCH($D1360,类别表,0)),"※收支类别不在【基础资料】的清单里",IF(AND($L1360="内部转账",$M1360=""),"△内部转账要在「对方账户」写上另一头",IF(AND($L1360="内部转账",$M1360=$C1360),"※对方账户跟本账户是同一个",IF(AND($L1360&lt;&gt;"内部转账",$M1360&lt;&gt;""),"△填了对方账户，但类别不是内部转账",IF($H1360&lt;0,"△这一笔之后该账户余额成负数了，核一下",""))))))))))))</f>
        <v/>
      </c>
    </row>
    <row r="1361">
      <c r="A1361" s="17">
        <f>IF($C1361="","",COUNTA($C$5:$C1361))</f>
        <v/>
      </c>
      <c r="B1361" s="20" t="n"/>
      <c r="C1361" s="18" t="n"/>
      <c r="D1361" s="18" t="n"/>
      <c r="E1361" s="26" t="n"/>
      <c r="F1361" s="19" t="n"/>
      <c r="G1361" s="19" t="n"/>
      <c r="H1361" s="27">
        <f>IF($C1361="","",ROUND(SUMIF(账户表,$C1361,账户期初)+SUMIFS($F$5:F1361,$C$5:C1361,$C1361)-SUMIFS($G$5:G1361,$C$5:C1361,$C1361),2))</f>
        <v/>
      </c>
      <c r="I1361" s="18" t="n"/>
      <c r="J1361" s="18" t="n"/>
      <c r="K1361" s="28">
        <f>IF($B1361="","",--TEXT($B1361,"yyyymm"))</f>
        <v/>
      </c>
      <c r="L1361" s="29">
        <f>IF($D1361="","",IFERROR(INDEX(类别属性,MATCH($D1361,类别表,0)),""))</f>
        <v/>
      </c>
      <c r="M1361" s="18" t="n"/>
      <c r="N1361" s="18" t="n"/>
      <c r="O1361" s="26" t="n"/>
      <c r="P1361" s="21">
        <f>IF($C1361="","",IF(ISNA(MATCH($C1361,账户表,0)),"※这个账户不在【基础资料】的账户档案里",IF($B1361="","※没填日期，这一笔不会进任何月份的报表",IF(AND($F1361&lt;&gt;"",$G1361&lt;&gt;""),"※收入和支出不能同时填",IF(AND(N($F1361)=0,N($G1361)=0),"※收入和支出都没填",IF(OR(N($F1361)&lt;0,N($G1361)&lt;0),"※金额不能填负数，方向反了就换一列填",IF($D1361="","※没填收支类别，分类报表会漏掉这一笔",IF(ISNA(MATCH($D1361,类别表,0)),"※收支类别不在【基础资料】的清单里",IF(AND($L1361="内部转账",$M1361=""),"△内部转账要在「对方账户」写上另一头",IF(AND($L1361="内部转账",$M1361=$C1361),"※对方账户跟本账户是同一个",IF(AND($L1361&lt;&gt;"内部转账",$M1361&lt;&gt;""),"△填了对方账户，但类别不是内部转账",IF($H1361&lt;0,"△这一笔之后该账户余额成负数了，核一下",""))))))))))))</f>
        <v/>
      </c>
    </row>
    <row r="1362">
      <c r="A1362" s="17">
        <f>IF($C1362="","",COUNTA($C$5:$C1362))</f>
        <v/>
      </c>
      <c r="B1362" s="20" t="n"/>
      <c r="C1362" s="18" t="n"/>
      <c r="D1362" s="18" t="n"/>
      <c r="E1362" s="26" t="n"/>
      <c r="F1362" s="19" t="n"/>
      <c r="G1362" s="19" t="n"/>
      <c r="H1362" s="27">
        <f>IF($C1362="","",ROUND(SUMIF(账户表,$C1362,账户期初)+SUMIFS($F$5:F1362,$C$5:C1362,$C1362)-SUMIFS($G$5:G1362,$C$5:C1362,$C1362),2))</f>
        <v/>
      </c>
      <c r="I1362" s="18" t="n"/>
      <c r="J1362" s="18" t="n"/>
      <c r="K1362" s="28">
        <f>IF($B1362="","",--TEXT($B1362,"yyyymm"))</f>
        <v/>
      </c>
      <c r="L1362" s="29">
        <f>IF($D1362="","",IFERROR(INDEX(类别属性,MATCH($D1362,类别表,0)),""))</f>
        <v/>
      </c>
      <c r="M1362" s="18" t="n"/>
      <c r="N1362" s="18" t="n"/>
      <c r="O1362" s="26" t="n"/>
      <c r="P1362" s="21">
        <f>IF($C1362="","",IF(ISNA(MATCH($C1362,账户表,0)),"※这个账户不在【基础资料】的账户档案里",IF($B1362="","※没填日期，这一笔不会进任何月份的报表",IF(AND($F1362&lt;&gt;"",$G1362&lt;&gt;""),"※收入和支出不能同时填",IF(AND(N($F1362)=0,N($G1362)=0),"※收入和支出都没填",IF(OR(N($F1362)&lt;0,N($G1362)&lt;0),"※金额不能填负数，方向反了就换一列填",IF($D1362="","※没填收支类别，分类报表会漏掉这一笔",IF(ISNA(MATCH($D1362,类别表,0)),"※收支类别不在【基础资料】的清单里",IF(AND($L1362="内部转账",$M1362=""),"△内部转账要在「对方账户」写上另一头",IF(AND($L1362="内部转账",$M1362=$C1362),"※对方账户跟本账户是同一个",IF(AND($L1362&lt;&gt;"内部转账",$M1362&lt;&gt;""),"△填了对方账户，但类别不是内部转账",IF($H1362&lt;0,"△这一笔之后该账户余额成负数了，核一下",""))))))))))))</f>
        <v/>
      </c>
    </row>
    <row r="1363">
      <c r="A1363" s="17">
        <f>IF($C1363="","",COUNTA($C$5:$C1363))</f>
        <v/>
      </c>
      <c r="B1363" s="20" t="n"/>
      <c r="C1363" s="18" t="n"/>
      <c r="D1363" s="18" t="n"/>
      <c r="E1363" s="26" t="n"/>
      <c r="F1363" s="19" t="n"/>
      <c r="G1363" s="19" t="n"/>
      <c r="H1363" s="27">
        <f>IF($C1363="","",ROUND(SUMIF(账户表,$C1363,账户期初)+SUMIFS($F$5:F1363,$C$5:C1363,$C1363)-SUMIFS($G$5:G1363,$C$5:C1363,$C1363),2))</f>
        <v/>
      </c>
      <c r="I1363" s="18" t="n"/>
      <c r="J1363" s="18" t="n"/>
      <c r="K1363" s="28">
        <f>IF($B1363="","",--TEXT($B1363,"yyyymm"))</f>
        <v/>
      </c>
      <c r="L1363" s="29">
        <f>IF($D1363="","",IFERROR(INDEX(类别属性,MATCH($D1363,类别表,0)),""))</f>
        <v/>
      </c>
      <c r="M1363" s="18" t="n"/>
      <c r="N1363" s="18" t="n"/>
      <c r="O1363" s="26" t="n"/>
      <c r="P1363" s="21">
        <f>IF($C1363="","",IF(ISNA(MATCH($C1363,账户表,0)),"※这个账户不在【基础资料】的账户档案里",IF($B1363="","※没填日期，这一笔不会进任何月份的报表",IF(AND($F1363&lt;&gt;"",$G1363&lt;&gt;""),"※收入和支出不能同时填",IF(AND(N($F1363)=0,N($G1363)=0),"※收入和支出都没填",IF(OR(N($F1363)&lt;0,N($G1363)&lt;0),"※金额不能填负数，方向反了就换一列填",IF($D1363="","※没填收支类别，分类报表会漏掉这一笔",IF(ISNA(MATCH($D1363,类别表,0)),"※收支类别不在【基础资料】的清单里",IF(AND($L1363="内部转账",$M1363=""),"△内部转账要在「对方账户」写上另一头",IF(AND($L1363="内部转账",$M1363=$C1363),"※对方账户跟本账户是同一个",IF(AND($L1363&lt;&gt;"内部转账",$M1363&lt;&gt;""),"△填了对方账户，但类别不是内部转账",IF($H1363&lt;0,"△这一笔之后该账户余额成负数了，核一下",""))))))))))))</f>
        <v/>
      </c>
    </row>
    <row r="1364">
      <c r="A1364" s="17">
        <f>IF($C1364="","",COUNTA($C$5:$C1364))</f>
        <v/>
      </c>
      <c r="B1364" s="20" t="n"/>
      <c r="C1364" s="18" t="n"/>
      <c r="D1364" s="18" t="n"/>
      <c r="E1364" s="26" t="n"/>
      <c r="F1364" s="19" t="n"/>
      <c r="G1364" s="19" t="n"/>
      <c r="H1364" s="27">
        <f>IF($C1364="","",ROUND(SUMIF(账户表,$C1364,账户期初)+SUMIFS($F$5:F1364,$C$5:C1364,$C1364)-SUMIFS($G$5:G1364,$C$5:C1364,$C1364),2))</f>
        <v/>
      </c>
      <c r="I1364" s="18" t="n"/>
      <c r="J1364" s="18" t="n"/>
      <c r="K1364" s="28">
        <f>IF($B1364="","",--TEXT($B1364,"yyyymm"))</f>
        <v/>
      </c>
      <c r="L1364" s="29">
        <f>IF($D1364="","",IFERROR(INDEX(类别属性,MATCH($D1364,类别表,0)),""))</f>
        <v/>
      </c>
      <c r="M1364" s="18" t="n"/>
      <c r="N1364" s="18" t="n"/>
      <c r="O1364" s="26" t="n"/>
      <c r="P1364" s="21">
        <f>IF($C1364="","",IF(ISNA(MATCH($C1364,账户表,0)),"※这个账户不在【基础资料】的账户档案里",IF($B1364="","※没填日期，这一笔不会进任何月份的报表",IF(AND($F1364&lt;&gt;"",$G1364&lt;&gt;""),"※收入和支出不能同时填",IF(AND(N($F1364)=0,N($G1364)=0),"※收入和支出都没填",IF(OR(N($F1364)&lt;0,N($G1364)&lt;0),"※金额不能填负数，方向反了就换一列填",IF($D1364="","※没填收支类别，分类报表会漏掉这一笔",IF(ISNA(MATCH($D1364,类别表,0)),"※收支类别不在【基础资料】的清单里",IF(AND($L1364="内部转账",$M1364=""),"△内部转账要在「对方账户」写上另一头",IF(AND($L1364="内部转账",$M1364=$C1364),"※对方账户跟本账户是同一个",IF(AND($L1364&lt;&gt;"内部转账",$M1364&lt;&gt;""),"△填了对方账户，但类别不是内部转账",IF($H1364&lt;0,"△这一笔之后该账户余额成负数了，核一下",""))))))))))))</f>
        <v/>
      </c>
    </row>
    <row r="1365">
      <c r="A1365" s="17">
        <f>IF($C1365="","",COUNTA($C$5:$C1365))</f>
        <v/>
      </c>
      <c r="B1365" s="20" t="n"/>
      <c r="C1365" s="18" t="n"/>
      <c r="D1365" s="18" t="n"/>
      <c r="E1365" s="26" t="n"/>
      <c r="F1365" s="19" t="n"/>
      <c r="G1365" s="19" t="n"/>
      <c r="H1365" s="27">
        <f>IF($C1365="","",ROUND(SUMIF(账户表,$C1365,账户期初)+SUMIFS($F$5:F1365,$C$5:C1365,$C1365)-SUMIFS($G$5:G1365,$C$5:C1365,$C1365),2))</f>
        <v/>
      </c>
      <c r="I1365" s="18" t="n"/>
      <c r="J1365" s="18" t="n"/>
      <c r="K1365" s="28">
        <f>IF($B1365="","",--TEXT($B1365,"yyyymm"))</f>
        <v/>
      </c>
      <c r="L1365" s="29">
        <f>IF($D1365="","",IFERROR(INDEX(类别属性,MATCH($D1365,类别表,0)),""))</f>
        <v/>
      </c>
      <c r="M1365" s="18" t="n"/>
      <c r="N1365" s="18" t="n"/>
      <c r="O1365" s="26" t="n"/>
      <c r="P1365" s="21">
        <f>IF($C1365="","",IF(ISNA(MATCH($C1365,账户表,0)),"※这个账户不在【基础资料】的账户档案里",IF($B1365="","※没填日期，这一笔不会进任何月份的报表",IF(AND($F1365&lt;&gt;"",$G1365&lt;&gt;""),"※收入和支出不能同时填",IF(AND(N($F1365)=0,N($G1365)=0),"※收入和支出都没填",IF(OR(N($F1365)&lt;0,N($G1365)&lt;0),"※金额不能填负数，方向反了就换一列填",IF($D1365="","※没填收支类别，分类报表会漏掉这一笔",IF(ISNA(MATCH($D1365,类别表,0)),"※收支类别不在【基础资料】的清单里",IF(AND($L1365="内部转账",$M1365=""),"△内部转账要在「对方账户」写上另一头",IF(AND($L1365="内部转账",$M1365=$C1365),"※对方账户跟本账户是同一个",IF(AND($L1365&lt;&gt;"内部转账",$M1365&lt;&gt;""),"△填了对方账户，但类别不是内部转账",IF($H1365&lt;0,"△这一笔之后该账户余额成负数了，核一下",""))))))))))))</f>
        <v/>
      </c>
    </row>
    <row r="1366">
      <c r="A1366" s="17">
        <f>IF($C1366="","",COUNTA($C$5:$C1366))</f>
        <v/>
      </c>
      <c r="B1366" s="20" t="n"/>
      <c r="C1366" s="18" t="n"/>
      <c r="D1366" s="18" t="n"/>
      <c r="E1366" s="26" t="n"/>
      <c r="F1366" s="19" t="n"/>
      <c r="G1366" s="19" t="n"/>
      <c r="H1366" s="27">
        <f>IF($C1366="","",ROUND(SUMIF(账户表,$C1366,账户期初)+SUMIFS($F$5:F1366,$C$5:C1366,$C1366)-SUMIFS($G$5:G1366,$C$5:C1366,$C1366),2))</f>
        <v/>
      </c>
      <c r="I1366" s="18" t="n"/>
      <c r="J1366" s="18" t="n"/>
      <c r="K1366" s="28">
        <f>IF($B1366="","",--TEXT($B1366,"yyyymm"))</f>
        <v/>
      </c>
      <c r="L1366" s="29">
        <f>IF($D1366="","",IFERROR(INDEX(类别属性,MATCH($D1366,类别表,0)),""))</f>
        <v/>
      </c>
      <c r="M1366" s="18" t="n"/>
      <c r="N1366" s="18" t="n"/>
      <c r="O1366" s="26" t="n"/>
      <c r="P1366" s="21">
        <f>IF($C1366="","",IF(ISNA(MATCH($C1366,账户表,0)),"※这个账户不在【基础资料】的账户档案里",IF($B1366="","※没填日期，这一笔不会进任何月份的报表",IF(AND($F1366&lt;&gt;"",$G1366&lt;&gt;""),"※收入和支出不能同时填",IF(AND(N($F1366)=0,N($G1366)=0),"※收入和支出都没填",IF(OR(N($F1366)&lt;0,N($G1366)&lt;0),"※金额不能填负数，方向反了就换一列填",IF($D1366="","※没填收支类别，分类报表会漏掉这一笔",IF(ISNA(MATCH($D1366,类别表,0)),"※收支类别不在【基础资料】的清单里",IF(AND($L1366="内部转账",$M1366=""),"△内部转账要在「对方账户」写上另一头",IF(AND($L1366="内部转账",$M1366=$C1366),"※对方账户跟本账户是同一个",IF(AND($L1366&lt;&gt;"内部转账",$M1366&lt;&gt;""),"△填了对方账户，但类别不是内部转账",IF($H1366&lt;0,"△这一笔之后该账户余额成负数了，核一下",""))))))))))))</f>
        <v/>
      </c>
    </row>
    <row r="1367">
      <c r="A1367" s="17">
        <f>IF($C1367="","",COUNTA($C$5:$C1367))</f>
        <v/>
      </c>
      <c r="B1367" s="20" t="n"/>
      <c r="C1367" s="18" t="n"/>
      <c r="D1367" s="18" t="n"/>
      <c r="E1367" s="26" t="n"/>
      <c r="F1367" s="19" t="n"/>
      <c r="G1367" s="19" t="n"/>
      <c r="H1367" s="27">
        <f>IF($C1367="","",ROUND(SUMIF(账户表,$C1367,账户期初)+SUMIFS($F$5:F1367,$C$5:C1367,$C1367)-SUMIFS($G$5:G1367,$C$5:C1367,$C1367),2))</f>
        <v/>
      </c>
      <c r="I1367" s="18" t="n"/>
      <c r="J1367" s="18" t="n"/>
      <c r="K1367" s="28">
        <f>IF($B1367="","",--TEXT($B1367,"yyyymm"))</f>
        <v/>
      </c>
      <c r="L1367" s="29">
        <f>IF($D1367="","",IFERROR(INDEX(类别属性,MATCH($D1367,类别表,0)),""))</f>
        <v/>
      </c>
      <c r="M1367" s="18" t="n"/>
      <c r="N1367" s="18" t="n"/>
      <c r="O1367" s="26" t="n"/>
      <c r="P1367" s="21">
        <f>IF($C1367="","",IF(ISNA(MATCH($C1367,账户表,0)),"※这个账户不在【基础资料】的账户档案里",IF($B1367="","※没填日期，这一笔不会进任何月份的报表",IF(AND($F1367&lt;&gt;"",$G1367&lt;&gt;""),"※收入和支出不能同时填",IF(AND(N($F1367)=0,N($G1367)=0),"※收入和支出都没填",IF(OR(N($F1367)&lt;0,N($G1367)&lt;0),"※金额不能填负数，方向反了就换一列填",IF($D1367="","※没填收支类别，分类报表会漏掉这一笔",IF(ISNA(MATCH($D1367,类别表,0)),"※收支类别不在【基础资料】的清单里",IF(AND($L1367="内部转账",$M1367=""),"△内部转账要在「对方账户」写上另一头",IF(AND($L1367="内部转账",$M1367=$C1367),"※对方账户跟本账户是同一个",IF(AND($L1367&lt;&gt;"内部转账",$M1367&lt;&gt;""),"△填了对方账户，但类别不是内部转账",IF($H1367&lt;0,"△这一笔之后该账户余额成负数了，核一下",""))))))))))))</f>
        <v/>
      </c>
    </row>
    <row r="1368">
      <c r="A1368" s="17">
        <f>IF($C1368="","",COUNTA($C$5:$C1368))</f>
        <v/>
      </c>
      <c r="B1368" s="20" t="n"/>
      <c r="C1368" s="18" t="n"/>
      <c r="D1368" s="18" t="n"/>
      <c r="E1368" s="26" t="n"/>
      <c r="F1368" s="19" t="n"/>
      <c r="G1368" s="19" t="n"/>
      <c r="H1368" s="27">
        <f>IF($C1368="","",ROUND(SUMIF(账户表,$C1368,账户期初)+SUMIFS($F$5:F1368,$C$5:C1368,$C1368)-SUMIFS($G$5:G1368,$C$5:C1368,$C1368),2))</f>
        <v/>
      </c>
      <c r="I1368" s="18" t="n"/>
      <c r="J1368" s="18" t="n"/>
      <c r="K1368" s="28">
        <f>IF($B1368="","",--TEXT($B1368,"yyyymm"))</f>
        <v/>
      </c>
      <c r="L1368" s="29">
        <f>IF($D1368="","",IFERROR(INDEX(类别属性,MATCH($D1368,类别表,0)),""))</f>
        <v/>
      </c>
      <c r="M1368" s="18" t="n"/>
      <c r="N1368" s="18" t="n"/>
      <c r="O1368" s="26" t="n"/>
      <c r="P1368" s="21">
        <f>IF($C1368="","",IF(ISNA(MATCH($C1368,账户表,0)),"※这个账户不在【基础资料】的账户档案里",IF($B1368="","※没填日期，这一笔不会进任何月份的报表",IF(AND($F1368&lt;&gt;"",$G1368&lt;&gt;""),"※收入和支出不能同时填",IF(AND(N($F1368)=0,N($G1368)=0),"※收入和支出都没填",IF(OR(N($F1368)&lt;0,N($G1368)&lt;0),"※金额不能填负数，方向反了就换一列填",IF($D1368="","※没填收支类别，分类报表会漏掉这一笔",IF(ISNA(MATCH($D1368,类别表,0)),"※收支类别不在【基础资料】的清单里",IF(AND($L1368="内部转账",$M1368=""),"△内部转账要在「对方账户」写上另一头",IF(AND($L1368="内部转账",$M1368=$C1368),"※对方账户跟本账户是同一个",IF(AND($L1368&lt;&gt;"内部转账",$M1368&lt;&gt;""),"△填了对方账户，但类别不是内部转账",IF($H1368&lt;0,"△这一笔之后该账户余额成负数了，核一下",""))))))))))))</f>
        <v/>
      </c>
    </row>
    <row r="1369">
      <c r="A1369" s="17">
        <f>IF($C1369="","",COUNTA($C$5:$C1369))</f>
        <v/>
      </c>
      <c r="B1369" s="20" t="n"/>
      <c r="C1369" s="18" t="n"/>
      <c r="D1369" s="18" t="n"/>
      <c r="E1369" s="26" t="n"/>
      <c r="F1369" s="19" t="n"/>
      <c r="G1369" s="19" t="n"/>
      <c r="H1369" s="27">
        <f>IF($C1369="","",ROUND(SUMIF(账户表,$C1369,账户期初)+SUMIFS($F$5:F1369,$C$5:C1369,$C1369)-SUMIFS($G$5:G1369,$C$5:C1369,$C1369),2))</f>
        <v/>
      </c>
      <c r="I1369" s="18" t="n"/>
      <c r="J1369" s="18" t="n"/>
      <c r="K1369" s="28">
        <f>IF($B1369="","",--TEXT($B1369,"yyyymm"))</f>
        <v/>
      </c>
      <c r="L1369" s="29">
        <f>IF($D1369="","",IFERROR(INDEX(类别属性,MATCH($D1369,类别表,0)),""))</f>
        <v/>
      </c>
      <c r="M1369" s="18" t="n"/>
      <c r="N1369" s="18" t="n"/>
      <c r="O1369" s="26" t="n"/>
      <c r="P1369" s="21">
        <f>IF($C1369="","",IF(ISNA(MATCH($C1369,账户表,0)),"※这个账户不在【基础资料】的账户档案里",IF($B1369="","※没填日期，这一笔不会进任何月份的报表",IF(AND($F1369&lt;&gt;"",$G1369&lt;&gt;""),"※收入和支出不能同时填",IF(AND(N($F1369)=0,N($G1369)=0),"※收入和支出都没填",IF(OR(N($F1369)&lt;0,N($G1369)&lt;0),"※金额不能填负数，方向反了就换一列填",IF($D1369="","※没填收支类别，分类报表会漏掉这一笔",IF(ISNA(MATCH($D1369,类别表,0)),"※收支类别不在【基础资料】的清单里",IF(AND($L1369="内部转账",$M1369=""),"△内部转账要在「对方账户」写上另一头",IF(AND($L1369="内部转账",$M1369=$C1369),"※对方账户跟本账户是同一个",IF(AND($L1369&lt;&gt;"内部转账",$M1369&lt;&gt;""),"△填了对方账户，但类别不是内部转账",IF($H1369&lt;0,"△这一笔之后该账户余额成负数了，核一下",""))))))))))))</f>
        <v/>
      </c>
    </row>
    <row r="1370">
      <c r="A1370" s="17">
        <f>IF($C1370="","",COUNTA($C$5:$C1370))</f>
        <v/>
      </c>
      <c r="B1370" s="20" t="n"/>
      <c r="C1370" s="18" t="n"/>
      <c r="D1370" s="18" t="n"/>
      <c r="E1370" s="26" t="n"/>
      <c r="F1370" s="19" t="n"/>
      <c r="G1370" s="19" t="n"/>
      <c r="H1370" s="27">
        <f>IF($C1370="","",ROUND(SUMIF(账户表,$C1370,账户期初)+SUMIFS($F$5:F1370,$C$5:C1370,$C1370)-SUMIFS($G$5:G1370,$C$5:C1370,$C1370),2))</f>
        <v/>
      </c>
      <c r="I1370" s="18" t="n"/>
      <c r="J1370" s="18" t="n"/>
      <c r="K1370" s="28">
        <f>IF($B1370="","",--TEXT($B1370,"yyyymm"))</f>
        <v/>
      </c>
      <c r="L1370" s="29">
        <f>IF($D1370="","",IFERROR(INDEX(类别属性,MATCH($D1370,类别表,0)),""))</f>
        <v/>
      </c>
      <c r="M1370" s="18" t="n"/>
      <c r="N1370" s="18" t="n"/>
      <c r="O1370" s="26" t="n"/>
      <c r="P1370" s="21">
        <f>IF($C1370="","",IF(ISNA(MATCH($C1370,账户表,0)),"※这个账户不在【基础资料】的账户档案里",IF($B1370="","※没填日期，这一笔不会进任何月份的报表",IF(AND($F1370&lt;&gt;"",$G1370&lt;&gt;""),"※收入和支出不能同时填",IF(AND(N($F1370)=0,N($G1370)=0),"※收入和支出都没填",IF(OR(N($F1370)&lt;0,N($G1370)&lt;0),"※金额不能填负数，方向反了就换一列填",IF($D1370="","※没填收支类别，分类报表会漏掉这一笔",IF(ISNA(MATCH($D1370,类别表,0)),"※收支类别不在【基础资料】的清单里",IF(AND($L1370="内部转账",$M1370=""),"△内部转账要在「对方账户」写上另一头",IF(AND($L1370="内部转账",$M1370=$C1370),"※对方账户跟本账户是同一个",IF(AND($L1370&lt;&gt;"内部转账",$M1370&lt;&gt;""),"△填了对方账户，但类别不是内部转账",IF($H1370&lt;0,"△这一笔之后该账户余额成负数了，核一下",""))))))))))))</f>
        <v/>
      </c>
    </row>
    <row r="1371">
      <c r="A1371" s="17">
        <f>IF($C1371="","",COUNTA($C$5:$C1371))</f>
        <v/>
      </c>
      <c r="B1371" s="20" t="n"/>
      <c r="C1371" s="18" t="n"/>
      <c r="D1371" s="18" t="n"/>
      <c r="E1371" s="26" t="n"/>
      <c r="F1371" s="19" t="n"/>
      <c r="G1371" s="19" t="n"/>
      <c r="H1371" s="27">
        <f>IF($C1371="","",ROUND(SUMIF(账户表,$C1371,账户期初)+SUMIFS($F$5:F1371,$C$5:C1371,$C1371)-SUMIFS($G$5:G1371,$C$5:C1371,$C1371),2))</f>
        <v/>
      </c>
      <c r="I1371" s="18" t="n"/>
      <c r="J1371" s="18" t="n"/>
      <c r="K1371" s="28">
        <f>IF($B1371="","",--TEXT($B1371,"yyyymm"))</f>
        <v/>
      </c>
      <c r="L1371" s="29">
        <f>IF($D1371="","",IFERROR(INDEX(类别属性,MATCH($D1371,类别表,0)),""))</f>
        <v/>
      </c>
      <c r="M1371" s="18" t="n"/>
      <c r="N1371" s="18" t="n"/>
      <c r="O1371" s="26" t="n"/>
      <c r="P1371" s="21">
        <f>IF($C1371="","",IF(ISNA(MATCH($C1371,账户表,0)),"※这个账户不在【基础资料】的账户档案里",IF($B1371="","※没填日期，这一笔不会进任何月份的报表",IF(AND($F1371&lt;&gt;"",$G1371&lt;&gt;""),"※收入和支出不能同时填",IF(AND(N($F1371)=0,N($G1371)=0),"※收入和支出都没填",IF(OR(N($F1371)&lt;0,N($G1371)&lt;0),"※金额不能填负数，方向反了就换一列填",IF($D1371="","※没填收支类别，分类报表会漏掉这一笔",IF(ISNA(MATCH($D1371,类别表,0)),"※收支类别不在【基础资料】的清单里",IF(AND($L1371="内部转账",$M1371=""),"△内部转账要在「对方账户」写上另一头",IF(AND($L1371="内部转账",$M1371=$C1371),"※对方账户跟本账户是同一个",IF(AND($L1371&lt;&gt;"内部转账",$M1371&lt;&gt;""),"△填了对方账户，但类别不是内部转账",IF($H1371&lt;0,"△这一笔之后该账户余额成负数了，核一下",""))))))))))))</f>
        <v/>
      </c>
    </row>
    <row r="1372">
      <c r="A1372" s="17">
        <f>IF($C1372="","",COUNTA($C$5:$C1372))</f>
        <v/>
      </c>
      <c r="B1372" s="20" t="n"/>
      <c r="C1372" s="18" t="n"/>
      <c r="D1372" s="18" t="n"/>
      <c r="E1372" s="26" t="n"/>
      <c r="F1372" s="19" t="n"/>
      <c r="G1372" s="19" t="n"/>
      <c r="H1372" s="27">
        <f>IF($C1372="","",ROUND(SUMIF(账户表,$C1372,账户期初)+SUMIFS($F$5:F1372,$C$5:C1372,$C1372)-SUMIFS($G$5:G1372,$C$5:C1372,$C1372),2))</f>
        <v/>
      </c>
      <c r="I1372" s="18" t="n"/>
      <c r="J1372" s="18" t="n"/>
      <c r="K1372" s="28">
        <f>IF($B1372="","",--TEXT($B1372,"yyyymm"))</f>
        <v/>
      </c>
      <c r="L1372" s="29">
        <f>IF($D1372="","",IFERROR(INDEX(类别属性,MATCH($D1372,类别表,0)),""))</f>
        <v/>
      </c>
      <c r="M1372" s="18" t="n"/>
      <c r="N1372" s="18" t="n"/>
      <c r="O1372" s="26" t="n"/>
      <c r="P1372" s="21">
        <f>IF($C1372="","",IF(ISNA(MATCH($C1372,账户表,0)),"※这个账户不在【基础资料】的账户档案里",IF($B1372="","※没填日期，这一笔不会进任何月份的报表",IF(AND($F1372&lt;&gt;"",$G1372&lt;&gt;""),"※收入和支出不能同时填",IF(AND(N($F1372)=0,N($G1372)=0),"※收入和支出都没填",IF(OR(N($F1372)&lt;0,N($G1372)&lt;0),"※金额不能填负数，方向反了就换一列填",IF($D1372="","※没填收支类别，分类报表会漏掉这一笔",IF(ISNA(MATCH($D1372,类别表,0)),"※收支类别不在【基础资料】的清单里",IF(AND($L1372="内部转账",$M1372=""),"△内部转账要在「对方账户」写上另一头",IF(AND($L1372="内部转账",$M1372=$C1372),"※对方账户跟本账户是同一个",IF(AND($L1372&lt;&gt;"内部转账",$M1372&lt;&gt;""),"△填了对方账户，但类别不是内部转账",IF($H1372&lt;0,"△这一笔之后该账户余额成负数了，核一下",""))))))))))))</f>
        <v/>
      </c>
    </row>
    <row r="1373">
      <c r="A1373" s="17">
        <f>IF($C1373="","",COUNTA($C$5:$C1373))</f>
        <v/>
      </c>
      <c r="B1373" s="20" t="n"/>
      <c r="C1373" s="18" t="n"/>
      <c r="D1373" s="18" t="n"/>
      <c r="E1373" s="26" t="n"/>
      <c r="F1373" s="19" t="n"/>
      <c r="G1373" s="19" t="n"/>
      <c r="H1373" s="27">
        <f>IF($C1373="","",ROUND(SUMIF(账户表,$C1373,账户期初)+SUMIFS($F$5:F1373,$C$5:C1373,$C1373)-SUMIFS($G$5:G1373,$C$5:C1373,$C1373),2))</f>
        <v/>
      </c>
      <c r="I1373" s="18" t="n"/>
      <c r="J1373" s="18" t="n"/>
      <c r="K1373" s="28">
        <f>IF($B1373="","",--TEXT($B1373,"yyyymm"))</f>
        <v/>
      </c>
      <c r="L1373" s="29">
        <f>IF($D1373="","",IFERROR(INDEX(类别属性,MATCH($D1373,类别表,0)),""))</f>
        <v/>
      </c>
      <c r="M1373" s="18" t="n"/>
      <c r="N1373" s="18" t="n"/>
      <c r="O1373" s="26" t="n"/>
      <c r="P1373" s="21">
        <f>IF($C1373="","",IF(ISNA(MATCH($C1373,账户表,0)),"※这个账户不在【基础资料】的账户档案里",IF($B1373="","※没填日期，这一笔不会进任何月份的报表",IF(AND($F1373&lt;&gt;"",$G1373&lt;&gt;""),"※收入和支出不能同时填",IF(AND(N($F1373)=0,N($G1373)=0),"※收入和支出都没填",IF(OR(N($F1373)&lt;0,N($G1373)&lt;0),"※金额不能填负数，方向反了就换一列填",IF($D1373="","※没填收支类别，分类报表会漏掉这一笔",IF(ISNA(MATCH($D1373,类别表,0)),"※收支类别不在【基础资料】的清单里",IF(AND($L1373="内部转账",$M1373=""),"△内部转账要在「对方账户」写上另一头",IF(AND($L1373="内部转账",$M1373=$C1373),"※对方账户跟本账户是同一个",IF(AND($L1373&lt;&gt;"内部转账",$M1373&lt;&gt;""),"△填了对方账户，但类别不是内部转账",IF($H1373&lt;0,"△这一笔之后该账户余额成负数了，核一下",""))))))))))))</f>
        <v/>
      </c>
    </row>
    <row r="1374">
      <c r="A1374" s="17">
        <f>IF($C1374="","",COUNTA($C$5:$C1374))</f>
        <v/>
      </c>
      <c r="B1374" s="20" t="n"/>
      <c r="C1374" s="18" t="n"/>
      <c r="D1374" s="18" t="n"/>
      <c r="E1374" s="26" t="n"/>
      <c r="F1374" s="19" t="n"/>
      <c r="G1374" s="19" t="n"/>
      <c r="H1374" s="27">
        <f>IF($C1374="","",ROUND(SUMIF(账户表,$C1374,账户期初)+SUMIFS($F$5:F1374,$C$5:C1374,$C1374)-SUMIFS($G$5:G1374,$C$5:C1374,$C1374),2))</f>
        <v/>
      </c>
      <c r="I1374" s="18" t="n"/>
      <c r="J1374" s="18" t="n"/>
      <c r="K1374" s="28">
        <f>IF($B1374="","",--TEXT($B1374,"yyyymm"))</f>
        <v/>
      </c>
      <c r="L1374" s="29">
        <f>IF($D1374="","",IFERROR(INDEX(类别属性,MATCH($D1374,类别表,0)),""))</f>
        <v/>
      </c>
      <c r="M1374" s="18" t="n"/>
      <c r="N1374" s="18" t="n"/>
      <c r="O1374" s="26" t="n"/>
      <c r="P1374" s="21">
        <f>IF($C1374="","",IF(ISNA(MATCH($C1374,账户表,0)),"※这个账户不在【基础资料】的账户档案里",IF($B1374="","※没填日期，这一笔不会进任何月份的报表",IF(AND($F1374&lt;&gt;"",$G1374&lt;&gt;""),"※收入和支出不能同时填",IF(AND(N($F1374)=0,N($G1374)=0),"※收入和支出都没填",IF(OR(N($F1374)&lt;0,N($G1374)&lt;0),"※金额不能填负数，方向反了就换一列填",IF($D1374="","※没填收支类别，分类报表会漏掉这一笔",IF(ISNA(MATCH($D1374,类别表,0)),"※收支类别不在【基础资料】的清单里",IF(AND($L1374="内部转账",$M1374=""),"△内部转账要在「对方账户」写上另一头",IF(AND($L1374="内部转账",$M1374=$C1374),"※对方账户跟本账户是同一个",IF(AND($L1374&lt;&gt;"内部转账",$M1374&lt;&gt;""),"△填了对方账户，但类别不是内部转账",IF($H1374&lt;0,"△这一笔之后该账户余额成负数了，核一下",""))))))))))))</f>
        <v/>
      </c>
    </row>
    <row r="1375">
      <c r="A1375" s="17">
        <f>IF($C1375="","",COUNTA($C$5:$C1375))</f>
        <v/>
      </c>
      <c r="B1375" s="20" t="n"/>
      <c r="C1375" s="18" t="n"/>
      <c r="D1375" s="18" t="n"/>
      <c r="E1375" s="26" t="n"/>
      <c r="F1375" s="19" t="n"/>
      <c r="G1375" s="19" t="n"/>
      <c r="H1375" s="27">
        <f>IF($C1375="","",ROUND(SUMIF(账户表,$C1375,账户期初)+SUMIFS($F$5:F1375,$C$5:C1375,$C1375)-SUMIFS($G$5:G1375,$C$5:C1375,$C1375),2))</f>
        <v/>
      </c>
      <c r="I1375" s="18" t="n"/>
      <c r="J1375" s="18" t="n"/>
      <c r="K1375" s="28">
        <f>IF($B1375="","",--TEXT($B1375,"yyyymm"))</f>
        <v/>
      </c>
      <c r="L1375" s="29">
        <f>IF($D1375="","",IFERROR(INDEX(类别属性,MATCH($D1375,类别表,0)),""))</f>
        <v/>
      </c>
      <c r="M1375" s="18" t="n"/>
      <c r="N1375" s="18" t="n"/>
      <c r="O1375" s="26" t="n"/>
      <c r="P1375" s="21">
        <f>IF($C1375="","",IF(ISNA(MATCH($C1375,账户表,0)),"※这个账户不在【基础资料】的账户档案里",IF($B1375="","※没填日期，这一笔不会进任何月份的报表",IF(AND($F1375&lt;&gt;"",$G1375&lt;&gt;""),"※收入和支出不能同时填",IF(AND(N($F1375)=0,N($G1375)=0),"※收入和支出都没填",IF(OR(N($F1375)&lt;0,N($G1375)&lt;0),"※金额不能填负数，方向反了就换一列填",IF($D1375="","※没填收支类别，分类报表会漏掉这一笔",IF(ISNA(MATCH($D1375,类别表,0)),"※收支类别不在【基础资料】的清单里",IF(AND($L1375="内部转账",$M1375=""),"△内部转账要在「对方账户」写上另一头",IF(AND($L1375="内部转账",$M1375=$C1375),"※对方账户跟本账户是同一个",IF(AND($L1375&lt;&gt;"内部转账",$M1375&lt;&gt;""),"△填了对方账户，但类别不是内部转账",IF($H1375&lt;0,"△这一笔之后该账户余额成负数了，核一下",""))))))))))))</f>
        <v/>
      </c>
    </row>
    <row r="1376">
      <c r="A1376" s="17">
        <f>IF($C1376="","",COUNTA($C$5:$C1376))</f>
        <v/>
      </c>
      <c r="B1376" s="20" t="n"/>
      <c r="C1376" s="18" t="n"/>
      <c r="D1376" s="18" t="n"/>
      <c r="E1376" s="26" t="n"/>
      <c r="F1376" s="19" t="n"/>
      <c r="G1376" s="19" t="n"/>
      <c r="H1376" s="27">
        <f>IF($C1376="","",ROUND(SUMIF(账户表,$C1376,账户期初)+SUMIFS($F$5:F1376,$C$5:C1376,$C1376)-SUMIFS($G$5:G1376,$C$5:C1376,$C1376),2))</f>
        <v/>
      </c>
      <c r="I1376" s="18" t="n"/>
      <c r="J1376" s="18" t="n"/>
      <c r="K1376" s="28">
        <f>IF($B1376="","",--TEXT($B1376,"yyyymm"))</f>
        <v/>
      </c>
      <c r="L1376" s="29">
        <f>IF($D1376="","",IFERROR(INDEX(类别属性,MATCH($D1376,类别表,0)),""))</f>
        <v/>
      </c>
      <c r="M1376" s="18" t="n"/>
      <c r="N1376" s="18" t="n"/>
      <c r="O1376" s="26" t="n"/>
      <c r="P1376" s="21">
        <f>IF($C1376="","",IF(ISNA(MATCH($C1376,账户表,0)),"※这个账户不在【基础资料】的账户档案里",IF($B1376="","※没填日期，这一笔不会进任何月份的报表",IF(AND($F1376&lt;&gt;"",$G1376&lt;&gt;""),"※收入和支出不能同时填",IF(AND(N($F1376)=0,N($G1376)=0),"※收入和支出都没填",IF(OR(N($F1376)&lt;0,N($G1376)&lt;0),"※金额不能填负数，方向反了就换一列填",IF($D1376="","※没填收支类别，分类报表会漏掉这一笔",IF(ISNA(MATCH($D1376,类别表,0)),"※收支类别不在【基础资料】的清单里",IF(AND($L1376="内部转账",$M1376=""),"△内部转账要在「对方账户」写上另一头",IF(AND($L1376="内部转账",$M1376=$C1376),"※对方账户跟本账户是同一个",IF(AND($L1376&lt;&gt;"内部转账",$M1376&lt;&gt;""),"△填了对方账户，但类别不是内部转账",IF($H1376&lt;0,"△这一笔之后该账户余额成负数了，核一下",""))))))))))))</f>
        <v/>
      </c>
    </row>
    <row r="1377">
      <c r="A1377" s="17">
        <f>IF($C1377="","",COUNTA($C$5:$C1377))</f>
        <v/>
      </c>
      <c r="B1377" s="20" t="n"/>
      <c r="C1377" s="18" t="n"/>
      <c r="D1377" s="18" t="n"/>
      <c r="E1377" s="26" t="n"/>
      <c r="F1377" s="19" t="n"/>
      <c r="G1377" s="19" t="n"/>
      <c r="H1377" s="27">
        <f>IF($C1377="","",ROUND(SUMIF(账户表,$C1377,账户期初)+SUMIFS($F$5:F1377,$C$5:C1377,$C1377)-SUMIFS($G$5:G1377,$C$5:C1377,$C1377),2))</f>
        <v/>
      </c>
      <c r="I1377" s="18" t="n"/>
      <c r="J1377" s="18" t="n"/>
      <c r="K1377" s="28">
        <f>IF($B1377="","",--TEXT($B1377,"yyyymm"))</f>
        <v/>
      </c>
      <c r="L1377" s="29">
        <f>IF($D1377="","",IFERROR(INDEX(类别属性,MATCH($D1377,类别表,0)),""))</f>
        <v/>
      </c>
      <c r="M1377" s="18" t="n"/>
      <c r="N1377" s="18" t="n"/>
      <c r="O1377" s="26" t="n"/>
      <c r="P1377" s="21">
        <f>IF($C1377="","",IF(ISNA(MATCH($C1377,账户表,0)),"※这个账户不在【基础资料】的账户档案里",IF($B1377="","※没填日期，这一笔不会进任何月份的报表",IF(AND($F1377&lt;&gt;"",$G1377&lt;&gt;""),"※收入和支出不能同时填",IF(AND(N($F1377)=0,N($G1377)=0),"※收入和支出都没填",IF(OR(N($F1377)&lt;0,N($G1377)&lt;0),"※金额不能填负数，方向反了就换一列填",IF($D1377="","※没填收支类别，分类报表会漏掉这一笔",IF(ISNA(MATCH($D1377,类别表,0)),"※收支类别不在【基础资料】的清单里",IF(AND($L1377="内部转账",$M1377=""),"△内部转账要在「对方账户」写上另一头",IF(AND($L1377="内部转账",$M1377=$C1377),"※对方账户跟本账户是同一个",IF(AND($L1377&lt;&gt;"内部转账",$M1377&lt;&gt;""),"△填了对方账户，但类别不是内部转账",IF($H1377&lt;0,"△这一笔之后该账户余额成负数了，核一下",""))))))))))))</f>
        <v/>
      </c>
    </row>
    <row r="1378">
      <c r="A1378" s="17">
        <f>IF($C1378="","",COUNTA($C$5:$C1378))</f>
        <v/>
      </c>
      <c r="B1378" s="20" t="n"/>
      <c r="C1378" s="18" t="n"/>
      <c r="D1378" s="18" t="n"/>
      <c r="E1378" s="26" t="n"/>
      <c r="F1378" s="19" t="n"/>
      <c r="G1378" s="19" t="n"/>
      <c r="H1378" s="27">
        <f>IF($C1378="","",ROUND(SUMIF(账户表,$C1378,账户期初)+SUMIFS($F$5:F1378,$C$5:C1378,$C1378)-SUMIFS($G$5:G1378,$C$5:C1378,$C1378),2))</f>
        <v/>
      </c>
      <c r="I1378" s="18" t="n"/>
      <c r="J1378" s="18" t="n"/>
      <c r="K1378" s="28">
        <f>IF($B1378="","",--TEXT($B1378,"yyyymm"))</f>
        <v/>
      </c>
      <c r="L1378" s="29">
        <f>IF($D1378="","",IFERROR(INDEX(类别属性,MATCH($D1378,类别表,0)),""))</f>
        <v/>
      </c>
      <c r="M1378" s="18" t="n"/>
      <c r="N1378" s="18" t="n"/>
      <c r="O1378" s="26" t="n"/>
      <c r="P1378" s="21">
        <f>IF($C1378="","",IF(ISNA(MATCH($C1378,账户表,0)),"※这个账户不在【基础资料】的账户档案里",IF($B1378="","※没填日期，这一笔不会进任何月份的报表",IF(AND($F1378&lt;&gt;"",$G1378&lt;&gt;""),"※收入和支出不能同时填",IF(AND(N($F1378)=0,N($G1378)=0),"※收入和支出都没填",IF(OR(N($F1378)&lt;0,N($G1378)&lt;0),"※金额不能填负数，方向反了就换一列填",IF($D1378="","※没填收支类别，分类报表会漏掉这一笔",IF(ISNA(MATCH($D1378,类别表,0)),"※收支类别不在【基础资料】的清单里",IF(AND($L1378="内部转账",$M1378=""),"△内部转账要在「对方账户」写上另一头",IF(AND($L1378="内部转账",$M1378=$C1378),"※对方账户跟本账户是同一个",IF(AND($L1378&lt;&gt;"内部转账",$M1378&lt;&gt;""),"△填了对方账户，但类别不是内部转账",IF($H1378&lt;0,"△这一笔之后该账户余额成负数了，核一下",""))))))))))))</f>
        <v/>
      </c>
    </row>
    <row r="1379">
      <c r="A1379" s="17">
        <f>IF($C1379="","",COUNTA($C$5:$C1379))</f>
        <v/>
      </c>
      <c r="B1379" s="20" t="n"/>
      <c r="C1379" s="18" t="n"/>
      <c r="D1379" s="18" t="n"/>
      <c r="E1379" s="26" t="n"/>
      <c r="F1379" s="19" t="n"/>
      <c r="G1379" s="19" t="n"/>
      <c r="H1379" s="27">
        <f>IF($C1379="","",ROUND(SUMIF(账户表,$C1379,账户期初)+SUMIFS($F$5:F1379,$C$5:C1379,$C1379)-SUMIFS($G$5:G1379,$C$5:C1379,$C1379),2))</f>
        <v/>
      </c>
      <c r="I1379" s="18" t="n"/>
      <c r="J1379" s="18" t="n"/>
      <c r="K1379" s="28">
        <f>IF($B1379="","",--TEXT($B1379,"yyyymm"))</f>
        <v/>
      </c>
      <c r="L1379" s="29">
        <f>IF($D1379="","",IFERROR(INDEX(类别属性,MATCH($D1379,类别表,0)),""))</f>
        <v/>
      </c>
      <c r="M1379" s="18" t="n"/>
      <c r="N1379" s="18" t="n"/>
      <c r="O1379" s="26" t="n"/>
      <c r="P1379" s="21">
        <f>IF($C1379="","",IF(ISNA(MATCH($C1379,账户表,0)),"※这个账户不在【基础资料】的账户档案里",IF($B1379="","※没填日期，这一笔不会进任何月份的报表",IF(AND($F1379&lt;&gt;"",$G1379&lt;&gt;""),"※收入和支出不能同时填",IF(AND(N($F1379)=0,N($G1379)=0),"※收入和支出都没填",IF(OR(N($F1379)&lt;0,N($G1379)&lt;0),"※金额不能填负数，方向反了就换一列填",IF($D1379="","※没填收支类别，分类报表会漏掉这一笔",IF(ISNA(MATCH($D1379,类别表,0)),"※收支类别不在【基础资料】的清单里",IF(AND($L1379="内部转账",$M1379=""),"△内部转账要在「对方账户」写上另一头",IF(AND($L1379="内部转账",$M1379=$C1379),"※对方账户跟本账户是同一个",IF(AND($L1379&lt;&gt;"内部转账",$M1379&lt;&gt;""),"△填了对方账户，但类别不是内部转账",IF($H1379&lt;0,"△这一笔之后该账户余额成负数了，核一下",""))))))))))))</f>
        <v/>
      </c>
    </row>
    <row r="1380">
      <c r="A1380" s="17">
        <f>IF($C1380="","",COUNTA($C$5:$C1380))</f>
        <v/>
      </c>
      <c r="B1380" s="20" t="n"/>
      <c r="C1380" s="18" t="n"/>
      <c r="D1380" s="18" t="n"/>
      <c r="E1380" s="26" t="n"/>
      <c r="F1380" s="19" t="n"/>
      <c r="G1380" s="19" t="n"/>
      <c r="H1380" s="27">
        <f>IF($C1380="","",ROUND(SUMIF(账户表,$C1380,账户期初)+SUMIFS($F$5:F1380,$C$5:C1380,$C1380)-SUMIFS($G$5:G1380,$C$5:C1380,$C1380),2))</f>
        <v/>
      </c>
      <c r="I1380" s="18" t="n"/>
      <c r="J1380" s="18" t="n"/>
      <c r="K1380" s="28">
        <f>IF($B1380="","",--TEXT($B1380,"yyyymm"))</f>
        <v/>
      </c>
      <c r="L1380" s="29">
        <f>IF($D1380="","",IFERROR(INDEX(类别属性,MATCH($D1380,类别表,0)),""))</f>
        <v/>
      </c>
      <c r="M1380" s="18" t="n"/>
      <c r="N1380" s="18" t="n"/>
      <c r="O1380" s="26" t="n"/>
      <c r="P1380" s="21">
        <f>IF($C1380="","",IF(ISNA(MATCH($C1380,账户表,0)),"※这个账户不在【基础资料】的账户档案里",IF($B1380="","※没填日期，这一笔不会进任何月份的报表",IF(AND($F1380&lt;&gt;"",$G1380&lt;&gt;""),"※收入和支出不能同时填",IF(AND(N($F1380)=0,N($G1380)=0),"※收入和支出都没填",IF(OR(N($F1380)&lt;0,N($G1380)&lt;0),"※金额不能填负数，方向反了就换一列填",IF($D1380="","※没填收支类别，分类报表会漏掉这一笔",IF(ISNA(MATCH($D1380,类别表,0)),"※收支类别不在【基础资料】的清单里",IF(AND($L1380="内部转账",$M1380=""),"△内部转账要在「对方账户」写上另一头",IF(AND($L1380="内部转账",$M1380=$C1380),"※对方账户跟本账户是同一个",IF(AND($L1380&lt;&gt;"内部转账",$M1380&lt;&gt;""),"△填了对方账户，但类别不是内部转账",IF($H1380&lt;0,"△这一笔之后该账户余额成负数了，核一下",""))))))))))))</f>
        <v/>
      </c>
    </row>
    <row r="1381">
      <c r="A1381" s="17">
        <f>IF($C1381="","",COUNTA($C$5:$C1381))</f>
        <v/>
      </c>
      <c r="B1381" s="20" t="n"/>
      <c r="C1381" s="18" t="n"/>
      <c r="D1381" s="18" t="n"/>
      <c r="E1381" s="26" t="n"/>
      <c r="F1381" s="19" t="n"/>
      <c r="G1381" s="19" t="n"/>
      <c r="H1381" s="27">
        <f>IF($C1381="","",ROUND(SUMIF(账户表,$C1381,账户期初)+SUMIFS($F$5:F1381,$C$5:C1381,$C1381)-SUMIFS($G$5:G1381,$C$5:C1381,$C1381),2))</f>
        <v/>
      </c>
      <c r="I1381" s="18" t="n"/>
      <c r="J1381" s="18" t="n"/>
      <c r="K1381" s="28">
        <f>IF($B1381="","",--TEXT($B1381,"yyyymm"))</f>
        <v/>
      </c>
      <c r="L1381" s="29">
        <f>IF($D1381="","",IFERROR(INDEX(类别属性,MATCH($D1381,类别表,0)),""))</f>
        <v/>
      </c>
      <c r="M1381" s="18" t="n"/>
      <c r="N1381" s="18" t="n"/>
      <c r="O1381" s="26" t="n"/>
      <c r="P1381" s="21">
        <f>IF($C1381="","",IF(ISNA(MATCH($C1381,账户表,0)),"※这个账户不在【基础资料】的账户档案里",IF($B1381="","※没填日期，这一笔不会进任何月份的报表",IF(AND($F1381&lt;&gt;"",$G1381&lt;&gt;""),"※收入和支出不能同时填",IF(AND(N($F1381)=0,N($G1381)=0),"※收入和支出都没填",IF(OR(N($F1381)&lt;0,N($G1381)&lt;0),"※金额不能填负数，方向反了就换一列填",IF($D1381="","※没填收支类别，分类报表会漏掉这一笔",IF(ISNA(MATCH($D1381,类别表,0)),"※收支类别不在【基础资料】的清单里",IF(AND($L1381="内部转账",$M1381=""),"△内部转账要在「对方账户」写上另一头",IF(AND($L1381="内部转账",$M1381=$C1381),"※对方账户跟本账户是同一个",IF(AND($L1381&lt;&gt;"内部转账",$M1381&lt;&gt;""),"△填了对方账户，但类别不是内部转账",IF($H1381&lt;0,"△这一笔之后该账户余额成负数了，核一下",""))))))))))))</f>
        <v/>
      </c>
    </row>
    <row r="1382">
      <c r="A1382" s="17">
        <f>IF($C1382="","",COUNTA($C$5:$C1382))</f>
        <v/>
      </c>
      <c r="B1382" s="20" t="n"/>
      <c r="C1382" s="18" t="n"/>
      <c r="D1382" s="18" t="n"/>
      <c r="E1382" s="26" t="n"/>
      <c r="F1382" s="19" t="n"/>
      <c r="G1382" s="19" t="n"/>
      <c r="H1382" s="27">
        <f>IF($C1382="","",ROUND(SUMIF(账户表,$C1382,账户期初)+SUMIFS($F$5:F1382,$C$5:C1382,$C1382)-SUMIFS($G$5:G1382,$C$5:C1382,$C1382),2))</f>
        <v/>
      </c>
      <c r="I1382" s="18" t="n"/>
      <c r="J1382" s="18" t="n"/>
      <c r="K1382" s="28">
        <f>IF($B1382="","",--TEXT($B1382,"yyyymm"))</f>
        <v/>
      </c>
      <c r="L1382" s="29">
        <f>IF($D1382="","",IFERROR(INDEX(类别属性,MATCH($D1382,类别表,0)),""))</f>
        <v/>
      </c>
      <c r="M1382" s="18" t="n"/>
      <c r="N1382" s="18" t="n"/>
      <c r="O1382" s="26" t="n"/>
      <c r="P1382" s="21">
        <f>IF($C1382="","",IF(ISNA(MATCH($C1382,账户表,0)),"※这个账户不在【基础资料】的账户档案里",IF($B1382="","※没填日期，这一笔不会进任何月份的报表",IF(AND($F1382&lt;&gt;"",$G1382&lt;&gt;""),"※收入和支出不能同时填",IF(AND(N($F1382)=0,N($G1382)=0),"※收入和支出都没填",IF(OR(N($F1382)&lt;0,N($G1382)&lt;0),"※金额不能填负数，方向反了就换一列填",IF($D1382="","※没填收支类别，分类报表会漏掉这一笔",IF(ISNA(MATCH($D1382,类别表,0)),"※收支类别不在【基础资料】的清单里",IF(AND($L1382="内部转账",$M1382=""),"△内部转账要在「对方账户」写上另一头",IF(AND($L1382="内部转账",$M1382=$C1382),"※对方账户跟本账户是同一个",IF(AND($L1382&lt;&gt;"内部转账",$M1382&lt;&gt;""),"△填了对方账户，但类别不是内部转账",IF($H1382&lt;0,"△这一笔之后该账户余额成负数了，核一下",""))))))))))))</f>
        <v/>
      </c>
    </row>
    <row r="1383">
      <c r="A1383" s="17">
        <f>IF($C1383="","",COUNTA($C$5:$C1383))</f>
        <v/>
      </c>
      <c r="B1383" s="20" t="n"/>
      <c r="C1383" s="18" t="n"/>
      <c r="D1383" s="18" t="n"/>
      <c r="E1383" s="26" t="n"/>
      <c r="F1383" s="19" t="n"/>
      <c r="G1383" s="19" t="n"/>
      <c r="H1383" s="27">
        <f>IF($C1383="","",ROUND(SUMIF(账户表,$C1383,账户期初)+SUMIFS($F$5:F1383,$C$5:C1383,$C1383)-SUMIFS($G$5:G1383,$C$5:C1383,$C1383),2))</f>
        <v/>
      </c>
      <c r="I1383" s="18" t="n"/>
      <c r="J1383" s="18" t="n"/>
      <c r="K1383" s="28">
        <f>IF($B1383="","",--TEXT($B1383,"yyyymm"))</f>
        <v/>
      </c>
      <c r="L1383" s="29">
        <f>IF($D1383="","",IFERROR(INDEX(类别属性,MATCH($D1383,类别表,0)),""))</f>
        <v/>
      </c>
      <c r="M1383" s="18" t="n"/>
      <c r="N1383" s="18" t="n"/>
      <c r="O1383" s="26" t="n"/>
      <c r="P1383" s="21">
        <f>IF($C1383="","",IF(ISNA(MATCH($C1383,账户表,0)),"※这个账户不在【基础资料】的账户档案里",IF($B1383="","※没填日期，这一笔不会进任何月份的报表",IF(AND($F1383&lt;&gt;"",$G1383&lt;&gt;""),"※收入和支出不能同时填",IF(AND(N($F1383)=0,N($G1383)=0),"※收入和支出都没填",IF(OR(N($F1383)&lt;0,N($G1383)&lt;0),"※金额不能填负数，方向反了就换一列填",IF($D1383="","※没填收支类别，分类报表会漏掉这一笔",IF(ISNA(MATCH($D1383,类别表,0)),"※收支类别不在【基础资料】的清单里",IF(AND($L1383="内部转账",$M1383=""),"△内部转账要在「对方账户」写上另一头",IF(AND($L1383="内部转账",$M1383=$C1383),"※对方账户跟本账户是同一个",IF(AND($L1383&lt;&gt;"内部转账",$M1383&lt;&gt;""),"△填了对方账户，但类别不是内部转账",IF($H1383&lt;0,"△这一笔之后该账户余额成负数了，核一下",""))))))))))))</f>
        <v/>
      </c>
    </row>
    <row r="1384">
      <c r="A1384" s="17">
        <f>IF($C1384="","",COUNTA($C$5:$C1384))</f>
        <v/>
      </c>
      <c r="B1384" s="20" t="n"/>
      <c r="C1384" s="18" t="n"/>
      <c r="D1384" s="18" t="n"/>
      <c r="E1384" s="26" t="n"/>
      <c r="F1384" s="19" t="n"/>
      <c r="G1384" s="19" t="n"/>
      <c r="H1384" s="27">
        <f>IF($C1384="","",ROUND(SUMIF(账户表,$C1384,账户期初)+SUMIFS($F$5:F1384,$C$5:C1384,$C1384)-SUMIFS($G$5:G1384,$C$5:C1384,$C1384),2))</f>
        <v/>
      </c>
      <c r="I1384" s="18" t="n"/>
      <c r="J1384" s="18" t="n"/>
      <c r="K1384" s="28">
        <f>IF($B1384="","",--TEXT($B1384,"yyyymm"))</f>
        <v/>
      </c>
      <c r="L1384" s="29">
        <f>IF($D1384="","",IFERROR(INDEX(类别属性,MATCH($D1384,类别表,0)),""))</f>
        <v/>
      </c>
      <c r="M1384" s="18" t="n"/>
      <c r="N1384" s="18" t="n"/>
      <c r="O1384" s="26" t="n"/>
      <c r="P1384" s="21">
        <f>IF($C1384="","",IF(ISNA(MATCH($C1384,账户表,0)),"※这个账户不在【基础资料】的账户档案里",IF($B1384="","※没填日期，这一笔不会进任何月份的报表",IF(AND($F1384&lt;&gt;"",$G1384&lt;&gt;""),"※收入和支出不能同时填",IF(AND(N($F1384)=0,N($G1384)=0),"※收入和支出都没填",IF(OR(N($F1384)&lt;0,N($G1384)&lt;0),"※金额不能填负数，方向反了就换一列填",IF($D1384="","※没填收支类别，分类报表会漏掉这一笔",IF(ISNA(MATCH($D1384,类别表,0)),"※收支类别不在【基础资料】的清单里",IF(AND($L1384="内部转账",$M1384=""),"△内部转账要在「对方账户」写上另一头",IF(AND($L1384="内部转账",$M1384=$C1384),"※对方账户跟本账户是同一个",IF(AND($L1384&lt;&gt;"内部转账",$M1384&lt;&gt;""),"△填了对方账户，但类别不是内部转账",IF($H1384&lt;0,"△这一笔之后该账户余额成负数了，核一下",""))))))))))))</f>
        <v/>
      </c>
    </row>
    <row r="1385">
      <c r="A1385" s="17">
        <f>IF($C1385="","",COUNTA($C$5:$C1385))</f>
        <v/>
      </c>
      <c r="B1385" s="20" t="n"/>
      <c r="C1385" s="18" t="n"/>
      <c r="D1385" s="18" t="n"/>
      <c r="E1385" s="26" t="n"/>
      <c r="F1385" s="19" t="n"/>
      <c r="G1385" s="19" t="n"/>
      <c r="H1385" s="27">
        <f>IF($C1385="","",ROUND(SUMIF(账户表,$C1385,账户期初)+SUMIFS($F$5:F1385,$C$5:C1385,$C1385)-SUMIFS($G$5:G1385,$C$5:C1385,$C1385),2))</f>
        <v/>
      </c>
      <c r="I1385" s="18" t="n"/>
      <c r="J1385" s="18" t="n"/>
      <c r="K1385" s="28">
        <f>IF($B1385="","",--TEXT($B1385,"yyyymm"))</f>
        <v/>
      </c>
      <c r="L1385" s="29">
        <f>IF($D1385="","",IFERROR(INDEX(类别属性,MATCH($D1385,类别表,0)),""))</f>
        <v/>
      </c>
      <c r="M1385" s="18" t="n"/>
      <c r="N1385" s="18" t="n"/>
      <c r="O1385" s="26" t="n"/>
      <c r="P1385" s="21">
        <f>IF($C1385="","",IF(ISNA(MATCH($C1385,账户表,0)),"※这个账户不在【基础资料】的账户档案里",IF($B1385="","※没填日期，这一笔不会进任何月份的报表",IF(AND($F1385&lt;&gt;"",$G1385&lt;&gt;""),"※收入和支出不能同时填",IF(AND(N($F1385)=0,N($G1385)=0),"※收入和支出都没填",IF(OR(N($F1385)&lt;0,N($G1385)&lt;0),"※金额不能填负数，方向反了就换一列填",IF($D1385="","※没填收支类别，分类报表会漏掉这一笔",IF(ISNA(MATCH($D1385,类别表,0)),"※收支类别不在【基础资料】的清单里",IF(AND($L1385="内部转账",$M1385=""),"△内部转账要在「对方账户」写上另一头",IF(AND($L1385="内部转账",$M1385=$C1385),"※对方账户跟本账户是同一个",IF(AND($L1385&lt;&gt;"内部转账",$M1385&lt;&gt;""),"△填了对方账户，但类别不是内部转账",IF($H1385&lt;0,"△这一笔之后该账户余额成负数了，核一下",""))))))))))))</f>
        <v/>
      </c>
    </row>
    <row r="1386">
      <c r="A1386" s="17">
        <f>IF($C1386="","",COUNTA($C$5:$C1386))</f>
        <v/>
      </c>
      <c r="B1386" s="20" t="n"/>
      <c r="C1386" s="18" t="n"/>
      <c r="D1386" s="18" t="n"/>
      <c r="E1386" s="26" t="n"/>
      <c r="F1386" s="19" t="n"/>
      <c r="G1386" s="19" t="n"/>
      <c r="H1386" s="27">
        <f>IF($C1386="","",ROUND(SUMIF(账户表,$C1386,账户期初)+SUMIFS($F$5:F1386,$C$5:C1386,$C1386)-SUMIFS($G$5:G1386,$C$5:C1386,$C1386),2))</f>
        <v/>
      </c>
      <c r="I1386" s="18" t="n"/>
      <c r="J1386" s="18" t="n"/>
      <c r="K1386" s="28">
        <f>IF($B1386="","",--TEXT($B1386,"yyyymm"))</f>
        <v/>
      </c>
      <c r="L1386" s="29">
        <f>IF($D1386="","",IFERROR(INDEX(类别属性,MATCH($D1386,类别表,0)),""))</f>
        <v/>
      </c>
      <c r="M1386" s="18" t="n"/>
      <c r="N1386" s="18" t="n"/>
      <c r="O1386" s="26" t="n"/>
      <c r="P1386" s="21">
        <f>IF($C1386="","",IF(ISNA(MATCH($C1386,账户表,0)),"※这个账户不在【基础资料】的账户档案里",IF($B1386="","※没填日期，这一笔不会进任何月份的报表",IF(AND($F1386&lt;&gt;"",$G1386&lt;&gt;""),"※收入和支出不能同时填",IF(AND(N($F1386)=0,N($G1386)=0),"※收入和支出都没填",IF(OR(N($F1386)&lt;0,N($G1386)&lt;0),"※金额不能填负数，方向反了就换一列填",IF($D1386="","※没填收支类别，分类报表会漏掉这一笔",IF(ISNA(MATCH($D1386,类别表,0)),"※收支类别不在【基础资料】的清单里",IF(AND($L1386="内部转账",$M1386=""),"△内部转账要在「对方账户」写上另一头",IF(AND($L1386="内部转账",$M1386=$C1386),"※对方账户跟本账户是同一个",IF(AND($L1386&lt;&gt;"内部转账",$M1386&lt;&gt;""),"△填了对方账户，但类别不是内部转账",IF($H1386&lt;0,"△这一笔之后该账户余额成负数了，核一下",""))))))))))))</f>
        <v/>
      </c>
    </row>
    <row r="1387">
      <c r="A1387" s="17">
        <f>IF($C1387="","",COUNTA($C$5:$C1387))</f>
        <v/>
      </c>
      <c r="B1387" s="20" t="n"/>
      <c r="C1387" s="18" t="n"/>
      <c r="D1387" s="18" t="n"/>
      <c r="E1387" s="26" t="n"/>
      <c r="F1387" s="19" t="n"/>
      <c r="G1387" s="19" t="n"/>
      <c r="H1387" s="27">
        <f>IF($C1387="","",ROUND(SUMIF(账户表,$C1387,账户期初)+SUMIFS($F$5:F1387,$C$5:C1387,$C1387)-SUMIFS($G$5:G1387,$C$5:C1387,$C1387),2))</f>
        <v/>
      </c>
      <c r="I1387" s="18" t="n"/>
      <c r="J1387" s="18" t="n"/>
      <c r="K1387" s="28">
        <f>IF($B1387="","",--TEXT($B1387,"yyyymm"))</f>
        <v/>
      </c>
      <c r="L1387" s="29">
        <f>IF($D1387="","",IFERROR(INDEX(类别属性,MATCH($D1387,类别表,0)),""))</f>
        <v/>
      </c>
      <c r="M1387" s="18" t="n"/>
      <c r="N1387" s="18" t="n"/>
      <c r="O1387" s="26" t="n"/>
      <c r="P1387" s="21">
        <f>IF($C1387="","",IF(ISNA(MATCH($C1387,账户表,0)),"※这个账户不在【基础资料】的账户档案里",IF($B1387="","※没填日期，这一笔不会进任何月份的报表",IF(AND($F1387&lt;&gt;"",$G1387&lt;&gt;""),"※收入和支出不能同时填",IF(AND(N($F1387)=0,N($G1387)=0),"※收入和支出都没填",IF(OR(N($F1387)&lt;0,N($G1387)&lt;0),"※金额不能填负数，方向反了就换一列填",IF($D1387="","※没填收支类别，分类报表会漏掉这一笔",IF(ISNA(MATCH($D1387,类别表,0)),"※收支类别不在【基础资料】的清单里",IF(AND($L1387="内部转账",$M1387=""),"△内部转账要在「对方账户」写上另一头",IF(AND($L1387="内部转账",$M1387=$C1387),"※对方账户跟本账户是同一个",IF(AND($L1387&lt;&gt;"内部转账",$M1387&lt;&gt;""),"△填了对方账户，但类别不是内部转账",IF($H1387&lt;0,"△这一笔之后该账户余额成负数了，核一下",""))))))))))))</f>
        <v/>
      </c>
    </row>
    <row r="1388">
      <c r="A1388" s="17">
        <f>IF($C1388="","",COUNTA($C$5:$C1388))</f>
        <v/>
      </c>
      <c r="B1388" s="20" t="n"/>
      <c r="C1388" s="18" t="n"/>
      <c r="D1388" s="18" t="n"/>
      <c r="E1388" s="26" t="n"/>
      <c r="F1388" s="19" t="n"/>
      <c r="G1388" s="19" t="n"/>
      <c r="H1388" s="27">
        <f>IF($C1388="","",ROUND(SUMIF(账户表,$C1388,账户期初)+SUMIFS($F$5:F1388,$C$5:C1388,$C1388)-SUMIFS($G$5:G1388,$C$5:C1388,$C1388),2))</f>
        <v/>
      </c>
      <c r="I1388" s="18" t="n"/>
      <c r="J1388" s="18" t="n"/>
      <c r="K1388" s="28">
        <f>IF($B1388="","",--TEXT($B1388,"yyyymm"))</f>
        <v/>
      </c>
      <c r="L1388" s="29">
        <f>IF($D1388="","",IFERROR(INDEX(类别属性,MATCH($D1388,类别表,0)),""))</f>
        <v/>
      </c>
      <c r="M1388" s="18" t="n"/>
      <c r="N1388" s="18" t="n"/>
      <c r="O1388" s="26" t="n"/>
      <c r="P1388" s="21">
        <f>IF($C1388="","",IF(ISNA(MATCH($C1388,账户表,0)),"※这个账户不在【基础资料】的账户档案里",IF($B1388="","※没填日期，这一笔不会进任何月份的报表",IF(AND($F1388&lt;&gt;"",$G1388&lt;&gt;""),"※收入和支出不能同时填",IF(AND(N($F1388)=0,N($G1388)=0),"※收入和支出都没填",IF(OR(N($F1388)&lt;0,N($G1388)&lt;0),"※金额不能填负数，方向反了就换一列填",IF($D1388="","※没填收支类别，分类报表会漏掉这一笔",IF(ISNA(MATCH($D1388,类别表,0)),"※收支类别不在【基础资料】的清单里",IF(AND($L1388="内部转账",$M1388=""),"△内部转账要在「对方账户」写上另一头",IF(AND($L1388="内部转账",$M1388=$C1388),"※对方账户跟本账户是同一个",IF(AND($L1388&lt;&gt;"内部转账",$M1388&lt;&gt;""),"△填了对方账户，但类别不是内部转账",IF($H1388&lt;0,"△这一笔之后该账户余额成负数了，核一下",""))))))))))))</f>
        <v/>
      </c>
    </row>
    <row r="1389">
      <c r="A1389" s="17">
        <f>IF($C1389="","",COUNTA($C$5:$C1389))</f>
        <v/>
      </c>
      <c r="B1389" s="20" t="n"/>
      <c r="C1389" s="18" t="n"/>
      <c r="D1389" s="18" t="n"/>
      <c r="E1389" s="26" t="n"/>
      <c r="F1389" s="19" t="n"/>
      <c r="G1389" s="19" t="n"/>
      <c r="H1389" s="27">
        <f>IF($C1389="","",ROUND(SUMIF(账户表,$C1389,账户期初)+SUMIFS($F$5:F1389,$C$5:C1389,$C1389)-SUMIFS($G$5:G1389,$C$5:C1389,$C1389),2))</f>
        <v/>
      </c>
      <c r="I1389" s="18" t="n"/>
      <c r="J1389" s="18" t="n"/>
      <c r="K1389" s="28">
        <f>IF($B1389="","",--TEXT($B1389,"yyyymm"))</f>
        <v/>
      </c>
      <c r="L1389" s="29">
        <f>IF($D1389="","",IFERROR(INDEX(类别属性,MATCH($D1389,类别表,0)),""))</f>
        <v/>
      </c>
      <c r="M1389" s="18" t="n"/>
      <c r="N1389" s="18" t="n"/>
      <c r="O1389" s="26" t="n"/>
      <c r="P1389" s="21">
        <f>IF($C1389="","",IF(ISNA(MATCH($C1389,账户表,0)),"※这个账户不在【基础资料】的账户档案里",IF($B1389="","※没填日期，这一笔不会进任何月份的报表",IF(AND($F1389&lt;&gt;"",$G1389&lt;&gt;""),"※收入和支出不能同时填",IF(AND(N($F1389)=0,N($G1389)=0),"※收入和支出都没填",IF(OR(N($F1389)&lt;0,N($G1389)&lt;0),"※金额不能填负数，方向反了就换一列填",IF($D1389="","※没填收支类别，分类报表会漏掉这一笔",IF(ISNA(MATCH($D1389,类别表,0)),"※收支类别不在【基础资料】的清单里",IF(AND($L1389="内部转账",$M1389=""),"△内部转账要在「对方账户」写上另一头",IF(AND($L1389="内部转账",$M1389=$C1389),"※对方账户跟本账户是同一个",IF(AND($L1389&lt;&gt;"内部转账",$M1389&lt;&gt;""),"△填了对方账户，但类别不是内部转账",IF($H1389&lt;0,"△这一笔之后该账户余额成负数了，核一下",""))))))))))))</f>
        <v/>
      </c>
    </row>
    <row r="1390">
      <c r="A1390" s="17">
        <f>IF($C1390="","",COUNTA($C$5:$C1390))</f>
        <v/>
      </c>
      <c r="B1390" s="20" t="n"/>
      <c r="C1390" s="18" t="n"/>
      <c r="D1390" s="18" t="n"/>
      <c r="E1390" s="26" t="n"/>
      <c r="F1390" s="19" t="n"/>
      <c r="G1390" s="19" t="n"/>
      <c r="H1390" s="27">
        <f>IF($C1390="","",ROUND(SUMIF(账户表,$C1390,账户期初)+SUMIFS($F$5:F1390,$C$5:C1390,$C1390)-SUMIFS($G$5:G1390,$C$5:C1390,$C1390),2))</f>
        <v/>
      </c>
      <c r="I1390" s="18" t="n"/>
      <c r="J1390" s="18" t="n"/>
      <c r="K1390" s="28">
        <f>IF($B1390="","",--TEXT($B1390,"yyyymm"))</f>
        <v/>
      </c>
      <c r="L1390" s="29">
        <f>IF($D1390="","",IFERROR(INDEX(类别属性,MATCH($D1390,类别表,0)),""))</f>
        <v/>
      </c>
      <c r="M1390" s="18" t="n"/>
      <c r="N1390" s="18" t="n"/>
      <c r="O1390" s="26" t="n"/>
      <c r="P1390" s="21">
        <f>IF($C1390="","",IF(ISNA(MATCH($C1390,账户表,0)),"※这个账户不在【基础资料】的账户档案里",IF($B1390="","※没填日期，这一笔不会进任何月份的报表",IF(AND($F1390&lt;&gt;"",$G1390&lt;&gt;""),"※收入和支出不能同时填",IF(AND(N($F1390)=0,N($G1390)=0),"※收入和支出都没填",IF(OR(N($F1390)&lt;0,N($G1390)&lt;0),"※金额不能填负数，方向反了就换一列填",IF($D1390="","※没填收支类别，分类报表会漏掉这一笔",IF(ISNA(MATCH($D1390,类别表,0)),"※收支类别不在【基础资料】的清单里",IF(AND($L1390="内部转账",$M1390=""),"△内部转账要在「对方账户」写上另一头",IF(AND($L1390="内部转账",$M1390=$C1390),"※对方账户跟本账户是同一个",IF(AND($L1390&lt;&gt;"内部转账",$M1390&lt;&gt;""),"△填了对方账户，但类别不是内部转账",IF($H1390&lt;0,"△这一笔之后该账户余额成负数了，核一下",""))))))))))))</f>
        <v/>
      </c>
    </row>
    <row r="1391">
      <c r="A1391" s="17">
        <f>IF($C1391="","",COUNTA($C$5:$C1391))</f>
        <v/>
      </c>
      <c r="B1391" s="20" t="n"/>
      <c r="C1391" s="18" t="n"/>
      <c r="D1391" s="18" t="n"/>
      <c r="E1391" s="26" t="n"/>
      <c r="F1391" s="19" t="n"/>
      <c r="G1391" s="19" t="n"/>
      <c r="H1391" s="27">
        <f>IF($C1391="","",ROUND(SUMIF(账户表,$C1391,账户期初)+SUMIFS($F$5:F1391,$C$5:C1391,$C1391)-SUMIFS($G$5:G1391,$C$5:C1391,$C1391),2))</f>
        <v/>
      </c>
      <c r="I1391" s="18" t="n"/>
      <c r="J1391" s="18" t="n"/>
      <c r="K1391" s="28">
        <f>IF($B1391="","",--TEXT($B1391,"yyyymm"))</f>
        <v/>
      </c>
      <c r="L1391" s="29">
        <f>IF($D1391="","",IFERROR(INDEX(类别属性,MATCH($D1391,类别表,0)),""))</f>
        <v/>
      </c>
      <c r="M1391" s="18" t="n"/>
      <c r="N1391" s="18" t="n"/>
      <c r="O1391" s="26" t="n"/>
      <c r="P1391" s="21">
        <f>IF($C1391="","",IF(ISNA(MATCH($C1391,账户表,0)),"※这个账户不在【基础资料】的账户档案里",IF($B1391="","※没填日期，这一笔不会进任何月份的报表",IF(AND($F1391&lt;&gt;"",$G1391&lt;&gt;""),"※收入和支出不能同时填",IF(AND(N($F1391)=0,N($G1391)=0),"※收入和支出都没填",IF(OR(N($F1391)&lt;0,N($G1391)&lt;0),"※金额不能填负数，方向反了就换一列填",IF($D1391="","※没填收支类别，分类报表会漏掉这一笔",IF(ISNA(MATCH($D1391,类别表,0)),"※收支类别不在【基础资料】的清单里",IF(AND($L1391="内部转账",$M1391=""),"△内部转账要在「对方账户」写上另一头",IF(AND($L1391="内部转账",$M1391=$C1391),"※对方账户跟本账户是同一个",IF(AND($L1391&lt;&gt;"内部转账",$M1391&lt;&gt;""),"△填了对方账户，但类别不是内部转账",IF($H1391&lt;0,"△这一笔之后该账户余额成负数了，核一下",""))))))))))))</f>
        <v/>
      </c>
    </row>
    <row r="1392">
      <c r="A1392" s="17">
        <f>IF($C1392="","",COUNTA($C$5:$C1392))</f>
        <v/>
      </c>
      <c r="B1392" s="20" t="n"/>
      <c r="C1392" s="18" t="n"/>
      <c r="D1392" s="18" t="n"/>
      <c r="E1392" s="26" t="n"/>
      <c r="F1392" s="19" t="n"/>
      <c r="G1392" s="19" t="n"/>
      <c r="H1392" s="27">
        <f>IF($C1392="","",ROUND(SUMIF(账户表,$C1392,账户期初)+SUMIFS($F$5:F1392,$C$5:C1392,$C1392)-SUMIFS($G$5:G1392,$C$5:C1392,$C1392),2))</f>
        <v/>
      </c>
      <c r="I1392" s="18" t="n"/>
      <c r="J1392" s="18" t="n"/>
      <c r="K1392" s="28">
        <f>IF($B1392="","",--TEXT($B1392,"yyyymm"))</f>
        <v/>
      </c>
      <c r="L1392" s="29">
        <f>IF($D1392="","",IFERROR(INDEX(类别属性,MATCH($D1392,类别表,0)),""))</f>
        <v/>
      </c>
      <c r="M1392" s="18" t="n"/>
      <c r="N1392" s="18" t="n"/>
      <c r="O1392" s="26" t="n"/>
      <c r="P1392" s="21">
        <f>IF($C1392="","",IF(ISNA(MATCH($C1392,账户表,0)),"※这个账户不在【基础资料】的账户档案里",IF($B1392="","※没填日期，这一笔不会进任何月份的报表",IF(AND($F1392&lt;&gt;"",$G1392&lt;&gt;""),"※收入和支出不能同时填",IF(AND(N($F1392)=0,N($G1392)=0),"※收入和支出都没填",IF(OR(N($F1392)&lt;0,N($G1392)&lt;0),"※金额不能填负数，方向反了就换一列填",IF($D1392="","※没填收支类别，分类报表会漏掉这一笔",IF(ISNA(MATCH($D1392,类别表,0)),"※收支类别不在【基础资料】的清单里",IF(AND($L1392="内部转账",$M1392=""),"△内部转账要在「对方账户」写上另一头",IF(AND($L1392="内部转账",$M1392=$C1392),"※对方账户跟本账户是同一个",IF(AND($L1392&lt;&gt;"内部转账",$M1392&lt;&gt;""),"△填了对方账户，但类别不是内部转账",IF($H1392&lt;0,"△这一笔之后该账户余额成负数了，核一下",""))))))))))))</f>
        <v/>
      </c>
    </row>
    <row r="1393">
      <c r="A1393" s="17">
        <f>IF($C1393="","",COUNTA($C$5:$C1393))</f>
        <v/>
      </c>
      <c r="B1393" s="20" t="n"/>
      <c r="C1393" s="18" t="n"/>
      <c r="D1393" s="18" t="n"/>
      <c r="E1393" s="26" t="n"/>
      <c r="F1393" s="19" t="n"/>
      <c r="G1393" s="19" t="n"/>
      <c r="H1393" s="27">
        <f>IF($C1393="","",ROUND(SUMIF(账户表,$C1393,账户期初)+SUMIFS($F$5:F1393,$C$5:C1393,$C1393)-SUMIFS($G$5:G1393,$C$5:C1393,$C1393),2))</f>
        <v/>
      </c>
      <c r="I1393" s="18" t="n"/>
      <c r="J1393" s="18" t="n"/>
      <c r="K1393" s="28">
        <f>IF($B1393="","",--TEXT($B1393,"yyyymm"))</f>
        <v/>
      </c>
      <c r="L1393" s="29">
        <f>IF($D1393="","",IFERROR(INDEX(类别属性,MATCH($D1393,类别表,0)),""))</f>
        <v/>
      </c>
      <c r="M1393" s="18" t="n"/>
      <c r="N1393" s="18" t="n"/>
      <c r="O1393" s="26" t="n"/>
      <c r="P1393" s="21">
        <f>IF($C1393="","",IF(ISNA(MATCH($C1393,账户表,0)),"※这个账户不在【基础资料】的账户档案里",IF($B1393="","※没填日期，这一笔不会进任何月份的报表",IF(AND($F1393&lt;&gt;"",$G1393&lt;&gt;""),"※收入和支出不能同时填",IF(AND(N($F1393)=0,N($G1393)=0),"※收入和支出都没填",IF(OR(N($F1393)&lt;0,N($G1393)&lt;0),"※金额不能填负数，方向反了就换一列填",IF($D1393="","※没填收支类别，分类报表会漏掉这一笔",IF(ISNA(MATCH($D1393,类别表,0)),"※收支类别不在【基础资料】的清单里",IF(AND($L1393="内部转账",$M1393=""),"△内部转账要在「对方账户」写上另一头",IF(AND($L1393="内部转账",$M1393=$C1393),"※对方账户跟本账户是同一个",IF(AND($L1393&lt;&gt;"内部转账",$M1393&lt;&gt;""),"△填了对方账户，但类别不是内部转账",IF($H1393&lt;0,"△这一笔之后该账户余额成负数了，核一下",""))))))))))))</f>
        <v/>
      </c>
    </row>
    <row r="1394">
      <c r="A1394" s="17">
        <f>IF($C1394="","",COUNTA($C$5:$C1394))</f>
        <v/>
      </c>
      <c r="B1394" s="20" t="n"/>
      <c r="C1394" s="18" t="n"/>
      <c r="D1394" s="18" t="n"/>
      <c r="E1394" s="26" t="n"/>
      <c r="F1394" s="19" t="n"/>
      <c r="G1394" s="19" t="n"/>
      <c r="H1394" s="27">
        <f>IF($C1394="","",ROUND(SUMIF(账户表,$C1394,账户期初)+SUMIFS($F$5:F1394,$C$5:C1394,$C1394)-SUMIFS($G$5:G1394,$C$5:C1394,$C1394),2))</f>
        <v/>
      </c>
      <c r="I1394" s="18" t="n"/>
      <c r="J1394" s="18" t="n"/>
      <c r="K1394" s="28">
        <f>IF($B1394="","",--TEXT($B1394,"yyyymm"))</f>
        <v/>
      </c>
      <c r="L1394" s="29">
        <f>IF($D1394="","",IFERROR(INDEX(类别属性,MATCH($D1394,类别表,0)),""))</f>
        <v/>
      </c>
      <c r="M1394" s="18" t="n"/>
      <c r="N1394" s="18" t="n"/>
      <c r="O1394" s="26" t="n"/>
      <c r="P1394" s="21">
        <f>IF($C1394="","",IF(ISNA(MATCH($C1394,账户表,0)),"※这个账户不在【基础资料】的账户档案里",IF($B1394="","※没填日期，这一笔不会进任何月份的报表",IF(AND($F1394&lt;&gt;"",$G1394&lt;&gt;""),"※收入和支出不能同时填",IF(AND(N($F1394)=0,N($G1394)=0),"※收入和支出都没填",IF(OR(N($F1394)&lt;0,N($G1394)&lt;0),"※金额不能填负数，方向反了就换一列填",IF($D1394="","※没填收支类别，分类报表会漏掉这一笔",IF(ISNA(MATCH($D1394,类别表,0)),"※收支类别不在【基础资料】的清单里",IF(AND($L1394="内部转账",$M1394=""),"△内部转账要在「对方账户」写上另一头",IF(AND($L1394="内部转账",$M1394=$C1394),"※对方账户跟本账户是同一个",IF(AND($L1394&lt;&gt;"内部转账",$M1394&lt;&gt;""),"△填了对方账户，但类别不是内部转账",IF($H1394&lt;0,"△这一笔之后该账户余额成负数了，核一下",""))))))))))))</f>
        <v/>
      </c>
    </row>
    <row r="1395">
      <c r="A1395" s="17">
        <f>IF($C1395="","",COUNTA($C$5:$C1395))</f>
        <v/>
      </c>
      <c r="B1395" s="20" t="n"/>
      <c r="C1395" s="18" t="n"/>
      <c r="D1395" s="18" t="n"/>
      <c r="E1395" s="26" t="n"/>
      <c r="F1395" s="19" t="n"/>
      <c r="G1395" s="19" t="n"/>
      <c r="H1395" s="27">
        <f>IF($C1395="","",ROUND(SUMIF(账户表,$C1395,账户期初)+SUMIFS($F$5:F1395,$C$5:C1395,$C1395)-SUMIFS($G$5:G1395,$C$5:C1395,$C1395),2))</f>
        <v/>
      </c>
      <c r="I1395" s="18" t="n"/>
      <c r="J1395" s="18" t="n"/>
      <c r="K1395" s="28">
        <f>IF($B1395="","",--TEXT($B1395,"yyyymm"))</f>
        <v/>
      </c>
      <c r="L1395" s="29">
        <f>IF($D1395="","",IFERROR(INDEX(类别属性,MATCH($D1395,类别表,0)),""))</f>
        <v/>
      </c>
      <c r="M1395" s="18" t="n"/>
      <c r="N1395" s="18" t="n"/>
      <c r="O1395" s="26" t="n"/>
      <c r="P1395" s="21">
        <f>IF($C1395="","",IF(ISNA(MATCH($C1395,账户表,0)),"※这个账户不在【基础资料】的账户档案里",IF($B1395="","※没填日期，这一笔不会进任何月份的报表",IF(AND($F1395&lt;&gt;"",$G1395&lt;&gt;""),"※收入和支出不能同时填",IF(AND(N($F1395)=0,N($G1395)=0),"※收入和支出都没填",IF(OR(N($F1395)&lt;0,N($G1395)&lt;0),"※金额不能填负数，方向反了就换一列填",IF($D1395="","※没填收支类别，分类报表会漏掉这一笔",IF(ISNA(MATCH($D1395,类别表,0)),"※收支类别不在【基础资料】的清单里",IF(AND($L1395="内部转账",$M1395=""),"△内部转账要在「对方账户」写上另一头",IF(AND($L1395="内部转账",$M1395=$C1395),"※对方账户跟本账户是同一个",IF(AND($L1395&lt;&gt;"内部转账",$M1395&lt;&gt;""),"△填了对方账户，但类别不是内部转账",IF($H1395&lt;0,"△这一笔之后该账户余额成负数了，核一下",""))))))))))))</f>
        <v/>
      </c>
    </row>
    <row r="1396">
      <c r="A1396" s="17">
        <f>IF($C1396="","",COUNTA($C$5:$C1396))</f>
        <v/>
      </c>
      <c r="B1396" s="20" t="n"/>
      <c r="C1396" s="18" t="n"/>
      <c r="D1396" s="18" t="n"/>
      <c r="E1396" s="26" t="n"/>
      <c r="F1396" s="19" t="n"/>
      <c r="G1396" s="19" t="n"/>
      <c r="H1396" s="27">
        <f>IF($C1396="","",ROUND(SUMIF(账户表,$C1396,账户期初)+SUMIFS($F$5:F1396,$C$5:C1396,$C1396)-SUMIFS($G$5:G1396,$C$5:C1396,$C1396),2))</f>
        <v/>
      </c>
      <c r="I1396" s="18" t="n"/>
      <c r="J1396" s="18" t="n"/>
      <c r="K1396" s="28">
        <f>IF($B1396="","",--TEXT($B1396,"yyyymm"))</f>
        <v/>
      </c>
      <c r="L1396" s="29">
        <f>IF($D1396="","",IFERROR(INDEX(类别属性,MATCH($D1396,类别表,0)),""))</f>
        <v/>
      </c>
      <c r="M1396" s="18" t="n"/>
      <c r="N1396" s="18" t="n"/>
      <c r="O1396" s="26" t="n"/>
      <c r="P1396" s="21">
        <f>IF($C1396="","",IF(ISNA(MATCH($C1396,账户表,0)),"※这个账户不在【基础资料】的账户档案里",IF($B1396="","※没填日期，这一笔不会进任何月份的报表",IF(AND($F1396&lt;&gt;"",$G1396&lt;&gt;""),"※收入和支出不能同时填",IF(AND(N($F1396)=0,N($G1396)=0),"※收入和支出都没填",IF(OR(N($F1396)&lt;0,N($G1396)&lt;0),"※金额不能填负数，方向反了就换一列填",IF($D1396="","※没填收支类别，分类报表会漏掉这一笔",IF(ISNA(MATCH($D1396,类别表,0)),"※收支类别不在【基础资料】的清单里",IF(AND($L1396="内部转账",$M1396=""),"△内部转账要在「对方账户」写上另一头",IF(AND($L1396="内部转账",$M1396=$C1396),"※对方账户跟本账户是同一个",IF(AND($L1396&lt;&gt;"内部转账",$M1396&lt;&gt;""),"△填了对方账户，但类别不是内部转账",IF($H1396&lt;0,"△这一笔之后该账户余额成负数了，核一下",""))))))))))))</f>
        <v/>
      </c>
    </row>
    <row r="1397">
      <c r="A1397" s="17">
        <f>IF($C1397="","",COUNTA($C$5:$C1397))</f>
        <v/>
      </c>
      <c r="B1397" s="20" t="n"/>
      <c r="C1397" s="18" t="n"/>
      <c r="D1397" s="18" t="n"/>
      <c r="E1397" s="26" t="n"/>
      <c r="F1397" s="19" t="n"/>
      <c r="G1397" s="19" t="n"/>
      <c r="H1397" s="27">
        <f>IF($C1397="","",ROUND(SUMIF(账户表,$C1397,账户期初)+SUMIFS($F$5:F1397,$C$5:C1397,$C1397)-SUMIFS($G$5:G1397,$C$5:C1397,$C1397),2))</f>
        <v/>
      </c>
      <c r="I1397" s="18" t="n"/>
      <c r="J1397" s="18" t="n"/>
      <c r="K1397" s="28">
        <f>IF($B1397="","",--TEXT($B1397,"yyyymm"))</f>
        <v/>
      </c>
      <c r="L1397" s="29">
        <f>IF($D1397="","",IFERROR(INDEX(类别属性,MATCH($D1397,类别表,0)),""))</f>
        <v/>
      </c>
      <c r="M1397" s="18" t="n"/>
      <c r="N1397" s="18" t="n"/>
      <c r="O1397" s="26" t="n"/>
      <c r="P1397" s="21">
        <f>IF($C1397="","",IF(ISNA(MATCH($C1397,账户表,0)),"※这个账户不在【基础资料】的账户档案里",IF($B1397="","※没填日期，这一笔不会进任何月份的报表",IF(AND($F1397&lt;&gt;"",$G1397&lt;&gt;""),"※收入和支出不能同时填",IF(AND(N($F1397)=0,N($G1397)=0),"※收入和支出都没填",IF(OR(N($F1397)&lt;0,N($G1397)&lt;0),"※金额不能填负数，方向反了就换一列填",IF($D1397="","※没填收支类别，分类报表会漏掉这一笔",IF(ISNA(MATCH($D1397,类别表,0)),"※收支类别不在【基础资料】的清单里",IF(AND($L1397="内部转账",$M1397=""),"△内部转账要在「对方账户」写上另一头",IF(AND($L1397="内部转账",$M1397=$C1397),"※对方账户跟本账户是同一个",IF(AND($L1397&lt;&gt;"内部转账",$M1397&lt;&gt;""),"△填了对方账户，但类别不是内部转账",IF($H1397&lt;0,"△这一笔之后该账户余额成负数了，核一下",""))))))))))))</f>
        <v/>
      </c>
    </row>
    <row r="1398">
      <c r="A1398" s="17">
        <f>IF($C1398="","",COUNTA($C$5:$C1398))</f>
        <v/>
      </c>
      <c r="B1398" s="20" t="n"/>
      <c r="C1398" s="18" t="n"/>
      <c r="D1398" s="18" t="n"/>
      <c r="E1398" s="26" t="n"/>
      <c r="F1398" s="19" t="n"/>
      <c r="G1398" s="19" t="n"/>
      <c r="H1398" s="27">
        <f>IF($C1398="","",ROUND(SUMIF(账户表,$C1398,账户期初)+SUMIFS($F$5:F1398,$C$5:C1398,$C1398)-SUMIFS($G$5:G1398,$C$5:C1398,$C1398),2))</f>
        <v/>
      </c>
      <c r="I1398" s="18" t="n"/>
      <c r="J1398" s="18" t="n"/>
      <c r="K1398" s="28">
        <f>IF($B1398="","",--TEXT($B1398,"yyyymm"))</f>
        <v/>
      </c>
      <c r="L1398" s="29">
        <f>IF($D1398="","",IFERROR(INDEX(类别属性,MATCH($D1398,类别表,0)),""))</f>
        <v/>
      </c>
      <c r="M1398" s="18" t="n"/>
      <c r="N1398" s="18" t="n"/>
      <c r="O1398" s="26" t="n"/>
      <c r="P1398" s="21">
        <f>IF($C1398="","",IF(ISNA(MATCH($C1398,账户表,0)),"※这个账户不在【基础资料】的账户档案里",IF($B1398="","※没填日期，这一笔不会进任何月份的报表",IF(AND($F1398&lt;&gt;"",$G1398&lt;&gt;""),"※收入和支出不能同时填",IF(AND(N($F1398)=0,N($G1398)=0),"※收入和支出都没填",IF(OR(N($F1398)&lt;0,N($G1398)&lt;0),"※金额不能填负数，方向反了就换一列填",IF($D1398="","※没填收支类别，分类报表会漏掉这一笔",IF(ISNA(MATCH($D1398,类别表,0)),"※收支类别不在【基础资料】的清单里",IF(AND($L1398="内部转账",$M1398=""),"△内部转账要在「对方账户」写上另一头",IF(AND($L1398="内部转账",$M1398=$C1398),"※对方账户跟本账户是同一个",IF(AND($L1398&lt;&gt;"内部转账",$M1398&lt;&gt;""),"△填了对方账户，但类别不是内部转账",IF($H1398&lt;0,"△这一笔之后该账户余额成负数了，核一下",""))))))))))))</f>
        <v/>
      </c>
    </row>
    <row r="1399">
      <c r="A1399" s="17">
        <f>IF($C1399="","",COUNTA($C$5:$C1399))</f>
        <v/>
      </c>
      <c r="B1399" s="20" t="n"/>
      <c r="C1399" s="18" t="n"/>
      <c r="D1399" s="18" t="n"/>
      <c r="E1399" s="26" t="n"/>
      <c r="F1399" s="19" t="n"/>
      <c r="G1399" s="19" t="n"/>
      <c r="H1399" s="27">
        <f>IF($C1399="","",ROUND(SUMIF(账户表,$C1399,账户期初)+SUMIFS($F$5:F1399,$C$5:C1399,$C1399)-SUMIFS($G$5:G1399,$C$5:C1399,$C1399),2))</f>
        <v/>
      </c>
      <c r="I1399" s="18" t="n"/>
      <c r="J1399" s="18" t="n"/>
      <c r="K1399" s="28">
        <f>IF($B1399="","",--TEXT($B1399,"yyyymm"))</f>
        <v/>
      </c>
      <c r="L1399" s="29">
        <f>IF($D1399="","",IFERROR(INDEX(类别属性,MATCH($D1399,类别表,0)),""))</f>
        <v/>
      </c>
      <c r="M1399" s="18" t="n"/>
      <c r="N1399" s="18" t="n"/>
      <c r="O1399" s="26" t="n"/>
      <c r="P1399" s="21">
        <f>IF($C1399="","",IF(ISNA(MATCH($C1399,账户表,0)),"※这个账户不在【基础资料】的账户档案里",IF($B1399="","※没填日期，这一笔不会进任何月份的报表",IF(AND($F1399&lt;&gt;"",$G1399&lt;&gt;""),"※收入和支出不能同时填",IF(AND(N($F1399)=0,N($G1399)=0),"※收入和支出都没填",IF(OR(N($F1399)&lt;0,N($G1399)&lt;0),"※金额不能填负数，方向反了就换一列填",IF($D1399="","※没填收支类别，分类报表会漏掉这一笔",IF(ISNA(MATCH($D1399,类别表,0)),"※收支类别不在【基础资料】的清单里",IF(AND($L1399="内部转账",$M1399=""),"△内部转账要在「对方账户」写上另一头",IF(AND($L1399="内部转账",$M1399=$C1399),"※对方账户跟本账户是同一个",IF(AND($L1399&lt;&gt;"内部转账",$M1399&lt;&gt;""),"△填了对方账户，但类别不是内部转账",IF($H1399&lt;0,"△这一笔之后该账户余额成负数了，核一下",""))))))))))))</f>
        <v/>
      </c>
    </row>
    <row r="1400">
      <c r="A1400" s="17">
        <f>IF($C1400="","",COUNTA($C$5:$C1400))</f>
        <v/>
      </c>
      <c r="B1400" s="20" t="n"/>
      <c r="C1400" s="18" t="n"/>
      <c r="D1400" s="18" t="n"/>
      <c r="E1400" s="26" t="n"/>
      <c r="F1400" s="19" t="n"/>
      <c r="G1400" s="19" t="n"/>
      <c r="H1400" s="27">
        <f>IF($C1400="","",ROUND(SUMIF(账户表,$C1400,账户期初)+SUMIFS($F$5:F1400,$C$5:C1400,$C1400)-SUMIFS($G$5:G1400,$C$5:C1400,$C1400),2))</f>
        <v/>
      </c>
      <c r="I1400" s="18" t="n"/>
      <c r="J1400" s="18" t="n"/>
      <c r="K1400" s="28">
        <f>IF($B1400="","",--TEXT($B1400,"yyyymm"))</f>
        <v/>
      </c>
      <c r="L1400" s="29">
        <f>IF($D1400="","",IFERROR(INDEX(类别属性,MATCH($D1400,类别表,0)),""))</f>
        <v/>
      </c>
      <c r="M1400" s="18" t="n"/>
      <c r="N1400" s="18" t="n"/>
      <c r="O1400" s="26" t="n"/>
      <c r="P1400" s="21">
        <f>IF($C1400="","",IF(ISNA(MATCH($C1400,账户表,0)),"※这个账户不在【基础资料】的账户档案里",IF($B1400="","※没填日期，这一笔不会进任何月份的报表",IF(AND($F1400&lt;&gt;"",$G1400&lt;&gt;""),"※收入和支出不能同时填",IF(AND(N($F1400)=0,N($G1400)=0),"※收入和支出都没填",IF(OR(N($F1400)&lt;0,N($G1400)&lt;0),"※金额不能填负数，方向反了就换一列填",IF($D1400="","※没填收支类别，分类报表会漏掉这一笔",IF(ISNA(MATCH($D1400,类别表,0)),"※收支类别不在【基础资料】的清单里",IF(AND($L1400="内部转账",$M1400=""),"△内部转账要在「对方账户」写上另一头",IF(AND($L1400="内部转账",$M1400=$C1400),"※对方账户跟本账户是同一个",IF(AND($L1400&lt;&gt;"内部转账",$M1400&lt;&gt;""),"△填了对方账户，但类别不是内部转账",IF($H1400&lt;0,"△这一笔之后该账户余额成负数了，核一下",""))))))))))))</f>
        <v/>
      </c>
    </row>
    <row r="1401">
      <c r="A1401" s="17">
        <f>IF($C1401="","",COUNTA($C$5:$C1401))</f>
        <v/>
      </c>
      <c r="B1401" s="20" t="n"/>
      <c r="C1401" s="18" t="n"/>
      <c r="D1401" s="18" t="n"/>
      <c r="E1401" s="26" t="n"/>
      <c r="F1401" s="19" t="n"/>
      <c r="G1401" s="19" t="n"/>
      <c r="H1401" s="27">
        <f>IF($C1401="","",ROUND(SUMIF(账户表,$C1401,账户期初)+SUMIFS($F$5:F1401,$C$5:C1401,$C1401)-SUMIFS($G$5:G1401,$C$5:C1401,$C1401),2))</f>
        <v/>
      </c>
      <c r="I1401" s="18" t="n"/>
      <c r="J1401" s="18" t="n"/>
      <c r="K1401" s="28">
        <f>IF($B1401="","",--TEXT($B1401,"yyyymm"))</f>
        <v/>
      </c>
      <c r="L1401" s="29">
        <f>IF($D1401="","",IFERROR(INDEX(类别属性,MATCH($D1401,类别表,0)),""))</f>
        <v/>
      </c>
      <c r="M1401" s="18" t="n"/>
      <c r="N1401" s="18" t="n"/>
      <c r="O1401" s="26" t="n"/>
      <c r="P1401" s="21">
        <f>IF($C1401="","",IF(ISNA(MATCH($C1401,账户表,0)),"※这个账户不在【基础资料】的账户档案里",IF($B1401="","※没填日期，这一笔不会进任何月份的报表",IF(AND($F1401&lt;&gt;"",$G1401&lt;&gt;""),"※收入和支出不能同时填",IF(AND(N($F1401)=0,N($G1401)=0),"※收入和支出都没填",IF(OR(N($F1401)&lt;0,N($G1401)&lt;0),"※金额不能填负数，方向反了就换一列填",IF($D1401="","※没填收支类别，分类报表会漏掉这一笔",IF(ISNA(MATCH($D1401,类别表,0)),"※收支类别不在【基础资料】的清单里",IF(AND($L1401="内部转账",$M1401=""),"△内部转账要在「对方账户」写上另一头",IF(AND($L1401="内部转账",$M1401=$C1401),"※对方账户跟本账户是同一个",IF(AND($L1401&lt;&gt;"内部转账",$M1401&lt;&gt;""),"△填了对方账户，但类别不是内部转账",IF($H1401&lt;0,"△这一笔之后该账户余额成负数了，核一下",""))))))))))))</f>
        <v/>
      </c>
    </row>
    <row r="1402">
      <c r="A1402" s="17">
        <f>IF($C1402="","",COUNTA($C$5:$C1402))</f>
        <v/>
      </c>
      <c r="B1402" s="20" t="n"/>
      <c r="C1402" s="18" t="n"/>
      <c r="D1402" s="18" t="n"/>
      <c r="E1402" s="26" t="n"/>
      <c r="F1402" s="19" t="n"/>
      <c r="G1402" s="19" t="n"/>
      <c r="H1402" s="27">
        <f>IF($C1402="","",ROUND(SUMIF(账户表,$C1402,账户期初)+SUMIFS($F$5:F1402,$C$5:C1402,$C1402)-SUMIFS($G$5:G1402,$C$5:C1402,$C1402),2))</f>
        <v/>
      </c>
      <c r="I1402" s="18" t="n"/>
      <c r="J1402" s="18" t="n"/>
      <c r="K1402" s="28">
        <f>IF($B1402="","",--TEXT($B1402,"yyyymm"))</f>
        <v/>
      </c>
      <c r="L1402" s="29">
        <f>IF($D1402="","",IFERROR(INDEX(类别属性,MATCH($D1402,类别表,0)),""))</f>
        <v/>
      </c>
      <c r="M1402" s="18" t="n"/>
      <c r="N1402" s="18" t="n"/>
      <c r="O1402" s="26" t="n"/>
      <c r="P1402" s="21">
        <f>IF($C1402="","",IF(ISNA(MATCH($C1402,账户表,0)),"※这个账户不在【基础资料】的账户档案里",IF($B1402="","※没填日期，这一笔不会进任何月份的报表",IF(AND($F1402&lt;&gt;"",$G1402&lt;&gt;""),"※收入和支出不能同时填",IF(AND(N($F1402)=0,N($G1402)=0),"※收入和支出都没填",IF(OR(N($F1402)&lt;0,N($G1402)&lt;0),"※金额不能填负数，方向反了就换一列填",IF($D1402="","※没填收支类别，分类报表会漏掉这一笔",IF(ISNA(MATCH($D1402,类别表,0)),"※收支类别不在【基础资料】的清单里",IF(AND($L1402="内部转账",$M1402=""),"△内部转账要在「对方账户」写上另一头",IF(AND($L1402="内部转账",$M1402=$C1402),"※对方账户跟本账户是同一个",IF(AND($L1402&lt;&gt;"内部转账",$M1402&lt;&gt;""),"△填了对方账户，但类别不是内部转账",IF($H1402&lt;0,"△这一笔之后该账户余额成负数了，核一下",""))))))))))))</f>
        <v/>
      </c>
    </row>
    <row r="1403">
      <c r="A1403" s="17">
        <f>IF($C1403="","",COUNTA($C$5:$C1403))</f>
        <v/>
      </c>
      <c r="B1403" s="20" t="n"/>
      <c r="C1403" s="18" t="n"/>
      <c r="D1403" s="18" t="n"/>
      <c r="E1403" s="26" t="n"/>
      <c r="F1403" s="19" t="n"/>
      <c r="G1403" s="19" t="n"/>
      <c r="H1403" s="27">
        <f>IF($C1403="","",ROUND(SUMIF(账户表,$C1403,账户期初)+SUMIFS($F$5:F1403,$C$5:C1403,$C1403)-SUMIFS($G$5:G1403,$C$5:C1403,$C1403),2))</f>
        <v/>
      </c>
      <c r="I1403" s="18" t="n"/>
      <c r="J1403" s="18" t="n"/>
      <c r="K1403" s="28">
        <f>IF($B1403="","",--TEXT($B1403,"yyyymm"))</f>
        <v/>
      </c>
      <c r="L1403" s="29">
        <f>IF($D1403="","",IFERROR(INDEX(类别属性,MATCH($D1403,类别表,0)),""))</f>
        <v/>
      </c>
      <c r="M1403" s="18" t="n"/>
      <c r="N1403" s="18" t="n"/>
      <c r="O1403" s="26" t="n"/>
      <c r="P1403" s="21">
        <f>IF($C1403="","",IF(ISNA(MATCH($C1403,账户表,0)),"※这个账户不在【基础资料】的账户档案里",IF($B1403="","※没填日期，这一笔不会进任何月份的报表",IF(AND($F1403&lt;&gt;"",$G1403&lt;&gt;""),"※收入和支出不能同时填",IF(AND(N($F1403)=0,N($G1403)=0),"※收入和支出都没填",IF(OR(N($F1403)&lt;0,N($G1403)&lt;0),"※金额不能填负数，方向反了就换一列填",IF($D1403="","※没填收支类别，分类报表会漏掉这一笔",IF(ISNA(MATCH($D1403,类别表,0)),"※收支类别不在【基础资料】的清单里",IF(AND($L1403="内部转账",$M1403=""),"△内部转账要在「对方账户」写上另一头",IF(AND($L1403="内部转账",$M1403=$C1403),"※对方账户跟本账户是同一个",IF(AND($L1403&lt;&gt;"内部转账",$M1403&lt;&gt;""),"△填了对方账户，但类别不是内部转账",IF($H1403&lt;0,"△这一笔之后该账户余额成负数了，核一下",""))))))))))))</f>
        <v/>
      </c>
    </row>
    <row r="1404">
      <c r="A1404" s="17">
        <f>IF($C1404="","",COUNTA($C$5:$C1404))</f>
        <v/>
      </c>
      <c r="B1404" s="20" t="n"/>
      <c r="C1404" s="18" t="n"/>
      <c r="D1404" s="18" t="n"/>
      <c r="E1404" s="26" t="n"/>
      <c r="F1404" s="19" t="n"/>
      <c r="G1404" s="19" t="n"/>
      <c r="H1404" s="27">
        <f>IF($C1404="","",ROUND(SUMIF(账户表,$C1404,账户期初)+SUMIFS($F$5:F1404,$C$5:C1404,$C1404)-SUMIFS($G$5:G1404,$C$5:C1404,$C1404),2))</f>
        <v/>
      </c>
      <c r="I1404" s="18" t="n"/>
      <c r="J1404" s="18" t="n"/>
      <c r="K1404" s="28">
        <f>IF($B1404="","",--TEXT($B1404,"yyyymm"))</f>
        <v/>
      </c>
      <c r="L1404" s="29">
        <f>IF($D1404="","",IFERROR(INDEX(类别属性,MATCH($D1404,类别表,0)),""))</f>
        <v/>
      </c>
      <c r="M1404" s="18" t="n"/>
      <c r="N1404" s="18" t="n"/>
      <c r="O1404" s="26" t="n"/>
      <c r="P1404" s="21">
        <f>IF($C1404="","",IF(ISNA(MATCH($C1404,账户表,0)),"※这个账户不在【基础资料】的账户档案里",IF($B1404="","※没填日期，这一笔不会进任何月份的报表",IF(AND($F1404&lt;&gt;"",$G1404&lt;&gt;""),"※收入和支出不能同时填",IF(AND(N($F1404)=0,N($G1404)=0),"※收入和支出都没填",IF(OR(N($F1404)&lt;0,N($G1404)&lt;0),"※金额不能填负数，方向反了就换一列填",IF($D1404="","※没填收支类别，分类报表会漏掉这一笔",IF(ISNA(MATCH($D1404,类别表,0)),"※收支类别不在【基础资料】的清单里",IF(AND($L1404="内部转账",$M1404=""),"△内部转账要在「对方账户」写上另一头",IF(AND($L1404="内部转账",$M1404=$C1404),"※对方账户跟本账户是同一个",IF(AND($L1404&lt;&gt;"内部转账",$M1404&lt;&gt;""),"△填了对方账户，但类别不是内部转账",IF($H1404&lt;0,"△这一笔之后该账户余额成负数了，核一下",""))))))))))))</f>
        <v/>
      </c>
    </row>
    <row r="1405">
      <c r="A1405" s="17">
        <f>IF($C1405="","",COUNTA($C$5:$C1405))</f>
        <v/>
      </c>
      <c r="B1405" s="20" t="n"/>
      <c r="C1405" s="18" t="n"/>
      <c r="D1405" s="18" t="n"/>
      <c r="E1405" s="26" t="n"/>
      <c r="F1405" s="19" t="n"/>
      <c r="G1405" s="19" t="n"/>
      <c r="H1405" s="27">
        <f>IF($C1405="","",ROUND(SUMIF(账户表,$C1405,账户期初)+SUMIFS($F$5:F1405,$C$5:C1405,$C1405)-SUMIFS($G$5:G1405,$C$5:C1405,$C1405),2))</f>
        <v/>
      </c>
      <c r="I1405" s="18" t="n"/>
      <c r="J1405" s="18" t="n"/>
      <c r="K1405" s="28">
        <f>IF($B1405="","",--TEXT($B1405,"yyyymm"))</f>
        <v/>
      </c>
      <c r="L1405" s="29">
        <f>IF($D1405="","",IFERROR(INDEX(类别属性,MATCH($D1405,类别表,0)),""))</f>
        <v/>
      </c>
      <c r="M1405" s="18" t="n"/>
      <c r="N1405" s="18" t="n"/>
      <c r="O1405" s="26" t="n"/>
      <c r="P1405" s="21">
        <f>IF($C1405="","",IF(ISNA(MATCH($C1405,账户表,0)),"※这个账户不在【基础资料】的账户档案里",IF($B1405="","※没填日期，这一笔不会进任何月份的报表",IF(AND($F1405&lt;&gt;"",$G1405&lt;&gt;""),"※收入和支出不能同时填",IF(AND(N($F1405)=0,N($G1405)=0),"※收入和支出都没填",IF(OR(N($F1405)&lt;0,N($G1405)&lt;0),"※金额不能填负数，方向反了就换一列填",IF($D1405="","※没填收支类别，分类报表会漏掉这一笔",IF(ISNA(MATCH($D1405,类别表,0)),"※收支类别不在【基础资料】的清单里",IF(AND($L1405="内部转账",$M1405=""),"△内部转账要在「对方账户」写上另一头",IF(AND($L1405="内部转账",$M1405=$C1405),"※对方账户跟本账户是同一个",IF(AND($L1405&lt;&gt;"内部转账",$M1405&lt;&gt;""),"△填了对方账户，但类别不是内部转账",IF($H1405&lt;0,"△这一笔之后该账户余额成负数了，核一下",""))))))))))))</f>
        <v/>
      </c>
    </row>
    <row r="1406">
      <c r="A1406" s="17">
        <f>IF($C1406="","",COUNTA($C$5:$C1406))</f>
        <v/>
      </c>
      <c r="B1406" s="20" t="n"/>
      <c r="C1406" s="18" t="n"/>
      <c r="D1406" s="18" t="n"/>
      <c r="E1406" s="26" t="n"/>
      <c r="F1406" s="19" t="n"/>
      <c r="G1406" s="19" t="n"/>
      <c r="H1406" s="27">
        <f>IF($C1406="","",ROUND(SUMIF(账户表,$C1406,账户期初)+SUMIFS($F$5:F1406,$C$5:C1406,$C1406)-SUMIFS($G$5:G1406,$C$5:C1406,$C1406),2))</f>
        <v/>
      </c>
      <c r="I1406" s="18" t="n"/>
      <c r="J1406" s="18" t="n"/>
      <c r="K1406" s="28">
        <f>IF($B1406="","",--TEXT($B1406,"yyyymm"))</f>
        <v/>
      </c>
      <c r="L1406" s="29">
        <f>IF($D1406="","",IFERROR(INDEX(类别属性,MATCH($D1406,类别表,0)),""))</f>
        <v/>
      </c>
      <c r="M1406" s="18" t="n"/>
      <c r="N1406" s="18" t="n"/>
      <c r="O1406" s="26" t="n"/>
      <c r="P1406" s="21">
        <f>IF($C1406="","",IF(ISNA(MATCH($C1406,账户表,0)),"※这个账户不在【基础资料】的账户档案里",IF($B1406="","※没填日期，这一笔不会进任何月份的报表",IF(AND($F1406&lt;&gt;"",$G1406&lt;&gt;""),"※收入和支出不能同时填",IF(AND(N($F1406)=0,N($G1406)=0),"※收入和支出都没填",IF(OR(N($F1406)&lt;0,N($G1406)&lt;0),"※金额不能填负数，方向反了就换一列填",IF($D1406="","※没填收支类别，分类报表会漏掉这一笔",IF(ISNA(MATCH($D1406,类别表,0)),"※收支类别不在【基础资料】的清单里",IF(AND($L1406="内部转账",$M1406=""),"△内部转账要在「对方账户」写上另一头",IF(AND($L1406="内部转账",$M1406=$C1406),"※对方账户跟本账户是同一个",IF(AND($L1406&lt;&gt;"内部转账",$M1406&lt;&gt;""),"△填了对方账户，但类别不是内部转账",IF($H1406&lt;0,"△这一笔之后该账户余额成负数了，核一下",""))))))))))))</f>
        <v/>
      </c>
    </row>
    <row r="1407">
      <c r="A1407" s="17">
        <f>IF($C1407="","",COUNTA($C$5:$C1407))</f>
        <v/>
      </c>
      <c r="B1407" s="20" t="n"/>
      <c r="C1407" s="18" t="n"/>
      <c r="D1407" s="18" t="n"/>
      <c r="E1407" s="26" t="n"/>
      <c r="F1407" s="19" t="n"/>
      <c r="G1407" s="19" t="n"/>
      <c r="H1407" s="27">
        <f>IF($C1407="","",ROUND(SUMIF(账户表,$C1407,账户期初)+SUMIFS($F$5:F1407,$C$5:C1407,$C1407)-SUMIFS($G$5:G1407,$C$5:C1407,$C1407),2))</f>
        <v/>
      </c>
      <c r="I1407" s="18" t="n"/>
      <c r="J1407" s="18" t="n"/>
      <c r="K1407" s="28">
        <f>IF($B1407="","",--TEXT($B1407,"yyyymm"))</f>
        <v/>
      </c>
      <c r="L1407" s="29">
        <f>IF($D1407="","",IFERROR(INDEX(类别属性,MATCH($D1407,类别表,0)),""))</f>
        <v/>
      </c>
      <c r="M1407" s="18" t="n"/>
      <c r="N1407" s="18" t="n"/>
      <c r="O1407" s="26" t="n"/>
      <c r="P1407" s="21">
        <f>IF($C1407="","",IF(ISNA(MATCH($C1407,账户表,0)),"※这个账户不在【基础资料】的账户档案里",IF($B1407="","※没填日期，这一笔不会进任何月份的报表",IF(AND($F1407&lt;&gt;"",$G1407&lt;&gt;""),"※收入和支出不能同时填",IF(AND(N($F1407)=0,N($G1407)=0),"※收入和支出都没填",IF(OR(N($F1407)&lt;0,N($G1407)&lt;0),"※金额不能填负数，方向反了就换一列填",IF($D1407="","※没填收支类别，分类报表会漏掉这一笔",IF(ISNA(MATCH($D1407,类别表,0)),"※收支类别不在【基础资料】的清单里",IF(AND($L1407="内部转账",$M1407=""),"△内部转账要在「对方账户」写上另一头",IF(AND($L1407="内部转账",$M1407=$C1407),"※对方账户跟本账户是同一个",IF(AND($L1407&lt;&gt;"内部转账",$M1407&lt;&gt;""),"△填了对方账户，但类别不是内部转账",IF($H1407&lt;0,"△这一笔之后该账户余额成负数了，核一下",""))))))))))))</f>
        <v/>
      </c>
    </row>
    <row r="1408">
      <c r="A1408" s="17">
        <f>IF($C1408="","",COUNTA($C$5:$C1408))</f>
        <v/>
      </c>
      <c r="B1408" s="20" t="n"/>
      <c r="C1408" s="18" t="n"/>
      <c r="D1408" s="18" t="n"/>
      <c r="E1408" s="26" t="n"/>
      <c r="F1408" s="19" t="n"/>
      <c r="G1408" s="19" t="n"/>
      <c r="H1408" s="27">
        <f>IF($C1408="","",ROUND(SUMIF(账户表,$C1408,账户期初)+SUMIFS($F$5:F1408,$C$5:C1408,$C1408)-SUMIFS($G$5:G1408,$C$5:C1408,$C1408),2))</f>
        <v/>
      </c>
      <c r="I1408" s="18" t="n"/>
      <c r="J1408" s="18" t="n"/>
      <c r="K1408" s="28">
        <f>IF($B1408="","",--TEXT($B1408,"yyyymm"))</f>
        <v/>
      </c>
      <c r="L1408" s="29">
        <f>IF($D1408="","",IFERROR(INDEX(类别属性,MATCH($D1408,类别表,0)),""))</f>
        <v/>
      </c>
      <c r="M1408" s="18" t="n"/>
      <c r="N1408" s="18" t="n"/>
      <c r="O1408" s="26" t="n"/>
      <c r="P1408" s="21">
        <f>IF($C1408="","",IF(ISNA(MATCH($C1408,账户表,0)),"※这个账户不在【基础资料】的账户档案里",IF($B1408="","※没填日期，这一笔不会进任何月份的报表",IF(AND($F1408&lt;&gt;"",$G1408&lt;&gt;""),"※收入和支出不能同时填",IF(AND(N($F1408)=0,N($G1408)=0),"※收入和支出都没填",IF(OR(N($F1408)&lt;0,N($G1408)&lt;0),"※金额不能填负数，方向反了就换一列填",IF($D1408="","※没填收支类别，分类报表会漏掉这一笔",IF(ISNA(MATCH($D1408,类别表,0)),"※收支类别不在【基础资料】的清单里",IF(AND($L1408="内部转账",$M1408=""),"△内部转账要在「对方账户」写上另一头",IF(AND($L1408="内部转账",$M1408=$C1408),"※对方账户跟本账户是同一个",IF(AND($L1408&lt;&gt;"内部转账",$M1408&lt;&gt;""),"△填了对方账户，但类别不是内部转账",IF($H1408&lt;0,"△这一笔之后该账户余额成负数了，核一下",""))))))))))))</f>
        <v/>
      </c>
    </row>
    <row r="1409">
      <c r="A1409" s="17">
        <f>IF($C1409="","",COUNTA($C$5:$C1409))</f>
        <v/>
      </c>
      <c r="B1409" s="20" t="n"/>
      <c r="C1409" s="18" t="n"/>
      <c r="D1409" s="18" t="n"/>
      <c r="E1409" s="26" t="n"/>
      <c r="F1409" s="19" t="n"/>
      <c r="G1409" s="19" t="n"/>
      <c r="H1409" s="27">
        <f>IF($C1409="","",ROUND(SUMIF(账户表,$C1409,账户期初)+SUMIFS($F$5:F1409,$C$5:C1409,$C1409)-SUMIFS($G$5:G1409,$C$5:C1409,$C1409),2))</f>
        <v/>
      </c>
      <c r="I1409" s="18" t="n"/>
      <c r="J1409" s="18" t="n"/>
      <c r="K1409" s="28">
        <f>IF($B1409="","",--TEXT($B1409,"yyyymm"))</f>
        <v/>
      </c>
      <c r="L1409" s="29">
        <f>IF($D1409="","",IFERROR(INDEX(类别属性,MATCH($D1409,类别表,0)),""))</f>
        <v/>
      </c>
      <c r="M1409" s="18" t="n"/>
      <c r="N1409" s="18" t="n"/>
      <c r="O1409" s="26" t="n"/>
      <c r="P1409" s="21">
        <f>IF($C1409="","",IF(ISNA(MATCH($C1409,账户表,0)),"※这个账户不在【基础资料】的账户档案里",IF($B1409="","※没填日期，这一笔不会进任何月份的报表",IF(AND($F1409&lt;&gt;"",$G1409&lt;&gt;""),"※收入和支出不能同时填",IF(AND(N($F1409)=0,N($G1409)=0),"※收入和支出都没填",IF(OR(N($F1409)&lt;0,N($G1409)&lt;0),"※金额不能填负数，方向反了就换一列填",IF($D1409="","※没填收支类别，分类报表会漏掉这一笔",IF(ISNA(MATCH($D1409,类别表,0)),"※收支类别不在【基础资料】的清单里",IF(AND($L1409="内部转账",$M1409=""),"△内部转账要在「对方账户」写上另一头",IF(AND($L1409="内部转账",$M1409=$C1409),"※对方账户跟本账户是同一个",IF(AND($L1409&lt;&gt;"内部转账",$M1409&lt;&gt;""),"△填了对方账户，但类别不是内部转账",IF($H1409&lt;0,"△这一笔之后该账户余额成负数了，核一下",""))))))))))))</f>
        <v/>
      </c>
    </row>
    <row r="1410">
      <c r="A1410" s="17">
        <f>IF($C1410="","",COUNTA($C$5:$C1410))</f>
        <v/>
      </c>
      <c r="B1410" s="20" t="n"/>
      <c r="C1410" s="18" t="n"/>
      <c r="D1410" s="18" t="n"/>
      <c r="E1410" s="26" t="n"/>
      <c r="F1410" s="19" t="n"/>
      <c r="G1410" s="19" t="n"/>
      <c r="H1410" s="27">
        <f>IF($C1410="","",ROUND(SUMIF(账户表,$C1410,账户期初)+SUMIFS($F$5:F1410,$C$5:C1410,$C1410)-SUMIFS($G$5:G1410,$C$5:C1410,$C1410),2))</f>
        <v/>
      </c>
      <c r="I1410" s="18" t="n"/>
      <c r="J1410" s="18" t="n"/>
      <c r="K1410" s="28">
        <f>IF($B1410="","",--TEXT($B1410,"yyyymm"))</f>
        <v/>
      </c>
      <c r="L1410" s="29">
        <f>IF($D1410="","",IFERROR(INDEX(类别属性,MATCH($D1410,类别表,0)),""))</f>
        <v/>
      </c>
      <c r="M1410" s="18" t="n"/>
      <c r="N1410" s="18" t="n"/>
      <c r="O1410" s="26" t="n"/>
      <c r="P1410" s="21">
        <f>IF($C1410="","",IF(ISNA(MATCH($C1410,账户表,0)),"※这个账户不在【基础资料】的账户档案里",IF($B1410="","※没填日期，这一笔不会进任何月份的报表",IF(AND($F1410&lt;&gt;"",$G1410&lt;&gt;""),"※收入和支出不能同时填",IF(AND(N($F1410)=0,N($G1410)=0),"※收入和支出都没填",IF(OR(N($F1410)&lt;0,N($G1410)&lt;0),"※金额不能填负数，方向反了就换一列填",IF($D1410="","※没填收支类别，分类报表会漏掉这一笔",IF(ISNA(MATCH($D1410,类别表,0)),"※收支类别不在【基础资料】的清单里",IF(AND($L1410="内部转账",$M1410=""),"△内部转账要在「对方账户」写上另一头",IF(AND($L1410="内部转账",$M1410=$C1410),"※对方账户跟本账户是同一个",IF(AND($L1410&lt;&gt;"内部转账",$M1410&lt;&gt;""),"△填了对方账户，但类别不是内部转账",IF($H1410&lt;0,"△这一笔之后该账户余额成负数了，核一下",""))))))))))))</f>
        <v/>
      </c>
    </row>
    <row r="1411">
      <c r="A1411" s="17">
        <f>IF($C1411="","",COUNTA($C$5:$C1411))</f>
        <v/>
      </c>
      <c r="B1411" s="20" t="n"/>
      <c r="C1411" s="18" t="n"/>
      <c r="D1411" s="18" t="n"/>
      <c r="E1411" s="26" t="n"/>
      <c r="F1411" s="19" t="n"/>
      <c r="G1411" s="19" t="n"/>
      <c r="H1411" s="27">
        <f>IF($C1411="","",ROUND(SUMIF(账户表,$C1411,账户期初)+SUMIFS($F$5:F1411,$C$5:C1411,$C1411)-SUMIFS($G$5:G1411,$C$5:C1411,$C1411),2))</f>
        <v/>
      </c>
      <c r="I1411" s="18" t="n"/>
      <c r="J1411" s="18" t="n"/>
      <c r="K1411" s="28">
        <f>IF($B1411="","",--TEXT($B1411,"yyyymm"))</f>
        <v/>
      </c>
      <c r="L1411" s="29">
        <f>IF($D1411="","",IFERROR(INDEX(类别属性,MATCH($D1411,类别表,0)),""))</f>
        <v/>
      </c>
      <c r="M1411" s="18" t="n"/>
      <c r="N1411" s="18" t="n"/>
      <c r="O1411" s="26" t="n"/>
      <c r="P1411" s="21">
        <f>IF($C1411="","",IF(ISNA(MATCH($C1411,账户表,0)),"※这个账户不在【基础资料】的账户档案里",IF($B1411="","※没填日期，这一笔不会进任何月份的报表",IF(AND($F1411&lt;&gt;"",$G1411&lt;&gt;""),"※收入和支出不能同时填",IF(AND(N($F1411)=0,N($G1411)=0),"※收入和支出都没填",IF(OR(N($F1411)&lt;0,N($G1411)&lt;0),"※金额不能填负数，方向反了就换一列填",IF($D1411="","※没填收支类别，分类报表会漏掉这一笔",IF(ISNA(MATCH($D1411,类别表,0)),"※收支类别不在【基础资料】的清单里",IF(AND($L1411="内部转账",$M1411=""),"△内部转账要在「对方账户」写上另一头",IF(AND($L1411="内部转账",$M1411=$C1411),"※对方账户跟本账户是同一个",IF(AND($L1411&lt;&gt;"内部转账",$M1411&lt;&gt;""),"△填了对方账户，但类别不是内部转账",IF($H1411&lt;0,"△这一笔之后该账户余额成负数了，核一下",""))))))))))))</f>
        <v/>
      </c>
    </row>
    <row r="1412">
      <c r="A1412" s="17">
        <f>IF($C1412="","",COUNTA($C$5:$C1412))</f>
        <v/>
      </c>
      <c r="B1412" s="20" t="n"/>
      <c r="C1412" s="18" t="n"/>
      <c r="D1412" s="18" t="n"/>
      <c r="E1412" s="26" t="n"/>
      <c r="F1412" s="19" t="n"/>
      <c r="G1412" s="19" t="n"/>
      <c r="H1412" s="27">
        <f>IF($C1412="","",ROUND(SUMIF(账户表,$C1412,账户期初)+SUMIFS($F$5:F1412,$C$5:C1412,$C1412)-SUMIFS($G$5:G1412,$C$5:C1412,$C1412),2))</f>
        <v/>
      </c>
      <c r="I1412" s="18" t="n"/>
      <c r="J1412" s="18" t="n"/>
      <c r="K1412" s="28">
        <f>IF($B1412="","",--TEXT($B1412,"yyyymm"))</f>
        <v/>
      </c>
      <c r="L1412" s="29">
        <f>IF($D1412="","",IFERROR(INDEX(类别属性,MATCH($D1412,类别表,0)),""))</f>
        <v/>
      </c>
      <c r="M1412" s="18" t="n"/>
      <c r="N1412" s="18" t="n"/>
      <c r="O1412" s="26" t="n"/>
      <c r="P1412" s="21">
        <f>IF($C1412="","",IF(ISNA(MATCH($C1412,账户表,0)),"※这个账户不在【基础资料】的账户档案里",IF($B1412="","※没填日期，这一笔不会进任何月份的报表",IF(AND($F1412&lt;&gt;"",$G1412&lt;&gt;""),"※收入和支出不能同时填",IF(AND(N($F1412)=0,N($G1412)=0),"※收入和支出都没填",IF(OR(N($F1412)&lt;0,N($G1412)&lt;0),"※金额不能填负数，方向反了就换一列填",IF($D1412="","※没填收支类别，分类报表会漏掉这一笔",IF(ISNA(MATCH($D1412,类别表,0)),"※收支类别不在【基础资料】的清单里",IF(AND($L1412="内部转账",$M1412=""),"△内部转账要在「对方账户」写上另一头",IF(AND($L1412="内部转账",$M1412=$C1412),"※对方账户跟本账户是同一个",IF(AND($L1412&lt;&gt;"内部转账",$M1412&lt;&gt;""),"△填了对方账户，但类别不是内部转账",IF($H1412&lt;0,"△这一笔之后该账户余额成负数了，核一下",""))))))))))))</f>
        <v/>
      </c>
    </row>
    <row r="1413">
      <c r="A1413" s="17">
        <f>IF($C1413="","",COUNTA($C$5:$C1413))</f>
        <v/>
      </c>
      <c r="B1413" s="20" t="n"/>
      <c r="C1413" s="18" t="n"/>
      <c r="D1413" s="18" t="n"/>
      <c r="E1413" s="26" t="n"/>
      <c r="F1413" s="19" t="n"/>
      <c r="G1413" s="19" t="n"/>
      <c r="H1413" s="27">
        <f>IF($C1413="","",ROUND(SUMIF(账户表,$C1413,账户期初)+SUMIFS($F$5:F1413,$C$5:C1413,$C1413)-SUMIFS($G$5:G1413,$C$5:C1413,$C1413),2))</f>
        <v/>
      </c>
      <c r="I1413" s="18" t="n"/>
      <c r="J1413" s="18" t="n"/>
      <c r="K1413" s="28">
        <f>IF($B1413="","",--TEXT($B1413,"yyyymm"))</f>
        <v/>
      </c>
      <c r="L1413" s="29">
        <f>IF($D1413="","",IFERROR(INDEX(类别属性,MATCH($D1413,类别表,0)),""))</f>
        <v/>
      </c>
      <c r="M1413" s="18" t="n"/>
      <c r="N1413" s="18" t="n"/>
      <c r="O1413" s="26" t="n"/>
      <c r="P1413" s="21">
        <f>IF($C1413="","",IF(ISNA(MATCH($C1413,账户表,0)),"※这个账户不在【基础资料】的账户档案里",IF($B1413="","※没填日期，这一笔不会进任何月份的报表",IF(AND($F1413&lt;&gt;"",$G1413&lt;&gt;""),"※收入和支出不能同时填",IF(AND(N($F1413)=0,N($G1413)=0),"※收入和支出都没填",IF(OR(N($F1413)&lt;0,N($G1413)&lt;0),"※金额不能填负数，方向反了就换一列填",IF($D1413="","※没填收支类别，分类报表会漏掉这一笔",IF(ISNA(MATCH($D1413,类别表,0)),"※收支类别不在【基础资料】的清单里",IF(AND($L1413="内部转账",$M1413=""),"△内部转账要在「对方账户」写上另一头",IF(AND($L1413="内部转账",$M1413=$C1413),"※对方账户跟本账户是同一个",IF(AND($L1413&lt;&gt;"内部转账",$M1413&lt;&gt;""),"△填了对方账户，但类别不是内部转账",IF($H1413&lt;0,"△这一笔之后该账户余额成负数了，核一下",""))))))))))))</f>
        <v/>
      </c>
    </row>
    <row r="1414">
      <c r="A1414" s="17">
        <f>IF($C1414="","",COUNTA($C$5:$C1414))</f>
        <v/>
      </c>
      <c r="B1414" s="20" t="n"/>
      <c r="C1414" s="18" t="n"/>
      <c r="D1414" s="18" t="n"/>
      <c r="E1414" s="26" t="n"/>
      <c r="F1414" s="19" t="n"/>
      <c r="G1414" s="19" t="n"/>
      <c r="H1414" s="27">
        <f>IF($C1414="","",ROUND(SUMIF(账户表,$C1414,账户期初)+SUMIFS($F$5:F1414,$C$5:C1414,$C1414)-SUMIFS($G$5:G1414,$C$5:C1414,$C1414),2))</f>
        <v/>
      </c>
      <c r="I1414" s="18" t="n"/>
      <c r="J1414" s="18" t="n"/>
      <c r="K1414" s="28">
        <f>IF($B1414="","",--TEXT($B1414,"yyyymm"))</f>
        <v/>
      </c>
      <c r="L1414" s="29">
        <f>IF($D1414="","",IFERROR(INDEX(类别属性,MATCH($D1414,类别表,0)),""))</f>
        <v/>
      </c>
      <c r="M1414" s="18" t="n"/>
      <c r="N1414" s="18" t="n"/>
      <c r="O1414" s="26" t="n"/>
      <c r="P1414" s="21">
        <f>IF($C1414="","",IF(ISNA(MATCH($C1414,账户表,0)),"※这个账户不在【基础资料】的账户档案里",IF($B1414="","※没填日期，这一笔不会进任何月份的报表",IF(AND($F1414&lt;&gt;"",$G1414&lt;&gt;""),"※收入和支出不能同时填",IF(AND(N($F1414)=0,N($G1414)=0),"※收入和支出都没填",IF(OR(N($F1414)&lt;0,N($G1414)&lt;0),"※金额不能填负数，方向反了就换一列填",IF($D1414="","※没填收支类别，分类报表会漏掉这一笔",IF(ISNA(MATCH($D1414,类别表,0)),"※收支类别不在【基础资料】的清单里",IF(AND($L1414="内部转账",$M1414=""),"△内部转账要在「对方账户」写上另一头",IF(AND($L1414="内部转账",$M1414=$C1414),"※对方账户跟本账户是同一个",IF(AND($L1414&lt;&gt;"内部转账",$M1414&lt;&gt;""),"△填了对方账户，但类别不是内部转账",IF($H1414&lt;0,"△这一笔之后该账户余额成负数了，核一下",""))))))))))))</f>
        <v/>
      </c>
    </row>
    <row r="1415">
      <c r="A1415" s="17">
        <f>IF($C1415="","",COUNTA($C$5:$C1415))</f>
        <v/>
      </c>
      <c r="B1415" s="20" t="n"/>
      <c r="C1415" s="18" t="n"/>
      <c r="D1415" s="18" t="n"/>
      <c r="E1415" s="26" t="n"/>
      <c r="F1415" s="19" t="n"/>
      <c r="G1415" s="19" t="n"/>
      <c r="H1415" s="27">
        <f>IF($C1415="","",ROUND(SUMIF(账户表,$C1415,账户期初)+SUMIFS($F$5:F1415,$C$5:C1415,$C1415)-SUMIFS($G$5:G1415,$C$5:C1415,$C1415),2))</f>
        <v/>
      </c>
      <c r="I1415" s="18" t="n"/>
      <c r="J1415" s="18" t="n"/>
      <c r="K1415" s="28">
        <f>IF($B1415="","",--TEXT($B1415,"yyyymm"))</f>
        <v/>
      </c>
      <c r="L1415" s="29">
        <f>IF($D1415="","",IFERROR(INDEX(类别属性,MATCH($D1415,类别表,0)),""))</f>
        <v/>
      </c>
      <c r="M1415" s="18" t="n"/>
      <c r="N1415" s="18" t="n"/>
      <c r="O1415" s="26" t="n"/>
      <c r="P1415" s="21">
        <f>IF($C1415="","",IF(ISNA(MATCH($C1415,账户表,0)),"※这个账户不在【基础资料】的账户档案里",IF($B1415="","※没填日期，这一笔不会进任何月份的报表",IF(AND($F1415&lt;&gt;"",$G1415&lt;&gt;""),"※收入和支出不能同时填",IF(AND(N($F1415)=0,N($G1415)=0),"※收入和支出都没填",IF(OR(N($F1415)&lt;0,N($G1415)&lt;0),"※金额不能填负数，方向反了就换一列填",IF($D1415="","※没填收支类别，分类报表会漏掉这一笔",IF(ISNA(MATCH($D1415,类别表,0)),"※收支类别不在【基础资料】的清单里",IF(AND($L1415="内部转账",$M1415=""),"△内部转账要在「对方账户」写上另一头",IF(AND($L1415="内部转账",$M1415=$C1415),"※对方账户跟本账户是同一个",IF(AND($L1415&lt;&gt;"内部转账",$M1415&lt;&gt;""),"△填了对方账户，但类别不是内部转账",IF($H1415&lt;0,"△这一笔之后该账户余额成负数了，核一下",""))))))))))))</f>
        <v/>
      </c>
    </row>
    <row r="1416">
      <c r="A1416" s="17">
        <f>IF($C1416="","",COUNTA($C$5:$C1416))</f>
        <v/>
      </c>
      <c r="B1416" s="20" t="n"/>
      <c r="C1416" s="18" t="n"/>
      <c r="D1416" s="18" t="n"/>
      <c r="E1416" s="26" t="n"/>
      <c r="F1416" s="19" t="n"/>
      <c r="G1416" s="19" t="n"/>
      <c r="H1416" s="27">
        <f>IF($C1416="","",ROUND(SUMIF(账户表,$C1416,账户期初)+SUMIFS($F$5:F1416,$C$5:C1416,$C1416)-SUMIFS($G$5:G1416,$C$5:C1416,$C1416),2))</f>
        <v/>
      </c>
      <c r="I1416" s="18" t="n"/>
      <c r="J1416" s="18" t="n"/>
      <c r="K1416" s="28">
        <f>IF($B1416="","",--TEXT($B1416,"yyyymm"))</f>
        <v/>
      </c>
      <c r="L1416" s="29">
        <f>IF($D1416="","",IFERROR(INDEX(类别属性,MATCH($D1416,类别表,0)),""))</f>
        <v/>
      </c>
      <c r="M1416" s="18" t="n"/>
      <c r="N1416" s="18" t="n"/>
      <c r="O1416" s="26" t="n"/>
      <c r="P1416" s="21">
        <f>IF($C1416="","",IF(ISNA(MATCH($C1416,账户表,0)),"※这个账户不在【基础资料】的账户档案里",IF($B1416="","※没填日期，这一笔不会进任何月份的报表",IF(AND($F1416&lt;&gt;"",$G1416&lt;&gt;""),"※收入和支出不能同时填",IF(AND(N($F1416)=0,N($G1416)=0),"※收入和支出都没填",IF(OR(N($F1416)&lt;0,N($G1416)&lt;0),"※金额不能填负数，方向反了就换一列填",IF($D1416="","※没填收支类别，分类报表会漏掉这一笔",IF(ISNA(MATCH($D1416,类别表,0)),"※收支类别不在【基础资料】的清单里",IF(AND($L1416="内部转账",$M1416=""),"△内部转账要在「对方账户」写上另一头",IF(AND($L1416="内部转账",$M1416=$C1416),"※对方账户跟本账户是同一个",IF(AND($L1416&lt;&gt;"内部转账",$M1416&lt;&gt;""),"△填了对方账户，但类别不是内部转账",IF($H1416&lt;0,"△这一笔之后该账户余额成负数了，核一下",""))))))))))))</f>
        <v/>
      </c>
    </row>
    <row r="1417">
      <c r="A1417" s="17">
        <f>IF($C1417="","",COUNTA($C$5:$C1417))</f>
        <v/>
      </c>
      <c r="B1417" s="20" t="n"/>
      <c r="C1417" s="18" t="n"/>
      <c r="D1417" s="18" t="n"/>
      <c r="E1417" s="26" t="n"/>
      <c r="F1417" s="19" t="n"/>
      <c r="G1417" s="19" t="n"/>
      <c r="H1417" s="27">
        <f>IF($C1417="","",ROUND(SUMIF(账户表,$C1417,账户期初)+SUMIFS($F$5:F1417,$C$5:C1417,$C1417)-SUMIFS($G$5:G1417,$C$5:C1417,$C1417),2))</f>
        <v/>
      </c>
      <c r="I1417" s="18" t="n"/>
      <c r="J1417" s="18" t="n"/>
      <c r="K1417" s="28">
        <f>IF($B1417="","",--TEXT($B1417,"yyyymm"))</f>
        <v/>
      </c>
      <c r="L1417" s="29">
        <f>IF($D1417="","",IFERROR(INDEX(类别属性,MATCH($D1417,类别表,0)),""))</f>
        <v/>
      </c>
      <c r="M1417" s="18" t="n"/>
      <c r="N1417" s="18" t="n"/>
      <c r="O1417" s="26" t="n"/>
      <c r="P1417" s="21">
        <f>IF($C1417="","",IF(ISNA(MATCH($C1417,账户表,0)),"※这个账户不在【基础资料】的账户档案里",IF($B1417="","※没填日期，这一笔不会进任何月份的报表",IF(AND($F1417&lt;&gt;"",$G1417&lt;&gt;""),"※收入和支出不能同时填",IF(AND(N($F1417)=0,N($G1417)=0),"※收入和支出都没填",IF(OR(N($F1417)&lt;0,N($G1417)&lt;0),"※金额不能填负数，方向反了就换一列填",IF($D1417="","※没填收支类别，分类报表会漏掉这一笔",IF(ISNA(MATCH($D1417,类别表,0)),"※收支类别不在【基础资料】的清单里",IF(AND($L1417="内部转账",$M1417=""),"△内部转账要在「对方账户」写上另一头",IF(AND($L1417="内部转账",$M1417=$C1417),"※对方账户跟本账户是同一个",IF(AND($L1417&lt;&gt;"内部转账",$M1417&lt;&gt;""),"△填了对方账户，但类别不是内部转账",IF($H1417&lt;0,"△这一笔之后该账户余额成负数了，核一下",""))))))))))))</f>
        <v/>
      </c>
    </row>
    <row r="1418">
      <c r="A1418" s="17">
        <f>IF($C1418="","",COUNTA($C$5:$C1418))</f>
        <v/>
      </c>
      <c r="B1418" s="20" t="n"/>
      <c r="C1418" s="18" t="n"/>
      <c r="D1418" s="18" t="n"/>
      <c r="E1418" s="26" t="n"/>
      <c r="F1418" s="19" t="n"/>
      <c r="G1418" s="19" t="n"/>
      <c r="H1418" s="27">
        <f>IF($C1418="","",ROUND(SUMIF(账户表,$C1418,账户期初)+SUMIFS($F$5:F1418,$C$5:C1418,$C1418)-SUMIFS($G$5:G1418,$C$5:C1418,$C1418),2))</f>
        <v/>
      </c>
      <c r="I1418" s="18" t="n"/>
      <c r="J1418" s="18" t="n"/>
      <c r="K1418" s="28">
        <f>IF($B1418="","",--TEXT($B1418,"yyyymm"))</f>
        <v/>
      </c>
      <c r="L1418" s="29">
        <f>IF($D1418="","",IFERROR(INDEX(类别属性,MATCH($D1418,类别表,0)),""))</f>
        <v/>
      </c>
      <c r="M1418" s="18" t="n"/>
      <c r="N1418" s="18" t="n"/>
      <c r="O1418" s="26" t="n"/>
      <c r="P1418" s="21">
        <f>IF($C1418="","",IF(ISNA(MATCH($C1418,账户表,0)),"※这个账户不在【基础资料】的账户档案里",IF($B1418="","※没填日期，这一笔不会进任何月份的报表",IF(AND($F1418&lt;&gt;"",$G1418&lt;&gt;""),"※收入和支出不能同时填",IF(AND(N($F1418)=0,N($G1418)=0),"※收入和支出都没填",IF(OR(N($F1418)&lt;0,N($G1418)&lt;0),"※金额不能填负数，方向反了就换一列填",IF($D1418="","※没填收支类别，分类报表会漏掉这一笔",IF(ISNA(MATCH($D1418,类别表,0)),"※收支类别不在【基础资料】的清单里",IF(AND($L1418="内部转账",$M1418=""),"△内部转账要在「对方账户」写上另一头",IF(AND($L1418="内部转账",$M1418=$C1418),"※对方账户跟本账户是同一个",IF(AND($L1418&lt;&gt;"内部转账",$M1418&lt;&gt;""),"△填了对方账户，但类别不是内部转账",IF($H1418&lt;0,"△这一笔之后该账户余额成负数了，核一下",""))))))))))))</f>
        <v/>
      </c>
    </row>
    <row r="1419">
      <c r="A1419" s="17">
        <f>IF($C1419="","",COUNTA($C$5:$C1419))</f>
        <v/>
      </c>
      <c r="B1419" s="20" t="n"/>
      <c r="C1419" s="18" t="n"/>
      <c r="D1419" s="18" t="n"/>
      <c r="E1419" s="26" t="n"/>
      <c r="F1419" s="19" t="n"/>
      <c r="G1419" s="19" t="n"/>
      <c r="H1419" s="27">
        <f>IF($C1419="","",ROUND(SUMIF(账户表,$C1419,账户期初)+SUMIFS($F$5:F1419,$C$5:C1419,$C1419)-SUMIFS($G$5:G1419,$C$5:C1419,$C1419),2))</f>
        <v/>
      </c>
      <c r="I1419" s="18" t="n"/>
      <c r="J1419" s="18" t="n"/>
      <c r="K1419" s="28">
        <f>IF($B1419="","",--TEXT($B1419,"yyyymm"))</f>
        <v/>
      </c>
      <c r="L1419" s="29">
        <f>IF($D1419="","",IFERROR(INDEX(类别属性,MATCH($D1419,类别表,0)),""))</f>
        <v/>
      </c>
      <c r="M1419" s="18" t="n"/>
      <c r="N1419" s="18" t="n"/>
      <c r="O1419" s="26" t="n"/>
      <c r="P1419" s="21">
        <f>IF($C1419="","",IF(ISNA(MATCH($C1419,账户表,0)),"※这个账户不在【基础资料】的账户档案里",IF($B1419="","※没填日期，这一笔不会进任何月份的报表",IF(AND($F1419&lt;&gt;"",$G1419&lt;&gt;""),"※收入和支出不能同时填",IF(AND(N($F1419)=0,N($G1419)=0),"※收入和支出都没填",IF(OR(N($F1419)&lt;0,N($G1419)&lt;0),"※金额不能填负数，方向反了就换一列填",IF($D1419="","※没填收支类别，分类报表会漏掉这一笔",IF(ISNA(MATCH($D1419,类别表,0)),"※收支类别不在【基础资料】的清单里",IF(AND($L1419="内部转账",$M1419=""),"△内部转账要在「对方账户」写上另一头",IF(AND($L1419="内部转账",$M1419=$C1419),"※对方账户跟本账户是同一个",IF(AND($L1419&lt;&gt;"内部转账",$M1419&lt;&gt;""),"△填了对方账户，但类别不是内部转账",IF($H1419&lt;0,"△这一笔之后该账户余额成负数了，核一下",""))))))))))))</f>
        <v/>
      </c>
    </row>
    <row r="1420">
      <c r="A1420" s="17">
        <f>IF($C1420="","",COUNTA($C$5:$C1420))</f>
        <v/>
      </c>
      <c r="B1420" s="20" t="n"/>
      <c r="C1420" s="18" t="n"/>
      <c r="D1420" s="18" t="n"/>
      <c r="E1420" s="26" t="n"/>
      <c r="F1420" s="19" t="n"/>
      <c r="G1420" s="19" t="n"/>
      <c r="H1420" s="27">
        <f>IF($C1420="","",ROUND(SUMIF(账户表,$C1420,账户期初)+SUMIFS($F$5:F1420,$C$5:C1420,$C1420)-SUMIFS($G$5:G1420,$C$5:C1420,$C1420),2))</f>
        <v/>
      </c>
      <c r="I1420" s="18" t="n"/>
      <c r="J1420" s="18" t="n"/>
      <c r="K1420" s="28">
        <f>IF($B1420="","",--TEXT($B1420,"yyyymm"))</f>
        <v/>
      </c>
      <c r="L1420" s="29">
        <f>IF($D1420="","",IFERROR(INDEX(类别属性,MATCH($D1420,类别表,0)),""))</f>
        <v/>
      </c>
      <c r="M1420" s="18" t="n"/>
      <c r="N1420" s="18" t="n"/>
      <c r="O1420" s="26" t="n"/>
      <c r="P1420" s="21">
        <f>IF($C1420="","",IF(ISNA(MATCH($C1420,账户表,0)),"※这个账户不在【基础资料】的账户档案里",IF($B1420="","※没填日期，这一笔不会进任何月份的报表",IF(AND($F1420&lt;&gt;"",$G1420&lt;&gt;""),"※收入和支出不能同时填",IF(AND(N($F1420)=0,N($G1420)=0),"※收入和支出都没填",IF(OR(N($F1420)&lt;0,N($G1420)&lt;0),"※金额不能填负数，方向反了就换一列填",IF($D1420="","※没填收支类别，分类报表会漏掉这一笔",IF(ISNA(MATCH($D1420,类别表,0)),"※收支类别不在【基础资料】的清单里",IF(AND($L1420="内部转账",$M1420=""),"△内部转账要在「对方账户」写上另一头",IF(AND($L1420="内部转账",$M1420=$C1420),"※对方账户跟本账户是同一个",IF(AND($L1420&lt;&gt;"内部转账",$M1420&lt;&gt;""),"△填了对方账户，但类别不是内部转账",IF($H1420&lt;0,"△这一笔之后该账户余额成负数了，核一下",""))))))))))))</f>
        <v/>
      </c>
    </row>
    <row r="1421">
      <c r="A1421" s="17">
        <f>IF($C1421="","",COUNTA($C$5:$C1421))</f>
        <v/>
      </c>
      <c r="B1421" s="20" t="n"/>
      <c r="C1421" s="18" t="n"/>
      <c r="D1421" s="18" t="n"/>
      <c r="E1421" s="26" t="n"/>
      <c r="F1421" s="19" t="n"/>
      <c r="G1421" s="19" t="n"/>
      <c r="H1421" s="27">
        <f>IF($C1421="","",ROUND(SUMIF(账户表,$C1421,账户期初)+SUMIFS($F$5:F1421,$C$5:C1421,$C1421)-SUMIFS($G$5:G1421,$C$5:C1421,$C1421),2))</f>
        <v/>
      </c>
      <c r="I1421" s="18" t="n"/>
      <c r="J1421" s="18" t="n"/>
      <c r="K1421" s="28">
        <f>IF($B1421="","",--TEXT($B1421,"yyyymm"))</f>
        <v/>
      </c>
      <c r="L1421" s="29">
        <f>IF($D1421="","",IFERROR(INDEX(类别属性,MATCH($D1421,类别表,0)),""))</f>
        <v/>
      </c>
      <c r="M1421" s="18" t="n"/>
      <c r="N1421" s="18" t="n"/>
      <c r="O1421" s="26" t="n"/>
      <c r="P1421" s="21">
        <f>IF($C1421="","",IF(ISNA(MATCH($C1421,账户表,0)),"※这个账户不在【基础资料】的账户档案里",IF($B1421="","※没填日期，这一笔不会进任何月份的报表",IF(AND($F1421&lt;&gt;"",$G1421&lt;&gt;""),"※收入和支出不能同时填",IF(AND(N($F1421)=0,N($G1421)=0),"※收入和支出都没填",IF(OR(N($F1421)&lt;0,N($G1421)&lt;0),"※金额不能填负数，方向反了就换一列填",IF($D1421="","※没填收支类别，分类报表会漏掉这一笔",IF(ISNA(MATCH($D1421,类别表,0)),"※收支类别不在【基础资料】的清单里",IF(AND($L1421="内部转账",$M1421=""),"△内部转账要在「对方账户」写上另一头",IF(AND($L1421="内部转账",$M1421=$C1421),"※对方账户跟本账户是同一个",IF(AND($L1421&lt;&gt;"内部转账",$M1421&lt;&gt;""),"△填了对方账户，但类别不是内部转账",IF($H1421&lt;0,"△这一笔之后该账户余额成负数了，核一下",""))))))))))))</f>
        <v/>
      </c>
    </row>
    <row r="1422">
      <c r="A1422" s="17">
        <f>IF($C1422="","",COUNTA($C$5:$C1422))</f>
        <v/>
      </c>
      <c r="B1422" s="20" t="n"/>
      <c r="C1422" s="18" t="n"/>
      <c r="D1422" s="18" t="n"/>
      <c r="E1422" s="26" t="n"/>
      <c r="F1422" s="19" t="n"/>
      <c r="G1422" s="19" t="n"/>
      <c r="H1422" s="27">
        <f>IF($C1422="","",ROUND(SUMIF(账户表,$C1422,账户期初)+SUMIFS($F$5:F1422,$C$5:C1422,$C1422)-SUMIFS($G$5:G1422,$C$5:C1422,$C1422),2))</f>
        <v/>
      </c>
      <c r="I1422" s="18" t="n"/>
      <c r="J1422" s="18" t="n"/>
      <c r="K1422" s="28">
        <f>IF($B1422="","",--TEXT($B1422,"yyyymm"))</f>
        <v/>
      </c>
      <c r="L1422" s="29">
        <f>IF($D1422="","",IFERROR(INDEX(类别属性,MATCH($D1422,类别表,0)),""))</f>
        <v/>
      </c>
      <c r="M1422" s="18" t="n"/>
      <c r="N1422" s="18" t="n"/>
      <c r="O1422" s="26" t="n"/>
      <c r="P1422" s="21">
        <f>IF($C1422="","",IF(ISNA(MATCH($C1422,账户表,0)),"※这个账户不在【基础资料】的账户档案里",IF($B1422="","※没填日期，这一笔不会进任何月份的报表",IF(AND($F1422&lt;&gt;"",$G1422&lt;&gt;""),"※收入和支出不能同时填",IF(AND(N($F1422)=0,N($G1422)=0),"※收入和支出都没填",IF(OR(N($F1422)&lt;0,N($G1422)&lt;0),"※金额不能填负数，方向反了就换一列填",IF($D1422="","※没填收支类别，分类报表会漏掉这一笔",IF(ISNA(MATCH($D1422,类别表,0)),"※收支类别不在【基础资料】的清单里",IF(AND($L1422="内部转账",$M1422=""),"△内部转账要在「对方账户」写上另一头",IF(AND($L1422="内部转账",$M1422=$C1422),"※对方账户跟本账户是同一个",IF(AND($L1422&lt;&gt;"内部转账",$M1422&lt;&gt;""),"△填了对方账户，但类别不是内部转账",IF($H1422&lt;0,"△这一笔之后该账户余额成负数了，核一下",""))))))))))))</f>
        <v/>
      </c>
    </row>
    <row r="1423">
      <c r="A1423" s="17">
        <f>IF($C1423="","",COUNTA($C$5:$C1423))</f>
        <v/>
      </c>
      <c r="B1423" s="20" t="n"/>
      <c r="C1423" s="18" t="n"/>
      <c r="D1423" s="18" t="n"/>
      <c r="E1423" s="26" t="n"/>
      <c r="F1423" s="19" t="n"/>
      <c r="G1423" s="19" t="n"/>
      <c r="H1423" s="27">
        <f>IF($C1423="","",ROUND(SUMIF(账户表,$C1423,账户期初)+SUMIFS($F$5:F1423,$C$5:C1423,$C1423)-SUMIFS($G$5:G1423,$C$5:C1423,$C1423),2))</f>
        <v/>
      </c>
      <c r="I1423" s="18" t="n"/>
      <c r="J1423" s="18" t="n"/>
      <c r="K1423" s="28">
        <f>IF($B1423="","",--TEXT($B1423,"yyyymm"))</f>
        <v/>
      </c>
      <c r="L1423" s="29">
        <f>IF($D1423="","",IFERROR(INDEX(类别属性,MATCH($D1423,类别表,0)),""))</f>
        <v/>
      </c>
      <c r="M1423" s="18" t="n"/>
      <c r="N1423" s="18" t="n"/>
      <c r="O1423" s="26" t="n"/>
      <c r="P1423" s="21">
        <f>IF($C1423="","",IF(ISNA(MATCH($C1423,账户表,0)),"※这个账户不在【基础资料】的账户档案里",IF($B1423="","※没填日期，这一笔不会进任何月份的报表",IF(AND($F1423&lt;&gt;"",$G1423&lt;&gt;""),"※收入和支出不能同时填",IF(AND(N($F1423)=0,N($G1423)=0),"※收入和支出都没填",IF(OR(N($F1423)&lt;0,N($G1423)&lt;0),"※金额不能填负数，方向反了就换一列填",IF($D1423="","※没填收支类别，分类报表会漏掉这一笔",IF(ISNA(MATCH($D1423,类别表,0)),"※收支类别不在【基础资料】的清单里",IF(AND($L1423="内部转账",$M1423=""),"△内部转账要在「对方账户」写上另一头",IF(AND($L1423="内部转账",$M1423=$C1423),"※对方账户跟本账户是同一个",IF(AND($L1423&lt;&gt;"内部转账",$M1423&lt;&gt;""),"△填了对方账户，但类别不是内部转账",IF($H1423&lt;0,"△这一笔之后该账户余额成负数了，核一下",""))))))))))))</f>
        <v/>
      </c>
    </row>
    <row r="1424">
      <c r="A1424" s="17">
        <f>IF($C1424="","",COUNTA($C$5:$C1424))</f>
        <v/>
      </c>
      <c r="B1424" s="20" t="n"/>
      <c r="C1424" s="18" t="n"/>
      <c r="D1424" s="18" t="n"/>
      <c r="E1424" s="26" t="n"/>
      <c r="F1424" s="19" t="n"/>
      <c r="G1424" s="19" t="n"/>
      <c r="H1424" s="27">
        <f>IF($C1424="","",ROUND(SUMIF(账户表,$C1424,账户期初)+SUMIFS($F$5:F1424,$C$5:C1424,$C1424)-SUMIFS($G$5:G1424,$C$5:C1424,$C1424),2))</f>
        <v/>
      </c>
      <c r="I1424" s="18" t="n"/>
      <c r="J1424" s="18" t="n"/>
      <c r="K1424" s="28">
        <f>IF($B1424="","",--TEXT($B1424,"yyyymm"))</f>
        <v/>
      </c>
      <c r="L1424" s="29">
        <f>IF($D1424="","",IFERROR(INDEX(类别属性,MATCH($D1424,类别表,0)),""))</f>
        <v/>
      </c>
      <c r="M1424" s="18" t="n"/>
      <c r="N1424" s="18" t="n"/>
      <c r="O1424" s="26" t="n"/>
      <c r="P1424" s="21">
        <f>IF($C1424="","",IF(ISNA(MATCH($C1424,账户表,0)),"※这个账户不在【基础资料】的账户档案里",IF($B1424="","※没填日期，这一笔不会进任何月份的报表",IF(AND($F1424&lt;&gt;"",$G1424&lt;&gt;""),"※收入和支出不能同时填",IF(AND(N($F1424)=0,N($G1424)=0),"※收入和支出都没填",IF(OR(N($F1424)&lt;0,N($G1424)&lt;0),"※金额不能填负数，方向反了就换一列填",IF($D1424="","※没填收支类别，分类报表会漏掉这一笔",IF(ISNA(MATCH($D1424,类别表,0)),"※收支类别不在【基础资料】的清单里",IF(AND($L1424="内部转账",$M1424=""),"△内部转账要在「对方账户」写上另一头",IF(AND($L1424="内部转账",$M1424=$C1424),"※对方账户跟本账户是同一个",IF(AND($L1424&lt;&gt;"内部转账",$M1424&lt;&gt;""),"△填了对方账户，但类别不是内部转账",IF($H1424&lt;0,"△这一笔之后该账户余额成负数了，核一下",""))))))))))))</f>
        <v/>
      </c>
    </row>
    <row r="1425">
      <c r="A1425" s="17">
        <f>IF($C1425="","",COUNTA($C$5:$C1425))</f>
        <v/>
      </c>
      <c r="B1425" s="20" t="n"/>
      <c r="C1425" s="18" t="n"/>
      <c r="D1425" s="18" t="n"/>
      <c r="E1425" s="26" t="n"/>
      <c r="F1425" s="19" t="n"/>
      <c r="G1425" s="19" t="n"/>
      <c r="H1425" s="27">
        <f>IF($C1425="","",ROUND(SUMIF(账户表,$C1425,账户期初)+SUMIFS($F$5:F1425,$C$5:C1425,$C1425)-SUMIFS($G$5:G1425,$C$5:C1425,$C1425),2))</f>
        <v/>
      </c>
      <c r="I1425" s="18" t="n"/>
      <c r="J1425" s="18" t="n"/>
      <c r="K1425" s="28">
        <f>IF($B1425="","",--TEXT($B1425,"yyyymm"))</f>
        <v/>
      </c>
      <c r="L1425" s="29">
        <f>IF($D1425="","",IFERROR(INDEX(类别属性,MATCH($D1425,类别表,0)),""))</f>
        <v/>
      </c>
      <c r="M1425" s="18" t="n"/>
      <c r="N1425" s="18" t="n"/>
      <c r="O1425" s="26" t="n"/>
      <c r="P1425" s="21">
        <f>IF($C1425="","",IF(ISNA(MATCH($C1425,账户表,0)),"※这个账户不在【基础资料】的账户档案里",IF($B1425="","※没填日期，这一笔不会进任何月份的报表",IF(AND($F1425&lt;&gt;"",$G1425&lt;&gt;""),"※收入和支出不能同时填",IF(AND(N($F1425)=0,N($G1425)=0),"※收入和支出都没填",IF(OR(N($F1425)&lt;0,N($G1425)&lt;0),"※金额不能填负数，方向反了就换一列填",IF($D1425="","※没填收支类别，分类报表会漏掉这一笔",IF(ISNA(MATCH($D1425,类别表,0)),"※收支类别不在【基础资料】的清单里",IF(AND($L1425="内部转账",$M1425=""),"△内部转账要在「对方账户」写上另一头",IF(AND($L1425="内部转账",$M1425=$C1425),"※对方账户跟本账户是同一个",IF(AND($L1425&lt;&gt;"内部转账",$M1425&lt;&gt;""),"△填了对方账户，但类别不是内部转账",IF($H1425&lt;0,"△这一笔之后该账户余额成负数了，核一下",""))))))))))))</f>
        <v/>
      </c>
    </row>
    <row r="1426">
      <c r="A1426" s="17">
        <f>IF($C1426="","",COUNTA($C$5:$C1426))</f>
        <v/>
      </c>
      <c r="B1426" s="20" t="n"/>
      <c r="C1426" s="18" t="n"/>
      <c r="D1426" s="18" t="n"/>
      <c r="E1426" s="26" t="n"/>
      <c r="F1426" s="19" t="n"/>
      <c r="G1426" s="19" t="n"/>
      <c r="H1426" s="27">
        <f>IF($C1426="","",ROUND(SUMIF(账户表,$C1426,账户期初)+SUMIFS($F$5:F1426,$C$5:C1426,$C1426)-SUMIFS($G$5:G1426,$C$5:C1426,$C1426),2))</f>
        <v/>
      </c>
      <c r="I1426" s="18" t="n"/>
      <c r="J1426" s="18" t="n"/>
      <c r="K1426" s="28">
        <f>IF($B1426="","",--TEXT($B1426,"yyyymm"))</f>
        <v/>
      </c>
      <c r="L1426" s="29">
        <f>IF($D1426="","",IFERROR(INDEX(类别属性,MATCH($D1426,类别表,0)),""))</f>
        <v/>
      </c>
      <c r="M1426" s="18" t="n"/>
      <c r="N1426" s="18" t="n"/>
      <c r="O1426" s="26" t="n"/>
      <c r="P1426" s="21">
        <f>IF($C1426="","",IF(ISNA(MATCH($C1426,账户表,0)),"※这个账户不在【基础资料】的账户档案里",IF($B1426="","※没填日期，这一笔不会进任何月份的报表",IF(AND($F1426&lt;&gt;"",$G1426&lt;&gt;""),"※收入和支出不能同时填",IF(AND(N($F1426)=0,N($G1426)=0),"※收入和支出都没填",IF(OR(N($F1426)&lt;0,N($G1426)&lt;0),"※金额不能填负数，方向反了就换一列填",IF($D1426="","※没填收支类别，分类报表会漏掉这一笔",IF(ISNA(MATCH($D1426,类别表,0)),"※收支类别不在【基础资料】的清单里",IF(AND($L1426="内部转账",$M1426=""),"△内部转账要在「对方账户」写上另一头",IF(AND($L1426="内部转账",$M1426=$C1426),"※对方账户跟本账户是同一个",IF(AND($L1426&lt;&gt;"内部转账",$M1426&lt;&gt;""),"△填了对方账户，但类别不是内部转账",IF($H1426&lt;0,"△这一笔之后该账户余额成负数了，核一下",""))))))))))))</f>
        <v/>
      </c>
    </row>
    <row r="1427">
      <c r="A1427" s="17">
        <f>IF($C1427="","",COUNTA($C$5:$C1427))</f>
        <v/>
      </c>
      <c r="B1427" s="20" t="n"/>
      <c r="C1427" s="18" t="n"/>
      <c r="D1427" s="18" t="n"/>
      <c r="E1427" s="26" t="n"/>
      <c r="F1427" s="19" t="n"/>
      <c r="G1427" s="19" t="n"/>
      <c r="H1427" s="27">
        <f>IF($C1427="","",ROUND(SUMIF(账户表,$C1427,账户期初)+SUMIFS($F$5:F1427,$C$5:C1427,$C1427)-SUMIFS($G$5:G1427,$C$5:C1427,$C1427),2))</f>
        <v/>
      </c>
      <c r="I1427" s="18" t="n"/>
      <c r="J1427" s="18" t="n"/>
      <c r="K1427" s="28">
        <f>IF($B1427="","",--TEXT($B1427,"yyyymm"))</f>
        <v/>
      </c>
      <c r="L1427" s="29">
        <f>IF($D1427="","",IFERROR(INDEX(类别属性,MATCH($D1427,类别表,0)),""))</f>
        <v/>
      </c>
      <c r="M1427" s="18" t="n"/>
      <c r="N1427" s="18" t="n"/>
      <c r="O1427" s="26" t="n"/>
      <c r="P1427" s="21">
        <f>IF($C1427="","",IF(ISNA(MATCH($C1427,账户表,0)),"※这个账户不在【基础资料】的账户档案里",IF($B1427="","※没填日期，这一笔不会进任何月份的报表",IF(AND($F1427&lt;&gt;"",$G1427&lt;&gt;""),"※收入和支出不能同时填",IF(AND(N($F1427)=0,N($G1427)=0),"※收入和支出都没填",IF(OR(N($F1427)&lt;0,N($G1427)&lt;0),"※金额不能填负数，方向反了就换一列填",IF($D1427="","※没填收支类别，分类报表会漏掉这一笔",IF(ISNA(MATCH($D1427,类别表,0)),"※收支类别不在【基础资料】的清单里",IF(AND($L1427="内部转账",$M1427=""),"△内部转账要在「对方账户」写上另一头",IF(AND($L1427="内部转账",$M1427=$C1427),"※对方账户跟本账户是同一个",IF(AND($L1427&lt;&gt;"内部转账",$M1427&lt;&gt;""),"△填了对方账户，但类别不是内部转账",IF($H1427&lt;0,"△这一笔之后该账户余额成负数了，核一下",""))))))))))))</f>
        <v/>
      </c>
    </row>
    <row r="1428">
      <c r="A1428" s="17">
        <f>IF($C1428="","",COUNTA($C$5:$C1428))</f>
        <v/>
      </c>
      <c r="B1428" s="20" t="n"/>
      <c r="C1428" s="18" t="n"/>
      <c r="D1428" s="18" t="n"/>
      <c r="E1428" s="26" t="n"/>
      <c r="F1428" s="19" t="n"/>
      <c r="G1428" s="19" t="n"/>
      <c r="H1428" s="27">
        <f>IF($C1428="","",ROUND(SUMIF(账户表,$C1428,账户期初)+SUMIFS($F$5:F1428,$C$5:C1428,$C1428)-SUMIFS($G$5:G1428,$C$5:C1428,$C1428),2))</f>
        <v/>
      </c>
      <c r="I1428" s="18" t="n"/>
      <c r="J1428" s="18" t="n"/>
      <c r="K1428" s="28">
        <f>IF($B1428="","",--TEXT($B1428,"yyyymm"))</f>
        <v/>
      </c>
      <c r="L1428" s="29">
        <f>IF($D1428="","",IFERROR(INDEX(类别属性,MATCH($D1428,类别表,0)),""))</f>
        <v/>
      </c>
      <c r="M1428" s="18" t="n"/>
      <c r="N1428" s="18" t="n"/>
      <c r="O1428" s="26" t="n"/>
      <c r="P1428" s="21">
        <f>IF($C1428="","",IF(ISNA(MATCH($C1428,账户表,0)),"※这个账户不在【基础资料】的账户档案里",IF($B1428="","※没填日期，这一笔不会进任何月份的报表",IF(AND($F1428&lt;&gt;"",$G1428&lt;&gt;""),"※收入和支出不能同时填",IF(AND(N($F1428)=0,N($G1428)=0),"※收入和支出都没填",IF(OR(N($F1428)&lt;0,N($G1428)&lt;0),"※金额不能填负数，方向反了就换一列填",IF($D1428="","※没填收支类别，分类报表会漏掉这一笔",IF(ISNA(MATCH($D1428,类别表,0)),"※收支类别不在【基础资料】的清单里",IF(AND($L1428="内部转账",$M1428=""),"△内部转账要在「对方账户」写上另一头",IF(AND($L1428="内部转账",$M1428=$C1428),"※对方账户跟本账户是同一个",IF(AND($L1428&lt;&gt;"内部转账",$M1428&lt;&gt;""),"△填了对方账户，但类别不是内部转账",IF($H1428&lt;0,"△这一笔之后该账户余额成负数了，核一下",""))))))))))))</f>
        <v/>
      </c>
    </row>
    <row r="1429">
      <c r="A1429" s="17">
        <f>IF($C1429="","",COUNTA($C$5:$C1429))</f>
        <v/>
      </c>
      <c r="B1429" s="20" t="n"/>
      <c r="C1429" s="18" t="n"/>
      <c r="D1429" s="18" t="n"/>
      <c r="E1429" s="26" t="n"/>
      <c r="F1429" s="19" t="n"/>
      <c r="G1429" s="19" t="n"/>
      <c r="H1429" s="27">
        <f>IF($C1429="","",ROUND(SUMIF(账户表,$C1429,账户期初)+SUMIFS($F$5:F1429,$C$5:C1429,$C1429)-SUMIFS($G$5:G1429,$C$5:C1429,$C1429),2))</f>
        <v/>
      </c>
      <c r="I1429" s="18" t="n"/>
      <c r="J1429" s="18" t="n"/>
      <c r="K1429" s="28">
        <f>IF($B1429="","",--TEXT($B1429,"yyyymm"))</f>
        <v/>
      </c>
      <c r="L1429" s="29">
        <f>IF($D1429="","",IFERROR(INDEX(类别属性,MATCH($D1429,类别表,0)),""))</f>
        <v/>
      </c>
      <c r="M1429" s="18" t="n"/>
      <c r="N1429" s="18" t="n"/>
      <c r="O1429" s="26" t="n"/>
      <c r="P1429" s="21">
        <f>IF($C1429="","",IF(ISNA(MATCH($C1429,账户表,0)),"※这个账户不在【基础资料】的账户档案里",IF($B1429="","※没填日期，这一笔不会进任何月份的报表",IF(AND($F1429&lt;&gt;"",$G1429&lt;&gt;""),"※收入和支出不能同时填",IF(AND(N($F1429)=0,N($G1429)=0),"※收入和支出都没填",IF(OR(N($F1429)&lt;0,N($G1429)&lt;0),"※金额不能填负数，方向反了就换一列填",IF($D1429="","※没填收支类别，分类报表会漏掉这一笔",IF(ISNA(MATCH($D1429,类别表,0)),"※收支类别不在【基础资料】的清单里",IF(AND($L1429="内部转账",$M1429=""),"△内部转账要在「对方账户」写上另一头",IF(AND($L1429="内部转账",$M1429=$C1429),"※对方账户跟本账户是同一个",IF(AND($L1429&lt;&gt;"内部转账",$M1429&lt;&gt;""),"△填了对方账户，但类别不是内部转账",IF($H1429&lt;0,"△这一笔之后该账户余额成负数了，核一下",""))))))))))))</f>
        <v/>
      </c>
    </row>
    <row r="1430">
      <c r="A1430" s="17">
        <f>IF($C1430="","",COUNTA($C$5:$C1430))</f>
        <v/>
      </c>
      <c r="B1430" s="20" t="n"/>
      <c r="C1430" s="18" t="n"/>
      <c r="D1430" s="18" t="n"/>
      <c r="E1430" s="26" t="n"/>
      <c r="F1430" s="19" t="n"/>
      <c r="G1430" s="19" t="n"/>
      <c r="H1430" s="27">
        <f>IF($C1430="","",ROUND(SUMIF(账户表,$C1430,账户期初)+SUMIFS($F$5:F1430,$C$5:C1430,$C1430)-SUMIFS($G$5:G1430,$C$5:C1430,$C1430),2))</f>
        <v/>
      </c>
      <c r="I1430" s="18" t="n"/>
      <c r="J1430" s="18" t="n"/>
      <c r="K1430" s="28">
        <f>IF($B1430="","",--TEXT($B1430,"yyyymm"))</f>
        <v/>
      </c>
      <c r="L1430" s="29">
        <f>IF($D1430="","",IFERROR(INDEX(类别属性,MATCH($D1430,类别表,0)),""))</f>
        <v/>
      </c>
      <c r="M1430" s="18" t="n"/>
      <c r="N1430" s="18" t="n"/>
      <c r="O1430" s="26" t="n"/>
      <c r="P1430" s="21">
        <f>IF($C1430="","",IF(ISNA(MATCH($C1430,账户表,0)),"※这个账户不在【基础资料】的账户档案里",IF($B1430="","※没填日期，这一笔不会进任何月份的报表",IF(AND($F1430&lt;&gt;"",$G1430&lt;&gt;""),"※收入和支出不能同时填",IF(AND(N($F1430)=0,N($G1430)=0),"※收入和支出都没填",IF(OR(N($F1430)&lt;0,N($G1430)&lt;0),"※金额不能填负数，方向反了就换一列填",IF($D1430="","※没填收支类别，分类报表会漏掉这一笔",IF(ISNA(MATCH($D1430,类别表,0)),"※收支类别不在【基础资料】的清单里",IF(AND($L1430="内部转账",$M1430=""),"△内部转账要在「对方账户」写上另一头",IF(AND($L1430="内部转账",$M1430=$C1430),"※对方账户跟本账户是同一个",IF(AND($L1430&lt;&gt;"内部转账",$M1430&lt;&gt;""),"△填了对方账户，但类别不是内部转账",IF($H1430&lt;0,"△这一笔之后该账户余额成负数了，核一下",""))))))))))))</f>
        <v/>
      </c>
    </row>
    <row r="1431">
      <c r="A1431" s="17">
        <f>IF($C1431="","",COUNTA($C$5:$C1431))</f>
        <v/>
      </c>
      <c r="B1431" s="20" t="n"/>
      <c r="C1431" s="18" t="n"/>
      <c r="D1431" s="18" t="n"/>
      <c r="E1431" s="26" t="n"/>
      <c r="F1431" s="19" t="n"/>
      <c r="G1431" s="19" t="n"/>
      <c r="H1431" s="27">
        <f>IF($C1431="","",ROUND(SUMIF(账户表,$C1431,账户期初)+SUMIFS($F$5:F1431,$C$5:C1431,$C1431)-SUMIFS($G$5:G1431,$C$5:C1431,$C1431),2))</f>
        <v/>
      </c>
      <c r="I1431" s="18" t="n"/>
      <c r="J1431" s="18" t="n"/>
      <c r="K1431" s="28">
        <f>IF($B1431="","",--TEXT($B1431,"yyyymm"))</f>
        <v/>
      </c>
      <c r="L1431" s="29">
        <f>IF($D1431="","",IFERROR(INDEX(类别属性,MATCH($D1431,类别表,0)),""))</f>
        <v/>
      </c>
      <c r="M1431" s="18" t="n"/>
      <c r="N1431" s="18" t="n"/>
      <c r="O1431" s="26" t="n"/>
      <c r="P1431" s="21">
        <f>IF($C1431="","",IF(ISNA(MATCH($C1431,账户表,0)),"※这个账户不在【基础资料】的账户档案里",IF($B1431="","※没填日期，这一笔不会进任何月份的报表",IF(AND($F1431&lt;&gt;"",$G1431&lt;&gt;""),"※收入和支出不能同时填",IF(AND(N($F1431)=0,N($G1431)=0),"※收入和支出都没填",IF(OR(N($F1431)&lt;0,N($G1431)&lt;0),"※金额不能填负数，方向反了就换一列填",IF($D1431="","※没填收支类别，分类报表会漏掉这一笔",IF(ISNA(MATCH($D1431,类别表,0)),"※收支类别不在【基础资料】的清单里",IF(AND($L1431="内部转账",$M1431=""),"△内部转账要在「对方账户」写上另一头",IF(AND($L1431="内部转账",$M1431=$C1431),"※对方账户跟本账户是同一个",IF(AND($L1431&lt;&gt;"内部转账",$M1431&lt;&gt;""),"△填了对方账户，但类别不是内部转账",IF($H1431&lt;0,"△这一笔之后该账户余额成负数了，核一下",""))))))))))))</f>
        <v/>
      </c>
    </row>
    <row r="1432">
      <c r="A1432" s="17">
        <f>IF($C1432="","",COUNTA($C$5:$C1432))</f>
        <v/>
      </c>
      <c r="B1432" s="20" t="n"/>
      <c r="C1432" s="18" t="n"/>
      <c r="D1432" s="18" t="n"/>
      <c r="E1432" s="26" t="n"/>
      <c r="F1432" s="19" t="n"/>
      <c r="G1432" s="19" t="n"/>
      <c r="H1432" s="27">
        <f>IF($C1432="","",ROUND(SUMIF(账户表,$C1432,账户期初)+SUMIFS($F$5:F1432,$C$5:C1432,$C1432)-SUMIFS($G$5:G1432,$C$5:C1432,$C1432),2))</f>
        <v/>
      </c>
      <c r="I1432" s="18" t="n"/>
      <c r="J1432" s="18" t="n"/>
      <c r="K1432" s="28">
        <f>IF($B1432="","",--TEXT($B1432,"yyyymm"))</f>
        <v/>
      </c>
      <c r="L1432" s="29">
        <f>IF($D1432="","",IFERROR(INDEX(类别属性,MATCH($D1432,类别表,0)),""))</f>
        <v/>
      </c>
      <c r="M1432" s="18" t="n"/>
      <c r="N1432" s="18" t="n"/>
      <c r="O1432" s="26" t="n"/>
      <c r="P1432" s="21">
        <f>IF($C1432="","",IF(ISNA(MATCH($C1432,账户表,0)),"※这个账户不在【基础资料】的账户档案里",IF($B1432="","※没填日期，这一笔不会进任何月份的报表",IF(AND($F1432&lt;&gt;"",$G1432&lt;&gt;""),"※收入和支出不能同时填",IF(AND(N($F1432)=0,N($G1432)=0),"※收入和支出都没填",IF(OR(N($F1432)&lt;0,N($G1432)&lt;0),"※金额不能填负数，方向反了就换一列填",IF($D1432="","※没填收支类别，分类报表会漏掉这一笔",IF(ISNA(MATCH($D1432,类别表,0)),"※收支类别不在【基础资料】的清单里",IF(AND($L1432="内部转账",$M1432=""),"△内部转账要在「对方账户」写上另一头",IF(AND($L1432="内部转账",$M1432=$C1432),"※对方账户跟本账户是同一个",IF(AND($L1432&lt;&gt;"内部转账",$M1432&lt;&gt;""),"△填了对方账户，但类别不是内部转账",IF($H1432&lt;0,"△这一笔之后该账户余额成负数了，核一下",""))))))))))))</f>
        <v/>
      </c>
    </row>
    <row r="1433">
      <c r="A1433" s="17">
        <f>IF($C1433="","",COUNTA($C$5:$C1433))</f>
        <v/>
      </c>
      <c r="B1433" s="20" t="n"/>
      <c r="C1433" s="18" t="n"/>
      <c r="D1433" s="18" t="n"/>
      <c r="E1433" s="26" t="n"/>
      <c r="F1433" s="19" t="n"/>
      <c r="G1433" s="19" t="n"/>
      <c r="H1433" s="27">
        <f>IF($C1433="","",ROUND(SUMIF(账户表,$C1433,账户期初)+SUMIFS($F$5:F1433,$C$5:C1433,$C1433)-SUMIFS($G$5:G1433,$C$5:C1433,$C1433),2))</f>
        <v/>
      </c>
      <c r="I1433" s="18" t="n"/>
      <c r="J1433" s="18" t="n"/>
      <c r="K1433" s="28">
        <f>IF($B1433="","",--TEXT($B1433,"yyyymm"))</f>
        <v/>
      </c>
      <c r="L1433" s="29">
        <f>IF($D1433="","",IFERROR(INDEX(类别属性,MATCH($D1433,类别表,0)),""))</f>
        <v/>
      </c>
      <c r="M1433" s="18" t="n"/>
      <c r="N1433" s="18" t="n"/>
      <c r="O1433" s="26" t="n"/>
      <c r="P1433" s="21">
        <f>IF($C1433="","",IF(ISNA(MATCH($C1433,账户表,0)),"※这个账户不在【基础资料】的账户档案里",IF($B1433="","※没填日期，这一笔不会进任何月份的报表",IF(AND($F1433&lt;&gt;"",$G1433&lt;&gt;""),"※收入和支出不能同时填",IF(AND(N($F1433)=0,N($G1433)=0),"※收入和支出都没填",IF(OR(N($F1433)&lt;0,N($G1433)&lt;0),"※金额不能填负数，方向反了就换一列填",IF($D1433="","※没填收支类别，分类报表会漏掉这一笔",IF(ISNA(MATCH($D1433,类别表,0)),"※收支类别不在【基础资料】的清单里",IF(AND($L1433="内部转账",$M1433=""),"△内部转账要在「对方账户」写上另一头",IF(AND($L1433="内部转账",$M1433=$C1433),"※对方账户跟本账户是同一个",IF(AND($L1433&lt;&gt;"内部转账",$M1433&lt;&gt;""),"△填了对方账户，但类别不是内部转账",IF($H1433&lt;0,"△这一笔之后该账户余额成负数了，核一下",""))))))))))))</f>
        <v/>
      </c>
    </row>
    <row r="1434">
      <c r="A1434" s="17">
        <f>IF($C1434="","",COUNTA($C$5:$C1434))</f>
        <v/>
      </c>
      <c r="B1434" s="20" t="n"/>
      <c r="C1434" s="18" t="n"/>
      <c r="D1434" s="18" t="n"/>
      <c r="E1434" s="26" t="n"/>
      <c r="F1434" s="19" t="n"/>
      <c r="G1434" s="19" t="n"/>
      <c r="H1434" s="27">
        <f>IF($C1434="","",ROUND(SUMIF(账户表,$C1434,账户期初)+SUMIFS($F$5:F1434,$C$5:C1434,$C1434)-SUMIFS($G$5:G1434,$C$5:C1434,$C1434),2))</f>
        <v/>
      </c>
      <c r="I1434" s="18" t="n"/>
      <c r="J1434" s="18" t="n"/>
      <c r="K1434" s="28">
        <f>IF($B1434="","",--TEXT($B1434,"yyyymm"))</f>
        <v/>
      </c>
      <c r="L1434" s="29">
        <f>IF($D1434="","",IFERROR(INDEX(类别属性,MATCH($D1434,类别表,0)),""))</f>
        <v/>
      </c>
      <c r="M1434" s="18" t="n"/>
      <c r="N1434" s="18" t="n"/>
      <c r="O1434" s="26" t="n"/>
      <c r="P1434" s="21">
        <f>IF($C1434="","",IF(ISNA(MATCH($C1434,账户表,0)),"※这个账户不在【基础资料】的账户档案里",IF($B1434="","※没填日期，这一笔不会进任何月份的报表",IF(AND($F1434&lt;&gt;"",$G1434&lt;&gt;""),"※收入和支出不能同时填",IF(AND(N($F1434)=0,N($G1434)=0),"※收入和支出都没填",IF(OR(N($F1434)&lt;0,N($G1434)&lt;0),"※金额不能填负数，方向反了就换一列填",IF($D1434="","※没填收支类别，分类报表会漏掉这一笔",IF(ISNA(MATCH($D1434,类别表,0)),"※收支类别不在【基础资料】的清单里",IF(AND($L1434="内部转账",$M1434=""),"△内部转账要在「对方账户」写上另一头",IF(AND($L1434="内部转账",$M1434=$C1434),"※对方账户跟本账户是同一个",IF(AND($L1434&lt;&gt;"内部转账",$M1434&lt;&gt;""),"△填了对方账户，但类别不是内部转账",IF($H1434&lt;0,"△这一笔之后该账户余额成负数了，核一下",""))))))))))))</f>
        <v/>
      </c>
    </row>
    <row r="1435">
      <c r="A1435" s="17">
        <f>IF($C1435="","",COUNTA($C$5:$C1435))</f>
        <v/>
      </c>
      <c r="B1435" s="20" t="n"/>
      <c r="C1435" s="18" t="n"/>
      <c r="D1435" s="18" t="n"/>
      <c r="E1435" s="26" t="n"/>
      <c r="F1435" s="19" t="n"/>
      <c r="G1435" s="19" t="n"/>
      <c r="H1435" s="27">
        <f>IF($C1435="","",ROUND(SUMIF(账户表,$C1435,账户期初)+SUMIFS($F$5:F1435,$C$5:C1435,$C1435)-SUMIFS($G$5:G1435,$C$5:C1435,$C1435),2))</f>
        <v/>
      </c>
      <c r="I1435" s="18" t="n"/>
      <c r="J1435" s="18" t="n"/>
      <c r="K1435" s="28">
        <f>IF($B1435="","",--TEXT($B1435,"yyyymm"))</f>
        <v/>
      </c>
      <c r="L1435" s="29">
        <f>IF($D1435="","",IFERROR(INDEX(类别属性,MATCH($D1435,类别表,0)),""))</f>
        <v/>
      </c>
      <c r="M1435" s="18" t="n"/>
      <c r="N1435" s="18" t="n"/>
      <c r="O1435" s="26" t="n"/>
      <c r="P1435" s="21">
        <f>IF($C1435="","",IF(ISNA(MATCH($C1435,账户表,0)),"※这个账户不在【基础资料】的账户档案里",IF($B1435="","※没填日期，这一笔不会进任何月份的报表",IF(AND($F1435&lt;&gt;"",$G1435&lt;&gt;""),"※收入和支出不能同时填",IF(AND(N($F1435)=0,N($G1435)=0),"※收入和支出都没填",IF(OR(N($F1435)&lt;0,N($G1435)&lt;0),"※金额不能填负数，方向反了就换一列填",IF($D1435="","※没填收支类别，分类报表会漏掉这一笔",IF(ISNA(MATCH($D1435,类别表,0)),"※收支类别不在【基础资料】的清单里",IF(AND($L1435="内部转账",$M1435=""),"△内部转账要在「对方账户」写上另一头",IF(AND($L1435="内部转账",$M1435=$C1435),"※对方账户跟本账户是同一个",IF(AND($L1435&lt;&gt;"内部转账",$M1435&lt;&gt;""),"△填了对方账户，但类别不是内部转账",IF($H1435&lt;0,"△这一笔之后该账户余额成负数了，核一下",""))))))))))))</f>
        <v/>
      </c>
    </row>
    <row r="1436">
      <c r="A1436" s="17">
        <f>IF($C1436="","",COUNTA($C$5:$C1436))</f>
        <v/>
      </c>
      <c r="B1436" s="20" t="n"/>
      <c r="C1436" s="18" t="n"/>
      <c r="D1436" s="18" t="n"/>
      <c r="E1436" s="26" t="n"/>
      <c r="F1436" s="19" t="n"/>
      <c r="G1436" s="19" t="n"/>
      <c r="H1436" s="27">
        <f>IF($C1436="","",ROUND(SUMIF(账户表,$C1436,账户期初)+SUMIFS($F$5:F1436,$C$5:C1436,$C1436)-SUMIFS($G$5:G1436,$C$5:C1436,$C1436),2))</f>
        <v/>
      </c>
      <c r="I1436" s="18" t="n"/>
      <c r="J1436" s="18" t="n"/>
      <c r="K1436" s="28">
        <f>IF($B1436="","",--TEXT($B1436,"yyyymm"))</f>
        <v/>
      </c>
      <c r="L1436" s="29">
        <f>IF($D1436="","",IFERROR(INDEX(类别属性,MATCH($D1436,类别表,0)),""))</f>
        <v/>
      </c>
      <c r="M1436" s="18" t="n"/>
      <c r="N1436" s="18" t="n"/>
      <c r="O1436" s="26" t="n"/>
      <c r="P1436" s="21">
        <f>IF($C1436="","",IF(ISNA(MATCH($C1436,账户表,0)),"※这个账户不在【基础资料】的账户档案里",IF($B1436="","※没填日期，这一笔不会进任何月份的报表",IF(AND($F1436&lt;&gt;"",$G1436&lt;&gt;""),"※收入和支出不能同时填",IF(AND(N($F1436)=0,N($G1436)=0),"※收入和支出都没填",IF(OR(N($F1436)&lt;0,N($G1436)&lt;0),"※金额不能填负数，方向反了就换一列填",IF($D1436="","※没填收支类别，分类报表会漏掉这一笔",IF(ISNA(MATCH($D1436,类别表,0)),"※收支类别不在【基础资料】的清单里",IF(AND($L1436="内部转账",$M1436=""),"△内部转账要在「对方账户」写上另一头",IF(AND($L1436="内部转账",$M1436=$C1436),"※对方账户跟本账户是同一个",IF(AND($L1436&lt;&gt;"内部转账",$M1436&lt;&gt;""),"△填了对方账户，但类别不是内部转账",IF($H1436&lt;0,"△这一笔之后该账户余额成负数了，核一下",""))))))))))))</f>
        <v/>
      </c>
    </row>
    <row r="1437">
      <c r="A1437" s="17">
        <f>IF($C1437="","",COUNTA($C$5:$C1437))</f>
        <v/>
      </c>
      <c r="B1437" s="20" t="n"/>
      <c r="C1437" s="18" t="n"/>
      <c r="D1437" s="18" t="n"/>
      <c r="E1437" s="26" t="n"/>
      <c r="F1437" s="19" t="n"/>
      <c r="G1437" s="19" t="n"/>
      <c r="H1437" s="27">
        <f>IF($C1437="","",ROUND(SUMIF(账户表,$C1437,账户期初)+SUMIFS($F$5:F1437,$C$5:C1437,$C1437)-SUMIFS($G$5:G1437,$C$5:C1437,$C1437),2))</f>
        <v/>
      </c>
      <c r="I1437" s="18" t="n"/>
      <c r="J1437" s="18" t="n"/>
      <c r="K1437" s="28">
        <f>IF($B1437="","",--TEXT($B1437,"yyyymm"))</f>
        <v/>
      </c>
      <c r="L1437" s="29">
        <f>IF($D1437="","",IFERROR(INDEX(类别属性,MATCH($D1437,类别表,0)),""))</f>
        <v/>
      </c>
      <c r="M1437" s="18" t="n"/>
      <c r="N1437" s="18" t="n"/>
      <c r="O1437" s="26" t="n"/>
      <c r="P1437" s="21">
        <f>IF($C1437="","",IF(ISNA(MATCH($C1437,账户表,0)),"※这个账户不在【基础资料】的账户档案里",IF($B1437="","※没填日期，这一笔不会进任何月份的报表",IF(AND($F1437&lt;&gt;"",$G1437&lt;&gt;""),"※收入和支出不能同时填",IF(AND(N($F1437)=0,N($G1437)=0),"※收入和支出都没填",IF(OR(N($F1437)&lt;0,N($G1437)&lt;0),"※金额不能填负数，方向反了就换一列填",IF($D1437="","※没填收支类别，分类报表会漏掉这一笔",IF(ISNA(MATCH($D1437,类别表,0)),"※收支类别不在【基础资料】的清单里",IF(AND($L1437="内部转账",$M1437=""),"△内部转账要在「对方账户」写上另一头",IF(AND($L1437="内部转账",$M1437=$C1437),"※对方账户跟本账户是同一个",IF(AND($L1437&lt;&gt;"内部转账",$M1437&lt;&gt;""),"△填了对方账户，但类别不是内部转账",IF($H1437&lt;0,"△这一笔之后该账户余额成负数了，核一下",""))))))))))))</f>
        <v/>
      </c>
    </row>
    <row r="1438">
      <c r="A1438" s="17">
        <f>IF($C1438="","",COUNTA($C$5:$C1438))</f>
        <v/>
      </c>
      <c r="B1438" s="20" t="n"/>
      <c r="C1438" s="18" t="n"/>
      <c r="D1438" s="18" t="n"/>
      <c r="E1438" s="26" t="n"/>
      <c r="F1438" s="19" t="n"/>
      <c r="G1438" s="19" t="n"/>
      <c r="H1438" s="27">
        <f>IF($C1438="","",ROUND(SUMIF(账户表,$C1438,账户期初)+SUMIFS($F$5:F1438,$C$5:C1438,$C1438)-SUMIFS($G$5:G1438,$C$5:C1438,$C1438),2))</f>
        <v/>
      </c>
      <c r="I1438" s="18" t="n"/>
      <c r="J1438" s="18" t="n"/>
      <c r="K1438" s="28">
        <f>IF($B1438="","",--TEXT($B1438,"yyyymm"))</f>
        <v/>
      </c>
      <c r="L1438" s="29">
        <f>IF($D1438="","",IFERROR(INDEX(类别属性,MATCH($D1438,类别表,0)),""))</f>
        <v/>
      </c>
      <c r="M1438" s="18" t="n"/>
      <c r="N1438" s="18" t="n"/>
      <c r="O1438" s="26" t="n"/>
      <c r="P1438" s="21">
        <f>IF($C1438="","",IF(ISNA(MATCH($C1438,账户表,0)),"※这个账户不在【基础资料】的账户档案里",IF($B1438="","※没填日期，这一笔不会进任何月份的报表",IF(AND($F1438&lt;&gt;"",$G1438&lt;&gt;""),"※收入和支出不能同时填",IF(AND(N($F1438)=0,N($G1438)=0),"※收入和支出都没填",IF(OR(N($F1438)&lt;0,N($G1438)&lt;0),"※金额不能填负数，方向反了就换一列填",IF($D1438="","※没填收支类别，分类报表会漏掉这一笔",IF(ISNA(MATCH($D1438,类别表,0)),"※收支类别不在【基础资料】的清单里",IF(AND($L1438="内部转账",$M1438=""),"△内部转账要在「对方账户」写上另一头",IF(AND($L1438="内部转账",$M1438=$C1438),"※对方账户跟本账户是同一个",IF(AND($L1438&lt;&gt;"内部转账",$M1438&lt;&gt;""),"△填了对方账户，但类别不是内部转账",IF($H1438&lt;0,"△这一笔之后该账户余额成负数了，核一下",""))))))))))))</f>
        <v/>
      </c>
    </row>
    <row r="1439">
      <c r="A1439" s="17">
        <f>IF($C1439="","",COUNTA($C$5:$C1439))</f>
        <v/>
      </c>
      <c r="B1439" s="20" t="n"/>
      <c r="C1439" s="18" t="n"/>
      <c r="D1439" s="18" t="n"/>
      <c r="E1439" s="26" t="n"/>
      <c r="F1439" s="19" t="n"/>
      <c r="G1439" s="19" t="n"/>
      <c r="H1439" s="27">
        <f>IF($C1439="","",ROUND(SUMIF(账户表,$C1439,账户期初)+SUMIFS($F$5:F1439,$C$5:C1439,$C1439)-SUMIFS($G$5:G1439,$C$5:C1439,$C1439),2))</f>
        <v/>
      </c>
      <c r="I1439" s="18" t="n"/>
      <c r="J1439" s="18" t="n"/>
      <c r="K1439" s="28">
        <f>IF($B1439="","",--TEXT($B1439,"yyyymm"))</f>
        <v/>
      </c>
      <c r="L1439" s="29">
        <f>IF($D1439="","",IFERROR(INDEX(类别属性,MATCH($D1439,类别表,0)),""))</f>
        <v/>
      </c>
      <c r="M1439" s="18" t="n"/>
      <c r="N1439" s="18" t="n"/>
      <c r="O1439" s="26" t="n"/>
      <c r="P1439" s="21">
        <f>IF($C1439="","",IF(ISNA(MATCH($C1439,账户表,0)),"※这个账户不在【基础资料】的账户档案里",IF($B1439="","※没填日期，这一笔不会进任何月份的报表",IF(AND($F1439&lt;&gt;"",$G1439&lt;&gt;""),"※收入和支出不能同时填",IF(AND(N($F1439)=0,N($G1439)=0),"※收入和支出都没填",IF(OR(N($F1439)&lt;0,N($G1439)&lt;0),"※金额不能填负数，方向反了就换一列填",IF($D1439="","※没填收支类别，分类报表会漏掉这一笔",IF(ISNA(MATCH($D1439,类别表,0)),"※收支类别不在【基础资料】的清单里",IF(AND($L1439="内部转账",$M1439=""),"△内部转账要在「对方账户」写上另一头",IF(AND($L1439="内部转账",$M1439=$C1439),"※对方账户跟本账户是同一个",IF(AND($L1439&lt;&gt;"内部转账",$M1439&lt;&gt;""),"△填了对方账户，但类别不是内部转账",IF($H1439&lt;0,"△这一笔之后该账户余额成负数了，核一下",""))))))))))))</f>
        <v/>
      </c>
    </row>
    <row r="1440">
      <c r="A1440" s="17">
        <f>IF($C1440="","",COUNTA($C$5:$C1440))</f>
        <v/>
      </c>
      <c r="B1440" s="20" t="n"/>
      <c r="C1440" s="18" t="n"/>
      <c r="D1440" s="18" t="n"/>
      <c r="E1440" s="26" t="n"/>
      <c r="F1440" s="19" t="n"/>
      <c r="G1440" s="19" t="n"/>
      <c r="H1440" s="27">
        <f>IF($C1440="","",ROUND(SUMIF(账户表,$C1440,账户期初)+SUMIFS($F$5:F1440,$C$5:C1440,$C1440)-SUMIFS($G$5:G1440,$C$5:C1440,$C1440),2))</f>
        <v/>
      </c>
      <c r="I1440" s="18" t="n"/>
      <c r="J1440" s="18" t="n"/>
      <c r="K1440" s="28">
        <f>IF($B1440="","",--TEXT($B1440,"yyyymm"))</f>
        <v/>
      </c>
      <c r="L1440" s="29">
        <f>IF($D1440="","",IFERROR(INDEX(类别属性,MATCH($D1440,类别表,0)),""))</f>
        <v/>
      </c>
      <c r="M1440" s="18" t="n"/>
      <c r="N1440" s="18" t="n"/>
      <c r="O1440" s="26" t="n"/>
      <c r="P1440" s="21">
        <f>IF($C1440="","",IF(ISNA(MATCH($C1440,账户表,0)),"※这个账户不在【基础资料】的账户档案里",IF($B1440="","※没填日期，这一笔不会进任何月份的报表",IF(AND($F1440&lt;&gt;"",$G1440&lt;&gt;""),"※收入和支出不能同时填",IF(AND(N($F1440)=0,N($G1440)=0),"※收入和支出都没填",IF(OR(N($F1440)&lt;0,N($G1440)&lt;0),"※金额不能填负数，方向反了就换一列填",IF($D1440="","※没填收支类别，分类报表会漏掉这一笔",IF(ISNA(MATCH($D1440,类别表,0)),"※收支类别不在【基础资料】的清单里",IF(AND($L1440="内部转账",$M1440=""),"△内部转账要在「对方账户」写上另一头",IF(AND($L1440="内部转账",$M1440=$C1440),"※对方账户跟本账户是同一个",IF(AND($L1440&lt;&gt;"内部转账",$M1440&lt;&gt;""),"△填了对方账户，但类别不是内部转账",IF($H1440&lt;0,"△这一笔之后该账户余额成负数了，核一下",""))))))))))))</f>
        <v/>
      </c>
    </row>
    <row r="1441">
      <c r="A1441" s="17">
        <f>IF($C1441="","",COUNTA($C$5:$C1441))</f>
        <v/>
      </c>
      <c r="B1441" s="20" t="n"/>
      <c r="C1441" s="18" t="n"/>
      <c r="D1441" s="18" t="n"/>
      <c r="E1441" s="26" t="n"/>
      <c r="F1441" s="19" t="n"/>
      <c r="G1441" s="19" t="n"/>
      <c r="H1441" s="27">
        <f>IF($C1441="","",ROUND(SUMIF(账户表,$C1441,账户期初)+SUMIFS($F$5:F1441,$C$5:C1441,$C1441)-SUMIFS($G$5:G1441,$C$5:C1441,$C1441),2))</f>
        <v/>
      </c>
      <c r="I1441" s="18" t="n"/>
      <c r="J1441" s="18" t="n"/>
      <c r="K1441" s="28">
        <f>IF($B1441="","",--TEXT($B1441,"yyyymm"))</f>
        <v/>
      </c>
      <c r="L1441" s="29">
        <f>IF($D1441="","",IFERROR(INDEX(类别属性,MATCH($D1441,类别表,0)),""))</f>
        <v/>
      </c>
      <c r="M1441" s="18" t="n"/>
      <c r="N1441" s="18" t="n"/>
      <c r="O1441" s="26" t="n"/>
      <c r="P1441" s="21">
        <f>IF($C1441="","",IF(ISNA(MATCH($C1441,账户表,0)),"※这个账户不在【基础资料】的账户档案里",IF($B1441="","※没填日期，这一笔不会进任何月份的报表",IF(AND($F1441&lt;&gt;"",$G1441&lt;&gt;""),"※收入和支出不能同时填",IF(AND(N($F1441)=0,N($G1441)=0),"※收入和支出都没填",IF(OR(N($F1441)&lt;0,N($G1441)&lt;0),"※金额不能填负数，方向反了就换一列填",IF($D1441="","※没填收支类别，分类报表会漏掉这一笔",IF(ISNA(MATCH($D1441,类别表,0)),"※收支类别不在【基础资料】的清单里",IF(AND($L1441="内部转账",$M1441=""),"△内部转账要在「对方账户」写上另一头",IF(AND($L1441="内部转账",$M1441=$C1441),"※对方账户跟本账户是同一个",IF(AND($L1441&lt;&gt;"内部转账",$M1441&lt;&gt;""),"△填了对方账户，但类别不是内部转账",IF($H1441&lt;0,"△这一笔之后该账户余额成负数了，核一下",""))))))))))))</f>
        <v/>
      </c>
    </row>
    <row r="1442">
      <c r="A1442" s="17">
        <f>IF($C1442="","",COUNTA($C$5:$C1442))</f>
        <v/>
      </c>
      <c r="B1442" s="20" t="n"/>
      <c r="C1442" s="18" t="n"/>
      <c r="D1442" s="18" t="n"/>
      <c r="E1442" s="26" t="n"/>
      <c r="F1442" s="19" t="n"/>
      <c r="G1442" s="19" t="n"/>
      <c r="H1442" s="27">
        <f>IF($C1442="","",ROUND(SUMIF(账户表,$C1442,账户期初)+SUMIFS($F$5:F1442,$C$5:C1442,$C1442)-SUMIFS($G$5:G1442,$C$5:C1442,$C1442),2))</f>
        <v/>
      </c>
      <c r="I1442" s="18" t="n"/>
      <c r="J1442" s="18" t="n"/>
      <c r="K1442" s="28">
        <f>IF($B1442="","",--TEXT($B1442,"yyyymm"))</f>
        <v/>
      </c>
      <c r="L1442" s="29">
        <f>IF($D1442="","",IFERROR(INDEX(类别属性,MATCH($D1442,类别表,0)),""))</f>
        <v/>
      </c>
      <c r="M1442" s="18" t="n"/>
      <c r="N1442" s="18" t="n"/>
      <c r="O1442" s="26" t="n"/>
      <c r="P1442" s="21">
        <f>IF($C1442="","",IF(ISNA(MATCH($C1442,账户表,0)),"※这个账户不在【基础资料】的账户档案里",IF($B1442="","※没填日期，这一笔不会进任何月份的报表",IF(AND($F1442&lt;&gt;"",$G1442&lt;&gt;""),"※收入和支出不能同时填",IF(AND(N($F1442)=0,N($G1442)=0),"※收入和支出都没填",IF(OR(N($F1442)&lt;0,N($G1442)&lt;0),"※金额不能填负数，方向反了就换一列填",IF($D1442="","※没填收支类别，分类报表会漏掉这一笔",IF(ISNA(MATCH($D1442,类别表,0)),"※收支类别不在【基础资料】的清单里",IF(AND($L1442="内部转账",$M1442=""),"△内部转账要在「对方账户」写上另一头",IF(AND($L1442="内部转账",$M1442=$C1442),"※对方账户跟本账户是同一个",IF(AND($L1442&lt;&gt;"内部转账",$M1442&lt;&gt;""),"△填了对方账户，但类别不是内部转账",IF($H1442&lt;0,"△这一笔之后该账户余额成负数了，核一下",""))))))))))))</f>
        <v/>
      </c>
    </row>
    <row r="1443">
      <c r="A1443" s="17">
        <f>IF($C1443="","",COUNTA($C$5:$C1443))</f>
        <v/>
      </c>
      <c r="B1443" s="20" t="n"/>
      <c r="C1443" s="18" t="n"/>
      <c r="D1443" s="18" t="n"/>
      <c r="E1443" s="26" t="n"/>
      <c r="F1443" s="19" t="n"/>
      <c r="G1443" s="19" t="n"/>
      <c r="H1443" s="27">
        <f>IF($C1443="","",ROUND(SUMIF(账户表,$C1443,账户期初)+SUMIFS($F$5:F1443,$C$5:C1443,$C1443)-SUMIFS($G$5:G1443,$C$5:C1443,$C1443),2))</f>
        <v/>
      </c>
      <c r="I1443" s="18" t="n"/>
      <c r="J1443" s="18" t="n"/>
      <c r="K1443" s="28">
        <f>IF($B1443="","",--TEXT($B1443,"yyyymm"))</f>
        <v/>
      </c>
      <c r="L1443" s="29">
        <f>IF($D1443="","",IFERROR(INDEX(类别属性,MATCH($D1443,类别表,0)),""))</f>
        <v/>
      </c>
      <c r="M1443" s="18" t="n"/>
      <c r="N1443" s="18" t="n"/>
      <c r="O1443" s="26" t="n"/>
      <c r="P1443" s="21">
        <f>IF($C1443="","",IF(ISNA(MATCH($C1443,账户表,0)),"※这个账户不在【基础资料】的账户档案里",IF($B1443="","※没填日期，这一笔不会进任何月份的报表",IF(AND($F1443&lt;&gt;"",$G1443&lt;&gt;""),"※收入和支出不能同时填",IF(AND(N($F1443)=0,N($G1443)=0),"※收入和支出都没填",IF(OR(N($F1443)&lt;0,N($G1443)&lt;0),"※金额不能填负数，方向反了就换一列填",IF($D1443="","※没填收支类别，分类报表会漏掉这一笔",IF(ISNA(MATCH($D1443,类别表,0)),"※收支类别不在【基础资料】的清单里",IF(AND($L1443="内部转账",$M1443=""),"△内部转账要在「对方账户」写上另一头",IF(AND($L1443="内部转账",$M1443=$C1443),"※对方账户跟本账户是同一个",IF(AND($L1443&lt;&gt;"内部转账",$M1443&lt;&gt;""),"△填了对方账户，但类别不是内部转账",IF($H1443&lt;0,"△这一笔之后该账户余额成负数了，核一下",""))))))))))))</f>
        <v/>
      </c>
    </row>
    <row r="1444">
      <c r="A1444" s="17">
        <f>IF($C1444="","",COUNTA($C$5:$C1444))</f>
        <v/>
      </c>
      <c r="B1444" s="20" t="n"/>
      <c r="C1444" s="18" t="n"/>
      <c r="D1444" s="18" t="n"/>
      <c r="E1444" s="26" t="n"/>
      <c r="F1444" s="19" t="n"/>
      <c r="G1444" s="19" t="n"/>
      <c r="H1444" s="27">
        <f>IF($C1444="","",ROUND(SUMIF(账户表,$C1444,账户期初)+SUMIFS($F$5:F1444,$C$5:C1444,$C1444)-SUMIFS($G$5:G1444,$C$5:C1444,$C1444),2))</f>
        <v/>
      </c>
      <c r="I1444" s="18" t="n"/>
      <c r="J1444" s="18" t="n"/>
      <c r="K1444" s="28">
        <f>IF($B1444="","",--TEXT($B1444,"yyyymm"))</f>
        <v/>
      </c>
      <c r="L1444" s="29">
        <f>IF($D1444="","",IFERROR(INDEX(类别属性,MATCH($D1444,类别表,0)),""))</f>
        <v/>
      </c>
      <c r="M1444" s="18" t="n"/>
      <c r="N1444" s="18" t="n"/>
      <c r="O1444" s="26" t="n"/>
      <c r="P1444" s="21">
        <f>IF($C1444="","",IF(ISNA(MATCH($C1444,账户表,0)),"※这个账户不在【基础资料】的账户档案里",IF($B1444="","※没填日期，这一笔不会进任何月份的报表",IF(AND($F1444&lt;&gt;"",$G1444&lt;&gt;""),"※收入和支出不能同时填",IF(AND(N($F1444)=0,N($G1444)=0),"※收入和支出都没填",IF(OR(N($F1444)&lt;0,N($G1444)&lt;0),"※金额不能填负数，方向反了就换一列填",IF($D1444="","※没填收支类别，分类报表会漏掉这一笔",IF(ISNA(MATCH($D1444,类别表,0)),"※收支类别不在【基础资料】的清单里",IF(AND($L1444="内部转账",$M1444=""),"△内部转账要在「对方账户」写上另一头",IF(AND($L1444="内部转账",$M1444=$C1444),"※对方账户跟本账户是同一个",IF(AND($L1444&lt;&gt;"内部转账",$M1444&lt;&gt;""),"△填了对方账户，但类别不是内部转账",IF($H1444&lt;0,"△这一笔之后该账户余额成负数了，核一下",""))))))))))))</f>
        <v/>
      </c>
    </row>
    <row r="1445">
      <c r="A1445" s="17">
        <f>IF($C1445="","",COUNTA($C$5:$C1445))</f>
        <v/>
      </c>
      <c r="B1445" s="20" t="n"/>
      <c r="C1445" s="18" t="n"/>
      <c r="D1445" s="18" t="n"/>
      <c r="E1445" s="26" t="n"/>
      <c r="F1445" s="19" t="n"/>
      <c r="G1445" s="19" t="n"/>
      <c r="H1445" s="27">
        <f>IF($C1445="","",ROUND(SUMIF(账户表,$C1445,账户期初)+SUMIFS($F$5:F1445,$C$5:C1445,$C1445)-SUMIFS($G$5:G1445,$C$5:C1445,$C1445),2))</f>
        <v/>
      </c>
      <c r="I1445" s="18" t="n"/>
      <c r="J1445" s="18" t="n"/>
      <c r="K1445" s="28">
        <f>IF($B1445="","",--TEXT($B1445,"yyyymm"))</f>
        <v/>
      </c>
      <c r="L1445" s="29">
        <f>IF($D1445="","",IFERROR(INDEX(类别属性,MATCH($D1445,类别表,0)),""))</f>
        <v/>
      </c>
      <c r="M1445" s="18" t="n"/>
      <c r="N1445" s="18" t="n"/>
      <c r="O1445" s="26" t="n"/>
      <c r="P1445" s="21">
        <f>IF($C1445="","",IF(ISNA(MATCH($C1445,账户表,0)),"※这个账户不在【基础资料】的账户档案里",IF($B1445="","※没填日期，这一笔不会进任何月份的报表",IF(AND($F1445&lt;&gt;"",$G1445&lt;&gt;""),"※收入和支出不能同时填",IF(AND(N($F1445)=0,N($G1445)=0),"※收入和支出都没填",IF(OR(N($F1445)&lt;0,N($G1445)&lt;0),"※金额不能填负数，方向反了就换一列填",IF($D1445="","※没填收支类别，分类报表会漏掉这一笔",IF(ISNA(MATCH($D1445,类别表,0)),"※收支类别不在【基础资料】的清单里",IF(AND($L1445="内部转账",$M1445=""),"△内部转账要在「对方账户」写上另一头",IF(AND($L1445="内部转账",$M1445=$C1445),"※对方账户跟本账户是同一个",IF(AND($L1445&lt;&gt;"内部转账",$M1445&lt;&gt;""),"△填了对方账户，但类别不是内部转账",IF($H1445&lt;0,"△这一笔之后该账户余额成负数了，核一下",""))))))))))))</f>
        <v/>
      </c>
    </row>
    <row r="1446">
      <c r="A1446" s="17">
        <f>IF($C1446="","",COUNTA($C$5:$C1446))</f>
        <v/>
      </c>
      <c r="B1446" s="20" t="n"/>
      <c r="C1446" s="18" t="n"/>
      <c r="D1446" s="18" t="n"/>
      <c r="E1446" s="26" t="n"/>
      <c r="F1446" s="19" t="n"/>
      <c r="G1446" s="19" t="n"/>
      <c r="H1446" s="27">
        <f>IF($C1446="","",ROUND(SUMIF(账户表,$C1446,账户期初)+SUMIFS($F$5:F1446,$C$5:C1446,$C1446)-SUMIFS($G$5:G1446,$C$5:C1446,$C1446),2))</f>
        <v/>
      </c>
      <c r="I1446" s="18" t="n"/>
      <c r="J1446" s="18" t="n"/>
      <c r="K1446" s="28">
        <f>IF($B1446="","",--TEXT($B1446,"yyyymm"))</f>
        <v/>
      </c>
      <c r="L1446" s="29">
        <f>IF($D1446="","",IFERROR(INDEX(类别属性,MATCH($D1446,类别表,0)),""))</f>
        <v/>
      </c>
      <c r="M1446" s="18" t="n"/>
      <c r="N1446" s="18" t="n"/>
      <c r="O1446" s="26" t="n"/>
      <c r="P1446" s="21">
        <f>IF($C1446="","",IF(ISNA(MATCH($C1446,账户表,0)),"※这个账户不在【基础资料】的账户档案里",IF($B1446="","※没填日期，这一笔不会进任何月份的报表",IF(AND($F1446&lt;&gt;"",$G1446&lt;&gt;""),"※收入和支出不能同时填",IF(AND(N($F1446)=0,N($G1446)=0),"※收入和支出都没填",IF(OR(N($F1446)&lt;0,N($G1446)&lt;0),"※金额不能填负数，方向反了就换一列填",IF($D1446="","※没填收支类别，分类报表会漏掉这一笔",IF(ISNA(MATCH($D1446,类别表,0)),"※收支类别不在【基础资料】的清单里",IF(AND($L1446="内部转账",$M1446=""),"△内部转账要在「对方账户」写上另一头",IF(AND($L1446="内部转账",$M1446=$C1446),"※对方账户跟本账户是同一个",IF(AND($L1446&lt;&gt;"内部转账",$M1446&lt;&gt;""),"△填了对方账户，但类别不是内部转账",IF($H1446&lt;0,"△这一笔之后该账户余额成负数了，核一下",""))))))))))))</f>
        <v/>
      </c>
    </row>
    <row r="1447">
      <c r="A1447" s="17">
        <f>IF($C1447="","",COUNTA($C$5:$C1447))</f>
        <v/>
      </c>
      <c r="B1447" s="20" t="n"/>
      <c r="C1447" s="18" t="n"/>
      <c r="D1447" s="18" t="n"/>
      <c r="E1447" s="26" t="n"/>
      <c r="F1447" s="19" t="n"/>
      <c r="G1447" s="19" t="n"/>
      <c r="H1447" s="27">
        <f>IF($C1447="","",ROUND(SUMIF(账户表,$C1447,账户期初)+SUMIFS($F$5:F1447,$C$5:C1447,$C1447)-SUMIFS($G$5:G1447,$C$5:C1447,$C1447),2))</f>
        <v/>
      </c>
      <c r="I1447" s="18" t="n"/>
      <c r="J1447" s="18" t="n"/>
      <c r="K1447" s="28">
        <f>IF($B1447="","",--TEXT($B1447,"yyyymm"))</f>
        <v/>
      </c>
      <c r="L1447" s="29">
        <f>IF($D1447="","",IFERROR(INDEX(类别属性,MATCH($D1447,类别表,0)),""))</f>
        <v/>
      </c>
      <c r="M1447" s="18" t="n"/>
      <c r="N1447" s="18" t="n"/>
      <c r="O1447" s="26" t="n"/>
      <c r="P1447" s="21">
        <f>IF($C1447="","",IF(ISNA(MATCH($C1447,账户表,0)),"※这个账户不在【基础资料】的账户档案里",IF($B1447="","※没填日期，这一笔不会进任何月份的报表",IF(AND($F1447&lt;&gt;"",$G1447&lt;&gt;""),"※收入和支出不能同时填",IF(AND(N($F1447)=0,N($G1447)=0),"※收入和支出都没填",IF(OR(N($F1447)&lt;0,N($G1447)&lt;0),"※金额不能填负数，方向反了就换一列填",IF($D1447="","※没填收支类别，分类报表会漏掉这一笔",IF(ISNA(MATCH($D1447,类别表,0)),"※收支类别不在【基础资料】的清单里",IF(AND($L1447="内部转账",$M1447=""),"△内部转账要在「对方账户」写上另一头",IF(AND($L1447="内部转账",$M1447=$C1447),"※对方账户跟本账户是同一个",IF(AND($L1447&lt;&gt;"内部转账",$M1447&lt;&gt;""),"△填了对方账户，但类别不是内部转账",IF($H1447&lt;0,"△这一笔之后该账户余额成负数了，核一下",""))))))))))))</f>
        <v/>
      </c>
    </row>
    <row r="1448">
      <c r="A1448" s="17">
        <f>IF($C1448="","",COUNTA($C$5:$C1448))</f>
        <v/>
      </c>
      <c r="B1448" s="20" t="n"/>
      <c r="C1448" s="18" t="n"/>
      <c r="D1448" s="18" t="n"/>
      <c r="E1448" s="26" t="n"/>
      <c r="F1448" s="19" t="n"/>
      <c r="G1448" s="19" t="n"/>
      <c r="H1448" s="27">
        <f>IF($C1448="","",ROUND(SUMIF(账户表,$C1448,账户期初)+SUMIFS($F$5:F1448,$C$5:C1448,$C1448)-SUMIFS($G$5:G1448,$C$5:C1448,$C1448),2))</f>
        <v/>
      </c>
      <c r="I1448" s="18" t="n"/>
      <c r="J1448" s="18" t="n"/>
      <c r="K1448" s="28">
        <f>IF($B1448="","",--TEXT($B1448,"yyyymm"))</f>
        <v/>
      </c>
      <c r="L1448" s="29">
        <f>IF($D1448="","",IFERROR(INDEX(类别属性,MATCH($D1448,类别表,0)),""))</f>
        <v/>
      </c>
      <c r="M1448" s="18" t="n"/>
      <c r="N1448" s="18" t="n"/>
      <c r="O1448" s="26" t="n"/>
      <c r="P1448" s="21">
        <f>IF($C1448="","",IF(ISNA(MATCH($C1448,账户表,0)),"※这个账户不在【基础资料】的账户档案里",IF($B1448="","※没填日期，这一笔不会进任何月份的报表",IF(AND($F1448&lt;&gt;"",$G1448&lt;&gt;""),"※收入和支出不能同时填",IF(AND(N($F1448)=0,N($G1448)=0),"※收入和支出都没填",IF(OR(N($F1448)&lt;0,N($G1448)&lt;0),"※金额不能填负数，方向反了就换一列填",IF($D1448="","※没填收支类别，分类报表会漏掉这一笔",IF(ISNA(MATCH($D1448,类别表,0)),"※收支类别不在【基础资料】的清单里",IF(AND($L1448="内部转账",$M1448=""),"△内部转账要在「对方账户」写上另一头",IF(AND($L1448="内部转账",$M1448=$C1448),"※对方账户跟本账户是同一个",IF(AND($L1448&lt;&gt;"内部转账",$M1448&lt;&gt;""),"△填了对方账户，但类别不是内部转账",IF($H1448&lt;0,"△这一笔之后该账户余额成负数了，核一下",""))))))))))))</f>
        <v/>
      </c>
    </row>
    <row r="1449">
      <c r="A1449" s="17">
        <f>IF($C1449="","",COUNTA($C$5:$C1449))</f>
        <v/>
      </c>
      <c r="B1449" s="20" t="n"/>
      <c r="C1449" s="18" t="n"/>
      <c r="D1449" s="18" t="n"/>
      <c r="E1449" s="26" t="n"/>
      <c r="F1449" s="19" t="n"/>
      <c r="G1449" s="19" t="n"/>
      <c r="H1449" s="27">
        <f>IF($C1449="","",ROUND(SUMIF(账户表,$C1449,账户期初)+SUMIFS($F$5:F1449,$C$5:C1449,$C1449)-SUMIFS($G$5:G1449,$C$5:C1449,$C1449),2))</f>
        <v/>
      </c>
      <c r="I1449" s="18" t="n"/>
      <c r="J1449" s="18" t="n"/>
      <c r="K1449" s="28">
        <f>IF($B1449="","",--TEXT($B1449,"yyyymm"))</f>
        <v/>
      </c>
      <c r="L1449" s="29">
        <f>IF($D1449="","",IFERROR(INDEX(类别属性,MATCH($D1449,类别表,0)),""))</f>
        <v/>
      </c>
      <c r="M1449" s="18" t="n"/>
      <c r="N1449" s="18" t="n"/>
      <c r="O1449" s="26" t="n"/>
      <c r="P1449" s="21">
        <f>IF($C1449="","",IF(ISNA(MATCH($C1449,账户表,0)),"※这个账户不在【基础资料】的账户档案里",IF($B1449="","※没填日期，这一笔不会进任何月份的报表",IF(AND($F1449&lt;&gt;"",$G1449&lt;&gt;""),"※收入和支出不能同时填",IF(AND(N($F1449)=0,N($G1449)=0),"※收入和支出都没填",IF(OR(N($F1449)&lt;0,N($G1449)&lt;0),"※金额不能填负数，方向反了就换一列填",IF($D1449="","※没填收支类别，分类报表会漏掉这一笔",IF(ISNA(MATCH($D1449,类别表,0)),"※收支类别不在【基础资料】的清单里",IF(AND($L1449="内部转账",$M1449=""),"△内部转账要在「对方账户」写上另一头",IF(AND($L1449="内部转账",$M1449=$C1449),"※对方账户跟本账户是同一个",IF(AND($L1449&lt;&gt;"内部转账",$M1449&lt;&gt;""),"△填了对方账户，但类别不是内部转账",IF($H1449&lt;0,"△这一笔之后该账户余额成负数了，核一下",""))))))))))))</f>
        <v/>
      </c>
    </row>
    <row r="1450">
      <c r="A1450" s="17">
        <f>IF($C1450="","",COUNTA($C$5:$C1450))</f>
        <v/>
      </c>
      <c r="B1450" s="20" t="n"/>
      <c r="C1450" s="18" t="n"/>
      <c r="D1450" s="18" t="n"/>
      <c r="E1450" s="26" t="n"/>
      <c r="F1450" s="19" t="n"/>
      <c r="G1450" s="19" t="n"/>
      <c r="H1450" s="27">
        <f>IF($C1450="","",ROUND(SUMIF(账户表,$C1450,账户期初)+SUMIFS($F$5:F1450,$C$5:C1450,$C1450)-SUMIFS($G$5:G1450,$C$5:C1450,$C1450),2))</f>
        <v/>
      </c>
      <c r="I1450" s="18" t="n"/>
      <c r="J1450" s="18" t="n"/>
      <c r="K1450" s="28">
        <f>IF($B1450="","",--TEXT($B1450,"yyyymm"))</f>
        <v/>
      </c>
      <c r="L1450" s="29">
        <f>IF($D1450="","",IFERROR(INDEX(类别属性,MATCH($D1450,类别表,0)),""))</f>
        <v/>
      </c>
      <c r="M1450" s="18" t="n"/>
      <c r="N1450" s="18" t="n"/>
      <c r="O1450" s="26" t="n"/>
      <c r="P1450" s="21">
        <f>IF($C1450="","",IF(ISNA(MATCH($C1450,账户表,0)),"※这个账户不在【基础资料】的账户档案里",IF($B1450="","※没填日期，这一笔不会进任何月份的报表",IF(AND($F1450&lt;&gt;"",$G1450&lt;&gt;""),"※收入和支出不能同时填",IF(AND(N($F1450)=0,N($G1450)=0),"※收入和支出都没填",IF(OR(N($F1450)&lt;0,N($G1450)&lt;0),"※金额不能填负数，方向反了就换一列填",IF($D1450="","※没填收支类别，分类报表会漏掉这一笔",IF(ISNA(MATCH($D1450,类别表,0)),"※收支类别不在【基础资料】的清单里",IF(AND($L1450="内部转账",$M1450=""),"△内部转账要在「对方账户」写上另一头",IF(AND($L1450="内部转账",$M1450=$C1450),"※对方账户跟本账户是同一个",IF(AND($L1450&lt;&gt;"内部转账",$M1450&lt;&gt;""),"△填了对方账户，但类别不是内部转账",IF($H1450&lt;0,"△这一笔之后该账户余额成负数了，核一下",""))))))))))))</f>
        <v/>
      </c>
    </row>
    <row r="1451">
      <c r="A1451" s="17">
        <f>IF($C1451="","",COUNTA($C$5:$C1451))</f>
        <v/>
      </c>
      <c r="B1451" s="20" t="n"/>
      <c r="C1451" s="18" t="n"/>
      <c r="D1451" s="18" t="n"/>
      <c r="E1451" s="26" t="n"/>
      <c r="F1451" s="19" t="n"/>
      <c r="G1451" s="19" t="n"/>
      <c r="H1451" s="27">
        <f>IF($C1451="","",ROUND(SUMIF(账户表,$C1451,账户期初)+SUMIFS($F$5:F1451,$C$5:C1451,$C1451)-SUMIFS($G$5:G1451,$C$5:C1451,$C1451),2))</f>
        <v/>
      </c>
      <c r="I1451" s="18" t="n"/>
      <c r="J1451" s="18" t="n"/>
      <c r="K1451" s="28">
        <f>IF($B1451="","",--TEXT($B1451,"yyyymm"))</f>
        <v/>
      </c>
      <c r="L1451" s="29">
        <f>IF($D1451="","",IFERROR(INDEX(类别属性,MATCH($D1451,类别表,0)),""))</f>
        <v/>
      </c>
      <c r="M1451" s="18" t="n"/>
      <c r="N1451" s="18" t="n"/>
      <c r="O1451" s="26" t="n"/>
      <c r="P1451" s="21">
        <f>IF($C1451="","",IF(ISNA(MATCH($C1451,账户表,0)),"※这个账户不在【基础资料】的账户档案里",IF($B1451="","※没填日期，这一笔不会进任何月份的报表",IF(AND($F1451&lt;&gt;"",$G1451&lt;&gt;""),"※收入和支出不能同时填",IF(AND(N($F1451)=0,N($G1451)=0),"※收入和支出都没填",IF(OR(N($F1451)&lt;0,N($G1451)&lt;0),"※金额不能填负数，方向反了就换一列填",IF($D1451="","※没填收支类别，分类报表会漏掉这一笔",IF(ISNA(MATCH($D1451,类别表,0)),"※收支类别不在【基础资料】的清单里",IF(AND($L1451="内部转账",$M1451=""),"△内部转账要在「对方账户」写上另一头",IF(AND($L1451="内部转账",$M1451=$C1451),"※对方账户跟本账户是同一个",IF(AND($L1451&lt;&gt;"内部转账",$M1451&lt;&gt;""),"△填了对方账户，但类别不是内部转账",IF($H1451&lt;0,"△这一笔之后该账户余额成负数了，核一下",""))))))))))))</f>
        <v/>
      </c>
    </row>
    <row r="1452">
      <c r="A1452" s="17">
        <f>IF($C1452="","",COUNTA($C$5:$C1452))</f>
        <v/>
      </c>
      <c r="B1452" s="20" t="n"/>
      <c r="C1452" s="18" t="n"/>
      <c r="D1452" s="18" t="n"/>
      <c r="E1452" s="26" t="n"/>
      <c r="F1452" s="19" t="n"/>
      <c r="G1452" s="19" t="n"/>
      <c r="H1452" s="27">
        <f>IF($C1452="","",ROUND(SUMIF(账户表,$C1452,账户期初)+SUMIFS($F$5:F1452,$C$5:C1452,$C1452)-SUMIFS($G$5:G1452,$C$5:C1452,$C1452),2))</f>
        <v/>
      </c>
      <c r="I1452" s="18" t="n"/>
      <c r="J1452" s="18" t="n"/>
      <c r="K1452" s="28">
        <f>IF($B1452="","",--TEXT($B1452,"yyyymm"))</f>
        <v/>
      </c>
      <c r="L1452" s="29">
        <f>IF($D1452="","",IFERROR(INDEX(类别属性,MATCH($D1452,类别表,0)),""))</f>
        <v/>
      </c>
      <c r="M1452" s="18" t="n"/>
      <c r="N1452" s="18" t="n"/>
      <c r="O1452" s="26" t="n"/>
      <c r="P1452" s="21">
        <f>IF($C1452="","",IF(ISNA(MATCH($C1452,账户表,0)),"※这个账户不在【基础资料】的账户档案里",IF($B1452="","※没填日期，这一笔不会进任何月份的报表",IF(AND($F1452&lt;&gt;"",$G1452&lt;&gt;""),"※收入和支出不能同时填",IF(AND(N($F1452)=0,N($G1452)=0),"※收入和支出都没填",IF(OR(N($F1452)&lt;0,N($G1452)&lt;0),"※金额不能填负数，方向反了就换一列填",IF($D1452="","※没填收支类别，分类报表会漏掉这一笔",IF(ISNA(MATCH($D1452,类别表,0)),"※收支类别不在【基础资料】的清单里",IF(AND($L1452="内部转账",$M1452=""),"△内部转账要在「对方账户」写上另一头",IF(AND($L1452="内部转账",$M1452=$C1452),"※对方账户跟本账户是同一个",IF(AND($L1452&lt;&gt;"内部转账",$M1452&lt;&gt;""),"△填了对方账户，但类别不是内部转账",IF($H1452&lt;0,"△这一笔之后该账户余额成负数了，核一下",""))))))))))))</f>
        <v/>
      </c>
    </row>
    <row r="1453">
      <c r="A1453" s="17">
        <f>IF($C1453="","",COUNTA($C$5:$C1453))</f>
        <v/>
      </c>
      <c r="B1453" s="20" t="n"/>
      <c r="C1453" s="18" t="n"/>
      <c r="D1453" s="18" t="n"/>
      <c r="E1453" s="26" t="n"/>
      <c r="F1453" s="19" t="n"/>
      <c r="G1453" s="19" t="n"/>
      <c r="H1453" s="27">
        <f>IF($C1453="","",ROUND(SUMIF(账户表,$C1453,账户期初)+SUMIFS($F$5:F1453,$C$5:C1453,$C1453)-SUMIFS($G$5:G1453,$C$5:C1453,$C1453),2))</f>
        <v/>
      </c>
      <c r="I1453" s="18" t="n"/>
      <c r="J1453" s="18" t="n"/>
      <c r="K1453" s="28">
        <f>IF($B1453="","",--TEXT($B1453,"yyyymm"))</f>
        <v/>
      </c>
      <c r="L1453" s="29">
        <f>IF($D1453="","",IFERROR(INDEX(类别属性,MATCH($D1453,类别表,0)),""))</f>
        <v/>
      </c>
      <c r="M1453" s="18" t="n"/>
      <c r="N1453" s="18" t="n"/>
      <c r="O1453" s="26" t="n"/>
      <c r="P1453" s="21">
        <f>IF($C1453="","",IF(ISNA(MATCH($C1453,账户表,0)),"※这个账户不在【基础资料】的账户档案里",IF($B1453="","※没填日期，这一笔不会进任何月份的报表",IF(AND($F1453&lt;&gt;"",$G1453&lt;&gt;""),"※收入和支出不能同时填",IF(AND(N($F1453)=0,N($G1453)=0),"※收入和支出都没填",IF(OR(N($F1453)&lt;0,N($G1453)&lt;0),"※金额不能填负数，方向反了就换一列填",IF($D1453="","※没填收支类别，分类报表会漏掉这一笔",IF(ISNA(MATCH($D1453,类别表,0)),"※收支类别不在【基础资料】的清单里",IF(AND($L1453="内部转账",$M1453=""),"△内部转账要在「对方账户」写上另一头",IF(AND($L1453="内部转账",$M1453=$C1453),"※对方账户跟本账户是同一个",IF(AND($L1453&lt;&gt;"内部转账",$M1453&lt;&gt;""),"△填了对方账户，但类别不是内部转账",IF($H1453&lt;0,"△这一笔之后该账户余额成负数了，核一下",""))))))))))))</f>
        <v/>
      </c>
    </row>
    <row r="1454">
      <c r="A1454" s="17">
        <f>IF($C1454="","",COUNTA($C$5:$C1454))</f>
        <v/>
      </c>
      <c r="B1454" s="20" t="n"/>
      <c r="C1454" s="18" t="n"/>
      <c r="D1454" s="18" t="n"/>
      <c r="E1454" s="26" t="n"/>
      <c r="F1454" s="19" t="n"/>
      <c r="G1454" s="19" t="n"/>
      <c r="H1454" s="27">
        <f>IF($C1454="","",ROUND(SUMIF(账户表,$C1454,账户期初)+SUMIFS($F$5:F1454,$C$5:C1454,$C1454)-SUMIFS($G$5:G1454,$C$5:C1454,$C1454),2))</f>
        <v/>
      </c>
      <c r="I1454" s="18" t="n"/>
      <c r="J1454" s="18" t="n"/>
      <c r="K1454" s="28">
        <f>IF($B1454="","",--TEXT($B1454,"yyyymm"))</f>
        <v/>
      </c>
      <c r="L1454" s="29">
        <f>IF($D1454="","",IFERROR(INDEX(类别属性,MATCH($D1454,类别表,0)),""))</f>
        <v/>
      </c>
      <c r="M1454" s="18" t="n"/>
      <c r="N1454" s="18" t="n"/>
      <c r="O1454" s="26" t="n"/>
      <c r="P1454" s="21">
        <f>IF($C1454="","",IF(ISNA(MATCH($C1454,账户表,0)),"※这个账户不在【基础资料】的账户档案里",IF($B1454="","※没填日期，这一笔不会进任何月份的报表",IF(AND($F1454&lt;&gt;"",$G1454&lt;&gt;""),"※收入和支出不能同时填",IF(AND(N($F1454)=0,N($G1454)=0),"※收入和支出都没填",IF(OR(N($F1454)&lt;0,N($G1454)&lt;0),"※金额不能填负数，方向反了就换一列填",IF($D1454="","※没填收支类别，分类报表会漏掉这一笔",IF(ISNA(MATCH($D1454,类别表,0)),"※收支类别不在【基础资料】的清单里",IF(AND($L1454="内部转账",$M1454=""),"△内部转账要在「对方账户」写上另一头",IF(AND($L1454="内部转账",$M1454=$C1454),"※对方账户跟本账户是同一个",IF(AND($L1454&lt;&gt;"内部转账",$M1454&lt;&gt;""),"△填了对方账户，但类别不是内部转账",IF($H1454&lt;0,"△这一笔之后该账户余额成负数了，核一下",""))))))))))))</f>
        <v/>
      </c>
    </row>
    <row r="1455">
      <c r="A1455" s="17">
        <f>IF($C1455="","",COUNTA($C$5:$C1455))</f>
        <v/>
      </c>
      <c r="B1455" s="20" t="n"/>
      <c r="C1455" s="18" t="n"/>
      <c r="D1455" s="18" t="n"/>
      <c r="E1455" s="26" t="n"/>
      <c r="F1455" s="19" t="n"/>
      <c r="G1455" s="19" t="n"/>
      <c r="H1455" s="27">
        <f>IF($C1455="","",ROUND(SUMIF(账户表,$C1455,账户期初)+SUMIFS($F$5:F1455,$C$5:C1455,$C1455)-SUMIFS($G$5:G1455,$C$5:C1455,$C1455),2))</f>
        <v/>
      </c>
      <c r="I1455" s="18" t="n"/>
      <c r="J1455" s="18" t="n"/>
      <c r="K1455" s="28">
        <f>IF($B1455="","",--TEXT($B1455,"yyyymm"))</f>
        <v/>
      </c>
      <c r="L1455" s="29">
        <f>IF($D1455="","",IFERROR(INDEX(类别属性,MATCH($D1455,类别表,0)),""))</f>
        <v/>
      </c>
      <c r="M1455" s="18" t="n"/>
      <c r="N1455" s="18" t="n"/>
      <c r="O1455" s="26" t="n"/>
      <c r="P1455" s="21">
        <f>IF($C1455="","",IF(ISNA(MATCH($C1455,账户表,0)),"※这个账户不在【基础资料】的账户档案里",IF($B1455="","※没填日期，这一笔不会进任何月份的报表",IF(AND($F1455&lt;&gt;"",$G1455&lt;&gt;""),"※收入和支出不能同时填",IF(AND(N($F1455)=0,N($G1455)=0),"※收入和支出都没填",IF(OR(N($F1455)&lt;0,N($G1455)&lt;0),"※金额不能填负数，方向反了就换一列填",IF($D1455="","※没填收支类别，分类报表会漏掉这一笔",IF(ISNA(MATCH($D1455,类别表,0)),"※收支类别不在【基础资料】的清单里",IF(AND($L1455="内部转账",$M1455=""),"△内部转账要在「对方账户」写上另一头",IF(AND($L1455="内部转账",$M1455=$C1455),"※对方账户跟本账户是同一个",IF(AND($L1455&lt;&gt;"内部转账",$M1455&lt;&gt;""),"△填了对方账户，但类别不是内部转账",IF($H1455&lt;0,"△这一笔之后该账户余额成负数了，核一下",""))))))))))))</f>
        <v/>
      </c>
    </row>
    <row r="1456">
      <c r="A1456" s="17">
        <f>IF($C1456="","",COUNTA($C$5:$C1456))</f>
        <v/>
      </c>
      <c r="B1456" s="20" t="n"/>
      <c r="C1456" s="18" t="n"/>
      <c r="D1456" s="18" t="n"/>
      <c r="E1456" s="26" t="n"/>
      <c r="F1456" s="19" t="n"/>
      <c r="G1456" s="19" t="n"/>
      <c r="H1456" s="27">
        <f>IF($C1456="","",ROUND(SUMIF(账户表,$C1456,账户期初)+SUMIFS($F$5:F1456,$C$5:C1456,$C1456)-SUMIFS($G$5:G1456,$C$5:C1456,$C1456),2))</f>
        <v/>
      </c>
      <c r="I1456" s="18" t="n"/>
      <c r="J1456" s="18" t="n"/>
      <c r="K1456" s="28">
        <f>IF($B1456="","",--TEXT($B1456,"yyyymm"))</f>
        <v/>
      </c>
      <c r="L1456" s="29">
        <f>IF($D1456="","",IFERROR(INDEX(类别属性,MATCH($D1456,类别表,0)),""))</f>
        <v/>
      </c>
      <c r="M1456" s="18" t="n"/>
      <c r="N1456" s="18" t="n"/>
      <c r="O1456" s="26" t="n"/>
      <c r="P1456" s="21">
        <f>IF($C1456="","",IF(ISNA(MATCH($C1456,账户表,0)),"※这个账户不在【基础资料】的账户档案里",IF($B1456="","※没填日期，这一笔不会进任何月份的报表",IF(AND($F1456&lt;&gt;"",$G1456&lt;&gt;""),"※收入和支出不能同时填",IF(AND(N($F1456)=0,N($G1456)=0),"※收入和支出都没填",IF(OR(N($F1456)&lt;0,N($G1456)&lt;0),"※金额不能填负数，方向反了就换一列填",IF($D1456="","※没填收支类别，分类报表会漏掉这一笔",IF(ISNA(MATCH($D1456,类别表,0)),"※收支类别不在【基础资料】的清单里",IF(AND($L1456="内部转账",$M1456=""),"△内部转账要在「对方账户」写上另一头",IF(AND($L1456="内部转账",$M1456=$C1456),"※对方账户跟本账户是同一个",IF(AND($L1456&lt;&gt;"内部转账",$M1456&lt;&gt;""),"△填了对方账户，但类别不是内部转账",IF($H1456&lt;0,"△这一笔之后该账户余额成负数了，核一下",""))))))))))))</f>
        <v/>
      </c>
    </row>
    <row r="1457">
      <c r="A1457" s="17">
        <f>IF($C1457="","",COUNTA($C$5:$C1457))</f>
        <v/>
      </c>
      <c r="B1457" s="20" t="n"/>
      <c r="C1457" s="18" t="n"/>
      <c r="D1457" s="18" t="n"/>
      <c r="E1457" s="26" t="n"/>
      <c r="F1457" s="19" t="n"/>
      <c r="G1457" s="19" t="n"/>
      <c r="H1457" s="27">
        <f>IF($C1457="","",ROUND(SUMIF(账户表,$C1457,账户期初)+SUMIFS($F$5:F1457,$C$5:C1457,$C1457)-SUMIFS($G$5:G1457,$C$5:C1457,$C1457),2))</f>
        <v/>
      </c>
      <c r="I1457" s="18" t="n"/>
      <c r="J1457" s="18" t="n"/>
      <c r="K1457" s="28">
        <f>IF($B1457="","",--TEXT($B1457,"yyyymm"))</f>
        <v/>
      </c>
      <c r="L1457" s="29">
        <f>IF($D1457="","",IFERROR(INDEX(类别属性,MATCH($D1457,类别表,0)),""))</f>
        <v/>
      </c>
      <c r="M1457" s="18" t="n"/>
      <c r="N1457" s="18" t="n"/>
      <c r="O1457" s="26" t="n"/>
      <c r="P1457" s="21">
        <f>IF($C1457="","",IF(ISNA(MATCH($C1457,账户表,0)),"※这个账户不在【基础资料】的账户档案里",IF($B1457="","※没填日期，这一笔不会进任何月份的报表",IF(AND($F1457&lt;&gt;"",$G1457&lt;&gt;""),"※收入和支出不能同时填",IF(AND(N($F1457)=0,N($G1457)=0),"※收入和支出都没填",IF(OR(N($F1457)&lt;0,N($G1457)&lt;0),"※金额不能填负数，方向反了就换一列填",IF($D1457="","※没填收支类别，分类报表会漏掉这一笔",IF(ISNA(MATCH($D1457,类别表,0)),"※收支类别不在【基础资料】的清单里",IF(AND($L1457="内部转账",$M1457=""),"△内部转账要在「对方账户」写上另一头",IF(AND($L1457="内部转账",$M1457=$C1457),"※对方账户跟本账户是同一个",IF(AND($L1457&lt;&gt;"内部转账",$M1457&lt;&gt;""),"△填了对方账户，但类别不是内部转账",IF($H1457&lt;0,"△这一笔之后该账户余额成负数了，核一下",""))))))))))))</f>
        <v/>
      </c>
    </row>
    <row r="1458">
      <c r="A1458" s="17">
        <f>IF($C1458="","",COUNTA($C$5:$C1458))</f>
        <v/>
      </c>
      <c r="B1458" s="20" t="n"/>
      <c r="C1458" s="18" t="n"/>
      <c r="D1458" s="18" t="n"/>
      <c r="E1458" s="26" t="n"/>
      <c r="F1458" s="19" t="n"/>
      <c r="G1458" s="19" t="n"/>
      <c r="H1458" s="27">
        <f>IF($C1458="","",ROUND(SUMIF(账户表,$C1458,账户期初)+SUMIFS($F$5:F1458,$C$5:C1458,$C1458)-SUMIFS($G$5:G1458,$C$5:C1458,$C1458),2))</f>
        <v/>
      </c>
      <c r="I1458" s="18" t="n"/>
      <c r="J1458" s="18" t="n"/>
      <c r="K1458" s="28">
        <f>IF($B1458="","",--TEXT($B1458,"yyyymm"))</f>
        <v/>
      </c>
      <c r="L1458" s="29">
        <f>IF($D1458="","",IFERROR(INDEX(类别属性,MATCH($D1458,类别表,0)),""))</f>
        <v/>
      </c>
      <c r="M1458" s="18" t="n"/>
      <c r="N1458" s="18" t="n"/>
      <c r="O1458" s="26" t="n"/>
      <c r="P1458" s="21">
        <f>IF($C1458="","",IF(ISNA(MATCH($C1458,账户表,0)),"※这个账户不在【基础资料】的账户档案里",IF($B1458="","※没填日期，这一笔不会进任何月份的报表",IF(AND($F1458&lt;&gt;"",$G1458&lt;&gt;""),"※收入和支出不能同时填",IF(AND(N($F1458)=0,N($G1458)=0),"※收入和支出都没填",IF(OR(N($F1458)&lt;0,N($G1458)&lt;0),"※金额不能填负数，方向反了就换一列填",IF($D1458="","※没填收支类别，分类报表会漏掉这一笔",IF(ISNA(MATCH($D1458,类别表,0)),"※收支类别不在【基础资料】的清单里",IF(AND($L1458="内部转账",$M1458=""),"△内部转账要在「对方账户」写上另一头",IF(AND($L1458="内部转账",$M1458=$C1458),"※对方账户跟本账户是同一个",IF(AND($L1458&lt;&gt;"内部转账",$M1458&lt;&gt;""),"△填了对方账户，但类别不是内部转账",IF($H1458&lt;0,"△这一笔之后该账户余额成负数了，核一下",""))))))))))))</f>
        <v/>
      </c>
    </row>
    <row r="1459">
      <c r="A1459" s="17">
        <f>IF($C1459="","",COUNTA($C$5:$C1459))</f>
        <v/>
      </c>
      <c r="B1459" s="20" t="n"/>
      <c r="C1459" s="18" t="n"/>
      <c r="D1459" s="18" t="n"/>
      <c r="E1459" s="26" t="n"/>
      <c r="F1459" s="19" t="n"/>
      <c r="G1459" s="19" t="n"/>
      <c r="H1459" s="27">
        <f>IF($C1459="","",ROUND(SUMIF(账户表,$C1459,账户期初)+SUMIFS($F$5:F1459,$C$5:C1459,$C1459)-SUMIFS($G$5:G1459,$C$5:C1459,$C1459),2))</f>
        <v/>
      </c>
      <c r="I1459" s="18" t="n"/>
      <c r="J1459" s="18" t="n"/>
      <c r="K1459" s="28">
        <f>IF($B1459="","",--TEXT($B1459,"yyyymm"))</f>
        <v/>
      </c>
      <c r="L1459" s="29">
        <f>IF($D1459="","",IFERROR(INDEX(类别属性,MATCH($D1459,类别表,0)),""))</f>
        <v/>
      </c>
      <c r="M1459" s="18" t="n"/>
      <c r="N1459" s="18" t="n"/>
      <c r="O1459" s="26" t="n"/>
      <c r="P1459" s="21">
        <f>IF($C1459="","",IF(ISNA(MATCH($C1459,账户表,0)),"※这个账户不在【基础资料】的账户档案里",IF($B1459="","※没填日期，这一笔不会进任何月份的报表",IF(AND($F1459&lt;&gt;"",$G1459&lt;&gt;""),"※收入和支出不能同时填",IF(AND(N($F1459)=0,N($G1459)=0),"※收入和支出都没填",IF(OR(N($F1459)&lt;0,N($G1459)&lt;0),"※金额不能填负数，方向反了就换一列填",IF($D1459="","※没填收支类别，分类报表会漏掉这一笔",IF(ISNA(MATCH($D1459,类别表,0)),"※收支类别不在【基础资料】的清单里",IF(AND($L1459="内部转账",$M1459=""),"△内部转账要在「对方账户」写上另一头",IF(AND($L1459="内部转账",$M1459=$C1459),"※对方账户跟本账户是同一个",IF(AND($L1459&lt;&gt;"内部转账",$M1459&lt;&gt;""),"△填了对方账户，但类别不是内部转账",IF($H1459&lt;0,"△这一笔之后该账户余额成负数了，核一下",""))))))))))))</f>
        <v/>
      </c>
    </row>
    <row r="1460">
      <c r="A1460" s="17">
        <f>IF($C1460="","",COUNTA($C$5:$C1460))</f>
        <v/>
      </c>
      <c r="B1460" s="20" t="n"/>
      <c r="C1460" s="18" t="n"/>
      <c r="D1460" s="18" t="n"/>
      <c r="E1460" s="26" t="n"/>
      <c r="F1460" s="19" t="n"/>
      <c r="G1460" s="19" t="n"/>
      <c r="H1460" s="27">
        <f>IF($C1460="","",ROUND(SUMIF(账户表,$C1460,账户期初)+SUMIFS($F$5:F1460,$C$5:C1460,$C1460)-SUMIFS($G$5:G1460,$C$5:C1460,$C1460),2))</f>
        <v/>
      </c>
      <c r="I1460" s="18" t="n"/>
      <c r="J1460" s="18" t="n"/>
      <c r="K1460" s="28">
        <f>IF($B1460="","",--TEXT($B1460,"yyyymm"))</f>
        <v/>
      </c>
      <c r="L1460" s="29">
        <f>IF($D1460="","",IFERROR(INDEX(类别属性,MATCH($D1460,类别表,0)),""))</f>
        <v/>
      </c>
      <c r="M1460" s="18" t="n"/>
      <c r="N1460" s="18" t="n"/>
      <c r="O1460" s="26" t="n"/>
      <c r="P1460" s="21">
        <f>IF($C1460="","",IF(ISNA(MATCH($C1460,账户表,0)),"※这个账户不在【基础资料】的账户档案里",IF($B1460="","※没填日期，这一笔不会进任何月份的报表",IF(AND($F1460&lt;&gt;"",$G1460&lt;&gt;""),"※收入和支出不能同时填",IF(AND(N($F1460)=0,N($G1460)=0),"※收入和支出都没填",IF(OR(N($F1460)&lt;0,N($G1460)&lt;0),"※金额不能填负数，方向反了就换一列填",IF($D1460="","※没填收支类别，分类报表会漏掉这一笔",IF(ISNA(MATCH($D1460,类别表,0)),"※收支类别不在【基础资料】的清单里",IF(AND($L1460="内部转账",$M1460=""),"△内部转账要在「对方账户」写上另一头",IF(AND($L1460="内部转账",$M1460=$C1460),"※对方账户跟本账户是同一个",IF(AND($L1460&lt;&gt;"内部转账",$M1460&lt;&gt;""),"△填了对方账户，但类别不是内部转账",IF($H1460&lt;0,"△这一笔之后该账户余额成负数了，核一下",""))))))))))))</f>
        <v/>
      </c>
    </row>
    <row r="1461">
      <c r="A1461" s="17">
        <f>IF($C1461="","",COUNTA($C$5:$C1461))</f>
        <v/>
      </c>
      <c r="B1461" s="20" t="n"/>
      <c r="C1461" s="18" t="n"/>
      <c r="D1461" s="18" t="n"/>
      <c r="E1461" s="26" t="n"/>
      <c r="F1461" s="19" t="n"/>
      <c r="G1461" s="19" t="n"/>
      <c r="H1461" s="27">
        <f>IF($C1461="","",ROUND(SUMIF(账户表,$C1461,账户期初)+SUMIFS($F$5:F1461,$C$5:C1461,$C1461)-SUMIFS($G$5:G1461,$C$5:C1461,$C1461),2))</f>
        <v/>
      </c>
      <c r="I1461" s="18" t="n"/>
      <c r="J1461" s="18" t="n"/>
      <c r="K1461" s="28">
        <f>IF($B1461="","",--TEXT($B1461,"yyyymm"))</f>
        <v/>
      </c>
      <c r="L1461" s="29">
        <f>IF($D1461="","",IFERROR(INDEX(类别属性,MATCH($D1461,类别表,0)),""))</f>
        <v/>
      </c>
      <c r="M1461" s="18" t="n"/>
      <c r="N1461" s="18" t="n"/>
      <c r="O1461" s="26" t="n"/>
      <c r="P1461" s="21">
        <f>IF($C1461="","",IF(ISNA(MATCH($C1461,账户表,0)),"※这个账户不在【基础资料】的账户档案里",IF($B1461="","※没填日期，这一笔不会进任何月份的报表",IF(AND($F1461&lt;&gt;"",$G1461&lt;&gt;""),"※收入和支出不能同时填",IF(AND(N($F1461)=0,N($G1461)=0),"※收入和支出都没填",IF(OR(N($F1461)&lt;0,N($G1461)&lt;0),"※金额不能填负数，方向反了就换一列填",IF($D1461="","※没填收支类别，分类报表会漏掉这一笔",IF(ISNA(MATCH($D1461,类别表,0)),"※收支类别不在【基础资料】的清单里",IF(AND($L1461="内部转账",$M1461=""),"△内部转账要在「对方账户」写上另一头",IF(AND($L1461="内部转账",$M1461=$C1461),"※对方账户跟本账户是同一个",IF(AND($L1461&lt;&gt;"内部转账",$M1461&lt;&gt;""),"△填了对方账户，但类别不是内部转账",IF($H1461&lt;0,"△这一笔之后该账户余额成负数了，核一下",""))))))))))))</f>
        <v/>
      </c>
    </row>
    <row r="1462">
      <c r="A1462" s="17">
        <f>IF($C1462="","",COUNTA($C$5:$C1462))</f>
        <v/>
      </c>
      <c r="B1462" s="20" t="n"/>
      <c r="C1462" s="18" t="n"/>
      <c r="D1462" s="18" t="n"/>
      <c r="E1462" s="26" t="n"/>
      <c r="F1462" s="19" t="n"/>
      <c r="G1462" s="19" t="n"/>
      <c r="H1462" s="27">
        <f>IF($C1462="","",ROUND(SUMIF(账户表,$C1462,账户期初)+SUMIFS($F$5:F1462,$C$5:C1462,$C1462)-SUMIFS($G$5:G1462,$C$5:C1462,$C1462),2))</f>
        <v/>
      </c>
      <c r="I1462" s="18" t="n"/>
      <c r="J1462" s="18" t="n"/>
      <c r="K1462" s="28">
        <f>IF($B1462="","",--TEXT($B1462,"yyyymm"))</f>
        <v/>
      </c>
      <c r="L1462" s="29">
        <f>IF($D1462="","",IFERROR(INDEX(类别属性,MATCH($D1462,类别表,0)),""))</f>
        <v/>
      </c>
      <c r="M1462" s="18" t="n"/>
      <c r="N1462" s="18" t="n"/>
      <c r="O1462" s="26" t="n"/>
      <c r="P1462" s="21">
        <f>IF($C1462="","",IF(ISNA(MATCH($C1462,账户表,0)),"※这个账户不在【基础资料】的账户档案里",IF($B1462="","※没填日期，这一笔不会进任何月份的报表",IF(AND($F1462&lt;&gt;"",$G1462&lt;&gt;""),"※收入和支出不能同时填",IF(AND(N($F1462)=0,N($G1462)=0),"※收入和支出都没填",IF(OR(N($F1462)&lt;0,N($G1462)&lt;0),"※金额不能填负数，方向反了就换一列填",IF($D1462="","※没填收支类别，分类报表会漏掉这一笔",IF(ISNA(MATCH($D1462,类别表,0)),"※收支类别不在【基础资料】的清单里",IF(AND($L1462="内部转账",$M1462=""),"△内部转账要在「对方账户」写上另一头",IF(AND($L1462="内部转账",$M1462=$C1462),"※对方账户跟本账户是同一个",IF(AND($L1462&lt;&gt;"内部转账",$M1462&lt;&gt;""),"△填了对方账户，但类别不是内部转账",IF($H1462&lt;0,"△这一笔之后该账户余额成负数了，核一下",""))))))))))))</f>
        <v/>
      </c>
    </row>
    <row r="1463">
      <c r="A1463" s="17">
        <f>IF($C1463="","",COUNTA($C$5:$C1463))</f>
        <v/>
      </c>
      <c r="B1463" s="20" t="n"/>
      <c r="C1463" s="18" t="n"/>
      <c r="D1463" s="18" t="n"/>
      <c r="E1463" s="26" t="n"/>
      <c r="F1463" s="19" t="n"/>
      <c r="G1463" s="19" t="n"/>
      <c r="H1463" s="27">
        <f>IF($C1463="","",ROUND(SUMIF(账户表,$C1463,账户期初)+SUMIFS($F$5:F1463,$C$5:C1463,$C1463)-SUMIFS($G$5:G1463,$C$5:C1463,$C1463),2))</f>
        <v/>
      </c>
      <c r="I1463" s="18" t="n"/>
      <c r="J1463" s="18" t="n"/>
      <c r="K1463" s="28">
        <f>IF($B1463="","",--TEXT($B1463,"yyyymm"))</f>
        <v/>
      </c>
      <c r="L1463" s="29">
        <f>IF($D1463="","",IFERROR(INDEX(类别属性,MATCH($D1463,类别表,0)),""))</f>
        <v/>
      </c>
      <c r="M1463" s="18" t="n"/>
      <c r="N1463" s="18" t="n"/>
      <c r="O1463" s="26" t="n"/>
      <c r="P1463" s="21">
        <f>IF($C1463="","",IF(ISNA(MATCH($C1463,账户表,0)),"※这个账户不在【基础资料】的账户档案里",IF($B1463="","※没填日期，这一笔不会进任何月份的报表",IF(AND($F1463&lt;&gt;"",$G1463&lt;&gt;""),"※收入和支出不能同时填",IF(AND(N($F1463)=0,N($G1463)=0),"※收入和支出都没填",IF(OR(N($F1463)&lt;0,N($G1463)&lt;0),"※金额不能填负数，方向反了就换一列填",IF($D1463="","※没填收支类别，分类报表会漏掉这一笔",IF(ISNA(MATCH($D1463,类别表,0)),"※收支类别不在【基础资料】的清单里",IF(AND($L1463="内部转账",$M1463=""),"△内部转账要在「对方账户」写上另一头",IF(AND($L1463="内部转账",$M1463=$C1463),"※对方账户跟本账户是同一个",IF(AND($L1463&lt;&gt;"内部转账",$M1463&lt;&gt;""),"△填了对方账户，但类别不是内部转账",IF($H1463&lt;0,"△这一笔之后该账户余额成负数了，核一下",""))))))))))))</f>
        <v/>
      </c>
    </row>
    <row r="1464">
      <c r="A1464" s="17">
        <f>IF($C1464="","",COUNTA($C$5:$C1464))</f>
        <v/>
      </c>
      <c r="B1464" s="20" t="n"/>
      <c r="C1464" s="18" t="n"/>
      <c r="D1464" s="18" t="n"/>
      <c r="E1464" s="26" t="n"/>
      <c r="F1464" s="19" t="n"/>
      <c r="G1464" s="19" t="n"/>
      <c r="H1464" s="27">
        <f>IF($C1464="","",ROUND(SUMIF(账户表,$C1464,账户期初)+SUMIFS($F$5:F1464,$C$5:C1464,$C1464)-SUMIFS($G$5:G1464,$C$5:C1464,$C1464),2))</f>
        <v/>
      </c>
      <c r="I1464" s="18" t="n"/>
      <c r="J1464" s="18" t="n"/>
      <c r="K1464" s="28">
        <f>IF($B1464="","",--TEXT($B1464,"yyyymm"))</f>
        <v/>
      </c>
      <c r="L1464" s="29">
        <f>IF($D1464="","",IFERROR(INDEX(类别属性,MATCH($D1464,类别表,0)),""))</f>
        <v/>
      </c>
      <c r="M1464" s="18" t="n"/>
      <c r="N1464" s="18" t="n"/>
      <c r="O1464" s="26" t="n"/>
      <c r="P1464" s="21">
        <f>IF($C1464="","",IF(ISNA(MATCH($C1464,账户表,0)),"※这个账户不在【基础资料】的账户档案里",IF($B1464="","※没填日期，这一笔不会进任何月份的报表",IF(AND($F1464&lt;&gt;"",$G1464&lt;&gt;""),"※收入和支出不能同时填",IF(AND(N($F1464)=0,N($G1464)=0),"※收入和支出都没填",IF(OR(N($F1464)&lt;0,N($G1464)&lt;0),"※金额不能填负数，方向反了就换一列填",IF($D1464="","※没填收支类别，分类报表会漏掉这一笔",IF(ISNA(MATCH($D1464,类别表,0)),"※收支类别不在【基础资料】的清单里",IF(AND($L1464="内部转账",$M1464=""),"△内部转账要在「对方账户」写上另一头",IF(AND($L1464="内部转账",$M1464=$C1464),"※对方账户跟本账户是同一个",IF(AND($L1464&lt;&gt;"内部转账",$M1464&lt;&gt;""),"△填了对方账户，但类别不是内部转账",IF($H1464&lt;0,"△这一笔之后该账户余额成负数了，核一下",""))))))))))))</f>
        <v/>
      </c>
    </row>
    <row r="1465">
      <c r="A1465" s="17">
        <f>IF($C1465="","",COUNTA($C$5:$C1465))</f>
        <v/>
      </c>
      <c r="B1465" s="20" t="n"/>
      <c r="C1465" s="18" t="n"/>
      <c r="D1465" s="18" t="n"/>
      <c r="E1465" s="26" t="n"/>
      <c r="F1465" s="19" t="n"/>
      <c r="G1465" s="19" t="n"/>
      <c r="H1465" s="27">
        <f>IF($C1465="","",ROUND(SUMIF(账户表,$C1465,账户期初)+SUMIFS($F$5:F1465,$C$5:C1465,$C1465)-SUMIFS($G$5:G1465,$C$5:C1465,$C1465),2))</f>
        <v/>
      </c>
      <c r="I1465" s="18" t="n"/>
      <c r="J1465" s="18" t="n"/>
      <c r="K1465" s="28">
        <f>IF($B1465="","",--TEXT($B1465,"yyyymm"))</f>
        <v/>
      </c>
      <c r="L1465" s="29">
        <f>IF($D1465="","",IFERROR(INDEX(类别属性,MATCH($D1465,类别表,0)),""))</f>
        <v/>
      </c>
      <c r="M1465" s="18" t="n"/>
      <c r="N1465" s="18" t="n"/>
      <c r="O1465" s="26" t="n"/>
      <c r="P1465" s="21">
        <f>IF($C1465="","",IF(ISNA(MATCH($C1465,账户表,0)),"※这个账户不在【基础资料】的账户档案里",IF($B1465="","※没填日期，这一笔不会进任何月份的报表",IF(AND($F1465&lt;&gt;"",$G1465&lt;&gt;""),"※收入和支出不能同时填",IF(AND(N($F1465)=0,N($G1465)=0),"※收入和支出都没填",IF(OR(N($F1465)&lt;0,N($G1465)&lt;0),"※金额不能填负数，方向反了就换一列填",IF($D1465="","※没填收支类别，分类报表会漏掉这一笔",IF(ISNA(MATCH($D1465,类别表,0)),"※收支类别不在【基础资料】的清单里",IF(AND($L1465="内部转账",$M1465=""),"△内部转账要在「对方账户」写上另一头",IF(AND($L1465="内部转账",$M1465=$C1465),"※对方账户跟本账户是同一个",IF(AND($L1465&lt;&gt;"内部转账",$M1465&lt;&gt;""),"△填了对方账户，但类别不是内部转账",IF($H1465&lt;0,"△这一笔之后该账户余额成负数了，核一下",""))))))))))))</f>
        <v/>
      </c>
    </row>
    <row r="1466">
      <c r="A1466" s="17">
        <f>IF($C1466="","",COUNTA($C$5:$C1466))</f>
        <v/>
      </c>
      <c r="B1466" s="20" t="n"/>
      <c r="C1466" s="18" t="n"/>
      <c r="D1466" s="18" t="n"/>
      <c r="E1466" s="26" t="n"/>
      <c r="F1466" s="19" t="n"/>
      <c r="G1466" s="19" t="n"/>
      <c r="H1466" s="27">
        <f>IF($C1466="","",ROUND(SUMIF(账户表,$C1466,账户期初)+SUMIFS($F$5:F1466,$C$5:C1466,$C1466)-SUMIFS($G$5:G1466,$C$5:C1466,$C1466),2))</f>
        <v/>
      </c>
      <c r="I1466" s="18" t="n"/>
      <c r="J1466" s="18" t="n"/>
      <c r="K1466" s="28">
        <f>IF($B1466="","",--TEXT($B1466,"yyyymm"))</f>
        <v/>
      </c>
      <c r="L1466" s="29">
        <f>IF($D1466="","",IFERROR(INDEX(类别属性,MATCH($D1466,类别表,0)),""))</f>
        <v/>
      </c>
      <c r="M1466" s="18" t="n"/>
      <c r="N1466" s="18" t="n"/>
      <c r="O1466" s="26" t="n"/>
      <c r="P1466" s="21">
        <f>IF($C1466="","",IF(ISNA(MATCH($C1466,账户表,0)),"※这个账户不在【基础资料】的账户档案里",IF($B1466="","※没填日期，这一笔不会进任何月份的报表",IF(AND($F1466&lt;&gt;"",$G1466&lt;&gt;""),"※收入和支出不能同时填",IF(AND(N($F1466)=0,N($G1466)=0),"※收入和支出都没填",IF(OR(N($F1466)&lt;0,N($G1466)&lt;0),"※金额不能填负数，方向反了就换一列填",IF($D1466="","※没填收支类别，分类报表会漏掉这一笔",IF(ISNA(MATCH($D1466,类别表,0)),"※收支类别不在【基础资料】的清单里",IF(AND($L1466="内部转账",$M1466=""),"△内部转账要在「对方账户」写上另一头",IF(AND($L1466="内部转账",$M1466=$C1466),"※对方账户跟本账户是同一个",IF(AND($L1466&lt;&gt;"内部转账",$M1466&lt;&gt;""),"△填了对方账户，但类别不是内部转账",IF($H1466&lt;0,"△这一笔之后该账户余额成负数了，核一下",""))))))))))))</f>
        <v/>
      </c>
    </row>
    <row r="1467">
      <c r="A1467" s="17">
        <f>IF($C1467="","",COUNTA($C$5:$C1467))</f>
        <v/>
      </c>
      <c r="B1467" s="20" t="n"/>
      <c r="C1467" s="18" t="n"/>
      <c r="D1467" s="18" t="n"/>
      <c r="E1467" s="26" t="n"/>
      <c r="F1467" s="19" t="n"/>
      <c r="G1467" s="19" t="n"/>
      <c r="H1467" s="27">
        <f>IF($C1467="","",ROUND(SUMIF(账户表,$C1467,账户期初)+SUMIFS($F$5:F1467,$C$5:C1467,$C1467)-SUMIFS($G$5:G1467,$C$5:C1467,$C1467),2))</f>
        <v/>
      </c>
      <c r="I1467" s="18" t="n"/>
      <c r="J1467" s="18" t="n"/>
      <c r="K1467" s="28">
        <f>IF($B1467="","",--TEXT($B1467,"yyyymm"))</f>
        <v/>
      </c>
      <c r="L1467" s="29">
        <f>IF($D1467="","",IFERROR(INDEX(类别属性,MATCH($D1467,类别表,0)),""))</f>
        <v/>
      </c>
      <c r="M1467" s="18" t="n"/>
      <c r="N1467" s="18" t="n"/>
      <c r="O1467" s="26" t="n"/>
      <c r="P1467" s="21">
        <f>IF($C1467="","",IF(ISNA(MATCH($C1467,账户表,0)),"※这个账户不在【基础资料】的账户档案里",IF($B1467="","※没填日期，这一笔不会进任何月份的报表",IF(AND($F1467&lt;&gt;"",$G1467&lt;&gt;""),"※收入和支出不能同时填",IF(AND(N($F1467)=0,N($G1467)=0),"※收入和支出都没填",IF(OR(N($F1467)&lt;0,N($G1467)&lt;0),"※金额不能填负数，方向反了就换一列填",IF($D1467="","※没填收支类别，分类报表会漏掉这一笔",IF(ISNA(MATCH($D1467,类别表,0)),"※收支类别不在【基础资料】的清单里",IF(AND($L1467="内部转账",$M1467=""),"△内部转账要在「对方账户」写上另一头",IF(AND($L1467="内部转账",$M1467=$C1467),"※对方账户跟本账户是同一个",IF(AND($L1467&lt;&gt;"内部转账",$M1467&lt;&gt;""),"△填了对方账户，但类别不是内部转账",IF($H1467&lt;0,"△这一笔之后该账户余额成负数了，核一下",""))))))))))))</f>
        <v/>
      </c>
    </row>
    <row r="1468">
      <c r="A1468" s="17">
        <f>IF($C1468="","",COUNTA($C$5:$C1468))</f>
        <v/>
      </c>
      <c r="B1468" s="20" t="n"/>
      <c r="C1468" s="18" t="n"/>
      <c r="D1468" s="18" t="n"/>
      <c r="E1468" s="26" t="n"/>
      <c r="F1468" s="19" t="n"/>
      <c r="G1468" s="19" t="n"/>
      <c r="H1468" s="27">
        <f>IF($C1468="","",ROUND(SUMIF(账户表,$C1468,账户期初)+SUMIFS($F$5:F1468,$C$5:C1468,$C1468)-SUMIFS($G$5:G1468,$C$5:C1468,$C1468),2))</f>
        <v/>
      </c>
      <c r="I1468" s="18" t="n"/>
      <c r="J1468" s="18" t="n"/>
      <c r="K1468" s="28">
        <f>IF($B1468="","",--TEXT($B1468,"yyyymm"))</f>
        <v/>
      </c>
      <c r="L1468" s="29">
        <f>IF($D1468="","",IFERROR(INDEX(类别属性,MATCH($D1468,类别表,0)),""))</f>
        <v/>
      </c>
      <c r="M1468" s="18" t="n"/>
      <c r="N1468" s="18" t="n"/>
      <c r="O1468" s="26" t="n"/>
      <c r="P1468" s="21">
        <f>IF($C1468="","",IF(ISNA(MATCH($C1468,账户表,0)),"※这个账户不在【基础资料】的账户档案里",IF($B1468="","※没填日期，这一笔不会进任何月份的报表",IF(AND($F1468&lt;&gt;"",$G1468&lt;&gt;""),"※收入和支出不能同时填",IF(AND(N($F1468)=0,N($G1468)=0),"※收入和支出都没填",IF(OR(N($F1468)&lt;0,N($G1468)&lt;0),"※金额不能填负数，方向反了就换一列填",IF($D1468="","※没填收支类别，分类报表会漏掉这一笔",IF(ISNA(MATCH($D1468,类别表,0)),"※收支类别不在【基础资料】的清单里",IF(AND($L1468="内部转账",$M1468=""),"△内部转账要在「对方账户」写上另一头",IF(AND($L1468="内部转账",$M1468=$C1468),"※对方账户跟本账户是同一个",IF(AND($L1468&lt;&gt;"内部转账",$M1468&lt;&gt;""),"△填了对方账户，但类别不是内部转账",IF($H1468&lt;0,"△这一笔之后该账户余额成负数了，核一下",""))))))))))))</f>
        <v/>
      </c>
    </row>
    <row r="1469">
      <c r="A1469" s="17">
        <f>IF($C1469="","",COUNTA($C$5:$C1469))</f>
        <v/>
      </c>
      <c r="B1469" s="20" t="n"/>
      <c r="C1469" s="18" t="n"/>
      <c r="D1469" s="18" t="n"/>
      <c r="E1469" s="26" t="n"/>
      <c r="F1469" s="19" t="n"/>
      <c r="G1469" s="19" t="n"/>
      <c r="H1469" s="27">
        <f>IF($C1469="","",ROUND(SUMIF(账户表,$C1469,账户期初)+SUMIFS($F$5:F1469,$C$5:C1469,$C1469)-SUMIFS($G$5:G1469,$C$5:C1469,$C1469),2))</f>
        <v/>
      </c>
      <c r="I1469" s="18" t="n"/>
      <c r="J1469" s="18" t="n"/>
      <c r="K1469" s="28">
        <f>IF($B1469="","",--TEXT($B1469,"yyyymm"))</f>
        <v/>
      </c>
      <c r="L1469" s="29">
        <f>IF($D1469="","",IFERROR(INDEX(类别属性,MATCH($D1469,类别表,0)),""))</f>
        <v/>
      </c>
      <c r="M1469" s="18" t="n"/>
      <c r="N1469" s="18" t="n"/>
      <c r="O1469" s="26" t="n"/>
      <c r="P1469" s="21">
        <f>IF($C1469="","",IF(ISNA(MATCH($C1469,账户表,0)),"※这个账户不在【基础资料】的账户档案里",IF($B1469="","※没填日期，这一笔不会进任何月份的报表",IF(AND($F1469&lt;&gt;"",$G1469&lt;&gt;""),"※收入和支出不能同时填",IF(AND(N($F1469)=0,N($G1469)=0),"※收入和支出都没填",IF(OR(N($F1469)&lt;0,N($G1469)&lt;0),"※金额不能填负数，方向反了就换一列填",IF($D1469="","※没填收支类别，分类报表会漏掉这一笔",IF(ISNA(MATCH($D1469,类别表,0)),"※收支类别不在【基础资料】的清单里",IF(AND($L1469="内部转账",$M1469=""),"△内部转账要在「对方账户」写上另一头",IF(AND($L1469="内部转账",$M1469=$C1469),"※对方账户跟本账户是同一个",IF(AND($L1469&lt;&gt;"内部转账",$M1469&lt;&gt;""),"△填了对方账户，但类别不是内部转账",IF($H1469&lt;0,"△这一笔之后该账户余额成负数了，核一下",""))))))))))))</f>
        <v/>
      </c>
    </row>
    <row r="1470">
      <c r="A1470" s="17">
        <f>IF($C1470="","",COUNTA($C$5:$C1470))</f>
        <v/>
      </c>
      <c r="B1470" s="20" t="n"/>
      <c r="C1470" s="18" t="n"/>
      <c r="D1470" s="18" t="n"/>
      <c r="E1470" s="26" t="n"/>
      <c r="F1470" s="19" t="n"/>
      <c r="G1470" s="19" t="n"/>
      <c r="H1470" s="27">
        <f>IF($C1470="","",ROUND(SUMIF(账户表,$C1470,账户期初)+SUMIFS($F$5:F1470,$C$5:C1470,$C1470)-SUMIFS($G$5:G1470,$C$5:C1470,$C1470),2))</f>
        <v/>
      </c>
      <c r="I1470" s="18" t="n"/>
      <c r="J1470" s="18" t="n"/>
      <c r="K1470" s="28">
        <f>IF($B1470="","",--TEXT($B1470,"yyyymm"))</f>
        <v/>
      </c>
      <c r="L1470" s="29">
        <f>IF($D1470="","",IFERROR(INDEX(类别属性,MATCH($D1470,类别表,0)),""))</f>
        <v/>
      </c>
      <c r="M1470" s="18" t="n"/>
      <c r="N1470" s="18" t="n"/>
      <c r="O1470" s="26" t="n"/>
      <c r="P1470" s="21">
        <f>IF($C1470="","",IF(ISNA(MATCH($C1470,账户表,0)),"※这个账户不在【基础资料】的账户档案里",IF($B1470="","※没填日期，这一笔不会进任何月份的报表",IF(AND($F1470&lt;&gt;"",$G1470&lt;&gt;""),"※收入和支出不能同时填",IF(AND(N($F1470)=0,N($G1470)=0),"※收入和支出都没填",IF(OR(N($F1470)&lt;0,N($G1470)&lt;0),"※金额不能填负数，方向反了就换一列填",IF($D1470="","※没填收支类别，分类报表会漏掉这一笔",IF(ISNA(MATCH($D1470,类别表,0)),"※收支类别不在【基础资料】的清单里",IF(AND($L1470="内部转账",$M1470=""),"△内部转账要在「对方账户」写上另一头",IF(AND($L1470="内部转账",$M1470=$C1470),"※对方账户跟本账户是同一个",IF(AND($L1470&lt;&gt;"内部转账",$M1470&lt;&gt;""),"△填了对方账户，但类别不是内部转账",IF($H1470&lt;0,"△这一笔之后该账户余额成负数了，核一下",""))))))))))))</f>
        <v/>
      </c>
    </row>
    <row r="1471">
      <c r="A1471" s="17">
        <f>IF($C1471="","",COUNTA($C$5:$C1471))</f>
        <v/>
      </c>
      <c r="B1471" s="20" t="n"/>
      <c r="C1471" s="18" t="n"/>
      <c r="D1471" s="18" t="n"/>
      <c r="E1471" s="26" t="n"/>
      <c r="F1471" s="19" t="n"/>
      <c r="G1471" s="19" t="n"/>
      <c r="H1471" s="27">
        <f>IF($C1471="","",ROUND(SUMIF(账户表,$C1471,账户期初)+SUMIFS($F$5:F1471,$C$5:C1471,$C1471)-SUMIFS($G$5:G1471,$C$5:C1471,$C1471),2))</f>
        <v/>
      </c>
      <c r="I1471" s="18" t="n"/>
      <c r="J1471" s="18" t="n"/>
      <c r="K1471" s="28">
        <f>IF($B1471="","",--TEXT($B1471,"yyyymm"))</f>
        <v/>
      </c>
      <c r="L1471" s="29">
        <f>IF($D1471="","",IFERROR(INDEX(类别属性,MATCH($D1471,类别表,0)),""))</f>
        <v/>
      </c>
      <c r="M1471" s="18" t="n"/>
      <c r="N1471" s="18" t="n"/>
      <c r="O1471" s="26" t="n"/>
      <c r="P1471" s="21">
        <f>IF($C1471="","",IF(ISNA(MATCH($C1471,账户表,0)),"※这个账户不在【基础资料】的账户档案里",IF($B1471="","※没填日期，这一笔不会进任何月份的报表",IF(AND($F1471&lt;&gt;"",$G1471&lt;&gt;""),"※收入和支出不能同时填",IF(AND(N($F1471)=0,N($G1471)=0),"※收入和支出都没填",IF(OR(N($F1471)&lt;0,N($G1471)&lt;0),"※金额不能填负数，方向反了就换一列填",IF($D1471="","※没填收支类别，分类报表会漏掉这一笔",IF(ISNA(MATCH($D1471,类别表,0)),"※收支类别不在【基础资料】的清单里",IF(AND($L1471="内部转账",$M1471=""),"△内部转账要在「对方账户」写上另一头",IF(AND($L1471="内部转账",$M1471=$C1471),"※对方账户跟本账户是同一个",IF(AND($L1471&lt;&gt;"内部转账",$M1471&lt;&gt;""),"△填了对方账户，但类别不是内部转账",IF($H1471&lt;0,"△这一笔之后该账户余额成负数了，核一下",""))))))))))))</f>
        <v/>
      </c>
    </row>
    <row r="1472">
      <c r="A1472" s="17">
        <f>IF($C1472="","",COUNTA($C$5:$C1472))</f>
        <v/>
      </c>
      <c r="B1472" s="20" t="n"/>
      <c r="C1472" s="18" t="n"/>
      <c r="D1472" s="18" t="n"/>
      <c r="E1472" s="26" t="n"/>
      <c r="F1472" s="19" t="n"/>
      <c r="G1472" s="19" t="n"/>
      <c r="H1472" s="27">
        <f>IF($C1472="","",ROUND(SUMIF(账户表,$C1472,账户期初)+SUMIFS($F$5:F1472,$C$5:C1472,$C1472)-SUMIFS($G$5:G1472,$C$5:C1472,$C1472),2))</f>
        <v/>
      </c>
      <c r="I1472" s="18" t="n"/>
      <c r="J1472" s="18" t="n"/>
      <c r="K1472" s="28">
        <f>IF($B1472="","",--TEXT($B1472,"yyyymm"))</f>
        <v/>
      </c>
      <c r="L1472" s="29">
        <f>IF($D1472="","",IFERROR(INDEX(类别属性,MATCH($D1472,类别表,0)),""))</f>
        <v/>
      </c>
      <c r="M1472" s="18" t="n"/>
      <c r="N1472" s="18" t="n"/>
      <c r="O1472" s="26" t="n"/>
      <c r="P1472" s="21">
        <f>IF($C1472="","",IF(ISNA(MATCH($C1472,账户表,0)),"※这个账户不在【基础资料】的账户档案里",IF($B1472="","※没填日期，这一笔不会进任何月份的报表",IF(AND($F1472&lt;&gt;"",$G1472&lt;&gt;""),"※收入和支出不能同时填",IF(AND(N($F1472)=0,N($G1472)=0),"※收入和支出都没填",IF(OR(N($F1472)&lt;0,N($G1472)&lt;0),"※金额不能填负数，方向反了就换一列填",IF($D1472="","※没填收支类别，分类报表会漏掉这一笔",IF(ISNA(MATCH($D1472,类别表,0)),"※收支类别不在【基础资料】的清单里",IF(AND($L1472="内部转账",$M1472=""),"△内部转账要在「对方账户」写上另一头",IF(AND($L1472="内部转账",$M1472=$C1472),"※对方账户跟本账户是同一个",IF(AND($L1472&lt;&gt;"内部转账",$M1472&lt;&gt;""),"△填了对方账户，但类别不是内部转账",IF($H1472&lt;0,"△这一笔之后该账户余额成负数了，核一下",""))))))))))))</f>
        <v/>
      </c>
    </row>
    <row r="1473">
      <c r="A1473" s="17">
        <f>IF($C1473="","",COUNTA($C$5:$C1473))</f>
        <v/>
      </c>
      <c r="B1473" s="20" t="n"/>
      <c r="C1473" s="18" t="n"/>
      <c r="D1473" s="18" t="n"/>
      <c r="E1473" s="26" t="n"/>
      <c r="F1473" s="19" t="n"/>
      <c r="G1473" s="19" t="n"/>
      <c r="H1473" s="27">
        <f>IF($C1473="","",ROUND(SUMIF(账户表,$C1473,账户期初)+SUMIFS($F$5:F1473,$C$5:C1473,$C1473)-SUMIFS($G$5:G1473,$C$5:C1473,$C1473),2))</f>
        <v/>
      </c>
      <c r="I1473" s="18" t="n"/>
      <c r="J1473" s="18" t="n"/>
      <c r="K1473" s="28">
        <f>IF($B1473="","",--TEXT($B1473,"yyyymm"))</f>
        <v/>
      </c>
      <c r="L1473" s="29">
        <f>IF($D1473="","",IFERROR(INDEX(类别属性,MATCH($D1473,类别表,0)),""))</f>
        <v/>
      </c>
      <c r="M1473" s="18" t="n"/>
      <c r="N1473" s="18" t="n"/>
      <c r="O1473" s="26" t="n"/>
      <c r="P1473" s="21">
        <f>IF($C1473="","",IF(ISNA(MATCH($C1473,账户表,0)),"※这个账户不在【基础资料】的账户档案里",IF($B1473="","※没填日期，这一笔不会进任何月份的报表",IF(AND($F1473&lt;&gt;"",$G1473&lt;&gt;""),"※收入和支出不能同时填",IF(AND(N($F1473)=0,N($G1473)=0),"※收入和支出都没填",IF(OR(N($F1473)&lt;0,N($G1473)&lt;0),"※金额不能填负数，方向反了就换一列填",IF($D1473="","※没填收支类别，分类报表会漏掉这一笔",IF(ISNA(MATCH($D1473,类别表,0)),"※收支类别不在【基础资料】的清单里",IF(AND($L1473="内部转账",$M1473=""),"△内部转账要在「对方账户」写上另一头",IF(AND($L1473="内部转账",$M1473=$C1473),"※对方账户跟本账户是同一个",IF(AND($L1473&lt;&gt;"内部转账",$M1473&lt;&gt;""),"△填了对方账户，但类别不是内部转账",IF($H1473&lt;0,"△这一笔之后该账户余额成负数了，核一下",""))))))))))))</f>
        <v/>
      </c>
    </row>
    <row r="1474">
      <c r="A1474" s="17">
        <f>IF($C1474="","",COUNTA($C$5:$C1474))</f>
        <v/>
      </c>
      <c r="B1474" s="20" t="n"/>
      <c r="C1474" s="18" t="n"/>
      <c r="D1474" s="18" t="n"/>
      <c r="E1474" s="26" t="n"/>
      <c r="F1474" s="19" t="n"/>
      <c r="G1474" s="19" t="n"/>
      <c r="H1474" s="27">
        <f>IF($C1474="","",ROUND(SUMIF(账户表,$C1474,账户期初)+SUMIFS($F$5:F1474,$C$5:C1474,$C1474)-SUMIFS($G$5:G1474,$C$5:C1474,$C1474),2))</f>
        <v/>
      </c>
      <c r="I1474" s="18" t="n"/>
      <c r="J1474" s="18" t="n"/>
      <c r="K1474" s="28">
        <f>IF($B1474="","",--TEXT($B1474,"yyyymm"))</f>
        <v/>
      </c>
      <c r="L1474" s="29">
        <f>IF($D1474="","",IFERROR(INDEX(类别属性,MATCH($D1474,类别表,0)),""))</f>
        <v/>
      </c>
      <c r="M1474" s="18" t="n"/>
      <c r="N1474" s="18" t="n"/>
      <c r="O1474" s="26" t="n"/>
      <c r="P1474" s="21">
        <f>IF($C1474="","",IF(ISNA(MATCH($C1474,账户表,0)),"※这个账户不在【基础资料】的账户档案里",IF($B1474="","※没填日期，这一笔不会进任何月份的报表",IF(AND($F1474&lt;&gt;"",$G1474&lt;&gt;""),"※收入和支出不能同时填",IF(AND(N($F1474)=0,N($G1474)=0),"※收入和支出都没填",IF(OR(N($F1474)&lt;0,N($G1474)&lt;0),"※金额不能填负数，方向反了就换一列填",IF($D1474="","※没填收支类别，分类报表会漏掉这一笔",IF(ISNA(MATCH($D1474,类别表,0)),"※收支类别不在【基础资料】的清单里",IF(AND($L1474="内部转账",$M1474=""),"△内部转账要在「对方账户」写上另一头",IF(AND($L1474="内部转账",$M1474=$C1474),"※对方账户跟本账户是同一个",IF(AND($L1474&lt;&gt;"内部转账",$M1474&lt;&gt;""),"△填了对方账户，但类别不是内部转账",IF($H1474&lt;0,"△这一笔之后该账户余额成负数了，核一下",""))))))))))))</f>
        <v/>
      </c>
    </row>
    <row r="1475">
      <c r="A1475" s="17">
        <f>IF($C1475="","",COUNTA($C$5:$C1475))</f>
        <v/>
      </c>
      <c r="B1475" s="20" t="n"/>
      <c r="C1475" s="18" t="n"/>
      <c r="D1475" s="18" t="n"/>
      <c r="E1475" s="26" t="n"/>
      <c r="F1475" s="19" t="n"/>
      <c r="G1475" s="19" t="n"/>
      <c r="H1475" s="27">
        <f>IF($C1475="","",ROUND(SUMIF(账户表,$C1475,账户期初)+SUMIFS($F$5:F1475,$C$5:C1475,$C1475)-SUMIFS($G$5:G1475,$C$5:C1475,$C1475),2))</f>
        <v/>
      </c>
      <c r="I1475" s="18" t="n"/>
      <c r="J1475" s="18" t="n"/>
      <c r="K1475" s="28">
        <f>IF($B1475="","",--TEXT($B1475,"yyyymm"))</f>
        <v/>
      </c>
      <c r="L1475" s="29">
        <f>IF($D1475="","",IFERROR(INDEX(类别属性,MATCH($D1475,类别表,0)),""))</f>
        <v/>
      </c>
      <c r="M1475" s="18" t="n"/>
      <c r="N1475" s="18" t="n"/>
      <c r="O1475" s="26" t="n"/>
      <c r="P1475" s="21">
        <f>IF($C1475="","",IF(ISNA(MATCH($C1475,账户表,0)),"※这个账户不在【基础资料】的账户档案里",IF($B1475="","※没填日期，这一笔不会进任何月份的报表",IF(AND($F1475&lt;&gt;"",$G1475&lt;&gt;""),"※收入和支出不能同时填",IF(AND(N($F1475)=0,N($G1475)=0),"※收入和支出都没填",IF(OR(N($F1475)&lt;0,N($G1475)&lt;0),"※金额不能填负数，方向反了就换一列填",IF($D1475="","※没填收支类别，分类报表会漏掉这一笔",IF(ISNA(MATCH($D1475,类别表,0)),"※收支类别不在【基础资料】的清单里",IF(AND($L1475="内部转账",$M1475=""),"△内部转账要在「对方账户」写上另一头",IF(AND($L1475="内部转账",$M1475=$C1475),"※对方账户跟本账户是同一个",IF(AND($L1475&lt;&gt;"内部转账",$M1475&lt;&gt;""),"△填了对方账户，但类别不是内部转账",IF($H1475&lt;0,"△这一笔之后该账户余额成负数了，核一下",""))))))))))))</f>
        <v/>
      </c>
    </row>
    <row r="1476">
      <c r="A1476" s="17">
        <f>IF($C1476="","",COUNTA($C$5:$C1476))</f>
        <v/>
      </c>
      <c r="B1476" s="20" t="n"/>
      <c r="C1476" s="18" t="n"/>
      <c r="D1476" s="18" t="n"/>
      <c r="E1476" s="26" t="n"/>
      <c r="F1476" s="19" t="n"/>
      <c r="G1476" s="19" t="n"/>
      <c r="H1476" s="27">
        <f>IF($C1476="","",ROUND(SUMIF(账户表,$C1476,账户期初)+SUMIFS($F$5:F1476,$C$5:C1476,$C1476)-SUMIFS($G$5:G1476,$C$5:C1476,$C1476),2))</f>
        <v/>
      </c>
      <c r="I1476" s="18" t="n"/>
      <c r="J1476" s="18" t="n"/>
      <c r="K1476" s="28">
        <f>IF($B1476="","",--TEXT($B1476,"yyyymm"))</f>
        <v/>
      </c>
      <c r="L1476" s="29">
        <f>IF($D1476="","",IFERROR(INDEX(类别属性,MATCH($D1476,类别表,0)),""))</f>
        <v/>
      </c>
      <c r="M1476" s="18" t="n"/>
      <c r="N1476" s="18" t="n"/>
      <c r="O1476" s="26" t="n"/>
      <c r="P1476" s="21">
        <f>IF($C1476="","",IF(ISNA(MATCH($C1476,账户表,0)),"※这个账户不在【基础资料】的账户档案里",IF($B1476="","※没填日期，这一笔不会进任何月份的报表",IF(AND($F1476&lt;&gt;"",$G1476&lt;&gt;""),"※收入和支出不能同时填",IF(AND(N($F1476)=0,N($G1476)=0),"※收入和支出都没填",IF(OR(N($F1476)&lt;0,N($G1476)&lt;0),"※金额不能填负数，方向反了就换一列填",IF($D1476="","※没填收支类别，分类报表会漏掉这一笔",IF(ISNA(MATCH($D1476,类别表,0)),"※收支类别不在【基础资料】的清单里",IF(AND($L1476="内部转账",$M1476=""),"△内部转账要在「对方账户」写上另一头",IF(AND($L1476="内部转账",$M1476=$C1476),"※对方账户跟本账户是同一个",IF(AND($L1476&lt;&gt;"内部转账",$M1476&lt;&gt;""),"△填了对方账户，但类别不是内部转账",IF($H1476&lt;0,"△这一笔之后该账户余额成负数了，核一下",""))))))))))))</f>
        <v/>
      </c>
    </row>
    <row r="1477">
      <c r="A1477" s="17">
        <f>IF($C1477="","",COUNTA($C$5:$C1477))</f>
        <v/>
      </c>
      <c r="B1477" s="20" t="n"/>
      <c r="C1477" s="18" t="n"/>
      <c r="D1477" s="18" t="n"/>
      <c r="E1477" s="26" t="n"/>
      <c r="F1477" s="19" t="n"/>
      <c r="G1477" s="19" t="n"/>
      <c r="H1477" s="27">
        <f>IF($C1477="","",ROUND(SUMIF(账户表,$C1477,账户期初)+SUMIFS($F$5:F1477,$C$5:C1477,$C1477)-SUMIFS($G$5:G1477,$C$5:C1477,$C1477),2))</f>
        <v/>
      </c>
      <c r="I1477" s="18" t="n"/>
      <c r="J1477" s="18" t="n"/>
      <c r="K1477" s="28">
        <f>IF($B1477="","",--TEXT($B1477,"yyyymm"))</f>
        <v/>
      </c>
      <c r="L1477" s="29">
        <f>IF($D1477="","",IFERROR(INDEX(类别属性,MATCH($D1477,类别表,0)),""))</f>
        <v/>
      </c>
      <c r="M1477" s="18" t="n"/>
      <c r="N1477" s="18" t="n"/>
      <c r="O1477" s="26" t="n"/>
      <c r="P1477" s="21">
        <f>IF($C1477="","",IF(ISNA(MATCH($C1477,账户表,0)),"※这个账户不在【基础资料】的账户档案里",IF($B1477="","※没填日期，这一笔不会进任何月份的报表",IF(AND($F1477&lt;&gt;"",$G1477&lt;&gt;""),"※收入和支出不能同时填",IF(AND(N($F1477)=0,N($G1477)=0),"※收入和支出都没填",IF(OR(N($F1477)&lt;0,N($G1477)&lt;0),"※金额不能填负数，方向反了就换一列填",IF($D1477="","※没填收支类别，分类报表会漏掉这一笔",IF(ISNA(MATCH($D1477,类别表,0)),"※收支类别不在【基础资料】的清单里",IF(AND($L1477="内部转账",$M1477=""),"△内部转账要在「对方账户」写上另一头",IF(AND($L1477="内部转账",$M1477=$C1477),"※对方账户跟本账户是同一个",IF(AND($L1477&lt;&gt;"内部转账",$M1477&lt;&gt;""),"△填了对方账户，但类别不是内部转账",IF($H1477&lt;0,"△这一笔之后该账户余额成负数了，核一下",""))))))))))))</f>
        <v/>
      </c>
    </row>
    <row r="1478">
      <c r="A1478" s="17">
        <f>IF($C1478="","",COUNTA($C$5:$C1478))</f>
        <v/>
      </c>
      <c r="B1478" s="20" t="n"/>
      <c r="C1478" s="18" t="n"/>
      <c r="D1478" s="18" t="n"/>
      <c r="E1478" s="26" t="n"/>
      <c r="F1478" s="19" t="n"/>
      <c r="G1478" s="19" t="n"/>
      <c r="H1478" s="27">
        <f>IF($C1478="","",ROUND(SUMIF(账户表,$C1478,账户期初)+SUMIFS($F$5:F1478,$C$5:C1478,$C1478)-SUMIFS($G$5:G1478,$C$5:C1478,$C1478),2))</f>
        <v/>
      </c>
      <c r="I1478" s="18" t="n"/>
      <c r="J1478" s="18" t="n"/>
      <c r="K1478" s="28">
        <f>IF($B1478="","",--TEXT($B1478,"yyyymm"))</f>
        <v/>
      </c>
      <c r="L1478" s="29">
        <f>IF($D1478="","",IFERROR(INDEX(类别属性,MATCH($D1478,类别表,0)),""))</f>
        <v/>
      </c>
      <c r="M1478" s="18" t="n"/>
      <c r="N1478" s="18" t="n"/>
      <c r="O1478" s="26" t="n"/>
      <c r="P1478" s="21">
        <f>IF($C1478="","",IF(ISNA(MATCH($C1478,账户表,0)),"※这个账户不在【基础资料】的账户档案里",IF($B1478="","※没填日期，这一笔不会进任何月份的报表",IF(AND($F1478&lt;&gt;"",$G1478&lt;&gt;""),"※收入和支出不能同时填",IF(AND(N($F1478)=0,N($G1478)=0),"※收入和支出都没填",IF(OR(N($F1478)&lt;0,N($G1478)&lt;0),"※金额不能填负数，方向反了就换一列填",IF($D1478="","※没填收支类别，分类报表会漏掉这一笔",IF(ISNA(MATCH($D1478,类别表,0)),"※收支类别不在【基础资料】的清单里",IF(AND($L1478="内部转账",$M1478=""),"△内部转账要在「对方账户」写上另一头",IF(AND($L1478="内部转账",$M1478=$C1478),"※对方账户跟本账户是同一个",IF(AND($L1478&lt;&gt;"内部转账",$M1478&lt;&gt;""),"△填了对方账户，但类别不是内部转账",IF($H1478&lt;0,"△这一笔之后该账户余额成负数了，核一下",""))))))))))))</f>
        <v/>
      </c>
    </row>
    <row r="1479">
      <c r="A1479" s="17">
        <f>IF($C1479="","",COUNTA($C$5:$C1479))</f>
        <v/>
      </c>
      <c r="B1479" s="20" t="n"/>
      <c r="C1479" s="18" t="n"/>
      <c r="D1479" s="18" t="n"/>
      <c r="E1479" s="26" t="n"/>
      <c r="F1479" s="19" t="n"/>
      <c r="G1479" s="19" t="n"/>
      <c r="H1479" s="27">
        <f>IF($C1479="","",ROUND(SUMIF(账户表,$C1479,账户期初)+SUMIFS($F$5:F1479,$C$5:C1479,$C1479)-SUMIFS($G$5:G1479,$C$5:C1479,$C1479),2))</f>
        <v/>
      </c>
      <c r="I1479" s="18" t="n"/>
      <c r="J1479" s="18" t="n"/>
      <c r="K1479" s="28">
        <f>IF($B1479="","",--TEXT($B1479,"yyyymm"))</f>
        <v/>
      </c>
      <c r="L1479" s="29">
        <f>IF($D1479="","",IFERROR(INDEX(类别属性,MATCH($D1479,类别表,0)),""))</f>
        <v/>
      </c>
      <c r="M1479" s="18" t="n"/>
      <c r="N1479" s="18" t="n"/>
      <c r="O1479" s="26" t="n"/>
      <c r="P1479" s="21">
        <f>IF($C1479="","",IF(ISNA(MATCH($C1479,账户表,0)),"※这个账户不在【基础资料】的账户档案里",IF($B1479="","※没填日期，这一笔不会进任何月份的报表",IF(AND($F1479&lt;&gt;"",$G1479&lt;&gt;""),"※收入和支出不能同时填",IF(AND(N($F1479)=0,N($G1479)=0),"※收入和支出都没填",IF(OR(N($F1479)&lt;0,N($G1479)&lt;0),"※金额不能填负数，方向反了就换一列填",IF($D1479="","※没填收支类别，分类报表会漏掉这一笔",IF(ISNA(MATCH($D1479,类别表,0)),"※收支类别不在【基础资料】的清单里",IF(AND($L1479="内部转账",$M1479=""),"△内部转账要在「对方账户」写上另一头",IF(AND($L1479="内部转账",$M1479=$C1479),"※对方账户跟本账户是同一个",IF(AND($L1479&lt;&gt;"内部转账",$M1479&lt;&gt;""),"△填了对方账户，但类别不是内部转账",IF($H1479&lt;0,"△这一笔之后该账户余额成负数了，核一下",""))))))))))))</f>
        <v/>
      </c>
    </row>
    <row r="1480">
      <c r="A1480" s="17">
        <f>IF($C1480="","",COUNTA($C$5:$C1480))</f>
        <v/>
      </c>
      <c r="B1480" s="20" t="n"/>
      <c r="C1480" s="18" t="n"/>
      <c r="D1480" s="18" t="n"/>
      <c r="E1480" s="26" t="n"/>
      <c r="F1480" s="19" t="n"/>
      <c r="G1480" s="19" t="n"/>
      <c r="H1480" s="27">
        <f>IF($C1480="","",ROUND(SUMIF(账户表,$C1480,账户期初)+SUMIFS($F$5:F1480,$C$5:C1480,$C1480)-SUMIFS($G$5:G1480,$C$5:C1480,$C1480),2))</f>
        <v/>
      </c>
      <c r="I1480" s="18" t="n"/>
      <c r="J1480" s="18" t="n"/>
      <c r="K1480" s="28">
        <f>IF($B1480="","",--TEXT($B1480,"yyyymm"))</f>
        <v/>
      </c>
      <c r="L1480" s="29">
        <f>IF($D1480="","",IFERROR(INDEX(类别属性,MATCH($D1480,类别表,0)),""))</f>
        <v/>
      </c>
      <c r="M1480" s="18" t="n"/>
      <c r="N1480" s="18" t="n"/>
      <c r="O1480" s="26" t="n"/>
      <c r="P1480" s="21">
        <f>IF($C1480="","",IF(ISNA(MATCH($C1480,账户表,0)),"※这个账户不在【基础资料】的账户档案里",IF($B1480="","※没填日期，这一笔不会进任何月份的报表",IF(AND($F1480&lt;&gt;"",$G1480&lt;&gt;""),"※收入和支出不能同时填",IF(AND(N($F1480)=0,N($G1480)=0),"※收入和支出都没填",IF(OR(N($F1480)&lt;0,N($G1480)&lt;0),"※金额不能填负数，方向反了就换一列填",IF($D1480="","※没填收支类别，分类报表会漏掉这一笔",IF(ISNA(MATCH($D1480,类别表,0)),"※收支类别不在【基础资料】的清单里",IF(AND($L1480="内部转账",$M1480=""),"△内部转账要在「对方账户」写上另一头",IF(AND($L1480="内部转账",$M1480=$C1480),"※对方账户跟本账户是同一个",IF(AND($L1480&lt;&gt;"内部转账",$M1480&lt;&gt;""),"△填了对方账户，但类别不是内部转账",IF($H1480&lt;0,"△这一笔之后该账户余额成负数了，核一下",""))))))))))))</f>
        <v/>
      </c>
    </row>
    <row r="1481">
      <c r="A1481" s="17">
        <f>IF($C1481="","",COUNTA($C$5:$C1481))</f>
        <v/>
      </c>
      <c r="B1481" s="20" t="n"/>
      <c r="C1481" s="18" t="n"/>
      <c r="D1481" s="18" t="n"/>
      <c r="E1481" s="26" t="n"/>
      <c r="F1481" s="19" t="n"/>
      <c r="G1481" s="19" t="n"/>
      <c r="H1481" s="27">
        <f>IF($C1481="","",ROUND(SUMIF(账户表,$C1481,账户期初)+SUMIFS($F$5:F1481,$C$5:C1481,$C1481)-SUMIFS($G$5:G1481,$C$5:C1481,$C1481),2))</f>
        <v/>
      </c>
      <c r="I1481" s="18" t="n"/>
      <c r="J1481" s="18" t="n"/>
      <c r="K1481" s="28">
        <f>IF($B1481="","",--TEXT($B1481,"yyyymm"))</f>
        <v/>
      </c>
      <c r="L1481" s="29">
        <f>IF($D1481="","",IFERROR(INDEX(类别属性,MATCH($D1481,类别表,0)),""))</f>
        <v/>
      </c>
      <c r="M1481" s="18" t="n"/>
      <c r="N1481" s="18" t="n"/>
      <c r="O1481" s="26" t="n"/>
      <c r="P1481" s="21">
        <f>IF($C1481="","",IF(ISNA(MATCH($C1481,账户表,0)),"※这个账户不在【基础资料】的账户档案里",IF($B1481="","※没填日期，这一笔不会进任何月份的报表",IF(AND($F1481&lt;&gt;"",$G1481&lt;&gt;""),"※收入和支出不能同时填",IF(AND(N($F1481)=0,N($G1481)=0),"※收入和支出都没填",IF(OR(N($F1481)&lt;0,N($G1481)&lt;0),"※金额不能填负数，方向反了就换一列填",IF($D1481="","※没填收支类别，分类报表会漏掉这一笔",IF(ISNA(MATCH($D1481,类别表,0)),"※收支类别不在【基础资料】的清单里",IF(AND($L1481="内部转账",$M1481=""),"△内部转账要在「对方账户」写上另一头",IF(AND($L1481="内部转账",$M1481=$C1481),"※对方账户跟本账户是同一个",IF(AND($L1481&lt;&gt;"内部转账",$M1481&lt;&gt;""),"△填了对方账户，但类别不是内部转账",IF($H1481&lt;0,"△这一笔之后该账户余额成负数了，核一下",""))))))))))))</f>
        <v/>
      </c>
    </row>
    <row r="1482">
      <c r="A1482" s="17">
        <f>IF($C1482="","",COUNTA($C$5:$C1482))</f>
        <v/>
      </c>
      <c r="B1482" s="20" t="n"/>
      <c r="C1482" s="18" t="n"/>
      <c r="D1482" s="18" t="n"/>
      <c r="E1482" s="26" t="n"/>
      <c r="F1482" s="19" t="n"/>
      <c r="G1482" s="19" t="n"/>
      <c r="H1482" s="27">
        <f>IF($C1482="","",ROUND(SUMIF(账户表,$C1482,账户期初)+SUMIFS($F$5:F1482,$C$5:C1482,$C1482)-SUMIFS($G$5:G1482,$C$5:C1482,$C1482),2))</f>
        <v/>
      </c>
      <c r="I1482" s="18" t="n"/>
      <c r="J1482" s="18" t="n"/>
      <c r="K1482" s="28">
        <f>IF($B1482="","",--TEXT($B1482,"yyyymm"))</f>
        <v/>
      </c>
      <c r="L1482" s="29">
        <f>IF($D1482="","",IFERROR(INDEX(类别属性,MATCH($D1482,类别表,0)),""))</f>
        <v/>
      </c>
      <c r="M1482" s="18" t="n"/>
      <c r="N1482" s="18" t="n"/>
      <c r="O1482" s="26" t="n"/>
      <c r="P1482" s="21">
        <f>IF($C1482="","",IF(ISNA(MATCH($C1482,账户表,0)),"※这个账户不在【基础资料】的账户档案里",IF($B1482="","※没填日期，这一笔不会进任何月份的报表",IF(AND($F1482&lt;&gt;"",$G1482&lt;&gt;""),"※收入和支出不能同时填",IF(AND(N($F1482)=0,N($G1482)=0),"※收入和支出都没填",IF(OR(N($F1482)&lt;0,N($G1482)&lt;0),"※金额不能填负数，方向反了就换一列填",IF($D1482="","※没填收支类别，分类报表会漏掉这一笔",IF(ISNA(MATCH($D1482,类别表,0)),"※收支类别不在【基础资料】的清单里",IF(AND($L1482="内部转账",$M1482=""),"△内部转账要在「对方账户」写上另一头",IF(AND($L1482="内部转账",$M1482=$C1482),"※对方账户跟本账户是同一个",IF(AND($L1482&lt;&gt;"内部转账",$M1482&lt;&gt;""),"△填了对方账户，但类别不是内部转账",IF($H1482&lt;0,"△这一笔之后该账户余额成负数了，核一下",""))))))))))))</f>
        <v/>
      </c>
    </row>
    <row r="1483">
      <c r="A1483" s="17">
        <f>IF($C1483="","",COUNTA($C$5:$C1483))</f>
        <v/>
      </c>
      <c r="B1483" s="20" t="n"/>
      <c r="C1483" s="18" t="n"/>
      <c r="D1483" s="18" t="n"/>
      <c r="E1483" s="26" t="n"/>
      <c r="F1483" s="19" t="n"/>
      <c r="G1483" s="19" t="n"/>
      <c r="H1483" s="27">
        <f>IF($C1483="","",ROUND(SUMIF(账户表,$C1483,账户期初)+SUMIFS($F$5:F1483,$C$5:C1483,$C1483)-SUMIFS($G$5:G1483,$C$5:C1483,$C1483),2))</f>
        <v/>
      </c>
      <c r="I1483" s="18" t="n"/>
      <c r="J1483" s="18" t="n"/>
      <c r="K1483" s="28">
        <f>IF($B1483="","",--TEXT($B1483,"yyyymm"))</f>
        <v/>
      </c>
      <c r="L1483" s="29">
        <f>IF($D1483="","",IFERROR(INDEX(类别属性,MATCH($D1483,类别表,0)),""))</f>
        <v/>
      </c>
      <c r="M1483" s="18" t="n"/>
      <c r="N1483" s="18" t="n"/>
      <c r="O1483" s="26" t="n"/>
      <c r="P1483" s="21">
        <f>IF($C1483="","",IF(ISNA(MATCH($C1483,账户表,0)),"※这个账户不在【基础资料】的账户档案里",IF($B1483="","※没填日期，这一笔不会进任何月份的报表",IF(AND($F1483&lt;&gt;"",$G1483&lt;&gt;""),"※收入和支出不能同时填",IF(AND(N($F1483)=0,N($G1483)=0),"※收入和支出都没填",IF(OR(N($F1483)&lt;0,N($G1483)&lt;0),"※金额不能填负数，方向反了就换一列填",IF($D1483="","※没填收支类别，分类报表会漏掉这一笔",IF(ISNA(MATCH($D1483,类别表,0)),"※收支类别不在【基础资料】的清单里",IF(AND($L1483="内部转账",$M1483=""),"△内部转账要在「对方账户」写上另一头",IF(AND($L1483="内部转账",$M1483=$C1483),"※对方账户跟本账户是同一个",IF(AND($L1483&lt;&gt;"内部转账",$M1483&lt;&gt;""),"△填了对方账户，但类别不是内部转账",IF($H1483&lt;0,"△这一笔之后该账户余额成负数了，核一下",""))))))))))))</f>
        <v/>
      </c>
    </row>
    <row r="1484">
      <c r="A1484" s="17">
        <f>IF($C1484="","",COUNTA($C$5:$C1484))</f>
        <v/>
      </c>
      <c r="B1484" s="20" t="n"/>
      <c r="C1484" s="18" t="n"/>
      <c r="D1484" s="18" t="n"/>
      <c r="E1484" s="26" t="n"/>
      <c r="F1484" s="19" t="n"/>
      <c r="G1484" s="19" t="n"/>
      <c r="H1484" s="27">
        <f>IF($C1484="","",ROUND(SUMIF(账户表,$C1484,账户期初)+SUMIFS($F$5:F1484,$C$5:C1484,$C1484)-SUMIFS($G$5:G1484,$C$5:C1484,$C1484),2))</f>
        <v/>
      </c>
      <c r="I1484" s="18" t="n"/>
      <c r="J1484" s="18" t="n"/>
      <c r="K1484" s="28">
        <f>IF($B1484="","",--TEXT($B1484,"yyyymm"))</f>
        <v/>
      </c>
      <c r="L1484" s="29">
        <f>IF($D1484="","",IFERROR(INDEX(类别属性,MATCH($D1484,类别表,0)),""))</f>
        <v/>
      </c>
      <c r="M1484" s="18" t="n"/>
      <c r="N1484" s="18" t="n"/>
      <c r="O1484" s="26" t="n"/>
      <c r="P1484" s="21">
        <f>IF($C1484="","",IF(ISNA(MATCH($C1484,账户表,0)),"※这个账户不在【基础资料】的账户档案里",IF($B1484="","※没填日期，这一笔不会进任何月份的报表",IF(AND($F1484&lt;&gt;"",$G1484&lt;&gt;""),"※收入和支出不能同时填",IF(AND(N($F1484)=0,N($G1484)=0),"※收入和支出都没填",IF(OR(N($F1484)&lt;0,N($G1484)&lt;0),"※金额不能填负数，方向反了就换一列填",IF($D1484="","※没填收支类别，分类报表会漏掉这一笔",IF(ISNA(MATCH($D1484,类别表,0)),"※收支类别不在【基础资料】的清单里",IF(AND($L1484="内部转账",$M1484=""),"△内部转账要在「对方账户」写上另一头",IF(AND($L1484="内部转账",$M1484=$C1484),"※对方账户跟本账户是同一个",IF(AND($L1484&lt;&gt;"内部转账",$M1484&lt;&gt;""),"△填了对方账户，但类别不是内部转账",IF($H1484&lt;0,"△这一笔之后该账户余额成负数了，核一下",""))))))))))))</f>
        <v/>
      </c>
    </row>
    <row r="1485">
      <c r="A1485" s="17">
        <f>IF($C1485="","",COUNTA($C$5:$C1485))</f>
        <v/>
      </c>
      <c r="B1485" s="20" t="n"/>
      <c r="C1485" s="18" t="n"/>
      <c r="D1485" s="18" t="n"/>
      <c r="E1485" s="26" t="n"/>
      <c r="F1485" s="19" t="n"/>
      <c r="G1485" s="19" t="n"/>
      <c r="H1485" s="27">
        <f>IF($C1485="","",ROUND(SUMIF(账户表,$C1485,账户期初)+SUMIFS($F$5:F1485,$C$5:C1485,$C1485)-SUMIFS($G$5:G1485,$C$5:C1485,$C1485),2))</f>
        <v/>
      </c>
      <c r="I1485" s="18" t="n"/>
      <c r="J1485" s="18" t="n"/>
      <c r="K1485" s="28">
        <f>IF($B1485="","",--TEXT($B1485,"yyyymm"))</f>
        <v/>
      </c>
      <c r="L1485" s="29">
        <f>IF($D1485="","",IFERROR(INDEX(类别属性,MATCH($D1485,类别表,0)),""))</f>
        <v/>
      </c>
      <c r="M1485" s="18" t="n"/>
      <c r="N1485" s="18" t="n"/>
      <c r="O1485" s="26" t="n"/>
      <c r="P1485" s="21">
        <f>IF($C1485="","",IF(ISNA(MATCH($C1485,账户表,0)),"※这个账户不在【基础资料】的账户档案里",IF($B1485="","※没填日期，这一笔不会进任何月份的报表",IF(AND($F1485&lt;&gt;"",$G1485&lt;&gt;""),"※收入和支出不能同时填",IF(AND(N($F1485)=0,N($G1485)=0),"※收入和支出都没填",IF(OR(N($F1485)&lt;0,N($G1485)&lt;0),"※金额不能填负数，方向反了就换一列填",IF($D1485="","※没填收支类别，分类报表会漏掉这一笔",IF(ISNA(MATCH($D1485,类别表,0)),"※收支类别不在【基础资料】的清单里",IF(AND($L1485="内部转账",$M1485=""),"△内部转账要在「对方账户」写上另一头",IF(AND($L1485="内部转账",$M1485=$C1485),"※对方账户跟本账户是同一个",IF(AND($L1485&lt;&gt;"内部转账",$M1485&lt;&gt;""),"△填了对方账户，但类别不是内部转账",IF($H1485&lt;0,"△这一笔之后该账户余额成负数了，核一下",""))))))))))))</f>
        <v/>
      </c>
    </row>
    <row r="1486">
      <c r="A1486" s="17">
        <f>IF($C1486="","",COUNTA($C$5:$C1486))</f>
        <v/>
      </c>
      <c r="B1486" s="20" t="n"/>
      <c r="C1486" s="18" t="n"/>
      <c r="D1486" s="18" t="n"/>
      <c r="E1486" s="26" t="n"/>
      <c r="F1486" s="19" t="n"/>
      <c r="G1486" s="19" t="n"/>
      <c r="H1486" s="27">
        <f>IF($C1486="","",ROUND(SUMIF(账户表,$C1486,账户期初)+SUMIFS($F$5:F1486,$C$5:C1486,$C1486)-SUMIFS($G$5:G1486,$C$5:C1486,$C1486),2))</f>
        <v/>
      </c>
      <c r="I1486" s="18" t="n"/>
      <c r="J1486" s="18" t="n"/>
      <c r="K1486" s="28">
        <f>IF($B1486="","",--TEXT($B1486,"yyyymm"))</f>
        <v/>
      </c>
      <c r="L1486" s="29">
        <f>IF($D1486="","",IFERROR(INDEX(类别属性,MATCH($D1486,类别表,0)),""))</f>
        <v/>
      </c>
      <c r="M1486" s="18" t="n"/>
      <c r="N1486" s="18" t="n"/>
      <c r="O1486" s="26" t="n"/>
      <c r="P1486" s="21">
        <f>IF($C1486="","",IF(ISNA(MATCH($C1486,账户表,0)),"※这个账户不在【基础资料】的账户档案里",IF($B1486="","※没填日期，这一笔不会进任何月份的报表",IF(AND($F1486&lt;&gt;"",$G1486&lt;&gt;""),"※收入和支出不能同时填",IF(AND(N($F1486)=0,N($G1486)=0),"※收入和支出都没填",IF(OR(N($F1486)&lt;0,N($G1486)&lt;0),"※金额不能填负数，方向反了就换一列填",IF($D1486="","※没填收支类别，分类报表会漏掉这一笔",IF(ISNA(MATCH($D1486,类别表,0)),"※收支类别不在【基础资料】的清单里",IF(AND($L1486="内部转账",$M1486=""),"△内部转账要在「对方账户」写上另一头",IF(AND($L1486="内部转账",$M1486=$C1486),"※对方账户跟本账户是同一个",IF(AND($L1486&lt;&gt;"内部转账",$M1486&lt;&gt;""),"△填了对方账户，但类别不是内部转账",IF($H1486&lt;0,"△这一笔之后该账户余额成负数了，核一下",""))))))))))))</f>
        <v/>
      </c>
    </row>
    <row r="1487">
      <c r="A1487" s="17">
        <f>IF($C1487="","",COUNTA($C$5:$C1487))</f>
        <v/>
      </c>
      <c r="B1487" s="20" t="n"/>
      <c r="C1487" s="18" t="n"/>
      <c r="D1487" s="18" t="n"/>
      <c r="E1487" s="26" t="n"/>
      <c r="F1487" s="19" t="n"/>
      <c r="G1487" s="19" t="n"/>
      <c r="H1487" s="27">
        <f>IF($C1487="","",ROUND(SUMIF(账户表,$C1487,账户期初)+SUMIFS($F$5:F1487,$C$5:C1487,$C1487)-SUMIFS($G$5:G1487,$C$5:C1487,$C1487),2))</f>
        <v/>
      </c>
      <c r="I1487" s="18" t="n"/>
      <c r="J1487" s="18" t="n"/>
      <c r="K1487" s="28">
        <f>IF($B1487="","",--TEXT($B1487,"yyyymm"))</f>
        <v/>
      </c>
      <c r="L1487" s="29">
        <f>IF($D1487="","",IFERROR(INDEX(类别属性,MATCH($D1487,类别表,0)),""))</f>
        <v/>
      </c>
      <c r="M1487" s="18" t="n"/>
      <c r="N1487" s="18" t="n"/>
      <c r="O1487" s="26" t="n"/>
      <c r="P1487" s="21">
        <f>IF($C1487="","",IF(ISNA(MATCH($C1487,账户表,0)),"※这个账户不在【基础资料】的账户档案里",IF($B1487="","※没填日期，这一笔不会进任何月份的报表",IF(AND($F1487&lt;&gt;"",$G1487&lt;&gt;""),"※收入和支出不能同时填",IF(AND(N($F1487)=0,N($G1487)=0),"※收入和支出都没填",IF(OR(N($F1487)&lt;0,N($G1487)&lt;0),"※金额不能填负数，方向反了就换一列填",IF($D1487="","※没填收支类别，分类报表会漏掉这一笔",IF(ISNA(MATCH($D1487,类别表,0)),"※收支类别不在【基础资料】的清单里",IF(AND($L1487="内部转账",$M1487=""),"△内部转账要在「对方账户」写上另一头",IF(AND($L1487="内部转账",$M1487=$C1487),"※对方账户跟本账户是同一个",IF(AND($L1487&lt;&gt;"内部转账",$M1487&lt;&gt;""),"△填了对方账户，但类别不是内部转账",IF($H1487&lt;0,"△这一笔之后该账户余额成负数了，核一下",""))))))))))))</f>
        <v/>
      </c>
    </row>
    <row r="1488">
      <c r="A1488" s="17">
        <f>IF($C1488="","",COUNTA($C$5:$C1488))</f>
        <v/>
      </c>
      <c r="B1488" s="20" t="n"/>
      <c r="C1488" s="18" t="n"/>
      <c r="D1488" s="18" t="n"/>
      <c r="E1488" s="26" t="n"/>
      <c r="F1488" s="19" t="n"/>
      <c r="G1488" s="19" t="n"/>
      <c r="H1488" s="27">
        <f>IF($C1488="","",ROUND(SUMIF(账户表,$C1488,账户期初)+SUMIFS($F$5:F1488,$C$5:C1488,$C1488)-SUMIFS($G$5:G1488,$C$5:C1488,$C1488),2))</f>
        <v/>
      </c>
      <c r="I1488" s="18" t="n"/>
      <c r="J1488" s="18" t="n"/>
      <c r="K1488" s="28">
        <f>IF($B1488="","",--TEXT($B1488,"yyyymm"))</f>
        <v/>
      </c>
      <c r="L1488" s="29">
        <f>IF($D1488="","",IFERROR(INDEX(类别属性,MATCH($D1488,类别表,0)),""))</f>
        <v/>
      </c>
      <c r="M1488" s="18" t="n"/>
      <c r="N1488" s="18" t="n"/>
      <c r="O1488" s="26" t="n"/>
      <c r="P1488" s="21">
        <f>IF($C1488="","",IF(ISNA(MATCH($C1488,账户表,0)),"※这个账户不在【基础资料】的账户档案里",IF($B1488="","※没填日期，这一笔不会进任何月份的报表",IF(AND($F1488&lt;&gt;"",$G1488&lt;&gt;""),"※收入和支出不能同时填",IF(AND(N($F1488)=0,N($G1488)=0),"※收入和支出都没填",IF(OR(N($F1488)&lt;0,N($G1488)&lt;0),"※金额不能填负数，方向反了就换一列填",IF($D1488="","※没填收支类别，分类报表会漏掉这一笔",IF(ISNA(MATCH($D1488,类别表,0)),"※收支类别不在【基础资料】的清单里",IF(AND($L1488="内部转账",$M1488=""),"△内部转账要在「对方账户」写上另一头",IF(AND($L1488="内部转账",$M1488=$C1488),"※对方账户跟本账户是同一个",IF(AND($L1488&lt;&gt;"内部转账",$M1488&lt;&gt;""),"△填了对方账户，但类别不是内部转账",IF($H1488&lt;0,"△这一笔之后该账户余额成负数了，核一下",""))))))))))))</f>
        <v/>
      </c>
    </row>
    <row r="1489">
      <c r="A1489" s="17">
        <f>IF($C1489="","",COUNTA($C$5:$C1489))</f>
        <v/>
      </c>
      <c r="B1489" s="20" t="n"/>
      <c r="C1489" s="18" t="n"/>
      <c r="D1489" s="18" t="n"/>
      <c r="E1489" s="26" t="n"/>
      <c r="F1489" s="19" t="n"/>
      <c r="G1489" s="19" t="n"/>
      <c r="H1489" s="27">
        <f>IF($C1489="","",ROUND(SUMIF(账户表,$C1489,账户期初)+SUMIFS($F$5:F1489,$C$5:C1489,$C1489)-SUMIFS($G$5:G1489,$C$5:C1489,$C1489),2))</f>
        <v/>
      </c>
      <c r="I1489" s="18" t="n"/>
      <c r="J1489" s="18" t="n"/>
      <c r="K1489" s="28">
        <f>IF($B1489="","",--TEXT($B1489,"yyyymm"))</f>
        <v/>
      </c>
      <c r="L1489" s="29">
        <f>IF($D1489="","",IFERROR(INDEX(类别属性,MATCH($D1489,类别表,0)),""))</f>
        <v/>
      </c>
      <c r="M1489" s="18" t="n"/>
      <c r="N1489" s="18" t="n"/>
      <c r="O1489" s="26" t="n"/>
      <c r="P1489" s="21">
        <f>IF($C1489="","",IF(ISNA(MATCH($C1489,账户表,0)),"※这个账户不在【基础资料】的账户档案里",IF($B1489="","※没填日期，这一笔不会进任何月份的报表",IF(AND($F1489&lt;&gt;"",$G1489&lt;&gt;""),"※收入和支出不能同时填",IF(AND(N($F1489)=0,N($G1489)=0),"※收入和支出都没填",IF(OR(N($F1489)&lt;0,N($G1489)&lt;0),"※金额不能填负数，方向反了就换一列填",IF($D1489="","※没填收支类别，分类报表会漏掉这一笔",IF(ISNA(MATCH($D1489,类别表,0)),"※收支类别不在【基础资料】的清单里",IF(AND($L1489="内部转账",$M1489=""),"△内部转账要在「对方账户」写上另一头",IF(AND($L1489="内部转账",$M1489=$C1489),"※对方账户跟本账户是同一个",IF(AND($L1489&lt;&gt;"内部转账",$M1489&lt;&gt;""),"△填了对方账户，但类别不是内部转账",IF($H1489&lt;0,"△这一笔之后该账户余额成负数了，核一下",""))))))))))))</f>
        <v/>
      </c>
    </row>
    <row r="1490">
      <c r="A1490" s="17">
        <f>IF($C1490="","",COUNTA($C$5:$C1490))</f>
        <v/>
      </c>
      <c r="B1490" s="20" t="n"/>
      <c r="C1490" s="18" t="n"/>
      <c r="D1490" s="18" t="n"/>
      <c r="E1490" s="26" t="n"/>
      <c r="F1490" s="19" t="n"/>
      <c r="G1490" s="19" t="n"/>
      <c r="H1490" s="27">
        <f>IF($C1490="","",ROUND(SUMIF(账户表,$C1490,账户期初)+SUMIFS($F$5:F1490,$C$5:C1490,$C1490)-SUMIFS($G$5:G1490,$C$5:C1490,$C1490),2))</f>
        <v/>
      </c>
      <c r="I1490" s="18" t="n"/>
      <c r="J1490" s="18" t="n"/>
      <c r="K1490" s="28">
        <f>IF($B1490="","",--TEXT($B1490,"yyyymm"))</f>
        <v/>
      </c>
      <c r="L1490" s="29">
        <f>IF($D1490="","",IFERROR(INDEX(类别属性,MATCH($D1490,类别表,0)),""))</f>
        <v/>
      </c>
      <c r="M1490" s="18" t="n"/>
      <c r="N1490" s="18" t="n"/>
      <c r="O1490" s="26" t="n"/>
      <c r="P1490" s="21">
        <f>IF($C1490="","",IF(ISNA(MATCH($C1490,账户表,0)),"※这个账户不在【基础资料】的账户档案里",IF($B1490="","※没填日期，这一笔不会进任何月份的报表",IF(AND($F1490&lt;&gt;"",$G1490&lt;&gt;""),"※收入和支出不能同时填",IF(AND(N($F1490)=0,N($G1490)=0),"※收入和支出都没填",IF(OR(N($F1490)&lt;0,N($G1490)&lt;0),"※金额不能填负数，方向反了就换一列填",IF($D1490="","※没填收支类别，分类报表会漏掉这一笔",IF(ISNA(MATCH($D1490,类别表,0)),"※收支类别不在【基础资料】的清单里",IF(AND($L1490="内部转账",$M1490=""),"△内部转账要在「对方账户」写上另一头",IF(AND($L1490="内部转账",$M1490=$C1490),"※对方账户跟本账户是同一个",IF(AND($L1490&lt;&gt;"内部转账",$M1490&lt;&gt;""),"△填了对方账户，但类别不是内部转账",IF($H1490&lt;0,"△这一笔之后该账户余额成负数了，核一下",""))))))))))))</f>
        <v/>
      </c>
    </row>
    <row r="1491">
      <c r="A1491" s="17">
        <f>IF($C1491="","",COUNTA($C$5:$C1491))</f>
        <v/>
      </c>
      <c r="B1491" s="20" t="n"/>
      <c r="C1491" s="18" t="n"/>
      <c r="D1491" s="18" t="n"/>
      <c r="E1491" s="26" t="n"/>
      <c r="F1491" s="19" t="n"/>
      <c r="G1491" s="19" t="n"/>
      <c r="H1491" s="27">
        <f>IF($C1491="","",ROUND(SUMIF(账户表,$C1491,账户期初)+SUMIFS($F$5:F1491,$C$5:C1491,$C1491)-SUMIFS($G$5:G1491,$C$5:C1491,$C1491),2))</f>
        <v/>
      </c>
      <c r="I1491" s="18" t="n"/>
      <c r="J1491" s="18" t="n"/>
      <c r="K1491" s="28">
        <f>IF($B1491="","",--TEXT($B1491,"yyyymm"))</f>
        <v/>
      </c>
      <c r="L1491" s="29">
        <f>IF($D1491="","",IFERROR(INDEX(类别属性,MATCH($D1491,类别表,0)),""))</f>
        <v/>
      </c>
      <c r="M1491" s="18" t="n"/>
      <c r="N1491" s="18" t="n"/>
      <c r="O1491" s="26" t="n"/>
      <c r="P1491" s="21">
        <f>IF($C1491="","",IF(ISNA(MATCH($C1491,账户表,0)),"※这个账户不在【基础资料】的账户档案里",IF($B1491="","※没填日期，这一笔不会进任何月份的报表",IF(AND($F1491&lt;&gt;"",$G1491&lt;&gt;""),"※收入和支出不能同时填",IF(AND(N($F1491)=0,N($G1491)=0),"※收入和支出都没填",IF(OR(N($F1491)&lt;0,N($G1491)&lt;0),"※金额不能填负数，方向反了就换一列填",IF($D1491="","※没填收支类别，分类报表会漏掉这一笔",IF(ISNA(MATCH($D1491,类别表,0)),"※收支类别不在【基础资料】的清单里",IF(AND($L1491="内部转账",$M1491=""),"△内部转账要在「对方账户」写上另一头",IF(AND($L1491="内部转账",$M1491=$C1491),"※对方账户跟本账户是同一个",IF(AND($L1491&lt;&gt;"内部转账",$M1491&lt;&gt;""),"△填了对方账户，但类别不是内部转账",IF($H1491&lt;0,"△这一笔之后该账户余额成负数了，核一下",""))))))))))))</f>
        <v/>
      </c>
    </row>
    <row r="1492">
      <c r="A1492" s="17">
        <f>IF($C1492="","",COUNTA($C$5:$C1492))</f>
        <v/>
      </c>
      <c r="B1492" s="20" t="n"/>
      <c r="C1492" s="18" t="n"/>
      <c r="D1492" s="18" t="n"/>
      <c r="E1492" s="26" t="n"/>
      <c r="F1492" s="19" t="n"/>
      <c r="G1492" s="19" t="n"/>
      <c r="H1492" s="27">
        <f>IF($C1492="","",ROUND(SUMIF(账户表,$C1492,账户期初)+SUMIFS($F$5:F1492,$C$5:C1492,$C1492)-SUMIFS($G$5:G1492,$C$5:C1492,$C1492),2))</f>
        <v/>
      </c>
      <c r="I1492" s="18" t="n"/>
      <c r="J1492" s="18" t="n"/>
      <c r="K1492" s="28">
        <f>IF($B1492="","",--TEXT($B1492,"yyyymm"))</f>
        <v/>
      </c>
      <c r="L1492" s="29">
        <f>IF($D1492="","",IFERROR(INDEX(类别属性,MATCH($D1492,类别表,0)),""))</f>
        <v/>
      </c>
      <c r="M1492" s="18" t="n"/>
      <c r="N1492" s="18" t="n"/>
      <c r="O1492" s="26" t="n"/>
      <c r="P1492" s="21">
        <f>IF($C1492="","",IF(ISNA(MATCH($C1492,账户表,0)),"※这个账户不在【基础资料】的账户档案里",IF($B1492="","※没填日期，这一笔不会进任何月份的报表",IF(AND($F1492&lt;&gt;"",$G1492&lt;&gt;""),"※收入和支出不能同时填",IF(AND(N($F1492)=0,N($G1492)=0),"※收入和支出都没填",IF(OR(N($F1492)&lt;0,N($G1492)&lt;0),"※金额不能填负数，方向反了就换一列填",IF($D1492="","※没填收支类别，分类报表会漏掉这一笔",IF(ISNA(MATCH($D1492,类别表,0)),"※收支类别不在【基础资料】的清单里",IF(AND($L1492="内部转账",$M1492=""),"△内部转账要在「对方账户」写上另一头",IF(AND($L1492="内部转账",$M1492=$C1492),"※对方账户跟本账户是同一个",IF(AND($L1492&lt;&gt;"内部转账",$M1492&lt;&gt;""),"△填了对方账户，但类别不是内部转账",IF($H1492&lt;0,"△这一笔之后该账户余额成负数了，核一下",""))))))))))))</f>
        <v/>
      </c>
    </row>
    <row r="1493">
      <c r="A1493" s="17">
        <f>IF($C1493="","",COUNTA($C$5:$C1493))</f>
        <v/>
      </c>
      <c r="B1493" s="20" t="n"/>
      <c r="C1493" s="18" t="n"/>
      <c r="D1493" s="18" t="n"/>
      <c r="E1493" s="26" t="n"/>
      <c r="F1493" s="19" t="n"/>
      <c r="G1493" s="19" t="n"/>
      <c r="H1493" s="27">
        <f>IF($C1493="","",ROUND(SUMIF(账户表,$C1493,账户期初)+SUMIFS($F$5:F1493,$C$5:C1493,$C1493)-SUMIFS($G$5:G1493,$C$5:C1493,$C1493),2))</f>
        <v/>
      </c>
      <c r="I1493" s="18" t="n"/>
      <c r="J1493" s="18" t="n"/>
      <c r="K1493" s="28">
        <f>IF($B1493="","",--TEXT($B1493,"yyyymm"))</f>
        <v/>
      </c>
      <c r="L1493" s="29">
        <f>IF($D1493="","",IFERROR(INDEX(类别属性,MATCH($D1493,类别表,0)),""))</f>
        <v/>
      </c>
      <c r="M1493" s="18" t="n"/>
      <c r="N1493" s="18" t="n"/>
      <c r="O1493" s="26" t="n"/>
      <c r="P1493" s="21">
        <f>IF($C1493="","",IF(ISNA(MATCH($C1493,账户表,0)),"※这个账户不在【基础资料】的账户档案里",IF($B1493="","※没填日期，这一笔不会进任何月份的报表",IF(AND($F1493&lt;&gt;"",$G1493&lt;&gt;""),"※收入和支出不能同时填",IF(AND(N($F1493)=0,N($G1493)=0),"※收入和支出都没填",IF(OR(N($F1493)&lt;0,N($G1493)&lt;0),"※金额不能填负数，方向反了就换一列填",IF($D1493="","※没填收支类别，分类报表会漏掉这一笔",IF(ISNA(MATCH($D1493,类别表,0)),"※收支类别不在【基础资料】的清单里",IF(AND($L1493="内部转账",$M1493=""),"△内部转账要在「对方账户」写上另一头",IF(AND($L1493="内部转账",$M1493=$C1493),"※对方账户跟本账户是同一个",IF(AND($L1493&lt;&gt;"内部转账",$M1493&lt;&gt;""),"△填了对方账户，但类别不是内部转账",IF($H1493&lt;0,"△这一笔之后该账户余额成负数了，核一下",""))))))))))))</f>
        <v/>
      </c>
    </row>
    <row r="1494">
      <c r="A1494" s="17">
        <f>IF($C1494="","",COUNTA($C$5:$C1494))</f>
        <v/>
      </c>
      <c r="B1494" s="20" t="n"/>
      <c r="C1494" s="18" t="n"/>
      <c r="D1494" s="18" t="n"/>
      <c r="E1494" s="26" t="n"/>
      <c r="F1494" s="19" t="n"/>
      <c r="G1494" s="19" t="n"/>
      <c r="H1494" s="27">
        <f>IF($C1494="","",ROUND(SUMIF(账户表,$C1494,账户期初)+SUMIFS($F$5:F1494,$C$5:C1494,$C1494)-SUMIFS($G$5:G1494,$C$5:C1494,$C1494),2))</f>
        <v/>
      </c>
      <c r="I1494" s="18" t="n"/>
      <c r="J1494" s="18" t="n"/>
      <c r="K1494" s="28">
        <f>IF($B1494="","",--TEXT($B1494,"yyyymm"))</f>
        <v/>
      </c>
      <c r="L1494" s="29">
        <f>IF($D1494="","",IFERROR(INDEX(类别属性,MATCH($D1494,类别表,0)),""))</f>
        <v/>
      </c>
      <c r="M1494" s="18" t="n"/>
      <c r="N1494" s="18" t="n"/>
      <c r="O1494" s="26" t="n"/>
      <c r="P1494" s="21">
        <f>IF($C1494="","",IF(ISNA(MATCH($C1494,账户表,0)),"※这个账户不在【基础资料】的账户档案里",IF($B1494="","※没填日期，这一笔不会进任何月份的报表",IF(AND($F1494&lt;&gt;"",$G1494&lt;&gt;""),"※收入和支出不能同时填",IF(AND(N($F1494)=0,N($G1494)=0),"※收入和支出都没填",IF(OR(N($F1494)&lt;0,N($G1494)&lt;0),"※金额不能填负数，方向反了就换一列填",IF($D1494="","※没填收支类别，分类报表会漏掉这一笔",IF(ISNA(MATCH($D1494,类别表,0)),"※收支类别不在【基础资料】的清单里",IF(AND($L1494="内部转账",$M1494=""),"△内部转账要在「对方账户」写上另一头",IF(AND($L1494="内部转账",$M1494=$C1494),"※对方账户跟本账户是同一个",IF(AND($L1494&lt;&gt;"内部转账",$M1494&lt;&gt;""),"△填了对方账户，但类别不是内部转账",IF($H1494&lt;0,"△这一笔之后该账户余额成负数了，核一下",""))))))))))))</f>
        <v/>
      </c>
    </row>
    <row r="1495">
      <c r="A1495" s="17">
        <f>IF($C1495="","",COUNTA($C$5:$C1495))</f>
        <v/>
      </c>
      <c r="B1495" s="20" t="n"/>
      <c r="C1495" s="18" t="n"/>
      <c r="D1495" s="18" t="n"/>
      <c r="E1495" s="26" t="n"/>
      <c r="F1495" s="19" t="n"/>
      <c r="G1495" s="19" t="n"/>
      <c r="H1495" s="27">
        <f>IF($C1495="","",ROUND(SUMIF(账户表,$C1495,账户期初)+SUMIFS($F$5:F1495,$C$5:C1495,$C1495)-SUMIFS($G$5:G1495,$C$5:C1495,$C1495),2))</f>
        <v/>
      </c>
      <c r="I1495" s="18" t="n"/>
      <c r="J1495" s="18" t="n"/>
      <c r="K1495" s="28">
        <f>IF($B1495="","",--TEXT($B1495,"yyyymm"))</f>
        <v/>
      </c>
      <c r="L1495" s="29">
        <f>IF($D1495="","",IFERROR(INDEX(类别属性,MATCH($D1495,类别表,0)),""))</f>
        <v/>
      </c>
      <c r="M1495" s="18" t="n"/>
      <c r="N1495" s="18" t="n"/>
      <c r="O1495" s="26" t="n"/>
      <c r="P1495" s="21">
        <f>IF($C1495="","",IF(ISNA(MATCH($C1495,账户表,0)),"※这个账户不在【基础资料】的账户档案里",IF($B1495="","※没填日期，这一笔不会进任何月份的报表",IF(AND($F1495&lt;&gt;"",$G1495&lt;&gt;""),"※收入和支出不能同时填",IF(AND(N($F1495)=0,N($G1495)=0),"※收入和支出都没填",IF(OR(N($F1495)&lt;0,N($G1495)&lt;0),"※金额不能填负数，方向反了就换一列填",IF($D1495="","※没填收支类别，分类报表会漏掉这一笔",IF(ISNA(MATCH($D1495,类别表,0)),"※收支类别不在【基础资料】的清单里",IF(AND($L1495="内部转账",$M1495=""),"△内部转账要在「对方账户」写上另一头",IF(AND($L1495="内部转账",$M1495=$C1495),"※对方账户跟本账户是同一个",IF(AND($L1495&lt;&gt;"内部转账",$M1495&lt;&gt;""),"△填了对方账户，但类别不是内部转账",IF($H1495&lt;0,"△这一笔之后该账户余额成负数了，核一下",""))))))))))))</f>
        <v/>
      </c>
    </row>
    <row r="1496">
      <c r="A1496" s="17">
        <f>IF($C1496="","",COUNTA($C$5:$C1496))</f>
        <v/>
      </c>
      <c r="B1496" s="20" t="n"/>
      <c r="C1496" s="18" t="n"/>
      <c r="D1496" s="18" t="n"/>
      <c r="E1496" s="26" t="n"/>
      <c r="F1496" s="19" t="n"/>
      <c r="G1496" s="19" t="n"/>
      <c r="H1496" s="27">
        <f>IF($C1496="","",ROUND(SUMIF(账户表,$C1496,账户期初)+SUMIFS($F$5:F1496,$C$5:C1496,$C1496)-SUMIFS($G$5:G1496,$C$5:C1496,$C1496),2))</f>
        <v/>
      </c>
      <c r="I1496" s="18" t="n"/>
      <c r="J1496" s="18" t="n"/>
      <c r="K1496" s="28">
        <f>IF($B1496="","",--TEXT($B1496,"yyyymm"))</f>
        <v/>
      </c>
      <c r="L1496" s="29">
        <f>IF($D1496="","",IFERROR(INDEX(类别属性,MATCH($D1496,类别表,0)),""))</f>
        <v/>
      </c>
      <c r="M1496" s="18" t="n"/>
      <c r="N1496" s="18" t="n"/>
      <c r="O1496" s="26" t="n"/>
      <c r="P1496" s="21">
        <f>IF($C1496="","",IF(ISNA(MATCH($C1496,账户表,0)),"※这个账户不在【基础资料】的账户档案里",IF($B1496="","※没填日期，这一笔不会进任何月份的报表",IF(AND($F1496&lt;&gt;"",$G1496&lt;&gt;""),"※收入和支出不能同时填",IF(AND(N($F1496)=0,N($G1496)=0),"※收入和支出都没填",IF(OR(N($F1496)&lt;0,N($G1496)&lt;0),"※金额不能填负数，方向反了就换一列填",IF($D1496="","※没填收支类别，分类报表会漏掉这一笔",IF(ISNA(MATCH($D1496,类别表,0)),"※收支类别不在【基础资料】的清单里",IF(AND($L1496="内部转账",$M1496=""),"△内部转账要在「对方账户」写上另一头",IF(AND($L1496="内部转账",$M1496=$C1496),"※对方账户跟本账户是同一个",IF(AND($L1496&lt;&gt;"内部转账",$M1496&lt;&gt;""),"△填了对方账户，但类别不是内部转账",IF($H1496&lt;0,"△这一笔之后该账户余额成负数了，核一下",""))))))))))))</f>
        <v/>
      </c>
    </row>
    <row r="1497">
      <c r="A1497" s="17">
        <f>IF($C1497="","",COUNTA($C$5:$C1497))</f>
        <v/>
      </c>
      <c r="B1497" s="20" t="n"/>
      <c r="C1497" s="18" t="n"/>
      <c r="D1497" s="18" t="n"/>
      <c r="E1497" s="26" t="n"/>
      <c r="F1497" s="19" t="n"/>
      <c r="G1497" s="19" t="n"/>
      <c r="H1497" s="27">
        <f>IF($C1497="","",ROUND(SUMIF(账户表,$C1497,账户期初)+SUMIFS($F$5:F1497,$C$5:C1497,$C1497)-SUMIFS($G$5:G1497,$C$5:C1497,$C1497),2))</f>
        <v/>
      </c>
      <c r="I1497" s="18" t="n"/>
      <c r="J1497" s="18" t="n"/>
      <c r="K1497" s="28">
        <f>IF($B1497="","",--TEXT($B1497,"yyyymm"))</f>
        <v/>
      </c>
      <c r="L1497" s="29">
        <f>IF($D1497="","",IFERROR(INDEX(类别属性,MATCH($D1497,类别表,0)),""))</f>
        <v/>
      </c>
      <c r="M1497" s="18" t="n"/>
      <c r="N1497" s="18" t="n"/>
      <c r="O1497" s="26" t="n"/>
      <c r="P1497" s="21">
        <f>IF($C1497="","",IF(ISNA(MATCH($C1497,账户表,0)),"※这个账户不在【基础资料】的账户档案里",IF($B1497="","※没填日期，这一笔不会进任何月份的报表",IF(AND($F1497&lt;&gt;"",$G1497&lt;&gt;""),"※收入和支出不能同时填",IF(AND(N($F1497)=0,N($G1497)=0),"※收入和支出都没填",IF(OR(N($F1497)&lt;0,N($G1497)&lt;0),"※金额不能填负数，方向反了就换一列填",IF($D1497="","※没填收支类别，分类报表会漏掉这一笔",IF(ISNA(MATCH($D1497,类别表,0)),"※收支类别不在【基础资料】的清单里",IF(AND($L1497="内部转账",$M1497=""),"△内部转账要在「对方账户」写上另一头",IF(AND($L1497="内部转账",$M1497=$C1497),"※对方账户跟本账户是同一个",IF(AND($L1497&lt;&gt;"内部转账",$M1497&lt;&gt;""),"△填了对方账户，但类别不是内部转账",IF($H1497&lt;0,"△这一笔之后该账户余额成负数了，核一下",""))))))))))))</f>
        <v/>
      </c>
    </row>
    <row r="1498">
      <c r="A1498" s="17">
        <f>IF($C1498="","",COUNTA($C$5:$C1498))</f>
        <v/>
      </c>
      <c r="B1498" s="20" t="n"/>
      <c r="C1498" s="18" t="n"/>
      <c r="D1498" s="18" t="n"/>
      <c r="E1498" s="26" t="n"/>
      <c r="F1498" s="19" t="n"/>
      <c r="G1498" s="19" t="n"/>
      <c r="H1498" s="27">
        <f>IF($C1498="","",ROUND(SUMIF(账户表,$C1498,账户期初)+SUMIFS($F$5:F1498,$C$5:C1498,$C1498)-SUMIFS($G$5:G1498,$C$5:C1498,$C1498),2))</f>
        <v/>
      </c>
      <c r="I1498" s="18" t="n"/>
      <c r="J1498" s="18" t="n"/>
      <c r="K1498" s="28">
        <f>IF($B1498="","",--TEXT($B1498,"yyyymm"))</f>
        <v/>
      </c>
      <c r="L1498" s="29">
        <f>IF($D1498="","",IFERROR(INDEX(类别属性,MATCH($D1498,类别表,0)),""))</f>
        <v/>
      </c>
      <c r="M1498" s="18" t="n"/>
      <c r="N1498" s="18" t="n"/>
      <c r="O1498" s="26" t="n"/>
      <c r="P1498" s="21">
        <f>IF($C1498="","",IF(ISNA(MATCH($C1498,账户表,0)),"※这个账户不在【基础资料】的账户档案里",IF($B1498="","※没填日期，这一笔不会进任何月份的报表",IF(AND($F1498&lt;&gt;"",$G1498&lt;&gt;""),"※收入和支出不能同时填",IF(AND(N($F1498)=0,N($G1498)=0),"※收入和支出都没填",IF(OR(N($F1498)&lt;0,N($G1498)&lt;0),"※金额不能填负数，方向反了就换一列填",IF($D1498="","※没填收支类别，分类报表会漏掉这一笔",IF(ISNA(MATCH($D1498,类别表,0)),"※收支类别不在【基础资料】的清单里",IF(AND($L1498="内部转账",$M1498=""),"△内部转账要在「对方账户」写上另一头",IF(AND($L1498="内部转账",$M1498=$C1498),"※对方账户跟本账户是同一个",IF(AND($L1498&lt;&gt;"内部转账",$M1498&lt;&gt;""),"△填了对方账户，但类别不是内部转账",IF($H1498&lt;0,"△这一笔之后该账户余额成负数了，核一下",""))))))))))))</f>
        <v/>
      </c>
    </row>
    <row r="1499">
      <c r="A1499" s="17">
        <f>IF($C1499="","",COUNTA($C$5:$C1499))</f>
        <v/>
      </c>
      <c r="B1499" s="20" t="n"/>
      <c r="C1499" s="18" t="n"/>
      <c r="D1499" s="18" t="n"/>
      <c r="E1499" s="26" t="n"/>
      <c r="F1499" s="19" t="n"/>
      <c r="G1499" s="19" t="n"/>
      <c r="H1499" s="27">
        <f>IF($C1499="","",ROUND(SUMIF(账户表,$C1499,账户期初)+SUMIFS($F$5:F1499,$C$5:C1499,$C1499)-SUMIFS($G$5:G1499,$C$5:C1499,$C1499),2))</f>
        <v/>
      </c>
      <c r="I1499" s="18" t="n"/>
      <c r="J1499" s="18" t="n"/>
      <c r="K1499" s="28">
        <f>IF($B1499="","",--TEXT($B1499,"yyyymm"))</f>
        <v/>
      </c>
      <c r="L1499" s="29">
        <f>IF($D1499="","",IFERROR(INDEX(类别属性,MATCH($D1499,类别表,0)),""))</f>
        <v/>
      </c>
      <c r="M1499" s="18" t="n"/>
      <c r="N1499" s="18" t="n"/>
      <c r="O1499" s="26" t="n"/>
      <c r="P1499" s="21">
        <f>IF($C1499="","",IF(ISNA(MATCH($C1499,账户表,0)),"※这个账户不在【基础资料】的账户档案里",IF($B1499="","※没填日期，这一笔不会进任何月份的报表",IF(AND($F1499&lt;&gt;"",$G1499&lt;&gt;""),"※收入和支出不能同时填",IF(AND(N($F1499)=0,N($G1499)=0),"※收入和支出都没填",IF(OR(N($F1499)&lt;0,N($G1499)&lt;0),"※金额不能填负数，方向反了就换一列填",IF($D1499="","※没填收支类别，分类报表会漏掉这一笔",IF(ISNA(MATCH($D1499,类别表,0)),"※收支类别不在【基础资料】的清单里",IF(AND($L1499="内部转账",$M1499=""),"△内部转账要在「对方账户」写上另一头",IF(AND($L1499="内部转账",$M1499=$C1499),"※对方账户跟本账户是同一个",IF(AND($L1499&lt;&gt;"内部转账",$M1499&lt;&gt;""),"△填了对方账户，但类别不是内部转账",IF($H1499&lt;0,"△这一笔之后该账户余额成负数了，核一下",""))))))))))))</f>
        <v/>
      </c>
    </row>
    <row r="1500">
      <c r="A1500" s="17">
        <f>IF($C1500="","",COUNTA($C$5:$C1500))</f>
        <v/>
      </c>
      <c r="B1500" s="20" t="n"/>
      <c r="C1500" s="18" t="n"/>
      <c r="D1500" s="18" t="n"/>
      <c r="E1500" s="26" t="n"/>
      <c r="F1500" s="19" t="n"/>
      <c r="G1500" s="19" t="n"/>
      <c r="H1500" s="27">
        <f>IF($C1500="","",ROUND(SUMIF(账户表,$C1500,账户期初)+SUMIFS($F$5:F1500,$C$5:C1500,$C1500)-SUMIFS($G$5:G1500,$C$5:C1500,$C1500),2))</f>
        <v/>
      </c>
      <c r="I1500" s="18" t="n"/>
      <c r="J1500" s="18" t="n"/>
      <c r="K1500" s="28">
        <f>IF($B1500="","",--TEXT($B1500,"yyyymm"))</f>
        <v/>
      </c>
      <c r="L1500" s="29">
        <f>IF($D1500="","",IFERROR(INDEX(类别属性,MATCH($D1500,类别表,0)),""))</f>
        <v/>
      </c>
      <c r="M1500" s="18" t="n"/>
      <c r="N1500" s="18" t="n"/>
      <c r="O1500" s="26" t="n"/>
      <c r="P1500" s="21">
        <f>IF($C1500="","",IF(ISNA(MATCH($C1500,账户表,0)),"※这个账户不在【基础资料】的账户档案里",IF($B1500="","※没填日期，这一笔不会进任何月份的报表",IF(AND($F1500&lt;&gt;"",$G1500&lt;&gt;""),"※收入和支出不能同时填",IF(AND(N($F1500)=0,N($G1500)=0),"※收入和支出都没填",IF(OR(N($F1500)&lt;0,N($G1500)&lt;0),"※金额不能填负数，方向反了就换一列填",IF($D1500="","※没填收支类别，分类报表会漏掉这一笔",IF(ISNA(MATCH($D1500,类别表,0)),"※收支类别不在【基础资料】的清单里",IF(AND($L1500="内部转账",$M1500=""),"△内部转账要在「对方账户」写上另一头",IF(AND($L1500="内部转账",$M1500=$C1500),"※对方账户跟本账户是同一个",IF(AND($L1500&lt;&gt;"内部转账",$M1500&lt;&gt;""),"△填了对方账户，但类别不是内部转账",IF($H1500&lt;0,"△这一笔之后该账户余额成负数了，核一下",""))))))))))))</f>
        <v/>
      </c>
    </row>
    <row r="1501">
      <c r="A1501" s="17">
        <f>IF($C1501="","",COUNTA($C$5:$C1501))</f>
        <v/>
      </c>
      <c r="B1501" s="20" t="n"/>
      <c r="C1501" s="18" t="n"/>
      <c r="D1501" s="18" t="n"/>
      <c r="E1501" s="26" t="n"/>
      <c r="F1501" s="19" t="n"/>
      <c r="G1501" s="19" t="n"/>
      <c r="H1501" s="27">
        <f>IF($C1501="","",ROUND(SUMIF(账户表,$C1501,账户期初)+SUMIFS($F$5:F1501,$C$5:C1501,$C1501)-SUMIFS($G$5:G1501,$C$5:C1501,$C1501),2))</f>
        <v/>
      </c>
      <c r="I1501" s="18" t="n"/>
      <c r="J1501" s="18" t="n"/>
      <c r="K1501" s="28">
        <f>IF($B1501="","",--TEXT($B1501,"yyyymm"))</f>
        <v/>
      </c>
      <c r="L1501" s="29">
        <f>IF($D1501="","",IFERROR(INDEX(类别属性,MATCH($D1501,类别表,0)),""))</f>
        <v/>
      </c>
      <c r="M1501" s="18" t="n"/>
      <c r="N1501" s="18" t="n"/>
      <c r="O1501" s="26" t="n"/>
      <c r="P1501" s="21">
        <f>IF($C1501="","",IF(ISNA(MATCH($C1501,账户表,0)),"※这个账户不在【基础资料】的账户档案里",IF($B1501="","※没填日期，这一笔不会进任何月份的报表",IF(AND($F1501&lt;&gt;"",$G1501&lt;&gt;""),"※收入和支出不能同时填",IF(AND(N($F1501)=0,N($G1501)=0),"※收入和支出都没填",IF(OR(N($F1501)&lt;0,N($G1501)&lt;0),"※金额不能填负数，方向反了就换一列填",IF($D1501="","※没填收支类别，分类报表会漏掉这一笔",IF(ISNA(MATCH($D1501,类别表,0)),"※收支类别不在【基础资料】的清单里",IF(AND($L1501="内部转账",$M1501=""),"△内部转账要在「对方账户」写上另一头",IF(AND($L1501="内部转账",$M1501=$C1501),"※对方账户跟本账户是同一个",IF(AND($L1501&lt;&gt;"内部转账",$M1501&lt;&gt;""),"△填了对方账户，但类别不是内部转账",IF($H1501&lt;0,"△这一笔之后该账户余额成负数了，核一下",""))))))))))))</f>
        <v/>
      </c>
    </row>
    <row r="1502">
      <c r="A1502" s="17">
        <f>IF($C1502="","",COUNTA($C$5:$C1502))</f>
        <v/>
      </c>
      <c r="B1502" s="20" t="n"/>
      <c r="C1502" s="18" t="n"/>
      <c r="D1502" s="18" t="n"/>
      <c r="E1502" s="26" t="n"/>
      <c r="F1502" s="19" t="n"/>
      <c r="G1502" s="19" t="n"/>
      <c r="H1502" s="27">
        <f>IF($C1502="","",ROUND(SUMIF(账户表,$C1502,账户期初)+SUMIFS($F$5:F1502,$C$5:C1502,$C1502)-SUMIFS($G$5:G1502,$C$5:C1502,$C1502),2))</f>
        <v/>
      </c>
      <c r="I1502" s="18" t="n"/>
      <c r="J1502" s="18" t="n"/>
      <c r="K1502" s="28">
        <f>IF($B1502="","",--TEXT($B1502,"yyyymm"))</f>
        <v/>
      </c>
      <c r="L1502" s="29">
        <f>IF($D1502="","",IFERROR(INDEX(类别属性,MATCH($D1502,类别表,0)),""))</f>
        <v/>
      </c>
      <c r="M1502" s="18" t="n"/>
      <c r="N1502" s="18" t="n"/>
      <c r="O1502" s="26" t="n"/>
      <c r="P1502" s="21">
        <f>IF($C1502="","",IF(ISNA(MATCH($C1502,账户表,0)),"※这个账户不在【基础资料】的账户档案里",IF($B1502="","※没填日期，这一笔不会进任何月份的报表",IF(AND($F1502&lt;&gt;"",$G1502&lt;&gt;""),"※收入和支出不能同时填",IF(AND(N($F1502)=0,N($G1502)=0),"※收入和支出都没填",IF(OR(N($F1502)&lt;0,N($G1502)&lt;0),"※金额不能填负数，方向反了就换一列填",IF($D1502="","※没填收支类别，分类报表会漏掉这一笔",IF(ISNA(MATCH($D1502,类别表,0)),"※收支类别不在【基础资料】的清单里",IF(AND($L1502="内部转账",$M1502=""),"△内部转账要在「对方账户」写上另一头",IF(AND($L1502="内部转账",$M1502=$C1502),"※对方账户跟本账户是同一个",IF(AND($L1502&lt;&gt;"内部转账",$M1502&lt;&gt;""),"△填了对方账户，但类别不是内部转账",IF($H1502&lt;0,"△这一笔之后该账户余额成负数了，核一下",""))))))))))))</f>
        <v/>
      </c>
    </row>
    <row r="1503">
      <c r="A1503" s="17">
        <f>IF($C1503="","",COUNTA($C$5:$C1503))</f>
        <v/>
      </c>
      <c r="B1503" s="20" t="n"/>
      <c r="C1503" s="18" t="n"/>
      <c r="D1503" s="18" t="n"/>
      <c r="E1503" s="26" t="n"/>
      <c r="F1503" s="19" t="n"/>
      <c r="G1503" s="19" t="n"/>
      <c r="H1503" s="27">
        <f>IF($C1503="","",ROUND(SUMIF(账户表,$C1503,账户期初)+SUMIFS($F$5:F1503,$C$5:C1503,$C1503)-SUMIFS($G$5:G1503,$C$5:C1503,$C1503),2))</f>
        <v/>
      </c>
      <c r="I1503" s="18" t="n"/>
      <c r="J1503" s="18" t="n"/>
      <c r="K1503" s="28">
        <f>IF($B1503="","",--TEXT($B1503,"yyyymm"))</f>
        <v/>
      </c>
      <c r="L1503" s="29">
        <f>IF($D1503="","",IFERROR(INDEX(类别属性,MATCH($D1503,类别表,0)),""))</f>
        <v/>
      </c>
      <c r="M1503" s="18" t="n"/>
      <c r="N1503" s="18" t="n"/>
      <c r="O1503" s="26" t="n"/>
      <c r="P1503" s="21">
        <f>IF($C1503="","",IF(ISNA(MATCH($C1503,账户表,0)),"※这个账户不在【基础资料】的账户档案里",IF($B1503="","※没填日期，这一笔不会进任何月份的报表",IF(AND($F1503&lt;&gt;"",$G1503&lt;&gt;""),"※收入和支出不能同时填",IF(AND(N($F1503)=0,N($G1503)=0),"※收入和支出都没填",IF(OR(N($F1503)&lt;0,N($G1503)&lt;0),"※金额不能填负数，方向反了就换一列填",IF($D1503="","※没填收支类别，分类报表会漏掉这一笔",IF(ISNA(MATCH($D1503,类别表,0)),"※收支类别不在【基础资料】的清单里",IF(AND($L1503="内部转账",$M1503=""),"△内部转账要在「对方账户」写上另一头",IF(AND($L1503="内部转账",$M1503=$C1503),"※对方账户跟本账户是同一个",IF(AND($L1503&lt;&gt;"内部转账",$M1503&lt;&gt;""),"△填了对方账户，但类别不是内部转账",IF($H1503&lt;0,"△这一笔之后该账户余额成负数了，核一下",""))))))))))))</f>
        <v/>
      </c>
    </row>
    <row r="1504">
      <c r="A1504" s="17">
        <f>IF($C1504="","",COUNTA($C$5:$C1504))</f>
        <v/>
      </c>
      <c r="B1504" s="20" t="n"/>
      <c r="C1504" s="18" t="n"/>
      <c r="D1504" s="18" t="n"/>
      <c r="E1504" s="26" t="n"/>
      <c r="F1504" s="19" t="n"/>
      <c r="G1504" s="19" t="n"/>
      <c r="H1504" s="27">
        <f>IF($C1504="","",ROUND(SUMIF(账户表,$C1504,账户期初)+SUMIFS($F$5:F1504,$C$5:C1504,$C1504)-SUMIFS($G$5:G1504,$C$5:C1504,$C1504),2))</f>
        <v/>
      </c>
      <c r="I1504" s="18" t="n"/>
      <c r="J1504" s="18" t="n"/>
      <c r="K1504" s="28">
        <f>IF($B1504="","",--TEXT($B1504,"yyyymm"))</f>
        <v/>
      </c>
      <c r="L1504" s="29">
        <f>IF($D1504="","",IFERROR(INDEX(类别属性,MATCH($D1504,类别表,0)),""))</f>
        <v/>
      </c>
      <c r="M1504" s="18" t="n"/>
      <c r="N1504" s="18" t="n"/>
      <c r="O1504" s="26" t="n"/>
      <c r="P1504" s="21">
        <f>IF($C1504="","",IF(ISNA(MATCH($C1504,账户表,0)),"※这个账户不在【基础资料】的账户档案里",IF($B1504="","※没填日期，这一笔不会进任何月份的报表",IF(AND($F1504&lt;&gt;"",$G1504&lt;&gt;""),"※收入和支出不能同时填",IF(AND(N($F1504)=0,N($G1504)=0),"※收入和支出都没填",IF(OR(N($F1504)&lt;0,N($G1504)&lt;0),"※金额不能填负数，方向反了就换一列填",IF($D1504="","※没填收支类别，分类报表会漏掉这一笔",IF(ISNA(MATCH($D1504,类别表,0)),"※收支类别不在【基础资料】的清单里",IF(AND($L1504="内部转账",$M1504=""),"△内部转账要在「对方账户」写上另一头",IF(AND($L1504="内部转账",$M1504=$C1504),"※对方账户跟本账户是同一个",IF(AND($L1504&lt;&gt;"内部转账",$M1504&lt;&gt;""),"△填了对方账户，但类别不是内部转账",IF($H1504&lt;0,"△这一笔之后该账户余额成负数了，核一下",""))))))))))))</f>
        <v/>
      </c>
    </row>
    <row r="1505">
      <c r="A1505" s="17">
        <f>IF($C1505="","",COUNTA($C$5:$C1505))</f>
        <v/>
      </c>
      <c r="B1505" s="20" t="n"/>
      <c r="C1505" s="18" t="n"/>
      <c r="D1505" s="18" t="n"/>
      <c r="E1505" s="26" t="n"/>
      <c r="F1505" s="19" t="n"/>
      <c r="G1505" s="19" t="n"/>
      <c r="H1505" s="27">
        <f>IF($C1505="","",ROUND(SUMIF(账户表,$C1505,账户期初)+SUMIFS($F$5:F1505,$C$5:C1505,$C1505)-SUMIFS($G$5:G1505,$C$5:C1505,$C1505),2))</f>
        <v/>
      </c>
      <c r="I1505" s="18" t="n"/>
      <c r="J1505" s="18" t="n"/>
      <c r="K1505" s="28">
        <f>IF($B1505="","",--TEXT($B1505,"yyyymm"))</f>
        <v/>
      </c>
      <c r="L1505" s="29">
        <f>IF($D1505="","",IFERROR(INDEX(类别属性,MATCH($D1505,类别表,0)),""))</f>
        <v/>
      </c>
      <c r="M1505" s="18" t="n"/>
      <c r="N1505" s="18" t="n"/>
      <c r="O1505" s="26" t="n"/>
      <c r="P1505" s="21">
        <f>IF($C1505="","",IF(ISNA(MATCH($C1505,账户表,0)),"※这个账户不在【基础资料】的账户档案里",IF($B1505="","※没填日期，这一笔不会进任何月份的报表",IF(AND($F1505&lt;&gt;"",$G1505&lt;&gt;""),"※收入和支出不能同时填",IF(AND(N($F1505)=0,N($G1505)=0),"※收入和支出都没填",IF(OR(N($F1505)&lt;0,N($G1505)&lt;0),"※金额不能填负数，方向反了就换一列填",IF($D1505="","※没填收支类别，分类报表会漏掉这一笔",IF(ISNA(MATCH($D1505,类别表,0)),"※收支类别不在【基础资料】的清单里",IF(AND($L1505="内部转账",$M1505=""),"△内部转账要在「对方账户」写上另一头",IF(AND($L1505="内部转账",$M1505=$C1505),"※对方账户跟本账户是同一个",IF(AND($L1505&lt;&gt;"内部转账",$M1505&lt;&gt;""),"△填了对方账户，但类别不是内部转账",IF($H1505&lt;0,"△这一笔之后该账户余额成负数了，核一下",""))))))))))))</f>
        <v/>
      </c>
    </row>
    <row r="1506">
      <c r="A1506" s="17">
        <f>IF($C1506="","",COUNTA($C$5:$C1506))</f>
        <v/>
      </c>
      <c r="B1506" s="20" t="n"/>
      <c r="C1506" s="18" t="n"/>
      <c r="D1506" s="18" t="n"/>
      <c r="E1506" s="26" t="n"/>
      <c r="F1506" s="19" t="n"/>
      <c r="G1506" s="19" t="n"/>
      <c r="H1506" s="27">
        <f>IF($C1506="","",ROUND(SUMIF(账户表,$C1506,账户期初)+SUMIFS($F$5:F1506,$C$5:C1506,$C1506)-SUMIFS($G$5:G1506,$C$5:C1506,$C1506),2))</f>
        <v/>
      </c>
      <c r="I1506" s="18" t="n"/>
      <c r="J1506" s="18" t="n"/>
      <c r="K1506" s="28">
        <f>IF($B1506="","",--TEXT($B1506,"yyyymm"))</f>
        <v/>
      </c>
      <c r="L1506" s="29">
        <f>IF($D1506="","",IFERROR(INDEX(类别属性,MATCH($D1506,类别表,0)),""))</f>
        <v/>
      </c>
      <c r="M1506" s="18" t="n"/>
      <c r="N1506" s="18" t="n"/>
      <c r="O1506" s="26" t="n"/>
      <c r="P1506" s="21">
        <f>IF($C1506="","",IF(ISNA(MATCH($C1506,账户表,0)),"※这个账户不在【基础资料】的账户档案里",IF($B1506="","※没填日期，这一笔不会进任何月份的报表",IF(AND($F1506&lt;&gt;"",$G1506&lt;&gt;""),"※收入和支出不能同时填",IF(AND(N($F1506)=0,N($G1506)=0),"※收入和支出都没填",IF(OR(N($F1506)&lt;0,N($G1506)&lt;0),"※金额不能填负数，方向反了就换一列填",IF($D1506="","※没填收支类别，分类报表会漏掉这一笔",IF(ISNA(MATCH($D1506,类别表,0)),"※收支类别不在【基础资料】的清单里",IF(AND($L1506="内部转账",$M1506=""),"△内部转账要在「对方账户」写上另一头",IF(AND($L1506="内部转账",$M1506=$C1506),"※对方账户跟本账户是同一个",IF(AND($L1506&lt;&gt;"内部转账",$M1506&lt;&gt;""),"△填了对方账户，但类别不是内部转账",IF($H1506&lt;0,"△这一笔之后该账户余额成负数了，核一下",""))))))))))))</f>
        <v/>
      </c>
    </row>
    <row r="1507">
      <c r="A1507" s="17">
        <f>IF($C1507="","",COUNTA($C$5:$C1507))</f>
        <v/>
      </c>
      <c r="B1507" s="20" t="n"/>
      <c r="C1507" s="18" t="n"/>
      <c r="D1507" s="18" t="n"/>
      <c r="E1507" s="26" t="n"/>
      <c r="F1507" s="19" t="n"/>
      <c r="G1507" s="19" t="n"/>
      <c r="H1507" s="27">
        <f>IF($C1507="","",ROUND(SUMIF(账户表,$C1507,账户期初)+SUMIFS($F$5:F1507,$C$5:C1507,$C1507)-SUMIFS($G$5:G1507,$C$5:C1507,$C1507),2))</f>
        <v/>
      </c>
      <c r="I1507" s="18" t="n"/>
      <c r="J1507" s="18" t="n"/>
      <c r="K1507" s="28">
        <f>IF($B1507="","",--TEXT($B1507,"yyyymm"))</f>
        <v/>
      </c>
      <c r="L1507" s="29">
        <f>IF($D1507="","",IFERROR(INDEX(类别属性,MATCH($D1507,类别表,0)),""))</f>
        <v/>
      </c>
      <c r="M1507" s="18" t="n"/>
      <c r="N1507" s="18" t="n"/>
      <c r="O1507" s="26" t="n"/>
      <c r="P1507" s="21">
        <f>IF($C1507="","",IF(ISNA(MATCH($C1507,账户表,0)),"※这个账户不在【基础资料】的账户档案里",IF($B1507="","※没填日期，这一笔不会进任何月份的报表",IF(AND($F1507&lt;&gt;"",$G1507&lt;&gt;""),"※收入和支出不能同时填",IF(AND(N($F1507)=0,N($G1507)=0),"※收入和支出都没填",IF(OR(N($F1507)&lt;0,N($G1507)&lt;0),"※金额不能填负数，方向反了就换一列填",IF($D1507="","※没填收支类别，分类报表会漏掉这一笔",IF(ISNA(MATCH($D1507,类别表,0)),"※收支类别不在【基础资料】的清单里",IF(AND($L1507="内部转账",$M1507=""),"△内部转账要在「对方账户」写上另一头",IF(AND($L1507="内部转账",$M1507=$C1507),"※对方账户跟本账户是同一个",IF(AND($L1507&lt;&gt;"内部转账",$M1507&lt;&gt;""),"△填了对方账户，但类别不是内部转账",IF($H1507&lt;0,"△这一笔之后该账户余额成负数了，核一下",""))))))))))))</f>
        <v/>
      </c>
    </row>
    <row r="1508">
      <c r="A1508" s="17">
        <f>IF($C1508="","",COUNTA($C$5:$C1508))</f>
        <v/>
      </c>
      <c r="B1508" s="20" t="n"/>
      <c r="C1508" s="18" t="n"/>
      <c r="D1508" s="18" t="n"/>
      <c r="E1508" s="26" t="n"/>
      <c r="F1508" s="19" t="n"/>
      <c r="G1508" s="19" t="n"/>
      <c r="H1508" s="27">
        <f>IF($C1508="","",ROUND(SUMIF(账户表,$C1508,账户期初)+SUMIFS($F$5:F1508,$C$5:C1508,$C1508)-SUMIFS($G$5:G1508,$C$5:C1508,$C1508),2))</f>
        <v/>
      </c>
      <c r="I1508" s="18" t="n"/>
      <c r="J1508" s="18" t="n"/>
      <c r="K1508" s="28">
        <f>IF($B1508="","",--TEXT($B1508,"yyyymm"))</f>
        <v/>
      </c>
      <c r="L1508" s="29">
        <f>IF($D1508="","",IFERROR(INDEX(类别属性,MATCH($D1508,类别表,0)),""))</f>
        <v/>
      </c>
      <c r="M1508" s="18" t="n"/>
      <c r="N1508" s="18" t="n"/>
      <c r="O1508" s="26" t="n"/>
      <c r="P1508" s="21">
        <f>IF($C1508="","",IF(ISNA(MATCH($C1508,账户表,0)),"※这个账户不在【基础资料】的账户档案里",IF($B1508="","※没填日期，这一笔不会进任何月份的报表",IF(AND($F1508&lt;&gt;"",$G1508&lt;&gt;""),"※收入和支出不能同时填",IF(AND(N($F1508)=0,N($G1508)=0),"※收入和支出都没填",IF(OR(N($F1508)&lt;0,N($G1508)&lt;0),"※金额不能填负数，方向反了就换一列填",IF($D1508="","※没填收支类别，分类报表会漏掉这一笔",IF(ISNA(MATCH($D1508,类别表,0)),"※收支类别不在【基础资料】的清单里",IF(AND($L1508="内部转账",$M1508=""),"△内部转账要在「对方账户」写上另一头",IF(AND($L1508="内部转账",$M1508=$C1508),"※对方账户跟本账户是同一个",IF(AND($L1508&lt;&gt;"内部转账",$M1508&lt;&gt;""),"△填了对方账户，但类别不是内部转账",IF($H1508&lt;0,"△这一笔之后该账户余额成负数了，核一下",""))))))))))))</f>
        <v/>
      </c>
    </row>
    <row r="1509">
      <c r="A1509" s="17">
        <f>IF($C1509="","",COUNTA($C$5:$C1509))</f>
        <v/>
      </c>
      <c r="B1509" s="20" t="n"/>
      <c r="C1509" s="18" t="n"/>
      <c r="D1509" s="18" t="n"/>
      <c r="E1509" s="26" t="n"/>
      <c r="F1509" s="19" t="n"/>
      <c r="G1509" s="19" t="n"/>
      <c r="H1509" s="27">
        <f>IF($C1509="","",ROUND(SUMIF(账户表,$C1509,账户期初)+SUMIFS($F$5:F1509,$C$5:C1509,$C1509)-SUMIFS($G$5:G1509,$C$5:C1509,$C1509),2))</f>
        <v/>
      </c>
      <c r="I1509" s="18" t="n"/>
      <c r="J1509" s="18" t="n"/>
      <c r="K1509" s="28">
        <f>IF($B1509="","",--TEXT($B1509,"yyyymm"))</f>
        <v/>
      </c>
      <c r="L1509" s="29">
        <f>IF($D1509="","",IFERROR(INDEX(类别属性,MATCH($D1509,类别表,0)),""))</f>
        <v/>
      </c>
      <c r="M1509" s="18" t="n"/>
      <c r="N1509" s="18" t="n"/>
      <c r="O1509" s="26" t="n"/>
      <c r="P1509" s="21">
        <f>IF($C1509="","",IF(ISNA(MATCH($C1509,账户表,0)),"※这个账户不在【基础资料】的账户档案里",IF($B1509="","※没填日期，这一笔不会进任何月份的报表",IF(AND($F1509&lt;&gt;"",$G1509&lt;&gt;""),"※收入和支出不能同时填",IF(AND(N($F1509)=0,N($G1509)=0),"※收入和支出都没填",IF(OR(N($F1509)&lt;0,N($G1509)&lt;0),"※金额不能填负数，方向反了就换一列填",IF($D1509="","※没填收支类别，分类报表会漏掉这一笔",IF(ISNA(MATCH($D1509,类别表,0)),"※收支类别不在【基础资料】的清单里",IF(AND($L1509="内部转账",$M1509=""),"△内部转账要在「对方账户」写上另一头",IF(AND($L1509="内部转账",$M1509=$C1509),"※对方账户跟本账户是同一个",IF(AND($L1509&lt;&gt;"内部转账",$M1509&lt;&gt;""),"△填了对方账户，但类别不是内部转账",IF($H1509&lt;0,"△这一笔之后该账户余额成负数了，核一下",""))))))))))))</f>
        <v/>
      </c>
    </row>
    <row r="1510">
      <c r="A1510" s="17">
        <f>IF($C1510="","",COUNTA($C$5:$C1510))</f>
        <v/>
      </c>
      <c r="B1510" s="20" t="n"/>
      <c r="C1510" s="18" t="n"/>
      <c r="D1510" s="18" t="n"/>
      <c r="E1510" s="26" t="n"/>
      <c r="F1510" s="19" t="n"/>
      <c r="G1510" s="19" t="n"/>
      <c r="H1510" s="27">
        <f>IF($C1510="","",ROUND(SUMIF(账户表,$C1510,账户期初)+SUMIFS($F$5:F1510,$C$5:C1510,$C1510)-SUMIFS($G$5:G1510,$C$5:C1510,$C1510),2))</f>
        <v/>
      </c>
      <c r="I1510" s="18" t="n"/>
      <c r="J1510" s="18" t="n"/>
      <c r="K1510" s="28">
        <f>IF($B1510="","",--TEXT($B1510,"yyyymm"))</f>
        <v/>
      </c>
      <c r="L1510" s="29">
        <f>IF($D1510="","",IFERROR(INDEX(类别属性,MATCH($D1510,类别表,0)),""))</f>
        <v/>
      </c>
      <c r="M1510" s="18" t="n"/>
      <c r="N1510" s="18" t="n"/>
      <c r="O1510" s="26" t="n"/>
      <c r="P1510" s="21">
        <f>IF($C1510="","",IF(ISNA(MATCH($C1510,账户表,0)),"※这个账户不在【基础资料】的账户档案里",IF($B1510="","※没填日期，这一笔不会进任何月份的报表",IF(AND($F1510&lt;&gt;"",$G1510&lt;&gt;""),"※收入和支出不能同时填",IF(AND(N($F1510)=0,N($G1510)=0),"※收入和支出都没填",IF(OR(N($F1510)&lt;0,N($G1510)&lt;0),"※金额不能填负数，方向反了就换一列填",IF($D1510="","※没填收支类别，分类报表会漏掉这一笔",IF(ISNA(MATCH($D1510,类别表,0)),"※收支类别不在【基础资料】的清单里",IF(AND($L1510="内部转账",$M1510=""),"△内部转账要在「对方账户」写上另一头",IF(AND($L1510="内部转账",$M1510=$C1510),"※对方账户跟本账户是同一个",IF(AND($L1510&lt;&gt;"内部转账",$M1510&lt;&gt;""),"△填了对方账户，但类别不是内部转账",IF($H1510&lt;0,"△这一笔之后该账户余额成负数了，核一下",""))))))))))))</f>
        <v/>
      </c>
    </row>
    <row r="1511">
      <c r="A1511" s="17">
        <f>IF($C1511="","",COUNTA($C$5:$C1511))</f>
        <v/>
      </c>
      <c r="B1511" s="20" t="n"/>
      <c r="C1511" s="18" t="n"/>
      <c r="D1511" s="18" t="n"/>
      <c r="E1511" s="26" t="n"/>
      <c r="F1511" s="19" t="n"/>
      <c r="G1511" s="19" t="n"/>
      <c r="H1511" s="27">
        <f>IF($C1511="","",ROUND(SUMIF(账户表,$C1511,账户期初)+SUMIFS($F$5:F1511,$C$5:C1511,$C1511)-SUMIFS($G$5:G1511,$C$5:C1511,$C1511),2))</f>
        <v/>
      </c>
      <c r="I1511" s="18" t="n"/>
      <c r="J1511" s="18" t="n"/>
      <c r="K1511" s="28">
        <f>IF($B1511="","",--TEXT($B1511,"yyyymm"))</f>
        <v/>
      </c>
      <c r="L1511" s="29">
        <f>IF($D1511="","",IFERROR(INDEX(类别属性,MATCH($D1511,类别表,0)),""))</f>
        <v/>
      </c>
      <c r="M1511" s="18" t="n"/>
      <c r="N1511" s="18" t="n"/>
      <c r="O1511" s="26" t="n"/>
      <c r="P1511" s="21">
        <f>IF($C1511="","",IF(ISNA(MATCH($C1511,账户表,0)),"※这个账户不在【基础资料】的账户档案里",IF($B1511="","※没填日期，这一笔不会进任何月份的报表",IF(AND($F1511&lt;&gt;"",$G1511&lt;&gt;""),"※收入和支出不能同时填",IF(AND(N($F1511)=0,N($G1511)=0),"※收入和支出都没填",IF(OR(N($F1511)&lt;0,N($G1511)&lt;0),"※金额不能填负数，方向反了就换一列填",IF($D1511="","※没填收支类别，分类报表会漏掉这一笔",IF(ISNA(MATCH($D1511,类别表,0)),"※收支类别不在【基础资料】的清单里",IF(AND($L1511="内部转账",$M1511=""),"△内部转账要在「对方账户」写上另一头",IF(AND($L1511="内部转账",$M1511=$C1511),"※对方账户跟本账户是同一个",IF(AND($L1511&lt;&gt;"内部转账",$M1511&lt;&gt;""),"△填了对方账户，但类别不是内部转账",IF($H1511&lt;0,"△这一笔之后该账户余额成负数了，核一下",""))))))))))))</f>
        <v/>
      </c>
    </row>
    <row r="1512">
      <c r="A1512" s="17">
        <f>IF($C1512="","",COUNTA($C$5:$C1512))</f>
        <v/>
      </c>
      <c r="B1512" s="20" t="n"/>
      <c r="C1512" s="18" t="n"/>
      <c r="D1512" s="18" t="n"/>
      <c r="E1512" s="26" t="n"/>
      <c r="F1512" s="19" t="n"/>
      <c r="G1512" s="19" t="n"/>
      <c r="H1512" s="27">
        <f>IF($C1512="","",ROUND(SUMIF(账户表,$C1512,账户期初)+SUMIFS($F$5:F1512,$C$5:C1512,$C1512)-SUMIFS($G$5:G1512,$C$5:C1512,$C1512),2))</f>
        <v/>
      </c>
      <c r="I1512" s="18" t="n"/>
      <c r="J1512" s="18" t="n"/>
      <c r="K1512" s="28">
        <f>IF($B1512="","",--TEXT($B1512,"yyyymm"))</f>
        <v/>
      </c>
      <c r="L1512" s="29">
        <f>IF($D1512="","",IFERROR(INDEX(类别属性,MATCH($D1512,类别表,0)),""))</f>
        <v/>
      </c>
      <c r="M1512" s="18" t="n"/>
      <c r="N1512" s="18" t="n"/>
      <c r="O1512" s="26" t="n"/>
      <c r="P1512" s="21">
        <f>IF($C1512="","",IF(ISNA(MATCH($C1512,账户表,0)),"※这个账户不在【基础资料】的账户档案里",IF($B1512="","※没填日期，这一笔不会进任何月份的报表",IF(AND($F1512&lt;&gt;"",$G1512&lt;&gt;""),"※收入和支出不能同时填",IF(AND(N($F1512)=0,N($G1512)=0),"※收入和支出都没填",IF(OR(N($F1512)&lt;0,N($G1512)&lt;0),"※金额不能填负数，方向反了就换一列填",IF($D1512="","※没填收支类别，分类报表会漏掉这一笔",IF(ISNA(MATCH($D1512,类别表,0)),"※收支类别不在【基础资料】的清单里",IF(AND($L1512="内部转账",$M1512=""),"△内部转账要在「对方账户」写上另一头",IF(AND($L1512="内部转账",$M1512=$C1512),"※对方账户跟本账户是同一个",IF(AND($L1512&lt;&gt;"内部转账",$M1512&lt;&gt;""),"△填了对方账户，但类别不是内部转账",IF($H1512&lt;0,"△这一笔之后该账户余额成负数了，核一下",""))))))))))))</f>
        <v/>
      </c>
    </row>
    <row r="1513">
      <c r="A1513" s="17">
        <f>IF($C1513="","",COUNTA($C$5:$C1513))</f>
        <v/>
      </c>
      <c r="B1513" s="20" t="n"/>
      <c r="C1513" s="18" t="n"/>
      <c r="D1513" s="18" t="n"/>
      <c r="E1513" s="26" t="n"/>
      <c r="F1513" s="19" t="n"/>
      <c r="G1513" s="19" t="n"/>
      <c r="H1513" s="27">
        <f>IF($C1513="","",ROUND(SUMIF(账户表,$C1513,账户期初)+SUMIFS($F$5:F1513,$C$5:C1513,$C1513)-SUMIFS($G$5:G1513,$C$5:C1513,$C1513),2))</f>
        <v/>
      </c>
      <c r="I1513" s="18" t="n"/>
      <c r="J1513" s="18" t="n"/>
      <c r="K1513" s="28">
        <f>IF($B1513="","",--TEXT($B1513,"yyyymm"))</f>
        <v/>
      </c>
      <c r="L1513" s="29">
        <f>IF($D1513="","",IFERROR(INDEX(类别属性,MATCH($D1513,类别表,0)),""))</f>
        <v/>
      </c>
      <c r="M1513" s="18" t="n"/>
      <c r="N1513" s="18" t="n"/>
      <c r="O1513" s="26" t="n"/>
      <c r="P1513" s="21">
        <f>IF($C1513="","",IF(ISNA(MATCH($C1513,账户表,0)),"※这个账户不在【基础资料】的账户档案里",IF($B1513="","※没填日期，这一笔不会进任何月份的报表",IF(AND($F1513&lt;&gt;"",$G1513&lt;&gt;""),"※收入和支出不能同时填",IF(AND(N($F1513)=0,N($G1513)=0),"※收入和支出都没填",IF(OR(N($F1513)&lt;0,N($G1513)&lt;0),"※金额不能填负数，方向反了就换一列填",IF($D1513="","※没填收支类别，分类报表会漏掉这一笔",IF(ISNA(MATCH($D1513,类别表,0)),"※收支类别不在【基础资料】的清单里",IF(AND($L1513="内部转账",$M1513=""),"△内部转账要在「对方账户」写上另一头",IF(AND($L1513="内部转账",$M1513=$C1513),"※对方账户跟本账户是同一个",IF(AND($L1513&lt;&gt;"内部转账",$M1513&lt;&gt;""),"△填了对方账户，但类别不是内部转账",IF($H1513&lt;0,"△这一笔之后该账户余额成负数了，核一下",""))))))))))))</f>
        <v/>
      </c>
    </row>
    <row r="1514">
      <c r="A1514" s="17">
        <f>IF($C1514="","",COUNTA($C$5:$C1514))</f>
        <v/>
      </c>
      <c r="B1514" s="20" t="n"/>
      <c r="C1514" s="18" t="n"/>
      <c r="D1514" s="18" t="n"/>
      <c r="E1514" s="26" t="n"/>
      <c r="F1514" s="19" t="n"/>
      <c r="G1514" s="19" t="n"/>
      <c r="H1514" s="27">
        <f>IF($C1514="","",ROUND(SUMIF(账户表,$C1514,账户期初)+SUMIFS($F$5:F1514,$C$5:C1514,$C1514)-SUMIFS($G$5:G1514,$C$5:C1514,$C1514),2))</f>
        <v/>
      </c>
      <c r="I1514" s="18" t="n"/>
      <c r="J1514" s="18" t="n"/>
      <c r="K1514" s="28">
        <f>IF($B1514="","",--TEXT($B1514,"yyyymm"))</f>
        <v/>
      </c>
      <c r="L1514" s="29">
        <f>IF($D1514="","",IFERROR(INDEX(类别属性,MATCH($D1514,类别表,0)),""))</f>
        <v/>
      </c>
      <c r="M1514" s="18" t="n"/>
      <c r="N1514" s="18" t="n"/>
      <c r="O1514" s="26" t="n"/>
      <c r="P1514" s="21">
        <f>IF($C1514="","",IF(ISNA(MATCH($C1514,账户表,0)),"※这个账户不在【基础资料】的账户档案里",IF($B1514="","※没填日期，这一笔不会进任何月份的报表",IF(AND($F1514&lt;&gt;"",$G1514&lt;&gt;""),"※收入和支出不能同时填",IF(AND(N($F1514)=0,N($G1514)=0),"※收入和支出都没填",IF(OR(N($F1514)&lt;0,N($G1514)&lt;0),"※金额不能填负数，方向反了就换一列填",IF($D1514="","※没填收支类别，分类报表会漏掉这一笔",IF(ISNA(MATCH($D1514,类别表,0)),"※收支类别不在【基础资料】的清单里",IF(AND($L1514="内部转账",$M1514=""),"△内部转账要在「对方账户」写上另一头",IF(AND($L1514="内部转账",$M1514=$C1514),"※对方账户跟本账户是同一个",IF(AND($L1514&lt;&gt;"内部转账",$M1514&lt;&gt;""),"△填了对方账户，但类别不是内部转账",IF($H1514&lt;0,"△这一笔之后该账户余额成负数了，核一下",""))))))))))))</f>
        <v/>
      </c>
    </row>
    <row r="1515">
      <c r="A1515" s="17">
        <f>IF($C1515="","",COUNTA($C$5:$C1515))</f>
        <v/>
      </c>
      <c r="B1515" s="20" t="n"/>
      <c r="C1515" s="18" t="n"/>
      <c r="D1515" s="18" t="n"/>
      <c r="E1515" s="26" t="n"/>
      <c r="F1515" s="19" t="n"/>
      <c r="G1515" s="19" t="n"/>
      <c r="H1515" s="27">
        <f>IF($C1515="","",ROUND(SUMIF(账户表,$C1515,账户期初)+SUMIFS($F$5:F1515,$C$5:C1515,$C1515)-SUMIFS($G$5:G1515,$C$5:C1515,$C1515),2))</f>
        <v/>
      </c>
      <c r="I1515" s="18" t="n"/>
      <c r="J1515" s="18" t="n"/>
      <c r="K1515" s="28">
        <f>IF($B1515="","",--TEXT($B1515,"yyyymm"))</f>
        <v/>
      </c>
      <c r="L1515" s="29">
        <f>IF($D1515="","",IFERROR(INDEX(类别属性,MATCH($D1515,类别表,0)),""))</f>
        <v/>
      </c>
      <c r="M1515" s="18" t="n"/>
      <c r="N1515" s="18" t="n"/>
      <c r="O1515" s="26" t="n"/>
      <c r="P1515" s="21">
        <f>IF($C1515="","",IF(ISNA(MATCH($C1515,账户表,0)),"※这个账户不在【基础资料】的账户档案里",IF($B1515="","※没填日期，这一笔不会进任何月份的报表",IF(AND($F1515&lt;&gt;"",$G1515&lt;&gt;""),"※收入和支出不能同时填",IF(AND(N($F1515)=0,N($G1515)=0),"※收入和支出都没填",IF(OR(N($F1515)&lt;0,N($G1515)&lt;0),"※金额不能填负数，方向反了就换一列填",IF($D1515="","※没填收支类别，分类报表会漏掉这一笔",IF(ISNA(MATCH($D1515,类别表,0)),"※收支类别不在【基础资料】的清单里",IF(AND($L1515="内部转账",$M1515=""),"△内部转账要在「对方账户」写上另一头",IF(AND($L1515="内部转账",$M1515=$C1515),"※对方账户跟本账户是同一个",IF(AND($L1515&lt;&gt;"内部转账",$M1515&lt;&gt;""),"△填了对方账户，但类别不是内部转账",IF($H1515&lt;0,"△这一笔之后该账户余额成负数了，核一下",""))))))))))))</f>
        <v/>
      </c>
    </row>
    <row r="1516">
      <c r="A1516" s="17">
        <f>IF($C1516="","",COUNTA($C$5:$C1516))</f>
        <v/>
      </c>
      <c r="B1516" s="20" t="n"/>
      <c r="C1516" s="18" t="n"/>
      <c r="D1516" s="18" t="n"/>
      <c r="E1516" s="26" t="n"/>
      <c r="F1516" s="19" t="n"/>
      <c r="G1516" s="19" t="n"/>
      <c r="H1516" s="27">
        <f>IF($C1516="","",ROUND(SUMIF(账户表,$C1516,账户期初)+SUMIFS($F$5:F1516,$C$5:C1516,$C1516)-SUMIFS($G$5:G1516,$C$5:C1516,$C1516),2))</f>
        <v/>
      </c>
      <c r="I1516" s="18" t="n"/>
      <c r="J1516" s="18" t="n"/>
      <c r="K1516" s="28">
        <f>IF($B1516="","",--TEXT($B1516,"yyyymm"))</f>
        <v/>
      </c>
      <c r="L1516" s="29">
        <f>IF($D1516="","",IFERROR(INDEX(类别属性,MATCH($D1516,类别表,0)),""))</f>
        <v/>
      </c>
      <c r="M1516" s="18" t="n"/>
      <c r="N1516" s="18" t="n"/>
      <c r="O1516" s="26" t="n"/>
      <c r="P1516" s="21">
        <f>IF($C1516="","",IF(ISNA(MATCH($C1516,账户表,0)),"※这个账户不在【基础资料】的账户档案里",IF($B1516="","※没填日期，这一笔不会进任何月份的报表",IF(AND($F1516&lt;&gt;"",$G1516&lt;&gt;""),"※收入和支出不能同时填",IF(AND(N($F1516)=0,N($G1516)=0),"※收入和支出都没填",IF(OR(N($F1516)&lt;0,N($G1516)&lt;0),"※金额不能填负数，方向反了就换一列填",IF($D1516="","※没填收支类别，分类报表会漏掉这一笔",IF(ISNA(MATCH($D1516,类别表,0)),"※收支类别不在【基础资料】的清单里",IF(AND($L1516="内部转账",$M1516=""),"△内部转账要在「对方账户」写上另一头",IF(AND($L1516="内部转账",$M1516=$C1516),"※对方账户跟本账户是同一个",IF(AND($L1516&lt;&gt;"内部转账",$M1516&lt;&gt;""),"△填了对方账户，但类别不是内部转账",IF($H1516&lt;0,"△这一笔之后该账户余额成负数了，核一下",""))))))))))))</f>
        <v/>
      </c>
    </row>
    <row r="1517">
      <c r="A1517" s="17">
        <f>IF($C1517="","",COUNTA($C$5:$C1517))</f>
        <v/>
      </c>
      <c r="B1517" s="20" t="n"/>
      <c r="C1517" s="18" t="n"/>
      <c r="D1517" s="18" t="n"/>
      <c r="E1517" s="26" t="n"/>
      <c r="F1517" s="19" t="n"/>
      <c r="G1517" s="19" t="n"/>
      <c r="H1517" s="27">
        <f>IF($C1517="","",ROUND(SUMIF(账户表,$C1517,账户期初)+SUMIFS($F$5:F1517,$C$5:C1517,$C1517)-SUMIFS($G$5:G1517,$C$5:C1517,$C1517),2))</f>
        <v/>
      </c>
      <c r="I1517" s="18" t="n"/>
      <c r="J1517" s="18" t="n"/>
      <c r="K1517" s="28">
        <f>IF($B1517="","",--TEXT($B1517,"yyyymm"))</f>
        <v/>
      </c>
      <c r="L1517" s="29">
        <f>IF($D1517="","",IFERROR(INDEX(类别属性,MATCH($D1517,类别表,0)),""))</f>
        <v/>
      </c>
      <c r="M1517" s="18" t="n"/>
      <c r="N1517" s="18" t="n"/>
      <c r="O1517" s="26" t="n"/>
      <c r="P1517" s="21">
        <f>IF($C1517="","",IF(ISNA(MATCH($C1517,账户表,0)),"※这个账户不在【基础资料】的账户档案里",IF($B1517="","※没填日期，这一笔不会进任何月份的报表",IF(AND($F1517&lt;&gt;"",$G1517&lt;&gt;""),"※收入和支出不能同时填",IF(AND(N($F1517)=0,N($G1517)=0),"※收入和支出都没填",IF(OR(N($F1517)&lt;0,N($G1517)&lt;0),"※金额不能填负数，方向反了就换一列填",IF($D1517="","※没填收支类别，分类报表会漏掉这一笔",IF(ISNA(MATCH($D1517,类别表,0)),"※收支类别不在【基础资料】的清单里",IF(AND($L1517="内部转账",$M1517=""),"△内部转账要在「对方账户」写上另一头",IF(AND($L1517="内部转账",$M1517=$C1517),"※对方账户跟本账户是同一个",IF(AND($L1517&lt;&gt;"内部转账",$M1517&lt;&gt;""),"△填了对方账户，但类别不是内部转账",IF($H1517&lt;0,"△这一笔之后该账户余额成负数了，核一下",""))))))))))))</f>
        <v/>
      </c>
    </row>
    <row r="1518">
      <c r="A1518" s="17">
        <f>IF($C1518="","",COUNTA($C$5:$C1518))</f>
        <v/>
      </c>
      <c r="B1518" s="20" t="n"/>
      <c r="C1518" s="18" t="n"/>
      <c r="D1518" s="18" t="n"/>
      <c r="E1518" s="26" t="n"/>
      <c r="F1518" s="19" t="n"/>
      <c r="G1518" s="19" t="n"/>
      <c r="H1518" s="27">
        <f>IF($C1518="","",ROUND(SUMIF(账户表,$C1518,账户期初)+SUMIFS($F$5:F1518,$C$5:C1518,$C1518)-SUMIFS($G$5:G1518,$C$5:C1518,$C1518),2))</f>
        <v/>
      </c>
      <c r="I1518" s="18" t="n"/>
      <c r="J1518" s="18" t="n"/>
      <c r="K1518" s="28">
        <f>IF($B1518="","",--TEXT($B1518,"yyyymm"))</f>
        <v/>
      </c>
      <c r="L1518" s="29">
        <f>IF($D1518="","",IFERROR(INDEX(类别属性,MATCH($D1518,类别表,0)),""))</f>
        <v/>
      </c>
      <c r="M1518" s="18" t="n"/>
      <c r="N1518" s="18" t="n"/>
      <c r="O1518" s="26" t="n"/>
      <c r="P1518" s="21">
        <f>IF($C1518="","",IF(ISNA(MATCH($C1518,账户表,0)),"※这个账户不在【基础资料】的账户档案里",IF($B1518="","※没填日期，这一笔不会进任何月份的报表",IF(AND($F1518&lt;&gt;"",$G1518&lt;&gt;""),"※收入和支出不能同时填",IF(AND(N($F1518)=0,N($G1518)=0),"※收入和支出都没填",IF(OR(N($F1518)&lt;0,N($G1518)&lt;0),"※金额不能填负数，方向反了就换一列填",IF($D1518="","※没填收支类别，分类报表会漏掉这一笔",IF(ISNA(MATCH($D1518,类别表,0)),"※收支类别不在【基础资料】的清单里",IF(AND($L1518="内部转账",$M1518=""),"△内部转账要在「对方账户」写上另一头",IF(AND($L1518="内部转账",$M1518=$C1518),"※对方账户跟本账户是同一个",IF(AND($L1518&lt;&gt;"内部转账",$M1518&lt;&gt;""),"△填了对方账户，但类别不是内部转账",IF($H1518&lt;0,"△这一笔之后该账户余额成负数了，核一下",""))))))))))))</f>
        <v/>
      </c>
    </row>
    <row r="1519">
      <c r="A1519" s="17">
        <f>IF($C1519="","",COUNTA($C$5:$C1519))</f>
        <v/>
      </c>
      <c r="B1519" s="20" t="n"/>
      <c r="C1519" s="18" t="n"/>
      <c r="D1519" s="18" t="n"/>
      <c r="E1519" s="26" t="n"/>
      <c r="F1519" s="19" t="n"/>
      <c r="G1519" s="19" t="n"/>
      <c r="H1519" s="27">
        <f>IF($C1519="","",ROUND(SUMIF(账户表,$C1519,账户期初)+SUMIFS($F$5:F1519,$C$5:C1519,$C1519)-SUMIFS($G$5:G1519,$C$5:C1519,$C1519),2))</f>
        <v/>
      </c>
      <c r="I1519" s="18" t="n"/>
      <c r="J1519" s="18" t="n"/>
      <c r="K1519" s="28">
        <f>IF($B1519="","",--TEXT($B1519,"yyyymm"))</f>
        <v/>
      </c>
      <c r="L1519" s="29">
        <f>IF($D1519="","",IFERROR(INDEX(类别属性,MATCH($D1519,类别表,0)),""))</f>
        <v/>
      </c>
      <c r="M1519" s="18" t="n"/>
      <c r="N1519" s="18" t="n"/>
      <c r="O1519" s="26" t="n"/>
      <c r="P1519" s="21">
        <f>IF($C1519="","",IF(ISNA(MATCH($C1519,账户表,0)),"※这个账户不在【基础资料】的账户档案里",IF($B1519="","※没填日期，这一笔不会进任何月份的报表",IF(AND($F1519&lt;&gt;"",$G1519&lt;&gt;""),"※收入和支出不能同时填",IF(AND(N($F1519)=0,N($G1519)=0),"※收入和支出都没填",IF(OR(N($F1519)&lt;0,N($G1519)&lt;0),"※金额不能填负数，方向反了就换一列填",IF($D1519="","※没填收支类别，分类报表会漏掉这一笔",IF(ISNA(MATCH($D1519,类别表,0)),"※收支类别不在【基础资料】的清单里",IF(AND($L1519="内部转账",$M1519=""),"△内部转账要在「对方账户」写上另一头",IF(AND($L1519="内部转账",$M1519=$C1519),"※对方账户跟本账户是同一个",IF(AND($L1519&lt;&gt;"内部转账",$M1519&lt;&gt;""),"△填了对方账户，但类别不是内部转账",IF($H1519&lt;0,"△这一笔之后该账户余额成负数了，核一下",""))))))))))))</f>
        <v/>
      </c>
    </row>
    <row r="1520">
      <c r="A1520" s="17">
        <f>IF($C1520="","",COUNTA($C$5:$C1520))</f>
        <v/>
      </c>
      <c r="B1520" s="20" t="n"/>
      <c r="C1520" s="18" t="n"/>
      <c r="D1520" s="18" t="n"/>
      <c r="E1520" s="26" t="n"/>
      <c r="F1520" s="19" t="n"/>
      <c r="G1520" s="19" t="n"/>
      <c r="H1520" s="27">
        <f>IF($C1520="","",ROUND(SUMIF(账户表,$C1520,账户期初)+SUMIFS($F$5:F1520,$C$5:C1520,$C1520)-SUMIFS($G$5:G1520,$C$5:C1520,$C1520),2))</f>
        <v/>
      </c>
      <c r="I1520" s="18" t="n"/>
      <c r="J1520" s="18" t="n"/>
      <c r="K1520" s="28">
        <f>IF($B1520="","",--TEXT($B1520,"yyyymm"))</f>
        <v/>
      </c>
      <c r="L1520" s="29">
        <f>IF($D1520="","",IFERROR(INDEX(类别属性,MATCH($D1520,类别表,0)),""))</f>
        <v/>
      </c>
      <c r="M1520" s="18" t="n"/>
      <c r="N1520" s="18" t="n"/>
      <c r="O1520" s="26" t="n"/>
      <c r="P1520" s="21">
        <f>IF($C1520="","",IF(ISNA(MATCH($C1520,账户表,0)),"※这个账户不在【基础资料】的账户档案里",IF($B1520="","※没填日期，这一笔不会进任何月份的报表",IF(AND($F1520&lt;&gt;"",$G1520&lt;&gt;""),"※收入和支出不能同时填",IF(AND(N($F1520)=0,N($G1520)=0),"※收入和支出都没填",IF(OR(N($F1520)&lt;0,N($G1520)&lt;0),"※金额不能填负数，方向反了就换一列填",IF($D1520="","※没填收支类别，分类报表会漏掉这一笔",IF(ISNA(MATCH($D1520,类别表,0)),"※收支类别不在【基础资料】的清单里",IF(AND($L1520="内部转账",$M1520=""),"△内部转账要在「对方账户」写上另一头",IF(AND($L1520="内部转账",$M1520=$C1520),"※对方账户跟本账户是同一个",IF(AND($L1520&lt;&gt;"内部转账",$M1520&lt;&gt;""),"△填了对方账户，但类别不是内部转账",IF($H1520&lt;0,"△这一笔之后该账户余额成负数了，核一下",""))))))))))))</f>
        <v/>
      </c>
    </row>
    <row r="1521">
      <c r="A1521" s="17">
        <f>IF($C1521="","",COUNTA($C$5:$C1521))</f>
        <v/>
      </c>
      <c r="B1521" s="20" t="n"/>
      <c r="C1521" s="18" t="n"/>
      <c r="D1521" s="18" t="n"/>
      <c r="E1521" s="26" t="n"/>
      <c r="F1521" s="19" t="n"/>
      <c r="G1521" s="19" t="n"/>
      <c r="H1521" s="27">
        <f>IF($C1521="","",ROUND(SUMIF(账户表,$C1521,账户期初)+SUMIFS($F$5:F1521,$C$5:C1521,$C1521)-SUMIFS($G$5:G1521,$C$5:C1521,$C1521),2))</f>
        <v/>
      </c>
      <c r="I1521" s="18" t="n"/>
      <c r="J1521" s="18" t="n"/>
      <c r="K1521" s="28">
        <f>IF($B1521="","",--TEXT($B1521,"yyyymm"))</f>
        <v/>
      </c>
      <c r="L1521" s="29">
        <f>IF($D1521="","",IFERROR(INDEX(类别属性,MATCH($D1521,类别表,0)),""))</f>
        <v/>
      </c>
      <c r="M1521" s="18" t="n"/>
      <c r="N1521" s="18" t="n"/>
      <c r="O1521" s="26" t="n"/>
      <c r="P1521" s="21">
        <f>IF($C1521="","",IF(ISNA(MATCH($C1521,账户表,0)),"※这个账户不在【基础资料】的账户档案里",IF($B1521="","※没填日期，这一笔不会进任何月份的报表",IF(AND($F1521&lt;&gt;"",$G1521&lt;&gt;""),"※收入和支出不能同时填",IF(AND(N($F1521)=0,N($G1521)=0),"※收入和支出都没填",IF(OR(N($F1521)&lt;0,N($G1521)&lt;0),"※金额不能填负数，方向反了就换一列填",IF($D1521="","※没填收支类别，分类报表会漏掉这一笔",IF(ISNA(MATCH($D1521,类别表,0)),"※收支类别不在【基础资料】的清单里",IF(AND($L1521="内部转账",$M1521=""),"△内部转账要在「对方账户」写上另一头",IF(AND($L1521="内部转账",$M1521=$C1521),"※对方账户跟本账户是同一个",IF(AND($L1521&lt;&gt;"内部转账",$M1521&lt;&gt;""),"△填了对方账户，但类别不是内部转账",IF($H1521&lt;0,"△这一笔之后该账户余额成负数了，核一下",""))))))))))))</f>
        <v/>
      </c>
    </row>
    <row r="1522">
      <c r="A1522" s="17">
        <f>IF($C1522="","",COUNTA($C$5:$C1522))</f>
        <v/>
      </c>
      <c r="B1522" s="20" t="n"/>
      <c r="C1522" s="18" t="n"/>
      <c r="D1522" s="18" t="n"/>
      <c r="E1522" s="26" t="n"/>
      <c r="F1522" s="19" t="n"/>
      <c r="G1522" s="19" t="n"/>
      <c r="H1522" s="27">
        <f>IF($C1522="","",ROUND(SUMIF(账户表,$C1522,账户期初)+SUMIFS($F$5:F1522,$C$5:C1522,$C1522)-SUMIFS($G$5:G1522,$C$5:C1522,$C1522),2))</f>
        <v/>
      </c>
      <c r="I1522" s="18" t="n"/>
      <c r="J1522" s="18" t="n"/>
      <c r="K1522" s="28">
        <f>IF($B1522="","",--TEXT($B1522,"yyyymm"))</f>
        <v/>
      </c>
      <c r="L1522" s="29">
        <f>IF($D1522="","",IFERROR(INDEX(类别属性,MATCH($D1522,类别表,0)),""))</f>
        <v/>
      </c>
      <c r="M1522" s="18" t="n"/>
      <c r="N1522" s="18" t="n"/>
      <c r="O1522" s="26" t="n"/>
      <c r="P1522" s="21">
        <f>IF($C1522="","",IF(ISNA(MATCH($C1522,账户表,0)),"※这个账户不在【基础资料】的账户档案里",IF($B1522="","※没填日期，这一笔不会进任何月份的报表",IF(AND($F1522&lt;&gt;"",$G1522&lt;&gt;""),"※收入和支出不能同时填",IF(AND(N($F1522)=0,N($G1522)=0),"※收入和支出都没填",IF(OR(N($F1522)&lt;0,N($G1522)&lt;0),"※金额不能填负数，方向反了就换一列填",IF($D1522="","※没填收支类别，分类报表会漏掉这一笔",IF(ISNA(MATCH($D1522,类别表,0)),"※收支类别不在【基础资料】的清单里",IF(AND($L1522="内部转账",$M1522=""),"△内部转账要在「对方账户」写上另一头",IF(AND($L1522="内部转账",$M1522=$C1522),"※对方账户跟本账户是同一个",IF(AND($L1522&lt;&gt;"内部转账",$M1522&lt;&gt;""),"△填了对方账户，但类别不是内部转账",IF($H1522&lt;0,"△这一笔之后该账户余额成负数了，核一下",""))))))))))))</f>
        <v/>
      </c>
    </row>
    <row r="1523">
      <c r="A1523" s="17">
        <f>IF($C1523="","",COUNTA($C$5:$C1523))</f>
        <v/>
      </c>
      <c r="B1523" s="20" t="n"/>
      <c r="C1523" s="18" t="n"/>
      <c r="D1523" s="18" t="n"/>
      <c r="E1523" s="26" t="n"/>
      <c r="F1523" s="19" t="n"/>
      <c r="G1523" s="19" t="n"/>
      <c r="H1523" s="27">
        <f>IF($C1523="","",ROUND(SUMIF(账户表,$C1523,账户期初)+SUMIFS($F$5:F1523,$C$5:C1523,$C1523)-SUMIFS($G$5:G1523,$C$5:C1523,$C1523),2))</f>
        <v/>
      </c>
      <c r="I1523" s="18" t="n"/>
      <c r="J1523" s="18" t="n"/>
      <c r="K1523" s="28">
        <f>IF($B1523="","",--TEXT($B1523,"yyyymm"))</f>
        <v/>
      </c>
      <c r="L1523" s="29">
        <f>IF($D1523="","",IFERROR(INDEX(类别属性,MATCH($D1523,类别表,0)),""))</f>
        <v/>
      </c>
      <c r="M1523" s="18" t="n"/>
      <c r="N1523" s="18" t="n"/>
      <c r="O1523" s="26" t="n"/>
      <c r="P1523" s="21">
        <f>IF($C1523="","",IF(ISNA(MATCH($C1523,账户表,0)),"※这个账户不在【基础资料】的账户档案里",IF($B1523="","※没填日期，这一笔不会进任何月份的报表",IF(AND($F1523&lt;&gt;"",$G1523&lt;&gt;""),"※收入和支出不能同时填",IF(AND(N($F1523)=0,N($G1523)=0),"※收入和支出都没填",IF(OR(N($F1523)&lt;0,N($G1523)&lt;0),"※金额不能填负数，方向反了就换一列填",IF($D1523="","※没填收支类别，分类报表会漏掉这一笔",IF(ISNA(MATCH($D1523,类别表,0)),"※收支类别不在【基础资料】的清单里",IF(AND($L1523="内部转账",$M1523=""),"△内部转账要在「对方账户」写上另一头",IF(AND($L1523="内部转账",$M1523=$C1523),"※对方账户跟本账户是同一个",IF(AND($L1523&lt;&gt;"内部转账",$M1523&lt;&gt;""),"△填了对方账户，但类别不是内部转账",IF($H1523&lt;0,"△这一笔之后该账户余额成负数了，核一下",""))))))))))))</f>
        <v/>
      </c>
    </row>
    <row r="1524">
      <c r="A1524" s="17">
        <f>IF($C1524="","",COUNTA($C$5:$C1524))</f>
        <v/>
      </c>
      <c r="B1524" s="20" t="n"/>
      <c r="C1524" s="18" t="n"/>
      <c r="D1524" s="18" t="n"/>
      <c r="E1524" s="26" t="n"/>
      <c r="F1524" s="19" t="n"/>
      <c r="G1524" s="19" t="n"/>
      <c r="H1524" s="27">
        <f>IF($C1524="","",ROUND(SUMIF(账户表,$C1524,账户期初)+SUMIFS($F$5:F1524,$C$5:C1524,$C1524)-SUMIFS($G$5:G1524,$C$5:C1524,$C1524),2))</f>
        <v/>
      </c>
      <c r="I1524" s="18" t="n"/>
      <c r="J1524" s="18" t="n"/>
      <c r="K1524" s="28">
        <f>IF($B1524="","",--TEXT($B1524,"yyyymm"))</f>
        <v/>
      </c>
      <c r="L1524" s="29">
        <f>IF($D1524="","",IFERROR(INDEX(类别属性,MATCH($D1524,类别表,0)),""))</f>
        <v/>
      </c>
      <c r="M1524" s="18" t="n"/>
      <c r="N1524" s="18" t="n"/>
      <c r="O1524" s="26" t="n"/>
      <c r="P1524" s="21">
        <f>IF($C1524="","",IF(ISNA(MATCH($C1524,账户表,0)),"※这个账户不在【基础资料】的账户档案里",IF($B1524="","※没填日期，这一笔不会进任何月份的报表",IF(AND($F1524&lt;&gt;"",$G1524&lt;&gt;""),"※收入和支出不能同时填",IF(AND(N($F1524)=0,N($G1524)=0),"※收入和支出都没填",IF(OR(N($F1524)&lt;0,N($G1524)&lt;0),"※金额不能填负数，方向反了就换一列填",IF($D1524="","※没填收支类别，分类报表会漏掉这一笔",IF(ISNA(MATCH($D1524,类别表,0)),"※收支类别不在【基础资料】的清单里",IF(AND($L1524="内部转账",$M1524=""),"△内部转账要在「对方账户」写上另一头",IF(AND($L1524="内部转账",$M1524=$C1524),"※对方账户跟本账户是同一个",IF(AND($L1524&lt;&gt;"内部转账",$M1524&lt;&gt;""),"△填了对方账户，但类别不是内部转账",IF($H1524&lt;0,"△这一笔之后该账户余额成负数了，核一下",""))))))))))))</f>
        <v/>
      </c>
    </row>
    <row r="1525">
      <c r="A1525" s="17">
        <f>IF($C1525="","",COUNTA($C$5:$C1525))</f>
        <v/>
      </c>
      <c r="B1525" s="20" t="n"/>
      <c r="C1525" s="18" t="n"/>
      <c r="D1525" s="18" t="n"/>
      <c r="E1525" s="26" t="n"/>
      <c r="F1525" s="19" t="n"/>
      <c r="G1525" s="19" t="n"/>
      <c r="H1525" s="27">
        <f>IF($C1525="","",ROUND(SUMIF(账户表,$C1525,账户期初)+SUMIFS($F$5:F1525,$C$5:C1525,$C1525)-SUMIFS($G$5:G1525,$C$5:C1525,$C1525),2))</f>
        <v/>
      </c>
      <c r="I1525" s="18" t="n"/>
      <c r="J1525" s="18" t="n"/>
      <c r="K1525" s="28">
        <f>IF($B1525="","",--TEXT($B1525,"yyyymm"))</f>
        <v/>
      </c>
      <c r="L1525" s="29">
        <f>IF($D1525="","",IFERROR(INDEX(类别属性,MATCH($D1525,类别表,0)),""))</f>
        <v/>
      </c>
      <c r="M1525" s="18" t="n"/>
      <c r="N1525" s="18" t="n"/>
      <c r="O1525" s="26" t="n"/>
      <c r="P1525" s="21">
        <f>IF($C1525="","",IF(ISNA(MATCH($C1525,账户表,0)),"※这个账户不在【基础资料】的账户档案里",IF($B1525="","※没填日期，这一笔不会进任何月份的报表",IF(AND($F1525&lt;&gt;"",$G1525&lt;&gt;""),"※收入和支出不能同时填",IF(AND(N($F1525)=0,N($G1525)=0),"※收入和支出都没填",IF(OR(N($F1525)&lt;0,N($G1525)&lt;0),"※金额不能填负数，方向反了就换一列填",IF($D1525="","※没填收支类别，分类报表会漏掉这一笔",IF(ISNA(MATCH($D1525,类别表,0)),"※收支类别不在【基础资料】的清单里",IF(AND($L1525="内部转账",$M1525=""),"△内部转账要在「对方账户」写上另一头",IF(AND($L1525="内部转账",$M1525=$C1525),"※对方账户跟本账户是同一个",IF(AND($L1525&lt;&gt;"内部转账",$M1525&lt;&gt;""),"△填了对方账户，但类别不是内部转账",IF($H1525&lt;0,"△这一笔之后该账户余额成负数了，核一下",""))))))))))))</f>
        <v/>
      </c>
    </row>
    <row r="1526">
      <c r="A1526" s="17">
        <f>IF($C1526="","",COUNTA($C$5:$C1526))</f>
        <v/>
      </c>
      <c r="B1526" s="20" t="n"/>
      <c r="C1526" s="18" t="n"/>
      <c r="D1526" s="18" t="n"/>
      <c r="E1526" s="26" t="n"/>
      <c r="F1526" s="19" t="n"/>
      <c r="G1526" s="19" t="n"/>
      <c r="H1526" s="27">
        <f>IF($C1526="","",ROUND(SUMIF(账户表,$C1526,账户期初)+SUMIFS($F$5:F1526,$C$5:C1526,$C1526)-SUMIFS($G$5:G1526,$C$5:C1526,$C1526),2))</f>
        <v/>
      </c>
      <c r="I1526" s="18" t="n"/>
      <c r="J1526" s="18" t="n"/>
      <c r="K1526" s="28">
        <f>IF($B1526="","",--TEXT($B1526,"yyyymm"))</f>
        <v/>
      </c>
      <c r="L1526" s="29">
        <f>IF($D1526="","",IFERROR(INDEX(类别属性,MATCH($D1526,类别表,0)),""))</f>
        <v/>
      </c>
      <c r="M1526" s="18" t="n"/>
      <c r="N1526" s="18" t="n"/>
      <c r="O1526" s="26" t="n"/>
      <c r="P1526" s="21">
        <f>IF($C1526="","",IF(ISNA(MATCH($C1526,账户表,0)),"※这个账户不在【基础资料】的账户档案里",IF($B1526="","※没填日期，这一笔不会进任何月份的报表",IF(AND($F1526&lt;&gt;"",$G1526&lt;&gt;""),"※收入和支出不能同时填",IF(AND(N($F1526)=0,N($G1526)=0),"※收入和支出都没填",IF(OR(N($F1526)&lt;0,N($G1526)&lt;0),"※金额不能填负数，方向反了就换一列填",IF($D1526="","※没填收支类别，分类报表会漏掉这一笔",IF(ISNA(MATCH($D1526,类别表,0)),"※收支类别不在【基础资料】的清单里",IF(AND($L1526="内部转账",$M1526=""),"△内部转账要在「对方账户」写上另一头",IF(AND($L1526="内部转账",$M1526=$C1526),"※对方账户跟本账户是同一个",IF(AND($L1526&lt;&gt;"内部转账",$M1526&lt;&gt;""),"△填了对方账户，但类别不是内部转账",IF($H1526&lt;0,"△这一笔之后该账户余额成负数了，核一下",""))))))))))))</f>
        <v/>
      </c>
    </row>
    <row r="1527">
      <c r="A1527" s="17">
        <f>IF($C1527="","",COUNTA($C$5:$C1527))</f>
        <v/>
      </c>
      <c r="B1527" s="20" t="n"/>
      <c r="C1527" s="18" t="n"/>
      <c r="D1527" s="18" t="n"/>
      <c r="E1527" s="26" t="n"/>
      <c r="F1527" s="19" t="n"/>
      <c r="G1527" s="19" t="n"/>
      <c r="H1527" s="27">
        <f>IF($C1527="","",ROUND(SUMIF(账户表,$C1527,账户期初)+SUMIFS($F$5:F1527,$C$5:C1527,$C1527)-SUMIFS($G$5:G1527,$C$5:C1527,$C1527),2))</f>
        <v/>
      </c>
      <c r="I1527" s="18" t="n"/>
      <c r="J1527" s="18" t="n"/>
      <c r="K1527" s="28">
        <f>IF($B1527="","",--TEXT($B1527,"yyyymm"))</f>
        <v/>
      </c>
      <c r="L1527" s="29">
        <f>IF($D1527="","",IFERROR(INDEX(类别属性,MATCH($D1527,类别表,0)),""))</f>
        <v/>
      </c>
      <c r="M1527" s="18" t="n"/>
      <c r="N1527" s="18" t="n"/>
      <c r="O1527" s="26" t="n"/>
      <c r="P1527" s="21">
        <f>IF($C1527="","",IF(ISNA(MATCH($C1527,账户表,0)),"※这个账户不在【基础资料】的账户档案里",IF($B1527="","※没填日期，这一笔不会进任何月份的报表",IF(AND($F1527&lt;&gt;"",$G1527&lt;&gt;""),"※收入和支出不能同时填",IF(AND(N($F1527)=0,N($G1527)=0),"※收入和支出都没填",IF(OR(N($F1527)&lt;0,N($G1527)&lt;0),"※金额不能填负数，方向反了就换一列填",IF($D1527="","※没填收支类别，分类报表会漏掉这一笔",IF(ISNA(MATCH($D1527,类别表,0)),"※收支类别不在【基础资料】的清单里",IF(AND($L1527="内部转账",$M1527=""),"△内部转账要在「对方账户」写上另一头",IF(AND($L1527="内部转账",$M1527=$C1527),"※对方账户跟本账户是同一个",IF(AND($L1527&lt;&gt;"内部转账",$M1527&lt;&gt;""),"△填了对方账户，但类别不是内部转账",IF($H1527&lt;0,"△这一笔之后该账户余额成负数了，核一下",""))))))))))))</f>
        <v/>
      </c>
    </row>
    <row r="1528">
      <c r="A1528" s="17">
        <f>IF($C1528="","",COUNTA($C$5:$C1528))</f>
        <v/>
      </c>
      <c r="B1528" s="20" t="n"/>
      <c r="C1528" s="18" t="n"/>
      <c r="D1528" s="18" t="n"/>
      <c r="E1528" s="26" t="n"/>
      <c r="F1528" s="19" t="n"/>
      <c r="G1528" s="19" t="n"/>
      <c r="H1528" s="27">
        <f>IF($C1528="","",ROUND(SUMIF(账户表,$C1528,账户期初)+SUMIFS($F$5:F1528,$C$5:C1528,$C1528)-SUMIFS($G$5:G1528,$C$5:C1528,$C1528),2))</f>
        <v/>
      </c>
      <c r="I1528" s="18" t="n"/>
      <c r="J1528" s="18" t="n"/>
      <c r="K1528" s="28">
        <f>IF($B1528="","",--TEXT($B1528,"yyyymm"))</f>
        <v/>
      </c>
      <c r="L1528" s="29">
        <f>IF($D1528="","",IFERROR(INDEX(类别属性,MATCH($D1528,类别表,0)),""))</f>
        <v/>
      </c>
      <c r="M1528" s="18" t="n"/>
      <c r="N1528" s="18" t="n"/>
      <c r="O1528" s="26" t="n"/>
      <c r="P1528" s="21">
        <f>IF($C1528="","",IF(ISNA(MATCH($C1528,账户表,0)),"※这个账户不在【基础资料】的账户档案里",IF($B1528="","※没填日期，这一笔不会进任何月份的报表",IF(AND($F1528&lt;&gt;"",$G1528&lt;&gt;""),"※收入和支出不能同时填",IF(AND(N($F1528)=0,N($G1528)=0),"※收入和支出都没填",IF(OR(N($F1528)&lt;0,N($G1528)&lt;0),"※金额不能填负数，方向反了就换一列填",IF($D1528="","※没填收支类别，分类报表会漏掉这一笔",IF(ISNA(MATCH($D1528,类别表,0)),"※收支类别不在【基础资料】的清单里",IF(AND($L1528="内部转账",$M1528=""),"△内部转账要在「对方账户」写上另一头",IF(AND($L1528="内部转账",$M1528=$C1528),"※对方账户跟本账户是同一个",IF(AND($L1528&lt;&gt;"内部转账",$M1528&lt;&gt;""),"△填了对方账户，但类别不是内部转账",IF($H1528&lt;0,"△这一笔之后该账户余额成负数了，核一下",""))))))))))))</f>
        <v/>
      </c>
    </row>
    <row r="1529">
      <c r="A1529" s="17">
        <f>IF($C1529="","",COUNTA($C$5:$C1529))</f>
        <v/>
      </c>
      <c r="B1529" s="20" t="n"/>
      <c r="C1529" s="18" t="n"/>
      <c r="D1529" s="18" t="n"/>
      <c r="E1529" s="26" t="n"/>
      <c r="F1529" s="19" t="n"/>
      <c r="G1529" s="19" t="n"/>
      <c r="H1529" s="27">
        <f>IF($C1529="","",ROUND(SUMIF(账户表,$C1529,账户期初)+SUMIFS($F$5:F1529,$C$5:C1529,$C1529)-SUMIFS($G$5:G1529,$C$5:C1529,$C1529),2))</f>
        <v/>
      </c>
      <c r="I1529" s="18" t="n"/>
      <c r="J1529" s="18" t="n"/>
      <c r="K1529" s="28">
        <f>IF($B1529="","",--TEXT($B1529,"yyyymm"))</f>
        <v/>
      </c>
      <c r="L1529" s="29">
        <f>IF($D1529="","",IFERROR(INDEX(类别属性,MATCH($D1529,类别表,0)),""))</f>
        <v/>
      </c>
      <c r="M1529" s="18" t="n"/>
      <c r="N1529" s="18" t="n"/>
      <c r="O1529" s="26" t="n"/>
      <c r="P1529" s="21">
        <f>IF($C1529="","",IF(ISNA(MATCH($C1529,账户表,0)),"※这个账户不在【基础资料】的账户档案里",IF($B1529="","※没填日期，这一笔不会进任何月份的报表",IF(AND($F1529&lt;&gt;"",$G1529&lt;&gt;""),"※收入和支出不能同时填",IF(AND(N($F1529)=0,N($G1529)=0),"※收入和支出都没填",IF(OR(N($F1529)&lt;0,N($G1529)&lt;0),"※金额不能填负数，方向反了就换一列填",IF($D1529="","※没填收支类别，分类报表会漏掉这一笔",IF(ISNA(MATCH($D1529,类别表,0)),"※收支类别不在【基础资料】的清单里",IF(AND($L1529="内部转账",$M1529=""),"△内部转账要在「对方账户」写上另一头",IF(AND($L1529="内部转账",$M1529=$C1529),"※对方账户跟本账户是同一个",IF(AND($L1529&lt;&gt;"内部转账",$M1529&lt;&gt;""),"△填了对方账户，但类别不是内部转账",IF($H1529&lt;0,"△这一笔之后该账户余额成负数了，核一下",""))))))))))))</f>
        <v/>
      </c>
    </row>
    <row r="1530">
      <c r="A1530" s="17">
        <f>IF($C1530="","",COUNTA($C$5:$C1530))</f>
        <v/>
      </c>
      <c r="B1530" s="20" t="n"/>
      <c r="C1530" s="18" t="n"/>
      <c r="D1530" s="18" t="n"/>
      <c r="E1530" s="26" t="n"/>
      <c r="F1530" s="19" t="n"/>
      <c r="G1530" s="19" t="n"/>
      <c r="H1530" s="27">
        <f>IF($C1530="","",ROUND(SUMIF(账户表,$C1530,账户期初)+SUMIFS($F$5:F1530,$C$5:C1530,$C1530)-SUMIFS($G$5:G1530,$C$5:C1530,$C1530),2))</f>
        <v/>
      </c>
      <c r="I1530" s="18" t="n"/>
      <c r="J1530" s="18" t="n"/>
      <c r="K1530" s="28">
        <f>IF($B1530="","",--TEXT($B1530,"yyyymm"))</f>
        <v/>
      </c>
      <c r="L1530" s="29">
        <f>IF($D1530="","",IFERROR(INDEX(类别属性,MATCH($D1530,类别表,0)),""))</f>
        <v/>
      </c>
      <c r="M1530" s="18" t="n"/>
      <c r="N1530" s="18" t="n"/>
      <c r="O1530" s="26" t="n"/>
      <c r="P1530" s="21">
        <f>IF($C1530="","",IF(ISNA(MATCH($C1530,账户表,0)),"※这个账户不在【基础资料】的账户档案里",IF($B1530="","※没填日期，这一笔不会进任何月份的报表",IF(AND($F1530&lt;&gt;"",$G1530&lt;&gt;""),"※收入和支出不能同时填",IF(AND(N($F1530)=0,N($G1530)=0),"※收入和支出都没填",IF(OR(N($F1530)&lt;0,N($G1530)&lt;0),"※金额不能填负数，方向反了就换一列填",IF($D1530="","※没填收支类别，分类报表会漏掉这一笔",IF(ISNA(MATCH($D1530,类别表,0)),"※收支类别不在【基础资料】的清单里",IF(AND($L1530="内部转账",$M1530=""),"△内部转账要在「对方账户」写上另一头",IF(AND($L1530="内部转账",$M1530=$C1530),"※对方账户跟本账户是同一个",IF(AND($L1530&lt;&gt;"内部转账",$M1530&lt;&gt;""),"△填了对方账户，但类别不是内部转账",IF($H1530&lt;0,"△这一笔之后该账户余额成负数了，核一下",""))))))))))))</f>
        <v/>
      </c>
    </row>
    <row r="1531">
      <c r="A1531" s="17">
        <f>IF($C1531="","",COUNTA($C$5:$C1531))</f>
        <v/>
      </c>
      <c r="B1531" s="20" t="n"/>
      <c r="C1531" s="18" t="n"/>
      <c r="D1531" s="18" t="n"/>
      <c r="E1531" s="26" t="n"/>
      <c r="F1531" s="19" t="n"/>
      <c r="G1531" s="19" t="n"/>
      <c r="H1531" s="27">
        <f>IF($C1531="","",ROUND(SUMIF(账户表,$C1531,账户期初)+SUMIFS($F$5:F1531,$C$5:C1531,$C1531)-SUMIFS($G$5:G1531,$C$5:C1531,$C1531),2))</f>
        <v/>
      </c>
      <c r="I1531" s="18" t="n"/>
      <c r="J1531" s="18" t="n"/>
      <c r="K1531" s="28">
        <f>IF($B1531="","",--TEXT($B1531,"yyyymm"))</f>
        <v/>
      </c>
      <c r="L1531" s="29">
        <f>IF($D1531="","",IFERROR(INDEX(类别属性,MATCH($D1531,类别表,0)),""))</f>
        <v/>
      </c>
      <c r="M1531" s="18" t="n"/>
      <c r="N1531" s="18" t="n"/>
      <c r="O1531" s="26" t="n"/>
      <c r="P1531" s="21">
        <f>IF($C1531="","",IF(ISNA(MATCH($C1531,账户表,0)),"※这个账户不在【基础资料】的账户档案里",IF($B1531="","※没填日期，这一笔不会进任何月份的报表",IF(AND($F1531&lt;&gt;"",$G1531&lt;&gt;""),"※收入和支出不能同时填",IF(AND(N($F1531)=0,N($G1531)=0),"※收入和支出都没填",IF(OR(N($F1531)&lt;0,N($G1531)&lt;0),"※金额不能填负数，方向反了就换一列填",IF($D1531="","※没填收支类别，分类报表会漏掉这一笔",IF(ISNA(MATCH($D1531,类别表,0)),"※收支类别不在【基础资料】的清单里",IF(AND($L1531="内部转账",$M1531=""),"△内部转账要在「对方账户」写上另一头",IF(AND($L1531="内部转账",$M1531=$C1531),"※对方账户跟本账户是同一个",IF(AND($L1531&lt;&gt;"内部转账",$M1531&lt;&gt;""),"△填了对方账户，但类别不是内部转账",IF($H1531&lt;0,"△这一笔之后该账户余额成负数了，核一下",""))))))))))))</f>
        <v/>
      </c>
    </row>
    <row r="1532">
      <c r="A1532" s="17">
        <f>IF($C1532="","",COUNTA($C$5:$C1532))</f>
        <v/>
      </c>
      <c r="B1532" s="20" t="n"/>
      <c r="C1532" s="18" t="n"/>
      <c r="D1532" s="18" t="n"/>
      <c r="E1532" s="26" t="n"/>
      <c r="F1532" s="19" t="n"/>
      <c r="G1532" s="19" t="n"/>
      <c r="H1532" s="27">
        <f>IF($C1532="","",ROUND(SUMIF(账户表,$C1532,账户期初)+SUMIFS($F$5:F1532,$C$5:C1532,$C1532)-SUMIFS($G$5:G1532,$C$5:C1532,$C1532),2))</f>
        <v/>
      </c>
      <c r="I1532" s="18" t="n"/>
      <c r="J1532" s="18" t="n"/>
      <c r="K1532" s="28">
        <f>IF($B1532="","",--TEXT($B1532,"yyyymm"))</f>
        <v/>
      </c>
      <c r="L1532" s="29">
        <f>IF($D1532="","",IFERROR(INDEX(类别属性,MATCH($D1532,类别表,0)),""))</f>
        <v/>
      </c>
      <c r="M1532" s="18" t="n"/>
      <c r="N1532" s="18" t="n"/>
      <c r="O1532" s="26" t="n"/>
      <c r="P1532" s="21">
        <f>IF($C1532="","",IF(ISNA(MATCH($C1532,账户表,0)),"※这个账户不在【基础资料】的账户档案里",IF($B1532="","※没填日期，这一笔不会进任何月份的报表",IF(AND($F1532&lt;&gt;"",$G1532&lt;&gt;""),"※收入和支出不能同时填",IF(AND(N($F1532)=0,N($G1532)=0),"※收入和支出都没填",IF(OR(N($F1532)&lt;0,N($G1532)&lt;0),"※金额不能填负数，方向反了就换一列填",IF($D1532="","※没填收支类别，分类报表会漏掉这一笔",IF(ISNA(MATCH($D1532,类别表,0)),"※收支类别不在【基础资料】的清单里",IF(AND($L1532="内部转账",$M1532=""),"△内部转账要在「对方账户」写上另一头",IF(AND($L1532="内部转账",$M1532=$C1532),"※对方账户跟本账户是同一个",IF(AND($L1532&lt;&gt;"内部转账",$M1532&lt;&gt;""),"△填了对方账户，但类别不是内部转账",IF($H1532&lt;0,"△这一笔之后该账户余额成负数了，核一下",""))))))))))))</f>
        <v/>
      </c>
    </row>
    <row r="1533">
      <c r="A1533" s="17">
        <f>IF($C1533="","",COUNTA($C$5:$C1533))</f>
        <v/>
      </c>
      <c r="B1533" s="20" t="n"/>
      <c r="C1533" s="18" t="n"/>
      <c r="D1533" s="18" t="n"/>
      <c r="E1533" s="26" t="n"/>
      <c r="F1533" s="19" t="n"/>
      <c r="G1533" s="19" t="n"/>
      <c r="H1533" s="27">
        <f>IF($C1533="","",ROUND(SUMIF(账户表,$C1533,账户期初)+SUMIFS($F$5:F1533,$C$5:C1533,$C1533)-SUMIFS($G$5:G1533,$C$5:C1533,$C1533),2))</f>
        <v/>
      </c>
      <c r="I1533" s="18" t="n"/>
      <c r="J1533" s="18" t="n"/>
      <c r="K1533" s="28">
        <f>IF($B1533="","",--TEXT($B1533,"yyyymm"))</f>
        <v/>
      </c>
      <c r="L1533" s="29">
        <f>IF($D1533="","",IFERROR(INDEX(类别属性,MATCH($D1533,类别表,0)),""))</f>
        <v/>
      </c>
      <c r="M1533" s="18" t="n"/>
      <c r="N1533" s="18" t="n"/>
      <c r="O1533" s="26" t="n"/>
      <c r="P1533" s="21">
        <f>IF($C1533="","",IF(ISNA(MATCH($C1533,账户表,0)),"※这个账户不在【基础资料】的账户档案里",IF($B1533="","※没填日期，这一笔不会进任何月份的报表",IF(AND($F1533&lt;&gt;"",$G1533&lt;&gt;""),"※收入和支出不能同时填",IF(AND(N($F1533)=0,N($G1533)=0),"※收入和支出都没填",IF(OR(N($F1533)&lt;0,N($G1533)&lt;0),"※金额不能填负数，方向反了就换一列填",IF($D1533="","※没填收支类别，分类报表会漏掉这一笔",IF(ISNA(MATCH($D1533,类别表,0)),"※收支类别不在【基础资料】的清单里",IF(AND($L1533="内部转账",$M1533=""),"△内部转账要在「对方账户」写上另一头",IF(AND($L1533="内部转账",$M1533=$C1533),"※对方账户跟本账户是同一个",IF(AND($L1533&lt;&gt;"内部转账",$M1533&lt;&gt;""),"△填了对方账户，但类别不是内部转账",IF($H1533&lt;0,"△这一笔之后该账户余额成负数了，核一下",""))))))))))))</f>
        <v/>
      </c>
    </row>
    <row r="1534">
      <c r="A1534" s="17">
        <f>IF($C1534="","",COUNTA($C$5:$C1534))</f>
        <v/>
      </c>
      <c r="B1534" s="20" t="n"/>
      <c r="C1534" s="18" t="n"/>
      <c r="D1534" s="18" t="n"/>
      <c r="E1534" s="26" t="n"/>
      <c r="F1534" s="19" t="n"/>
      <c r="G1534" s="19" t="n"/>
      <c r="H1534" s="27">
        <f>IF($C1534="","",ROUND(SUMIF(账户表,$C1534,账户期初)+SUMIFS($F$5:F1534,$C$5:C1534,$C1534)-SUMIFS($G$5:G1534,$C$5:C1534,$C1534),2))</f>
        <v/>
      </c>
      <c r="I1534" s="18" t="n"/>
      <c r="J1534" s="18" t="n"/>
      <c r="K1534" s="28">
        <f>IF($B1534="","",--TEXT($B1534,"yyyymm"))</f>
        <v/>
      </c>
      <c r="L1534" s="29">
        <f>IF($D1534="","",IFERROR(INDEX(类别属性,MATCH($D1534,类别表,0)),""))</f>
        <v/>
      </c>
      <c r="M1534" s="18" t="n"/>
      <c r="N1534" s="18" t="n"/>
      <c r="O1534" s="26" t="n"/>
      <c r="P1534" s="21">
        <f>IF($C1534="","",IF(ISNA(MATCH($C1534,账户表,0)),"※这个账户不在【基础资料】的账户档案里",IF($B1534="","※没填日期，这一笔不会进任何月份的报表",IF(AND($F1534&lt;&gt;"",$G1534&lt;&gt;""),"※收入和支出不能同时填",IF(AND(N($F1534)=0,N($G1534)=0),"※收入和支出都没填",IF(OR(N($F1534)&lt;0,N($G1534)&lt;0),"※金额不能填负数，方向反了就换一列填",IF($D1534="","※没填收支类别，分类报表会漏掉这一笔",IF(ISNA(MATCH($D1534,类别表,0)),"※收支类别不在【基础资料】的清单里",IF(AND($L1534="内部转账",$M1534=""),"△内部转账要在「对方账户」写上另一头",IF(AND($L1534="内部转账",$M1534=$C1534),"※对方账户跟本账户是同一个",IF(AND($L1534&lt;&gt;"内部转账",$M1534&lt;&gt;""),"△填了对方账户，但类别不是内部转账",IF($H1534&lt;0,"△这一笔之后该账户余额成负数了，核一下",""))))))))))))</f>
        <v/>
      </c>
    </row>
    <row r="1535">
      <c r="A1535" s="17">
        <f>IF($C1535="","",COUNTA($C$5:$C1535))</f>
        <v/>
      </c>
      <c r="B1535" s="20" t="n"/>
      <c r="C1535" s="18" t="n"/>
      <c r="D1535" s="18" t="n"/>
      <c r="E1535" s="26" t="n"/>
      <c r="F1535" s="19" t="n"/>
      <c r="G1535" s="19" t="n"/>
      <c r="H1535" s="27">
        <f>IF($C1535="","",ROUND(SUMIF(账户表,$C1535,账户期初)+SUMIFS($F$5:F1535,$C$5:C1535,$C1535)-SUMIFS($G$5:G1535,$C$5:C1535,$C1535),2))</f>
        <v/>
      </c>
      <c r="I1535" s="18" t="n"/>
      <c r="J1535" s="18" t="n"/>
      <c r="K1535" s="28">
        <f>IF($B1535="","",--TEXT($B1535,"yyyymm"))</f>
        <v/>
      </c>
      <c r="L1535" s="29">
        <f>IF($D1535="","",IFERROR(INDEX(类别属性,MATCH($D1535,类别表,0)),""))</f>
        <v/>
      </c>
      <c r="M1535" s="18" t="n"/>
      <c r="N1535" s="18" t="n"/>
      <c r="O1535" s="26" t="n"/>
      <c r="P1535" s="21">
        <f>IF($C1535="","",IF(ISNA(MATCH($C1535,账户表,0)),"※这个账户不在【基础资料】的账户档案里",IF($B1535="","※没填日期，这一笔不会进任何月份的报表",IF(AND($F1535&lt;&gt;"",$G1535&lt;&gt;""),"※收入和支出不能同时填",IF(AND(N($F1535)=0,N($G1535)=0),"※收入和支出都没填",IF(OR(N($F1535)&lt;0,N($G1535)&lt;0),"※金额不能填负数，方向反了就换一列填",IF($D1535="","※没填收支类别，分类报表会漏掉这一笔",IF(ISNA(MATCH($D1535,类别表,0)),"※收支类别不在【基础资料】的清单里",IF(AND($L1535="内部转账",$M1535=""),"△内部转账要在「对方账户」写上另一头",IF(AND($L1535="内部转账",$M1535=$C1535),"※对方账户跟本账户是同一个",IF(AND($L1535&lt;&gt;"内部转账",$M1535&lt;&gt;""),"△填了对方账户，但类别不是内部转账",IF($H1535&lt;0,"△这一笔之后该账户余额成负数了，核一下",""))))))))))))</f>
        <v/>
      </c>
    </row>
    <row r="1536">
      <c r="A1536" s="17">
        <f>IF($C1536="","",COUNTA($C$5:$C1536))</f>
        <v/>
      </c>
      <c r="B1536" s="20" t="n"/>
      <c r="C1536" s="18" t="n"/>
      <c r="D1536" s="18" t="n"/>
      <c r="E1536" s="26" t="n"/>
      <c r="F1536" s="19" t="n"/>
      <c r="G1536" s="19" t="n"/>
      <c r="H1536" s="27">
        <f>IF($C1536="","",ROUND(SUMIF(账户表,$C1536,账户期初)+SUMIFS($F$5:F1536,$C$5:C1536,$C1536)-SUMIFS($G$5:G1536,$C$5:C1536,$C1536),2))</f>
        <v/>
      </c>
      <c r="I1536" s="18" t="n"/>
      <c r="J1536" s="18" t="n"/>
      <c r="K1536" s="28">
        <f>IF($B1536="","",--TEXT($B1536,"yyyymm"))</f>
        <v/>
      </c>
      <c r="L1536" s="29">
        <f>IF($D1536="","",IFERROR(INDEX(类别属性,MATCH($D1536,类别表,0)),""))</f>
        <v/>
      </c>
      <c r="M1536" s="18" t="n"/>
      <c r="N1536" s="18" t="n"/>
      <c r="O1536" s="26" t="n"/>
      <c r="P1536" s="21">
        <f>IF($C1536="","",IF(ISNA(MATCH($C1536,账户表,0)),"※这个账户不在【基础资料】的账户档案里",IF($B1536="","※没填日期，这一笔不会进任何月份的报表",IF(AND($F1536&lt;&gt;"",$G1536&lt;&gt;""),"※收入和支出不能同时填",IF(AND(N($F1536)=0,N($G1536)=0),"※收入和支出都没填",IF(OR(N($F1536)&lt;0,N($G1536)&lt;0),"※金额不能填负数，方向反了就换一列填",IF($D1536="","※没填收支类别，分类报表会漏掉这一笔",IF(ISNA(MATCH($D1536,类别表,0)),"※收支类别不在【基础资料】的清单里",IF(AND($L1536="内部转账",$M1536=""),"△内部转账要在「对方账户」写上另一头",IF(AND($L1536="内部转账",$M1536=$C1536),"※对方账户跟本账户是同一个",IF(AND($L1536&lt;&gt;"内部转账",$M1536&lt;&gt;""),"△填了对方账户，但类别不是内部转账",IF($H1536&lt;0,"△这一笔之后该账户余额成负数了，核一下",""))))))))))))</f>
        <v/>
      </c>
    </row>
    <row r="1537">
      <c r="A1537" s="17">
        <f>IF($C1537="","",COUNTA($C$5:$C1537))</f>
        <v/>
      </c>
      <c r="B1537" s="20" t="n"/>
      <c r="C1537" s="18" t="n"/>
      <c r="D1537" s="18" t="n"/>
      <c r="E1537" s="26" t="n"/>
      <c r="F1537" s="19" t="n"/>
      <c r="G1537" s="19" t="n"/>
      <c r="H1537" s="27">
        <f>IF($C1537="","",ROUND(SUMIF(账户表,$C1537,账户期初)+SUMIFS($F$5:F1537,$C$5:C1537,$C1537)-SUMIFS($G$5:G1537,$C$5:C1537,$C1537),2))</f>
        <v/>
      </c>
      <c r="I1537" s="18" t="n"/>
      <c r="J1537" s="18" t="n"/>
      <c r="K1537" s="28">
        <f>IF($B1537="","",--TEXT($B1537,"yyyymm"))</f>
        <v/>
      </c>
      <c r="L1537" s="29">
        <f>IF($D1537="","",IFERROR(INDEX(类别属性,MATCH($D1537,类别表,0)),""))</f>
        <v/>
      </c>
      <c r="M1537" s="18" t="n"/>
      <c r="N1537" s="18" t="n"/>
      <c r="O1537" s="26" t="n"/>
      <c r="P1537" s="21">
        <f>IF($C1537="","",IF(ISNA(MATCH($C1537,账户表,0)),"※这个账户不在【基础资料】的账户档案里",IF($B1537="","※没填日期，这一笔不会进任何月份的报表",IF(AND($F1537&lt;&gt;"",$G1537&lt;&gt;""),"※收入和支出不能同时填",IF(AND(N($F1537)=0,N($G1537)=0),"※收入和支出都没填",IF(OR(N($F1537)&lt;0,N($G1537)&lt;0),"※金额不能填负数，方向反了就换一列填",IF($D1537="","※没填收支类别，分类报表会漏掉这一笔",IF(ISNA(MATCH($D1537,类别表,0)),"※收支类别不在【基础资料】的清单里",IF(AND($L1537="内部转账",$M1537=""),"△内部转账要在「对方账户」写上另一头",IF(AND($L1537="内部转账",$M1537=$C1537),"※对方账户跟本账户是同一个",IF(AND($L1537&lt;&gt;"内部转账",$M1537&lt;&gt;""),"△填了对方账户，但类别不是内部转账",IF($H1537&lt;0,"△这一笔之后该账户余额成负数了，核一下",""))))))))))))</f>
        <v/>
      </c>
    </row>
    <row r="1538">
      <c r="A1538" s="17">
        <f>IF($C1538="","",COUNTA($C$5:$C1538))</f>
        <v/>
      </c>
      <c r="B1538" s="20" t="n"/>
      <c r="C1538" s="18" t="n"/>
      <c r="D1538" s="18" t="n"/>
      <c r="E1538" s="26" t="n"/>
      <c r="F1538" s="19" t="n"/>
      <c r="G1538" s="19" t="n"/>
      <c r="H1538" s="27">
        <f>IF($C1538="","",ROUND(SUMIF(账户表,$C1538,账户期初)+SUMIFS($F$5:F1538,$C$5:C1538,$C1538)-SUMIFS($G$5:G1538,$C$5:C1538,$C1538),2))</f>
        <v/>
      </c>
      <c r="I1538" s="18" t="n"/>
      <c r="J1538" s="18" t="n"/>
      <c r="K1538" s="28">
        <f>IF($B1538="","",--TEXT($B1538,"yyyymm"))</f>
        <v/>
      </c>
      <c r="L1538" s="29">
        <f>IF($D1538="","",IFERROR(INDEX(类别属性,MATCH($D1538,类别表,0)),""))</f>
        <v/>
      </c>
      <c r="M1538" s="18" t="n"/>
      <c r="N1538" s="18" t="n"/>
      <c r="O1538" s="26" t="n"/>
      <c r="P1538" s="21">
        <f>IF($C1538="","",IF(ISNA(MATCH($C1538,账户表,0)),"※这个账户不在【基础资料】的账户档案里",IF($B1538="","※没填日期，这一笔不会进任何月份的报表",IF(AND($F1538&lt;&gt;"",$G1538&lt;&gt;""),"※收入和支出不能同时填",IF(AND(N($F1538)=0,N($G1538)=0),"※收入和支出都没填",IF(OR(N($F1538)&lt;0,N($G1538)&lt;0),"※金额不能填负数，方向反了就换一列填",IF($D1538="","※没填收支类别，分类报表会漏掉这一笔",IF(ISNA(MATCH($D1538,类别表,0)),"※收支类别不在【基础资料】的清单里",IF(AND($L1538="内部转账",$M1538=""),"△内部转账要在「对方账户」写上另一头",IF(AND($L1538="内部转账",$M1538=$C1538),"※对方账户跟本账户是同一个",IF(AND($L1538&lt;&gt;"内部转账",$M1538&lt;&gt;""),"△填了对方账户，但类别不是内部转账",IF($H1538&lt;0,"△这一笔之后该账户余额成负数了，核一下",""))))))))))))</f>
        <v/>
      </c>
    </row>
    <row r="1539">
      <c r="A1539" s="17">
        <f>IF($C1539="","",COUNTA($C$5:$C1539))</f>
        <v/>
      </c>
      <c r="B1539" s="20" t="n"/>
      <c r="C1539" s="18" t="n"/>
      <c r="D1539" s="18" t="n"/>
      <c r="E1539" s="26" t="n"/>
      <c r="F1539" s="19" t="n"/>
      <c r="G1539" s="19" t="n"/>
      <c r="H1539" s="27">
        <f>IF($C1539="","",ROUND(SUMIF(账户表,$C1539,账户期初)+SUMIFS($F$5:F1539,$C$5:C1539,$C1539)-SUMIFS($G$5:G1539,$C$5:C1539,$C1539),2))</f>
        <v/>
      </c>
      <c r="I1539" s="18" t="n"/>
      <c r="J1539" s="18" t="n"/>
      <c r="K1539" s="28">
        <f>IF($B1539="","",--TEXT($B1539,"yyyymm"))</f>
        <v/>
      </c>
      <c r="L1539" s="29">
        <f>IF($D1539="","",IFERROR(INDEX(类别属性,MATCH($D1539,类别表,0)),""))</f>
        <v/>
      </c>
      <c r="M1539" s="18" t="n"/>
      <c r="N1539" s="18" t="n"/>
      <c r="O1539" s="26" t="n"/>
      <c r="P1539" s="21">
        <f>IF($C1539="","",IF(ISNA(MATCH($C1539,账户表,0)),"※这个账户不在【基础资料】的账户档案里",IF($B1539="","※没填日期，这一笔不会进任何月份的报表",IF(AND($F1539&lt;&gt;"",$G1539&lt;&gt;""),"※收入和支出不能同时填",IF(AND(N($F1539)=0,N($G1539)=0),"※收入和支出都没填",IF(OR(N($F1539)&lt;0,N($G1539)&lt;0),"※金额不能填负数，方向反了就换一列填",IF($D1539="","※没填收支类别，分类报表会漏掉这一笔",IF(ISNA(MATCH($D1539,类别表,0)),"※收支类别不在【基础资料】的清单里",IF(AND($L1539="内部转账",$M1539=""),"△内部转账要在「对方账户」写上另一头",IF(AND($L1539="内部转账",$M1539=$C1539),"※对方账户跟本账户是同一个",IF(AND($L1539&lt;&gt;"内部转账",$M1539&lt;&gt;""),"△填了对方账户，但类别不是内部转账",IF($H1539&lt;0,"△这一笔之后该账户余额成负数了，核一下",""))))))))))))</f>
        <v/>
      </c>
    </row>
    <row r="1540">
      <c r="A1540" s="17">
        <f>IF($C1540="","",COUNTA($C$5:$C1540))</f>
        <v/>
      </c>
      <c r="B1540" s="20" t="n"/>
      <c r="C1540" s="18" t="n"/>
      <c r="D1540" s="18" t="n"/>
      <c r="E1540" s="26" t="n"/>
      <c r="F1540" s="19" t="n"/>
      <c r="G1540" s="19" t="n"/>
      <c r="H1540" s="27">
        <f>IF($C1540="","",ROUND(SUMIF(账户表,$C1540,账户期初)+SUMIFS($F$5:F1540,$C$5:C1540,$C1540)-SUMIFS($G$5:G1540,$C$5:C1540,$C1540),2))</f>
        <v/>
      </c>
      <c r="I1540" s="18" t="n"/>
      <c r="J1540" s="18" t="n"/>
      <c r="K1540" s="28">
        <f>IF($B1540="","",--TEXT($B1540,"yyyymm"))</f>
        <v/>
      </c>
      <c r="L1540" s="29">
        <f>IF($D1540="","",IFERROR(INDEX(类别属性,MATCH($D1540,类别表,0)),""))</f>
        <v/>
      </c>
      <c r="M1540" s="18" t="n"/>
      <c r="N1540" s="18" t="n"/>
      <c r="O1540" s="26" t="n"/>
      <c r="P1540" s="21">
        <f>IF($C1540="","",IF(ISNA(MATCH($C1540,账户表,0)),"※这个账户不在【基础资料】的账户档案里",IF($B1540="","※没填日期，这一笔不会进任何月份的报表",IF(AND($F1540&lt;&gt;"",$G1540&lt;&gt;""),"※收入和支出不能同时填",IF(AND(N($F1540)=0,N($G1540)=0),"※收入和支出都没填",IF(OR(N($F1540)&lt;0,N($G1540)&lt;0),"※金额不能填负数，方向反了就换一列填",IF($D1540="","※没填收支类别，分类报表会漏掉这一笔",IF(ISNA(MATCH($D1540,类别表,0)),"※收支类别不在【基础资料】的清单里",IF(AND($L1540="内部转账",$M1540=""),"△内部转账要在「对方账户」写上另一头",IF(AND($L1540="内部转账",$M1540=$C1540),"※对方账户跟本账户是同一个",IF(AND($L1540&lt;&gt;"内部转账",$M1540&lt;&gt;""),"△填了对方账户，但类别不是内部转账",IF($H1540&lt;0,"△这一笔之后该账户余额成负数了，核一下",""))))))))))))</f>
        <v/>
      </c>
    </row>
    <row r="1541">
      <c r="A1541" s="17">
        <f>IF($C1541="","",COUNTA($C$5:$C1541))</f>
        <v/>
      </c>
      <c r="B1541" s="20" t="n"/>
      <c r="C1541" s="18" t="n"/>
      <c r="D1541" s="18" t="n"/>
      <c r="E1541" s="26" t="n"/>
      <c r="F1541" s="19" t="n"/>
      <c r="G1541" s="19" t="n"/>
      <c r="H1541" s="27">
        <f>IF($C1541="","",ROUND(SUMIF(账户表,$C1541,账户期初)+SUMIFS($F$5:F1541,$C$5:C1541,$C1541)-SUMIFS($G$5:G1541,$C$5:C1541,$C1541),2))</f>
        <v/>
      </c>
      <c r="I1541" s="18" t="n"/>
      <c r="J1541" s="18" t="n"/>
      <c r="K1541" s="28">
        <f>IF($B1541="","",--TEXT($B1541,"yyyymm"))</f>
        <v/>
      </c>
      <c r="L1541" s="29">
        <f>IF($D1541="","",IFERROR(INDEX(类别属性,MATCH($D1541,类别表,0)),""))</f>
        <v/>
      </c>
      <c r="M1541" s="18" t="n"/>
      <c r="N1541" s="18" t="n"/>
      <c r="O1541" s="26" t="n"/>
      <c r="P1541" s="21">
        <f>IF($C1541="","",IF(ISNA(MATCH($C1541,账户表,0)),"※这个账户不在【基础资料】的账户档案里",IF($B1541="","※没填日期，这一笔不会进任何月份的报表",IF(AND($F1541&lt;&gt;"",$G1541&lt;&gt;""),"※收入和支出不能同时填",IF(AND(N($F1541)=0,N($G1541)=0),"※收入和支出都没填",IF(OR(N($F1541)&lt;0,N($G1541)&lt;0),"※金额不能填负数，方向反了就换一列填",IF($D1541="","※没填收支类别，分类报表会漏掉这一笔",IF(ISNA(MATCH($D1541,类别表,0)),"※收支类别不在【基础资料】的清单里",IF(AND($L1541="内部转账",$M1541=""),"△内部转账要在「对方账户」写上另一头",IF(AND($L1541="内部转账",$M1541=$C1541),"※对方账户跟本账户是同一个",IF(AND($L1541&lt;&gt;"内部转账",$M1541&lt;&gt;""),"△填了对方账户，但类别不是内部转账",IF($H1541&lt;0,"△这一笔之后该账户余额成负数了，核一下",""))))))))))))</f>
        <v/>
      </c>
    </row>
    <row r="1542">
      <c r="A1542" s="17">
        <f>IF($C1542="","",COUNTA($C$5:$C1542))</f>
        <v/>
      </c>
      <c r="B1542" s="20" t="n"/>
      <c r="C1542" s="18" t="n"/>
      <c r="D1542" s="18" t="n"/>
      <c r="E1542" s="26" t="n"/>
      <c r="F1542" s="19" t="n"/>
      <c r="G1542" s="19" t="n"/>
      <c r="H1542" s="27">
        <f>IF($C1542="","",ROUND(SUMIF(账户表,$C1542,账户期初)+SUMIFS($F$5:F1542,$C$5:C1542,$C1542)-SUMIFS($G$5:G1542,$C$5:C1542,$C1542),2))</f>
        <v/>
      </c>
      <c r="I1542" s="18" t="n"/>
      <c r="J1542" s="18" t="n"/>
      <c r="K1542" s="28">
        <f>IF($B1542="","",--TEXT($B1542,"yyyymm"))</f>
        <v/>
      </c>
      <c r="L1542" s="29">
        <f>IF($D1542="","",IFERROR(INDEX(类别属性,MATCH($D1542,类别表,0)),""))</f>
        <v/>
      </c>
      <c r="M1542" s="18" t="n"/>
      <c r="N1542" s="18" t="n"/>
      <c r="O1542" s="26" t="n"/>
      <c r="P1542" s="21">
        <f>IF($C1542="","",IF(ISNA(MATCH($C1542,账户表,0)),"※这个账户不在【基础资料】的账户档案里",IF($B1542="","※没填日期，这一笔不会进任何月份的报表",IF(AND($F1542&lt;&gt;"",$G1542&lt;&gt;""),"※收入和支出不能同时填",IF(AND(N($F1542)=0,N($G1542)=0),"※收入和支出都没填",IF(OR(N($F1542)&lt;0,N($G1542)&lt;0),"※金额不能填负数，方向反了就换一列填",IF($D1542="","※没填收支类别，分类报表会漏掉这一笔",IF(ISNA(MATCH($D1542,类别表,0)),"※收支类别不在【基础资料】的清单里",IF(AND($L1542="内部转账",$M1542=""),"△内部转账要在「对方账户」写上另一头",IF(AND($L1542="内部转账",$M1542=$C1542),"※对方账户跟本账户是同一个",IF(AND($L1542&lt;&gt;"内部转账",$M1542&lt;&gt;""),"△填了对方账户，但类别不是内部转账",IF($H1542&lt;0,"△这一笔之后该账户余额成负数了，核一下",""))))))))))))</f>
        <v/>
      </c>
    </row>
    <row r="1543">
      <c r="A1543" s="17">
        <f>IF($C1543="","",COUNTA($C$5:$C1543))</f>
        <v/>
      </c>
      <c r="B1543" s="20" t="n"/>
      <c r="C1543" s="18" t="n"/>
      <c r="D1543" s="18" t="n"/>
      <c r="E1543" s="26" t="n"/>
      <c r="F1543" s="19" t="n"/>
      <c r="G1543" s="19" t="n"/>
      <c r="H1543" s="27">
        <f>IF($C1543="","",ROUND(SUMIF(账户表,$C1543,账户期初)+SUMIFS($F$5:F1543,$C$5:C1543,$C1543)-SUMIFS($G$5:G1543,$C$5:C1543,$C1543),2))</f>
        <v/>
      </c>
      <c r="I1543" s="18" t="n"/>
      <c r="J1543" s="18" t="n"/>
      <c r="K1543" s="28">
        <f>IF($B1543="","",--TEXT($B1543,"yyyymm"))</f>
        <v/>
      </c>
      <c r="L1543" s="29">
        <f>IF($D1543="","",IFERROR(INDEX(类别属性,MATCH($D1543,类别表,0)),""))</f>
        <v/>
      </c>
      <c r="M1543" s="18" t="n"/>
      <c r="N1543" s="18" t="n"/>
      <c r="O1543" s="26" t="n"/>
      <c r="P1543" s="21">
        <f>IF($C1543="","",IF(ISNA(MATCH($C1543,账户表,0)),"※这个账户不在【基础资料】的账户档案里",IF($B1543="","※没填日期，这一笔不会进任何月份的报表",IF(AND($F1543&lt;&gt;"",$G1543&lt;&gt;""),"※收入和支出不能同时填",IF(AND(N($F1543)=0,N($G1543)=0),"※收入和支出都没填",IF(OR(N($F1543)&lt;0,N($G1543)&lt;0),"※金额不能填负数，方向反了就换一列填",IF($D1543="","※没填收支类别，分类报表会漏掉这一笔",IF(ISNA(MATCH($D1543,类别表,0)),"※收支类别不在【基础资料】的清单里",IF(AND($L1543="内部转账",$M1543=""),"△内部转账要在「对方账户」写上另一头",IF(AND($L1543="内部转账",$M1543=$C1543),"※对方账户跟本账户是同一个",IF(AND($L1543&lt;&gt;"内部转账",$M1543&lt;&gt;""),"△填了对方账户，但类别不是内部转账",IF($H1543&lt;0,"△这一笔之后该账户余额成负数了，核一下",""))))))))))))</f>
        <v/>
      </c>
    </row>
    <row r="1544">
      <c r="A1544" s="17">
        <f>IF($C1544="","",COUNTA($C$5:$C1544))</f>
        <v/>
      </c>
      <c r="B1544" s="20" t="n"/>
      <c r="C1544" s="18" t="n"/>
      <c r="D1544" s="18" t="n"/>
      <c r="E1544" s="26" t="n"/>
      <c r="F1544" s="19" t="n"/>
      <c r="G1544" s="19" t="n"/>
      <c r="H1544" s="27">
        <f>IF($C1544="","",ROUND(SUMIF(账户表,$C1544,账户期初)+SUMIFS($F$5:F1544,$C$5:C1544,$C1544)-SUMIFS($G$5:G1544,$C$5:C1544,$C1544),2))</f>
        <v/>
      </c>
      <c r="I1544" s="18" t="n"/>
      <c r="J1544" s="18" t="n"/>
      <c r="K1544" s="28">
        <f>IF($B1544="","",--TEXT($B1544,"yyyymm"))</f>
        <v/>
      </c>
      <c r="L1544" s="29">
        <f>IF($D1544="","",IFERROR(INDEX(类别属性,MATCH($D1544,类别表,0)),""))</f>
        <v/>
      </c>
      <c r="M1544" s="18" t="n"/>
      <c r="N1544" s="18" t="n"/>
      <c r="O1544" s="26" t="n"/>
      <c r="P1544" s="21">
        <f>IF($C1544="","",IF(ISNA(MATCH($C1544,账户表,0)),"※这个账户不在【基础资料】的账户档案里",IF($B1544="","※没填日期，这一笔不会进任何月份的报表",IF(AND($F1544&lt;&gt;"",$G1544&lt;&gt;""),"※收入和支出不能同时填",IF(AND(N($F1544)=0,N($G1544)=0),"※收入和支出都没填",IF(OR(N($F1544)&lt;0,N($G1544)&lt;0),"※金额不能填负数，方向反了就换一列填",IF($D1544="","※没填收支类别，分类报表会漏掉这一笔",IF(ISNA(MATCH($D1544,类别表,0)),"※收支类别不在【基础资料】的清单里",IF(AND($L1544="内部转账",$M1544=""),"△内部转账要在「对方账户」写上另一头",IF(AND($L1544="内部转账",$M1544=$C1544),"※对方账户跟本账户是同一个",IF(AND($L1544&lt;&gt;"内部转账",$M1544&lt;&gt;""),"△填了对方账户，但类别不是内部转账",IF($H1544&lt;0,"△这一笔之后该账户余额成负数了，核一下",""))))))))))))</f>
        <v/>
      </c>
    </row>
    <row r="1545">
      <c r="A1545" s="17">
        <f>IF($C1545="","",COUNTA($C$5:$C1545))</f>
        <v/>
      </c>
      <c r="B1545" s="20" t="n"/>
      <c r="C1545" s="18" t="n"/>
      <c r="D1545" s="18" t="n"/>
      <c r="E1545" s="26" t="n"/>
      <c r="F1545" s="19" t="n"/>
      <c r="G1545" s="19" t="n"/>
      <c r="H1545" s="27">
        <f>IF($C1545="","",ROUND(SUMIF(账户表,$C1545,账户期初)+SUMIFS($F$5:F1545,$C$5:C1545,$C1545)-SUMIFS($G$5:G1545,$C$5:C1545,$C1545),2))</f>
        <v/>
      </c>
      <c r="I1545" s="18" t="n"/>
      <c r="J1545" s="18" t="n"/>
      <c r="K1545" s="28">
        <f>IF($B1545="","",--TEXT($B1545,"yyyymm"))</f>
        <v/>
      </c>
      <c r="L1545" s="29">
        <f>IF($D1545="","",IFERROR(INDEX(类别属性,MATCH($D1545,类别表,0)),""))</f>
        <v/>
      </c>
      <c r="M1545" s="18" t="n"/>
      <c r="N1545" s="18" t="n"/>
      <c r="O1545" s="26" t="n"/>
      <c r="P1545" s="21">
        <f>IF($C1545="","",IF(ISNA(MATCH($C1545,账户表,0)),"※这个账户不在【基础资料】的账户档案里",IF($B1545="","※没填日期，这一笔不会进任何月份的报表",IF(AND($F1545&lt;&gt;"",$G1545&lt;&gt;""),"※收入和支出不能同时填",IF(AND(N($F1545)=0,N($G1545)=0),"※收入和支出都没填",IF(OR(N($F1545)&lt;0,N($G1545)&lt;0),"※金额不能填负数，方向反了就换一列填",IF($D1545="","※没填收支类别，分类报表会漏掉这一笔",IF(ISNA(MATCH($D1545,类别表,0)),"※收支类别不在【基础资料】的清单里",IF(AND($L1545="内部转账",$M1545=""),"△内部转账要在「对方账户」写上另一头",IF(AND($L1545="内部转账",$M1545=$C1545),"※对方账户跟本账户是同一个",IF(AND($L1545&lt;&gt;"内部转账",$M1545&lt;&gt;""),"△填了对方账户，但类别不是内部转账",IF($H1545&lt;0,"△这一笔之后该账户余额成负数了，核一下",""))))))))))))</f>
        <v/>
      </c>
    </row>
    <row r="1546">
      <c r="A1546" s="17">
        <f>IF($C1546="","",COUNTA($C$5:$C1546))</f>
        <v/>
      </c>
      <c r="B1546" s="20" t="n"/>
      <c r="C1546" s="18" t="n"/>
      <c r="D1546" s="18" t="n"/>
      <c r="E1546" s="26" t="n"/>
      <c r="F1546" s="19" t="n"/>
      <c r="G1546" s="19" t="n"/>
      <c r="H1546" s="27">
        <f>IF($C1546="","",ROUND(SUMIF(账户表,$C1546,账户期初)+SUMIFS($F$5:F1546,$C$5:C1546,$C1546)-SUMIFS($G$5:G1546,$C$5:C1546,$C1546),2))</f>
        <v/>
      </c>
      <c r="I1546" s="18" t="n"/>
      <c r="J1546" s="18" t="n"/>
      <c r="K1546" s="28">
        <f>IF($B1546="","",--TEXT($B1546,"yyyymm"))</f>
        <v/>
      </c>
      <c r="L1546" s="29">
        <f>IF($D1546="","",IFERROR(INDEX(类别属性,MATCH($D1546,类别表,0)),""))</f>
        <v/>
      </c>
      <c r="M1546" s="18" t="n"/>
      <c r="N1546" s="18" t="n"/>
      <c r="O1546" s="26" t="n"/>
      <c r="P1546" s="21">
        <f>IF($C1546="","",IF(ISNA(MATCH($C1546,账户表,0)),"※这个账户不在【基础资料】的账户档案里",IF($B1546="","※没填日期，这一笔不会进任何月份的报表",IF(AND($F1546&lt;&gt;"",$G1546&lt;&gt;""),"※收入和支出不能同时填",IF(AND(N($F1546)=0,N($G1546)=0),"※收入和支出都没填",IF(OR(N($F1546)&lt;0,N($G1546)&lt;0),"※金额不能填负数，方向反了就换一列填",IF($D1546="","※没填收支类别，分类报表会漏掉这一笔",IF(ISNA(MATCH($D1546,类别表,0)),"※收支类别不在【基础资料】的清单里",IF(AND($L1546="内部转账",$M1546=""),"△内部转账要在「对方账户」写上另一头",IF(AND($L1546="内部转账",$M1546=$C1546),"※对方账户跟本账户是同一个",IF(AND($L1546&lt;&gt;"内部转账",$M1546&lt;&gt;""),"△填了对方账户，但类别不是内部转账",IF($H1546&lt;0,"△这一笔之后该账户余额成负数了，核一下",""))))))))))))</f>
        <v/>
      </c>
    </row>
    <row r="1547">
      <c r="A1547" s="17">
        <f>IF($C1547="","",COUNTA($C$5:$C1547))</f>
        <v/>
      </c>
      <c r="B1547" s="20" t="n"/>
      <c r="C1547" s="18" t="n"/>
      <c r="D1547" s="18" t="n"/>
      <c r="E1547" s="26" t="n"/>
      <c r="F1547" s="19" t="n"/>
      <c r="G1547" s="19" t="n"/>
      <c r="H1547" s="27">
        <f>IF($C1547="","",ROUND(SUMIF(账户表,$C1547,账户期初)+SUMIFS($F$5:F1547,$C$5:C1547,$C1547)-SUMIFS($G$5:G1547,$C$5:C1547,$C1547),2))</f>
        <v/>
      </c>
      <c r="I1547" s="18" t="n"/>
      <c r="J1547" s="18" t="n"/>
      <c r="K1547" s="28">
        <f>IF($B1547="","",--TEXT($B1547,"yyyymm"))</f>
        <v/>
      </c>
      <c r="L1547" s="29">
        <f>IF($D1547="","",IFERROR(INDEX(类别属性,MATCH($D1547,类别表,0)),""))</f>
        <v/>
      </c>
      <c r="M1547" s="18" t="n"/>
      <c r="N1547" s="18" t="n"/>
      <c r="O1547" s="26" t="n"/>
      <c r="P1547" s="21">
        <f>IF($C1547="","",IF(ISNA(MATCH($C1547,账户表,0)),"※这个账户不在【基础资料】的账户档案里",IF($B1547="","※没填日期，这一笔不会进任何月份的报表",IF(AND($F1547&lt;&gt;"",$G1547&lt;&gt;""),"※收入和支出不能同时填",IF(AND(N($F1547)=0,N($G1547)=0),"※收入和支出都没填",IF(OR(N($F1547)&lt;0,N($G1547)&lt;0),"※金额不能填负数，方向反了就换一列填",IF($D1547="","※没填收支类别，分类报表会漏掉这一笔",IF(ISNA(MATCH($D1547,类别表,0)),"※收支类别不在【基础资料】的清单里",IF(AND($L1547="内部转账",$M1547=""),"△内部转账要在「对方账户」写上另一头",IF(AND($L1547="内部转账",$M1547=$C1547),"※对方账户跟本账户是同一个",IF(AND($L1547&lt;&gt;"内部转账",$M1547&lt;&gt;""),"△填了对方账户，但类别不是内部转账",IF($H1547&lt;0,"△这一笔之后该账户余额成负数了，核一下",""))))))))))))</f>
        <v/>
      </c>
    </row>
    <row r="1548">
      <c r="A1548" s="17">
        <f>IF($C1548="","",COUNTA($C$5:$C1548))</f>
        <v/>
      </c>
      <c r="B1548" s="20" t="n"/>
      <c r="C1548" s="18" t="n"/>
      <c r="D1548" s="18" t="n"/>
      <c r="E1548" s="26" t="n"/>
      <c r="F1548" s="19" t="n"/>
      <c r="G1548" s="19" t="n"/>
      <c r="H1548" s="27">
        <f>IF($C1548="","",ROUND(SUMIF(账户表,$C1548,账户期初)+SUMIFS($F$5:F1548,$C$5:C1548,$C1548)-SUMIFS($G$5:G1548,$C$5:C1548,$C1548),2))</f>
        <v/>
      </c>
      <c r="I1548" s="18" t="n"/>
      <c r="J1548" s="18" t="n"/>
      <c r="K1548" s="28">
        <f>IF($B1548="","",--TEXT($B1548,"yyyymm"))</f>
        <v/>
      </c>
      <c r="L1548" s="29">
        <f>IF($D1548="","",IFERROR(INDEX(类别属性,MATCH($D1548,类别表,0)),""))</f>
        <v/>
      </c>
      <c r="M1548" s="18" t="n"/>
      <c r="N1548" s="18" t="n"/>
      <c r="O1548" s="26" t="n"/>
      <c r="P1548" s="21">
        <f>IF($C1548="","",IF(ISNA(MATCH($C1548,账户表,0)),"※这个账户不在【基础资料】的账户档案里",IF($B1548="","※没填日期，这一笔不会进任何月份的报表",IF(AND($F1548&lt;&gt;"",$G1548&lt;&gt;""),"※收入和支出不能同时填",IF(AND(N($F1548)=0,N($G1548)=0),"※收入和支出都没填",IF(OR(N($F1548)&lt;0,N($G1548)&lt;0),"※金额不能填负数，方向反了就换一列填",IF($D1548="","※没填收支类别，分类报表会漏掉这一笔",IF(ISNA(MATCH($D1548,类别表,0)),"※收支类别不在【基础资料】的清单里",IF(AND($L1548="内部转账",$M1548=""),"△内部转账要在「对方账户」写上另一头",IF(AND($L1548="内部转账",$M1548=$C1548),"※对方账户跟本账户是同一个",IF(AND($L1548&lt;&gt;"内部转账",$M1548&lt;&gt;""),"△填了对方账户，但类别不是内部转账",IF($H1548&lt;0,"△这一笔之后该账户余额成负数了，核一下",""))))))))))))</f>
        <v/>
      </c>
    </row>
    <row r="1549">
      <c r="A1549" s="17">
        <f>IF($C1549="","",COUNTA($C$5:$C1549))</f>
        <v/>
      </c>
      <c r="B1549" s="20" t="n"/>
      <c r="C1549" s="18" t="n"/>
      <c r="D1549" s="18" t="n"/>
      <c r="E1549" s="26" t="n"/>
      <c r="F1549" s="19" t="n"/>
      <c r="G1549" s="19" t="n"/>
      <c r="H1549" s="27">
        <f>IF($C1549="","",ROUND(SUMIF(账户表,$C1549,账户期初)+SUMIFS($F$5:F1549,$C$5:C1549,$C1549)-SUMIFS($G$5:G1549,$C$5:C1549,$C1549),2))</f>
        <v/>
      </c>
      <c r="I1549" s="18" t="n"/>
      <c r="J1549" s="18" t="n"/>
      <c r="K1549" s="28">
        <f>IF($B1549="","",--TEXT($B1549,"yyyymm"))</f>
        <v/>
      </c>
      <c r="L1549" s="29">
        <f>IF($D1549="","",IFERROR(INDEX(类别属性,MATCH($D1549,类别表,0)),""))</f>
        <v/>
      </c>
      <c r="M1549" s="18" t="n"/>
      <c r="N1549" s="18" t="n"/>
      <c r="O1549" s="26" t="n"/>
      <c r="P1549" s="21">
        <f>IF($C1549="","",IF(ISNA(MATCH($C1549,账户表,0)),"※这个账户不在【基础资料】的账户档案里",IF($B1549="","※没填日期，这一笔不会进任何月份的报表",IF(AND($F1549&lt;&gt;"",$G1549&lt;&gt;""),"※收入和支出不能同时填",IF(AND(N($F1549)=0,N($G1549)=0),"※收入和支出都没填",IF(OR(N($F1549)&lt;0,N($G1549)&lt;0),"※金额不能填负数，方向反了就换一列填",IF($D1549="","※没填收支类别，分类报表会漏掉这一笔",IF(ISNA(MATCH($D1549,类别表,0)),"※收支类别不在【基础资料】的清单里",IF(AND($L1549="内部转账",$M1549=""),"△内部转账要在「对方账户」写上另一头",IF(AND($L1549="内部转账",$M1549=$C1549),"※对方账户跟本账户是同一个",IF(AND($L1549&lt;&gt;"内部转账",$M1549&lt;&gt;""),"△填了对方账户，但类别不是内部转账",IF($H1549&lt;0,"△这一笔之后该账户余额成负数了，核一下",""))))))))))))</f>
        <v/>
      </c>
    </row>
    <row r="1550">
      <c r="A1550" s="17">
        <f>IF($C1550="","",COUNTA($C$5:$C1550))</f>
        <v/>
      </c>
      <c r="B1550" s="20" t="n"/>
      <c r="C1550" s="18" t="n"/>
      <c r="D1550" s="18" t="n"/>
      <c r="E1550" s="26" t="n"/>
      <c r="F1550" s="19" t="n"/>
      <c r="G1550" s="19" t="n"/>
      <c r="H1550" s="27">
        <f>IF($C1550="","",ROUND(SUMIF(账户表,$C1550,账户期初)+SUMIFS($F$5:F1550,$C$5:C1550,$C1550)-SUMIFS($G$5:G1550,$C$5:C1550,$C1550),2))</f>
        <v/>
      </c>
      <c r="I1550" s="18" t="n"/>
      <c r="J1550" s="18" t="n"/>
      <c r="K1550" s="28">
        <f>IF($B1550="","",--TEXT($B1550,"yyyymm"))</f>
        <v/>
      </c>
      <c r="L1550" s="29">
        <f>IF($D1550="","",IFERROR(INDEX(类别属性,MATCH($D1550,类别表,0)),""))</f>
        <v/>
      </c>
      <c r="M1550" s="18" t="n"/>
      <c r="N1550" s="18" t="n"/>
      <c r="O1550" s="26" t="n"/>
      <c r="P1550" s="21">
        <f>IF($C1550="","",IF(ISNA(MATCH($C1550,账户表,0)),"※这个账户不在【基础资料】的账户档案里",IF($B1550="","※没填日期，这一笔不会进任何月份的报表",IF(AND($F1550&lt;&gt;"",$G1550&lt;&gt;""),"※收入和支出不能同时填",IF(AND(N($F1550)=0,N($G1550)=0),"※收入和支出都没填",IF(OR(N($F1550)&lt;0,N($G1550)&lt;0),"※金额不能填负数，方向反了就换一列填",IF($D1550="","※没填收支类别，分类报表会漏掉这一笔",IF(ISNA(MATCH($D1550,类别表,0)),"※收支类别不在【基础资料】的清单里",IF(AND($L1550="内部转账",$M1550=""),"△内部转账要在「对方账户」写上另一头",IF(AND($L1550="内部转账",$M1550=$C1550),"※对方账户跟本账户是同一个",IF(AND($L1550&lt;&gt;"内部转账",$M1550&lt;&gt;""),"△填了对方账户，但类别不是内部转账",IF($H1550&lt;0,"△这一笔之后该账户余额成负数了，核一下",""))))))))))))</f>
        <v/>
      </c>
    </row>
    <row r="1551">
      <c r="A1551" s="17">
        <f>IF($C1551="","",COUNTA($C$5:$C1551))</f>
        <v/>
      </c>
      <c r="B1551" s="20" t="n"/>
      <c r="C1551" s="18" t="n"/>
      <c r="D1551" s="18" t="n"/>
      <c r="E1551" s="26" t="n"/>
      <c r="F1551" s="19" t="n"/>
      <c r="G1551" s="19" t="n"/>
      <c r="H1551" s="27">
        <f>IF($C1551="","",ROUND(SUMIF(账户表,$C1551,账户期初)+SUMIFS($F$5:F1551,$C$5:C1551,$C1551)-SUMIFS($G$5:G1551,$C$5:C1551,$C1551),2))</f>
        <v/>
      </c>
      <c r="I1551" s="18" t="n"/>
      <c r="J1551" s="18" t="n"/>
      <c r="K1551" s="28">
        <f>IF($B1551="","",--TEXT($B1551,"yyyymm"))</f>
        <v/>
      </c>
      <c r="L1551" s="29">
        <f>IF($D1551="","",IFERROR(INDEX(类别属性,MATCH($D1551,类别表,0)),""))</f>
        <v/>
      </c>
      <c r="M1551" s="18" t="n"/>
      <c r="N1551" s="18" t="n"/>
      <c r="O1551" s="26" t="n"/>
      <c r="P1551" s="21">
        <f>IF($C1551="","",IF(ISNA(MATCH($C1551,账户表,0)),"※这个账户不在【基础资料】的账户档案里",IF($B1551="","※没填日期，这一笔不会进任何月份的报表",IF(AND($F1551&lt;&gt;"",$G1551&lt;&gt;""),"※收入和支出不能同时填",IF(AND(N($F1551)=0,N($G1551)=0),"※收入和支出都没填",IF(OR(N($F1551)&lt;0,N($G1551)&lt;0),"※金额不能填负数，方向反了就换一列填",IF($D1551="","※没填收支类别，分类报表会漏掉这一笔",IF(ISNA(MATCH($D1551,类别表,0)),"※收支类别不在【基础资料】的清单里",IF(AND($L1551="内部转账",$M1551=""),"△内部转账要在「对方账户」写上另一头",IF(AND($L1551="内部转账",$M1551=$C1551),"※对方账户跟本账户是同一个",IF(AND($L1551&lt;&gt;"内部转账",$M1551&lt;&gt;""),"△填了对方账户，但类别不是内部转账",IF($H1551&lt;0,"△这一笔之后该账户余额成负数了，核一下",""))))))))))))</f>
        <v/>
      </c>
    </row>
    <row r="1552">
      <c r="A1552" s="17">
        <f>IF($C1552="","",COUNTA($C$5:$C1552))</f>
        <v/>
      </c>
      <c r="B1552" s="20" t="n"/>
      <c r="C1552" s="18" t="n"/>
      <c r="D1552" s="18" t="n"/>
      <c r="E1552" s="26" t="n"/>
      <c r="F1552" s="19" t="n"/>
      <c r="G1552" s="19" t="n"/>
      <c r="H1552" s="27">
        <f>IF($C1552="","",ROUND(SUMIF(账户表,$C1552,账户期初)+SUMIFS($F$5:F1552,$C$5:C1552,$C1552)-SUMIFS($G$5:G1552,$C$5:C1552,$C1552),2))</f>
        <v/>
      </c>
      <c r="I1552" s="18" t="n"/>
      <c r="J1552" s="18" t="n"/>
      <c r="K1552" s="28">
        <f>IF($B1552="","",--TEXT($B1552,"yyyymm"))</f>
        <v/>
      </c>
      <c r="L1552" s="29">
        <f>IF($D1552="","",IFERROR(INDEX(类别属性,MATCH($D1552,类别表,0)),""))</f>
        <v/>
      </c>
      <c r="M1552" s="18" t="n"/>
      <c r="N1552" s="18" t="n"/>
      <c r="O1552" s="26" t="n"/>
      <c r="P1552" s="21">
        <f>IF($C1552="","",IF(ISNA(MATCH($C1552,账户表,0)),"※这个账户不在【基础资料】的账户档案里",IF($B1552="","※没填日期，这一笔不会进任何月份的报表",IF(AND($F1552&lt;&gt;"",$G1552&lt;&gt;""),"※收入和支出不能同时填",IF(AND(N($F1552)=0,N($G1552)=0),"※收入和支出都没填",IF(OR(N($F1552)&lt;0,N($G1552)&lt;0),"※金额不能填负数，方向反了就换一列填",IF($D1552="","※没填收支类别，分类报表会漏掉这一笔",IF(ISNA(MATCH($D1552,类别表,0)),"※收支类别不在【基础资料】的清单里",IF(AND($L1552="内部转账",$M1552=""),"△内部转账要在「对方账户」写上另一头",IF(AND($L1552="内部转账",$M1552=$C1552),"※对方账户跟本账户是同一个",IF(AND($L1552&lt;&gt;"内部转账",$M1552&lt;&gt;""),"△填了对方账户，但类别不是内部转账",IF($H1552&lt;0,"△这一笔之后该账户余额成负数了，核一下",""))))))))))))</f>
        <v/>
      </c>
    </row>
    <row r="1553">
      <c r="A1553" s="17">
        <f>IF($C1553="","",COUNTA($C$5:$C1553))</f>
        <v/>
      </c>
      <c r="B1553" s="20" t="n"/>
      <c r="C1553" s="18" t="n"/>
      <c r="D1553" s="18" t="n"/>
      <c r="E1553" s="26" t="n"/>
      <c r="F1553" s="19" t="n"/>
      <c r="G1553" s="19" t="n"/>
      <c r="H1553" s="27">
        <f>IF($C1553="","",ROUND(SUMIF(账户表,$C1553,账户期初)+SUMIFS($F$5:F1553,$C$5:C1553,$C1553)-SUMIFS($G$5:G1553,$C$5:C1553,$C1553),2))</f>
        <v/>
      </c>
      <c r="I1553" s="18" t="n"/>
      <c r="J1553" s="18" t="n"/>
      <c r="K1553" s="28">
        <f>IF($B1553="","",--TEXT($B1553,"yyyymm"))</f>
        <v/>
      </c>
      <c r="L1553" s="29">
        <f>IF($D1553="","",IFERROR(INDEX(类别属性,MATCH($D1553,类别表,0)),""))</f>
        <v/>
      </c>
      <c r="M1553" s="18" t="n"/>
      <c r="N1553" s="18" t="n"/>
      <c r="O1553" s="26" t="n"/>
      <c r="P1553" s="21">
        <f>IF($C1553="","",IF(ISNA(MATCH($C1553,账户表,0)),"※这个账户不在【基础资料】的账户档案里",IF($B1553="","※没填日期，这一笔不会进任何月份的报表",IF(AND($F1553&lt;&gt;"",$G1553&lt;&gt;""),"※收入和支出不能同时填",IF(AND(N($F1553)=0,N($G1553)=0),"※收入和支出都没填",IF(OR(N($F1553)&lt;0,N($G1553)&lt;0),"※金额不能填负数，方向反了就换一列填",IF($D1553="","※没填收支类别，分类报表会漏掉这一笔",IF(ISNA(MATCH($D1553,类别表,0)),"※收支类别不在【基础资料】的清单里",IF(AND($L1553="内部转账",$M1553=""),"△内部转账要在「对方账户」写上另一头",IF(AND($L1553="内部转账",$M1553=$C1553),"※对方账户跟本账户是同一个",IF(AND($L1553&lt;&gt;"内部转账",$M1553&lt;&gt;""),"△填了对方账户，但类别不是内部转账",IF($H1553&lt;0,"△这一笔之后该账户余额成负数了，核一下",""))))))))))))</f>
        <v/>
      </c>
    </row>
    <row r="1554">
      <c r="A1554" s="17">
        <f>IF($C1554="","",COUNTA($C$5:$C1554))</f>
        <v/>
      </c>
      <c r="B1554" s="20" t="n"/>
      <c r="C1554" s="18" t="n"/>
      <c r="D1554" s="18" t="n"/>
      <c r="E1554" s="26" t="n"/>
      <c r="F1554" s="19" t="n"/>
      <c r="G1554" s="19" t="n"/>
      <c r="H1554" s="27">
        <f>IF($C1554="","",ROUND(SUMIF(账户表,$C1554,账户期初)+SUMIFS($F$5:F1554,$C$5:C1554,$C1554)-SUMIFS($G$5:G1554,$C$5:C1554,$C1554),2))</f>
        <v/>
      </c>
      <c r="I1554" s="18" t="n"/>
      <c r="J1554" s="18" t="n"/>
      <c r="K1554" s="28">
        <f>IF($B1554="","",--TEXT($B1554,"yyyymm"))</f>
        <v/>
      </c>
      <c r="L1554" s="29">
        <f>IF($D1554="","",IFERROR(INDEX(类别属性,MATCH($D1554,类别表,0)),""))</f>
        <v/>
      </c>
      <c r="M1554" s="18" t="n"/>
      <c r="N1554" s="18" t="n"/>
      <c r="O1554" s="26" t="n"/>
      <c r="P1554" s="21">
        <f>IF($C1554="","",IF(ISNA(MATCH($C1554,账户表,0)),"※这个账户不在【基础资料】的账户档案里",IF($B1554="","※没填日期，这一笔不会进任何月份的报表",IF(AND($F1554&lt;&gt;"",$G1554&lt;&gt;""),"※收入和支出不能同时填",IF(AND(N($F1554)=0,N($G1554)=0),"※收入和支出都没填",IF(OR(N($F1554)&lt;0,N($G1554)&lt;0),"※金额不能填负数，方向反了就换一列填",IF($D1554="","※没填收支类别，分类报表会漏掉这一笔",IF(ISNA(MATCH($D1554,类别表,0)),"※收支类别不在【基础资料】的清单里",IF(AND($L1554="内部转账",$M1554=""),"△内部转账要在「对方账户」写上另一头",IF(AND($L1554="内部转账",$M1554=$C1554),"※对方账户跟本账户是同一个",IF(AND($L1554&lt;&gt;"内部转账",$M1554&lt;&gt;""),"△填了对方账户，但类别不是内部转账",IF($H1554&lt;0,"△这一笔之后该账户余额成负数了，核一下",""))))))))))))</f>
        <v/>
      </c>
    </row>
    <row r="1555">
      <c r="A1555" s="17">
        <f>IF($C1555="","",COUNTA($C$5:$C1555))</f>
        <v/>
      </c>
      <c r="B1555" s="20" t="n"/>
      <c r="C1555" s="18" t="n"/>
      <c r="D1555" s="18" t="n"/>
      <c r="E1555" s="26" t="n"/>
      <c r="F1555" s="19" t="n"/>
      <c r="G1555" s="19" t="n"/>
      <c r="H1555" s="27">
        <f>IF($C1555="","",ROUND(SUMIF(账户表,$C1555,账户期初)+SUMIFS($F$5:F1555,$C$5:C1555,$C1555)-SUMIFS($G$5:G1555,$C$5:C1555,$C1555),2))</f>
        <v/>
      </c>
      <c r="I1555" s="18" t="n"/>
      <c r="J1555" s="18" t="n"/>
      <c r="K1555" s="28">
        <f>IF($B1555="","",--TEXT($B1555,"yyyymm"))</f>
        <v/>
      </c>
      <c r="L1555" s="29">
        <f>IF($D1555="","",IFERROR(INDEX(类别属性,MATCH($D1555,类别表,0)),""))</f>
        <v/>
      </c>
      <c r="M1555" s="18" t="n"/>
      <c r="N1555" s="18" t="n"/>
      <c r="O1555" s="26" t="n"/>
      <c r="P1555" s="21">
        <f>IF($C1555="","",IF(ISNA(MATCH($C1555,账户表,0)),"※这个账户不在【基础资料】的账户档案里",IF($B1555="","※没填日期，这一笔不会进任何月份的报表",IF(AND($F1555&lt;&gt;"",$G1555&lt;&gt;""),"※收入和支出不能同时填",IF(AND(N($F1555)=0,N($G1555)=0),"※收入和支出都没填",IF(OR(N($F1555)&lt;0,N($G1555)&lt;0),"※金额不能填负数，方向反了就换一列填",IF($D1555="","※没填收支类别，分类报表会漏掉这一笔",IF(ISNA(MATCH($D1555,类别表,0)),"※收支类别不在【基础资料】的清单里",IF(AND($L1555="内部转账",$M1555=""),"△内部转账要在「对方账户」写上另一头",IF(AND($L1555="内部转账",$M1555=$C1555),"※对方账户跟本账户是同一个",IF(AND($L1555&lt;&gt;"内部转账",$M1555&lt;&gt;""),"△填了对方账户，但类别不是内部转账",IF($H1555&lt;0,"△这一笔之后该账户余额成负数了，核一下",""))))))))))))</f>
        <v/>
      </c>
    </row>
    <row r="1556">
      <c r="A1556" s="17">
        <f>IF($C1556="","",COUNTA($C$5:$C1556))</f>
        <v/>
      </c>
      <c r="B1556" s="20" t="n"/>
      <c r="C1556" s="18" t="n"/>
      <c r="D1556" s="18" t="n"/>
      <c r="E1556" s="26" t="n"/>
      <c r="F1556" s="19" t="n"/>
      <c r="G1556" s="19" t="n"/>
      <c r="H1556" s="27">
        <f>IF($C1556="","",ROUND(SUMIF(账户表,$C1556,账户期初)+SUMIFS($F$5:F1556,$C$5:C1556,$C1556)-SUMIFS($G$5:G1556,$C$5:C1556,$C1556),2))</f>
        <v/>
      </c>
      <c r="I1556" s="18" t="n"/>
      <c r="J1556" s="18" t="n"/>
      <c r="K1556" s="28">
        <f>IF($B1556="","",--TEXT($B1556,"yyyymm"))</f>
        <v/>
      </c>
      <c r="L1556" s="29">
        <f>IF($D1556="","",IFERROR(INDEX(类别属性,MATCH($D1556,类别表,0)),""))</f>
        <v/>
      </c>
      <c r="M1556" s="18" t="n"/>
      <c r="N1556" s="18" t="n"/>
      <c r="O1556" s="26" t="n"/>
      <c r="P1556" s="21">
        <f>IF($C1556="","",IF(ISNA(MATCH($C1556,账户表,0)),"※这个账户不在【基础资料】的账户档案里",IF($B1556="","※没填日期，这一笔不会进任何月份的报表",IF(AND($F1556&lt;&gt;"",$G1556&lt;&gt;""),"※收入和支出不能同时填",IF(AND(N($F1556)=0,N($G1556)=0),"※收入和支出都没填",IF(OR(N($F1556)&lt;0,N($G1556)&lt;0),"※金额不能填负数，方向反了就换一列填",IF($D1556="","※没填收支类别，分类报表会漏掉这一笔",IF(ISNA(MATCH($D1556,类别表,0)),"※收支类别不在【基础资料】的清单里",IF(AND($L1556="内部转账",$M1556=""),"△内部转账要在「对方账户」写上另一头",IF(AND($L1556="内部转账",$M1556=$C1556),"※对方账户跟本账户是同一个",IF(AND($L1556&lt;&gt;"内部转账",$M1556&lt;&gt;""),"△填了对方账户，但类别不是内部转账",IF($H1556&lt;0,"△这一笔之后该账户余额成负数了，核一下",""))))))))))))</f>
        <v/>
      </c>
    </row>
    <row r="1557">
      <c r="A1557" s="17">
        <f>IF($C1557="","",COUNTA($C$5:$C1557))</f>
        <v/>
      </c>
      <c r="B1557" s="20" t="n"/>
      <c r="C1557" s="18" t="n"/>
      <c r="D1557" s="18" t="n"/>
      <c r="E1557" s="26" t="n"/>
      <c r="F1557" s="19" t="n"/>
      <c r="G1557" s="19" t="n"/>
      <c r="H1557" s="27">
        <f>IF($C1557="","",ROUND(SUMIF(账户表,$C1557,账户期初)+SUMIFS($F$5:F1557,$C$5:C1557,$C1557)-SUMIFS($G$5:G1557,$C$5:C1557,$C1557),2))</f>
        <v/>
      </c>
      <c r="I1557" s="18" t="n"/>
      <c r="J1557" s="18" t="n"/>
      <c r="K1557" s="28">
        <f>IF($B1557="","",--TEXT($B1557,"yyyymm"))</f>
        <v/>
      </c>
      <c r="L1557" s="29">
        <f>IF($D1557="","",IFERROR(INDEX(类别属性,MATCH($D1557,类别表,0)),""))</f>
        <v/>
      </c>
      <c r="M1557" s="18" t="n"/>
      <c r="N1557" s="18" t="n"/>
      <c r="O1557" s="26" t="n"/>
      <c r="P1557" s="21">
        <f>IF($C1557="","",IF(ISNA(MATCH($C1557,账户表,0)),"※这个账户不在【基础资料】的账户档案里",IF($B1557="","※没填日期，这一笔不会进任何月份的报表",IF(AND($F1557&lt;&gt;"",$G1557&lt;&gt;""),"※收入和支出不能同时填",IF(AND(N($F1557)=0,N($G1557)=0),"※收入和支出都没填",IF(OR(N($F1557)&lt;0,N($G1557)&lt;0),"※金额不能填负数，方向反了就换一列填",IF($D1557="","※没填收支类别，分类报表会漏掉这一笔",IF(ISNA(MATCH($D1557,类别表,0)),"※收支类别不在【基础资料】的清单里",IF(AND($L1557="内部转账",$M1557=""),"△内部转账要在「对方账户」写上另一头",IF(AND($L1557="内部转账",$M1557=$C1557),"※对方账户跟本账户是同一个",IF(AND($L1557&lt;&gt;"内部转账",$M1557&lt;&gt;""),"△填了对方账户，但类别不是内部转账",IF($H1557&lt;0,"△这一笔之后该账户余额成负数了，核一下",""))))))))))))</f>
        <v/>
      </c>
    </row>
    <row r="1558">
      <c r="A1558" s="17">
        <f>IF($C1558="","",COUNTA($C$5:$C1558))</f>
        <v/>
      </c>
      <c r="B1558" s="20" t="n"/>
      <c r="C1558" s="18" t="n"/>
      <c r="D1558" s="18" t="n"/>
      <c r="E1558" s="26" t="n"/>
      <c r="F1558" s="19" t="n"/>
      <c r="G1558" s="19" t="n"/>
      <c r="H1558" s="27">
        <f>IF($C1558="","",ROUND(SUMIF(账户表,$C1558,账户期初)+SUMIFS($F$5:F1558,$C$5:C1558,$C1558)-SUMIFS($G$5:G1558,$C$5:C1558,$C1558),2))</f>
        <v/>
      </c>
      <c r="I1558" s="18" t="n"/>
      <c r="J1558" s="18" t="n"/>
      <c r="K1558" s="28">
        <f>IF($B1558="","",--TEXT($B1558,"yyyymm"))</f>
        <v/>
      </c>
      <c r="L1558" s="29">
        <f>IF($D1558="","",IFERROR(INDEX(类别属性,MATCH($D1558,类别表,0)),""))</f>
        <v/>
      </c>
      <c r="M1558" s="18" t="n"/>
      <c r="N1558" s="18" t="n"/>
      <c r="O1558" s="26" t="n"/>
      <c r="P1558" s="21">
        <f>IF($C1558="","",IF(ISNA(MATCH($C1558,账户表,0)),"※这个账户不在【基础资料】的账户档案里",IF($B1558="","※没填日期，这一笔不会进任何月份的报表",IF(AND($F1558&lt;&gt;"",$G1558&lt;&gt;""),"※收入和支出不能同时填",IF(AND(N($F1558)=0,N($G1558)=0),"※收入和支出都没填",IF(OR(N($F1558)&lt;0,N($G1558)&lt;0),"※金额不能填负数，方向反了就换一列填",IF($D1558="","※没填收支类别，分类报表会漏掉这一笔",IF(ISNA(MATCH($D1558,类别表,0)),"※收支类别不在【基础资料】的清单里",IF(AND($L1558="内部转账",$M1558=""),"△内部转账要在「对方账户」写上另一头",IF(AND($L1558="内部转账",$M1558=$C1558),"※对方账户跟本账户是同一个",IF(AND($L1558&lt;&gt;"内部转账",$M1558&lt;&gt;""),"△填了对方账户，但类别不是内部转账",IF($H1558&lt;0,"△这一笔之后该账户余额成负数了，核一下",""))))))))))))</f>
        <v/>
      </c>
    </row>
    <row r="1559">
      <c r="A1559" s="17">
        <f>IF($C1559="","",COUNTA($C$5:$C1559))</f>
        <v/>
      </c>
      <c r="B1559" s="20" t="n"/>
      <c r="C1559" s="18" t="n"/>
      <c r="D1559" s="18" t="n"/>
      <c r="E1559" s="26" t="n"/>
      <c r="F1559" s="19" t="n"/>
      <c r="G1559" s="19" t="n"/>
      <c r="H1559" s="27">
        <f>IF($C1559="","",ROUND(SUMIF(账户表,$C1559,账户期初)+SUMIFS($F$5:F1559,$C$5:C1559,$C1559)-SUMIFS($G$5:G1559,$C$5:C1559,$C1559),2))</f>
        <v/>
      </c>
      <c r="I1559" s="18" t="n"/>
      <c r="J1559" s="18" t="n"/>
      <c r="K1559" s="28">
        <f>IF($B1559="","",--TEXT($B1559,"yyyymm"))</f>
        <v/>
      </c>
      <c r="L1559" s="29">
        <f>IF($D1559="","",IFERROR(INDEX(类别属性,MATCH($D1559,类别表,0)),""))</f>
        <v/>
      </c>
      <c r="M1559" s="18" t="n"/>
      <c r="N1559" s="18" t="n"/>
      <c r="O1559" s="26" t="n"/>
      <c r="P1559" s="21">
        <f>IF($C1559="","",IF(ISNA(MATCH($C1559,账户表,0)),"※这个账户不在【基础资料】的账户档案里",IF($B1559="","※没填日期，这一笔不会进任何月份的报表",IF(AND($F1559&lt;&gt;"",$G1559&lt;&gt;""),"※收入和支出不能同时填",IF(AND(N($F1559)=0,N($G1559)=0),"※收入和支出都没填",IF(OR(N($F1559)&lt;0,N($G1559)&lt;0),"※金额不能填负数，方向反了就换一列填",IF($D1559="","※没填收支类别，分类报表会漏掉这一笔",IF(ISNA(MATCH($D1559,类别表,0)),"※收支类别不在【基础资料】的清单里",IF(AND($L1559="内部转账",$M1559=""),"△内部转账要在「对方账户」写上另一头",IF(AND($L1559="内部转账",$M1559=$C1559),"※对方账户跟本账户是同一个",IF(AND($L1559&lt;&gt;"内部转账",$M1559&lt;&gt;""),"△填了对方账户，但类别不是内部转账",IF($H1559&lt;0,"△这一笔之后该账户余额成负数了，核一下",""))))))))))))</f>
        <v/>
      </c>
    </row>
    <row r="1560">
      <c r="A1560" s="17">
        <f>IF($C1560="","",COUNTA($C$5:$C1560))</f>
        <v/>
      </c>
      <c r="B1560" s="20" t="n"/>
      <c r="C1560" s="18" t="n"/>
      <c r="D1560" s="18" t="n"/>
      <c r="E1560" s="26" t="n"/>
      <c r="F1560" s="19" t="n"/>
      <c r="G1560" s="19" t="n"/>
      <c r="H1560" s="27">
        <f>IF($C1560="","",ROUND(SUMIF(账户表,$C1560,账户期初)+SUMIFS($F$5:F1560,$C$5:C1560,$C1560)-SUMIFS($G$5:G1560,$C$5:C1560,$C1560),2))</f>
        <v/>
      </c>
      <c r="I1560" s="18" t="n"/>
      <c r="J1560" s="18" t="n"/>
      <c r="K1560" s="28">
        <f>IF($B1560="","",--TEXT($B1560,"yyyymm"))</f>
        <v/>
      </c>
      <c r="L1560" s="29">
        <f>IF($D1560="","",IFERROR(INDEX(类别属性,MATCH($D1560,类别表,0)),""))</f>
        <v/>
      </c>
      <c r="M1560" s="18" t="n"/>
      <c r="N1560" s="18" t="n"/>
      <c r="O1560" s="26" t="n"/>
      <c r="P1560" s="21">
        <f>IF($C1560="","",IF(ISNA(MATCH($C1560,账户表,0)),"※这个账户不在【基础资料】的账户档案里",IF($B1560="","※没填日期，这一笔不会进任何月份的报表",IF(AND($F1560&lt;&gt;"",$G1560&lt;&gt;""),"※收入和支出不能同时填",IF(AND(N($F1560)=0,N($G1560)=0),"※收入和支出都没填",IF(OR(N($F1560)&lt;0,N($G1560)&lt;0),"※金额不能填负数，方向反了就换一列填",IF($D1560="","※没填收支类别，分类报表会漏掉这一笔",IF(ISNA(MATCH($D1560,类别表,0)),"※收支类别不在【基础资料】的清单里",IF(AND($L1560="内部转账",$M1560=""),"△内部转账要在「对方账户」写上另一头",IF(AND($L1560="内部转账",$M1560=$C1560),"※对方账户跟本账户是同一个",IF(AND($L1560&lt;&gt;"内部转账",$M1560&lt;&gt;""),"△填了对方账户，但类别不是内部转账",IF($H1560&lt;0,"△这一笔之后该账户余额成负数了，核一下",""))))))))))))</f>
        <v/>
      </c>
    </row>
    <row r="1561">
      <c r="A1561" s="17">
        <f>IF($C1561="","",COUNTA($C$5:$C1561))</f>
        <v/>
      </c>
      <c r="B1561" s="20" t="n"/>
      <c r="C1561" s="18" t="n"/>
      <c r="D1561" s="18" t="n"/>
      <c r="E1561" s="26" t="n"/>
      <c r="F1561" s="19" t="n"/>
      <c r="G1561" s="19" t="n"/>
      <c r="H1561" s="27">
        <f>IF($C1561="","",ROUND(SUMIF(账户表,$C1561,账户期初)+SUMIFS($F$5:F1561,$C$5:C1561,$C1561)-SUMIFS($G$5:G1561,$C$5:C1561,$C1561),2))</f>
        <v/>
      </c>
      <c r="I1561" s="18" t="n"/>
      <c r="J1561" s="18" t="n"/>
      <c r="K1561" s="28">
        <f>IF($B1561="","",--TEXT($B1561,"yyyymm"))</f>
        <v/>
      </c>
      <c r="L1561" s="29">
        <f>IF($D1561="","",IFERROR(INDEX(类别属性,MATCH($D1561,类别表,0)),""))</f>
        <v/>
      </c>
      <c r="M1561" s="18" t="n"/>
      <c r="N1561" s="18" t="n"/>
      <c r="O1561" s="26" t="n"/>
      <c r="P1561" s="21">
        <f>IF($C1561="","",IF(ISNA(MATCH($C1561,账户表,0)),"※这个账户不在【基础资料】的账户档案里",IF($B1561="","※没填日期，这一笔不会进任何月份的报表",IF(AND($F1561&lt;&gt;"",$G1561&lt;&gt;""),"※收入和支出不能同时填",IF(AND(N($F1561)=0,N($G1561)=0),"※收入和支出都没填",IF(OR(N($F1561)&lt;0,N($G1561)&lt;0),"※金额不能填负数，方向反了就换一列填",IF($D1561="","※没填收支类别，分类报表会漏掉这一笔",IF(ISNA(MATCH($D1561,类别表,0)),"※收支类别不在【基础资料】的清单里",IF(AND($L1561="内部转账",$M1561=""),"△内部转账要在「对方账户」写上另一头",IF(AND($L1561="内部转账",$M1561=$C1561),"※对方账户跟本账户是同一个",IF(AND($L1561&lt;&gt;"内部转账",$M1561&lt;&gt;""),"△填了对方账户，但类别不是内部转账",IF($H1561&lt;0,"△这一笔之后该账户余额成负数了，核一下",""))))))))))))</f>
        <v/>
      </c>
    </row>
    <row r="1562">
      <c r="A1562" s="17">
        <f>IF($C1562="","",COUNTA($C$5:$C1562))</f>
        <v/>
      </c>
      <c r="B1562" s="20" t="n"/>
      <c r="C1562" s="18" t="n"/>
      <c r="D1562" s="18" t="n"/>
      <c r="E1562" s="26" t="n"/>
      <c r="F1562" s="19" t="n"/>
      <c r="G1562" s="19" t="n"/>
      <c r="H1562" s="27">
        <f>IF($C1562="","",ROUND(SUMIF(账户表,$C1562,账户期初)+SUMIFS($F$5:F1562,$C$5:C1562,$C1562)-SUMIFS($G$5:G1562,$C$5:C1562,$C1562),2))</f>
        <v/>
      </c>
      <c r="I1562" s="18" t="n"/>
      <c r="J1562" s="18" t="n"/>
      <c r="K1562" s="28">
        <f>IF($B1562="","",--TEXT($B1562,"yyyymm"))</f>
        <v/>
      </c>
      <c r="L1562" s="29">
        <f>IF($D1562="","",IFERROR(INDEX(类别属性,MATCH($D1562,类别表,0)),""))</f>
        <v/>
      </c>
      <c r="M1562" s="18" t="n"/>
      <c r="N1562" s="18" t="n"/>
      <c r="O1562" s="26" t="n"/>
      <c r="P1562" s="21">
        <f>IF($C1562="","",IF(ISNA(MATCH($C1562,账户表,0)),"※这个账户不在【基础资料】的账户档案里",IF($B1562="","※没填日期，这一笔不会进任何月份的报表",IF(AND($F1562&lt;&gt;"",$G1562&lt;&gt;""),"※收入和支出不能同时填",IF(AND(N($F1562)=0,N($G1562)=0),"※收入和支出都没填",IF(OR(N($F1562)&lt;0,N($G1562)&lt;0),"※金额不能填负数，方向反了就换一列填",IF($D1562="","※没填收支类别，分类报表会漏掉这一笔",IF(ISNA(MATCH($D1562,类别表,0)),"※收支类别不在【基础资料】的清单里",IF(AND($L1562="内部转账",$M1562=""),"△内部转账要在「对方账户」写上另一头",IF(AND($L1562="内部转账",$M1562=$C1562),"※对方账户跟本账户是同一个",IF(AND($L1562&lt;&gt;"内部转账",$M1562&lt;&gt;""),"△填了对方账户，但类别不是内部转账",IF($H1562&lt;0,"△这一笔之后该账户余额成负数了，核一下",""))))))))))))</f>
        <v/>
      </c>
    </row>
    <row r="1563">
      <c r="A1563" s="17">
        <f>IF($C1563="","",COUNTA($C$5:$C1563))</f>
        <v/>
      </c>
      <c r="B1563" s="20" t="n"/>
      <c r="C1563" s="18" t="n"/>
      <c r="D1563" s="18" t="n"/>
      <c r="E1563" s="26" t="n"/>
      <c r="F1563" s="19" t="n"/>
      <c r="G1563" s="19" t="n"/>
      <c r="H1563" s="27">
        <f>IF($C1563="","",ROUND(SUMIF(账户表,$C1563,账户期初)+SUMIFS($F$5:F1563,$C$5:C1563,$C1563)-SUMIFS($G$5:G1563,$C$5:C1563,$C1563),2))</f>
        <v/>
      </c>
      <c r="I1563" s="18" t="n"/>
      <c r="J1563" s="18" t="n"/>
      <c r="K1563" s="28">
        <f>IF($B1563="","",--TEXT($B1563,"yyyymm"))</f>
        <v/>
      </c>
      <c r="L1563" s="29">
        <f>IF($D1563="","",IFERROR(INDEX(类别属性,MATCH($D1563,类别表,0)),""))</f>
        <v/>
      </c>
      <c r="M1563" s="18" t="n"/>
      <c r="N1563" s="18" t="n"/>
      <c r="O1563" s="26" t="n"/>
      <c r="P1563" s="21">
        <f>IF($C1563="","",IF(ISNA(MATCH($C1563,账户表,0)),"※这个账户不在【基础资料】的账户档案里",IF($B1563="","※没填日期，这一笔不会进任何月份的报表",IF(AND($F1563&lt;&gt;"",$G1563&lt;&gt;""),"※收入和支出不能同时填",IF(AND(N($F1563)=0,N($G1563)=0),"※收入和支出都没填",IF(OR(N($F1563)&lt;0,N($G1563)&lt;0),"※金额不能填负数，方向反了就换一列填",IF($D1563="","※没填收支类别，分类报表会漏掉这一笔",IF(ISNA(MATCH($D1563,类别表,0)),"※收支类别不在【基础资料】的清单里",IF(AND($L1563="内部转账",$M1563=""),"△内部转账要在「对方账户」写上另一头",IF(AND($L1563="内部转账",$M1563=$C1563),"※对方账户跟本账户是同一个",IF(AND($L1563&lt;&gt;"内部转账",$M1563&lt;&gt;""),"△填了对方账户，但类别不是内部转账",IF($H1563&lt;0,"△这一笔之后该账户余额成负数了，核一下",""))))))))))))</f>
        <v/>
      </c>
    </row>
    <row r="1564">
      <c r="A1564" s="17">
        <f>IF($C1564="","",COUNTA($C$5:$C1564))</f>
        <v/>
      </c>
      <c r="B1564" s="20" t="n"/>
      <c r="C1564" s="18" t="n"/>
      <c r="D1564" s="18" t="n"/>
      <c r="E1564" s="26" t="n"/>
      <c r="F1564" s="19" t="n"/>
      <c r="G1564" s="19" t="n"/>
      <c r="H1564" s="27">
        <f>IF($C1564="","",ROUND(SUMIF(账户表,$C1564,账户期初)+SUMIFS($F$5:F1564,$C$5:C1564,$C1564)-SUMIFS($G$5:G1564,$C$5:C1564,$C1564),2))</f>
        <v/>
      </c>
      <c r="I1564" s="18" t="n"/>
      <c r="J1564" s="18" t="n"/>
      <c r="K1564" s="28">
        <f>IF($B1564="","",--TEXT($B1564,"yyyymm"))</f>
        <v/>
      </c>
      <c r="L1564" s="29">
        <f>IF($D1564="","",IFERROR(INDEX(类别属性,MATCH($D1564,类别表,0)),""))</f>
        <v/>
      </c>
      <c r="M1564" s="18" t="n"/>
      <c r="N1564" s="18" t="n"/>
      <c r="O1564" s="26" t="n"/>
      <c r="P1564" s="21">
        <f>IF($C1564="","",IF(ISNA(MATCH($C1564,账户表,0)),"※这个账户不在【基础资料】的账户档案里",IF($B1564="","※没填日期，这一笔不会进任何月份的报表",IF(AND($F1564&lt;&gt;"",$G1564&lt;&gt;""),"※收入和支出不能同时填",IF(AND(N($F1564)=0,N($G1564)=0),"※收入和支出都没填",IF(OR(N($F1564)&lt;0,N($G1564)&lt;0),"※金额不能填负数，方向反了就换一列填",IF($D1564="","※没填收支类别，分类报表会漏掉这一笔",IF(ISNA(MATCH($D1564,类别表,0)),"※收支类别不在【基础资料】的清单里",IF(AND($L1564="内部转账",$M1564=""),"△内部转账要在「对方账户」写上另一头",IF(AND($L1564="内部转账",$M1564=$C1564),"※对方账户跟本账户是同一个",IF(AND($L1564&lt;&gt;"内部转账",$M1564&lt;&gt;""),"△填了对方账户，但类别不是内部转账",IF($H1564&lt;0,"△这一笔之后该账户余额成负数了，核一下",""))))))))))))</f>
        <v/>
      </c>
    </row>
    <row r="1565">
      <c r="A1565" s="17">
        <f>IF($C1565="","",COUNTA($C$5:$C1565))</f>
        <v/>
      </c>
      <c r="B1565" s="20" t="n"/>
      <c r="C1565" s="18" t="n"/>
      <c r="D1565" s="18" t="n"/>
      <c r="E1565" s="26" t="n"/>
      <c r="F1565" s="19" t="n"/>
      <c r="G1565" s="19" t="n"/>
      <c r="H1565" s="27">
        <f>IF($C1565="","",ROUND(SUMIF(账户表,$C1565,账户期初)+SUMIFS($F$5:F1565,$C$5:C1565,$C1565)-SUMIFS($G$5:G1565,$C$5:C1565,$C1565),2))</f>
        <v/>
      </c>
      <c r="I1565" s="18" t="n"/>
      <c r="J1565" s="18" t="n"/>
      <c r="K1565" s="28">
        <f>IF($B1565="","",--TEXT($B1565,"yyyymm"))</f>
        <v/>
      </c>
      <c r="L1565" s="29">
        <f>IF($D1565="","",IFERROR(INDEX(类别属性,MATCH($D1565,类别表,0)),""))</f>
        <v/>
      </c>
      <c r="M1565" s="18" t="n"/>
      <c r="N1565" s="18" t="n"/>
      <c r="O1565" s="26" t="n"/>
      <c r="P1565" s="21">
        <f>IF($C1565="","",IF(ISNA(MATCH($C1565,账户表,0)),"※这个账户不在【基础资料】的账户档案里",IF($B1565="","※没填日期，这一笔不会进任何月份的报表",IF(AND($F1565&lt;&gt;"",$G1565&lt;&gt;""),"※收入和支出不能同时填",IF(AND(N($F1565)=0,N($G1565)=0),"※收入和支出都没填",IF(OR(N($F1565)&lt;0,N($G1565)&lt;0),"※金额不能填负数，方向反了就换一列填",IF($D1565="","※没填收支类别，分类报表会漏掉这一笔",IF(ISNA(MATCH($D1565,类别表,0)),"※收支类别不在【基础资料】的清单里",IF(AND($L1565="内部转账",$M1565=""),"△内部转账要在「对方账户」写上另一头",IF(AND($L1565="内部转账",$M1565=$C1565),"※对方账户跟本账户是同一个",IF(AND($L1565&lt;&gt;"内部转账",$M1565&lt;&gt;""),"△填了对方账户，但类别不是内部转账",IF($H1565&lt;0,"△这一笔之后该账户余额成负数了，核一下",""))))))))))))</f>
        <v/>
      </c>
    </row>
    <row r="1566">
      <c r="A1566" s="17">
        <f>IF($C1566="","",COUNTA($C$5:$C1566))</f>
        <v/>
      </c>
      <c r="B1566" s="20" t="n"/>
      <c r="C1566" s="18" t="n"/>
      <c r="D1566" s="18" t="n"/>
      <c r="E1566" s="26" t="n"/>
      <c r="F1566" s="19" t="n"/>
      <c r="G1566" s="19" t="n"/>
      <c r="H1566" s="27">
        <f>IF($C1566="","",ROUND(SUMIF(账户表,$C1566,账户期初)+SUMIFS($F$5:F1566,$C$5:C1566,$C1566)-SUMIFS($G$5:G1566,$C$5:C1566,$C1566),2))</f>
        <v/>
      </c>
      <c r="I1566" s="18" t="n"/>
      <c r="J1566" s="18" t="n"/>
      <c r="K1566" s="28">
        <f>IF($B1566="","",--TEXT($B1566,"yyyymm"))</f>
        <v/>
      </c>
      <c r="L1566" s="29">
        <f>IF($D1566="","",IFERROR(INDEX(类别属性,MATCH($D1566,类别表,0)),""))</f>
        <v/>
      </c>
      <c r="M1566" s="18" t="n"/>
      <c r="N1566" s="18" t="n"/>
      <c r="O1566" s="26" t="n"/>
      <c r="P1566" s="21">
        <f>IF($C1566="","",IF(ISNA(MATCH($C1566,账户表,0)),"※这个账户不在【基础资料】的账户档案里",IF($B1566="","※没填日期，这一笔不会进任何月份的报表",IF(AND($F1566&lt;&gt;"",$G1566&lt;&gt;""),"※收入和支出不能同时填",IF(AND(N($F1566)=0,N($G1566)=0),"※收入和支出都没填",IF(OR(N($F1566)&lt;0,N($G1566)&lt;0),"※金额不能填负数，方向反了就换一列填",IF($D1566="","※没填收支类别，分类报表会漏掉这一笔",IF(ISNA(MATCH($D1566,类别表,0)),"※收支类别不在【基础资料】的清单里",IF(AND($L1566="内部转账",$M1566=""),"△内部转账要在「对方账户」写上另一头",IF(AND($L1566="内部转账",$M1566=$C1566),"※对方账户跟本账户是同一个",IF(AND($L1566&lt;&gt;"内部转账",$M1566&lt;&gt;""),"△填了对方账户，但类别不是内部转账",IF($H1566&lt;0,"△这一笔之后该账户余额成负数了，核一下",""))))))))))))</f>
        <v/>
      </c>
    </row>
    <row r="1567">
      <c r="A1567" s="17">
        <f>IF($C1567="","",COUNTA($C$5:$C1567))</f>
        <v/>
      </c>
      <c r="B1567" s="20" t="n"/>
      <c r="C1567" s="18" t="n"/>
      <c r="D1567" s="18" t="n"/>
      <c r="E1567" s="26" t="n"/>
      <c r="F1567" s="19" t="n"/>
      <c r="G1567" s="19" t="n"/>
      <c r="H1567" s="27">
        <f>IF($C1567="","",ROUND(SUMIF(账户表,$C1567,账户期初)+SUMIFS($F$5:F1567,$C$5:C1567,$C1567)-SUMIFS($G$5:G1567,$C$5:C1567,$C1567),2))</f>
        <v/>
      </c>
      <c r="I1567" s="18" t="n"/>
      <c r="J1567" s="18" t="n"/>
      <c r="K1567" s="28">
        <f>IF($B1567="","",--TEXT($B1567,"yyyymm"))</f>
        <v/>
      </c>
      <c r="L1567" s="29">
        <f>IF($D1567="","",IFERROR(INDEX(类别属性,MATCH($D1567,类别表,0)),""))</f>
        <v/>
      </c>
      <c r="M1567" s="18" t="n"/>
      <c r="N1567" s="18" t="n"/>
      <c r="O1567" s="26" t="n"/>
      <c r="P1567" s="21">
        <f>IF($C1567="","",IF(ISNA(MATCH($C1567,账户表,0)),"※这个账户不在【基础资料】的账户档案里",IF($B1567="","※没填日期，这一笔不会进任何月份的报表",IF(AND($F1567&lt;&gt;"",$G1567&lt;&gt;""),"※收入和支出不能同时填",IF(AND(N($F1567)=0,N($G1567)=0),"※收入和支出都没填",IF(OR(N($F1567)&lt;0,N($G1567)&lt;0),"※金额不能填负数，方向反了就换一列填",IF($D1567="","※没填收支类别，分类报表会漏掉这一笔",IF(ISNA(MATCH($D1567,类别表,0)),"※收支类别不在【基础资料】的清单里",IF(AND($L1567="内部转账",$M1567=""),"△内部转账要在「对方账户」写上另一头",IF(AND($L1567="内部转账",$M1567=$C1567),"※对方账户跟本账户是同一个",IF(AND($L1567&lt;&gt;"内部转账",$M1567&lt;&gt;""),"△填了对方账户，但类别不是内部转账",IF($H1567&lt;0,"△这一笔之后该账户余额成负数了，核一下",""))))))))))))</f>
        <v/>
      </c>
    </row>
    <row r="1568">
      <c r="A1568" s="17">
        <f>IF($C1568="","",COUNTA($C$5:$C1568))</f>
        <v/>
      </c>
      <c r="B1568" s="20" t="n"/>
      <c r="C1568" s="18" t="n"/>
      <c r="D1568" s="18" t="n"/>
      <c r="E1568" s="26" t="n"/>
      <c r="F1568" s="19" t="n"/>
      <c r="G1568" s="19" t="n"/>
      <c r="H1568" s="27">
        <f>IF($C1568="","",ROUND(SUMIF(账户表,$C1568,账户期初)+SUMIFS($F$5:F1568,$C$5:C1568,$C1568)-SUMIFS($G$5:G1568,$C$5:C1568,$C1568),2))</f>
        <v/>
      </c>
      <c r="I1568" s="18" t="n"/>
      <c r="J1568" s="18" t="n"/>
      <c r="K1568" s="28">
        <f>IF($B1568="","",--TEXT($B1568,"yyyymm"))</f>
        <v/>
      </c>
      <c r="L1568" s="29">
        <f>IF($D1568="","",IFERROR(INDEX(类别属性,MATCH($D1568,类别表,0)),""))</f>
        <v/>
      </c>
      <c r="M1568" s="18" t="n"/>
      <c r="N1568" s="18" t="n"/>
      <c r="O1568" s="26" t="n"/>
      <c r="P1568" s="21">
        <f>IF($C1568="","",IF(ISNA(MATCH($C1568,账户表,0)),"※这个账户不在【基础资料】的账户档案里",IF($B1568="","※没填日期，这一笔不会进任何月份的报表",IF(AND($F1568&lt;&gt;"",$G1568&lt;&gt;""),"※收入和支出不能同时填",IF(AND(N($F1568)=0,N($G1568)=0),"※收入和支出都没填",IF(OR(N($F1568)&lt;0,N($G1568)&lt;0),"※金额不能填负数，方向反了就换一列填",IF($D1568="","※没填收支类别，分类报表会漏掉这一笔",IF(ISNA(MATCH($D1568,类别表,0)),"※收支类别不在【基础资料】的清单里",IF(AND($L1568="内部转账",$M1568=""),"△内部转账要在「对方账户」写上另一头",IF(AND($L1568="内部转账",$M1568=$C1568),"※对方账户跟本账户是同一个",IF(AND($L1568&lt;&gt;"内部转账",$M1568&lt;&gt;""),"△填了对方账户，但类别不是内部转账",IF($H1568&lt;0,"△这一笔之后该账户余额成负数了，核一下",""))))))))))))</f>
        <v/>
      </c>
    </row>
    <row r="1569">
      <c r="A1569" s="17">
        <f>IF($C1569="","",COUNTA($C$5:$C1569))</f>
        <v/>
      </c>
      <c r="B1569" s="20" t="n"/>
      <c r="C1569" s="18" t="n"/>
      <c r="D1569" s="18" t="n"/>
      <c r="E1569" s="26" t="n"/>
      <c r="F1569" s="19" t="n"/>
      <c r="G1569" s="19" t="n"/>
      <c r="H1569" s="27">
        <f>IF($C1569="","",ROUND(SUMIF(账户表,$C1569,账户期初)+SUMIFS($F$5:F1569,$C$5:C1569,$C1569)-SUMIFS($G$5:G1569,$C$5:C1569,$C1569),2))</f>
        <v/>
      </c>
      <c r="I1569" s="18" t="n"/>
      <c r="J1569" s="18" t="n"/>
      <c r="K1569" s="28">
        <f>IF($B1569="","",--TEXT($B1569,"yyyymm"))</f>
        <v/>
      </c>
      <c r="L1569" s="29">
        <f>IF($D1569="","",IFERROR(INDEX(类别属性,MATCH($D1569,类别表,0)),""))</f>
        <v/>
      </c>
      <c r="M1569" s="18" t="n"/>
      <c r="N1569" s="18" t="n"/>
      <c r="O1569" s="26" t="n"/>
      <c r="P1569" s="21">
        <f>IF($C1569="","",IF(ISNA(MATCH($C1569,账户表,0)),"※这个账户不在【基础资料】的账户档案里",IF($B1569="","※没填日期，这一笔不会进任何月份的报表",IF(AND($F1569&lt;&gt;"",$G1569&lt;&gt;""),"※收入和支出不能同时填",IF(AND(N($F1569)=0,N($G1569)=0),"※收入和支出都没填",IF(OR(N($F1569)&lt;0,N($G1569)&lt;0),"※金额不能填负数，方向反了就换一列填",IF($D1569="","※没填收支类别，分类报表会漏掉这一笔",IF(ISNA(MATCH($D1569,类别表,0)),"※收支类别不在【基础资料】的清单里",IF(AND($L1569="内部转账",$M1569=""),"△内部转账要在「对方账户」写上另一头",IF(AND($L1569="内部转账",$M1569=$C1569),"※对方账户跟本账户是同一个",IF(AND($L1569&lt;&gt;"内部转账",$M1569&lt;&gt;""),"△填了对方账户，但类别不是内部转账",IF($H1569&lt;0,"△这一笔之后该账户余额成负数了，核一下",""))))))))))))</f>
        <v/>
      </c>
    </row>
    <row r="1570">
      <c r="A1570" s="17">
        <f>IF($C1570="","",COUNTA($C$5:$C1570))</f>
        <v/>
      </c>
      <c r="B1570" s="20" t="n"/>
      <c r="C1570" s="18" t="n"/>
      <c r="D1570" s="18" t="n"/>
      <c r="E1570" s="26" t="n"/>
      <c r="F1570" s="19" t="n"/>
      <c r="G1570" s="19" t="n"/>
      <c r="H1570" s="27">
        <f>IF($C1570="","",ROUND(SUMIF(账户表,$C1570,账户期初)+SUMIFS($F$5:F1570,$C$5:C1570,$C1570)-SUMIFS($G$5:G1570,$C$5:C1570,$C1570),2))</f>
        <v/>
      </c>
      <c r="I1570" s="18" t="n"/>
      <c r="J1570" s="18" t="n"/>
      <c r="K1570" s="28">
        <f>IF($B1570="","",--TEXT($B1570,"yyyymm"))</f>
        <v/>
      </c>
      <c r="L1570" s="29">
        <f>IF($D1570="","",IFERROR(INDEX(类别属性,MATCH($D1570,类别表,0)),""))</f>
        <v/>
      </c>
      <c r="M1570" s="18" t="n"/>
      <c r="N1570" s="18" t="n"/>
      <c r="O1570" s="26" t="n"/>
      <c r="P1570" s="21">
        <f>IF($C1570="","",IF(ISNA(MATCH($C1570,账户表,0)),"※这个账户不在【基础资料】的账户档案里",IF($B1570="","※没填日期，这一笔不会进任何月份的报表",IF(AND($F1570&lt;&gt;"",$G1570&lt;&gt;""),"※收入和支出不能同时填",IF(AND(N($F1570)=0,N($G1570)=0),"※收入和支出都没填",IF(OR(N($F1570)&lt;0,N($G1570)&lt;0),"※金额不能填负数，方向反了就换一列填",IF($D1570="","※没填收支类别，分类报表会漏掉这一笔",IF(ISNA(MATCH($D1570,类别表,0)),"※收支类别不在【基础资料】的清单里",IF(AND($L1570="内部转账",$M1570=""),"△内部转账要在「对方账户」写上另一头",IF(AND($L1570="内部转账",$M1570=$C1570),"※对方账户跟本账户是同一个",IF(AND($L1570&lt;&gt;"内部转账",$M1570&lt;&gt;""),"△填了对方账户，但类别不是内部转账",IF($H1570&lt;0,"△这一笔之后该账户余额成负数了，核一下",""))))))))))))</f>
        <v/>
      </c>
    </row>
    <row r="1571">
      <c r="A1571" s="17">
        <f>IF($C1571="","",COUNTA($C$5:$C1571))</f>
        <v/>
      </c>
      <c r="B1571" s="20" t="n"/>
      <c r="C1571" s="18" t="n"/>
      <c r="D1571" s="18" t="n"/>
      <c r="E1571" s="26" t="n"/>
      <c r="F1571" s="19" t="n"/>
      <c r="G1571" s="19" t="n"/>
      <c r="H1571" s="27">
        <f>IF($C1571="","",ROUND(SUMIF(账户表,$C1571,账户期初)+SUMIFS($F$5:F1571,$C$5:C1571,$C1571)-SUMIFS($G$5:G1571,$C$5:C1571,$C1571),2))</f>
        <v/>
      </c>
      <c r="I1571" s="18" t="n"/>
      <c r="J1571" s="18" t="n"/>
      <c r="K1571" s="28">
        <f>IF($B1571="","",--TEXT($B1571,"yyyymm"))</f>
        <v/>
      </c>
      <c r="L1571" s="29">
        <f>IF($D1571="","",IFERROR(INDEX(类别属性,MATCH($D1571,类别表,0)),""))</f>
        <v/>
      </c>
      <c r="M1571" s="18" t="n"/>
      <c r="N1571" s="18" t="n"/>
      <c r="O1571" s="26" t="n"/>
      <c r="P1571" s="21">
        <f>IF($C1571="","",IF(ISNA(MATCH($C1571,账户表,0)),"※这个账户不在【基础资料】的账户档案里",IF($B1571="","※没填日期，这一笔不会进任何月份的报表",IF(AND($F1571&lt;&gt;"",$G1571&lt;&gt;""),"※收入和支出不能同时填",IF(AND(N($F1571)=0,N($G1571)=0),"※收入和支出都没填",IF(OR(N($F1571)&lt;0,N($G1571)&lt;0),"※金额不能填负数，方向反了就换一列填",IF($D1571="","※没填收支类别，分类报表会漏掉这一笔",IF(ISNA(MATCH($D1571,类别表,0)),"※收支类别不在【基础资料】的清单里",IF(AND($L1571="内部转账",$M1571=""),"△内部转账要在「对方账户」写上另一头",IF(AND($L1571="内部转账",$M1571=$C1571),"※对方账户跟本账户是同一个",IF(AND($L1571&lt;&gt;"内部转账",$M1571&lt;&gt;""),"△填了对方账户，但类别不是内部转账",IF($H1571&lt;0,"△这一笔之后该账户余额成负数了，核一下",""))))))))))))</f>
        <v/>
      </c>
    </row>
    <row r="1572">
      <c r="A1572" s="17">
        <f>IF($C1572="","",COUNTA($C$5:$C1572))</f>
        <v/>
      </c>
      <c r="B1572" s="20" t="n"/>
      <c r="C1572" s="18" t="n"/>
      <c r="D1572" s="18" t="n"/>
      <c r="E1572" s="26" t="n"/>
      <c r="F1572" s="19" t="n"/>
      <c r="G1572" s="19" t="n"/>
      <c r="H1572" s="27">
        <f>IF($C1572="","",ROUND(SUMIF(账户表,$C1572,账户期初)+SUMIFS($F$5:F1572,$C$5:C1572,$C1572)-SUMIFS($G$5:G1572,$C$5:C1572,$C1572),2))</f>
        <v/>
      </c>
      <c r="I1572" s="18" t="n"/>
      <c r="J1572" s="18" t="n"/>
      <c r="K1572" s="28">
        <f>IF($B1572="","",--TEXT($B1572,"yyyymm"))</f>
        <v/>
      </c>
      <c r="L1572" s="29">
        <f>IF($D1572="","",IFERROR(INDEX(类别属性,MATCH($D1572,类别表,0)),""))</f>
        <v/>
      </c>
      <c r="M1572" s="18" t="n"/>
      <c r="N1572" s="18" t="n"/>
      <c r="O1572" s="26" t="n"/>
      <c r="P1572" s="21">
        <f>IF($C1572="","",IF(ISNA(MATCH($C1572,账户表,0)),"※这个账户不在【基础资料】的账户档案里",IF($B1572="","※没填日期，这一笔不会进任何月份的报表",IF(AND($F1572&lt;&gt;"",$G1572&lt;&gt;""),"※收入和支出不能同时填",IF(AND(N($F1572)=0,N($G1572)=0),"※收入和支出都没填",IF(OR(N($F1572)&lt;0,N($G1572)&lt;0),"※金额不能填负数，方向反了就换一列填",IF($D1572="","※没填收支类别，分类报表会漏掉这一笔",IF(ISNA(MATCH($D1572,类别表,0)),"※收支类别不在【基础资料】的清单里",IF(AND($L1572="内部转账",$M1572=""),"△内部转账要在「对方账户」写上另一头",IF(AND($L1572="内部转账",$M1572=$C1572),"※对方账户跟本账户是同一个",IF(AND($L1572&lt;&gt;"内部转账",$M1572&lt;&gt;""),"△填了对方账户，但类别不是内部转账",IF($H1572&lt;0,"△这一笔之后该账户余额成负数了，核一下",""))))))))))))</f>
        <v/>
      </c>
    </row>
    <row r="1573">
      <c r="A1573" s="17">
        <f>IF($C1573="","",COUNTA($C$5:$C1573))</f>
        <v/>
      </c>
      <c r="B1573" s="20" t="n"/>
      <c r="C1573" s="18" t="n"/>
      <c r="D1573" s="18" t="n"/>
      <c r="E1573" s="26" t="n"/>
      <c r="F1573" s="19" t="n"/>
      <c r="G1573" s="19" t="n"/>
      <c r="H1573" s="27">
        <f>IF($C1573="","",ROUND(SUMIF(账户表,$C1573,账户期初)+SUMIFS($F$5:F1573,$C$5:C1573,$C1573)-SUMIFS($G$5:G1573,$C$5:C1573,$C1573),2))</f>
        <v/>
      </c>
      <c r="I1573" s="18" t="n"/>
      <c r="J1573" s="18" t="n"/>
      <c r="K1573" s="28">
        <f>IF($B1573="","",--TEXT($B1573,"yyyymm"))</f>
        <v/>
      </c>
      <c r="L1573" s="29">
        <f>IF($D1573="","",IFERROR(INDEX(类别属性,MATCH($D1573,类别表,0)),""))</f>
        <v/>
      </c>
      <c r="M1573" s="18" t="n"/>
      <c r="N1573" s="18" t="n"/>
      <c r="O1573" s="26" t="n"/>
      <c r="P1573" s="21">
        <f>IF($C1573="","",IF(ISNA(MATCH($C1573,账户表,0)),"※这个账户不在【基础资料】的账户档案里",IF($B1573="","※没填日期，这一笔不会进任何月份的报表",IF(AND($F1573&lt;&gt;"",$G1573&lt;&gt;""),"※收入和支出不能同时填",IF(AND(N($F1573)=0,N($G1573)=0),"※收入和支出都没填",IF(OR(N($F1573)&lt;0,N($G1573)&lt;0),"※金额不能填负数，方向反了就换一列填",IF($D1573="","※没填收支类别，分类报表会漏掉这一笔",IF(ISNA(MATCH($D1573,类别表,0)),"※收支类别不在【基础资料】的清单里",IF(AND($L1573="内部转账",$M1573=""),"△内部转账要在「对方账户」写上另一头",IF(AND($L1573="内部转账",$M1573=$C1573),"※对方账户跟本账户是同一个",IF(AND($L1573&lt;&gt;"内部转账",$M1573&lt;&gt;""),"△填了对方账户，但类别不是内部转账",IF($H1573&lt;0,"△这一笔之后该账户余额成负数了，核一下",""))))))))))))</f>
        <v/>
      </c>
    </row>
    <row r="1574">
      <c r="A1574" s="17">
        <f>IF($C1574="","",COUNTA($C$5:$C1574))</f>
        <v/>
      </c>
      <c r="B1574" s="20" t="n"/>
      <c r="C1574" s="18" t="n"/>
      <c r="D1574" s="18" t="n"/>
      <c r="E1574" s="26" t="n"/>
      <c r="F1574" s="19" t="n"/>
      <c r="G1574" s="19" t="n"/>
      <c r="H1574" s="27">
        <f>IF($C1574="","",ROUND(SUMIF(账户表,$C1574,账户期初)+SUMIFS($F$5:F1574,$C$5:C1574,$C1574)-SUMIFS($G$5:G1574,$C$5:C1574,$C1574),2))</f>
        <v/>
      </c>
      <c r="I1574" s="18" t="n"/>
      <c r="J1574" s="18" t="n"/>
      <c r="K1574" s="28">
        <f>IF($B1574="","",--TEXT($B1574,"yyyymm"))</f>
        <v/>
      </c>
      <c r="L1574" s="29">
        <f>IF($D1574="","",IFERROR(INDEX(类别属性,MATCH($D1574,类别表,0)),""))</f>
        <v/>
      </c>
      <c r="M1574" s="18" t="n"/>
      <c r="N1574" s="18" t="n"/>
      <c r="O1574" s="26" t="n"/>
      <c r="P1574" s="21">
        <f>IF($C1574="","",IF(ISNA(MATCH($C1574,账户表,0)),"※这个账户不在【基础资料】的账户档案里",IF($B1574="","※没填日期，这一笔不会进任何月份的报表",IF(AND($F1574&lt;&gt;"",$G1574&lt;&gt;""),"※收入和支出不能同时填",IF(AND(N($F1574)=0,N($G1574)=0),"※收入和支出都没填",IF(OR(N($F1574)&lt;0,N($G1574)&lt;0),"※金额不能填负数，方向反了就换一列填",IF($D1574="","※没填收支类别，分类报表会漏掉这一笔",IF(ISNA(MATCH($D1574,类别表,0)),"※收支类别不在【基础资料】的清单里",IF(AND($L1574="内部转账",$M1574=""),"△内部转账要在「对方账户」写上另一头",IF(AND($L1574="内部转账",$M1574=$C1574),"※对方账户跟本账户是同一个",IF(AND($L1574&lt;&gt;"内部转账",$M1574&lt;&gt;""),"△填了对方账户，但类别不是内部转账",IF($H1574&lt;0,"△这一笔之后该账户余额成负数了，核一下",""))))))))))))</f>
        <v/>
      </c>
    </row>
    <row r="1575">
      <c r="A1575" s="17">
        <f>IF($C1575="","",COUNTA($C$5:$C1575))</f>
        <v/>
      </c>
      <c r="B1575" s="20" t="n"/>
      <c r="C1575" s="18" t="n"/>
      <c r="D1575" s="18" t="n"/>
      <c r="E1575" s="26" t="n"/>
      <c r="F1575" s="19" t="n"/>
      <c r="G1575" s="19" t="n"/>
      <c r="H1575" s="27">
        <f>IF($C1575="","",ROUND(SUMIF(账户表,$C1575,账户期初)+SUMIFS($F$5:F1575,$C$5:C1575,$C1575)-SUMIFS($G$5:G1575,$C$5:C1575,$C1575),2))</f>
        <v/>
      </c>
      <c r="I1575" s="18" t="n"/>
      <c r="J1575" s="18" t="n"/>
      <c r="K1575" s="28">
        <f>IF($B1575="","",--TEXT($B1575,"yyyymm"))</f>
        <v/>
      </c>
      <c r="L1575" s="29">
        <f>IF($D1575="","",IFERROR(INDEX(类别属性,MATCH($D1575,类别表,0)),""))</f>
        <v/>
      </c>
      <c r="M1575" s="18" t="n"/>
      <c r="N1575" s="18" t="n"/>
      <c r="O1575" s="26" t="n"/>
      <c r="P1575" s="21">
        <f>IF($C1575="","",IF(ISNA(MATCH($C1575,账户表,0)),"※这个账户不在【基础资料】的账户档案里",IF($B1575="","※没填日期，这一笔不会进任何月份的报表",IF(AND($F1575&lt;&gt;"",$G1575&lt;&gt;""),"※收入和支出不能同时填",IF(AND(N($F1575)=0,N($G1575)=0),"※收入和支出都没填",IF(OR(N($F1575)&lt;0,N($G1575)&lt;0),"※金额不能填负数，方向反了就换一列填",IF($D1575="","※没填收支类别，分类报表会漏掉这一笔",IF(ISNA(MATCH($D1575,类别表,0)),"※收支类别不在【基础资料】的清单里",IF(AND($L1575="内部转账",$M1575=""),"△内部转账要在「对方账户」写上另一头",IF(AND($L1575="内部转账",$M1575=$C1575),"※对方账户跟本账户是同一个",IF(AND($L1575&lt;&gt;"内部转账",$M1575&lt;&gt;""),"△填了对方账户，但类别不是内部转账",IF($H1575&lt;0,"△这一笔之后该账户余额成负数了，核一下",""))))))))))))</f>
        <v/>
      </c>
    </row>
    <row r="1576">
      <c r="A1576" s="17">
        <f>IF($C1576="","",COUNTA($C$5:$C1576))</f>
        <v/>
      </c>
      <c r="B1576" s="20" t="n"/>
      <c r="C1576" s="18" t="n"/>
      <c r="D1576" s="18" t="n"/>
      <c r="E1576" s="26" t="n"/>
      <c r="F1576" s="19" t="n"/>
      <c r="G1576" s="19" t="n"/>
      <c r="H1576" s="27">
        <f>IF($C1576="","",ROUND(SUMIF(账户表,$C1576,账户期初)+SUMIFS($F$5:F1576,$C$5:C1576,$C1576)-SUMIFS($G$5:G1576,$C$5:C1576,$C1576),2))</f>
        <v/>
      </c>
      <c r="I1576" s="18" t="n"/>
      <c r="J1576" s="18" t="n"/>
      <c r="K1576" s="28">
        <f>IF($B1576="","",--TEXT($B1576,"yyyymm"))</f>
        <v/>
      </c>
      <c r="L1576" s="29">
        <f>IF($D1576="","",IFERROR(INDEX(类别属性,MATCH($D1576,类别表,0)),""))</f>
        <v/>
      </c>
      <c r="M1576" s="18" t="n"/>
      <c r="N1576" s="18" t="n"/>
      <c r="O1576" s="26" t="n"/>
      <c r="P1576" s="21">
        <f>IF($C1576="","",IF(ISNA(MATCH($C1576,账户表,0)),"※这个账户不在【基础资料】的账户档案里",IF($B1576="","※没填日期，这一笔不会进任何月份的报表",IF(AND($F1576&lt;&gt;"",$G1576&lt;&gt;""),"※收入和支出不能同时填",IF(AND(N($F1576)=0,N($G1576)=0),"※收入和支出都没填",IF(OR(N($F1576)&lt;0,N($G1576)&lt;0),"※金额不能填负数，方向反了就换一列填",IF($D1576="","※没填收支类别，分类报表会漏掉这一笔",IF(ISNA(MATCH($D1576,类别表,0)),"※收支类别不在【基础资料】的清单里",IF(AND($L1576="内部转账",$M1576=""),"△内部转账要在「对方账户」写上另一头",IF(AND($L1576="内部转账",$M1576=$C1576),"※对方账户跟本账户是同一个",IF(AND($L1576&lt;&gt;"内部转账",$M1576&lt;&gt;""),"△填了对方账户，但类别不是内部转账",IF($H1576&lt;0,"△这一笔之后该账户余额成负数了，核一下",""))))))))))))</f>
        <v/>
      </c>
    </row>
    <row r="1577">
      <c r="A1577" s="17">
        <f>IF($C1577="","",COUNTA($C$5:$C1577))</f>
        <v/>
      </c>
      <c r="B1577" s="20" t="n"/>
      <c r="C1577" s="18" t="n"/>
      <c r="D1577" s="18" t="n"/>
      <c r="E1577" s="26" t="n"/>
      <c r="F1577" s="19" t="n"/>
      <c r="G1577" s="19" t="n"/>
      <c r="H1577" s="27">
        <f>IF($C1577="","",ROUND(SUMIF(账户表,$C1577,账户期初)+SUMIFS($F$5:F1577,$C$5:C1577,$C1577)-SUMIFS($G$5:G1577,$C$5:C1577,$C1577),2))</f>
        <v/>
      </c>
      <c r="I1577" s="18" t="n"/>
      <c r="J1577" s="18" t="n"/>
      <c r="K1577" s="28">
        <f>IF($B1577="","",--TEXT($B1577,"yyyymm"))</f>
        <v/>
      </c>
      <c r="L1577" s="29">
        <f>IF($D1577="","",IFERROR(INDEX(类别属性,MATCH($D1577,类别表,0)),""))</f>
        <v/>
      </c>
      <c r="M1577" s="18" t="n"/>
      <c r="N1577" s="18" t="n"/>
      <c r="O1577" s="26" t="n"/>
      <c r="P1577" s="21">
        <f>IF($C1577="","",IF(ISNA(MATCH($C1577,账户表,0)),"※这个账户不在【基础资料】的账户档案里",IF($B1577="","※没填日期，这一笔不会进任何月份的报表",IF(AND($F1577&lt;&gt;"",$G1577&lt;&gt;""),"※收入和支出不能同时填",IF(AND(N($F1577)=0,N($G1577)=0),"※收入和支出都没填",IF(OR(N($F1577)&lt;0,N($G1577)&lt;0),"※金额不能填负数，方向反了就换一列填",IF($D1577="","※没填收支类别，分类报表会漏掉这一笔",IF(ISNA(MATCH($D1577,类别表,0)),"※收支类别不在【基础资料】的清单里",IF(AND($L1577="内部转账",$M1577=""),"△内部转账要在「对方账户」写上另一头",IF(AND($L1577="内部转账",$M1577=$C1577),"※对方账户跟本账户是同一个",IF(AND($L1577&lt;&gt;"内部转账",$M1577&lt;&gt;""),"△填了对方账户，但类别不是内部转账",IF($H1577&lt;0,"△这一笔之后该账户余额成负数了，核一下",""))))))))))))</f>
        <v/>
      </c>
    </row>
    <row r="1578">
      <c r="A1578" s="17">
        <f>IF($C1578="","",COUNTA($C$5:$C1578))</f>
        <v/>
      </c>
      <c r="B1578" s="20" t="n"/>
      <c r="C1578" s="18" t="n"/>
      <c r="D1578" s="18" t="n"/>
      <c r="E1578" s="26" t="n"/>
      <c r="F1578" s="19" t="n"/>
      <c r="G1578" s="19" t="n"/>
      <c r="H1578" s="27">
        <f>IF($C1578="","",ROUND(SUMIF(账户表,$C1578,账户期初)+SUMIFS($F$5:F1578,$C$5:C1578,$C1578)-SUMIFS($G$5:G1578,$C$5:C1578,$C1578),2))</f>
        <v/>
      </c>
      <c r="I1578" s="18" t="n"/>
      <c r="J1578" s="18" t="n"/>
      <c r="K1578" s="28">
        <f>IF($B1578="","",--TEXT($B1578,"yyyymm"))</f>
        <v/>
      </c>
      <c r="L1578" s="29">
        <f>IF($D1578="","",IFERROR(INDEX(类别属性,MATCH($D1578,类别表,0)),""))</f>
        <v/>
      </c>
      <c r="M1578" s="18" t="n"/>
      <c r="N1578" s="18" t="n"/>
      <c r="O1578" s="26" t="n"/>
      <c r="P1578" s="21">
        <f>IF($C1578="","",IF(ISNA(MATCH($C1578,账户表,0)),"※这个账户不在【基础资料】的账户档案里",IF($B1578="","※没填日期，这一笔不会进任何月份的报表",IF(AND($F1578&lt;&gt;"",$G1578&lt;&gt;""),"※收入和支出不能同时填",IF(AND(N($F1578)=0,N($G1578)=0),"※收入和支出都没填",IF(OR(N($F1578)&lt;0,N($G1578)&lt;0),"※金额不能填负数，方向反了就换一列填",IF($D1578="","※没填收支类别，分类报表会漏掉这一笔",IF(ISNA(MATCH($D1578,类别表,0)),"※收支类别不在【基础资料】的清单里",IF(AND($L1578="内部转账",$M1578=""),"△内部转账要在「对方账户」写上另一头",IF(AND($L1578="内部转账",$M1578=$C1578),"※对方账户跟本账户是同一个",IF(AND($L1578&lt;&gt;"内部转账",$M1578&lt;&gt;""),"△填了对方账户，但类别不是内部转账",IF($H1578&lt;0,"△这一笔之后该账户余额成负数了，核一下",""))))))))))))</f>
        <v/>
      </c>
    </row>
    <row r="1579">
      <c r="A1579" s="17">
        <f>IF($C1579="","",COUNTA($C$5:$C1579))</f>
        <v/>
      </c>
      <c r="B1579" s="20" t="n"/>
      <c r="C1579" s="18" t="n"/>
      <c r="D1579" s="18" t="n"/>
      <c r="E1579" s="26" t="n"/>
      <c r="F1579" s="19" t="n"/>
      <c r="G1579" s="19" t="n"/>
      <c r="H1579" s="27">
        <f>IF($C1579="","",ROUND(SUMIF(账户表,$C1579,账户期初)+SUMIFS($F$5:F1579,$C$5:C1579,$C1579)-SUMIFS($G$5:G1579,$C$5:C1579,$C1579),2))</f>
        <v/>
      </c>
      <c r="I1579" s="18" t="n"/>
      <c r="J1579" s="18" t="n"/>
      <c r="K1579" s="28">
        <f>IF($B1579="","",--TEXT($B1579,"yyyymm"))</f>
        <v/>
      </c>
      <c r="L1579" s="29">
        <f>IF($D1579="","",IFERROR(INDEX(类别属性,MATCH($D1579,类别表,0)),""))</f>
        <v/>
      </c>
      <c r="M1579" s="18" t="n"/>
      <c r="N1579" s="18" t="n"/>
      <c r="O1579" s="26" t="n"/>
      <c r="P1579" s="21">
        <f>IF($C1579="","",IF(ISNA(MATCH($C1579,账户表,0)),"※这个账户不在【基础资料】的账户档案里",IF($B1579="","※没填日期，这一笔不会进任何月份的报表",IF(AND($F1579&lt;&gt;"",$G1579&lt;&gt;""),"※收入和支出不能同时填",IF(AND(N($F1579)=0,N($G1579)=0),"※收入和支出都没填",IF(OR(N($F1579)&lt;0,N($G1579)&lt;0),"※金额不能填负数，方向反了就换一列填",IF($D1579="","※没填收支类别，分类报表会漏掉这一笔",IF(ISNA(MATCH($D1579,类别表,0)),"※收支类别不在【基础资料】的清单里",IF(AND($L1579="内部转账",$M1579=""),"△内部转账要在「对方账户」写上另一头",IF(AND($L1579="内部转账",$M1579=$C1579),"※对方账户跟本账户是同一个",IF(AND($L1579&lt;&gt;"内部转账",$M1579&lt;&gt;""),"△填了对方账户，但类别不是内部转账",IF($H1579&lt;0,"△这一笔之后该账户余额成负数了，核一下",""))))))))))))</f>
        <v/>
      </c>
    </row>
    <row r="1580">
      <c r="A1580" s="17">
        <f>IF($C1580="","",COUNTA($C$5:$C1580))</f>
        <v/>
      </c>
      <c r="B1580" s="20" t="n"/>
      <c r="C1580" s="18" t="n"/>
      <c r="D1580" s="18" t="n"/>
      <c r="E1580" s="26" t="n"/>
      <c r="F1580" s="19" t="n"/>
      <c r="G1580" s="19" t="n"/>
      <c r="H1580" s="27">
        <f>IF($C1580="","",ROUND(SUMIF(账户表,$C1580,账户期初)+SUMIFS($F$5:F1580,$C$5:C1580,$C1580)-SUMIFS($G$5:G1580,$C$5:C1580,$C1580),2))</f>
        <v/>
      </c>
      <c r="I1580" s="18" t="n"/>
      <c r="J1580" s="18" t="n"/>
      <c r="K1580" s="28">
        <f>IF($B1580="","",--TEXT($B1580,"yyyymm"))</f>
        <v/>
      </c>
      <c r="L1580" s="29">
        <f>IF($D1580="","",IFERROR(INDEX(类别属性,MATCH($D1580,类别表,0)),""))</f>
        <v/>
      </c>
      <c r="M1580" s="18" t="n"/>
      <c r="N1580" s="18" t="n"/>
      <c r="O1580" s="26" t="n"/>
      <c r="P1580" s="21">
        <f>IF($C1580="","",IF(ISNA(MATCH($C1580,账户表,0)),"※这个账户不在【基础资料】的账户档案里",IF($B1580="","※没填日期，这一笔不会进任何月份的报表",IF(AND($F1580&lt;&gt;"",$G1580&lt;&gt;""),"※收入和支出不能同时填",IF(AND(N($F1580)=0,N($G1580)=0),"※收入和支出都没填",IF(OR(N($F1580)&lt;0,N($G1580)&lt;0),"※金额不能填负数，方向反了就换一列填",IF($D1580="","※没填收支类别，分类报表会漏掉这一笔",IF(ISNA(MATCH($D1580,类别表,0)),"※收支类别不在【基础资料】的清单里",IF(AND($L1580="内部转账",$M1580=""),"△内部转账要在「对方账户」写上另一头",IF(AND($L1580="内部转账",$M1580=$C1580),"※对方账户跟本账户是同一个",IF(AND($L1580&lt;&gt;"内部转账",$M1580&lt;&gt;""),"△填了对方账户，但类别不是内部转账",IF($H1580&lt;0,"△这一笔之后该账户余额成负数了，核一下",""))))))))))))</f>
        <v/>
      </c>
    </row>
    <row r="1581">
      <c r="A1581" s="17">
        <f>IF($C1581="","",COUNTA($C$5:$C1581))</f>
        <v/>
      </c>
      <c r="B1581" s="20" t="n"/>
      <c r="C1581" s="18" t="n"/>
      <c r="D1581" s="18" t="n"/>
      <c r="E1581" s="26" t="n"/>
      <c r="F1581" s="19" t="n"/>
      <c r="G1581" s="19" t="n"/>
      <c r="H1581" s="27">
        <f>IF($C1581="","",ROUND(SUMIF(账户表,$C1581,账户期初)+SUMIFS($F$5:F1581,$C$5:C1581,$C1581)-SUMIFS($G$5:G1581,$C$5:C1581,$C1581),2))</f>
        <v/>
      </c>
      <c r="I1581" s="18" t="n"/>
      <c r="J1581" s="18" t="n"/>
      <c r="K1581" s="28">
        <f>IF($B1581="","",--TEXT($B1581,"yyyymm"))</f>
        <v/>
      </c>
      <c r="L1581" s="29">
        <f>IF($D1581="","",IFERROR(INDEX(类别属性,MATCH($D1581,类别表,0)),""))</f>
        <v/>
      </c>
      <c r="M1581" s="18" t="n"/>
      <c r="N1581" s="18" t="n"/>
      <c r="O1581" s="26" t="n"/>
      <c r="P1581" s="21">
        <f>IF($C1581="","",IF(ISNA(MATCH($C1581,账户表,0)),"※这个账户不在【基础资料】的账户档案里",IF($B1581="","※没填日期，这一笔不会进任何月份的报表",IF(AND($F1581&lt;&gt;"",$G1581&lt;&gt;""),"※收入和支出不能同时填",IF(AND(N($F1581)=0,N($G1581)=0),"※收入和支出都没填",IF(OR(N($F1581)&lt;0,N($G1581)&lt;0),"※金额不能填负数，方向反了就换一列填",IF($D1581="","※没填收支类别，分类报表会漏掉这一笔",IF(ISNA(MATCH($D1581,类别表,0)),"※收支类别不在【基础资料】的清单里",IF(AND($L1581="内部转账",$M1581=""),"△内部转账要在「对方账户」写上另一头",IF(AND($L1581="内部转账",$M1581=$C1581),"※对方账户跟本账户是同一个",IF(AND($L1581&lt;&gt;"内部转账",$M1581&lt;&gt;""),"△填了对方账户，但类别不是内部转账",IF($H1581&lt;0,"△这一笔之后该账户余额成负数了，核一下",""))))))))))))</f>
        <v/>
      </c>
    </row>
    <row r="1582">
      <c r="A1582" s="17">
        <f>IF($C1582="","",COUNTA($C$5:$C1582))</f>
        <v/>
      </c>
      <c r="B1582" s="20" t="n"/>
      <c r="C1582" s="18" t="n"/>
      <c r="D1582" s="18" t="n"/>
      <c r="E1582" s="26" t="n"/>
      <c r="F1582" s="19" t="n"/>
      <c r="G1582" s="19" t="n"/>
      <c r="H1582" s="27">
        <f>IF($C1582="","",ROUND(SUMIF(账户表,$C1582,账户期初)+SUMIFS($F$5:F1582,$C$5:C1582,$C1582)-SUMIFS($G$5:G1582,$C$5:C1582,$C1582),2))</f>
        <v/>
      </c>
      <c r="I1582" s="18" t="n"/>
      <c r="J1582" s="18" t="n"/>
      <c r="K1582" s="28">
        <f>IF($B1582="","",--TEXT($B1582,"yyyymm"))</f>
        <v/>
      </c>
      <c r="L1582" s="29">
        <f>IF($D1582="","",IFERROR(INDEX(类别属性,MATCH($D1582,类别表,0)),""))</f>
        <v/>
      </c>
      <c r="M1582" s="18" t="n"/>
      <c r="N1582" s="18" t="n"/>
      <c r="O1582" s="26" t="n"/>
      <c r="P1582" s="21">
        <f>IF($C1582="","",IF(ISNA(MATCH($C1582,账户表,0)),"※这个账户不在【基础资料】的账户档案里",IF($B1582="","※没填日期，这一笔不会进任何月份的报表",IF(AND($F1582&lt;&gt;"",$G1582&lt;&gt;""),"※收入和支出不能同时填",IF(AND(N($F1582)=0,N($G1582)=0),"※收入和支出都没填",IF(OR(N($F1582)&lt;0,N($G1582)&lt;0),"※金额不能填负数，方向反了就换一列填",IF($D1582="","※没填收支类别，分类报表会漏掉这一笔",IF(ISNA(MATCH($D1582,类别表,0)),"※收支类别不在【基础资料】的清单里",IF(AND($L1582="内部转账",$M1582=""),"△内部转账要在「对方账户」写上另一头",IF(AND($L1582="内部转账",$M1582=$C1582),"※对方账户跟本账户是同一个",IF(AND($L1582&lt;&gt;"内部转账",$M1582&lt;&gt;""),"△填了对方账户，但类别不是内部转账",IF($H1582&lt;0,"△这一笔之后该账户余额成负数了，核一下",""))))))))))))</f>
        <v/>
      </c>
    </row>
    <row r="1583">
      <c r="A1583" s="17">
        <f>IF($C1583="","",COUNTA($C$5:$C1583))</f>
        <v/>
      </c>
      <c r="B1583" s="20" t="n"/>
      <c r="C1583" s="18" t="n"/>
      <c r="D1583" s="18" t="n"/>
      <c r="E1583" s="26" t="n"/>
      <c r="F1583" s="19" t="n"/>
      <c r="G1583" s="19" t="n"/>
      <c r="H1583" s="27">
        <f>IF($C1583="","",ROUND(SUMIF(账户表,$C1583,账户期初)+SUMIFS($F$5:F1583,$C$5:C1583,$C1583)-SUMIFS($G$5:G1583,$C$5:C1583,$C1583),2))</f>
        <v/>
      </c>
      <c r="I1583" s="18" t="n"/>
      <c r="J1583" s="18" t="n"/>
      <c r="K1583" s="28">
        <f>IF($B1583="","",--TEXT($B1583,"yyyymm"))</f>
        <v/>
      </c>
      <c r="L1583" s="29">
        <f>IF($D1583="","",IFERROR(INDEX(类别属性,MATCH($D1583,类别表,0)),""))</f>
        <v/>
      </c>
      <c r="M1583" s="18" t="n"/>
      <c r="N1583" s="18" t="n"/>
      <c r="O1583" s="26" t="n"/>
      <c r="P1583" s="21">
        <f>IF($C1583="","",IF(ISNA(MATCH($C1583,账户表,0)),"※这个账户不在【基础资料】的账户档案里",IF($B1583="","※没填日期，这一笔不会进任何月份的报表",IF(AND($F1583&lt;&gt;"",$G1583&lt;&gt;""),"※收入和支出不能同时填",IF(AND(N($F1583)=0,N($G1583)=0),"※收入和支出都没填",IF(OR(N($F1583)&lt;0,N($G1583)&lt;0),"※金额不能填负数，方向反了就换一列填",IF($D1583="","※没填收支类别，分类报表会漏掉这一笔",IF(ISNA(MATCH($D1583,类别表,0)),"※收支类别不在【基础资料】的清单里",IF(AND($L1583="内部转账",$M1583=""),"△内部转账要在「对方账户」写上另一头",IF(AND($L1583="内部转账",$M1583=$C1583),"※对方账户跟本账户是同一个",IF(AND($L1583&lt;&gt;"内部转账",$M1583&lt;&gt;""),"△填了对方账户，但类别不是内部转账",IF($H1583&lt;0,"△这一笔之后该账户余额成负数了，核一下",""))))))))))))</f>
        <v/>
      </c>
    </row>
    <row r="1584">
      <c r="A1584" s="17">
        <f>IF($C1584="","",COUNTA($C$5:$C1584))</f>
        <v/>
      </c>
      <c r="B1584" s="20" t="n"/>
      <c r="C1584" s="18" t="n"/>
      <c r="D1584" s="18" t="n"/>
      <c r="E1584" s="26" t="n"/>
      <c r="F1584" s="19" t="n"/>
      <c r="G1584" s="19" t="n"/>
      <c r="H1584" s="27">
        <f>IF($C1584="","",ROUND(SUMIF(账户表,$C1584,账户期初)+SUMIFS($F$5:F1584,$C$5:C1584,$C1584)-SUMIFS($G$5:G1584,$C$5:C1584,$C1584),2))</f>
        <v/>
      </c>
      <c r="I1584" s="18" t="n"/>
      <c r="J1584" s="18" t="n"/>
      <c r="K1584" s="28">
        <f>IF($B1584="","",--TEXT($B1584,"yyyymm"))</f>
        <v/>
      </c>
      <c r="L1584" s="29">
        <f>IF($D1584="","",IFERROR(INDEX(类别属性,MATCH($D1584,类别表,0)),""))</f>
        <v/>
      </c>
      <c r="M1584" s="18" t="n"/>
      <c r="N1584" s="18" t="n"/>
      <c r="O1584" s="26" t="n"/>
      <c r="P1584" s="21">
        <f>IF($C1584="","",IF(ISNA(MATCH($C1584,账户表,0)),"※这个账户不在【基础资料】的账户档案里",IF($B1584="","※没填日期，这一笔不会进任何月份的报表",IF(AND($F1584&lt;&gt;"",$G1584&lt;&gt;""),"※收入和支出不能同时填",IF(AND(N($F1584)=0,N($G1584)=0),"※收入和支出都没填",IF(OR(N($F1584)&lt;0,N($G1584)&lt;0),"※金额不能填负数，方向反了就换一列填",IF($D1584="","※没填收支类别，分类报表会漏掉这一笔",IF(ISNA(MATCH($D1584,类别表,0)),"※收支类别不在【基础资料】的清单里",IF(AND($L1584="内部转账",$M1584=""),"△内部转账要在「对方账户」写上另一头",IF(AND($L1584="内部转账",$M1584=$C1584),"※对方账户跟本账户是同一个",IF(AND($L1584&lt;&gt;"内部转账",$M1584&lt;&gt;""),"△填了对方账户，但类别不是内部转账",IF($H1584&lt;0,"△这一笔之后该账户余额成负数了，核一下",""))))))))))))</f>
        <v/>
      </c>
    </row>
    <row r="1585">
      <c r="A1585" s="17">
        <f>IF($C1585="","",COUNTA($C$5:$C1585))</f>
        <v/>
      </c>
      <c r="B1585" s="20" t="n"/>
      <c r="C1585" s="18" t="n"/>
      <c r="D1585" s="18" t="n"/>
      <c r="E1585" s="26" t="n"/>
      <c r="F1585" s="19" t="n"/>
      <c r="G1585" s="19" t="n"/>
      <c r="H1585" s="27">
        <f>IF($C1585="","",ROUND(SUMIF(账户表,$C1585,账户期初)+SUMIFS($F$5:F1585,$C$5:C1585,$C1585)-SUMIFS($G$5:G1585,$C$5:C1585,$C1585),2))</f>
        <v/>
      </c>
      <c r="I1585" s="18" t="n"/>
      <c r="J1585" s="18" t="n"/>
      <c r="K1585" s="28">
        <f>IF($B1585="","",--TEXT($B1585,"yyyymm"))</f>
        <v/>
      </c>
      <c r="L1585" s="29">
        <f>IF($D1585="","",IFERROR(INDEX(类别属性,MATCH($D1585,类别表,0)),""))</f>
        <v/>
      </c>
      <c r="M1585" s="18" t="n"/>
      <c r="N1585" s="18" t="n"/>
      <c r="O1585" s="26" t="n"/>
      <c r="P1585" s="21">
        <f>IF($C1585="","",IF(ISNA(MATCH($C1585,账户表,0)),"※这个账户不在【基础资料】的账户档案里",IF($B1585="","※没填日期，这一笔不会进任何月份的报表",IF(AND($F1585&lt;&gt;"",$G1585&lt;&gt;""),"※收入和支出不能同时填",IF(AND(N($F1585)=0,N($G1585)=0),"※收入和支出都没填",IF(OR(N($F1585)&lt;0,N($G1585)&lt;0),"※金额不能填负数，方向反了就换一列填",IF($D1585="","※没填收支类别，分类报表会漏掉这一笔",IF(ISNA(MATCH($D1585,类别表,0)),"※收支类别不在【基础资料】的清单里",IF(AND($L1585="内部转账",$M1585=""),"△内部转账要在「对方账户」写上另一头",IF(AND($L1585="内部转账",$M1585=$C1585),"※对方账户跟本账户是同一个",IF(AND($L1585&lt;&gt;"内部转账",$M1585&lt;&gt;""),"△填了对方账户，但类别不是内部转账",IF($H1585&lt;0,"△这一笔之后该账户余额成负数了，核一下",""))))))))))))</f>
        <v/>
      </c>
    </row>
    <row r="1586">
      <c r="A1586" s="17">
        <f>IF($C1586="","",COUNTA($C$5:$C1586))</f>
        <v/>
      </c>
      <c r="B1586" s="20" t="n"/>
      <c r="C1586" s="18" t="n"/>
      <c r="D1586" s="18" t="n"/>
      <c r="E1586" s="26" t="n"/>
      <c r="F1586" s="19" t="n"/>
      <c r="G1586" s="19" t="n"/>
      <c r="H1586" s="27">
        <f>IF($C1586="","",ROUND(SUMIF(账户表,$C1586,账户期初)+SUMIFS($F$5:F1586,$C$5:C1586,$C1586)-SUMIFS($G$5:G1586,$C$5:C1586,$C1586),2))</f>
        <v/>
      </c>
      <c r="I1586" s="18" t="n"/>
      <c r="J1586" s="18" t="n"/>
      <c r="K1586" s="28">
        <f>IF($B1586="","",--TEXT($B1586,"yyyymm"))</f>
        <v/>
      </c>
      <c r="L1586" s="29">
        <f>IF($D1586="","",IFERROR(INDEX(类别属性,MATCH($D1586,类别表,0)),""))</f>
        <v/>
      </c>
      <c r="M1586" s="18" t="n"/>
      <c r="N1586" s="18" t="n"/>
      <c r="O1586" s="26" t="n"/>
      <c r="P1586" s="21">
        <f>IF($C1586="","",IF(ISNA(MATCH($C1586,账户表,0)),"※这个账户不在【基础资料】的账户档案里",IF($B1586="","※没填日期，这一笔不会进任何月份的报表",IF(AND($F1586&lt;&gt;"",$G1586&lt;&gt;""),"※收入和支出不能同时填",IF(AND(N($F1586)=0,N($G1586)=0),"※收入和支出都没填",IF(OR(N($F1586)&lt;0,N($G1586)&lt;0),"※金额不能填负数，方向反了就换一列填",IF($D1586="","※没填收支类别，分类报表会漏掉这一笔",IF(ISNA(MATCH($D1586,类别表,0)),"※收支类别不在【基础资料】的清单里",IF(AND($L1586="内部转账",$M1586=""),"△内部转账要在「对方账户」写上另一头",IF(AND($L1586="内部转账",$M1586=$C1586),"※对方账户跟本账户是同一个",IF(AND($L1586&lt;&gt;"内部转账",$M1586&lt;&gt;""),"△填了对方账户，但类别不是内部转账",IF($H1586&lt;0,"△这一笔之后该账户余额成负数了，核一下",""))))))))))))</f>
        <v/>
      </c>
    </row>
    <row r="1587">
      <c r="A1587" s="17">
        <f>IF($C1587="","",COUNTA($C$5:$C1587))</f>
        <v/>
      </c>
      <c r="B1587" s="20" t="n"/>
      <c r="C1587" s="18" t="n"/>
      <c r="D1587" s="18" t="n"/>
      <c r="E1587" s="26" t="n"/>
      <c r="F1587" s="19" t="n"/>
      <c r="G1587" s="19" t="n"/>
      <c r="H1587" s="27">
        <f>IF($C1587="","",ROUND(SUMIF(账户表,$C1587,账户期初)+SUMIFS($F$5:F1587,$C$5:C1587,$C1587)-SUMIFS($G$5:G1587,$C$5:C1587,$C1587),2))</f>
        <v/>
      </c>
      <c r="I1587" s="18" t="n"/>
      <c r="J1587" s="18" t="n"/>
      <c r="K1587" s="28">
        <f>IF($B1587="","",--TEXT($B1587,"yyyymm"))</f>
        <v/>
      </c>
      <c r="L1587" s="29">
        <f>IF($D1587="","",IFERROR(INDEX(类别属性,MATCH($D1587,类别表,0)),""))</f>
        <v/>
      </c>
      <c r="M1587" s="18" t="n"/>
      <c r="N1587" s="18" t="n"/>
      <c r="O1587" s="26" t="n"/>
      <c r="P1587" s="21">
        <f>IF($C1587="","",IF(ISNA(MATCH($C1587,账户表,0)),"※这个账户不在【基础资料】的账户档案里",IF($B1587="","※没填日期，这一笔不会进任何月份的报表",IF(AND($F1587&lt;&gt;"",$G1587&lt;&gt;""),"※收入和支出不能同时填",IF(AND(N($F1587)=0,N($G1587)=0),"※收入和支出都没填",IF(OR(N($F1587)&lt;0,N($G1587)&lt;0),"※金额不能填负数，方向反了就换一列填",IF($D1587="","※没填收支类别，分类报表会漏掉这一笔",IF(ISNA(MATCH($D1587,类别表,0)),"※收支类别不在【基础资料】的清单里",IF(AND($L1587="内部转账",$M1587=""),"△内部转账要在「对方账户」写上另一头",IF(AND($L1587="内部转账",$M1587=$C1587),"※对方账户跟本账户是同一个",IF(AND($L1587&lt;&gt;"内部转账",$M1587&lt;&gt;""),"△填了对方账户，但类别不是内部转账",IF($H1587&lt;0,"△这一笔之后该账户余额成负数了，核一下",""))))))))))))</f>
        <v/>
      </c>
    </row>
    <row r="1588">
      <c r="A1588" s="17">
        <f>IF($C1588="","",COUNTA($C$5:$C1588))</f>
        <v/>
      </c>
      <c r="B1588" s="20" t="n"/>
      <c r="C1588" s="18" t="n"/>
      <c r="D1588" s="18" t="n"/>
      <c r="E1588" s="26" t="n"/>
      <c r="F1588" s="19" t="n"/>
      <c r="G1588" s="19" t="n"/>
      <c r="H1588" s="27">
        <f>IF($C1588="","",ROUND(SUMIF(账户表,$C1588,账户期初)+SUMIFS($F$5:F1588,$C$5:C1588,$C1588)-SUMIFS($G$5:G1588,$C$5:C1588,$C1588),2))</f>
        <v/>
      </c>
      <c r="I1588" s="18" t="n"/>
      <c r="J1588" s="18" t="n"/>
      <c r="K1588" s="28">
        <f>IF($B1588="","",--TEXT($B1588,"yyyymm"))</f>
        <v/>
      </c>
      <c r="L1588" s="29">
        <f>IF($D1588="","",IFERROR(INDEX(类别属性,MATCH($D1588,类别表,0)),""))</f>
        <v/>
      </c>
      <c r="M1588" s="18" t="n"/>
      <c r="N1588" s="18" t="n"/>
      <c r="O1588" s="26" t="n"/>
      <c r="P1588" s="21">
        <f>IF($C1588="","",IF(ISNA(MATCH($C1588,账户表,0)),"※这个账户不在【基础资料】的账户档案里",IF($B1588="","※没填日期，这一笔不会进任何月份的报表",IF(AND($F1588&lt;&gt;"",$G1588&lt;&gt;""),"※收入和支出不能同时填",IF(AND(N($F1588)=0,N($G1588)=0),"※收入和支出都没填",IF(OR(N($F1588)&lt;0,N($G1588)&lt;0),"※金额不能填负数，方向反了就换一列填",IF($D1588="","※没填收支类别，分类报表会漏掉这一笔",IF(ISNA(MATCH($D1588,类别表,0)),"※收支类别不在【基础资料】的清单里",IF(AND($L1588="内部转账",$M1588=""),"△内部转账要在「对方账户」写上另一头",IF(AND($L1588="内部转账",$M1588=$C1588),"※对方账户跟本账户是同一个",IF(AND($L1588&lt;&gt;"内部转账",$M1588&lt;&gt;""),"△填了对方账户，但类别不是内部转账",IF($H1588&lt;0,"△这一笔之后该账户余额成负数了，核一下",""))))))))))))</f>
        <v/>
      </c>
    </row>
    <row r="1589">
      <c r="A1589" s="17">
        <f>IF($C1589="","",COUNTA($C$5:$C1589))</f>
        <v/>
      </c>
      <c r="B1589" s="20" t="n"/>
      <c r="C1589" s="18" t="n"/>
      <c r="D1589" s="18" t="n"/>
      <c r="E1589" s="26" t="n"/>
      <c r="F1589" s="19" t="n"/>
      <c r="G1589" s="19" t="n"/>
      <c r="H1589" s="27">
        <f>IF($C1589="","",ROUND(SUMIF(账户表,$C1589,账户期初)+SUMIFS($F$5:F1589,$C$5:C1589,$C1589)-SUMIFS($G$5:G1589,$C$5:C1589,$C1589),2))</f>
        <v/>
      </c>
      <c r="I1589" s="18" t="n"/>
      <c r="J1589" s="18" t="n"/>
      <c r="K1589" s="28">
        <f>IF($B1589="","",--TEXT($B1589,"yyyymm"))</f>
        <v/>
      </c>
      <c r="L1589" s="29">
        <f>IF($D1589="","",IFERROR(INDEX(类别属性,MATCH($D1589,类别表,0)),""))</f>
        <v/>
      </c>
      <c r="M1589" s="18" t="n"/>
      <c r="N1589" s="18" t="n"/>
      <c r="O1589" s="26" t="n"/>
      <c r="P1589" s="21">
        <f>IF($C1589="","",IF(ISNA(MATCH($C1589,账户表,0)),"※这个账户不在【基础资料】的账户档案里",IF($B1589="","※没填日期，这一笔不会进任何月份的报表",IF(AND($F1589&lt;&gt;"",$G1589&lt;&gt;""),"※收入和支出不能同时填",IF(AND(N($F1589)=0,N($G1589)=0),"※收入和支出都没填",IF(OR(N($F1589)&lt;0,N($G1589)&lt;0),"※金额不能填负数，方向反了就换一列填",IF($D1589="","※没填收支类别，分类报表会漏掉这一笔",IF(ISNA(MATCH($D1589,类别表,0)),"※收支类别不在【基础资料】的清单里",IF(AND($L1589="内部转账",$M1589=""),"△内部转账要在「对方账户」写上另一头",IF(AND($L1589="内部转账",$M1589=$C1589),"※对方账户跟本账户是同一个",IF(AND($L1589&lt;&gt;"内部转账",$M1589&lt;&gt;""),"△填了对方账户，但类别不是内部转账",IF($H1589&lt;0,"△这一笔之后该账户余额成负数了，核一下",""))))))))))))</f>
        <v/>
      </c>
    </row>
    <row r="1590">
      <c r="A1590" s="17">
        <f>IF($C1590="","",COUNTA($C$5:$C1590))</f>
        <v/>
      </c>
      <c r="B1590" s="20" t="n"/>
      <c r="C1590" s="18" t="n"/>
      <c r="D1590" s="18" t="n"/>
      <c r="E1590" s="26" t="n"/>
      <c r="F1590" s="19" t="n"/>
      <c r="G1590" s="19" t="n"/>
      <c r="H1590" s="27">
        <f>IF($C1590="","",ROUND(SUMIF(账户表,$C1590,账户期初)+SUMIFS($F$5:F1590,$C$5:C1590,$C1590)-SUMIFS($G$5:G1590,$C$5:C1590,$C1590),2))</f>
        <v/>
      </c>
      <c r="I1590" s="18" t="n"/>
      <c r="J1590" s="18" t="n"/>
      <c r="K1590" s="28">
        <f>IF($B1590="","",--TEXT($B1590,"yyyymm"))</f>
        <v/>
      </c>
      <c r="L1590" s="29">
        <f>IF($D1590="","",IFERROR(INDEX(类别属性,MATCH($D1590,类别表,0)),""))</f>
        <v/>
      </c>
      <c r="M1590" s="18" t="n"/>
      <c r="N1590" s="18" t="n"/>
      <c r="O1590" s="26" t="n"/>
      <c r="P1590" s="21">
        <f>IF($C1590="","",IF(ISNA(MATCH($C1590,账户表,0)),"※这个账户不在【基础资料】的账户档案里",IF($B1590="","※没填日期，这一笔不会进任何月份的报表",IF(AND($F1590&lt;&gt;"",$G1590&lt;&gt;""),"※收入和支出不能同时填",IF(AND(N($F1590)=0,N($G1590)=0),"※收入和支出都没填",IF(OR(N($F1590)&lt;0,N($G1590)&lt;0),"※金额不能填负数，方向反了就换一列填",IF($D1590="","※没填收支类别，分类报表会漏掉这一笔",IF(ISNA(MATCH($D1590,类别表,0)),"※收支类别不在【基础资料】的清单里",IF(AND($L1590="内部转账",$M1590=""),"△内部转账要在「对方账户」写上另一头",IF(AND($L1590="内部转账",$M1590=$C1590),"※对方账户跟本账户是同一个",IF(AND($L1590&lt;&gt;"内部转账",$M1590&lt;&gt;""),"△填了对方账户，但类别不是内部转账",IF($H1590&lt;0,"△这一笔之后该账户余额成负数了，核一下",""))))))))))))</f>
        <v/>
      </c>
    </row>
    <row r="1591">
      <c r="A1591" s="17">
        <f>IF($C1591="","",COUNTA($C$5:$C1591))</f>
        <v/>
      </c>
      <c r="B1591" s="20" t="n"/>
      <c r="C1591" s="18" t="n"/>
      <c r="D1591" s="18" t="n"/>
      <c r="E1591" s="26" t="n"/>
      <c r="F1591" s="19" t="n"/>
      <c r="G1591" s="19" t="n"/>
      <c r="H1591" s="27">
        <f>IF($C1591="","",ROUND(SUMIF(账户表,$C1591,账户期初)+SUMIFS($F$5:F1591,$C$5:C1591,$C1591)-SUMIFS($G$5:G1591,$C$5:C1591,$C1591),2))</f>
        <v/>
      </c>
      <c r="I1591" s="18" t="n"/>
      <c r="J1591" s="18" t="n"/>
      <c r="K1591" s="28">
        <f>IF($B1591="","",--TEXT($B1591,"yyyymm"))</f>
        <v/>
      </c>
      <c r="L1591" s="29">
        <f>IF($D1591="","",IFERROR(INDEX(类别属性,MATCH($D1591,类别表,0)),""))</f>
        <v/>
      </c>
      <c r="M1591" s="18" t="n"/>
      <c r="N1591" s="18" t="n"/>
      <c r="O1591" s="26" t="n"/>
      <c r="P1591" s="21">
        <f>IF($C1591="","",IF(ISNA(MATCH($C1591,账户表,0)),"※这个账户不在【基础资料】的账户档案里",IF($B1591="","※没填日期，这一笔不会进任何月份的报表",IF(AND($F1591&lt;&gt;"",$G1591&lt;&gt;""),"※收入和支出不能同时填",IF(AND(N($F1591)=0,N($G1591)=0),"※收入和支出都没填",IF(OR(N($F1591)&lt;0,N($G1591)&lt;0),"※金额不能填负数，方向反了就换一列填",IF($D1591="","※没填收支类别，分类报表会漏掉这一笔",IF(ISNA(MATCH($D1591,类别表,0)),"※收支类别不在【基础资料】的清单里",IF(AND($L1591="内部转账",$M1591=""),"△内部转账要在「对方账户」写上另一头",IF(AND($L1591="内部转账",$M1591=$C1591),"※对方账户跟本账户是同一个",IF(AND($L1591&lt;&gt;"内部转账",$M1591&lt;&gt;""),"△填了对方账户，但类别不是内部转账",IF($H1591&lt;0,"△这一笔之后该账户余额成负数了，核一下",""))))))))))))</f>
        <v/>
      </c>
    </row>
    <row r="1592">
      <c r="A1592" s="17">
        <f>IF($C1592="","",COUNTA($C$5:$C1592))</f>
        <v/>
      </c>
      <c r="B1592" s="20" t="n"/>
      <c r="C1592" s="18" t="n"/>
      <c r="D1592" s="18" t="n"/>
      <c r="E1592" s="26" t="n"/>
      <c r="F1592" s="19" t="n"/>
      <c r="G1592" s="19" t="n"/>
      <c r="H1592" s="27">
        <f>IF($C1592="","",ROUND(SUMIF(账户表,$C1592,账户期初)+SUMIFS($F$5:F1592,$C$5:C1592,$C1592)-SUMIFS($G$5:G1592,$C$5:C1592,$C1592),2))</f>
        <v/>
      </c>
      <c r="I1592" s="18" t="n"/>
      <c r="J1592" s="18" t="n"/>
      <c r="K1592" s="28">
        <f>IF($B1592="","",--TEXT($B1592,"yyyymm"))</f>
        <v/>
      </c>
      <c r="L1592" s="29">
        <f>IF($D1592="","",IFERROR(INDEX(类别属性,MATCH($D1592,类别表,0)),""))</f>
        <v/>
      </c>
      <c r="M1592" s="18" t="n"/>
      <c r="N1592" s="18" t="n"/>
      <c r="O1592" s="26" t="n"/>
      <c r="P1592" s="21">
        <f>IF($C1592="","",IF(ISNA(MATCH($C1592,账户表,0)),"※这个账户不在【基础资料】的账户档案里",IF($B1592="","※没填日期，这一笔不会进任何月份的报表",IF(AND($F1592&lt;&gt;"",$G1592&lt;&gt;""),"※收入和支出不能同时填",IF(AND(N($F1592)=0,N($G1592)=0),"※收入和支出都没填",IF(OR(N($F1592)&lt;0,N($G1592)&lt;0),"※金额不能填负数，方向反了就换一列填",IF($D1592="","※没填收支类别，分类报表会漏掉这一笔",IF(ISNA(MATCH($D1592,类别表,0)),"※收支类别不在【基础资料】的清单里",IF(AND($L1592="内部转账",$M1592=""),"△内部转账要在「对方账户」写上另一头",IF(AND($L1592="内部转账",$M1592=$C1592),"※对方账户跟本账户是同一个",IF(AND($L1592&lt;&gt;"内部转账",$M1592&lt;&gt;""),"△填了对方账户，但类别不是内部转账",IF($H1592&lt;0,"△这一笔之后该账户余额成负数了，核一下",""))))))))))))</f>
        <v/>
      </c>
    </row>
    <row r="1593">
      <c r="A1593" s="17">
        <f>IF($C1593="","",COUNTA($C$5:$C1593))</f>
        <v/>
      </c>
      <c r="B1593" s="20" t="n"/>
      <c r="C1593" s="18" t="n"/>
      <c r="D1593" s="18" t="n"/>
      <c r="E1593" s="26" t="n"/>
      <c r="F1593" s="19" t="n"/>
      <c r="G1593" s="19" t="n"/>
      <c r="H1593" s="27">
        <f>IF($C1593="","",ROUND(SUMIF(账户表,$C1593,账户期初)+SUMIFS($F$5:F1593,$C$5:C1593,$C1593)-SUMIFS($G$5:G1593,$C$5:C1593,$C1593),2))</f>
        <v/>
      </c>
      <c r="I1593" s="18" t="n"/>
      <c r="J1593" s="18" t="n"/>
      <c r="K1593" s="28">
        <f>IF($B1593="","",--TEXT($B1593,"yyyymm"))</f>
        <v/>
      </c>
      <c r="L1593" s="29">
        <f>IF($D1593="","",IFERROR(INDEX(类别属性,MATCH($D1593,类别表,0)),""))</f>
        <v/>
      </c>
      <c r="M1593" s="18" t="n"/>
      <c r="N1593" s="18" t="n"/>
      <c r="O1593" s="26" t="n"/>
      <c r="P1593" s="21">
        <f>IF($C1593="","",IF(ISNA(MATCH($C1593,账户表,0)),"※这个账户不在【基础资料】的账户档案里",IF($B1593="","※没填日期，这一笔不会进任何月份的报表",IF(AND($F1593&lt;&gt;"",$G1593&lt;&gt;""),"※收入和支出不能同时填",IF(AND(N($F1593)=0,N($G1593)=0),"※收入和支出都没填",IF(OR(N($F1593)&lt;0,N($G1593)&lt;0),"※金额不能填负数，方向反了就换一列填",IF($D1593="","※没填收支类别，分类报表会漏掉这一笔",IF(ISNA(MATCH($D1593,类别表,0)),"※收支类别不在【基础资料】的清单里",IF(AND($L1593="内部转账",$M1593=""),"△内部转账要在「对方账户」写上另一头",IF(AND($L1593="内部转账",$M1593=$C1593),"※对方账户跟本账户是同一个",IF(AND($L1593&lt;&gt;"内部转账",$M1593&lt;&gt;""),"△填了对方账户，但类别不是内部转账",IF($H1593&lt;0,"△这一笔之后该账户余额成负数了，核一下",""))))))))))))</f>
        <v/>
      </c>
    </row>
    <row r="1594">
      <c r="A1594" s="17">
        <f>IF($C1594="","",COUNTA($C$5:$C1594))</f>
        <v/>
      </c>
      <c r="B1594" s="20" t="n"/>
      <c r="C1594" s="18" t="n"/>
      <c r="D1594" s="18" t="n"/>
      <c r="E1594" s="26" t="n"/>
      <c r="F1594" s="19" t="n"/>
      <c r="G1594" s="19" t="n"/>
      <c r="H1594" s="27">
        <f>IF($C1594="","",ROUND(SUMIF(账户表,$C1594,账户期初)+SUMIFS($F$5:F1594,$C$5:C1594,$C1594)-SUMIFS($G$5:G1594,$C$5:C1594,$C1594),2))</f>
        <v/>
      </c>
      <c r="I1594" s="18" t="n"/>
      <c r="J1594" s="18" t="n"/>
      <c r="K1594" s="28">
        <f>IF($B1594="","",--TEXT($B1594,"yyyymm"))</f>
        <v/>
      </c>
      <c r="L1594" s="29">
        <f>IF($D1594="","",IFERROR(INDEX(类别属性,MATCH($D1594,类别表,0)),""))</f>
        <v/>
      </c>
      <c r="M1594" s="18" t="n"/>
      <c r="N1594" s="18" t="n"/>
      <c r="O1594" s="26" t="n"/>
      <c r="P1594" s="21">
        <f>IF($C1594="","",IF(ISNA(MATCH($C1594,账户表,0)),"※这个账户不在【基础资料】的账户档案里",IF($B1594="","※没填日期，这一笔不会进任何月份的报表",IF(AND($F1594&lt;&gt;"",$G1594&lt;&gt;""),"※收入和支出不能同时填",IF(AND(N($F1594)=0,N($G1594)=0),"※收入和支出都没填",IF(OR(N($F1594)&lt;0,N($G1594)&lt;0),"※金额不能填负数，方向反了就换一列填",IF($D1594="","※没填收支类别，分类报表会漏掉这一笔",IF(ISNA(MATCH($D1594,类别表,0)),"※收支类别不在【基础资料】的清单里",IF(AND($L1594="内部转账",$M1594=""),"△内部转账要在「对方账户」写上另一头",IF(AND($L1594="内部转账",$M1594=$C1594),"※对方账户跟本账户是同一个",IF(AND($L1594&lt;&gt;"内部转账",$M1594&lt;&gt;""),"△填了对方账户，但类别不是内部转账",IF($H1594&lt;0,"△这一笔之后该账户余额成负数了，核一下",""))))))))))))</f>
        <v/>
      </c>
    </row>
    <row r="1595">
      <c r="A1595" s="17">
        <f>IF($C1595="","",COUNTA($C$5:$C1595))</f>
        <v/>
      </c>
      <c r="B1595" s="20" t="n"/>
      <c r="C1595" s="18" t="n"/>
      <c r="D1595" s="18" t="n"/>
      <c r="E1595" s="26" t="n"/>
      <c r="F1595" s="19" t="n"/>
      <c r="G1595" s="19" t="n"/>
      <c r="H1595" s="27">
        <f>IF($C1595="","",ROUND(SUMIF(账户表,$C1595,账户期初)+SUMIFS($F$5:F1595,$C$5:C1595,$C1595)-SUMIFS($G$5:G1595,$C$5:C1595,$C1595),2))</f>
        <v/>
      </c>
      <c r="I1595" s="18" t="n"/>
      <c r="J1595" s="18" t="n"/>
      <c r="K1595" s="28">
        <f>IF($B1595="","",--TEXT($B1595,"yyyymm"))</f>
        <v/>
      </c>
      <c r="L1595" s="29">
        <f>IF($D1595="","",IFERROR(INDEX(类别属性,MATCH($D1595,类别表,0)),""))</f>
        <v/>
      </c>
      <c r="M1595" s="18" t="n"/>
      <c r="N1595" s="18" t="n"/>
      <c r="O1595" s="26" t="n"/>
      <c r="P1595" s="21">
        <f>IF($C1595="","",IF(ISNA(MATCH($C1595,账户表,0)),"※这个账户不在【基础资料】的账户档案里",IF($B1595="","※没填日期，这一笔不会进任何月份的报表",IF(AND($F1595&lt;&gt;"",$G1595&lt;&gt;""),"※收入和支出不能同时填",IF(AND(N($F1595)=0,N($G1595)=0),"※收入和支出都没填",IF(OR(N($F1595)&lt;0,N($G1595)&lt;0),"※金额不能填负数，方向反了就换一列填",IF($D1595="","※没填收支类别，分类报表会漏掉这一笔",IF(ISNA(MATCH($D1595,类别表,0)),"※收支类别不在【基础资料】的清单里",IF(AND($L1595="内部转账",$M1595=""),"△内部转账要在「对方账户」写上另一头",IF(AND($L1595="内部转账",$M1595=$C1595),"※对方账户跟本账户是同一个",IF(AND($L1595&lt;&gt;"内部转账",$M1595&lt;&gt;""),"△填了对方账户，但类别不是内部转账",IF($H1595&lt;0,"△这一笔之后该账户余额成负数了，核一下",""))))))))))))</f>
        <v/>
      </c>
    </row>
    <row r="1596">
      <c r="A1596" s="17">
        <f>IF($C1596="","",COUNTA($C$5:$C1596))</f>
        <v/>
      </c>
      <c r="B1596" s="20" t="n"/>
      <c r="C1596" s="18" t="n"/>
      <c r="D1596" s="18" t="n"/>
      <c r="E1596" s="26" t="n"/>
      <c r="F1596" s="19" t="n"/>
      <c r="G1596" s="19" t="n"/>
      <c r="H1596" s="27">
        <f>IF($C1596="","",ROUND(SUMIF(账户表,$C1596,账户期初)+SUMIFS($F$5:F1596,$C$5:C1596,$C1596)-SUMIFS($G$5:G1596,$C$5:C1596,$C1596),2))</f>
        <v/>
      </c>
      <c r="I1596" s="18" t="n"/>
      <c r="J1596" s="18" t="n"/>
      <c r="K1596" s="28">
        <f>IF($B1596="","",--TEXT($B1596,"yyyymm"))</f>
        <v/>
      </c>
      <c r="L1596" s="29">
        <f>IF($D1596="","",IFERROR(INDEX(类别属性,MATCH($D1596,类别表,0)),""))</f>
        <v/>
      </c>
      <c r="M1596" s="18" t="n"/>
      <c r="N1596" s="18" t="n"/>
      <c r="O1596" s="26" t="n"/>
      <c r="P1596" s="21">
        <f>IF($C1596="","",IF(ISNA(MATCH($C1596,账户表,0)),"※这个账户不在【基础资料】的账户档案里",IF($B1596="","※没填日期，这一笔不会进任何月份的报表",IF(AND($F1596&lt;&gt;"",$G1596&lt;&gt;""),"※收入和支出不能同时填",IF(AND(N($F1596)=0,N($G1596)=0),"※收入和支出都没填",IF(OR(N($F1596)&lt;0,N($G1596)&lt;0),"※金额不能填负数，方向反了就换一列填",IF($D1596="","※没填收支类别，分类报表会漏掉这一笔",IF(ISNA(MATCH($D1596,类别表,0)),"※收支类别不在【基础资料】的清单里",IF(AND($L1596="内部转账",$M1596=""),"△内部转账要在「对方账户」写上另一头",IF(AND($L1596="内部转账",$M1596=$C1596),"※对方账户跟本账户是同一个",IF(AND($L1596&lt;&gt;"内部转账",$M1596&lt;&gt;""),"△填了对方账户，但类别不是内部转账",IF($H1596&lt;0,"△这一笔之后该账户余额成负数了，核一下",""))))))))))))</f>
        <v/>
      </c>
    </row>
    <row r="1597">
      <c r="A1597" s="17">
        <f>IF($C1597="","",COUNTA($C$5:$C1597))</f>
        <v/>
      </c>
      <c r="B1597" s="20" t="n"/>
      <c r="C1597" s="18" t="n"/>
      <c r="D1597" s="18" t="n"/>
      <c r="E1597" s="26" t="n"/>
      <c r="F1597" s="19" t="n"/>
      <c r="G1597" s="19" t="n"/>
      <c r="H1597" s="27">
        <f>IF($C1597="","",ROUND(SUMIF(账户表,$C1597,账户期初)+SUMIFS($F$5:F1597,$C$5:C1597,$C1597)-SUMIFS($G$5:G1597,$C$5:C1597,$C1597),2))</f>
        <v/>
      </c>
      <c r="I1597" s="18" t="n"/>
      <c r="J1597" s="18" t="n"/>
      <c r="K1597" s="28">
        <f>IF($B1597="","",--TEXT($B1597,"yyyymm"))</f>
        <v/>
      </c>
      <c r="L1597" s="29">
        <f>IF($D1597="","",IFERROR(INDEX(类别属性,MATCH($D1597,类别表,0)),""))</f>
        <v/>
      </c>
      <c r="M1597" s="18" t="n"/>
      <c r="N1597" s="18" t="n"/>
      <c r="O1597" s="26" t="n"/>
      <c r="P1597" s="21">
        <f>IF($C1597="","",IF(ISNA(MATCH($C1597,账户表,0)),"※这个账户不在【基础资料】的账户档案里",IF($B1597="","※没填日期，这一笔不会进任何月份的报表",IF(AND($F1597&lt;&gt;"",$G1597&lt;&gt;""),"※收入和支出不能同时填",IF(AND(N($F1597)=0,N($G1597)=0),"※收入和支出都没填",IF(OR(N($F1597)&lt;0,N($G1597)&lt;0),"※金额不能填负数，方向反了就换一列填",IF($D1597="","※没填收支类别，分类报表会漏掉这一笔",IF(ISNA(MATCH($D1597,类别表,0)),"※收支类别不在【基础资料】的清单里",IF(AND($L1597="内部转账",$M1597=""),"△内部转账要在「对方账户」写上另一头",IF(AND($L1597="内部转账",$M1597=$C1597),"※对方账户跟本账户是同一个",IF(AND($L1597&lt;&gt;"内部转账",$M1597&lt;&gt;""),"△填了对方账户，但类别不是内部转账",IF($H1597&lt;0,"△这一笔之后该账户余额成负数了，核一下",""))))))))))))</f>
        <v/>
      </c>
    </row>
    <row r="1598">
      <c r="A1598" s="17">
        <f>IF($C1598="","",COUNTA($C$5:$C1598))</f>
        <v/>
      </c>
      <c r="B1598" s="20" t="n"/>
      <c r="C1598" s="18" t="n"/>
      <c r="D1598" s="18" t="n"/>
      <c r="E1598" s="26" t="n"/>
      <c r="F1598" s="19" t="n"/>
      <c r="G1598" s="19" t="n"/>
      <c r="H1598" s="27">
        <f>IF($C1598="","",ROUND(SUMIF(账户表,$C1598,账户期初)+SUMIFS($F$5:F1598,$C$5:C1598,$C1598)-SUMIFS($G$5:G1598,$C$5:C1598,$C1598),2))</f>
        <v/>
      </c>
      <c r="I1598" s="18" t="n"/>
      <c r="J1598" s="18" t="n"/>
      <c r="K1598" s="28">
        <f>IF($B1598="","",--TEXT($B1598,"yyyymm"))</f>
        <v/>
      </c>
      <c r="L1598" s="29">
        <f>IF($D1598="","",IFERROR(INDEX(类别属性,MATCH($D1598,类别表,0)),""))</f>
        <v/>
      </c>
      <c r="M1598" s="18" t="n"/>
      <c r="N1598" s="18" t="n"/>
      <c r="O1598" s="26" t="n"/>
      <c r="P1598" s="21">
        <f>IF($C1598="","",IF(ISNA(MATCH($C1598,账户表,0)),"※这个账户不在【基础资料】的账户档案里",IF($B1598="","※没填日期，这一笔不会进任何月份的报表",IF(AND($F1598&lt;&gt;"",$G1598&lt;&gt;""),"※收入和支出不能同时填",IF(AND(N($F1598)=0,N($G1598)=0),"※收入和支出都没填",IF(OR(N($F1598)&lt;0,N($G1598)&lt;0),"※金额不能填负数，方向反了就换一列填",IF($D1598="","※没填收支类别，分类报表会漏掉这一笔",IF(ISNA(MATCH($D1598,类别表,0)),"※收支类别不在【基础资料】的清单里",IF(AND($L1598="内部转账",$M1598=""),"△内部转账要在「对方账户」写上另一头",IF(AND($L1598="内部转账",$M1598=$C1598),"※对方账户跟本账户是同一个",IF(AND($L1598&lt;&gt;"内部转账",$M1598&lt;&gt;""),"△填了对方账户，但类别不是内部转账",IF($H1598&lt;0,"△这一笔之后该账户余额成负数了，核一下",""))))))))))))</f>
        <v/>
      </c>
    </row>
    <row r="1599">
      <c r="A1599" s="17">
        <f>IF($C1599="","",COUNTA($C$5:$C1599))</f>
        <v/>
      </c>
      <c r="B1599" s="20" t="n"/>
      <c r="C1599" s="18" t="n"/>
      <c r="D1599" s="18" t="n"/>
      <c r="E1599" s="26" t="n"/>
      <c r="F1599" s="19" t="n"/>
      <c r="G1599" s="19" t="n"/>
      <c r="H1599" s="27">
        <f>IF($C1599="","",ROUND(SUMIF(账户表,$C1599,账户期初)+SUMIFS($F$5:F1599,$C$5:C1599,$C1599)-SUMIFS($G$5:G1599,$C$5:C1599,$C1599),2))</f>
        <v/>
      </c>
      <c r="I1599" s="18" t="n"/>
      <c r="J1599" s="18" t="n"/>
      <c r="K1599" s="28">
        <f>IF($B1599="","",--TEXT($B1599,"yyyymm"))</f>
        <v/>
      </c>
      <c r="L1599" s="29">
        <f>IF($D1599="","",IFERROR(INDEX(类别属性,MATCH($D1599,类别表,0)),""))</f>
        <v/>
      </c>
      <c r="M1599" s="18" t="n"/>
      <c r="N1599" s="18" t="n"/>
      <c r="O1599" s="26" t="n"/>
      <c r="P1599" s="21">
        <f>IF($C1599="","",IF(ISNA(MATCH($C1599,账户表,0)),"※这个账户不在【基础资料】的账户档案里",IF($B1599="","※没填日期，这一笔不会进任何月份的报表",IF(AND($F1599&lt;&gt;"",$G1599&lt;&gt;""),"※收入和支出不能同时填",IF(AND(N($F1599)=0,N($G1599)=0),"※收入和支出都没填",IF(OR(N($F1599)&lt;0,N($G1599)&lt;0),"※金额不能填负数，方向反了就换一列填",IF($D1599="","※没填收支类别，分类报表会漏掉这一笔",IF(ISNA(MATCH($D1599,类别表,0)),"※收支类别不在【基础资料】的清单里",IF(AND($L1599="内部转账",$M1599=""),"△内部转账要在「对方账户」写上另一头",IF(AND($L1599="内部转账",$M1599=$C1599),"※对方账户跟本账户是同一个",IF(AND($L1599&lt;&gt;"内部转账",$M1599&lt;&gt;""),"△填了对方账户，但类别不是内部转账",IF($H1599&lt;0,"△这一笔之后该账户余额成负数了，核一下",""))))))))))))</f>
        <v/>
      </c>
    </row>
    <row r="1600">
      <c r="A1600" s="17">
        <f>IF($C1600="","",COUNTA($C$5:$C1600))</f>
        <v/>
      </c>
      <c r="B1600" s="20" t="n"/>
      <c r="C1600" s="18" t="n"/>
      <c r="D1600" s="18" t="n"/>
      <c r="E1600" s="26" t="n"/>
      <c r="F1600" s="19" t="n"/>
      <c r="G1600" s="19" t="n"/>
      <c r="H1600" s="27">
        <f>IF($C1600="","",ROUND(SUMIF(账户表,$C1600,账户期初)+SUMIFS($F$5:F1600,$C$5:C1600,$C1600)-SUMIFS($G$5:G1600,$C$5:C1600,$C1600),2))</f>
        <v/>
      </c>
      <c r="I1600" s="18" t="n"/>
      <c r="J1600" s="18" t="n"/>
      <c r="K1600" s="28">
        <f>IF($B1600="","",--TEXT($B1600,"yyyymm"))</f>
        <v/>
      </c>
      <c r="L1600" s="29">
        <f>IF($D1600="","",IFERROR(INDEX(类别属性,MATCH($D1600,类别表,0)),""))</f>
        <v/>
      </c>
      <c r="M1600" s="18" t="n"/>
      <c r="N1600" s="18" t="n"/>
      <c r="O1600" s="26" t="n"/>
      <c r="P1600" s="21">
        <f>IF($C1600="","",IF(ISNA(MATCH($C1600,账户表,0)),"※这个账户不在【基础资料】的账户档案里",IF($B1600="","※没填日期，这一笔不会进任何月份的报表",IF(AND($F1600&lt;&gt;"",$G1600&lt;&gt;""),"※收入和支出不能同时填",IF(AND(N($F1600)=0,N($G1600)=0),"※收入和支出都没填",IF(OR(N($F1600)&lt;0,N($G1600)&lt;0),"※金额不能填负数，方向反了就换一列填",IF($D1600="","※没填收支类别，分类报表会漏掉这一笔",IF(ISNA(MATCH($D1600,类别表,0)),"※收支类别不在【基础资料】的清单里",IF(AND($L1600="内部转账",$M1600=""),"△内部转账要在「对方账户」写上另一头",IF(AND($L1600="内部转账",$M1600=$C1600),"※对方账户跟本账户是同一个",IF(AND($L1600&lt;&gt;"内部转账",$M1600&lt;&gt;""),"△填了对方账户，但类别不是内部转账",IF($H1600&lt;0,"△这一笔之后该账户余额成负数了，核一下",""))))))))))))</f>
        <v/>
      </c>
    </row>
    <row r="1601">
      <c r="A1601" s="17">
        <f>IF($C1601="","",COUNTA($C$5:$C1601))</f>
        <v/>
      </c>
      <c r="B1601" s="20" t="n"/>
      <c r="C1601" s="18" t="n"/>
      <c r="D1601" s="18" t="n"/>
      <c r="E1601" s="26" t="n"/>
      <c r="F1601" s="19" t="n"/>
      <c r="G1601" s="19" t="n"/>
      <c r="H1601" s="27">
        <f>IF($C1601="","",ROUND(SUMIF(账户表,$C1601,账户期初)+SUMIFS($F$5:F1601,$C$5:C1601,$C1601)-SUMIFS($G$5:G1601,$C$5:C1601,$C1601),2))</f>
        <v/>
      </c>
      <c r="I1601" s="18" t="n"/>
      <c r="J1601" s="18" t="n"/>
      <c r="K1601" s="28">
        <f>IF($B1601="","",--TEXT($B1601,"yyyymm"))</f>
        <v/>
      </c>
      <c r="L1601" s="29">
        <f>IF($D1601="","",IFERROR(INDEX(类别属性,MATCH($D1601,类别表,0)),""))</f>
        <v/>
      </c>
      <c r="M1601" s="18" t="n"/>
      <c r="N1601" s="18" t="n"/>
      <c r="O1601" s="26" t="n"/>
      <c r="P1601" s="21">
        <f>IF($C1601="","",IF(ISNA(MATCH($C1601,账户表,0)),"※这个账户不在【基础资料】的账户档案里",IF($B1601="","※没填日期，这一笔不会进任何月份的报表",IF(AND($F1601&lt;&gt;"",$G1601&lt;&gt;""),"※收入和支出不能同时填",IF(AND(N($F1601)=0,N($G1601)=0),"※收入和支出都没填",IF(OR(N($F1601)&lt;0,N($G1601)&lt;0),"※金额不能填负数，方向反了就换一列填",IF($D1601="","※没填收支类别，分类报表会漏掉这一笔",IF(ISNA(MATCH($D1601,类别表,0)),"※收支类别不在【基础资料】的清单里",IF(AND($L1601="内部转账",$M1601=""),"△内部转账要在「对方账户」写上另一头",IF(AND($L1601="内部转账",$M1601=$C1601),"※对方账户跟本账户是同一个",IF(AND($L1601&lt;&gt;"内部转账",$M1601&lt;&gt;""),"△填了对方账户，但类别不是内部转账",IF($H1601&lt;0,"△这一笔之后该账户余额成负数了，核一下",""))))))))))))</f>
        <v/>
      </c>
    </row>
    <row r="1602">
      <c r="A1602" s="17">
        <f>IF($C1602="","",COUNTA($C$5:$C1602))</f>
        <v/>
      </c>
      <c r="B1602" s="20" t="n"/>
      <c r="C1602" s="18" t="n"/>
      <c r="D1602" s="18" t="n"/>
      <c r="E1602" s="26" t="n"/>
      <c r="F1602" s="19" t="n"/>
      <c r="G1602" s="19" t="n"/>
      <c r="H1602" s="27">
        <f>IF($C1602="","",ROUND(SUMIF(账户表,$C1602,账户期初)+SUMIFS($F$5:F1602,$C$5:C1602,$C1602)-SUMIFS($G$5:G1602,$C$5:C1602,$C1602),2))</f>
        <v/>
      </c>
      <c r="I1602" s="18" t="n"/>
      <c r="J1602" s="18" t="n"/>
      <c r="K1602" s="28">
        <f>IF($B1602="","",--TEXT($B1602,"yyyymm"))</f>
        <v/>
      </c>
      <c r="L1602" s="29">
        <f>IF($D1602="","",IFERROR(INDEX(类别属性,MATCH($D1602,类别表,0)),""))</f>
        <v/>
      </c>
      <c r="M1602" s="18" t="n"/>
      <c r="N1602" s="18" t="n"/>
      <c r="O1602" s="26" t="n"/>
      <c r="P1602" s="21">
        <f>IF($C1602="","",IF(ISNA(MATCH($C1602,账户表,0)),"※这个账户不在【基础资料】的账户档案里",IF($B1602="","※没填日期，这一笔不会进任何月份的报表",IF(AND($F1602&lt;&gt;"",$G1602&lt;&gt;""),"※收入和支出不能同时填",IF(AND(N($F1602)=0,N($G1602)=0),"※收入和支出都没填",IF(OR(N($F1602)&lt;0,N($G1602)&lt;0),"※金额不能填负数，方向反了就换一列填",IF($D1602="","※没填收支类别，分类报表会漏掉这一笔",IF(ISNA(MATCH($D1602,类别表,0)),"※收支类别不在【基础资料】的清单里",IF(AND($L1602="内部转账",$M1602=""),"△内部转账要在「对方账户」写上另一头",IF(AND($L1602="内部转账",$M1602=$C1602),"※对方账户跟本账户是同一个",IF(AND($L1602&lt;&gt;"内部转账",$M1602&lt;&gt;""),"△填了对方账户，但类别不是内部转账",IF($H1602&lt;0,"△这一笔之后该账户余额成负数了，核一下",""))))))))))))</f>
        <v/>
      </c>
    </row>
    <row r="1603">
      <c r="A1603" s="17">
        <f>IF($C1603="","",COUNTA($C$5:$C1603))</f>
        <v/>
      </c>
      <c r="B1603" s="20" t="n"/>
      <c r="C1603" s="18" t="n"/>
      <c r="D1603" s="18" t="n"/>
      <c r="E1603" s="26" t="n"/>
      <c r="F1603" s="19" t="n"/>
      <c r="G1603" s="19" t="n"/>
      <c r="H1603" s="27">
        <f>IF($C1603="","",ROUND(SUMIF(账户表,$C1603,账户期初)+SUMIFS($F$5:F1603,$C$5:C1603,$C1603)-SUMIFS($G$5:G1603,$C$5:C1603,$C1603),2))</f>
        <v/>
      </c>
      <c r="I1603" s="18" t="n"/>
      <c r="J1603" s="18" t="n"/>
      <c r="K1603" s="28">
        <f>IF($B1603="","",--TEXT($B1603,"yyyymm"))</f>
        <v/>
      </c>
      <c r="L1603" s="29">
        <f>IF($D1603="","",IFERROR(INDEX(类别属性,MATCH($D1603,类别表,0)),""))</f>
        <v/>
      </c>
      <c r="M1603" s="18" t="n"/>
      <c r="N1603" s="18" t="n"/>
      <c r="O1603" s="26" t="n"/>
      <c r="P1603" s="21">
        <f>IF($C1603="","",IF(ISNA(MATCH($C1603,账户表,0)),"※这个账户不在【基础资料】的账户档案里",IF($B1603="","※没填日期，这一笔不会进任何月份的报表",IF(AND($F1603&lt;&gt;"",$G1603&lt;&gt;""),"※收入和支出不能同时填",IF(AND(N($F1603)=0,N($G1603)=0),"※收入和支出都没填",IF(OR(N($F1603)&lt;0,N($G1603)&lt;0),"※金额不能填负数，方向反了就换一列填",IF($D1603="","※没填收支类别，分类报表会漏掉这一笔",IF(ISNA(MATCH($D1603,类别表,0)),"※收支类别不在【基础资料】的清单里",IF(AND($L1603="内部转账",$M1603=""),"△内部转账要在「对方账户」写上另一头",IF(AND($L1603="内部转账",$M1603=$C1603),"※对方账户跟本账户是同一个",IF(AND($L1603&lt;&gt;"内部转账",$M1603&lt;&gt;""),"△填了对方账户，但类别不是内部转账",IF($H1603&lt;0,"△这一笔之后该账户余额成负数了，核一下",""))))))))))))</f>
        <v/>
      </c>
    </row>
    <row r="1604">
      <c r="A1604" s="17">
        <f>IF($C1604="","",COUNTA($C$5:$C1604))</f>
        <v/>
      </c>
      <c r="B1604" s="20" t="n"/>
      <c r="C1604" s="18" t="n"/>
      <c r="D1604" s="18" t="n"/>
      <c r="E1604" s="26" t="n"/>
      <c r="F1604" s="19" t="n"/>
      <c r="G1604" s="19" t="n"/>
      <c r="H1604" s="27">
        <f>IF($C1604="","",ROUND(SUMIF(账户表,$C1604,账户期初)+SUMIFS($F$5:F1604,$C$5:C1604,$C1604)-SUMIFS($G$5:G1604,$C$5:C1604,$C1604),2))</f>
        <v/>
      </c>
      <c r="I1604" s="18" t="n"/>
      <c r="J1604" s="18" t="n"/>
      <c r="K1604" s="28">
        <f>IF($B1604="","",--TEXT($B1604,"yyyymm"))</f>
        <v/>
      </c>
      <c r="L1604" s="29">
        <f>IF($D1604="","",IFERROR(INDEX(类别属性,MATCH($D1604,类别表,0)),""))</f>
        <v/>
      </c>
      <c r="M1604" s="18" t="n"/>
      <c r="N1604" s="18" t="n"/>
      <c r="O1604" s="26" t="n"/>
      <c r="P1604" s="21">
        <f>IF($C1604="","",IF(ISNA(MATCH($C1604,账户表,0)),"※这个账户不在【基础资料】的账户档案里",IF($B1604="","※没填日期，这一笔不会进任何月份的报表",IF(AND($F1604&lt;&gt;"",$G1604&lt;&gt;""),"※收入和支出不能同时填",IF(AND(N($F1604)=0,N($G1604)=0),"※收入和支出都没填",IF(OR(N($F1604)&lt;0,N($G1604)&lt;0),"※金额不能填负数，方向反了就换一列填",IF($D1604="","※没填收支类别，分类报表会漏掉这一笔",IF(ISNA(MATCH($D1604,类别表,0)),"※收支类别不在【基础资料】的清单里",IF(AND($L1604="内部转账",$M1604=""),"△内部转账要在「对方账户」写上另一头",IF(AND($L1604="内部转账",$M1604=$C1604),"※对方账户跟本账户是同一个",IF(AND($L1604&lt;&gt;"内部转账",$M1604&lt;&gt;""),"△填了对方账户，但类别不是内部转账",IF($H1604&lt;0,"△这一笔之后该账户余额成负数了，核一下",""))))))))))))</f>
        <v/>
      </c>
    </row>
    <row r="1605">
      <c r="A1605" s="17">
        <f>IF($C1605="","",COUNTA($C$5:$C1605))</f>
        <v/>
      </c>
      <c r="B1605" s="20" t="n"/>
      <c r="C1605" s="18" t="n"/>
      <c r="D1605" s="18" t="n"/>
      <c r="E1605" s="26" t="n"/>
      <c r="F1605" s="19" t="n"/>
      <c r="G1605" s="19" t="n"/>
      <c r="H1605" s="27">
        <f>IF($C1605="","",ROUND(SUMIF(账户表,$C1605,账户期初)+SUMIFS($F$5:F1605,$C$5:C1605,$C1605)-SUMIFS($G$5:G1605,$C$5:C1605,$C1605),2))</f>
        <v/>
      </c>
      <c r="I1605" s="18" t="n"/>
      <c r="J1605" s="18" t="n"/>
      <c r="K1605" s="28">
        <f>IF($B1605="","",--TEXT($B1605,"yyyymm"))</f>
        <v/>
      </c>
      <c r="L1605" s="29">
        <f>IF($D1605="","",IFERROR(INDEX(类别属性,MATCH($D1605,类别表,0)),""))</f>
        <v/>
      </c>
      <c r="M1605" s="18" t="n"/>
      <c r="N1605" s="18" t="n"/>
      <c r="O1605" s="26" t="n"/>
      <c r="P1605" s="21">
        <f>IF($C1605="","",IF(ISNA(MATCH($C1605,账户表,0)),"※这个账户不在【基础资料】的账户档案里",IF($B1605="","※没填日期，这一笔不会进任何月份的报表",IF(AND($F1605&lt;&gt;"",$G1605&lt;&gt;""),"※收入和支出不能同时填",IF(AND(N($F1605)=0,N($G1605)=0),"※收入和支出都没填",IF(OR(N($F1605)&lt;0,N($G1605)&lt;0),"※金额不能填负数，方向反了就换一列填",IF($D1605="","※没填收支类别，分类报表会漏掉这一笔",IF(ISNA(MATCH($D1605,类别表,0)),"※收支类别不在【基础资料】的清单里",IF(AND($L1605="内部转账",$M1605=""),"△内部转账要在「对方账户」写上另一头",IF(AND($L1605="内部转账",$M1605=$C1605),"※对方账户跟本账户是同一个",IF(AND($L1605&lt;&gt;"内部转账",$M1605&lt;&gt;""),"△填了对方账户，但类别不是内部转账",IF($H1605&lt;0,"△这一笔之后该账户余额成负数了，核一下",""))))))))))))</f>
        <v/>
      </c>
    </row>
    <row r="1606">
      <c r="A1606" s="17">
        <f>IF($C1606="","",COUNTA($C$5:$C1606))</f>
        <v/>
      </c>
      <c r="B1606" s="20" t="n"/>
      <c r="C1606" s="18" t="n"/>
      <c r="D1606" s="18" t="n"/>
      <c r="E1606" s="26" t="n"/>
      <c r="F1606" s="19" t="n"/>
      <c r="G1606" s="19" t="n"/>
      <c r="H1606" s="27">
        <f>IF($C1606="","",ROUND(SUMIF(账户表,$C1606,账户期初)+SUMIFS($F$5:F1606,$C$5:C1606,$C1606)-SUMIFS($G$5:G1606,$C$5:C1606,$C1606),2))</f>
        <v/>
      </c>
      <c r="I1606" s="18" t="n"/>
      <c r="J1606" s="18" t="n"/>
      <c r="K1606" s="28">
        <f>IF($B1606="","",--TEXT($B1606,"yyyymm"))</f>
        <v/>
      </c>
      <c r="L1606" s="29">
        <f>IF($D1606="","",IFERROR(INDEX(类别属性,MATCH($D1606,类别表,0)),""))</f>
        <v/>
      </c>
      <c r="M1606" s="18" t="n"/>
      <c r="N1606" s="18" t="n"/>
      <c r="O1606" s="26" t="n"/>
      <c r="P1606" s="21">
        <f>IF($C1606="","",IF(ISNA(MATCH($C1606,账户表,0)),"※这个账户不在【基础资料】的账户档案里",IF($B1606="","※没填日期，这一笔不会进任何月份的报表",IF(AND($F1606&lt;&gt;"",$G1606&lt;&gt;""),"※收入和支出不能同时填",IF(AND(N($F1606)=0,N($G1606)=0),"※收入和支出都没填",IF(OR(N($F1606)&lt;0,N($G1606)&lt;0),"※金额不能填负数，方向反了就换一列填",IF($D1606="","※没填收支类别，分类报表会漏掉这一笔",IF(ISNA(MATCH($D1606,类别表,0)),"※收支类别不在【基础资料】的清单里",IF(AND($L1606="内部转账",$M1606=""),"△内部转账要在「对方账户」写上另一头",IF(AND($L1606="内部转账",$M1606=$C1606),"※对方账户跟本账户是同一个",IF(AND($L1606&lt;&gt;"内部转账",$M1606&lt;&gt;""),"△填了对方账户，但类别不是内部转账",IF($H1606&lt;0,"△这一笔之后该账户余额成负数了，核一下",""))))))))))))</f>
        <v/>
      </c>
    </row>
    <row r="1607">
      <c r="A1607" s="17">
        <f>IF($C1607="","",COUNTA($C$5:$C1607))</f>
        <v/>
      </c>
      <c r="B1607" s="20" t="n"/>
      <c r="C1607" s="18" t="n"/>
      <c r="D1607" s="18" t="n"/>
      <c r="E1607" s="26" t="n"/>
      <c r="F1607" s="19" t="n"/>
      <c r="G1607" s="19" t="n"/>
      <c r="H1607" s="27">
        <f>IF($C1607="","",ROUND(SUMIF(账户表,$C1607,账户期初)+SUMIFS($F$5:F1607,$C$5:C1607,$C1607)-SUMIFS($G$5:G1607,$C$5:C1607,$C1607),2))</f>
        <v/>
      </c>
      <c r="I1607" s="18" t="n"/>
      <c r="J1607" s="18" t="n"/>
      <c r="K1607" s="28">
        <f>IF($B1607="","",--TEXT($B1607,"yyyymm"))</f>
        <v/>
      </c>
      <c r="L1607" s="29">
        <f>IF($D1607="","",IFERROR(INDEX(类别属性,MATCH($D1607,类别表,0)),""))</f>
        <v/>
      </c>
      <c r="M1607" s="18" t="n"/>
      <c r="N1607" s="18" t="n"/>
      <c r="O1607" s="26" t="n"/>
      <c r="P1607" s="21">
        <f>IF($C1607="","",IF(ISNA(MATCH($C1607,账户表,0)),"※这个账户不在【基础资料】的账户档案里",IF($B1607="","※没填日期，这一笔不会进任何月份的报表",IF(AND($F1607&lt;&gt;"",$G1607&lt;&gt;""),"※收入和支出不能同时填",IF(AND(N($F1607)=0,N($G1607)=0),"※收入和支出都没填",IF(OR(N($F1607)&lt;0,N($G1607)&lt;0),"※金额不能填负数，方向反了就换一列填",IF($D1607="","※没填收支类别，分类报表会漏掉这一笔",IF(ISNA(MATCH($D1607,类别表,0)),"※收支类别不在【基础资料】的清单里",IF(AND($L1607="内部转账",$M1607=""),"△内部转账要在「对方账户」写上另一头",IF(AND($L1607="内部转账",$M1607=$C1607),"※对方账户跟本账户是同一个",IF(AND($L1607&lt;&gt;"内部转账",$M1607&lt;&gt;""),"△填了对方账户，但类别不是内部转账",IF($H1607&lt;0,"△这一笔之后该账户余额成负数了，核一下",""))))))))))))</f>
        <v/>
      </c>
    </row>
    <row r="1608">
      <c r="A1608" s="17">
        <f>IF($C1608="","",COUNTA($C$5:$C1608))</f>
        <v/>
      </c>
      <c r="B1608" s="20" t="n"/>
      <c r="C1608" s="18" t="n"/>
      <c r="D1608" s="18" t="n"/>
      <c r="E1608" s="26" t="n"/>
      <c r="F1608" s="19" t="n"/>
      <c r="G1608" s="19" t="n"/>
      <c r="H1608" s="27">
        <f>IF($C1608="","",ROUND(SUMIF(账户表,$C1608,账户期初)+SUMIFS($F$5:F1608,$C$5:C1608,$C1608)-SUMIFS($G$5:G1608,$C$5:C1608,$C1608),2))</f>
        <v/>
      </c>
      <c r="I1608" s="18" t="n"/>
      <c r="J1608" s="18" t="n"/>
      <c r="K1608" s="28">
        <f>IF($B1608="","",--TEXT($B1608,"yyyymm"))</f>
        <v/>
      </c>
      <c r="L1608" s="29">
        <f>IF($D1608="","",IFERROR(INDEX(类别属性,MATCH($D1608,类别表,0)),""))</f>
        <v/>
      </c>
      <c r="M1608" s="18" t="n"/>
      <c r="N1608" s="18" t="n"/>
      <c r="O1608" s="26" t="n"/>
      <c r="P1608" s="21">
        <f>IF($C1608="","",IF(ISNA(MATCH($C1608,账户表,0)),"※这个账户不在【基础资料】的账户档案里",IF($B1608="","※没填日期，这一笔不会进任何月份的报表",IF(AND($F1608&lt;&gt;"",$G1608&lt;&gt;""),"※收入和支出不能同时填",IF(AND(N($F1608)=0,N($G1608)=0),"※收入和支出都没填",IF(OR(N($F1608)&lt;0,N($G1608)&lt;0),"※金额不能填负数，方向反了就换一列填",IF($D1608="","※没填收支类别，分类报表会漏掉这一笔",IF(ISNA(MATCH($D1608,类别表,0)),"※收支类别不在【基础资料】的清单里",IF(AND($L1608="内部转账",$M1608=""),"△内部转账要在「对方账户」写上另一头",IF(AND($L1608="内部转账",$M1608=$C1608),"※对方账户跟本账户是同一个",IF(AND($L1608&lt;&gt;"内部转账",$M1608&lt;&gt;""),"△填了对方账户，但类别不是内部转账",IF($H1608&lt;0,"△这一笔之后该账户余额成负数了，核一下",""))))))))))))</f>
        <v/>
      </c>
    </row>
    <row r="1609">
      <c r="A1609" s="17">
        <f>IF($C1609="","",COUNTA($C$5:$C1609))</f>
        <v/>
      </c>
      <c r="B1609" s="20" t="n"/>
      <c r="C1609" s="18" t="n"/>
      <c r="D1609" s="18" t="n"/>
      <c r="E1609" s="26" t="n"/>
      <c r="F1609" s="19" t="n"/>
      <c r="G1609" s="19" t="n"/>
      <c r="H1609" s="27">
        <f>IF($C1609="","",ROUND(SUMIF(账户表,$C1609,账户期初)+SUMIFS($F$5:F1609,$C$5:C1609,$C1609)-SUMIFS($G$5:G1609,$C$5:C1609,$C1609),2))</f>
        <v/>
      </c>
      <c r="I1609" s="18" t="n"/>
      <c r="J1609" s="18" t="n"/>
      <c r="K1609" s="28">
        <f>IF($B1609="","",--TEXT($B1609,"yyyymm"))</f>
        <v/>
      </c>
      <c r="L1609" s="29">
        <f>IF($D1609="","",IFERROR(INDEX(类别属性,MATCH($D1609,类别表,0)),""))</f>
        <v/>
      </c>
      <c r="M1609" s="18" t="n"/>
      <c r="N1609" s="18" t="n"/>
      <c r="O1609" s="26" t="n"/>
      <c r="P1609" s="21">
        <f>IF($C1609="","",IF(ISNA(MATCH($C1609,账户表,0)),"※这个账户不在【基础资料】的账户档案里",IF($B1609="","※没填日期，这一笔不会进任何月份的报表",IF(AND($F1609&lt;&gt;"",$G1609&lt;&gt;""),"※收入和支出不能同时填",IF(AND(N($F1609)=0,N($G1609)=0),"※收入和支出都没填",IF(OR(N($F1609)&lt;0,N($G1609)&lt;0),"※金额不能填负数，方向反了就换一列填",IF($D1609="","※没填收支类别，分类报表会漏掉这一笔",IF(ISNA(MATCH($D1609,类别表,0)),"※收支类别不在【基础资料】的清单里",IF(AND($L1609="内部转账",$M1609=""),"△内部转账要在「对方账户」写上另一头",IF(AND($L1609="内部转账",$M1609=$C1609),"※对方账户跟本账户是同一个",IF(AND($L1609&lt;&gt;"内部转账",$M1609&lt;&gt;""),"△填了对方账户，但类别不是内部转账",IF($H1609&lt;0,"△这一笔之后该账户余额成负数了，核一下",""))))))))))))</f>
        <v/>
      </c>
    </row>
    <row r="1610">
      <c r="A1610" s="17">
        <f>IF($C1610="","",COUNTA($C$5:$C1610))</f>
        <v/>
      </c>
      <c r="B1610" s="20" t="n"/>
      <c r="C1610" s="18" t="n"/>
      <c r="D1610" s="18" t="n"/>
      <c r="E1610" s="26" t="n"/>
      <c r="F1610" s="19" t="n"/>
      <c r="G1610" s="19" t="n"/>
      <c r="H1610" s="27">
        <f>IF($C1610="","",ROUND(SUMIF(账户表,$C1610,账户期初)+SUMIFS($F$5:F1610,$C$5:C1610,$C1610)-SUMIFS($G$5:G1610,$C$5:C1610,$C1610),2))</f>
        <v/>
      </c>
      <c r="I1610" s="18" t="n"/>
      <c r="J1610" s="18" t="n"/>
      <c r="K1610" s="28">
        <f>IF($B1610="","",--TEXT($B1610,"yyyymm"))</f>
        <v/>
      </c>
      <c r="L1610" s="29">
        <f>IF($D1610="","",IFERROR(INDEX(类别属性,MATCH($D1610,类别表,0)),""))</f>
        <v/>
      </c>
      <c r="M1610" s="18" t="n"/>
      <c r="N1610" s="18" t="n"/>
      <c r="O1610" s="26" t="n"/>
      <c r="P1610" s="21">
        <f>IF($C1610="","",IF(ISNA(MATCH($C1610,账户表,0)),"※这个账户不在【基础资料】的账户档案里",IF($B1610="","※没填日期，这一笔不会进任何月份的报表",IF(AND($F1610&lt;&gt;"",$G1610&lt;&gt;""),"※收入和支出不能同时填",IF(AND(N($F1610)=0,N($G1610)=0),"※收入和支出都没填",IF(OR(N($F1610)&lt;0,N($G1610)&lt;0),"※金额不能填负数，方向反了就换一列填",IF($D1610="","※没填收支类别，分类报表会漏掉这一笔",IF(ISNA(MATCH($D1610,类别表,0)),"※收支类别不在【基础资料】的清单里",IF(AND($L1610="内部转账",$M1610=""),"△内部转账要在「对方账户」写上另一头",IF(AND($L1610="内部转账",$M1610=$C1610),"※对方账户跟本账户是同一个",IF(AND($L1610&lt;&gt;"内部转账",$M1610&lt;&gt;""),"△填了对方账户，但类别不是内部转账",IF($H1610&lt;0,"△这一笔之后该账户余额成负数了，核一下",""))))))))))))</f>
        <v/>
      </c>
    </row>
    <row r="1611">
      <c r="A1611" s="17">
        <f>IF($C1611="","",COUNTA($C$5:$C1611))</f>
        <v/>
      </c>
      <c r="B1611" s="20" t="n"/>
      <c r="C1611" s="18" t="n"/>
      <c r="D1611" s="18" t="n"/>
      <c r="E1611" s="26" t="n"/>
      <c r="F1611" s="19" t="n"/>
      <c r="G1611" s="19" t="n"/>
      <c r="H1611" s="27">
        <f>IF($C1611="","",ROUND(SUMIF(账户表,$C1611,账户期初)+SUMIFS($F$5:F1611,$C$5:C1611,$C1611)-SUMIFS($G$5:G1611,$C$5:C1611,$C1611),2))</f>
        <v/>
      </c>
      <c r="I1611" s="18" t="n"/>
      <c r="J1611" s="18" t="n"/>
      <c r="K1611" s="28">
        <f>IF($B1611="","",--TEXT($B1611,"yyyymm"))</f>
        <v/>
      </c>
      <c r="L1611" s="29">
        <f>IF($D1611="","",IFERROR(INDEX(类别属性,MATCH($D1611,类别表,0)),""))</f>
        <v/>
      </c>
      <c r="M1611" s="18" t="n"/>
      <c r="N1611" s="18" t="n"/>
      <c r="O1611" s="26" t="n"/>
      <c r="P1611" s="21">
        <f>IF($C1611="","",IF(ISNA(MATCH($C1611,账户表,0)),"※这个账户不在【基础资料】的账户档案里",IF($B1611="","※没填日期，这一笔不会进任何月份的报表",IF(AND($F1611&lt;&gt;"",$G1611&lt;&gt;""),"※收入和支出不能同时填",IF(AND(N($F1611)=0,N($G1611)=0),"※收入和支出都没填",IF(OR(N($F1611)&lt;0,N($G1611)&lt;0),"※金额不能填负数，方向反了就换一列填",IF($D1611="","※没填收支类别，分类报表会漏掉这一笔",IF(ISNA(MATCH($D1611,类别表,0)),"※收支类别不在【基础资料】的清单里",IF(AND($L1611="内部转账",$M1611=""),"△内部转账要在「对方账户」写上另一头",IF(AND($L1611="内部转账",$M1611=$C1611),"※对方账户跟本账户是同一个",IF(AND($L1611&lt;&gt;"内部转账",$M1611&lt;&gt;""),"△填了对方账户，但类别不是内部转账",IF($H1611&lt;0,"△这一笔之后该账户余额成负数了，核一下",""))))))))))))</f>
        <v/>
      </c>
    </row>
    <row r="1612">
      <c r="A1612" s="17">
        <f>IF($C1612="","",COUNTA($C$5:$C1612))</f>
        <v/>
      </c>
      <c r="B1612" s="20" t="n"/>
      <c r="C1612" s="18" t="n"/>
      <c r="D1612" s="18" t="n"/>
      <c r="E1612" s="26" t="n"/>
      <c r="F1612" s="19" t="n"/>
      <c r="G1612" s="19" t="n"/>
      <c r="H1612" s="27">
        <f>IF($C1612="","",ROUND(SUMIF(账户表,$C1612,账户期初)+SUMIFS($F$5:F1612,$C$5:C1612,$C1612)-SUMIFS($G$5:G1612,$C$5:C1612,$C1612),2))</f>
        <v/>
      </c>
      <c r="I1612" s="18" t="n"/>
      <c r="J1612" s="18" t="n"/>
      <c r="K1612" s="28">
        <f>IF($B1612="","",--TEXT($B1612,"yyyymm"))</f>
        <v/>
      </c>
      <c r="L1612" s="29">
        <f>IF($D1612="","",IFERROR(INDEX(类别属性,MATCH($D1612,类别表,0)),""))</f>
        <v/>
      </c>
      <c r="M1612" s="18" t="n"/>
      <c r="N1612" s="18" t="n"/>
      <c r="O1612" s="26" t="n"/>
      <c r="P1612" s="21">
        <f>IF($C1612="","",IF(ISNA(MATCH($C1612,账户表,0)),"※这个账户不在【基础资料】的账户档案里",IF($B1612="","※没填日期，这一笔不会进任何月份的报表",IF(AND($F1612&lt;&gt;"",$G1612&lt;&gt;""),"※收入和支出不能同时填",IF(AND(N($F1612)=0,N($G1612)=0),"※收入和支出都没填",IF(OR(N($F1612)&lt;0,N($G1612)&lt;0),"※金额不能填负数，方向反了就换一列填",IF($D1612="","※没填收支类别，分类报表会漏掉这一笔",IF(ISNA(MATCH($D1612,类别表,0)),"※收支类别不在【基础资料】的清单里",IF(AND($L1612="内部转账",$M1612=""),"△内部转账要在「对方账户」写上另一头",IF(AND($L1612="内部转账",$M1612=$C1612),"※对方账户跟本账户是同一个",IF(AND($L1612&lt;&gt;"内部转账",$M1612&lt;&gt;""),"△填了对方账户，但类别不是内部转账",IF($H1612&lt;0,"△这一笔之后该账户余额成负数了，核一下",""))))))))))))</f>
        <v/>
      </c>
    </row>
    <row r="1613">
      <c r="A1613" s="17">
        <f>IF($C1613="","",COUNTA($C$5:$C1613))</f>
        <v/>
      </c>
      <c r="B1613" s="20" t="n"/>
      <c r="C1613" s="18" t="n"/>
      <c r="D1613" s="18" t="n"/>
      <c r="E1613" s="26" t="n"/>
      <c r="F1613" s="19" t="n"/>
      <c r="G1613" s="19" t="n"/>
      <c r="H1613" s="27">
        <f>IF($C1613="","",ROUND(SUMIF(账户表,$C1613,账户期初)+SUMIFS($F$5:F1613,$C$5:C1613,$C1613)-SUMIFS($G$5:G1613,$C$5:C1613,$C1613),2))</f>
        <v/>
      </c>
      <c r="I1613" s="18" t="n"/>
      <c r="J1613" s="18" t="n"/>
      <c r="K1613" s="28">
        <f>IF($B1613="","",--TEXT($B1613,"yyyymm"))</f>
        <v/>
      </c>
      <c r="L1613" s="29">
        <f>IF($D1613="","",IFERROR(INDEX(类别属性,MATCH($D1613,类别表,0)),""))</f>
        <v/>
      </c>
      <c r="M1613" s="18" t="n"/>
      <c r="N1613" s="18" t="n"/>
      <c r="O1613" s="26" t="n"/>
      <c r="P1613" s="21">
        <f>IF($C1613="","",IF(ISNA(MATCH($C1613,账户表,0)),"※这个账户不在【基础资料】的账户档案里",IF($B1613="","※没填日期，这一笔不会进任何月份的报表",IF(AND($F1613&lt;&gt;"",$G1613&lt;&gt;""),"※收入和支出不能同时填",IF(AND(N($F1613)=0,N($G1613)=0),"※收入和支出都没填",IF(OR(N($F1613)&lt;0,N($G1613)&lt;0),"※金额不能填负数，方向反了就换一列填",IF($D1613="","※没填收支类别，分类报表会漏掉这一笔",IF(ISNA(MATCH($D1613,类别表,0)),"※收支类别不在【基础资料】的清单里",IF(AND($L1613="内部转账",$M1613=""),"△内部转账要在「对方账户」写上另一头",IF(AND($L1613="内部转账",$M1613=$C1613),"※对方账户跟本账户是同一个",IF(AND($L1613&lt;&gt;"内部转账",$M1613&lt;&gt;""),"△填了对方账户，但类别不是内部转账",IF($H1613&lt;0,"△这一笔之后该账户余额成负数了，核一下",""))))))))))))</f>
        <v/>
      </c>
    </row>
    <row r="1614">
      <c r="A1614" s="17">
        <f>IF($C1614="","",COUNTA($C$5:$C1614))</f>
        <v/>
      </c>
      <c r="B1614" s="20" t="n"/>
      <c r="C1614" s="18" t="n"/>
      <c r="D1614" s="18" t="n"/>
      <c r="E1614" s="26" t="n"/>
      <c r="F1614" s="19" t="n"/>
      <c r="G1614" s="19" t="n"/>
      <c r="H1614" s="27">
        <f>IF($C1614="","",ROUND(SUMIF(账户表,$C1614,账户期初)+SUMIFS($F$5:F1614,$C$5:C1614,$C1614)-SUMIFS($G$5:G1614,$C$5:C1614,$C1614),2))</f>
        <v/>
      </c>
      <c r="I1614" s="18" t="n"/>
      <c r="J1614" s="18" t="n"/>
      <c r="K1614" s="28">
        <f>IF($B1614="","",--TEXT($B1614,"yyyymm"))</f>
        <v/>
      </c>
      <c r="L1614" s="29">
        <f>IF($D1614="","",IFERROR(INDEX(类别属性,MATCH($D1614,类别表,0)),""))</f>
        <v/>
      </c>
      <c r="M1614" s="18" t="n"/>
      <c r="N1614" s="18" t="n"/>
      <c r="O1614" s="26" t="n"/>
      <c r="P1614" s="21">
        <f>IF($C1614="","",IF(ISNA(MATCH($C1614,账户表,0)),"※这个账户不在【基础资料】的账户档案里",IF($B1614="","※没填日期，这一笔不会进任何月份的报表",IF(AND($F1614&lt;&gt;"",$G1614&lt;&gt;""),"※收入和支出不能同时填",IF(AND(N($F1614)=0,N($G1614)=0),"※收入和支出都没填",IF(OR(N($F1614)&lt;0,N($G1614)&lt;0),"※金额不能填负数，方向反了就换一列填",IF($D1614="","※没填收支类别，分类报表会漏掉这一笔",IF(ISNA(MATCH($D1614,类别表,0)),"※收支类别不在【基础资料】的清单里",IF(AND($L1614="内部转账",$M1614=""),"△内部转账要在「对方账户」写上另一头",IF(AND($L1614="内部转账",$M1614=$C1614),"※对方账户跟本账户是同一个",IF(AND($L1614&lt;&gt;"内部转账",$M1614&lt;&gt;""),"△填了对方账户，但类别不是内部转账",IF($H1614&lt;0,"△这一笔之后该账户余额成负数了，核一下",""))))))))))))</f>
        <v/>
      </c>
    </row>
    <row r="1615">
      <c r="A1615" s="17">
        <f>IF($C1615="","",COUNTA($C$5:$C1615))</f>
        <v/>
      </c>
      <c r="B1615" s="20" t="n"/>
      <c r="C1615" s="18" t="n"/>
      <c r="D1615" s="18" t="n"/>
      <c r="E1615" s="26" t="n"/>
      <c r="F1615" s="19" t="n"/>
      <c r="G1615" s="19" t="n"/>
      <c r="H1615" s="27">
        <f>IF($C1615="","",ROUND(SUMIF(账户表,$C1615,账户期初)+SUMIFS($F$5:F1615,$C$5:C1615,$C1615)-SUMIFS($G$5:G1615,$C$5:C1615,$C1615),2))</f>
        <v/>
      </c>
      <c r="I1615" s="18" t="n"/>
      <c r="J1615" s="18" t="n"/>
      <c r="K1615" s="28">
        <f>IF($B1615="","",--TEXT($B1615,"yyyymm"))</f>
        <v/>
      </c>
      <c r="L1615" s="29">
        <f>IF($D1615="","",IFERROR(INDEX(类别属性,MATCH($D1615,类别表,0)),""))</f>
        <v/>
      </c>
      <c r="M1615" s="18" t="n"/>
      <c r="N1615" s="18" t="n"/>
      <c r="O1615" s="26" t="n"/>
      <c r="P1615" s="21">
        <f>IF($C1615="","",IF(ISNA(MATCH($C1615,账户表,0)),"※这个账户不在【基础资料】的账户档案里",IF($B1615="","※没填日期，这一笔不会进任何月份的报表",IF(AND($F1615&lt;&gt;"",$G1615&lt;&gt;""),"※收入和支出不能同时填",IF(AND(N($F1615)=0,N($G1615)=0),"※收入和支出都没填",IF(OR(N($F1615)&lt;0,N($G1615)&lt;0),"※金额不能填负数，方向反了就换一列填",IF($D1615="","※没填收支类别，分类报表会漏掉这一笔",IF(ISNA(MATCH($D1615,类别表,0)),"※收支类别不在【基础资料】的清单里",IF(AND($L1615="内部转账",$M1615=""),"△内部转账要在「对方账户」写上另一头",IF(AND($L1615="内部转账",$M1615=$C1615),"※对方账户跟本账户是同一个",IF(AND($L1615&lt;&gt;"内部转账",$M1615&lt;&gt;""),"△填了对方账户，但类别不是内部转账",IF($H1615&lt;0,"△这一笔之后该账户余额成负数了，核一下",""))))))))))))</f>
        <v/>
      </c>
    </row>
    <row r="1616">
      <c r="A1616" s="17">
        <f>IF($C1616="","",COUNTA($C$5:$C1616))</f>
        <v/>
      </c>
      <c r="B1616" s="20" t="n"/>
      <c r="C1616" s="18" t="n"/>
      <c r="D1616" s="18" t="n"/>
      <c r="E1616" s="26" t="n"/>
      <c r="F1616" s="19" t="n"/>
      <c r="G1616" s="19" t="n"/>
      <c r="H1616" s="27">
        <f>IF($C1616="","",ROUND(SUMIF(账户表,$C1616,账户期初)+SUMIFS($F$5:F1616,$C$5:C1616,$C1616)-SUMIFS($G$5:G1616,$C$5:C1616,$C1616),2))</f>
        <v/>
      </c>
      <c r="I1616" s="18" t="n"/>
      <c r="J1616" s="18" t="n"/>
      <c r="K1616" s="28">
        <f>IF($B1616="","",--TEXT($B1616,"yyyymm"))</f>
        <v/>
      </c>
      <c r="L1616" s="29">
        <f>IF($D1616="","",IFERROR(INDEX(类别属性,MATCH($D1616,类别表,0)),""))</f>
        <v/>
      </c>
      <c r="M1616" s="18" t="n"/>
      <c r="N1616" s="18" t="n"/>
      <c r="O1616" s="26" t="n"/>
      <c r="P1616" s="21">
        <f>IF($C1616="","",IF(ISNA(MATCH($C1616,账户表,0)),"※这个账户不在【基础资料】的账户档案里",IF($B1616="","※没填日期，这一笔不会进任何月份的报表",IF(AND($F1616&lt;&gt;"",$G1616&lt;&gt;""),"※收入和支出不能同时填",IF(AND(N($F1616)=0,N($G1616)=0),"※收入和支出都没填",IF(OR(N($F1616)&lt;0,N($G1616)&lt;0),"※金额不能填负数，方向反了就换一列填",IF($D1616="","※没填收支类别，分类报表会漏掉这一笔",IF(ISNA(MATCH($D1616,类别表,0)),"※收支类别不在【基础资料】的清单里",IF(AND($L1616="内部转账",$M1616=""),"△内部转账要在「对方账户」写上另一头",IF(AND($L1616="内部转账",$M1616=$C1616),"※对方账户跟本账户是同一个",IF(AND($L1616&lt;&gt;"内部转账",$M1616&lt;&gt;""),"△填了对方账户，但类别不是内部转账",IF($H1616&lt;0,"△这一笔之后该账户余额成负数了，核一下",""))))))))))))</f>
        <v/>
      </c>
    </row>
    <row r="1617">
      <c r="A1617" s="17">
        <f>IF($C1617="","",COUNTA($C$5:$C1617))</f>
        <v/>
      </c>
      <c r="B1617" s="20" t="n"/>
      <c r="C1617" s="18" t="n"/>
      <c r="D1617" s="18" t="n"/>
      <c r="E1617" s="26" t="n"/>
      <c r="F1617" s="19" t="n"/>
      <c r="G1617" s="19" t="n"/>
      <c r="H1617" s="27">
        <f>IF($C1617="","",ROUND(SUMIF(账户表,$C1617,账户期初)+SUMIFS($F$5:F1617,$C$5:C1617,$C1617)-SUMIFS($G$5:G1617,$C$5:C1617,$C1617),2))</f>
        <v/>
      </c>
      <c r="I1617" s="18" t="n"/>
      <c r="J1617" s="18" t="n"/>
      <c r="K1617" s="28">
        <f>IF($B1617="","",--TEXT($B1617,"yyyymm"))</f>
        <v/>
      </c>
      <c r="L1617" s="29">
        <f>IF($D1617="","",IFERROR(INDEX(类别属性,MATCH($D1617,类别表,0)),""))</f>
        <v/>
      </c>
      <c r="M1617" s="18" t="n"/>
      <c r="N1617" s="18" t="n"/>
      <c r="O1617" s="26" t="n"/>
      <c r="P1617" s="21">
        <f>IF($C1617="","",IF(ISNA(MATCH($C1617,账户表,0)),"※这个账户不在【基础资料】的账户档案里",IF($B1617="","※没填日期，这一笔不会进任何月份的报表",IF(AND($F1617&lt;&gt;"",$G1617&lt;&gt;""),"※收入和支出不能同时填",IF(AND(N($F1617)=0,N($G1617)=0),"※收入和支出都没填",IF(OR(N($F1617)&lt;0,N($G1617)&lt;0),"※金额不能填负数，方向反了就换一列填",IF($D1617="","※没填收支类别，分类报表会漏掉这一笔",IF(ISNA(MATCH($D1617,类别表,0)),"※收支类别不在【基础资料】的清单里",IF(AND($L1617="内部转账",$M1617=""),"△内部转账要在「对方账户」写上另一头",IF(AND($L1617="内部转账",$M1617=$C1617),"※对方账户跟本账户是同一个",IF(AND($L1617&lt;&gt;"内部转账",$M1617&lt;&gt;""),"△填了对方账户，但类别不是内部转账",IF($H1617&lt;0,"△这一笔之后该账户余额成负数了，核一下",""))))))))))))</f>
        <v/>
      </c>
    </row>
    <row r="1618">
      <c r="A1618" s="17">
        <f>IF($C1618="","",COUNTA($C$5:$C1618))</f>
        <v/>
      </c>
      <c r="B1618" s="20" t="n"/>
      <c r="C1618" s="18" t="n"/>
      <c r="D1618" s="18" t="n"/>
      <c r="E1618" s="26" t="n"/>
      <c r="F1618" s="19" t="n"/>
      <c r="G1618" s="19" t="n"/>
      <c r="H1618" s="27">
        <f>IF($C1618="","",ROUND(SUMIF(账户表,$C1618,账户期初)+SUMIFS($F$5:F1618,$C$5:C1618,$C1618)-SUMIFS($G$5:G1618,$C$5:C1618,$C1618),2))</f>
        <v/>
      </c>
      <c r="I1618" s="18" t="n"/>
      <c r="J1618" s="18" t="n"/>
      <c r="K1618" s="28">
        <f>IF($B1618="","",--TEXT($B1618,"yyyymm"))</f>
        <v/>
      </c>
      <c r="L1618" s="29">
        <f>IF($D1618="","",IFERROR(INDEX(类别属性,MATCH($D1618,类别表,0)),""))</f>
        <v/>
      </c>
      <c r="M1618" s="18" t="n"/>
      <c r="N1618" s="18" t="n"/>
      <c r="O1618" s="26" t="n"/>
      <c r="P1618" s="21">
        <f>IF($C1618="","",IF(ISNA(MATCH($C1618,账户表,0)),"※这个账户不在【基础资料】的账户档案里",IF($B1618="","※没填日期，这一笔不会进任何月份的报表",IF(AND($F1618&lt;&gt;"",$G1618&lt;&gt;""),"※收入和支出不能同时填",IF(AND(N($F1618)=0,N($G1618)=0),"※收入和支出都没填",IF(OR(N($F1618)&lt;0,N($G1618)&lt;0),"※金额不能填负数，方向反了就换一列填",IF($D1618="","※没填收支类别，分类报表会漏掉这一笔",IF(ISNA(MATCH($D1618,类别表,0)),"※收支类别不在【基础资料】的清单里",IF(AND($L1618="内部转账",$M1618=""),"△内部转账要在「对方账户」写上另一头",IF(AND($L1618="内部转账",$M1618=$C1618),"※对方账户跟本账户是同一个",IF(AND($L1618&lt;&gt;"内部转账",$M1618&lt;&gt;""),"△填了对方账户，但类别不是内部转账",IF($H1618&lt;0,"△这一笔之后该账户余额成负数了，核一下",""))))))))))))</f>
        <v/>
      </c>
    </row>
    <row r="1619">
      <c r="A1619" s="17">
        <f>IF($C1619="","",COUNTA($C$5:$C1619))</f>
        <v/>
      </c>
      <c r="B1619" s="20" t="n"/>
      <c r="C1619" s="18" t="n"/>
      <c r="D1619" s="18" t="n"/>
      <c r="E1619" s="26" t="n"/>
      <c r="F1619" s="19" t="n"/>
      <c r="G1619" s="19" t="n"/>
      <c r="H1619" s="27">
        <f>IF($C1619="","",ROUND(SUMIF(账户表,$C1619,账户期初)+SUMIFS($F$5:F1619,$C$5:C1619,$C1619)-SUMIFS($G$5:G1619,$C$5:C1619,$C1619),2))</f>
        <v/>
      </c>
      <c r="I1619" s="18" t="n"/>
      <c r="J1619" s="18" t="n"/>
      <c r="K1619" s="28">
        <f>IF($B1619="","",--TEXT($B1619,"yyyymm"))</f>
        <v/>
      </c>
      <c r="L1619" s="29">
        <f>IF($D1619="","",IFERROR(INDEX(类别属性,MATCH($D1619,类别表,0)),""))</f>
        <v/>
      </c>
      <c r="M1619" s="18" t="n"/>
      <c r="N1619" s="18" t="n"/>
      <c r="O1619" s="26" t="n"/>
      <c r="P1619" s="21">
        <f>IF($C1619="","",IF(ISNA(MATCH($C1619,账户表,0)),"※这个账户不在【基础资料】的账户档案里",IF($B1619="","※没填日期，这一笔不会进任何月份的报表",IF(AND($F1619&lt;&gt;"",$G1619&lt;&gt;""),"※收入和支出不能同时填",IF(AND(N($F1619)=0,N($G1619)=0),"※收入和支出都没填",IF(OR(N($F1619)&lt;0,N($G1619)&lt;0),"※金额不能填负数，方向反了就换一列填",IF($D1619="","※没填收支类别，分类报表会漏掉这一笔",IF(ISNA(MATCH($D1619,类别表,0)),"※收支类别不在【基础资料】的清单里",IF(AND($L1619="内部转账",$M1619=""),"△内部转账要在「对方账户」写上另一头",IF(AND($L1619="内部转账",$M1619=$C1619),"※对方账户跟本账户是同一个",IF(AND($L1619&lt;&gt;"内部转账",$M1619&lt;&gt;""),"△填了对方账户，但类别不是内部转账",IF($H1619&lt;0,"△这一笔之后该账户余额成负数了，核一下",""))))))))))))</f>
        <v/>
      </c>
    </row>
    <row r="1620">
      <c r="A1620" s="17">
        <f>IF($C1620="","",COUNTA($C$5:$C1620))</f>
        <v/>
      </c>
      <c r="B1620" s="20" t="n"/>
      <c r="C1620" s="18" t="n"/>
      <c r="D1620" s="18" t="n"/>
      <c r="E1620" s="26" t="n"/>
      <c r="F1620" s="19" t="n"/>
      <c r="G1620" s="19" t="n"/>
      <c r="H1620" s="27">
        <f>IF($C1620="","",ROUND(SUMIF(账户表,$C1620,账户期初)+SUMIFS($F$5:F1620,$C$5:C1620,$C1620)-SUMIFS($G$5:G1620,$C$5:C1620,$C1620),2))</f>
        <v/>
      </c>
      <c r="I1620" s="18" t="n"/>
      <c r="J1620" s="18" t="n"/>
      <c r="K1620" s="28">
        <f>IF($B1620="","",--TEXT($B1620,"yyyymm"))</f>
        <v/>
      </c>
      <c r="L1620" s="29">
        <f>IF($D1620="","",IFERROR(INDEX(类别属性,MATCH($D1620,类别表,0)),""))</f>
        <v/>
      </c>
      <c r="M1620" s="18" t="n"/>
      <c r="N1620" s="18" t="n"/>
      <c r="O1620" s="26" t="n"/>
      <c r="P1620" s="21">
        <f>IF($C1620="","",IF(ISNA(MATCH($C1620,账户表,0)),"※这个账户不在【基础资料】的账户档案里",IF($B1620="","※没填日期，这一笔不会进任何月份的报表",IF(AND($F1620&lt;&gt;"",$G1620&lt;&gt;""),"※收入和支出不能同时填",IF(AND(N($F1620)=0,N($G1620)=0),"※收入和支出都没填",IF(OR(N($F1620)&lt;0,N($G1620)&lt;0),"※金额不能填负数，方向反了就换一列填",IF($D1620="","※没填收支类别，分类报表会漏掉这一笔",IF(ISNA(MATCH($D1620,类别表,0)),"※收支类别不在【基础资料】的清单里",IF(AND($L1620="内部转账",$M1620=""),"△内部转账要在「对方账户」写上另一头",IF(AND($L1620="内部转账",$M1620=$C1620),"※对方账户跟本账户是同一个",IF(AND($L1620&lt;&gt;"内部转账",$M1620&lt;&gt;""),"△填了对方账户，但类别不是内部转账",IF($H1620&lt;0,"△这一笔之后该账户余额成负数了，核一下",""))))))))))))</f>
        <v/>
      </c>
    </row>
    <row r="1621">
      <c r="A1621" s="17">
        <f>IF($C1621="","",COUNTA($C$5:$C1621))</f>
        <v/>
      </c>
      <c r="B1621" s="20" t="n"/>
      <c r="C1621" s="18" t="n"/>
      <c r="D1621" s="18" t="n"/>
      <c r="E1621" s="26" t="n"/>
      <c r="F1621" s="19" t="n"/>
      <c r="G1621" s="19" t="n"/>
      <c r="H1621" s="27">
        <f>IF($C1621="","",ROUND(SUMIF(账户表,$C1621,账户期初)+SUMIFS($F$5:F1621,$C$5:C1621,$C1621)-SUMIFS($G$5:G1621,$C$5:C1621,$C1621),2))</f>
        <v/>
      </c>
      <c r="I1621" s="18" t="n"/>
      <c r="J1621" s="18" t="n"/>
      <c r="K1621" s="28">
        <f>IF($B1621="","",--TEXT($B1621,"yyyymm"))</f>
        <v/>
      </c>
      <c r="L1621" s="29">
        <f>IF($D1621="","",IFERROR(INDEX(类别属性,MATCH($D1621,类别表,0)),""))</f>
        <v/>
      </c>
      <c r="M1621" s="18" t="n"/>
      <c r="N1621" s="18" t="n"/>
      <c r="O1621" s="26" t="n"/>
      <c r="P1621" s="21">
        <f>IF($C1621="","",IF(ISNA(MATCH($C1621,账户表,0)),"※这个账户不在【基础资料】的账户档案里",IF($B1621="","※没填日期，这一笔不会进任何月份的报表",IF(AND($F1621&lt;&gt;"",$G1621&lt;&gt;""),"※收入和支出不能同时填",IF(AND(N($F1621)=0,N($G1621)=0),"※收入和支出都没填",IF(OR(N($F1621)&lt;0,N($G1621)&lt;0),"※金额不能填负数，方向反了就换一列填",IF($D1621="","※没填收支类别，分类报表会漏掉这一笔",IF(ISNA(MATCH($D1621,类别表,0)),"※收支类别不在【基础资料】的清单里",IF(AND($L1621="内部转账",$M1621=""),"△内部转账要在「对方账户」写上另一头",IF(AND($L1621="内部转账",$M1621=$C1621),"※对方账户跟本账户是同一个",IF(AND($L1621&lt;&gt;"内部转账",$M1621&lt;&gt;""),"△填了对方账户，但类别不是内部转账",IF($H1621&lt;0,"△这一笔之后该账户余额成负数了，核一下",""))))))))))))</f>
        <v/>
      </c>
    </row>
    <row r="1622">
      <c r="A1622" s="17">
        <f>IF($C1622="","",COUNTA($C$5:$C1622))</f>
        <v/>
      </c>
      <c r="B1622" s="20" t="n"/>
      <c r="C1622" s="18" t="n"/>
      <c r="D1622" s="18" t="n"/>
      <c r="E1622" s="26" t="n"/>
      <c r="F1622" s="19" t="n"/>
      <c r="G1622" s="19" t="n"/>
      <c r="H1622" s="27">
        <f>IF($C1622="","",ROUND(SUMIF(账户表,$C1622,账户期初)+SUMIFS($F$5:F1622,$C$5:C1622,$C1622)-SUMIFS($G$5:G1622,$C$5:C1622,$C1622),2))</f>
        <v/>
      </c>
      <c r="I1622" s="18" t="n"/>
      <c r="J1622" s="18" t="n"/>
      <c r="K1622" s="28">
        <f>IF($B1622="","",--TEXT($B1622,"yyyymm"))</f>
        <v/>
      </c>
      <c r="L1622" s="29">
        <f>IF($D1622="","",IFERROR(INDEX(类别属性,MATCH($D1622,类别表,0)),""))</f>
        <v/>
      </c>
      <c r="M1622" s="18" t="n"/>
      <c r="N1622" s="18" t="n"/>
      <c r="O1622" s="26" t="n"/>
      <c r="P1622" s="21">
        <f>IF($C1622="","",IF(ISNA(MATCH($C1622,账户表,0)),"※这个账户不在【基础资料】的账户档案里",IF($B1622="","※没填日期，这一笔不会进任何月份的报表",IF(AND($F1622&lt;&gt;"",$G1622&lt;&gt;""),"※收入和支出不能同时填",IF(AND(N($F1622)=0,N($G1622)=0),"※收入和支出都没填",IF(OR(N($F1622)&lt;0,N($G1622)&lt;0),"※金额不能填负数，方向反了就换一列填",IF($D1622="","※没填收支类别，分类报表会漏掉这一笔",IF(ISNA(MATCH($D1622,类别表,0)),"※收支类别不在【基础资料】的清单里",IF(AND($L1622="内部转账",$M1622=""),"△内部转账要在「对方账户」写上另一头",IF(AND($L1622="内部转账",$M1622=$C1622),"※对方账户跟本账户是同一个",IF(AND($L1622&lt;&gt;"内部转账",$M1622&lt;&gt;""),"△填了对方账户，但类别不是内部转账",IF($H1622&lt;0,"△这一笔之后该账户余额成负数了，核一下",""))))))))))))</f>
        <v/>
      </c>
    </row>
    <row r="1623">
      <c r="A1623" s="17">
        <f>IF($C1623="","",COUNTA($C$5:$C1623))</f>
        <v/>
      </c>
      <c r="B1623" s="20" t="n"/>
      <c r="C1623" s="18" t="n"/>
      <c r="D1623" s="18" t="n"/>
      <c r="E1623" s="26" t="n"/>
      <c r="F1623" s="19" t="n"/>
      <c r="G1623" s="19" t="n"/>
      <c r="H1623" s="27">
        <f>IF($C1623="","",ROUND(SUMIF(账户表,$C1623,账户期初)+SUMIFS($F$5:F1623,$C$5:C1623,$C1623)-SUMIFS($G$5:G1623,$C$5:C1623,$C1623),2))</f>
        <v/>
      </c>
      <c r="I1623" s="18" t="n"/>
      <c r="J1623" s="18" t="n"/>
      <c r="K1623" s="28">
        <f>IF($B1623="","",--TEXT($B1623,"yyyymm"))</f>
        <v/>
      </c>
      <c r="L1623" s="29">
        <f>IF($D1623="","",IFERROR(INDEX(类别属性,MATCH($D1623,类别表,0)),""))</f>
        <v/>
      </c>
      <c r="M1623" s="18" t="n"/>
      <c r="N1623" s="18" t="n"/>
      <c r="O1623" s="26" t="n"/>
      <c r="P1623" s="21">
        <f>IF($C1623="","",IF(ISNA(MATCH($C1623,账户表,0)),"※这个账户不在【基础资料】的账户档案里",IF($B1623="","※没填日期，这一笔不会进任何月份的报表",IF(AND($F1623&lt;&gt;"",$G1623&lt;&gt;""),"※收入和支出不能同时填",IF(AND(N($F1623)=0,N($G1623)=0),"※收入和支出都没填",IF(OR(N($F1623)&lt;0,N($G1623)&lt;0),"※金额不能填负数，方向反了就换一列填",IF($D1623="","※没填收支类别，分类报表会漏掉这一笔",IF(ISNA(MATCH($D1623,类别表,0)),"※收支类别不在【基础资料】的清单里",IF(AND($L1623="内部转账",$M1623=""),"△内部转账要在「对方账户」写上另一头",IF(AND($L1623="内部转账",$M1623=$C1623),"※对方账户跟本账户是同一个",IF(AND($L1623&lt;&gt;"内部转账",$M1623&lt;&gt;""),"△填了对方账户，但类别不是内部转账",IF($H1623&lt;0,"△这一笔之后该账户余额成负数了，核一下",""))))))))))))</f>
        <v/>
      </c>
    </row>
    <row r="1624">
      <c r="A1624" s="17">
        <f>IF($C1624="","",COUNTA($C$5:$C1624))</f>
        <v/>
      </c>
      <c r="B1624" s="20" t="n"/>
      <c r="C1624" s="18" t="n"/>
      <c r="D1624" s="18" t="n"/>
      <c r="E1624" s="26" t="n"/>
      <c r="F1624" s="19" t="n"/>
      <c r="G1624" s="19" t="n"/>
      <c r="H1624" s="27">
        <f>IF($C1624="","",ROUND(SUMIF(账户表,$C1624,账户期初)+SUMIFS($F$5:F1624,$C$5:C1624,$C1624)-SUMIFS($G$5:G1624,$C$5:C1624,$C1624),2))</f>
        <v/>
      </c>
      <c r="I1624" s="18" t="n"/>
      <c r="J1624" s="18" t="n"/>
      <c r="K1624" s="28">
        <f>IF($B1624="","",--TEXT($B1624,"yyyymm"))</f>
        <v/>
      </c>
      <c r="L1624" s="29">
        <f>IF($D1624="","",IFERROR(INDEX(类别属性,MATCH($D1624,类别表,0)),""))</f>
        <v/>
      </c>
      <c r="M1624" s="18" t="n"/>
      <c r="N1624" s="18" t="n"/>
      <c r="O1624" s="26" t="n"/>
      <c r="P1624" s="21">
        <f>IF($C1624="","",IF(ISNA(MATCH($C1624,账户表,0)),"※这个账户不在【基础资料】的账户档案里",IF($B1624="","※没填日期，这一笔不会进任何月份的报表",IF(AND($F1624&lt;&gt;"",$G1624&lt;&gt;""),"※收入和支出不能同时填",IF(AND(N($F1624)=0,N($G1624)=0),"※收入和支出都没填",IF(OR(N($F1624)&lt;0,N($G1624)&lt;0),"※金额不能填负数，方向反了就换一列填",IF($D1624="","※没填收支类别，分类报表会漏掉这一笔",IF(ISNA(MATCH($D1624,类别表,0)),"※收支类别不在【基础资料】的清单里",IF(AND($L1624="内部转账",$M1624=""),"△内部转账要在「对方账户」写上另一头",IF(AND($L1624="内部转账",$M1624=$C1624),"※对方账户跟本账户是同一个",IF(AND($L1624&lt;&gt;"内部转账",$M1624&lt;&gt;""),"△填了对方账户，但类别不是内部转账",IF($H1624&lt;0,"△这一笔之后该账户余额成负数了，核一下",""))))))))))))</f>
        <v/>
      </c>
    </row>
    <row r="1625">
      <c r="A1625" s="17">
        <f>IF($C1625="","",COUNTA($C$5:$C1625))</f>
        <v/>
      </c>
      <c r="B1625" s="20" t="n"/>
      <c r="C1625" s="18" t="n"/>
      <c r="D1625" s="18" t="n"/>
      <c r="E1625" s="26" t="n"/>
      <c r="F1625" s="19" t="n"/>
      <c r="G1625" s="19" t="n"/>
      <c r="H1625" s="27">
        <f>IF($C1625="","",ROUND(SUMIF(账户表,$C1625,账户期初)+SUMIFS($F$5:F1625,$C$5:C1625,$C1625)-SUMIFS($G$5:G1625,$C$5:C1625,$C1625),2))</f>
        <v/>
      </c>
      <c r="I1625" s="18" t="n"/>
      <c r="J1625" s="18" t="n"/>
      <c r="K1625" s="28">
        <f>IF($B1625="","",--TEXT($B1625,"yyyymm"))</f>
        <v/>
      </c>
      <c r="L1625" s="29">
        <f>IF($D1625="","",IFERROR(INDEX(类别属性,MATCH($D1625,类别表,0)),""))</f>
        <v/>
      </c>
      <c r="M1625" s="18" t="n"/>
      <c r="N1625" s="18" t="n"/>
      <c r="O1625" s="26" t="n"/>
      <c r="P1625" s="21">
        <f>IF($C1625="","",IF(ISNA(MATCH($C1625,账户表,0)),"※这个账户不在【基础资料】的账户档案里",IF($B1625="","※没填日期，这一笔不会进任何月份的报表",IF(AND($F1625&lt;&gt;"",$G1625&lt;&gt;""),"※收入和支出不能同时填",IF(AND(N($F1625)=0,N($G1625)=0),"※收入和支出都没填",IF(OR(N($F1625)&lt;0,N($G1625)&lt;0),"※金额不能填负数，方向反了就换一列填",IF($D1625="","※没填收支类别，分类报表会漏掉这一笔",IF(ISNA(MATCH($D1625,类别表,0)),"※收支类别不在【基础资料】的清单里",IF(AND($L1625="内部转账",$M1625=""),"△内部转账要在「对方账户」写上另一头",IF(AND($L1625="内部转账",$M1625=$C1625),"※对方账户跟本账户是同一个",IF(AND($L1625&lt;&gt;"内部转账",$M1625&lt;&gt;""),"△填了对方账户，但类别不是内部转账",IF($H1625&lt;0,"△这一笔之后该账户余额成负数了，核一下",""))))))))))))</f>
        <v/>
      </c>
    </row>
    <row r="1626">
      <c r="A1626" s="17">
        <f>IF($C1626="","",COUNTA($C$5:$C1626))</f>
        <v/>
      </c>
      <c r="B1626" s="20" t="n"/>
      <c r="C1626" s="18" t="n"/>
      <c r="D1626" s="18" t="n"/>
      <c r="E1626" s="26" t="n"/>
      <c r="F1626" s="19" t="n"/>
      <c r="G1626" s="19" t="n"/>
      <c r="H1626" s="27">
        <f>IF($C1626="","",ROUND(SUMIF(账户表,$C1626,账户期初)+SUMIFS($F$5:F1626,$C$5:C1626,$C1626)-SUMIFS($G$5:G1626,$C$5:C1626,$C1626),2))</f>
        <v/>
      </c>
      <c r="I1626" s="18" t="n"/>
      <c r="J1626" s="18" t="n"/>
      <c r="K1626" s="28">
        <f>IF($B1626="","",--TEXT($B1626,"yyyymm"))</f>
        <v/>
      </c>
      <c r="L1626" s="29">
        <f>IF($D1626="","",IFERROR(INDEX(类别属性,MATCH($D1626,类别表,0)),""))</f>
        <v/>
      </c>
      <c r="M1626" s="18" t="n"/>
      <c r="N1626" s="18" t="n"/>
      <c r="O1626" s="26" t="n"/>
      <c r="P1626" s="21">
        <f>IF($C1626="","",IF(ISNA(MATCH($C1626,账户表,0)),"※这个账户不在【基础资料】的账户档案里",IF($B1626="","※没填日期，这一笔不会进任何月份的报表",IF(AND($F1626&lt;&gt;"",$G1626&lt;&gt;""),"※收入和支出不能同时填",IF(AND(N($F1626)=0,N($G1626)=0),"※收入和支出都没填",IF(OR(N($F1626)&lt;0,N($G1626)&lt;0),"※金额不能填负数，方向反了就换一列填",IF($D1626="","※没填收支类别，分类报表会漏掉这一笔",IF(ISNA(MATCH($D1626,类别表,0)),"※收支类别不在【基础资料】的清单里",IF(AND($L1626="内部转账",$M1626=""),"△内部转账要在「对方账户」写上另一头",IF(AND($L1626="内部转账",$M1626=$C1626),"※对方账户跟本账户是同一个",IF(AND($L1626&lt;&gt;"内部转账",$M1626&lt;&gt;""),"△填了对方账户，但类别不是内部转账",IF($H1626&lt;0,"△这一笔之后该账户余额成负数了，核一下",""))))))))))))</f>
        <v/>
      </c>
    </row>
    <row r="1627">
      <c r="A1627" s="17">
        <f>IF($C1627="","",COUNTA($C$5:$C1627))</f>
        <v/>
      </c>
      <c r="B1627" s="20" t="n"/>
      <c r="C1627" s="18" t="n"/>
      <c r="D1627" s="18" t="n"/>
      <c r="E1627" s="26" t="n"/>
      <c r="F1627" s="19" t="n"/>
      <c r="G1627" s="19" t="n"/>
      <c r="H1627" s="27">
        <f>IF($C1627="","",ROUND(SUMIF(账户表,$C1627,账户期初)+SUMIFS($F$5:F1627,$C$5:C1627,$C1627)-SUMIFS($G$5:G1627,$C$5:C1627,$C1627),2))</f>
        <v/>
      </c>
      <c r="I1627" s="18" t="n"/>
      <c r="J1627" s="18" t="n"/>
      <c r="K1627" s="28">
        <f>IF($B1627="","",--TEXT($B1627,"yyyymm"))</f>
        <v/>
      </c>
      <c r="L1627" s="29">
        <f>IF($D1627="","",IFERROR(INDEX(类别属性,MATCH($D1627,类别表,0)),""))</f>
        <v/>
      </c>
      <c r="M1627" s="18" t="n"/>
      <c r="N1627" s="18" t="n"/>
      <c r="O1627" s="26" t="n"/>
      <c r="P1627" s="21">
        <f>IF($C1627="","",IF(ISNA(MATCH($C1627,账户表,0)),"※这个账户不在【基础资料】的账户档案里",IF($B1627="","※没填日期，这一笔不会进任何月份的报表",IF(AND($F1627&lt;&gt;"",$G1627&lt;&gt;""),"※收入和支出不能同时填",IF(AND(N($F1627)=0,N($G1627)=0),"※收入和支出都没填",IF(OR(N($F1627)&lt;0,N($G1627)&lt;0),"※金额不能填负数，方向反了就换一列填",IF($D1627="","※没填收支类别，分类报表会漏掉这一笔",IF(ISNA(MATCH($D1627,类别表,0)),"※收支类别不在【基础资料】的清单里",IF(AND($L1627="内部转账",$M1627=""),"△内部转账要在「对方账户」写上另一头",IF(AND($L1627="内部转账",$M1627=$C1627),"※对方账户跟本账户是同一个",IF(AND($L1627&lt;&gt;"内部转账",$M1627&lt;&gt;""),"△填了对方账户，但类别不是内部转账",IF($H1627&lt;0,"△这一笔之后该账户余额成负数了，核一下",""))))))))))))</f>
        <v/>
      </c>
    </row>
    <row r="1628">
      <c r="A1628" s="17">
        <f>IF($C1628="","",COUNTA($C$5:$C1628))</f>
        <v/>
      </c>
      <c r="B1628" s="20" t="n"/>
      <c r="C1628" s="18" t="n"/>
      <c r="D1628" s="18" t="n"/>
      <c r="E1628" s="26" t="n"/>
      <c r="F1628" s="19" t="n"/>
      <c r="G1628" s="19" t="n"/>
      <c r="H1628" s="27">
        <f>IF($C1628="","",ROUND(SUMIF(账户表,$C1628,账户期初)+SUMIFS($F$5:F1628,$C$5:C1628,$C1628)-SUMIFS($G$5:G1628,$C$5:C1628,$C1628),2))</f>
        <v/>
      </c>
      <c r="I1628" s="18" t="n"/>
      <c r="J1628" s="18" t="n"/>
      <c r="K1628" s="28">
        <f>IF($B1628="","",--TEXT($B1628,"yyyymm"))</f>
        <v/>
      </c>
      <c r="L1628" s="29">
        <f>IF($D1628="","",IFERROR(INDEX(类别属性,MATCH($D1628,类别表,0)),""))</f>
        <v/>
      </c>
      <c r="M1628" s="18" t="n"/>
      <c r="N1628" s="18" t="n"/>
      <c r="O1628" s="26" t="n"/>
      <c r="P1628" s="21">
        <f>IF($C1628="","",IF(ISNA(MATCH($C1628,账户表,0)),"※这个账户不在【基础资料】的账户档案里",IF($B1628="","※没填日期，这一笔不会进任何月份的报表",IF(AND($F1628&lt;&gt;"",$G1628&lt;&gt;""),"※收入和支出不能同时填",IF(AND(N($F1628)=0,N($G1628)=0),"※收入和支出都没填",IF(OR(N($F1628)&lt;0,N($G1628)&lt;0),"※金额不能填负数，方向反了就换一列填",IF($D1628="","※没填收支类别，分类报表会漏掉这一笔",IF(ISNA(MATCH($D1628,类别表,0)),"※收支类别不在【基础资料】的清单里",IF(AND($L1628="内部转账",$M1628=""),"△内部转账要在「对方账户」写上另一头",IF(AND($L1628="内部转账",$M1628=$C1628),"※对方账户跟本账户是同一个",IF(AND($L1628&lt;&gt;"内部转账",$M1628&lt;&gt;""),"△填了对方账户，但类别不是内部转账",IF($H1628&lt;0,"△这一笔之后该账户余额成负数了，核一下",""))))))))))))</f>
        <v/>
      </c>
    </row>
    <row r="1629">
      <c r="A1629" s="17">
        <f>IF($C1629="","",COUNTA($C$5:$C1629))</f>
        <v/>
      </c>
      <c r="B1629" s="20" t="n"/>
      <c r="C1629" s="18" t="n"/>
      <c r="D1629" s="18" t="n"/>
      <c r="E1629" s="26" t="n"/>
      <c r="F1629" s="19" t="n"/>
      <c r="G1629" s="19" t="n"/>
      <c r="H1629" s="27">
        <f>IF($C1629="","",ROUND(SUMIF(账户表,$C1629,账户期初)+SUMIFS($F$5:F1629,$C$5:C1629,$C1629)-SUMIFS($G$5:G1629,$C$5:C1629,$C1629),2))</f>
        <v/>
      </c>
      <c r="I1629" s="18" t="n"/>
      <c r="J1629" s="18" t="n"/>
      <c r="K1629" s="28">
        <f>IF($B1629="","",--TEXT($B1629,"yyyymm"))</f>
        <v/>
      </c>
      <c r="L1629" s="29">
        <f>IF($D1629="","",IFERROR(INDEX(类别属性,MATCH($D1629,类别表,0)),""))</f>
        <v/>
      </c>
      <c r="M1629" s="18" t="n"/>
      <c r="N1629" s="18" t="n"/>
      <c r="O1629" s="26" t="n"/>
      <c r="P1629" s="21">
        <f>IF($C1629="","",IF(ISNA(MATCH($C1629,账户表,0)),"※这个账户不在【基础资料】的账户档案里",IF($B1629="","※没填日期，这一笔不会进任何月份的报表",IF(AND($F1629&lt;&gt;"",$G1629&lt;&gt;""),"※收入和支出不能同时填",IF(AND(N($F1629)=0,N($G1629)=0),"※收入和支出都没填",IF(OR(N($F1629)&lt;0,N($G1629)&lt;0),"※金额不能填负数，方向反了就换一列填",IF($D1629="","※没填收支类别，分类报表会漏掉这一笔",IF(ISNA(MATCH($D1629,类别表,0)),"※收支类别不在【基础资料】的清单里",IF(AND($L1629="内部转账",$M1629=""),"△内部转账要在「对方账户」写上另一头",IF(AND($L1629="内部转账",$M1629=$C1629),"※对方账户跟本账户是同一个",IF(AND($L1629&lt;&gt;"内部转账",$M1629&lt;&gt;""),"△填了对方账户，但类别不是内部转账",IF($H1629&lt;0,"△这一笔之后该账户余额成负数了，核一下",""))))))))))))</f>
        <v/>
      </c>
    </row>
    <row r="1630">
      <c r="A1630" s="17">
        <f>IF($C1630="","",COUNTA($C$5:$C1630))</f>
        <v/>
      </c>
      <c r="B1630" s="20" t="n"/>
      <c r="C1630" s="18" t="n"/>
      <c r="D1630" s="18" t="n"/>
      <c r="E1630" s="26" t="n"/>
      <c r="F1630" s="19" t="n"/>
      <c r="G1630" s="19" t="n"/>
      <c r="H1630" s="27">
        <f>IF($C1630="","",ROUND(SUMIF(账户表,$C1630,账户期初)+SUMIFS($F$5:F1630,$C$5:C1630,$C1630)-SUMIFS($G$5:G1630,$C$5:C1630,$C1630),2))</f>
        <v/>
      </c>
      <c r="I1630" s="18" t="n"/>
      <c r="J1630" s="18" t="n"/>
      <c r="K1630" s="28">
        <f>IF($B1630="","",--TEXT($B1630,"yyyymm"))</f>
        <v/>
      </c>
      <c r="L1630" s="29">
        <f>IF($D1630="","",IFERROR(INDEX(类别属性,MATCH($D1630,类别表,0)),""))</f>
        <v/>
      </c>
      <c r="M1630" s="18" t="n"/>
      <c r="N1630" s="18" t="n"/>
      <c r="O1630" s="26" t="n"/>
      <c r="P1630" s="21">
        <f>IF($C1630="","",IF(ISNA(MATCH($C1630,账户表,0)),"※这个账户不在【基础资料】的账户档案里",IF($B1630="","※没填日期，这一笔不会进任何月份的报表",IF(AND($F1630&lt;&gt;"",$G1630&lt;&gt;""),"※收入和支出不能同时填",IF(AND(N($F1630)=0,N($G1630)=0),"※收入和支出都没填",IF(OR(N($F1630)&lt;0,N($G1630)&lt;0),"※金额不能填负数，方向反了就换一列填",IF($D1630="","※没填收支类别，分类报表会漏掉这一笔",IF(ISNA(MATCH($D1630,类别表,0)),"※收支类别不在【基础资料】的清单里",IF(AND($L1630="内部转账",$M1630=""),"△内部转账要在「对方账户」写上另一头",IF(AND($L1630="内部转账",$M1630=$C1630),"※对方账户跟本账户是同一个",IF(AND($L1630&lt;&gt;"内部转账",$M1630&lt;&gt;""),"△填了对方账户，但类别不是内部转账",IF($H1630&lt;0,"△这一笔之后该账户余额成负数了，核一下",""))))))))))))</f>
        <v/>
      </c>
    </row>
    <row r="1631">
      <c r="A1631" s="17">
        <f>IF($C1631="","",COUNTA($C$5:$C1631))</f>
        <v/>
      </c>
      <c r="B1631" s="20" t="n"/>
      <c r="C1631" s="18" t="n"/>
      <c r="D1631" s="18" t="n"/>
      <c r="E1631" s="26" t="n"/>
      <c r="F1631" s="19" t="n"/>
      <c r="G1631" s="19" t="n"/>
      <c r="H1631" s="27">
        <f>IF($C1631="","",ROUND(SUMIF(账户表,$C1631,账户期初)+SUMIFS($F$5:F1631,$C$5:C1631,$C1631)-SUMIFS($G$5:G1631,$C$5:C1631,$C1631),2))</f>
        <v/>
      </c>
      <c r="I1631" s="18" t="n"/>
      <c r="J1631" s="18" t="n"/>
      <c r="K1631" s="28">
        <f>IF($B1631="","",--TEXT($B1631,"yyyymm"))</f>
        <v/>
      </c>
      <c r="L1631" s="29">
        <f>IF($D1631="","",IFERROR(INDEX(类别属性,MATCH($D1631,类别表,0)),""))</f>
        <v/>
      </c>
      <c r="M1631" s="18" t="n"/>
      <c r="N1631" s="18" t="n"/>
      <c r="O1631" s="26" t="n"/>
      <c r="P1631" s="21">
        <f>IF($C1631="","",IF(ISNA(MATCH($C1631,账户表,0)),"※这个账户不在【基础资料】的账户档案里",IF($B1631="","※没填日期，这一笔不会进任何月份的报表",IF(AND($F1631&lt;&gt;"",$G1631&lt;&gt;""),"※收入和支出不能同时填",IF(AND(N($F1631)=0,N($G1631)=0),"※收入和支出都没填",IF(OR(N($F1631)&lt;0,N($G1631)&lt;0),"※金额不能填负数，方向反了就换一列填",IF($D1631="","※没填收支类别，分类报表会漏掉这一笔",IF(ISNA(MATCH($D1631,类别表,0)),"※收支类别不在【基础资料】的清单里",IF(AND($L1631="内部转账",$M1631=""),"△内部转账要在「对方账户」写上另一头",IF(AND($L1631="内部转账",$M1631=$C1631),"※对方账户跟本账户是同一个",IF(AND($L1631&lt;&gt;"内部转账",$M1631&lt;&gt;""),"△填了对方账户，但类别不是内部转账",IF($H1631&lt;0,"△这一笔之后该账户余额成负数了，核一下",""))))))))))))</f>
        <v/>
      </c>
    </row>
    <row r="1632">
      <c r="A1632" s="17">
        <f>IF($C1632="","",COUNTA($C$5:$C1632))</f>
        <v/>
      </c>
      <c r="B1632" s="20" t="n"/>
      <c r="C1632" s="18" t="n"/>
      <c r="D1632" s="18" t="n"/>
      <c r="E1632" s="26" t="n"/>
      <c r="F1632" s="19" t="n"/>
      <c r="G1632" s="19" t="n"/>
      <c r="H1632" s="27">
        <f>IF($C1632="","",ROUND(SUMIF(账户表,$C1632,账户期初)+SUMIFS($F$5:F1632,$C$5:C1632,$C1632)-SUMIFS($G$5:G1632,$C$5:C1632,$C1632),2))</f>
        <v/>
      </c>
      <c r="I1632" s="18" t="n"/>
      <c r="J1632" s="18" t="n"/>
      <c r="K1632" s="28">
        <f>IF($B1632="","",--TEXT($B1632,"yyyymm"))</f>
        <v/>
      </c>
      <c r="L1632" s="29">
        <f>IF($D1632="","",IFERROR(INDEX(类别属性,MATCH($D1632,类别表,0)),""))</f>
        <v/>
      </c>
      <c r="M1632" s="18" t="n"/>
      <c r="N1632" s="18" t="n"/>
      <c r="O1632" s="26" t="n"/>
      <c r="P1632" s="21">
        <f>IF($C1632="","",IF(ISNA(MATCH($C1632,账户表,0)),"※这个账户不在【基础资料】的账户档案里",IF($B1632="","※没填日期，这一笔不会进任何月份的报表",IF(AND($F1632&lt;&gt;"",$G1632&lt;&gt;""),"※收入和支出不能同时填",IF(AND(N($F1632)=0,N($G1632)=0),"※收入和支出都没填",IF(OR(N($F1632)&lt;0,N($G1632)&lt;0),"※金额不能填负数，方向反了就换一列填",IF($D1632="","※没填收支类别，分类报表会漏掉这一笔",IF(ISNA(MATCH($D1632,类别表,0)),"※收支类别不在【基础资料】的清单里",IF(AND($L1632="内部转账",$M1632=""),"△内部转账要在「对方账户」写上另一头",IF(AND($L1632="内部转账",$M1632=$C1632),"※对方账户跟本账户是同一个",IF(AND($L1632&lt;&gt;"内部转账",$M1632&lt;&gt;""),"△填了对方账户，但类别不是内部转账",IF($H1632&lt;0,"△这一笔之后该账户余额成负数了，核一下",""))))))))))))</f>
        <v/>
      </c>
    </row>
    <row r="1633">
      <c r="A1633" s="17">
        <f>IF($C1633="","",COUNTA($C$5:$C1633))</f>
        <v/>
      </c>
      <c r="B1633" s="20" t="n"/>
      <c r="C1633" s="18" t="n"/>
      <c r="D1633" s="18" t="n"/>
      <c r="E1633" s="26" t="n"/>
      <c r="F1633" s="19" t="n"/>
      <c r="G1633" s="19" t="n"/>
      <c r="H1633" s="27">
        <f>IF($C1633="","",ROUND(SUMIF(账户表,$C1633,账户期初)+SUMIFS($F$5:F1633,$C$5:C1633,$C1633)-SUMIFS($G$5:G1633,$C$5:C1633,$C1633),2))</f>
        <v/>
      </c>
      <c r="I1633" s="18" t="n"/>
      <c r="J1633" s="18" t="n"/>
      <c r="K1633" s="28">
        <f>IF($B1633="","",--TEXT($B1633,"yyyymm"))</f>
        <v/>
      </c>
      <c r="L1633" s="29">
        <f>IF($D1633="","",IFERROR(INDEX(类别属性,MATCH($D1633,类别表,0)),""))</f>
        <v/>
      </c>
      <c r="M1633" s="18" t="n"/>
      <c r="N1633" s="18" t="n"/>
      <c r="O1633" s="26" t="n"/>
      <c r="P1633" s="21">
        <f>IF($C1633="","",IF(ISNA(MATCH($C1633,账户表,0)),"※这个账户不在【基础资料】的账户档案里",IF($B1633="","※没填日期，这一笔不会进任何月份的报表",IF(AND($F1633&lt;&gt;"",$G1633&lt;&gt;""),"※收入和支出不能同时填",IF(AND(N($F1633)=0,N($G1633)=0),"※收入和支出都没填",IF(OR(N($F1633)&lt;0,N($G1633)&lt;0),"※金额不能填负数，方向反了就换一列填",IF($D1633="","※没填收支类别，分类报表会漏掉这一笔",IF(ISNA(MATCH($D1633,类别表,0)),"※收支类别不在【基础资料】的清单里",IF(AND($L1633="内部转账",$M1633=""),"△内部转账要在「对方账户」写上另一头",IF(AND($L1633="内部转账",$M1633=$C1633),"※对方账户跟本账户是同一个",IF(AND($L1633&lt;&gt;"内部转账",$M1633&lt;&gt;""),"△填了对方账户，但类别不是内部转账",IF($H1633&lt;0,"△这一笔之后该账户余额成负数了，核一下",""))))))))))))</f>
        <v/>
      </c>
    </row>
    <row r="1634">
      <c r="A1634" s="17">
        <f>IF($C1634="","",COUNTA($C$5:$C1634))</f>
        <v/>
      </c>
      <c r="B1634" s="20" t="n"/>
      <c r="C1634" s="18" t="n"/>
      <c r="D1634" s="18" t="n"/>
      <c r="E1634" s="26" t="n"/>
      <c r="F1634" s="19" t="n"/>
      <c r="G1634" s="19" t="n"/>
      <c r="H1634" s="27">
        <f>IF($C1634="","",ROUND(SUMIF(账户表,$C1634,账户期初)+SUMIFS($F$5:F1634,$C$5:C1634,$C1634)-SUMIFS($G$5:G1634,$C$5:C1634,$C1634),2))</f>
        <v/>
      </c>
      <c r="I1634" s="18" t="n"/>
      <c r="J1634" s="18" t="n"/>
      <c r="K1634" s="28">
        <f>IF($B1634="","",--TEXT($B1634,"yyyymm"))</f>
        <v/>
      </c>
      <c r="L1634" s="29">
        <f>IF($D1634="","",IFERROR(INDEX(类别属性,MATCH($D1634,类别表,0)),""))</f>
        <v/>
      </c>
      <c r="M1634" s="18" t="n"/>
      <c r="N1634" s="18" t="n"/>
      <c r="O1634" s="26" t="n"/>
      <c r="P1634" s="21">
        <f>IF($C1634="","",IF(ISNA(MATCH($C1634,账户表,0)),"※这个账户不在【基础资料】的账户档案里",IF($B1634="","※没填日期，这一笔不会进任何月份的报表",IF(AND($F1634&lt;&gt;"",$G1634&lt;&gt;""),"※收入和支出不能同时填",IF(AND(N($F1634)=0,N($G1634)=0),"※收入和支出都没填",IF(OR(N($F1634)&lt;0,N($G1634)&lt;0),"※金额不能填负数，方向反了就换一列填",IF($D1634="","※没填收支类别，分类报表会漏掉这一笔",IF(ISNA(MATCH($D1634,类别表,0)),"※收支类别不在【基础资料】的清单里",IF(AND($L1634="内部转账",$M1634=""),"△内部转账要在「对方账户」写上另一头",IF(AND($L1634="内部转账",$M1634=$C1634),"※对方账户跟本账户是同一个",IF(AND($L1634&lt;&gt;"内部转账",$M1634&lt;&gt;""),"△填了对方账户，但类别不是内部转账",IF($H1634&lt;0,"△这一笔之后该账户余额成负数了，核一下",""))))))))))))</f>
        <v/>
      </c>
    </row>
    <row r="1635">
      <c r="A1635" s="17">
        <f>IF($C1635="","",COUNTA($C$5:$C1635))</f>
        <v/>
      </c>
      <c r="B1635" s="20" t="n"/>
      <c r="C1635" s="18" t="n"/>
      <c r="D1635" s="18" t="n"/>
      <c r="E1635" s="26" t="n"/>
      <c r="F1635" s="19" t="n"/>
      <c r="G1635" s="19" t="n"/>
      <c r="H1635" s="27">
        <f>IF($C1635="","",ROUND(SUMIF(账户表,$C1635,账户期初)+SUMIFS($F$5:F1635,$C$5:C1635,$C1635)-SUMIFS($G$5:G1635,$C$5:C1635,$C1635),2))</f>
        <v/>
      </c>
      <c r="I1635" s="18" t="n"/>
      <c r="J1635" s="18" t="n"/>
      <c r="K1635" s="28">
        <f>IF($B1635="","",--TEXT($B1635,"yyyymm"))</f>
        <v/>
      </c>
      <c r="L1635" s="29">
        <f>IF($D1635="","",IFERROR(INDEX(类别属性,MATCH($D1635,类别表,0)),""))</f>
        <v/>
      </c>
      <c r="M1635" s="18" t="n"/>
      <c r="N1635" s="18" t="n"/>
      <c r="O1635" s="26" t="n"/>
      <c r="P1635" s="21">
        <f>IF($C1635="","",IF(ISNA(MATCH($C1635,账户表,0)),"※这个账户不在【基础资料】的账户档案里",IF($B1635="","※没填日期，这一笔不会进任何月份的报表",IF(AND($F1635&lt;&gt;"",$G1635&lt;&gt;""),"※收入和支出不能同时填",IF(AND(N($F1635)=0,N($G1635)=0),"※收入和支出都没填",IF(OR(N($F1635)&lt;0,N($G1635)&lt;0),"※金额不能填负数，方向反了就换一列填",IF($D1635="","※没填收支类别，分类报表会漏掉这一笔",IF(ISNA(MATCH($D1635,类别表,0)),"※收支类别不在【基础资料】的清单里",IF(AND($L1635="内部转账",$M1635=""),"△内部转账要在「对方账户」写上另一头",IF(AND($L1635="内部转账",$M1635=$C1635),"※对方账户跟本账户是同一个",IF(AND($L1635&lt;&gt;"内部转账",$M1635&lt;&gt;""),"△填了对方账户，但类别不是内部转账",IF($H1635&lt;0,"△这一笔之后该账户余额成负数了，核一下",""))))))))))))</f>
        <v/>
      </c>
    </row>
    <row r="1636">
      <c r="A1636" s="17">
        <f>IF($C1636="","",COUNTA($C$5:$C1636))</f>
        <v/>
      </c>
      <c r="B1636" s="20" t="n"/>
      <c r="C1636" s="18" t="n"/>
      <c r="D1636" s="18" t="n"/>
      <c r="E1636" s="26" t="n"/>
      <c r="F1636" s="19" t="n"/>
      <c r="G1636" s="19" t="n"/>
      <c r="H1636" s="27">
        <f>IF($C1636="","",ROUND(SUMIF(账户表,$C1636,账户期初)+SUMIFS($F$5:F1636,$C$5:C1636,$C1636)-SUMIFS($G$5:G1636,$C$5:C1636,$C1636),2))</f>
        <v/>
      </c>
      <c r="I1636" s="18" t="n"/>
      <c r="J1636" s="18" t="n"/>
      <c r="K1636" s="28">
        <f>IF($B1636="","",--TEXT($B1636,"yyyymm"))</f>
        <v/>
      </c>
      <c r="L1636" s="29">
        <f>IF($D1636="","",IFERROR(INDEX(类别属性,MATCH($D1636,类别表,0)),""))</f>
        <v/>
      </c>
      <c r="M1636" s="18" t="n"/>
      <c r="N1636" s="18" t="n"/>
      <c r="O1636" s="26" t="n"/>
      <c r="P1636" s="21">
        <f>IF($C1636="","",IF(ISNA(MATCH($C1636,账户表,0)),"※这个账户不在【基础资料】的账户档案里",IF($B1636="","※没填日期，这一笔不会进任何月份的报表",IF(AND($F1636&lt;&gt;"",$G1636&lt;&gt;""),"※收入和支出不能同时填",IF(AND(N($F1636)=0,N($G1636)=0),"※收入和支出都没填",IF(OR(N($F1636)&lt;0,N($G1636)&lt;0),"※金额不能填负数，方向反了就换一列填",IF($D1636="","※没填收支类别，分类报表会漏掉这一笔",IF(ISNA(MATCH($D1636,类别表,0)),"※收支类别不在【基础资料】的清单里",IF(AND($L1636="内部转账",$M1636=""),"△内部转账要在「对方账户」写上另一头",IF(AND($L1636="内部转账",$M1636=$C1636),"※对方账户跟本账户是同一个",IF(AND($L1636&lt;&gt;"内部转账",$M1636&lt;&gt;""),"△填了对方账户，但类别不是内部转账",IF($H1636&lt;0,"△这一笔之后该账户余额成负数了，核一下",""))))))))))))</f>
        <v/>
      </c>
    </row>
    <row r="1637">
      <c r="A1637" s="17">
        <f>IF($C1637="","",COUNTA($C$5:$C1637))</f>
        <v/>
      </c>
      <c r="B1637" s="20" t="n"/>
      <c r="C1637" s="18" t="n"/>
      <c r="D1637" s="18" t="n"/>
      <c r="E1637" s="26" t="n"/>
      <c r="F1637" s="19" t="n"/>
      <c r="G1637" s="19" t="n"/>
      <c r="H1637" s="27">
        <f>IF($C1637="","",ROUND(SUMIF(账户表,$C1637,账户期初)+SUMIFS($F$5:F1637,$C$5:C1637,$C1637)-SUMIFS($G$5:G1637,$C$5:C1637,$C1637),2))</f>
        <v/>
      </c>
      <c r="I1637" s="18" t="n"/>
      <c r="J1637" s="18" t="n"/>
      <c r="K1637" s="28">
        <f>IF($B1637="","",--TEXT($B1637,"yyyymm"))</f>
        <v/>
      </c>
      <c r="L1637" s="29">
        <f>IF($D1637="","",IFERROR(INDEX(类别属性,MATCH($D1637,类别表,0)),""))</f>
        <v/>
      </c>
      <c r="M1637" s="18" t="n"/>
      <c r="N1637" s="18" t="n"/>
      <c r="O1637" s="26" t="n"/>
      <c r="P1637" s="21">
        <f>IF($C1637="","",IF(ISNA(MATCH($C1637,账户表,0)),"※这个账户不在【基础资料】的账户档案里",IF($B1637="","※没填日期，这一笔不会进任何月份的报表",IF(AND($F1637&lt;&gt;"",$G1637&lt;&gt;""),"※收入和支出不能同时填",IF(AND(N($F1637)=0,N($G1637)=0),"※收入和支出都没填",IF(OR(N($F1637)&lt;0,N($G1637)&lt;0),"※金额不能填负数，方向反了就换一列填",IF($D1637="","※没填收支类别，分类报表会漏掉这一笔",IF(ISNA(MATCH($D1637,类别表,0)),"※收支类别不在【基础资料】的清单里",IF(AND($L1637="内部转账",$M1637=""),"△内部转账要在「对方账户」写上另一头",IF(AND($L1637="内部转账",$M1637=$C1637),"※对方账户跟本账户是同一个",IF(AND($L1637&lt;&gt;"内部转账",$M1637&lt;&gt;""),"△填了对方账户，但类别不是内部转账",IF($H1637&lt;0,"△这一笔之后该账户余额成负数了，核一下",""))))))))))))</f>
        <v/>
      </c>
    </row>
    <row r="1638">
      <c r="A1638" s="17">
        <f>IF($C1638="","",COUNTA($C$5:$C1638))</f>
        <v/>
      </c>
      <c r="B1638" s="20" t="n"/>
      <c r="C1638" s="18" t="n"/>
      <c r="D1638" s="18" t="n"/>
      <c r="E1638" s="26" t="n"/>
      <c r="F1638" s="19" t="n"/>
      <c r="G1638" s="19" t="n"/>
      <c r="H1638" s="27">
        <f>IF($C1638="","",ROUND(SUMIF(账户表,$C1638,账户期初)+SUMIFS($F$5:F1638,$C$5:C1638,$C1638)-SUMIFS($G$5:G1638,$C$5:C1638,$C1638),2))</f>
        <v/>
      </c>
      <c r="I1638" s="18" t="n"/>
      <c r="J1638" s="18" t="n"/>
      <c r="K1638" s="28">
        <f>IF($B1638="","",--TEXT($B1638,"yyyymm"))</f>
        <v/>
      </c>
      <c r="L1638" s="29">
        <f>IF($D1638="","",IFERROR(INDEX(类别属性,MATCH($D1638,类别表,0)),""))</f>
        <v/>
      </c>
      <c r="M1638" s="18" t="n"/>
      <c r="N1638" s="18" t="n"/>
      <c r="O1638" s="26" t="n"/>
      <c r="P1638" s="21">
        <f>IF($C1638="","",IF(ISNA(MATCH($C1638,账户表,0)),"※这个账户不在【基础资料】的账户档案里",IF($B1638="","※没填日期，这一笔不会进任何月份的报表",IF(AND($F1638&lt;&gt;"",$G1638&lt;&gt;""),"※收入和支出不能同时填",IF(AND(N($F1638)=0,N($G1638)=0),"※收入和支出都没填",IF(OR(N($F1638)&lt;0,N($G1638)&lt;0),"※金额不能填负数，方向反了就换一列填",IF($D1638="","※没填收支类别，分类报表会漏掉这一笔",IF(ISNA(MATCH($D1638,类别表,0)),"※收支类别不在【基础资料】的清单里",IF(AND($L1638="内部转账",$M1638=""),"△内部转账要在「对方账户」写上另一头",IF(AND($L1638="内部转账",$M1638=$C1638),"※对方账户跟本账户是同一个",IF(AND($L1638&lt;&gt;"内部转账",$M1638&lt;&gt;""),"△填了对方账户，但类别不是内部转账",IF($H1638&lt;0,"△这一笔之后该账户余额成负数了，核一下",""))))))))))))</f>
        <v/>
      </c>
    </row>
    <row r="1639">
      <c r="A1639" s="17">
        <f>IF($C1639="","",COUNTA($C$5:$C1639))</f>
        <v/>
      </c>
      <c r="B1639" s="20" t="n"/>
      <c r="C1639" s="18" t="n"/>
      <c r="D1639" s="18" t="n"/>
      <c r="E1639" s="26" t="n"/>
      <c r="F1639" s="19" t="n"/>
      <c r="G1639" s="19" t="n"/>
      <c r="H1639" s="27">
        <f>IF($C1639="","",ROUND(SUMIF(账户表,$C1639,账户期初)+SUMIFS($F$5:F1639,$C$5:C1639,$C1639)-SUMIFS($G$5:G1639,$C$5:C1639,$C1639),2))</f>
        <v/>
      </c>
      <c r="I1639" s="18" t="n"/>
      <c r="J1639" s="18" t="n"/>
      <c r="K1639" s="28">
        <f>IF($B1639="","",--TEXT($B1639,"yyyymm"))</f>
        <v/>
      </c>
      <c r="L1639" s="29">
        <f>IF($D1639="","",IFERROR(INDEX(类别属性,MATCH($D1639,类别表,0)),""))</f>
        <v/>
      </c>
      <c r="M1639" s="18" t="n"/>
      <c r="N1639" s="18" t="n"/>
      <c r="O1639" s="26" t="n"/>
      <c r="P1639" s="21">
        <f>IF($C1639="","",IF(ISNA(MATCH($C1639,账户表,0)),"※这个账户不在【基础资料】的账户档案里",IF($B1639="","※没填日期，这一笔不会进任何月份的报表",IF(AND($F1639&lt;&gt;"",$G1639&lt;&gt;""),"※收入和支出不能同时填",IF(AND(N($F1639)=0,N($G1639)=0),"※收入和支出都没填",IF(OR(N($F1639)&lt;0,N($G1639)&lt;0),"※金额不能填负数，方向反了就换一列填",IF($D1639="","※没填收支类别，分类报表会漏掉这一笔",IF(ISNA(MATCH($D1639,类别表,0)),"※收支类别不在【基础资料】的清单里",IF(AND($L1639="内部转账",$M1639=""),"△内部转账要在「对方账户」写上另一头",IF(AND($L1639="内部转账",$M1639=$C1639),"※对方账户跟本账户是同一个",IF(AND($L1639&lt;&gt;"内部转账",$M1639&lt;&gt;""),"△填了对方账户，但类别不是内部转账",IF($H1639&lt;0,"△这一笔之后该账户余额成负数了，核一下",""))))))))))))</f>
        <v/>
      </c>
    </row>
    <row r="1640">
      <c r="A1640" s="17">
        <f>IF($C1640="","",COUNTA($C$5:$C1640))</f>
        <v/>
      </c>
      <c r="B1640" s="20" t="n"/>
      <c r="C1640" s="18" t="n"/>
      <c r="D1640" s="18" t="n"/>
      <c r="E1640" s="26" t="n"/>
      <c r="F1640" s="19" t="n"/>
      <c r="G1640" s="19" t="n"/>
      <c r="H1640" s="27">
        <f>IF($C1640="","",ROUND(SUMIF(账户表,$C1640,账户期初)+SUMIFS($F$5:F1640,$C$5:C1640,$C1640)-SUMIFS($G$5:G1640,$C$5:C1640,$C1640),2))</f>
        <v/>
      </c>
      <c r="I1640" s="18" t="n"/>
      <c r="J1640" s="18" t="n"/>
      <c r="K1640" s="28">
        <f>IF($B1640="","",--TEXT($B1640,"yyyymm"))</f>
        <v/>
      </c>
      <c r="L1640" s="29">
        <f>IF($D1640="","",IFERROR(INDEX(类别属性,MATCH($D1640,类别表,0)),""))</f>
        <v/>
      </c>
      <c r="M1640" s="18" t="n"/>
      <c r="N1640" s="18" t="n"/>
      <c r="O1640" s="26" t="n"/>
      <c r="P1640" s="21">
        <f>IF($C1640="","",IF(ISNA(MATCH($C1640,账户表,0)),"※这个账户不在【基础资料】的账户档案里",IF($B1640="","※没填日期，这一笔不会进任何月份的报表",IF(AND($F1640&lt;&gt;"",$G1640&lt;&gt;""),"※收入和支出不能同时填",IF(AND(N($F1640)=0,N($G1640)=0),"※收入和支出都没填",IF(OR(N($F1640)&lt;0,N($G1640)&lt;0),"※金额不能填负数，方向反了就换一列填",IF($D1640="","※没填收支类别，分类报表会漏掉这一笔",IF(ISNA(MATCH($D1640,类别表,0)),"※收支类别不在【基础资料】的清单里",IF(AND($L1640="内部转账",$M1640=""),"△内部转账要在「对方账户」写上另一头",IF(AND($L1640="内部转账",$M1640=$C1640),"※对方账户跟本账户是同一个",IF(AND($L1640&lt;&gt;"内部转账",$M1640&lt;&gt;""),"△填了对方账户，但类别不是内部转账",IF($H1640&lt;0,"△这一笔之后该账户余额成负数了，核一下",""))))))))))))</f>
        <v/>
      </c>
    </row>
    <row r="1641">
      <c r="A1641" s="17">
        <f>IF($C1641="","",COUNTA($C$5:$C1641))</f>
        <v/>
      </c>
      <c r="B1641" s="20" t="n"/>
      <c r="C1641" s="18" t="n"/>
      <c r="D1641" s="18" t="n"/>
      <c r="E1641" s="26" t="n"/>
      <c r="F1641" s="19" t="n"/>
      <c r="G1641" s="19" t="n"/>
      <c r="H1641" s="27">
        <f>IF($C1641="","",ROUND(SUMIF(账户表,$C1641,账户期初)+SUMIFS($F$5:F1641,$C$5:C1641,$C1641)-SUMIFS($G$5:G1641,$C$5:C1641,$C1641),2))</f>
        <v/>
      </c>
      <c r="I1641" s="18" t="n"/>
      <c r="J1641" s="18" t="n"/>
      <c r="K1641" s="28">
        <f>IF($B1641="","",--TEXT($B1641,"yyyymm"))</f>
        <v/>
      </c>
      <c r="L1641" s="29">
        <f>IF($D1641="","",IFERROR(INDEX(类别属性,MATCH($D1641,类别表,0)),""))</f>
        <v/>
      </c>
      <c r="M1641" s="18" t="n"/>
      <c r="N1641" s="18" t="n"/>
      <c r="O1641" s="26" t="n"/>
      <c r="P1641" s="21">
        <f>IF($C1641="","",IF(ISNA(MATCH($C1641,账户表,0)),"※这个账户不在【基础资料】的账户档案里",IF($B1641="","※没填日期，这一笔不会进任何月份的报表",IF(AND($F1641&lt;&gt;"",$G1641&lt;&gt;""),"※收入和支出不能同时填",IF(AND(N($F1641)=0,N($G1641)=0),"※收入和支出都没填",IF(OR(N($F1641)&lt;0,N($G1641)&lt;0),"※金额不能填负数，方向反了就换一列填",IF($D1641="","※没填收支类别，分类报表会漏掉这一笔",IF(ISNA(MATCH($D1641,类别表,0)),"※收支类别不在【基础资料】的清单里",IF(AND($L1641="内部转账",$M1641=""),"△内部转账要在「对方账户」写上另一头",IF(AND($L1641="内部转账",$M1641=$C1641),"※对方账户跟本账户是同一个",IF(AND($L1641&lt;&gt;"内部转账",$M1641&lt;&gt;""),"△填了对方账户，但类别不是内部转账",IF($H1641&lt;0,"△这一笔之后该账户余额成负数了，核一下",""))))))))))))</f>
        <v/>
      </c>
    </row>
    <row r="1642">
      <c r="A1642" s="17">
        <f>IF($C1642="","",COUNTA($C$5:$C1642))</f>
        <v/>
      </c>
      <c r="B1642" s="20" t="n"/>
      <c r="C1642" s="18" t="n"/>
      <c r="D1642" s="18" t="n"/>
      <c r="E1642" s="26" t="n"/>
      <c r="F1642" s="19" t="n"/>
      <c r="G1642" s="19" t="n"/>
      <c r="H1642" s="27">
        <f>IF($C1642="","",ROUND(SUMIF(账户表,$C1642,账户期初)+SUMIFS($F$5:F1642,$C$5:C1642,$C1642)-SUMIFS($G$5:G1642,$C$5:C1642,$C1642),2))</f>
        <v/>
      </c>
      <c r="I1642" s="18" t="n"/>
      <c r="J1642" s="18" t="n"/>
      <c r="K1642" s="28">
        <f>IF($B1642="","",--TEXT($B1642,"yyyymm"))</f>
        <v/>
      </c>
      <c r="L1642" s="29">
        <f>IF($D1642="","",IFERROR(INDEX(类别属性,MATCH($D1642,类别表,0)),""))</f>
        <v/>
      </c>
      <c r="M1642" s="18" t="n"/>
      <c r="N1642" s="18" t="n"/>
      <c r="O1642" s="26" t="n"/>
      <c r="P1642" s="21">
        <f>IF($C1642="","",IF(ISNA(MATCH($C1642,账户表,0)),"※这个账户不在【基础资料】的账户档案里",IF($B1642="","※没填日期，这一笔不会进任何月份的报表",IF(AND($F1642&lt;&gt;"",$G1642&lt;&gt;""),"※收入和支出不能同时填",IF(AND(N($F1642)=0,N($G1642)=0),"※收入和支出都没填",IF(OR(N($F1642)&lt;0,N($G1642)&lt;0),"※金额不能填负数，方向反了就换一列填",IF($D1642="","※没填收支类别，分类报表会漏掉这一笔",IF(ISNA(MATCH($D1642,类别表,0)),"※收支类别不在【基础资料】的清单里",IF(AND($L1642="内部转账",$M1642=""),"△内部转账要在「对方账户」写上另一头",IF(AND($L1642="内部转账",$M1642=$C1642),"※对方账户跟本账户是同一个",IF(AND($L1642&lt;&gt;"内部转账",$M1642&lt;&gt;""),"△填了对方账户，但类别不是内部转账",IF($H1642&lt;0,"△这一笔之后该账户余额成负数了，核一下",""))))))))))))</f>
        <v/>
      </c>
    </row>
    <row r="1643">
      <c r="A1643" s="17">
        <f>IF($C1643="","",COUNTA($C$5:$C1643))</f>
        <v/>
      </c>
      <c r="B1643" s="20" t="n"/>
      <c r="C1643" s="18" t="n"/>
      <c r="D1643" s="18" t="n"/>
      <c r="E1643" s="26" t="n"/>
      <c r="F1643" s="19" t="n"/>
      <c r="G1643" s="19" t="n"/>
      <c r="H1643" s="27">
        <f>IF($C1643="","",ROUND(SUMIF(账户表,$C1643,账户期初)+SUMIFS($F$5:F1643,$C$5:C1643,$C1643)-SUMIFS($G$5:G1643,$C$5:C1643,$C1643),2))</f>
        <v/>
      </c>
      <c r="I1643" s="18" t="n"/>
      <c r="J1643" s="18" t="n"/>
      <c r="K1643" s="28">
        <f>IF($B1643="","",--TEXT($B1643,"yyyymm"))</f>
        <v/>
      </c>
      <c r="L1643" s="29">
        <f>IF($D1643="","",IFERROR(INDEX(类别属性,MATCH($D1643,类别表,0)),""))</f>
        <v/>
      </c>
      <c r="M1643" s="18" t="n"/>
      <c r="N1643" s="18" t="n"/>
      <c r="O1643" s="26" t="n"/>
      <c r="P1643" s="21">
        <f>IF($C1643="","",IF(ISNA(MATCH($C1643,账户表,0)),"※这个账户不在【基础资料】的账户档案里",IF($B1643="","※没填日期，这一笔不会进任何月份的报表",IF(AND($F1643&lt;&gt;"",$G1643&lt;&gt;""),"※收入和支出不能同时填",IF(AND(N($F1643)=0,N($G1643)=0),"※收入和支出都没填",IF(OR(N($F1643)&lt;0,N($G1643)&lt;0),"※金额不能填负数，方向反了就换一列填",IF($D1643="","※没填收支类别，分类报表会漏掉这一笔",IF(ISNA(MATCH($D1643,类别表,0)),"※收支类别不在【基础资料】的清单里",IF(AND($L1643="内部转账",$M1643=""),"△内部转账要在「对方账户」写上另一头",IF(AND($L1643="内部转账",$M1643=$C1643),"※对方账户跟本账户是同一个",IF(AND($L1643&lt;&gt;"内部转账",$M1643&lt;&gt;""),"△填了对方账户，但类别不是内部转账",IF($H1643&lt;0,"△这一笔之后该账户余额成负数了，核一下",""))))))))))))</f>
        <v/>
      </c>
    </row>
    <row r="1644">
      <c r="A1644" s="17">
        <f>IF($C1644="","",COUNTA($C$5:$C1644))</f>
        <v/>
      </c>
      <c r="B1644" s="20" t="n"/>
      <c r="C1644" s="18" t="n"/>
      <c r="D1644" s="18" t="n"/>
      <c r="E1644" s="26" t="n"/>
      <c r="F1644" s="19" t="n"/>
      <c r="G1644" s="19" t="n"/>
      <c r="H1644" s="27">
        <f>IF($C1644="","",ROUND(SUMIF(账户表,$C1644,账户期初)+SUMIFS($F$5:F1644,$C$5:C1644,$C1644)-SUMIFS($G$5:G1644,$C$5:C1644,$C1644),2))</f>
        <v/>
      </c>
      <c r="I1644" s="18" t="n"/>
      <c r="J1644" s="18" t="n"/>
      <c r="K1644" s="28">
        <f>IF($B1644="","",--TEXT($B1644,"yyyymm"))</f>
        <v/>
      </c>
      <c r="L1644" s="29">
        <f>IF($D1644="","",IFERROR(INDEX(类别属性,MATCH($D1644,类别表,0)),""))</f>
        <v/>
      </c>
      <c r="M1644" s="18" t="n"/>
      <c r="N1644" s="18" t="n"/>
      <c r="O1644" s="26" t="n"/>
      <c r="P1644" s="21">
        <f>IF($C1644="","",IF(ISNA(MATCH($C1644,账户表,0)),"※这个账户不在【基础资料】的账户档案里",IF($B1644="","※没填日期，这一笔不会进任何月份的报表",IF(AND($F1644&lt;&gt;"",$G1644&lt;&gt;""),"※收入和支出不能同时填",IF(AND(N($F1644)=0,N($G1644)=0),"※收入和支出都没填",IF(OR(N($F1644)&lt;0,N($G1644)&lt;0),"※金额不能填负数，方向反了就换一列填",IF($D1644="","※没填收支类别，分类报表会漏掉这一笔",IF(ISNA(MATCH($D1644,类别表,0)),"※收支类别不在【基础资料】的清单里",IF(AND($L1644="内部转账",$M1644=""),"△内部转账要在「对方账户」写上另一头",IF(AND($L1644="内部转账",$M1644=$C1644),"※对方账户跟本账户是同一个",IF(AND($L1644&lt;&gt;"内部转账",$M1644&lt;&gt;""),"△填了对方账户，但类别不是内部转账",IF($H1644&lt;0,"△这一笔之后该账户余额成负数了，核一下",""))))))))))))</f>
        <v/>
      </c>
    </row>
    <row r="1645">
      <c r="A1645" s="17">
        <f>IF($C1645="","",COUNTA($C$5:$C1645))</f>
        <v/>
      </c>
      <c r="B1645" s="20" t="n"/>
      <c r="C1645" s="18" t="n"/>
      <c r="D1645" s="18" t="n"/>
      <c r="E1645" s="26" t="n"/>
      <c r="F1645" s="19" t="n"/>
      <c r="G1645" s="19" t="n"/>
      <c r="H1645" s="27">
        <f>IF($C1645="","",ROUND(SUMIF(账户表,$C1645,账户期初)+SUMIFS($F$5:F1645,$C$5:C1645,$C1645)-SUMIFS($G$5:G1645,$C$5:C1645,$C1645),2))</f>
        <v/>
      </c>
      <c r="I1645" s="18" t="n"/>
      <c r="J1645" s="18" t="n"/>
      <c r="K1645" s="28">
        <f>IF($B1645="","",--TEXT($B1645,"yyyymm"))</f>
        <v/>
      </c>
      <c r="L1645" s="29">
        <f>IF($D1645="","",IFERROR(INDEX(类别属性,MATCH($D1645,类别表,0)),""))</f>
        <v/>
      </c>
      <c r="M1645" s="18" t="n"/>
      <c r="N1645" s="18" t="n"/>
      <c r="O1645" s="26" t="n"/>
      <c r="P1645" s="21">
        <f>IF($C1645="","",IF(ISNA(MATCH($C1645,账户表,0)),"※这个账户不在【基础资料】的账户档案里",IF($B1645="","※没填日期，这一笔不会进任何月份的报表",IF(AND($F1645&lt;&gt;"",$G1645&lt;&gt;""),"※收入和支出不能同时填",IF(AND(N($F1645)=0,N($G1645)=0),"※收入和支出都没填",IF(OR(N($F1645)&lt;0,N($G1645)&lt;0),"※金额不能填负数，方向反了就换一列填",IF($D1645="","※没填收支类别，分类报表会漏掉这一笔",IF(ISNA(MATCH($D1645,类别表,0)),"※收支类别不在【基础资料】的清单里",IF(AND($L1645="内部转账",$M1645=""),"△内部转账要在「对方账户」写上另一头",IF(AND($L1645="内部转账",$M1645=$C1645),"※对方账户跟本账户是同一个",IF(AND($L1645&lt;&gt;"内部转账",$M1645&lt;&gt;""),"△填了对方账户，但类别不是内部转账",IF($H1645&lt;0,"△这一笔之后该账户余额成负数了，核一下",""))))))))))))</f>
        <v/>
      </c>
    </row>
    <row r="1646">
      <c r="A1646" s="17">
        <f>IF($C1646="","",COUNTA($C$5:$C1646))</f>
        <v/>
      </c>
      <c r="B1646" s="20" t="n"/>
      <c r="C1646" s="18" t="n"/>
      <c r="D1646" s="18" t="n"/>
      <c r="E1646" s="26" t="n"/>
      <c r="F1646" s="19" t="n"/>
      <c r="G1646" s="19" t="n"/>
      <c r="H1646" s="27">
        <f>IF($C1646="","",ROUND(SUMIF(账户表,$C1646,账户期初)+SUMIFS($F$5:F1646,$C$5:C1646,$C1646)-SUMIFS($G$5:G1646,$C$5:C1646,$C1646),2))</f>
        <v/>
      </c>
      <c r="I1646" s="18" t="n"/>
      <c r="J1646" s="18" t="n"/>
      <c r="K1646" s="28">
        <f>IF($B1646="","",--TEXT($B1646,"yyyymm"))</f>
        <v/>
      </c>
      <c r="L1646" s="29">
        <f>IF($D1646="","",IFERROR(INDEX(类别属性,MATCH($D1646,类别表,0)),""))</f>
        <v/>
      </c>
      <c r="M1646" s="18" t="n"/>
      <c r="N1646" s="18" t="n"/>
      <c r="O1646" s="26" t="n"/>
      <c r="P1646" s="21">
        <f>IF($C1646="","",IF(ISNA(MATCH($C1646,账户表,0)),"※这个账户不在【基础资料】的账户档案里",IF($B1646="","※没填日期，这一笔不会进任何月份的报表",IF(AND($F1646&lt;&gt;"",$G1646&lt;&gt;""),"※收入和支出不能同时填",IF(AND(N($F1646)=0,N($G1646)=0),"※收入和支出都没填",IF(OR(N($F1646)&lt;0,N($G1646)&lt;0),"※金额不能填负数，方向反了就换一列填",IF($D1646="","※没填收支类别，分类报表会漏掉这一笔",IF(ISNA(MATCH($D1646,类别表,0)),"※收支类别不在【基础资料】的清单里",IF(AND($L1646="内部转账",$M1646=""),"△内部转账要在「对方账户」写上另一头",IF(AND($L1646="内部转账",$M1646=$C1646),"※对方账户跟本账户是同一个",IF(AND($L1646&lt;&gt;"内部转账",$M1646&lt;&gt;""),"△填了对方账户，但类别不是内部转账",IF($H1646&lt;0,"△这一笔之后该账户余额成负数了，核一下",""))))))))))))</f>
        <v/>
      </c>
    </row>
    <row r="1647">
      <c r="A1647" s="17">
        <f>IF($C1647="","",COUNTA($C$5:$C1647))</f>
        <v/>
      </c>
      <c r="B1647" s="20" t="n"/>
      <c r="C1647" s="18" t="n"/>
      <c r="D1647" s="18" t="n"/>
      <c r="E1647" s="26" t="n"/>
      <c r="F1647" s="19" t="n"/>
      <c r="G1647" s="19" t="n"/>
      <c r="H1647" s="27">
        <f>IF($C1647="","",ROUND(SUMIF(账户表,$C1647,账户期初)+SUMIFS($F$5:F1647,$C$5:C1647,$C1647)-SUMIFS($G$5:G1647,$C$5:C1647,$C1647),2))</f>
        <v/>
      </c>
      <c r="I1647" s="18" t="n"/>
      <c r="J1647" s="18" t="n"/>
      <c r="K1647" s="28">
        <f>IF($B1647="","",--TEXT($B1647,"yyyymm"))</f>
        <v/>
      </c>
      <c r="L1647" s="29">
        <f>IF($D1647="","",IFERROR(INDEX(类别属性,MATCH($D1647,类别表,0)),""))</f>
        <v/>
      </c>
      <c r="M1647" s="18" t="n"/>
      <c r="N1647" s="18" t="n"/>
      <c r="O1647" s="26" t="n"/>
      <c r="P1647" s="21">
        <f>IF($C1647="","",IF(ISNA(MATCH($C1647,账户表,0)),"※这个账户不在【基础资料】的账户档案里",IF($B1647="","※没填日期，这一笔不会进任何月份的报表",IF(AND($F1647&lt;&gt;"",$G1647&lt;&gt;""),"※收入和支出不能同时填",IF(AND(N($F1647)=0,N($G1647)=0),"※收入和支出都没填",IF(OR(N($F1647)&lt;0,N($G1647)&lt;0),"※金额不能填负数，方向反了就换一列填",IF($D1647="","※没填收支类别，分类报表会漏掉这一笔",IF(ISNA(MATCH($D1647,类别表,0)),"※收支类别不在【基础资料】的清单里",IF(AND($L1647="内部转账",$M1647=""),"△内部转账要在「对方账户」写上另一头",IF(AND($L1647="内部转账",$M1647=$C1647),"※对方账户跟本账户是同一个",IF(AND($L1647&lt;&gt;"内部转账",$M1647&lt;&gt;""),"△填了对方账户，但类别不是内部转账",IF($H1647&lt;0,"△这一笔之后该账户余额成负数了，核一下",""))))))))))))</f>
        <v/>
      </c>
    </row>
    <row r="1648">
      <c r="A1648" s="17">
        <f>IF($C1648="","",COUNTA($C$5:$C1648))</f>
        <v/>
      </c>
      <c r="B1648" s="20" t="n"/>
      <c r="C1648" s="18" t="n"/>
      <c r="D1648" s="18" t="n"/>
      <c r="E1648" s="26" t="n"/>
      <c r="F1648" s="19" t="n"/>
      <c r="G1648" s="19" t="n"/>
      <c r="H1648" s="27">
        <f>IF($C1648="","",ROUND(SUMIF(账户表,$C1648,账户期初)+SUMIFS($F$5:F1648,$C$5:C1648,$C1648)-SUMIFS($G$5:G1648,$C$5:C1648,$C1648),2))</f>
        <v/>
      </c>
      <c r="I1648" s="18" t="n"/>
      <c r="J1648" s="18" t="n"/>
      <c r="K1648" s="28">
        <f>IF($B1648="","",--TEXT($B1648,"yyyymm"))</f>
        <v/>
      </c>
      <c r="L1648" s="29">
        <f>IF($D1648="","",IFERROR(INDEX(类别属性,MATCH($D1648,类别表,0)),""))</f>
        <v/>
      </c>
      <c r="M1648" s="18" t="n"/>
      <c r="N1648" s="18" t="n"/>
      <c r="O1648" s="26" t="n"/>
      <c r="P1648" s="21">
        <f>IF($C1648="","",IF(ISNA(MATCH($C1648,账户表,0)),"※这个账户不在【基础资料】的账户档案里",IF($B1648="","※没填日期，这一笔不会进任何月份的报表",IF(AND($F1648&lt;&gt;"",$G1648&lt;&gt;""),"※收入和支出不能同时填",IF(AND(N($F1648)=0,N($G1648)=0),"※收入和支出都没填",IF(OR(N($F1648)&lt;0,N($G1648)&lt;0),"※金额不能填负数，方向反了就换一列填",IF($D1648="","※没填收支类别，分类报表会漏掉这一笔",IF(ISNA(MATCH($D1648,类别表,0)),"※收支类别不在【基础资料】的清单里",IF(AND($L1648="内部转账",$M1648=""),"△内部转账要在「对方账户」写上另一头",IF(AND($L1648="内部转账",$M1648=$C1648),"※对方账户跟本账户是同一个",IF(AND($L1648&lt;&gt;"内部转账",$M1648&lt;&gt;""),"△填了对方账户，但类别不是内部转账",IF($H1648&lt;0,"△这一笔之后该账户余额成负数了，核一下",""))))))))))))</f>
        <v/>
      </c>
    </row>
    <row r="1649">
      <c r="A1649" s="17">
        <f>IF($C1649="","",COUNTA($C$5:$C1649))</f>
        <v/>
      </c>
      <c r="B1649" s="20" t="n"/>
      <c r="C1649" s="18" t="n"/>
      <c r="D1649" s="18" t="n"/>
      <c r="E1649" s="26" t="n"/>
      <c r="F1649" s="19" t="n"/>
      <c r="G1649" s="19" t="n"/>
      <c r="H1649" s="27">
        <f>IF($C1649="","",ROUND(SUMIF(账户表,$C1649,账户期初)+SUMIFS($F$5:F1649,$C$5:C1649,$C1649)-SUMIFS($G$5:G1649,$C$5:C1649,$C1649),2))</f>
        <v/>
      </c>
      <c r="I1649" s="18" t="n"/>
      <c r="J1649" s="18" t="n"/>
      <c r="K1649" s="28">
        <f>IF($B1649="","",--TEXT($B1649,"yyyymm"))</f>
        <v/>
      </c>
      <c r="L1649" s="29">
        <f>IF($D1649="","",IFERROR(INDEX(类别属性,MATCH($D1649,类别表,0)),""))</f>
        <v/>
      </c>
      <c r="M1649" s="18" t="n"/>
      <c r="N1649" s="18" t="n"/>
      <c r="O1649" s="26" t="n"/>
      <c r="P1649" s="21">
        <f>IF($C1649="","",IF(ISNA(MATCH($C1649,账户表,0)),"※这个账户不在【基础资料】的账户档案里",IF($B1649="","※没填日期，这一笔不会进任何月份的报表",IF(AND($F1649&lt;&gt;"",$G1649&lt;&gt;""),"※收入和支出不能同时填",IF(AND(N($F1649)=0,N($G1649)=0),"※收入和支出都没填",IF(OR(N($F1649)&lt;0,N($G1649)&lt;0),"※金额不能填负数，方向反了就换一列填",IF($D1649="","※没填收支类别，分类报表会漏掉这一笔",IF(ISNA(MATCH($D1649,类别表,0)),"※收支类别不在【基础资料】的清单里",IF(AND($L1649="内部转账",$M1649=""),"△内部转账要在「对方账户」写上另一头",IF(AND($L1649="内部转账",$M1649=$C1649),"※对方账户跟本账户是同一个",IF(AND($L1649&lt;&gt;"内部转账",$M1649&lt;&gt;""),"△填了对方账户，但类别不是内部转账",IF($H1649&lt;0,"△这一笔之后该账户余额成负数了，核一下",""))))))))))))</f>
        <v/>
      </c>
    </row>
    <row r="1650">
      <c r="A1650" s="17">
        <f>IF($C1650="","",COUNTA($C$5:$C1650))</f>
        <v/>
      </c>
      <c r="B1650" s="20" t="n"/>
      <c r="C1650" s="18" t="n"/>
      <c r="D1650" s="18" t="n"/>
      <c r="E1650" s="26" t="n"/>
      <c r="F1650" s="19" t="n"/>
      <c r="G1650" s="19" t="n"/>
      <c r="H1650" s="27">
        <f>IF($C1650="","",ROUND(SUMIF(账户表,$C1650,账户期初)+SUMIFS($F$5:F1650,$C$5:C1650,$C1650)-SUMIFS($G$5:G1650,$C$5:C1650,$C1650),2))</f>
        <v/>
      </c>
      <c r="I1650" s="18" t="n"/>
      <c r="J1650" s="18" t="n"/>
      <c r="K1650" s="28">
        <f>IF($B1650="","",--TEXT($B1650,"yyyymm"))</f>
        <v/>
      </c>
      <c r="L1650" s="29">
        <f>IF($D1650="","",IFERROR(INDEX(类别属性,MATCH($D1650,类别表,0)),""))</f>
        <v/>
      </c>
      <c r="M1650" s="18" t="n"/>
      <c r="N1650" s="18" t="n"/>
      <c r="O1650" s="26" t="n"/>
      <c r="P1650" s="21">
        <f>IF($C1650="","",IF(ISNA(MATCH($C1650,账户表,0)),"※这个账户不在【基础资料】的账户档案里",IF($B1650="","※没填日期，这一笔不会进任何月份的报表",IF(AND($F1650&lt;&gt;"",$G1650&lt;&gt;""),"※收入和支出不能同时填",IF(AND(N($F1650)=0,N($G1650)=0),"※收入和支出都没填",IF(OR(N($F1650)&lt;0,N($G1650)&lt;0),"※金额不能填负数，方向反了就换一列填",IF($D1650="","※没填收支类别，分类报表会漏掉这一笔",IF(ISNA(MATCH($D1650,类别表,0)),"※收支类别不在【基础资料】的清单里",IF(AND($L1650="内部转账",$M1650=""),"△内部转账要在「对方账户」写上另一头",IF(AND($L1650="内部转账",$M1650=$C1650),"※对方账户跟本账户是同一个",IF(AND($L1650&lt;&gt;"内部转账",$M1650&lt;&gt;""),"△填了对方账户，但类别不是内部转账",IF($H1650&lt;0,"△这一笔之后该账户余额成负数了，核一下",""))))))))))))</f>
        <v/>
      </c>
    </row>
    <row r="1651">
      <c r="A1651" s="17">
        <f>IF($C1651="","",COUNTA($C$5:$C1651))</f>
        <v/>
      </c>
      <c r="B1651" s="20" t="n"/>
      <c r="C1651" s="18" t="n"/>
      <c r="D1651" s="18" t="n"/>
      <c r="E1651" s="26" t="n"/>
      <c r="F1651" s="19" t="n"/>
      <c r="G1651" s="19" t="n"/>
      <c r="H1651" s="27">
        <f>IF($C1651="","",ROUND(SUMIF(账户表,$C1651,账户期初)+SUMIFS($F$5:F1651,$C$5:C1651,$C1651)-SUMIFS($G$5:G1651,$C$5:C1651,$C1651),2))</f>
        <v/>
      </c>
      <c r="I1651" s="18" t="n"/>
      <c r="J1651" s="18" t="n"/>
      <c r="K1651" s="28">
        <f>IF($B1651="","",--TEXT($B1651,"yyyymm"))</f>
        <v/>
      </c>
      <c r="L1651" s="29">
        <f>IF($D1651="","",IFERROR(INDEX(类别属性,MATCH($D1651,类别表,0)),""))</f>
        <v/>
      </c>
      <c r="M1651" s="18" t="n"/>
      <c r="N1651" s="18" t="n"/>
      <c r="O1651" s="26" t="n"/>
      <c r="P1651" s="21">
        <f>IF($C1651="","",IF(ISNA(MATCH($C1651,账户表,0)),"※这个账户不在【基础资料】的账户档案里",IF($B1651="","※没填日期，这一笔不会进任何月份的报表",IF(AND($F1651&lt;&gt;"",$G1651&lt;&gt;""),"※收入和支出不能同时填",IF(AND(N($F1651)=0,N($G1651)=0),"※收入和支出都没填",IF(OR(N($F1651)&lt;0,N($G1651)&lt;0),"※金额不能填负数，方向反了就换一列填",IF($D1651="","※没填收支类别，分类报表会漏掉这一笔",IF(ISNA(MATCH($D1651,类别表,0)),"※收支类别不在【基础资料】的清单里",IF(AND($L1651="内部转账",$M1651=""),"△内部转账要在「对方账户」写上另一头",IF(AND($L1651="内部转账",$M1651=$C1651),"※对方账户跟本账户是同一个",IF(AND($L1651&lt;&gt;"内部转账",$M1651&lt;&gt;""),"△填了对方账户，但类别不是内部转账",IF($H1651&lt;0,"△这一笔之后该账户余额成负数了，核一下",""))))))))))))</f>
        <v/>
      </c>
    </row>
    <row r="1652">
      <c r="A1652" s="17">
        <f>IF($C1652="","",COUNTA($C$5:$C1652))</f>
        <v/>
      </c>
      <c r="B1652" s="20" t="n"/>
      <c r="C1652" s="18" t="n"/>
      <c r="D1652" s="18" t="n"/>
      <c r="E1652" s="26" t="n"/>
      <c r="F1652" s="19" t="n"/>
      <c r="G1652" s="19" t="n"/>
      <c r="H1652" s="27">
        <f>IF($C1652="","",ROUND(SUMIF(账户表,$C1652,账户期初)+SUMIFS($F$5:F1652,$C$5:C1652,$C1652)-SUMIFS($G$5:G1652,$C$5:C1652,$C1652),2))</f>
        <v/>
      </c>
      <c r="I1652" s="18" t="n"/>
      <c r="J1652" s="18" t="n"/>
      <c r="K1652" s="28">
        <f>IF($B1652="","",--TEXT($B1652,"yyyymm"))</f>
        <v/>
      </c>
      <c r="L1652" s="29">
        <f>IF($D1652="","",IFERROR(INDEX(类别属性,MATCH($D1652,类别表,0)),""))</f>
        <v/>
      </c>
      <c r="M1652" s="18" t="n"/>
      <c r="N1652" s="18" t="n"/>
      <c r="O1652" s="26" t="n"/>
      <c r="P1652" s="21">
        <f>IF($C1652="","",IF(ISNA(MATCH($C1652,账户表,0)),"※这个账户不在【基础资料】的账户档案里",IF($B1652="","※没填日期，这一笔不会进任何月份的报表",IF(AND($F1652&lt;&gt;"",$G1652&lt;&gt;""),"※收入和支出不能同时填",IF(AND(N($F1652)=0,N($G1652)=0),"※收入和支出都没填",IF(OR(N($F1652)&lt;0,N($G1652)&lt;0),"※金额不能填负数，方向反了就换一列填",IF($D1652="","※没填收支类别，分类报表会漏掉这一笔",IF(ISNA(MATCH($D1652,类别表,0)),"※收支类别不在【基础资料】的清单里",IF(AND($L1652="内部转账",$M1652=""),"△内部转账要在「对方账户」写上另一头",IF(AND($L1652="内部转账",$M1652=$C1652),"※对方账户跟本账户是同一个",IF(AND($L1652&lt;&gt;"内部转账",$M1652&lt;&gt;""),"△填了对方账户，但类别不是内部转账",IF($H1652&lt;0,"△这一笔之后该账户余额成负数了，核一下",""))))))))))))</f>
        <v/>
      </c>
    </row>
    <row r="1653">
      <c r="A1653" s="17">
        <f>IF($C1653="","",COUNTA($C$5:$C1653))</f>
        <v/>
      </c>
      <c r="B1653" s="20" t="n"/>
      <c r="C1653" s="18" t="n"/>
      <c r="D1653" s="18" t="n"/>
      <c r="E1653" s="26" t="n"/>
      <c r="F1653" s="19" t="n"/>
      <c r="G1653" s="19" t="n"/>
      <c r="H1653" s="27">
        <f>IF($C1653="","",ROUND(SUMIF(账户表,$C1653,账户期初)+SUMIFS($F$5:F1653,$C$5:C1653,$C1653)-SUMIFS($G$5:G1653,$C$5:C1653,$C1653),2))</f>
        <v/>
      </c>
      <c r="I1653" s="18" t="n"/>
      <c r="J1653" s="18" t="n"/>
      <c r="K1653" s="28">
        <f>IF($B1653="","",--TEXT($B1653,"yyyymm"))</f>
        <v/>
      </c>
      <c r="L1653" s="29">
        <f>IF($D1653="","",IFERROR(INDEX(类别属性,MATCH($D1653,类别表,0)),""))</f>
        <v/>
      </c>
      <c r="M1653" s="18" t="n"/>
      <c r="N1653" s="18" t="n"/>
      <c r="O1653" s="26" t="n"/>
      <c r="P1653" s="21">
        <f>IF($C1653="","",IF(ISNA(MATCH($C1653,账户表,0)),"※这个账户不在【基础资料】的账户档案里",IF($B1653="","※没填日期，这一笔不会进任何月份的报表",IF(AND($F1653&lt;&gt;"",$G1653&lt;&gt;""),"※收入和支出不能同时填",IF(AND(N($F1653)=0,N($G1653)=0),"※收入和支出都没填",IF(OR(N($F1653)&lt;0,N($G1653)&lt;0),"※金额不能填负数，方向反了就换一列填",IF($D1653="","※没填收支类别，分类报表会漏掉这一笔",IF(ISNA(MATCH($D1653,类别表,0)),"※收支类别不在【基础资料】的清单里",IF(AND($L1653="内部转账",$M1653=""),"△内部转账要在「对方账户」写上另一头",IF(AND($L1653="内部转账",$M1653=$C1653),"※对方账户跟本账户是同一个",IF(AND($L1653&lt;&gt;"内部转账",$M1653&lt;&gt;""),"△填了对方账户，但类别不是内部转账",IF($H1653&lt;0,"△这一笔之后该账户余额成负数了，核一下",""))))))))))))</f>
        <v/>
      </c>
    </row>
    <row r="1654">
      <c r="A1654" s="17">
        <f>IF($C1654="","",COUNTA($C$5:$C1654))</f>
        <v/>
      </c>
      <c r="B1654" s="20" t="n"/>
      <c r="C1654" s="18" t="n"/>
      <c r="D1654" s="18" t="n"/>
      <c r="E1654" s="26" t="n"/>
      <c r="F1654" s="19" t="n"/>
      <c r="G1654" s="19" t="n"/>
      <c r="H1654" s="27">
        <f>IF($C1654="","",ROUND(SUMIF(账户表,$C1654,账户期初)+SUMIFS($F$5:F1654,$C$5:C1654,$C1654)-SUMIFS($G$5:G1654,$C$5:C1654,$C1654),2))</f>
        <v/>
      </c>
      <c r="I1654" s="18" t="n"/>
      <c r="J1654" s="18" t="n"/>
      <c r="K1654" s="28">
        <f>IF($B1654="","",--TEXT($B1654,"yyyymm"))</f>
        <v/>
      </c>
      <c r="L1654" s="29">
        <f>IF($D1654="","",IFERROR(INDEX(类别属性,MATCH($D1654,类别表,0)),""))</f>
        <v/>
      </c>
      <c r="M1654" s="18" t="n"/>
      <c r="N1654" s="18" t="n"/>
      <c r="O1654" s="26" t="n"/>
      <c r="P1654" s="21">
        <f>IF($C1654="","",IF(ISNA(MATCH($C1654,账户表,0)),"※这个账户不在【基础资料】的账户档案里",IF($B1654="","※没填日期，这一笔不会进任何月份的报表",IF(AND($F1654&lt;&gt;"",$G1654&lt;&gt;""),"※收入和支出不能同时填",IF(AND(N($F1654)=0,N($G1654)=0),"※收入和支出都没填",IF(OR(N($F1654)&lt;0,N($G1654)&lt;0),"※金额不能填负数，方向反了就换一列填",IF($D1654="","※没填收支类别，分类报表会漏掉这一笔",IF(ISNA(MATCH($D1654,类别表,0)),"※收支类别不在【基础资料】的清单里",IF(AND($L1654="内部转账",$M1654=""),"△内部转账要在「对方账户」写上另一头",IF(AND($L1654="内部转账",$M1654=$C1654),"※对方账户跟本账户是同一个",IF(AND($L1654&lt;&gt;"内部转账",$M1654&lt;&gt;""),"△填了对方账户，但类别不是内部转账",IF($H1654&lt;0,"△这一笔之后该账户余额成负数了，核一下",""))))))))))))</f>
        <v/>
      </c>
    </row>
    <row r="1655">
      <c r="A1655" s="17">
        <f>IF($C1655="","",COUNTA($C$5:$C1655))</f>
        <v/>
      </c>
      <c r="B1655" s="20" t="n"/>
      <c r="C1655" s="18" t="n"/>
      <c r="D1655" s="18" t="n"/>
      <c r="E1655" s="26" t="n"/>
      <c r="F1655" s="19" t="n"/>
      <c r="G1655" s="19" t="n"/>
      <c r="H1655" s="27">
        <f>IF($C1655="","",ROUND(SUMIF(账户表,$C1655,账户期初)+SUMIFS($F$5:F1655,$C$5:C1655,$C1655)-SUMIFS($G$5:G1655,$C$5:C1655,$C1655),2))</f>
        <v/>
      </c>
      <c r="I1655" s="18" t="n"/>
      <c r="J1655" s="18" t="n"/>
      <c r="K1655" s="28">
        <f>IF($B1655="","",--TEXT($B1655,"yyyymm"))</f>
        <v/>
      </c>
      <c r="L1655" s="29">
        <f>IF($D1655="","",IFERROR(INDEX(类别属性,MATCH($D1655,类别表,0)),""))</f>
        <v/>
      </c>
      <c r="M1655" s="18" t="n"/>
      <c r="N1655" s="18" t="n"/>
      <c r="O1655" s="26" t="n"/>
      <c r="P1655" s="21">
        <f>IF($C1655="","",IF(ISNA(MATCH($C1655,账户表,0)),"※这个账户不在【基础资料】的账户档案里",IF($B1655="","※没填日期，这一笔不会进任何月份的报表",IF(AND($F1655&lt;&gt;"",$G1655&lt;&gt;""),"※收入和支出不能同时填",IF(AND(N($F1655)=0,N($G1655)=0),"※收入和支出都没填",IF(OR(N($F1655)&lt;0,N($G1655)&lt;0),"※金额不能填负数，方向反了就换一列填",IF($D1655="","※没填收支类别，分类报表会漏掉这一笔",IF(ISNA(MATCH($D1655,类别表,0)),"※收支类别不在【基础资料】的清单里",IF(AND($L1655="内部转账",$M1655=""),"△内部转账要在「对方账户」写上另一头",IF(AND($L1655="内部转账",$M1655=$C1655),"※对方账户跟本账户是同一个",IF(AND($L1655&lt;&gt;"内部转账",$M1655&lt;&gt;""),"△填了对方账户，但类别不是内部转账",IF($H1655&lt;0,"△这一笔之后该账户余额成负数了，核一下",""))))))))))))</f>
        <v/>
      </c>
    </row>
    <row r="1656">
      <c r="A1656" s="17">
        <f>IF($C1656="","",COUNTA($C$5:$C1656))</f>
        <v/>
      </c>
      <c r="B1656" s="20" t="n"/>
      <c r="C1656" s="18" t="n"/>
      <c r="D1656" s="18" t="n"/>
      <c r="E1656" s="26" t="n"/>
      <c r="F1656" s="19" t="n"/>
      <c r="G1656" s="19" t="n"/>
      <c r="H1656" s="27">
        <f>IF($C1656="","",ROUND(SUMIF(账户表,$C1656,账户期初)+SUMIFS($F$5:F1656,$C$5:C1656,$C1656)-SUMIFS($G$5:G1656,$C$5:C1656,$C1656),2))</f>
        <v/>
      </c>
      <c r="I1656" s="18" t="n"/>
      <c r="J1656" s="18" t="n"/>
      <c r="K1656" s="28">
        <f>IF($B1656="","",--TEXT($B1656,"yyyymm"))</f>
        <v/>
      </c>
      <c r="L1656" s="29">
        <f>IF($D1656="","",IFERROR(INDEX(类别属性,MATCH($D1656,类别表,0)),""))</f>
        <v/>
      </c>
      <c r="M1656" s="18" t="n"/>
      <c r="N1656" s="18" t="n"/>
      <c r="O1656" s="26" t="n"/>
      <c r="P1656" s="21">
        <f>IF($C1656="","",IF(ISNA(MATCH($C1656,账户表,0)),"※这个账户不在【基础资料】的账户档案里",IF($B1656="","※没填日期，这一笔不会进任何月份的报表",IF(AND($F1656&lt;&gt;"",$G1656&lt;&gt;""),"※收入和支出不能同时填",IF(AND(N($F1656)=0,N($G1656)=0),"※收入和支出都没填",IF(OR(N($F1656)&lt;0,N($G1656)&lt;0),"※金额不能填负数，方向反了就换一列填",IF($D1656="","※没填收支类别，分类报表会漏掉这一笔",IF(ISNA(MATCH($D1656,类别表,0)),"※收支类别不在【基础资料】的清单里",IF(AND($L1656="内部转账",$M1656=""),"△内部转账要在「对方账户」写上另一头",IF(AND($L1656="内部转账",$M1656=$C1656),"※对方账户跟本账户是同一个",IF(AND($L1656&lt;&gt;"内部转账",$M1656&lt;&gt;""),"△填了对方账户，但类别不是内部转账",IF($H1656&lt;0,"△这一笔之后该账户余额成负数了，核一下",""))))))))))))</f>
        <v/>
      </c>
    </row>
    <row r="1657">
      <c r="A1657" s="17">
        <f>IF($C1657="","",COUNTA($C$5:$C1657))</f>
        <v/>
      </c>
      <c r="B1657" s="20" t="n"/>
      <c r="C1657" s="18" t="n"/>
      <c r="D1657" s="18" t="n"/>
      <c r="E1657" s="26" t="n"/>
      <c r="F1657" s="19" t="n"/>
      <c r="G1657" s="19" t="n"/>
      <c r="H1657" s="27">
        <f>IF($C1657="","",ROUND(SUMIF(账户表,$C1657,账户期初)+SUMIFS($F$5:F1657,$C$5:C1657,$C1657)-SUMIFS($G$5:G1657,$C$5:C1657,$C1657),2))</f>
        <v/>
      </c>
      <c r="I1657" s="18" t="n"/>
      <c r="J1657" s="18" t="n"/>
      <c r="K1657" s="28">
        <f>IF($B1657="","",--TEXT($B1657,"yyyymm"))</f>
        <v/>
      </c>
      <c r="L1657" s="29">
        <f>IF($D1657="","",IFERROR(INDEX(类别属性,MATCH($D1657,类别表,0)),""))</f>
        <v/>
      </c>
      <c r="M1657" s="18" t="n"/>
      <c r="N1657" s="18" t="n"/>
      <c r="O1657" s="26" t="n"/>
      <c r="P1657" s="21">
        <f>IF($C1657="","",IF(ISNA(MATCH($C1657,账户表,0)),"※这个账户不在【基础资料】的账户档案里",IF($B1657="","※没填日期，这一笔不会进任何月份的报表",IF(AND($F1657&lt;&gt;"",$G1657&lt;&gt;""),"※收入和支出不能同时填",IF(AND(N($F1657)=0,N($G1657)=0),"※收入和支出都没填",IF(OR(N($F1657)&lt;0,N($G1657)&lt;0),"※金额不能填负数，方向反了就换一列填",IF($D1657="","※没填收支类别，分类报表会漏掉这一笔",IF(ISNA(MATCH($D1657,类别表,0)),"※收支类别不在【基础资料】的清单里",IF(AND($L1657="内部转账",$M1657=""),"△内部转账要在「对方账户」写上另一头",IF(AND($L1657="内部转账",$M1657=$C1657),"※对方账户跟本账户是同一个",IF(AND($L1657&lt;&gt;"内部转账",$M1657&lt;&gt;""),"△填了对方账户，但类别不是内部转账",IF($H1657&lt;0,"△这一笔之后该账户余额成负数了，核一下",""))))))))))))</f>
        <v/>
      </c>
    </row>
    <row r="1658">
      <c r="A1658" s="17">
        <f>IF($C1658="","",COUNTA($C$5:$C1658))</f>
        <v/>
      </c>
      <c r="B1658" s="20" t="n"/>
      <c r="C1658" s="18" t="n"/>
      <c r="D1658" s="18" t="n"/>
      <c r="E1658" s="26" t="n"/>
      <c r="F1658" s="19" t="n"/>
      <c r="G1658" s="19" t="n"/>
      <c r="H1658" s="27">
        <f>IF($C1658="","",ROUND(SUMIF(账户表,$C1658,账户期初)+SUMIFS($F$5:F1658,$C$5:C1658,$C1658)-SUMIFS($G$5:G1658,$C$5:C1658,$C1658),2))</f>
        <v/>
      </c>
      <c r="I1658" s="18" t="n"/>
      <c r="J1658" s="18" t="n"/>
      <c r="K1658" s="28">
        <f>IF($B1658="","",--TEXT($B1658,"yyyymm"))</f>
        <v/>
      </c>
      <c r="L1658" s="29">
        <f>IF($D1658="","",IFERROR(INDEX(类别属性,MATCH($D1658,类别表,0)),""))</f>
        <v/>
      </c>
      <c r="M1658" s="18" t="n"/>
      <c r="N1658" s="18" t="n"/>
      <c r="O1658" s="26" t="n"/>
      <c r="P1658" s="21">
        <f>IF($C1658="","",IF(ISNA(MATCH($C1658,账户表,0)),"※这个账户不在【基础资料】的账户档案里",IF($B1658="","※没填日期，这一笔不会进任何月份的报表",IF(AND($F1658&lt;&gt;"",$G1658&lt;&gt;""),"※收入和支出不能同时填",IF(AND(N($F1658)=0,N($G1658)=0),"※收入和支出都没填",IF(OR(N($F1658)&lt;0,N($G1658)&lt;0),"※金额不能填负数，方向反了就换一列填",IF($D1658="","※没填收支类别，分类报表会漏掉这一笔",IF(ISNA(MATCH($D1658,类别表,0)),"※收支类别不在【基础资料】的清单里",IF(AND($L1658="内部转账",$M1658=""),"△内部转账要在「对方账户」写上另一头",IF(AND($L1658="内部转账",$M1658=$C1658),"※对方账户跟本账户是同一个",IF(AND($L1658&lt;&gt;"内部转账",$M1658&lt;&gt;""),"△填了对方账户，但类别不是内部转账",IF($H1658&lt;0,"△这一笔之后该账户余额成负数了，核一下",""))))))))))))</f>
        <v/>
      </c>
    </row>
    <row r="1659">
      <c r="A1659" s="17">
        <f>IF($C1659="","",COUNTA($C$5:$C1659))</f>
        <v/>
      </c>
      <c r="B1659" s="20" t="n"/>
      <c r="C1659" s="18" t="n"/>
      <c r="D1659" s="18" t="n"/>
      <c r="E1659" s="26" t="n"/>
      <c r="F1659" s="19" t="n"/>
      <c r="G1659" s="19" t="n"/>
      <c r="H1659" s="27">
        <f>IF($C1659="","",ROUND(SUMIF(账户表,$C1659,账户期初)+SUMIFS($F$5:F1659,$C$5:C1659,$C1659)-SUMIFS($G$5:G1659,$C$5:C1659,$C1659),2))</f>
        <v/>
      </c>
      <c r="I1659" s="18" t="n"/>
      <c r="J1659" s="18" t="n"/>
      <c r="K1659" s="28">
        <f>IF($B1659="","",--TEXT($B1659,"yyyymm"))</f>
        <v/>
      </c>
      <c r="L1659" s="29">
        <f>IF($D1659="","",IFERROR(INDEX(类别属性,MATCH($D1659,类别表,0)),""))</f>
        <v/>
      </c>
      <c r="M1659" s="18" t="n"/>
      <c r="N1659" s="18" t="n"/>
      <c r="O1659" s="26" t="n"/>
      <c r="P1659" s="21">
        <f>IF($C1659="","",IF(ISNA(MATCH($C1659,账户表,0)),"※这个账户不在【基础资料】的账户档案里",IF($B1659="","※没填日期，这一笔不会进任何月份的报表",IF(AND($F1659&lt;&gt;"",$G1659&lt;&gt;""),"※收入和支出不能同时填",IF(AND(N($F1659)=0,N($G1659)=0),"※收入和支出都没填",IF(OR(N($F1659)&lt;0,N($G1659)&lt;0),"※金额不能填负数，方向反了就换一列填",IF($D1659="","※没填收支类别，分类报表会漏掉这一笔",IF(ISNA(MATCH($D1659,类别表,0)),"※收支类别不在【基础资料】的清单里",IF(AND($L1659="内部转账",$M1659=""),"△内部转账要在「对方账户」写上另一头",IF(AND($L1659="内部转账",$M1659=$C1659),"※对方账户跟本账户是同一个",IF(AND($L1659&lt;&gt;"内部转账",$M1659&lt;&gt;""),"△填了对方账户，但类别不是内部转账",IF($H1659&lt;0,"△这一笔之后该账户余额成负数了，核一下",""))))))))))))</f>
        <v/>
      </c>
    </row>
    <row r="1660">
      <c r="A1660" s="17">
        <f>IF($C1660="","",COUNTA($C$5:$C1660))</f>
        <v/>
      </c>
      <c r="B1660" s="20" t="n"/>
      <c r="C1660" s="18" t="n"/>
      <c r="D1660" s="18" t="n"/>
      <c r="E1660" s="26" t="n"/>
      <c r="F1660" s="19" t="n"/>
      <c r="G1660" s="19" t="n"/>
      <c r="H1660" s="27">
        <f>IF($C1660="","",ROUND(SUMIF(账户表,$C1660,账户期初)+SUMIFS($F$5:F1660,$C$5:C1660,$C1660)-SUMIFS($G$5:G1660,$C$5:C1660,$C1660),2))</f>
        <v/>
      </c>
      <c r="I1660" s="18" t="n"/>
      <c r="J1660" s="18" t="n"/>
      <c r="K1660" s="28">
        <f>IF($B1660="","",--TEXT($B1660,"yyyymm"))</f>
        <v/>
      </c>
      <c r="L1660" s="29">
        <f>IF($D1660="","",IFERROR(INDEX(类别属性,MATCH($D1660,类别表,0)),""))</f>
        <v/>
      </c>
      <c r="M1660" s="18" t="n"/>
      <c r="N1660" s="18" t="n"/>
      <c r="O1660" s="26" t="n"/>
      <c r="P1660" s="21">
        <f>IF($C1660="","",IF(ISNA(MATCH($C1660,账户表,0)),"※这个账户不在【基础资料】的账户档案里",IF($B1660="","※没填日期，这一笔不会进任何月份的报表",IF(AND($F1660&lt;&gt;"",$G1660&lt;&gt;""),"※收入和支出不能同时填",IF(AND(N($F1660)=0,N($G1660)=0),"※收入和支出都没填",IF(OR(N($F1660)&lt;0,N($G1660)&lt;0),"※金额不能填负数，方向反了就换一列填",IF($D1660="","※没填收支类别，分类报表会漏掉这一笔",IF(ISNA(MATCH($D1660,类别表,0)),"※收支类别不在【基础资料】的清单里",IF(AND($L1660="内部转账",$M1660=""),"△内部转账要在「对方账户」写上另一头",IF(AND($L1660="内部转账",$M1660=$C1660),"※对方账户跟本账户是同一个",IF(AND($L1660&lt;&gt;"内部转账",$M1660&lt;&gt;""),"△填了对方账户，但类别不是内部转账",IF($H1660&lt;0,"△这一笔之后该账户余额成负数了，核一下",""))))))))))))</f>
        <v/>
      </c>
    </row>
    <row r="1661">
      <c r="A1661" s="17">
        <f>IF($C1661="","",COUNTA($C$5:$C1661))</f>
        <v/>
      </c>
      <c r="B1661" s="20" t="n"/>
      <c r="C1661" s="18" t="n"/>
      <c r="D1661" s="18" t="n"/>
      <c r="E1661" s="26" t="n"/>
      <c r="F1661" s="19" t="n"/>
      <c r="G1661" s="19" t="n"/>
      <c r="H1661" s="27">
        <f>IF($C1661="","",ROUND(SUMIF(账户表,$C1661,账户期初)+SUMIFS($F$5:F1661,$C$5:C1661,$C1661)-SUMIFS($G$5:G1661,$C$5:C1661,$C1661),2))</f>
        <v/>
      </c>
      <c r="I1661" s="18" t="n"/>
      <c r="J1661" s="18" t="n"/>
      <c r="K1661" s="28">
        <f>IF($B1661="","",--TEXT($B1661,"yyyymm"))</f>
        <v/>
      </c>
      <c r="L1661" s="29">
        <f>IF($D1661="","",IFERROR(INDEX(类别属性,MATCH($D1661,类别表,0)),""))</f>
        <v/>
      </c>
      <c r="M1661" s="18" t="n"/>
      <c r="N1661" s="18" t="n"/>
      <c r="O1661" s="26" t="n"/>
      <c r="P1661" s="21">
        <f>IF($C1661="","",IF(ISNA(MATCH($C1661,账户表,0)),"※这个账户不在【基础资料】的账户档案里",IF($B1661="","※没填日期，这一笔不会进任何月份的报表",IF(AND($F1661&lt;&gt;"",$G1661&lt;&gt;""),"※收入和支出不能同时填",IF(AND(N($F1661)=0,N($G1661)=0),"※收入和支出都没填",IF(OR(N($F1661)&lt;0,N($G1661)&lt;0),"※金额不能填负数，方向反了就换一列填",IF($D1661="","※没填收支类别，分类报表会漏掉这一笔",IF(ISNA(MATCH($D1661,类别表,0)),"※收支类别不在【基础资料】的清单里",IF(AND($L1661="内部转账",$M1661=""),"△内部转账要在「对方账户」写上另一头",IF(AND($L1661="内部转账",$M1661=$C1661),"※对方账户跟本账户是同一个",IF(AND($L1661&lt;&gt;"内部转账",$M1661&lt;&gt;""),"△填了对方账户，但类别不是内部转账",IF($H1661&lt;0,"△这一笔之后该账户余额成负数了，核一下",""))))))))))))</f>
        <v/>
      </c>
    </row>
    <row r="1662">
      <c r="A1662" s="17">
        <f>IF($C1662="","",COUNTA($C$5:$C1662))</f>
        <v/>
      </c>
      <c r="B1662" s="20" t="n"/>
      <c r="C1662" s="18" t="n"/>
      <c r="D1662" s="18" t="n"/>
      <c r="E1662" s="26" t="n"/>
      <c r="F1662" s="19" t="n"/>
      <c r="G1662" s="19" t="n"/>
      <c r="H1662" s="27">
        <f>IF($C1662="","",ROUND(SUMIF(账户表,$C1662,账户期初)+SUMIFS($F$5:F1662,$C$5:C1662,$C1662)-SUMIFS($G$5:G1662,$C$5:C1662,$C1662),2))</f>
        <v/>
      </c>
      <c r="I1662" s="18" t="n"/>
      <c r="J1662" s="18" t="n"/>
      <c r="K1662" s="28">
        <f>IF($B1662="","",--TEXT($B1662,"yyyymm"))</f>
        <v/>
      </c>
      <c r="L1662" s="29">
        <f>IF($D1662="","",IFERROR(INDEX(类别属性,MATCH($D1662,类别表,0)),""))</f>
        <v/>
      </c>
      <c r="M1662" s="18" t="n"/>
      <c r="N1662" s="18" t="n"/>
      <c r="O1662" s="26" t="n"/>
      <c r="P1662" s="21">
        <f>IF($C1662="","",IF(ISNA(MATCH($C1662,账户表,0)),"※这个账户不在【基础资料】的账户档案里",IF($B1662="","※没填日期，这一笔不会进任何月份的报表",IF(AND($F1662&lt;&gt;"",$G1662&lt;&gt;""),"※收入和支出不能同时填",IF(AND(N($F1662)=0,N($G1662)=0),"※收入和支出都没填",IF(OR(N($F1662)&lt;0,N($G1662)&lt;0),"※金额不能填负数，方向反了就换一列填",IF($D1662="","※没填收支类别，分类报表会漏掉这一笔",IF(ISNA(MATCH($D1662,类别表,0)),"※收支类别不在【基础资料】的清单里",IF(AND($L1662="内部转账",$M1662=""),"△内部转账要在「对方账户」写上另一头",IF(AND($L1662="内部转账",$M1662=$C1662),"※对方账户跟本账户是同一个",IF(AND($L1662&lt;&gt;"内部转账",$M1662&lt;&gt;""),"△填了对方账户，但类别不是内部转账",IF($H1662&lt;0,"△这一笔之后该账户余额成负数了，核一下",""))))))))))))</f>
        <v/>
      </c>
    </row>
    <row r="1663">
      <c r="A1663" s="17">
        <f>IF($C1663="","",COUNTA($C$5:$C1663))</f>
        <v/>
      </c>
      <c r="B1663" s="20" t="n"/>
      <c r="C1663" s="18" t="n"/>
      <c r="D1663" s="18" t="n"/>
      <c r="E1663" s="26" t="n"/>
      <c r="F1663" s="19" t="n"/>
      <c r="G1663" s="19" t="n"/>
      <c r="H1663" s="27">
        <f>IF($C1663="","",ROUND(SUMIF(账户表,$C1663,账户期初)+SUMIFS($F$5:F1663,$C$5:C1663,$C1663)-SUMIFS($G$5:G1663,$C$5:C1663,$C1663),2))</f>
        <v/>
      </c>
      <c r="I1663" s="18" t="n"/>
      <c r="J1663" s="18" t="n"/>
      <c r="K1663" s="28">
        <f>IF($B1663="","",--TEXT($B1663,"yyyymm"))</f>
        <v/>
      </c>
      <c r="L1663" s="29">
        <f>IF($D1663="","",IFERROR(INDEX(类别属性,MATCH($D1663,类别表,0)),""))</f>
        <v/>
      </c>
      <c r="M1663" s="18" t="n"/>
      <c r="N1663" s="18" t="n"/>
      <c r="O1663" s="26" t="n"/>
      <c r="P1663" s="21">
        <f>IF($C1663="","",IF(ISNA(MATCH($C1663,账户表,0)),"※这个账户不在【基础资料】的账户档案里",IF($B1663="","※没填日期，这一笔不会进任何月份的报表",IF(AND($F1663&lt;&gt;"",$G1663&lt;&gt;""),"※收入和支出不能同时填",IF(AND(N($F1663)=0,N($G1663)=0),"※收入和支出都没填",IF(OR(N($F1663)&lt;0,N($G1663)&lt;0),"※金额不能填负数，方向反了就换一列填",IF($D1663="","※没填收支类别，分类报表会漏掉这一笔",IF(ISNA(MATCH($D1663,类别表,0)),"※收支类别不在【基础资料】的清单里",IF(AND($L1663="内部转账",$M1663=""),"△内部转账要在「对方账户」写上另一头",IF(AND($L1663="内部转账",$M1663=$C1663),"※对方账户跟本账户是同一个",IF(AND($L1663&lt;&gt;"内部转账",$M1663&lt;&gt;""),"△填了对方账户，但类别不是内部转账",IF($H1663&lt;0,"△这一笔之后该账户余额成负数了，核一下",""))))))))))))</f>
        <v/>
      </c>
    </row>
    <row r="1664">
      <c r="A1664" s="17">
        <f>IF($C1664="","",COUNTA($C$5:$C1664))</f>
        <v/>
      </c>
      <c r="B1664" s="20" t="n"/>
      <c r="C1664" s="18" t="n"/>
      <c r="D1664" s="18" t="n"/>
      <c r="E1664" s="26" t="n"/>
      <c r="F1664" s="19" t="n"/>
      <c r="G1664" s="19" t="n"/>
      <c r="H1664" s="27">
        <f>IF($C1664="","",ROUND(SUMIF(账户表,$C1664,账户期初)+SUMIFS($F$5:F1664,$C$5:C1664,$C1664)-SUMIFS($G$5:G1664,$C$5:C1664,$C1664),2))</f>
        <v/>
      </c>
      <c r="I1664" s="18" t="n"/>
      <c r="J1664" s="18" t="n"/>
      <c r="K1664" s="28">
        <f>IF($B1664="","",--TEXT($B1664,"yyyymm"))</f>
        <v/>
      </c>
      <c r="L1664" s="29">
        <f>IF($D1664="","",IFERROR(INDEX(类别属性,MATCH($D1664,类别表,0)),""))</f>
        <v/>
      </c>
      <c r="M1664" s="18" t="n"/>
      <c r="N1664" s="18" t="n"/>
      <c r="O1664" s="26" t="n"/>
      <c r="P1664" s="21">
        <f>IF($C1664="","",IF(ISNA(MATCH($C1664,账户表,0)),"※这个账户不在【基础资料】的账户档案里",IF($B1664="","※没填日期，这一笔不会进任何月份的报表",IF(AND($F1664&lt;&gt;"",$G1664&lt;&gt;""),"※收入和支出不能同时填",IF(AND(N($F1664)=0,N($G1664)=0),"※收入和支出都没填",IF(OR(N($F1664)&lt;0,N($G1664)&lt;0),"※金额不能填负数，方向反了就换一列填",IF($D1664="","※没填收支类别，分类报表会漏掉这一笔",IF(ISNA(MATCH($D1664,类别表,0)),"※收支类别不在【基础资料】的清单里",IF(AND($L1664="内部转账",$M1664=""),"△内部转账要在「对方账户」写上另一头",IF(AND($L1664="内部转账",$M1664=$C1664),"※对方账户跟本账户是同一个",IF(AND($L1664&lt;&gt;"内部转账",$M1664&lt;&gt;""),"△填了对方账户，但类别不是内部转账",IF($H1664&lt;0,"△这一笔之后该账户余额成负数了，核一下",""))))))))))))</f>
        <v/>
      </c>
    </row>
    <row r="1665">
      <c r="A1665" s="17">
        <f>IF($C1665="","",COUNTA($C$5:$C1665))</f>
        <v/>
      </c>
      <c r="B1665" s="20" t="n"/>
      <c r="C1665" s="18" t="n"/>
      <c r="D1665" s="18" t="n"/>
      <c r="E1665" s="26" t="n"/>
      <c r="F1665" s="19" t="n"/>
      <c r="G1665" s="19" t="n"/>
      <c r="H1665" s="27">
        <f>IF($C1665="","",ROUND(SUMIF(账户表,$C1665,账户期初)+SUMIFS($F$5:F1665,$C$5:C1665,$C1665)-SUMIFS($G$5:G1665,$C$5:C1665,$C1665),2))</f>
        <v/>
      </c>
      <c r="I1665" s="18" t="n"/>
      <c r="J1665" s="18" t="n"/>
      <c r="K1665" s="28">
        <f>IF($B1665="","",--TEXT($B1665,"yyyymm"))</f>
        <v/>
      </c>
      <c r="L1665" s="29">
        <f>IF($D1665="","",IFERROR(INDEX(类别属性,MATCH($D1665,类别表,0)),""))</f>
        <v/>
      </c>
      <c r="M1665" s="18" t="n"/>
      <c r="N1665" s="18" t="n"/>
      <c r="O1665" s="26" t="n"/>
      <c r="P1665" s="21">
        <f>IF($C1665="","",IF(ISNA(MATCH($C1665,账户表,0)),"※这个账户不在【基础资料】的账户档案里",IF($B1665="","※没填日期，这一笔不会进任何月份的报表",IF(AND($F1665&lt;&gt;"",$G1665&lt;&gt;""),"※收入和支出不能同时填",IF(AND(N($F1665)=0,N($G1665)=0),"※收入和支出都没填",IF(OR(N($F1665)&lt;0,N($G1665)&lt;0),"※金额不能填负数，方向反了就换一列填",IF($D1665="","※没填收支类别，分类报表会漏掉这一笔",IF(ISNA(MATCH($D1665,类别表,0)),"※收支类别不在【基础资料】的清单里",IF(AND($L1665="内部转账",$M1665=""),"△内部转账要在「对方账户」写上另一头",IF(AND($L1665="内部转账",$M1665=$C1665),"※对方账户跟本账户是同一个",IF(AND($L1665&lt;&gt;"内部转账",$M1665&lt;&gt;""),"△填了对方账户，但类别不是内部转账",IF($H1665&lt;0,"△这一笔之后该账户余额成负数了，核一下",""))))))))))))</f>
        <v/>
      </c>
    </row>
    <row r="1666">
      <c r="A1666" s="17">
        <f>IF($C1666="","",COUNTA($C$5:$C1666))</f>
        <v/>
      </c>
      <c r="B1666" s="20" t="n"/>
      <c r="C1666" s="18" t="n"/>
      <c r="D1666" s="18" t="n"/>
      <c r="E1666" s="26" t="n"/>
      <c r="F1666" s="19" t="n"/>
      <c r="G1666" s="19" t="n"/>
      <c r="H1666" s="27">
        <f>IF($C1666="","",ROUND(SUMIF(账户表,$C1666,账户期初)+SUMIFS($F$5:F1666,$C$5:C1666,$C1666)-SUMIFS($G$5:G1666,$C$5:C1666,$C1666),2))</f>
        <v/>
      </c>
      <c r="I1666" s="18" t="n"/>
      <c r="J1666" s="18" t="n"/>
      <c r="K1666" s="28">
        <f>IF($B1666="","",--TEXT($B1666,"yyyymm"))</f>
        <v/>
      </c>
      <c r="L1666" s="29">
        <f>IF($D1666="","",IFERROR(INDEX(类别属性,MATCH($D1666,类别表,0)),""))</f>
        <v/>
      </c>
      <c r="M1666" s="18" t="n"/>
      <c r="N1666" s="18" t="n"/>
      <c r="O1666" s="26" t="n"/>
      <c r="P1666" s="21">
        <f>IF($C1666="","",IF(ISNA(MATCH($C1666,账户表,0)),"※这个账户不在【基础资料】的账户档案里",IF($B1666="","※没填日期，这一笔不会进任何月份的报表",IF(AND($F1666&lt;&gt;"",$G1666&lt;&gt;""),"※收入和支出不能同时填",IF(AND(N($F1666)=0,N($G1666)=0),"※收入和支出都没填",IF(OR(N($F1666)&lt;0,N($G1666)&lt;0),"※金额不能填负数，方向反了就换一列填",IF($D1666="","※没填收支类别，分类报表会漏掉这一笔",IF(ISNA(MATCH($D1666,类别表,0)),"※收支类别不在【基础资料】的清单里",IF(AND($L1666="内部转账",$M1666=""),"△内部转账要在「对方账户」写上另一头",IF(AND($L1666="内部转账",$M1666=$C1666),"※对方账户跟本账户是同一个",IF(AND($L1666&lt;&gt;"内部转账",$M1666&lt;&gt;""),"△填了对方账户，但类别不是内部转账",IF($H1666&lt;0,"△这一笔之后该账户余额成负数了，核一下",""))))))))))))</f>
        <v/>
      </c>
    </row>
    <row r="1667">
      <c r="A1667" s="17">
        <f>IF($C1667="","",COUNTA($C$5:$C1667))</f>
        <v/>
      </c>
      <c r="B1667" s="20" t="n"/>
      <c r="C1667" s="18" t="n"/>
      <c r="D1667" s="18" t="n"/>
      <c r="E1667" s="26" t="n"/>
      <c r="F1667" s="19" t="n"/>
      <c r="G1667" s="19" t="n"/>
      <c r="H1667" s="27">
        <f>IF($C1667="","",ROUND(SUMIF(账户表,$C1667,账户期初)+SUMIFS($F$5:F1667,$C$5:C1667,$C1667)-SUMIFS($G$5:G1667,$C$5:C1667,$C1667),2))</f>
        <v/>
      </c>
      <c r="I1667" s="18" t="n"/>
      <c r="J1667" s="18" t="n"/>
      <c r="K1667" s="28">
        <f>IF($B1667="","",--TEXT($B1667,"yyyymm"))</f>
        <v/>
      </c>
      <c r="L1667" s="29">
        <f>IF($D1667="","",IFERROR(INDEX(类别属性,MATCH($D1667,类别表,0)),""))</f>
        <v/>
      </c>
      <c r="M1667" s="18" t="n"/>
      <c r="N1667" s="18" t="n"/>
      <c r="O1667" s="26" t="n"/>
      <c r="P1667" s="21">
        <f>IF($C1667="","",IF(ISNA(MATCH($C1667,账户表,0)),"※这个账户不在【基础资料】的账户档案里",IF($B1667="","※没填日期，这一笔不会进任何月份的报表",IF(AND($F1667&lt;&gt;"",$G1667&lt;&gt;""),"※收入和支出不能同时填",IF(AND(N($F1667)=0,N($G1667)=0),"※收入和支出都没填",IF(OR(N($F1667)&lt;0,N($G1667)&lt;0),"※金额不能填负数，方向反了就换一列填",IF($D1667="","※没填收支类别，分类报表会漏掉这一笔",IF(ISNA(MATCH($D1667,类别表,0)),"※收支类别不在【基础资料】的清单里",IF(AND($L1667="内部转账",$M1667=""),"△内部转账要在「对方账户」写上另一头",IF(AND($L1667="内部转账",$M1667=$C1667),"※对方账户跟本账户是同一个",IF(AND($L1667&lt;&gt;"内部转账",$M1667&lt;&gt;""),"△填了对方账户，但类别不是内部转账",IF($H1667&lt;0,"△这一笔之后该账户余额成负数了，核一下",""))))))))))))</f>
        <v/>
      </c>
    </row>
    <row r="1668">
      <c r="A1668" s="17">
        <f>IF($C1668="","",COUNTA($C$5:$C1668))</f>
        <v/>
      </c>
      <c r="B1668" s="20" t="n"/>
      <c r="C1668" s="18" t="n"/>
      <c r="D1668" s="18" t="n"/>
      <c r="E1668" s="26" t="n"/>
      <c r="F1668" s="19" t="n"/>
      <c r="G1668" s="19" t="n"/>
      <c r="H1668" s="27">
        <f>IF($C1668="","",ROUND(SUMIF(账户表,$C1668,账户期初)+SUMIFS($F$5:F1668,$C$5:C1668,$C1668)-SUMIFS($G$5:G1668,$C$5:C1668,$C1668),2))</f>
        <v/>
      </c>
      <c r="I1668" s="18" t="n"/>
      <c r="J1668" s="18" t="n"/>
      <c r="K1668" s="28">
        <f>IF($B1668="","",--TEXT($B1668,"yyyymm"))</f>
        <v/>
      </c>
      <c r="L1668" s="29">
        <f>IF($D1668="","",IFERROR(INDEX(类别属性,MATCH($D1668,类别表,0)),""))</f>
        <v/>
      </c>
      <c r="M1668" s="18" t="n"/>
      <c r="N1668" s="18" t="n"/>
      <c r="O1668" s="26" t="n"/>
      <c r="P1668" s="21">
        <f>IF($C1668="","",IF(ISNA(MATCH($C1668,账户表,0)),"※这个账户不在【基础资料】的账户档案里",IF($B1668="","※没填日期，这一笔不会进任何月份的报表",IF(AND($F1668&lt;&gt;"",$G1668&lt;&gt;""),"※收入和支出不能同时填",IF(AND(N($F1668)=0,N($G1668)=0),"※收入和支出都没填",IF(OR(N($F1668)&lt;0,N($G1668)&lt;0),"※金额不能填负数，方向反了就换一列填",IF($D1668="","※没填收支类别，分类报表会漏掉这一笔",IF(ISNA(MATCH($D1668,类别表,0)),"※收支类别不在【基础资料】的清单里",IF(AND($L1668="内部转账",$M1668=""),"△内部转账要在「对方账户」写上另一头",IF(AND($L1668="内部转账",$M1668=$C1668),"※对方账户跟本账户是同一个",IF(AND($L1668&lt;&gt;"内部转账",$M1668&lt;&gt;""),"△填了对方账户，但类别不是内部转账",IF($H1668&lt;0,"△这一笔之后该账户余额成负数了，核一下",""))))))))))))</f>
        <v/>
      </c>
    </row>
    <row r="1669">
      <c r="A1669" s="17">
        <f>IF($C1669="","",COUNTA($C$5:$C1669))</f>
        <v/>
      </c>
      <c r="B1669" s="20" t="n"/>
      <c r="C1669" s="18" t="n"/>
      <c r="D1669" s="18" t="n"/>
      <c r="E1669" s="26" t="n"/>
      <c r="F1669" s="19" t="n"/>
      <c r="G1669" s="19" t="n"/>
      <c r="H1669" s="27">
        <f>IF($C1669="","",ROUND(SUMIF(账户表,$C1669,账户期初)+SUMIFS($F$5:F1669,$C$5:C1669,$C1669)-SUMIFS($G$5:G1669,$C$5:C1669,$C1669),2))</f>
        <v/>
      </c>
      <c r="I1669" s="18" t="n"/>
      <c r="J1669" s="18" t="n"/>
      <c r="K1669" s="28">
        <f>IF($B1669="","",--TEXT($B1669,"yyyymm"))</f>
        <v/>
      </c>
      <c r="L1669" s="29">
        <f>IF($D1669="","",IFERROR(INDEX(类别属性,MATCH($D1669,类别表,0)),""))</f>
        <v/>
      </c>
      <c r="M1669" s="18" t="n"/>
      <c r="N1669" s="18" t="n"/>
      <c r="O1669" s="26" t="n"/>
      <c r="P1669" s="21">
        <f>IF($C1669="","",IF(ISNA(MATCH($C1669,账户表,0)),"※这个账户不在【基础资料】的账户档案里",IF($B1669="","※没填日期，这一笔不会进任何月份的报表",IF(AND($F1669&lt;&gt;"",$G1669&lt;&gt;""),"※收入和支出不能同时填",IF(AND(N($F1669)=0,N($G1669)=0),"※收入和支出都没填",IF(OR(N($F1669)&lt;0,N($G1669)&lt;0),"※金额不能填负数，方向反了就换一列填",IF($D1669="","※没填收支类别，分类报表会漏掉这一笔",IF(ISNA(MATCH($D1669,类别表,0)),"※收支类别不在【基础资料】的清单里",IF(AND($L1669="内部转账",$M1669=""),"△内部转账要在「对方账户」写上另一头",IF(AND($L1669="内部转账",$M1669=$C1669),"※对方账户跟本账户是同一个",IF(AND($L1669&lt;&gt;"内部转账",$M1669&lt;&gt;""),"△填了对方账户，但类别不是内部转账",IF($H1669&lt;0,"△这一笔之后该账户余额成负数了，核一下",""))))))))))))</f>
        <v/>
      </c>
    </row>
    <row r="1670">
      <c r="A1670" s="17">
        <f>IF($C1670="","",COUNTA($C$5:$C1670))</f>
        <v/>
      </c>
      <c r="B1670" s="20" t="n"/>
      <c r="C1670" s="18" t="n"/>
      <c r="D1670" s="18" t="n"/>
      <c r="E1670" s="26" t="n"/>
      <c r="F1670" s="19" t="n"/>
      <c r="G1670" s="19" t="n"/>
      <c r="H1670" s="27">
        <f>IF($C1670="","",ROUND(SUMIF(账户表,$C1670,账户期初)+SUMIFS($F$5:F1670,$C$5:C1670,$C1670)-SUMIFS($G$5:G1670,$C$5:C1670,$C1670),2))</f>
        <v/>
      </c>
      <c r="I1670" s="18" t="n"/>
      <c r="J1670" s="18" t="n"/>
      <c r="K1670" s="28">
        <f>IF($B1670="","",--TEXT($B1670,"yyyymm"))</f>
        <v/>
      </c>
      <c r="L1670" s="29">
        <f>IF($D1670="","",IFERROR(INDEX(类别属性,MATCH($D1670,类别表,0)),""))</f>
        <v/>
      </c>
      <c r="M1670" s="18" t="n"/>
      <c r="N1670" s="18" t="n"/>
      <c r="O1670" s="26" t="n"/>
      <c r="P1670" s="21">
        <f>IF($C1670="","",IF(ISNA(MATCH($C1670,账户表,0)),"※这个账户不在【基础资料】的账户档案里",IF($B1670="","※没填日期，这一笔不会进任何月份的报表",IF(AND($F1670&lt;&gt;"",$G1670&lt;&gt;""),"※收入和支出不能同时填",IF(AND(N($F1670)=0,N($G1670)=0),"※收入和支出都没填",IF(OR(N($F1670)&lt;0,N($G1670)&lt;0),"※金额不能填负数，方向反了就换一列填",IF($D1670="","※没填收支类别，分类报表会漏掉这一笔",IF(ISNA(MATCH($D1670,类别表,0)),"※收支类别不在【基础资料】的清单里",IF(AND($L1670="内部转账",$M1670=""),"△内部转账要在「对方账户」写上另一头",IF(AND($L1670="内部转账",$M1670=$C1670),"※对方账户跟本账户是同一个",IF(AND($L1670&lt;&gt;"内部转账",$M1670&lt;&gt;""),"△填了对方账户，但类别不是内部转账",IF($H1670&lt;0,"△这一笔之后该账户余额成负数了，核一下",""))))))))))))</f>
        <v/>
      </c>
    </row>
    <row r="1671">
      <c r="A1671" s="17">
        <f>IF($C1671="","",COUNTA($C$5:$C1671))</f>
        <v/>
      </c>
      <c r="B1671" s="20" t="n"/>
      <c r="C1671" s="18" t="n"/>
      <c r="D1671" s="18" t="n"/>
      <c r="E1671" s="26" t="n"/>
      <c r="F1671" s="19" t="n"/>
      <c r="G1671" s="19" t="n"/>
      <c r="H1671" s="27">
        <f>IF($C1671="","",ROUND(SUMIF(账户表,$C1671,账户期初)+SUMIFS($F$5:F1671,$C$5:C1671,$C1671)-SUMIFS($G$5:G1671,$C$5:C1671,$C1671),2))</f>
        <v/>
      </c>
      <c r="I1671" s="18" t="n"/>
      <c r="J1671" s="18" t="n"/>
      <c r="K1671" s="28">
        <f>IF($B1671="","",--TEXT($B1671,"yyyymm"))</f>
        <v/>
      </c>
      <c r="L1671" s="29">
        <f>IF($D1671="","",IFERROR(INDEX(类别属性,MATCH($D1671,类别表,0)),""))</f>
        <v/>
      </c>
      <c r="M1671" s="18" t="n"/>
      <c r="N1671" s="18" t="n"/>
      <c r="O1671" s="26" t="n"/>
      <c r="P1671" s="21">
        <f>IF($C1671="","",IF(ISNA(MATCH($C1671,账户表,0)),"※这个账户不在【基础资料】的账户档案里",IF($B1671="","※没填日期，这一笔不会进任何月份的报表",IF(AND($F1671&lt;&gt;"",$G1671&lt;&gt;""),"※收入和支出不能同时填",IF(AND(N($F1671)=0,N($G1671)=0),"※收入和支出都没填",IF(OR(N($F1671)&lt;0,N($G1671)&lt;0),"※金额不能填负数，方向反了就换一列填",IF($D1671="","※没填收支类别，分类报表会漏掉这一笔",IF(ISNA(MATCH($D1671,类别表,0)),"※收支类别不在【基础资料】的清单里",IF(AND($L1671="内部转账",$M1671=""),"△内部转账要在「对方账户」写上另一头",IF(AND($L1671="内部转账",$M1671=$C1671),"※对方账户跟本账户是同一个",IF(AND($L1671&lt;&gt;"内部转账",$M1671&lt;&gt;""),"△填了对方账户，但类别不是内部转账",IF($H1671&lt;0,"△这一笔之后该账户余额成负数了，核一下",""))))))))))))</f>
        <v/>
      </c>
    </row>
    <row r="1672">
      <c r="A1672" s="17">
        <f>IF($C1672="","",COUNTA($C$5:$C1672))</f>
        <v/>
      </c>
      <c r="B1672" s="20" t="n"/>
      <c r="C1672" s="18" t="n"/>
      <c r="D1672" s="18" t="n"/>
      <c r="E1672" s="26" t="n"/>
      <c r="F1672" s="19" t="n"/>
      <c r="G1672" s="19" t="n"/>
      <c r="H1672" s="27">
        <f>IF($C1672="","",ROUND(SUMIF(账户表,$C1672,账户期初)+SUMIFS($F$5:F1672,$C$5:C1672,$C1672)-SUMIFS($G$5:G1672,$C$5:C1672,$C1672),2))</f>
        <v/>
      </c>
      <c r="I1672" s="18" t="n"/>
      <c r="J1672" s="18" t="n"/>
      <c r="K1672" s="28">
        <f>IF($B1672="","",--TEXT($B1672,"yyyymm"))</f>
        <v/>
      </c>
      <c r="L1672" s="29">
        <f>IF($D1672="","",IFERROR(INDEX(类别属性,MATCH($D1672,类别表,0)),""))</f>
        <v/>
      </c>
      <c r="M1672" s="18" t="n"/>
      <c r="N1672" s="18" t="n"/>
      <c r="O1672" s="26" t="n"/>
      <c r="P1672" s="21">
        <f>IF($C1672="","",IF(ISNA(MATCH($C1672,账户表,0)),"※这个账户不在【基础资料】的账户档案里",IF($B1672="","※没填日期，这一笔不会进任何月份的报表",IF(AND($F1672&lt;&gt;"",$G1672&lt;&gt;""),"※收入和支出不能同时填",IF(AND(N($F1672)=0,N($G1672)=0),"※收入和支出都没填",IF(OR(N($F1672)&lt;0,N($G1672)&lt;0),"※金额不能填负数，方向反了就换一列填",IF($D1672="","※没填收支类别，分类报表会漏掉这一笔",IF(ISNA(MATCH($D1672,类别表,0)),"※收支类别不在【基础资料】的清单里",IF(AND($L1672="内部转账",$M1672=""),"△内部转账要在「对方账户」写上另一头",IF(AND($L1672="内部转账",$M1672=$C1672),"※对方账户跟本账户是同一个",IF(AND($L1672&lt;&gt;"内部转账",$M1672&lt;&gt;""),"△填了对方账户，但类别不是内部转账",IF($H1672&lt;0,"△这一笔之后该账户余额成负数了，核一下",""))))))))))))</f>
        <v/>
      </c>
    </row>
    <row r="1673">
      <c r="A1673" s="17">
        <f>IF($C1673="","",COUNTA($C$5:$C1673))</f>
        <v/>
      </c>
      <c r="B1673" s="20" t="n"/>
      <c r="C1673" s="18" t="n"/>
      <c r="D1673" s="18" t="n"/>
      <c r="E1673" s="26" t="n"/>
      <c r="F1673" s="19" t="n"/>
      <c r="G1673" s="19" t="n"/>
      <c r="H1673" s="27">
        <f>IF($C1673="","",ROUND(SUMIF(账户表,$C1673,账户期初)+SUMIFS($F$5:F1673,$C$5:C1673,$C1673)-SUMIFS($G$5:G1673,$C$5:C1673,$C1673),2))</f>
        <v/>
      </c>
      <c r="I1673" s="18" t="n"/>
      <c r="J1673" s="18" t="n"/>
      <c r="K1673" s="28">
        <f>IF($B1673="","",--TEXT($B1673,"yyyymm"))</f>
        <v/>
      </c>
      <c r="L1673" s="29">
        <f>IF($D1673="","",IFERROR(INDEX(类别属性,MATCH($D1673,类别表,0)),""))</f>
        <v/>
      </c>
      <c r="M1673" s="18" t="n"/>
      <c r="N1673" s="18" t="n"/>
      <c r="O1673" s="26" t="n"/>
      <c r="P1673" s="21">
        <f>IF($C1673="","",IF(ISNA(MATCH($C1673,账户表,0)),"※这个账户不在【基础资料】的账户档案里",IF($B1673="","※没填日期，这一笔不会进任何月份的报表",IF(AND($F1673&lt;&gt;"",$G1673&lt;&gt;""),"※收入和支出不能同时填",IF(AND(N($F1673)=0,N($G1673)=0),"※收入和支出都没填",IF(OR(N($F1673)&lt;0,N($G1673)&lt;0),"※金额不能填负数，方向反了就换一列填",IF($D1673="","※没填收支类别，分类报表会漏掉这一笔",IF(ISNA(MATCH($D1673,类别表,0)),"※收支类别不在【基础资料】的清单里",IF(AND($L1673="内部转账",$M1673=""),"△内部转账要在「对方账户」写上另一头",IF(AND($L1673="内部转账",$M1673=$C1673),"※对方账户跟本账户是同一个",IF(AND($L1673&lt;&gt;"内部转账",$M1673&lt;&gt;""),"△填了对方账户，但类别不是内部转账",IF($H1673&lt;0,"△这一笔之后该账户余额成负数了，核一下",""))))))))))))</f>
        <v/>
      </c>
    </row>
    <row r="1674">
      <c r="A1674" s="17">
        <f>IF($C1674="","",COUNTA($C$5:$C1674))</f>
        <v/>
      </c>
      <c r="B1674" s="20" t="n"/>
      <c r="C1674" s="18" t="n"/>
      <c r="D1674" s="18" t="n"/>
      <c r="E1674" s="26" t="n"/>
      <c r="F1674" s="19" t="n"/>
      <c r="G1674" s="19" t="n"/>
      <c r="H1674" s="27">
        <f>IF($C1674="","",ROUND(SUMIF(账户表,$C1674,账户期初)+SUMIFS($F$5:F1674,$C$5:C1674,$C1674)-SUMIFS($G$5:G1674,$C$5:C1674,$C1674),2))</f>
        <v/>
      </c>
      <c r="I1674" s="18" t="n"/>
      <c r="J1674" s="18" t="n"/>
      <c r="K1674" s="28">
        <f>IF($B1674="","",--TEXT($B1674,"yyyymm"))</f>
        <v/>
      </c>
      <c r="L1674" s="29">
        <f>IF($D1674="","",IFERROR(INDEX(类别属性,MATCH($D1674,类别表,0)),""))</f>
        <v/>
      </c>
      <c r="M1674" s="18" t="n"/>
      <c r="N1674" s="18" t="n"/>
      <c r="O1674" s="26" t="n"/>
      <c r="P1674" s="21">
        <f>IF($C1674="","",IF(ISNA(MATCH($C1674,账户表,0)),"※这个账户不在【基础资料】的账户档案里",IF($B1674="","※没填日期，这一笔不会进任何月份的报表",IF(AND($F1674&lt;&gt;"",$G1674&lt;&gt;""),"※收入和支出不能同时填",IF(AND(N($F1674)=0,N($G1674)=0),"※收入和支出都没填",IF(OR(N($F1674)&lt;0,N($G1674)&lt;0),"※金额不能填负数，方向反了就换一列填",IF($D1674="","※没填收支类别，分类报表会漏掉这一笔",IF(ISNA(MATCH($D1674,类别表,0)),"※收支类别不在【基础资料】的清单里",IF(AND($L1674="内部转账",$M1674=""),"△内部转账要在「对方账户」写上另一头",IF(AND($L1674="内部转账",$M1674=$C1674),"※对方账户跟本账户是同一个",IF(AND($L1674&lt;&gt;"内部转账",$M1674&lt;&gt;""),"△填了对方账户，但类别不是内部转账",IF($H1674&lt;0,"△这一笔之后该账户余额成负数了，核一下",""))))))))))))</f>
        <v/>
      </c>
    </row>
    <row r="1675">
      <c r="A1675" s="17">
        <f>IF($C1675="","",COUNTA($C$5:$C1675))</f>
        <v/>
      </c>
      <c r="B1675" s="20" t="n"/>
      <c r="C1675" s="18" t="n"/>
      <c r="D1675" s="18" t="n"/>
      <c r="E1675" s="26" t="n"/>
      <c r="F1675" s="19" t="n"/>
      <c r="G1675" s="19" t="n"/>
      <c r="H1675" s="27">
        <f>IF($C1675="","",ROUND(SUMIF(账户表,$C1675,账户期初)+SUMIFS($F$5:F1675,$C$5:C1675,$C1675)-SUMIFS($G$5:G1675,$C$5:C1675,$C1675),2))</f>
        <v/>
      </c>
      <c r="I1675" s="18" t="n"/>
      <c r="J1675" s="18" t="n"/>
      <c r="K1675" s="28">
        <f>IF($B1675="","",--TEXT($B1675,"yyyymm"))</f>
        <v/>
      </c>
      <c r="L1675" s="29">
        <f>IF($D1675="","",IFERROR(INDEX(类别属性,MATCH($D1675,类别表,0)),""))</f>
        <v/>
      </c>
      <c r="M1675" s="18" t="n"/>
      <c r="N1675" s="18" t="n"/>
      <c r="O1675" s="26" t="n"/>
      <c r="P1675" s="21">
        <f>IF($C1675="","",IF(ISNA(MATCH($C1675,账户表,0)),"※这个账户不在【基础资料】的账户档案里",IF($B1675="","※没填日期，这一笔不会进任何月份的报表",IF(AND($F1675&lt;&gt;"",$G1675&lt;&gt;""),"※收入和支出不能同时填",IF(AND(N($F1675)=0,N($G1675)=0),"※收入和支出都没填",IF(OR(N($F1675)&lt;0,N($G1675)&lt;0),"※金额不能填负数，方向反了就换一列填",IF($D1675="","※没填收支类别，分类报表会漏掉这一笔",IF(ISNA(MATCH($D1675,类别表,0)),"※收支类别不在【基础资料】的清单里",IF(AND($L1675="内部转账",$M1675=""),"△内部转账要在「对方账户」写上另一头",IF(AND($L1675="内部转账",$M1675=$C1675),"※对方账户跟本账户是同一个",IF(AND($L1675&lt;&gt;"内部转账",$M1675&lt;&gt;""),"△填了对方账户，但类别不是内部转账",IF($H1675&lt;0,"△这一笔之后该账户余额成负数了，核一下",""))))))))))))</f>
        <v/>
      </c>
    </row>
    <row r="1676">
      <c r="A1676" s="17">
        <f>IF($C1676="","",COUNTA($C$5:$C1676))</f>
        <v/>
      </c>
      <c r="B1676" s="20" t="n"/>
      <c r="C1676" s="18" t="n"/>
      <c r="D1676" s="18" t="n"/>
      <c r="E1676" s="26" t="n"/>
      <c r="F1676" s="19" t="n"/>
      <c r="G1676" s="19" t="n"/>
      <c r="H1676" s="27">
        <f>IF($C1676="","",ROUND(SUMIF(账户表,$C1676,账户期初)+SUMIFS($F$5:F1676,$C$5:C1676,$C1676)-SUMIFS($G$5:G1676,$C$5:C1676,$C1676),2))</f>
        <v/>
      </c>
      <c r="I1676" s="18" t="n"/>
      <c r="J1676" s="18" t="n"/>
      <c r="K1676" s="28">
        <f>IF($B1676="","",--TEXT($B1676,"yyyymm"))</f>
        <v/>
      </c>
      <c r="L1676" s="29">
        <f>IF($D1676="","",IFERROR(INDEX(类别属性,MATCH($D1676,类别表,0)),""))</f>
        <v/>
      </c>
      <c r="M1676" s="18" t="n"/>
      <c r="N1676" s="18" t="n"/>
      <c r="O1676" s="26" t="n"/>
      <c r="P1676" s="21">
        <f>IF($C1676="","",IF(ISNA(MATCH($C1676,账户表,0)),"※这个账户不在【基础资料】的账户档案里",IF($B1676="","※没填日期，这一笔不会进任何月份的报表",IF(AND($F1676&lt;&gt;"",$G1676&lt;&gt;""),"※收入和支出不能同时填",IF(AND(N($F1676)=0,N($G1676)=0),"※收入和支出都没填",IF(OR(N($F1676)&lt;0,N($G1676)&lt;0),"※金额不能填负数，方向反了就换一列填",IF($D1676="","※没填收支类别，分类报表会漏掉这一笔",IF(ISNA(MATCH($D1676,类别表,0)),"※收支类别不在【基础资料】的清单里",IF(AND($L1676="内部转账",$M1676=""),"△内部转账要在「对方账户」写上另一头",IF(AND($L1676="内部转账",$M1676=$C1676),"※对方账户跟本账户是同一个",IF(AND($L1676&lt;&gt;"内部转账",$M1676&lt;&gt;""),"△填了对方账户，但类别不是内部转账",IF($H1676&lt;0,"△这一笔之后该账户余额成负数了，核一下",""))))))))))))</f>
        <v/>
      </c>
    </row>
    <row r="1677">
      <c r="A1677" s="17">
        <f>IF($C1677="","",COUNTA($C$5:$C1677))</f>
        <v/>
      </c>
      <c r="B1677" s="20" t="n"/>
      <c r="C1677" s="18" t="n"/>
      <c r="D1677" s="18" t="n"/>
      <c r="E1677" s="26" t="n"/>
      <c r="F1677" s="19" t="n"/>
      <c r="G1677" s="19" t="n"/>
      <c r="H1677" s="27">
        <f>IF($C1677="","",ROUND(SUMIF(账户表,$C1677,账户期初)+SUMIFS($F$5:F1677,$C$5:C1677,$C1677)-SUMIFS($G$5:G1677,$C$5:C1677,$C1677),2))</f>
        <v/>
      </c>
      <c r="I1677" s="18" t="n"/>
      <c r="J1677" s="18" t="n"/>
      <c r="K1677" s="28">
        <f>IF($B1677="","",--TEXT($B1677,"yyyymm"))</f>
        <v/>
      </c>
      <c r="L1677" s="29">
        <f>IF($D1677="","",IFERROR(INDEX(类别属性,MATCH($D1677,类别表,0)),""))</f>
        <v/>
      </c>
      <c r="M1677" s="18" t="n"/>
      <c r="N1677" s="18" t="n"/>
      <c r="O1677" s="26" t="n"/>
      <c r="P1677" s="21">
        <f>IF($C1677="","",IF(ISNA(MATCH($C1677,账户表,0)),"※这个账户不在【基础资料】的账户档案里",IF($B1677="","※没填日期，这一笔不会进任何月份的报表",IF(AND($F1677&lt;&gt;"",$G1677&lt;&gt;""),"※收入和支出不能同时填",IF(AND(N($F1677)=0,N($G1677)=0),"※收入和支出都没填",IF(OR(N($F1677)&lt;0,N($G1677)&lt;0),"※金额不能填负数，方向反了就换一列填",IF($D1677="","※没填收支类别，分类报表会漏掉这一笔",IF(ISNA(MATCH($D1677,类别表,0)),"※收支类别不在【基础资料】的清单里",IF(AND($L1677="内部转账",$M1677=""),"△内部转账要在「对方账户」写上另一头",IF(AND($L1677="内部转账",$M1677=$C1677),"※对方账户跟本账户是同一个",IF(AND($L1677&lt;&gt;"内部转账",$M1677&lt;&gt;""),"△填了对方账户，但类别不是内部转账",IF($H1677&lt;0,"△这一笔之后该账户余额成负数了，核一下",""))))))))))))</f>
        <v/>
      </c>
    </row>
    <row r="1678">
      <c r="A1678" s="17">
        <f>IF($C1678="","",COUNTA($C$5:$C1678))</f>
        <v/>
      </c>
      <c r="B1678" s="20" t="n"/>
      <c r="C1678" s="18" t="n"/>
      <c r="D1678" s="18" t="n"/>
      <c r="E1678" s="26" t="n"/>
      <c r="F1678" s="19" t="n"/>
      <c r="G1678" s="19" t="n"/>
      <c r="H1678" s="27">
        <f>IF($C1678="","",ROUND(SUMIF(账户表,$C1678,账户期初)+SUMIFS($F$5:F1678,$C$5:C1678,$C1678)-SUMIFS($G$5:G1678,$C$5:C1678,$C1678),2))</f>
        <v/>
      </c>
      <c r="I1678" s="18" t="n"/>
      <c r="J1678" s="18" t="n"/>
      <c r="K1678" s="28">
        <f>IF($B1678="","",--TEXT($B1678,"yyyymm"))</f>
        <v/>
      </c>
      <c r="L1678" s="29">
        <f>IF($D1678="","",IFERROR(INDEX(类别属性,MATCH($D1678,类别表,0)),""))</f>
        <v/>
      </c>
      <c r="M1678" s="18" t="n"/>
      <c r="N1678" s="18" t="n"/>
      <c r="O1678" s="26" t="n"/>
      <c r="P1678" s="21">
        <f>IF($C1678="","",IF(ISNA(MATCH($C1678,账户表,0)),"※这个账户不在【基础资料】的账户档案里",IF($B1678="","※没填日期，这一笔不会进任何月份的报表",IF(AND($F1678&lt;&gt;"",$G1678&lt;&gt;""),"※收入和支出不能同时填",IF(AND(N($F1678)=0,N($G1678)=0),"※收入和支出都没填",IF(OR(N($F1678)&lt;0,N($G1678)&lt;0),"※金额不能填负数，方向反了就换一列填",IF($D1678="","※没填收支类别，分类报表会漏掉这一笔",IF(ISNA(MATCH($D1678,类别表,0)),"※收支类别不在【基础资料】的清单里",IF(AND($L1678="内部转账",$M1678=""),"△内部转账要在「对方账户」写上另一头",IF(AND($L1678="内部转账",$M1678=$C1678),"※对方账户跟本账户是同一个",IF(AND($L1678&lt;&gt;"内部转账",$M1678&lt;&gt;""),"△填了对方账户，但类别不是内部转账",IF($H1678&lt;0,"△这一笔之后该账户余额成负数了，核一下",""))))))))))))</f>
        <v/>
      </c>
    </row>
    <row r="1679">
      <c r="A1679" s="17">
        <f>IF($C1679="","",COUNTA($C$5:$C1679))</f>
        <v/>
      </c>
      <c r="B1679" s="20" t="n"/>
      <c r="C1679" s="18" t="n"/>
      <c r="D1679" s="18" t="n"/>
      <c r="E1679" s="26" t="n"/>
      <c r="F1679" s="19" t="n"/>
      <c r="G1679" s="19" t="n"/>
      <c r="H1679" s="27">
        <f>IF($C1679="","",ROUND(SUMIF(账户表,$C1679,账户期初)+SUMIFS($F$5:F1679,$C$5:C1679,$C1679)-SUMIFS($G$5:G1679,$C$5:C1679,$C1679),2))</f>
        <v/>
      </c>
      <c r="I1679" s="18" t="n"/>
      <c r="J1679" s="18" t="n"/>
      <c r="K1679" s="28">
        <f>IF($B1679="","",--TEXT($B1679,"yyyymm"))</f>
        <v/>
      </c>
      <c r="L1679" s="29">
        <f>IF($D1679="","",IFERROR(INDEX(类别属性,MATCH($D1679,类别表,0)),""))</f>
        <v/>
      </c>
      <c r="M1679" s="18" t="n"/>
      <c r="N1679" s="18" t="n"/>
      <c r="O1679" s="26" t="n"/>
      <c r="P1679" s="21">
        <f>IF($C1679="","",IF(ISNA(MATCH($C1679,账户表,0)),"※这个账户不在【基础资料】的账户档案里",IF($B1679="","※没填日期，这一笔不会进任何月份的报表",IF(AND($F1679&lt;&gt;"",$G1679&lt;&gt;""),"※收入和支出不能同时填",IF(AND(N($F1679)=0,N($G1679)=0),"※收入和支出都没填",IF(OR(N($F1679)&lt;0,N($G1679)&lt;0),"※金额不能填负数，方向反了就换一列填",IF($D1679="","※没填收支类别，分类报表会漏掉这一笔",IF(ISNA(MATCH($D1679,类别表,0)),"※收支类别不在【基础资料】的清单里",IF(AND($L1679="内部转账",$M1679=""),"△内部转账要在「对方账户」写上另一头",IF(AND($L1679="内部转账",$M1679=$C1679),"※对方账户跟本账户是同一个",IF(AND($L1679&lt;&gt;"内部转账",$M1679&lt;&gt;""),"△填了对方账户，但类别不是内部转账",IF($H1679&lt;0,"△这一笔之后该账户余额成负数了，核一下",""))))))))))))</f>
        <v/>
      </c>
    </row>
    <row r="1680">
      <c r="A1680" s="17">
        <f>IF($C1680="","",COUNTA($C$5:$C1680))</f>
        <v/>
      </c>
      <c r="B1680" s="20" t="n"/>
      <c r="C1680" s="18" t="n"/>
      <c r="D1680" s="18" t="n"/>
      <c r="E1680" s="26" t="n"/>
      <c r="F1680" s="19" t="n"/>
      <c r="G1680" s="19" t="n"/>
      <c r="H1680" s="27">
        <f>IF($C1680="","",ROUND(SUMIF(账户表,$C1680,账户期初)+SUMIFS($F$5:F1680,$C$5:C1680,$C1680)-SUMIFS($G$5:G1680,$C$5:C1680,$C1680),2))</f>
        <v/>
      </c>
      <c r="I1680" s="18" t="n"/>
      <c r="J1680" s="18" t="n"/>
      <c r="K1680" s="28">
        <f>IF($B1680="","",--TEXT($B1680,"yyyymm"))</f>
        <v/>
      </c>
      <c r="L1680" s="29">
        <f>IF($D1680="","",IFERROR(INDEX(类别属性,MATCH($D1680,类别表,0)),""))</f>
        <v/>
      </c>
      <c r="M1680" s="18" t="n"/>
      <c r="N1680" s="18" t="n"/>
      <c r="O1680" s="26" t="n"/>
      <c r="P1680" s="21">
        <f>IF($C1680="","",IF(ISNA(MATCH($C1680,账户表,0)),"※这个账户不在【基础资料】的账户档案里",IF($B1680="","※没填日期，这一笔不会进任何月份的报表",IF(AND($F1680&lt;&gt;"",$G1680&lt;&gt;""),"※收入和支出不能同时填",IF(AND(N($F1680)=0,N($G1680)=0),"※收入和支出都没填",IF(OR(N($F1680)&lt;0,N($G1680)&lt;0),"※金额不能填负数，方向反了就换一列填",IF($D1680="","※没填收支类别，分类报表会漏掉这一笔",IF(ISNA(MATCH($D1680,类别表,0)),"※收支类别不在【基础资料】的清单里",IF(AND($L1680="内部转账",$M1680=""),"△内部转账要在「对方账户」写上另一头",IF(AND($L1680="内部转账",$M1680=$C1680),"※对方账户跟本账户是同一个",IF(AND($L1680&lt;&gt;"内部转账",$M1680&lt;&gt;""),"△填了对方账户，但类别不是内部转账",IF($H1680&lt;0,"△这一笔之后该账户余额成负数了，核一下",""))))))))))))</f>
        <v/>
      </c>
    </row>
    <row r="1681">
      <c r="A1681" s="17">
        <f>IF($C1681="","",COUNTA($C$5:$C1681))</f>
        <v/>
      </c>
      <c r="B1681" s="20" t="n"/>
      <c r="C1681" s="18" t="n"/>
      <c r="D1681" s="18" t="n"/>
      <c r="E1681" s="26" t="n"/>
      <c r="F1681" s="19" t="n"/>
      <c r="G1681" s="19" t="n"/>
      <c r="H1681" s="27">
        <f>IF($C1681="","",ROUND(SUMIF(账户表,$C1681,账户期初)+SUMIFS($F$5:F1681,$C$5:C1681,$C1681)-SUMIFS($G$5:G1681,$C$5:C1681,$C1681),2))</f>
        <v/>
      </c>
      <c r="I1681" s="18" t="n"/>
      <c r="J1681" s="18" t="n"/>
      <c r="K1681" s="28">
        <f>IF($B1681="","",--TEXT($B1681,"yyyymm"))</f>
        <v/>
      </c>
      <c r="L1681" s="29">
        <f>IF($D1681="","",IFERROR(INDEX(类别属性,MATCH($D1681,类别表,0)),""))</f>
        <v/>
      </c>
      <c r="M1681" s="18" t="n"/>
      <c r="N1681" s="18" t="n"/>
      <c r="O1681" s="26" t="n"/>
      <c r="P1681" s="21">
        <f>IF($C1681="","",IF(ISNA(MATCH($C1681,账户表,0)),"※这个账户不在【基础资料】的账户档案里",IF($B1681="","※没填日期，这一笔不会进任何月份的报表",IF(AND($F1681&lt;&gt;"",$G1681&lt;&gt;""),"※收入和支出不能同时填",IF(AND(N($F1681)=0,N($G1681)=0),"※收入和支出都没填",IF(OR(N($F1681)&lt;0,N($G1681)&lt;0),"※金额不能填负数，方向反了就换一列填",IF($D1681="","※没填收支类别，分类报表会漏掉这一笔",IF(ISNA(MATCH($D1681,类别表,0)),"※收支类别不在【基础资料】的清单里",IF(AND($L1681="内部转账",$M1681=""),"△内部转账要在「对方账户」写上另一头",IF(AND($L1681="内部转账",$M1681=$C1681),"※对方账户跟本账户是同一个",IF(AND($L1681&lt;&gt;"内部转账",$M1681&lt;&gt;""),"△填了对方账户，但类别不是内部转账",IF($H1681&lt;0,"△这一笔之后该账户余额成负数了，核一下",""))))))))))))</f>
        <v/>
      </c>
    </row>
    <row r="1682">
      <c r="A1682" s="17">
        <f>IF($C1682="","",COUNTA($C$5:$C1682))</f>
        <v/>
      </c>
      <c r="B1682" s="20" t="n"/>
      <c r="C1682" s="18" t="n"/>
      <c r="D1682" s="18" t="n"/>
      <c r="E1682" s="26" t="n"/>
      <c r="F1682" s="19" t="n"/>
      <c r="G1682" s="19" t="n"/>
      <c r="H1682" s="27">
        <f>IF($C1682="","",ROUND(SUMIF(账户表,$C1682,账户期初)+SUMIFS($F$5:F1682,$C$5:C1682,$C1682)-SUMIFS($G$5:G1682,$C$5:C1682,$C1682),2))</f>
        <v/>
      </c>
      <c r="I1682" s="18" t="n"/>
      <c r="J1682" s="18" t="n"/>
      <c r="K1682" s="28">
        <f>IF($B1682="","",--TEXT($B1682,"yyyymm"))</f>
        <v/>
      </c>
      <c r="L1682" s="29">
        <f>IF($D1682="","",IFERROR(INDEX(类别属性,MATCH($D1682,类别表,0)),""))</f>
        <v/>
      </c>
      <c r="M1682" s="18" t="n"/>
      <c r="N1682" s="18" t="n"/>
      <c r="O1682" s="26" t="n"/>
      <c r="P1682" s="21">
        <f>IF($C1682="","",IF(ISNA(MATCH($C1682,账户表,0)),"※这个账户不在【基础资料】的账户档案里",IF($B1682="","※没填日期，这一笔不会进任何月份的报表",IF(AND($F1682&lt;&gt;"",$G1682&lt;&gt;""),"※收入和支出不能同时填",IF(AND(N($F1682)=0,N($G1682)=0),"※收入和支出都没填",IF(OR(N($F1682)&lt;0,N($G1682)&lt;0),"※金额不能填负数，方向反了就换一列填",IF($D1682="","※没填收支类别，分类报表会漏掉这一笔",IF(ISNA(MATCH($D1682,类别表,0)),"※收支类别不在【基础资料】的清单里",IF(AND($L1682="内部转账",$M1682=""),"△内部转账要在「对方账户」写上另一头",IF(AND($L1682="内部转账",$M1682=$C1682),"※对方账户跟本账户是同一个",IF(AND($L1682&lt;&gt;"内部转账",$M1682&lt;&gt;""),"△填了对方账户，但类别不是内部转账",IF($H1682&lt;0,"△这一笔之后该账户余额成负数了，核一下",""))))))))))))</f>
        <v/>
      </c>
    </row>
    <row r="1683">
      <c r="A1683" s="17">
        <f>IF($C1683="","",COUNTA($C$5:$C1683))</f>
        <v/>
      </c>
      <c r="B1683" s="20" t="n"/>
      <c r="C1683" s="18" t="n"/>
      <c r="D1683" s="18" t="n"/>
      <c r="E1683" s="26" t="n"/>
      <c r="F1683" s="19" t="n"/>
      <c r="G1683" s="19" t="n"/>
      <c r="H1683" s="27">
        <f>IF($C1683="","",ROUND(SUMIF(账户表,$C1683,账户期初)+SUMIFS($F$5:F1683,$C$5:C1683,$C1683)-SUMIFS($G$5:G1683,$C$5:C1683,$C1683),2))</f>
        <v/>
      </c>
      <c r="I1683" s="18" t="n"/>
      <c r="J1683" s="18" t="n"/>
      <c r="K1683" s="28">
        <f>IF($B1683="","",--TEXT($B1683,"yyyymm"))</f>
        <v/>
      </c>
      <c r="L1683" s="29">
        <f>IF($D1683="","",IFERROR(INDEX(类别属性,MATCH($D1683,类别表,0)),""))</f>
        <v/>
      </c>
      <c r="M1683" s="18" t="n"/>
      <c r="N1683" s="18" t="n"/>
      <c r="O1683" s="26" t="n"/>
      <c r="P1683" s="21">
        <f>IF($C1683="","",IF(ISNA(MATCH($C1683,账户表,0)),"※这个账户不在【基础资料】的账户档案里",IF($B1683="","※没填日期，这一笔不会进任何月份的报表",IF(AND($F1683&lt;&gt;"",$G1683&lt;&gt;""),"※收入和支出不能同时填",IF(AND(N($F1683)=0,N($G1683)=0),"※收入和支出都没填",IF(OR(N($F1683)&lt;0,N($G1683)&lt;0),"※金额不能填负数，方向反了就换一列填",IF($D1683="","※没填收支类别，分类报表会漏掉这一笔",IF(ISNA(MATCH($D1683,类别表,0)),"※收支类别不在【基础资料】的清单里",IF(AND($L1683="内部转账",$M1683=""),"△内部转账要在「对方账户」写上另一头",IF(AND($L1683="内部转账",$M1683=$C1683),"※对方账户跟本账户是同一个",IF(AND($L1683&lt;&gt;"内部转账",$M1683&lt;&gt;""),"△填了对方账户，但类别不是内部转账",IF($H1683&lt;0,"△这一笔之后该账户余额成负数了，核一下",""))))))))))))</f>
        <v/>
      </c>
    </row>
    <row r="1684">
      <c r="A1684" s="17">
        <f>IF($C1684="","",COUNTA($C$5:$C1684))</f>
        <v/>
      </c>
      <c r="B1684" s="20" t="n"/>
      <c r="C1684" s="18" t="n"/>
      <c r="D1684" s="18" t="n"/>
      <c r="E1684" s="26" t="n"/>
      <c r="F1684" s="19" t="n"/>
      <c r="G1684" s="19" t="n"/>
      <c r="H1684" s="27">
        <f>IF($C1684="","",ROUND(SUMIF(账户表,$C1684,账户期初)+SUMIFS($F$5:F1684,$C$5:C1684,$C1684)-SUMIFS($G$5:G1684,$C$5:C1684,$C1684),2))</f>
        <v/>
      </c>
      <c r="I1684" s="18" t="n"/>
      <c r="J1684" s="18" t="n"/>
      <c r="K1684" s="28">
        <f>IF($B1684="","",--TEXT($B1684,"yyyymm"))</f>
        <v/>
      </c>
      <c r="L1684" s="29">
        <f>IF($D1684="","",IFERROR(INDEX(类别属性,MATCH($D1684,类别表,0)),""))</f>
        <v/>
      </c>
      <c r="M1684" s="18" t="n"/>
      <c r="N1684" s="18" t="n"/>
      <c r="O1684" s="26" t="n"/>
      <c r="P1684" s="21">
        <f>IF($C1684="","",IF(ISNA(MATCH($C1684,账户表,0)),"※这个账户不在【基础资料】的账户档案里",IF($B1684="","※没填日期，这一笔不会进任何月份的报表",IF(AND($F1684&lt;&gt;"",$G1684&lt;&gt;""),"※收入和支出不能同时填",IF(AND(N($F1684)=0,N($G1684)=0),"※收入和支出都没填",IF(OR(N($F1684)&lt;0,N($G1684)&lt;0),"※金额不能填负数，方向反了就换一列填",IF($D1684="","※没填收支类别，分类报表会漏掉这一笔",IF(ISNA(MATCH($D1684,类别表,0)),"※收支类别不在【基础资料】的清单里",IF(AND($L1684="内部转账",$M1684=""),"△内部转账要在「对方账户」写上另一头",IF(AND($L1684="内部转账",$M1684=$C1684),"※对方账户跟本账户是同一个",IF(AND($L1684&lt;&gt;"内部转账",$M1684&lt;&gt;""),"△填了对方账户，但类别不是内部转账",IF($H1684&lt;0,"△这一笔之后该账户余额成负数了，核一下",""))))))))))))</f>
        <v/>
      </c>
    </row>
    <row r="1685">
      <c r="A1685" s="17">
        <f>IF($C1685="","",COUNTA($C$5:$C1685))</f>
        <v/>
      </c>
      <c r="B1685" s="20" t="n"/>
      <c r="C1685" s="18" t="n"/>
      <c r="D1685" s="18" t="n"/>
      <c r="E1685" s="26" t="n"/>
      <c r="F1685" s="19" t="n"/>
      <c r="G1685" s="19" t="n"/>
      <c r="H1685" s="27">
        <f>IF($C1685="","",ROUND(SUMIF(账户表,$C1685,账户期初)+SUMIFS($F$5:F1685,$C$5:C1685,$C1685)-SUMIFS($G$5:G1685,$C$5:C1685,$C1685),2))</f>
        <v/>
      </c>
      <c r="I1685" s="18" t="n"/>
      <c r="J1685" s="18" t="n"/>
      <c r="K1685" s="28">
        <f>IF($B1685="","",--TEXT($B1685,"yyyymm"))</f>
        <v/>
      </c>
      <c r="L1685" s="29">
        <f>IF($D1685="","",IFERROR(INDEX(类别属性,MATCH($D1685,类别表,0)),""))</f>
        <v/>
      </c>
      <c r="M1685" s="18" t="n"/>
      <c r="N1685" s="18" t="n"/>
      <c r="O1685" s="26" t="n"/>
      <c r="P1685" s="21">
        <f>IF($C1685="","",IF(ISNA(MATCH($C1685,账户表,0)),"※这个账户不在【基础资料】的账户档案里",IF($B1685="","※没填日期，这一笔不会进任何月份的报表",IF(AND($F1685&lt;&gt;"",$G1685&lt;&gt;""),"※收入和支出不能同时填",IF(AND(N($F1685)=0,N($G1685)=0),"※收入和支出都没填",IF(OR(N($F1685)&lt;0,N($G1685)&lt;0),"※金额不能填负数，方向反了就换一列填",IF($D1685="","※没填收支类别，分类报表会漏掉这一笔",IF(ISNA(MATCH($D1685,类别表,0)),"※收支类别不在【基础资料】的清单里",IF(AND($L1685="内部转账",$M1685=""),"△内部转账要在「对方账户」写上另一头",IF(AND($L1685="内部转账",$M1685=$C1685),"※对方账户跟本账户是同一个",IF(AND($L1685&lt;&gt;"内部转账",$M1685&lt;&gt;""),"△填了对方账户，但类别不是内部转账",IF($H1685&lt;0,"△这一笔之后该账户余额成负数了，核一下",""))))))))))))</f>
        <v/>
      </c>
    </row>
    <row r="1686">
      <c r="A1686" s="17">
        <f>IF($C1686="","",COUNTA($C$5:$C1686))</f>
        <v/>
      </c>
      <c r="B1686" s="20" t="n"/>
      <c r="C1686" s="18" t="n"/>
      <c r="D1686" s="18" t="n"/>
      <c r="E1686" s="26" t="n"/>
      <c r="F1686" s="19" t="n"/>
      <c r="G1686" s="19" t="n"/>
      <c r="H1686" s="27">
        <f>IF($C1686="","",ROUND(SUMIF(账户表,$C1686,账户期初)+SUMIFS($F$5:F1686,$C$5:C1686,$C1686)-SUMIFS($G$5:G1686,$C$5:C1686,$C1686),2))</f>
        <v/>
      </c>
      <c r="I1686" s="18" t="n"/>
      <c r="J1686" s="18" t="n"/>
      <c r="K1686" s="28">
        <f>IF($B1686="","",--TEXT($B1686,"yyyymm"))</f>
        <v/>
      </c>
      <c r="L1686" s="29">
        <f>IF($D1686="","",IFERROR(INDEX(类别属性,MATCH($D1686,类别表,0)),""))</f>
        <v/>
      </c>
      <c r="M1686" s="18" t="n"/>
      <c r="N1686" s="18" t="n"/>
      <c r="O1686" s="26" t="n"/>
      <c r="P1686" s="21">
        <f>IF($C1686="","",IF(ISNA(MATCH($C1686,账户表,0)),"※这个账户不在【基础资料】的账户档案里",IF($B1686="","※没填日期，这一笔不会进任何月份的报表",IF(AND($F1686&lt;&gt;"",$G1686&lt;&gt;""),"※收入和支出不能同时填",IF(AND(N($F1686)=0,N($G1686)=0),"※收入和支出都没填",IF(OR(N($F1686)&lt;0,N($G1686)&lt;0),"※金额不能填负数，方向反了就换一列填",IF($D1686="","※没填收支类别，分类报表会漏掉这一笔",IF(ISNA(MATCH($D1686,类别表,0)),"※收支类别不在【基础资料】的清单里",IF(AND($L1686="内部转账",$M1686=""),"△内部转账要在「对方账户」写上另一头",IF(AND($L1686="内部转账",$M1686=$C1686),"※对方账户跟本账户是同一个",IF(AND($L1686&lt;&gt;"内部转账",$M1686&lt;&gt;""),"△填了对方账户，但类别不是内部转账",IF($H1686&lt;0,"△这一笔之后该账户余额成负数了，核一下",""))))))))))))</f>
        <v/>
      </c>
    </row>
    <row r="1687">
      <c r="A1687" s="17">
        <f>IF($C1687="","",COUNTA($C$5:$C1687))</f>
        <v/>
      </c>
      <c r="B1687" s="20" t="n"/>
      <c r="C1687" s="18" t="n"/>
      <c r="D1687" s="18" t="n"/>
      <c r="E1687" s="26" t="n"/>
      <c r="F1687" s="19" t="n"/>
      <c r="G1687" s="19" t="n"/>
      <c r="H1687" s="27">
        <f>IF($C1687="","",ROUND(SUMIF(账户表,$C1687,账户期初)+SUMIFS($F$5:F1687,$C$5:C1687,$C1687)-SUMIFS($G$5:G1687,$C$5:C1687,$C1687),2))</f>
        <v/>
      </c>
      <c r="I1687" s="18" t="n"/>
      <c r="J1687" s="18" t="n"/>
      <c r="K1687" s="28">
        <f>IF($B1687="","",--TEXT($B1687,"yyyymm"))</f>
        <v/>
      </c>
      <c r="L1687" s="29">
        <f>IF($D1687="","",IFERROR(INDEX(类别属性,MATCH($D1687,类别表,0)),""))</f>
        <v/>
      </c>
      <c r="M1687" s="18" t="n"/>
      <c r="N1687" s="18" t="n"/>
      <c r="O1687" s="26" t="n"/>
      <c r="P1687" s="21">
        <f>IF($C1687="","",IF(ISNA(MATCH($C1687,账户表,0)),"※这个账户不在【基础资料】的账户档案里",IF($B1687="","※没填日期，这一笔不会进任何月份的报表",IF(AND($F1687&lt;&gt;"",$G1687&lt;&gt;""),"※收入和支出不能同时填",IF(AND(N($F1687)=0,N($G1687)=0),"※收入和支出都没填",IF(OR(N($F1687)&lt;0,N($G1687)&lt;0),"※金额不能填负数，方向反了就换一列填",IF($D1687="","※没填收支类别，分类报表会漏掉这一笔",IF(ISNA(MATCH($D1687,类别表,0)),"※收支类别不在【基础资料】的清单里",IF(AND($L1687="内部转账",$M1687=""),"△内部转账要在「对方账户」写上另一头",IF(AND($L1687="内部转账",$M1687=$C1687),"※对方账户跟本账户是同一个",IF(AND($L1687&lt;&gt;"内部转账",$M1687&lt;&gt;""),"△填了对方账户，但类别不是内部转账",IF($H1687&lt;0,"△这一笔之后该账户余额成负数了，核一下",""))))))))))))</f>
        <v/>
      </c>
    </row>
    <row r="1688">
      <c r="A1688" s="17">
        <f>IF($C1688="","",COUNTA($C$5:$C1688))</f>
        <v/>
      </c>
      <c r="B1688" s="20" t="n"/>
      <c r="C1688" s="18" t="n"/>
      <c r="D1688" s="18" t="n"/>
      <c r="E1688" s="26" t="n"/>
      <c r="F1688" s="19" t="n"/>
      <c r="G1688" s="19" t="n"/>
      <c r="H1688" s="27">
        <f>IF($C1688="","",ROUND(SUMIF(账户表,$C1688,账户期初)+SUMIFS($F$5:F1688,$C$5:C1688,$C1688)-SUMIFS($G$5:G1688,$C$5:C1688,$C1688),2))</f>
        <v/>
      </c>
      <c r="I1688" s="18" t="n"/>
      <c r="J1688" s="18" t="n"/>
      <c r="K1688" s="28">
        <f>IF($B1688="","",--TEXT($B1688,"yyyymm"))</f>
        <v/>
      </c>
      <c r="L1688" s="29">
        <f>IF($D1688="","",IFERROR(INDEX(类别属性,MATCH($D1688,类别表,0)),""))</f>
        <v/>
      </c>
      <c r="M1688" s="18" t="n"/>
      <c r="N1688" s="18" t="n"/>
      <c r="O1688" s="26" t="n"/>
      <c r="P1688" s="21">
        <f>IF($C1688="","",IF(ISNA(MATCH($C1688,账户表,0)),"※这个账户不在【基础资料】的账户档案里",IF($B1688="","※没填日期，这一笔不会进任何月份的报表",IF(AND($F1688&lt;&gt;"",$G1688&lt;&gt;""),"※收入和支出不能同时填",IF(AND(N($F1688)=0,N($G1688)=0),"※收入和支出都没填",IF(OR(N($F1688)&lt;0,N($G1688)&lt;0),"※金额不能填负数，方向反了就换一列填",IF($D1688="","※没填收支类别，分类报表会漏掉这一笔",IF(ISNA(MATCH($D1688,类别表,0)),"※收支类别不在【基础资料】的清单里",IF(AND($L1688="内部转账",$M1688=""),"△内部转账要在「对方账户」写上另一头",IF(AND($L1688="内部转账",$M1688=$C1688),"※对方账户跟本账户是同一个",IF(AND($L1688&lt;&gt;"内部转账",$M1688&lt;&gt;""),"△填了对方账户，但类别不是内部转账",IF($H1688&lt;0,"△这一笔之后该账户余额成负数了，核一下",""))))))))))))</f>
        <v/>
      </c>
    </row>
    <row r="1689">
      <c r="A1689" s="17">
        <f>IF($C1689="","",COUNTA($C$5:$C1689))</f>
        <v/>
      </c>
      <c r="B1689" s="20" t="n"/>
      <c r="C1689" s="18" t="n"/>
      <c r="D1689" s="18" t="n"/>
      <c r="E1689" s="26" t="n"/>
      <c r="F1689" s="19" t="n"/>
      <c r="G1689" s="19" t="n"/>
      <c r="H1689" s="27">
        <f>IF($C1689="","",ROUND(SUMIF(账户表,$C1689,账户期初)+SUMIFS($F$5:F1689,$C$5:C1689,$C1689)-SUMIFS($G$5:G1689,$C$5:C1689,$C1689),2))</f>
        <v/>
      </c>
      <c r="I1689" s="18" t="n"/>
      <c r="J1689" s="18" t="n"/>
      <c r="K1689" s="28">
        <f>IF($B1689="","",--TEXT($B1689,"yyyymm"))</f>
        <v/>
      </c>
      <c r="L1689" s="29">
        <f>IF($D1689="","",IFERROR(INDEX(类别属性,MATCH($D1689,类别表,0)),""))</f>
        <v/>
      </c>
      <c r="M1689" s="18" t="n"/>
      <c r="N1689" s="18" t="n"/>
      <c r="O1689" s="26" t="n"/>
      <c r="P1689" s="21">
        <f>IF($C1689="","",IF(ISNA(MATCH($C1689,账户表,0)),"※这个账户不在【基础资料】的账户档案里",IF($B1689="","※没填日期，这一笔不会进任何月份的报表",IF(AND($F1689&lt;&gt;"",$G1689&lt;&gt;""),"※收入和支出不能同时填",IF(AND(N($F1689)=0,N($G1689)=0),"※收入和支出都没填",IF(OR(N($F1689)&lt;0,N($G1689)&lt;0),"※金额不能填负数，方向反了就换一列填",IF($D1689="","※没填收支类别，分类报表会漏掉这一笔",IF(ISNA(MATCH($D1689,类别表,0)),"※收支类别不在【基础资料】的清单里",IF(AND($L1689="内部转账",$M1689=""),"△内部转账要在「对方账户」写上另一头",IF(AND($L1689="内部转账",$M1689=$C1689),"※对方账户跟本账户是同一个",IF(AND($L1689&lt;&gt;"内部转账",$M1689&lt;&gt;""),"△填了对方账户，但类别不是内部转账",IF($H1689&lt;0,"△这一笔之后该账户余额成负数了，核一下",""))))))))))))</f>
        <v/>
      </c>
    </row>
    <row r="1690">
      <c r="A1690" s="17">
        <f>IF($C1690="","",COUNTA($C$5:$C1690))</f>
        <v/>
      </c>
      <c r="B1690" s="20" t="n"/>
      <c r="C1690" s="18" t="n"/>
      <c r="D1690" s="18" t="n"/>
      <c r="E1690" s="26" t="n"/>
      <c r="F1690" s="19" t="n"/>
      <c r="G1690" s="19" t="n"/>
      <c r="H1690" s="27">
        <f>IF($C1690="","",ROUND(SUMIF(账户表,$C1690,账户期初)+SUMIFS($F$5:F1690,$C$5:C1690,$C1690)-SUMIFS($G$5:G1690,$C$5:C1690,$C1690),2))</f>
        <v/>
      </c>
      <c r="I1690" s="18" t="n"/>
      <c r="J1690" s="18" t="n"/>
      <c r="K1690" s="28">
        <f>IF($B1690="","",--TEXT($B1690,"yyyymm"))</f>
        <v/>
      </c>
      <c r="L1690" s="29">
        <f>IF($D1690="","",IFERROR(INDEX(类别属性,MATCH($D1690,类别表,0)),""))</f>
        <v/>
      </c>
      <c r="M1690" s="18" t="n"/>
      <c r="N1690" s="18" t="n"/>
      <c r="O1690" s="26" t="n"/>
      <c r="P1690" s="21">
        <f>IF($C1690="","",IF(ISNA(MATCH($C1690,账户表,0)),"※这个账户不在【基础资料】的账户档案里",IF($B1690="","※没填日期，这一笔不会进任何月份的报表",IF(AND($F1690&lt;&gt;"",$G1690&lt;&gt;""),"※收入和支出不能同时填",IF(AND(N($F1690)=0,N($G1690)=0),"※收入和支出都没填",IF(OR(N($F1690)&lt;0,N($G1690)&lt;0),"※金额不能填负数，方向反了就换一列填",IF($D1690="","※没填收支类别，分类报表会漏掉这一笔",IF(ISNA(MATCH($D1690,类别表,0)),"※收支类别不在【基础资料】的清单里",IF(AND($L1690="内部转账",$M1690=""),"△内部转账要在「对方账户」写上另一头",IF(AND($L1690="内部转账",$M1690=$C1690),"※对方账户跟本账户是同一个",IF(AND($L1690&lt;&gt;"内部转账",$M1690&lt;&gt;""),"△填了对方账户，但类别不是内部转账",IF($H1690&lt;0,"△这一笔之后该账户余额成负数了，核一下",""))))))))))))</f>
        <v/>
      </c>
    </row>
    <row r="1691">
      <c r="A1691" s="17">
        <f>IF($C1691="","",COUNTA($C$5:$C1691))</f>
        <v/>
      </c>
      <c r="B1691" s="20" t="n"/>
      <c r="C1691" s="18" t="n"/>
      <c r="D1691" s="18" t="n"/>
      <c r="E1691" s="26" t="n"/>
      <c r="F1691" s="19" t="n"/>
      <c r="G1691" s="19" t="n"/>
      <c r="H1691" s="27">
        <f>IF($C1691="","",ROUND(SUMIF(账户表,$C1691,账户期初)+SUMIFS($F$5:F1691,$C$5:C1691,$C1691)-SUMIFS($G$5:G1691,$C$5:C1691,$C1691),2))</f>
        <v/>
      </c>
      <c r="I1691" s="18" t="n"/>
      <c r="J1691" s="18" t="n"/>
      <c r="K1691" s="28">
        <f>IF($B1691="","",--TEXT($B1691,"yyyymm"))</f>
        <v/>
      </c>
      <c r="L1691" s="29">
        <f>IF($D1691="","",IFERROR(INDEX(类别属性,MATCH($D1691,类别表,0)),""))</f>
        <v/>
      </c>
      <c r="M1691" s="18" t="n"/>
      <c r="N1691" s="18" t="n"/>
      <c r="O1691" s="26" t="n"/>
      <c r="P1691" s="21">
        <f>IF($C1691="","",IF(ISNA(MATCH($C1691,账户表,0)),"※这个账户不在【基础资料】的账户档案里",IF($B1691="","※没填日期，这一笔不会进任何月份的报表",IF(AND($F1691&lt;&gt;"",$G1691&lt;&gt;""),"※收入和支出不能同时填",IF(AND(N($F1691)=0,N($G1691)=0),"※收入和支出都没填",IF(OR(N($F1691)&lt;0,N($G1691)&lt;0),"※金额不能填负数，方向反了就换一列填",IF($D1691="","※没填收支类别，分类报表会漏掉这一笔",IF(ISNA(MATCH($D1691,类别表,0)),"※收支类别不在【基础资料】的清单里",IF(AND($L1691="内部转账",$M1691=""),"△内部转账要在「对方账户」写上另一头",IF(AND($L1691="内部转账",$M1691=$C1691),"※对方账户跟本账户是同一个",IF(AND($L1691&lt;&gt;"内部转账",$M1691&lt;&gt;""),"△填了对方账户，但类别不是内部转账",IF($H1691&lt;0,"△这一笔之后该账户余额成负数了，核一下",""))))))))))))</f>
        <v/>
      </c>
    </row>
    <row r="1692">
      <c r="A1692" s="17">
        <f>IF($C1692="","",COUNTA($C$5:$C1692))</f>
        <v/>
      </c>
      <c r="B1692" s="20" t="n"/>
      <c r="C1692" s="18" t="n"/>
      <c r="D1692" s="18" t="n"/>
      <c r="E1692" s="26" t="n"/>
      <c r="F1692" s="19" t="n"/>
      <c r="G1692" s="19" t="n"/>
      <c r="H1692" s="27">
        <f>IF($C1692="","",ROUND(SUMIF(账户表,$C1692,账户期初)+SUMIFS($F$5:F1692,$C$5:C1692,$C1692)-SUMIFS($G$5:G1692,$C$5:C1692,$C1692),2))</f>
        <v/>
      </c>
      <c r="I1692" s="18" t="n"/>
      <c r="J1692" s="18" t="n"/>
      <c r="K1692" s="28">
        <f>IF($B1692="","",--TEXT($B1692,"yyyymm"))</f>
        <v/>
      </c>
      <c r="L1692" s="29">
        <f>IF($D1692="","",IFERROR(INDEX(类别属性,MATCH($D1692,类别表,0)),""))</f>
        <v/>
      </c>
      <c r="M1692" s="18" t="n"/>
      <c r="N1692" s="18" t="n"/>
      <c r="O1692" s="26" t="n"/>
      <c r="P1692" s="21">
        <f>IF($C1692="","",IF(ISNA(MATCH($C1692,账户表,0)),"※这个账户不在【基础资料】的账户档案里",IF($B1692="","※没填日期，这一笔不会进任何月份的报表",IF(AND($F1692&lt;&gt;"",$G1692&lt;&gt;""),"※收入和支出不能同时填",IF(AND(N($F1692)=0,N($G1692)=0),"※收入和支出都没填",IF(OR(N($F1692)&lt;0,N($G1692)&lt;0),"※金额不能填负数，方向反了就换一列填",IF($D1692="","※没填收支类别，分类报表会漏掉这一笔",IF(ISNA(MATCH($D1692,类别表,0)),"※收支类别不在【基础资料】的清单里",IF(AND($L1692="内部转账",$M1692=""),"△内部转账要在「对方账户」写上另一头",IF(AND($L1692="内部转账",$M1692=$C1692),"※对方账户跟本账户是同一个",IF(AND($L1692&lt;&gt;"内部转账",$M1692&lt;&gt;""),"△填了对方账户，但类别不是内部转账",IF($H1692&lt;0,"△这一笔之后该账户余额成负数了，核一下",""))))))))))))</f>
        <v/>
      </c>
    </row>
    <row r="1693">
      <c r="A1693" s="17">
        <f>IF($C1693="","",COUNTA($C$5:$C1693))</f>
        <v/>
      </c>
      <c r="B1693" s="20" t="n"/>
      <c r="C1693" s="18" t="n"/>
      <c r="D1693" s="18" t="n"/>
      <c r="E1693" s="26" t="n"/>
      <c r="F1693" s="19" t="n"/>
      <c r="G1693" s="19" t="n"/>
      <c r="H1693" s="27">
        <f>IF($C1693="","",ROUND(SUMIF(账户表,$C1693,账户期初)+SUMIFS($F$5:F1693,$C$5:C1693,$C1693)-SUMIFS($G$5:G1693,$C$5:C1693,$C1693),2))</f>
        <v/>
      </c>
      <c r="I1693" s="18" t="n"/>
      <c r="J1693" s="18" t="n"/>
      <c r="K1693" s="28">
        <f>IF($B1693="","",--TEXT($B1693,"yyyymm"))</f>
        <v/>
      </c>
      <c r="L1693" s="29">
        <f>IF($D1693="","",IFERROR(INDEX(类别属性,MATCH($D1693,类别表,0)),""))</f>
        <v/>
      </c>
      <c r="M1693" s="18" t="n"/>
      <c r="N1693" s="18" t="n"/>
      <c r="O1693" s="26" t="n"/>
      <c r="P1693" s="21">
        <f>IF($C1693="","",IF(ISNA(MATCH($C1693,账户表,0)),"※这个账户不在【基础资料】的账户档案里",IF($B1693="","※没填日期，这一笔不会进任何月份的报表",IF(AND($F1693&lt;&gt;"",$G1693&lt;&gt;""),"※收入和支出不能同时填",IF(AND(N($F1693)=0,N($G1693)=0),"※收入和支出都没填",IF(OR(N($F1693)&lt;0,N($G1693)&lt;0),"※金额不能填负数，方向反了就换一列填",IF($D1693="","※没填收支类别，分类报表会漏掉这一笔",IF(ISNA(MATCH($D1693,类别表,0)),"※收支类别不在【基础资料】的清单里",IF(AND($L1693="内部转账",$M1693=""),"△内部转账要在「对方账户」写上另一头",IF(AND($L1693="内部转账",$M1693=$C1693),"※对方账户跟本账户是同一个",IF(AND($L1693&lt;&gt;"内部转账",$M1693&lt;&gt;""),"△填了对方账户，但类别不是内部转账",IF($H1693&lt;0,"△这一笔之后该账户余额成负数了，核一下",""))))))))))))</f>
        <v/>
      </c>
    </row>
    <row r="1694">
      <c r="A1694" s="17">
        <f>IF($C1694="","",COUNTA($C$5:$C1694))</f>
        <v/>
      </c>
      <c r="B1694" s="20" t="n"/>
      <c r="C1694" s="18" t="n"/>
      <c r="D1694" s="18" t="n"/>
      <c r="E1694" s="26" t="n"/>
      <c r="F1694" s="19" t="n"/>
      <c r="G1694" s="19" t="n"/>
      <c r="H1694" s="27">
        <f>IF($C1694="","",ROUND(SUMIF(账户表,$C1694,账户期初)+SUMIFS($F$5:F1694,$C$5:C1694,$C1694)-SUMIFS($G$5:G1694,$C$5:C1694,$C1694),2))</f>
        <v/>
      </c>
      <c r="I1694" s="18" t="n"/>
      <c r="J1694" s="18" t="n"/>
      <c r="K1694" s="28">
        <f>IF($B1694="","",--TEXT($B1694,"yyyymm"))</f>
        <v/>
      </c>
      <c r="L1694" s="29">
        <f>IF($D1694="","",IFERROR(INDEX(类别属性,MATCH($D1694,类别表,0)),""))</f>
        <v/>
      </c>
      <c r="M1694" s="18" t="n"/>
      <c r="N1694" s="18" t="n"/>
      <c r="O1694" s="26" t="n"/>
      <c r="P1694" s="21">
        <f>IF($C1694="","",IF(ISNA(MATCH($C1694,账户表,0)),"※这个账户不在【基础资料】的账户档案里",IF($B1694="","※没填日期，这一笔不会进任何月份的报表",IF(AND($F1694&lt;&gt;"",$G1694&lt;&gt;""),"※收入和支出不能同时填",IF(AND(N($F1694)=0,N($G1694)=0),"※收入和支出都没填",IF(OR(N($F1694)&lt;0,N($G1694)&lt;0),"※金额不能填负数，方向反了就换一列填",IF($D1694="","※没填收支类别，分类报表会漏掉这一笔",IF(ISNA(MATCH($D1694,类别表,0)),"※收支类别不在【基础资料】的清单里",IF(AND($L1694="内部转账",$M1694=""),"△内部转账要在「对方账户」写上另一头",IF(AND($L1694="内部转账",$M1694=$C1694),"※对方账户跟本账户是同一个",IF(AND($L1694&lt;&gt;"内部转账",$M1694&lt;&gt;""),"△填了对方账户，但类别不是内部转账",IF($H1694&lt;0,"△这一笔之后该账户余额成负数了，核一下",""))))))))))))</f>
        <v/>
      </c>
    </row>
    <row r="1695">
      <c r="A1695" s="17">
        <f>IF($C1695="","",COUNTA($C$5:$C1695))</f>
        <v/>
      </c>
      <c r="B1695" s="20" t="n"/>
      <c r="C1695" s="18" t="n"/>
      <c r="D1695" s="18" t="n"/>
      <c r="E1695" s="26" t="n"/>
      <c r="F1695" s="19" t="n"/>
      <c r="G1695" s="19" t="n"/>
      <c r="H1695" s="27">
        <f>IF($C1695="","",ROUND(SUMIF(账户表,$C1695,账户期初)+SUMIFS($F$5:F1695,$C$5:C1695,$C1695)-SUMIFS($G$5:G1695,$C$5:C1695,$C1695),2))</f>
        <v/>
      </c>
      <c r="I1695" s="18" t="n"/>
      <c r="J1695" s="18" t="n"/>
      <c r="K1695" s="28">
        <f>IF($B1695="","",--TEXT($B1695,"yyyymm"))</f>
        <v/>
      </c>
      <c r="L1695" s="29">
        <f>IF($D1695="","",IFERROR(INDEX(类别属性,MATCH($D1695,类别表,0)),""))</f>
        <v/>
      </c>
      <c r="M1695" s="18" t="n"/>
      <c r="N1695" s="18" t="n"/>
      <c r="O1695" s="26" t="n"/>
      <c r="P1695" s="21">
        <f>IF($C1695="","",IF(ISNA(MATCH($C1695,账户表,0)),"※这个账户不在【基础资料】的账户档案里",IF($B1695="","※没填日期，这一笔不会进任何月份的报表",IF(AND($F1695&lt;&gt;"",$G1695&lt;&gt;""),"※收入和支出不能同时填",IF(AND(N($F1695)=0,N($G1695)=0),"※收入和支出都没填",IF(OR(N($F1695)&lt;0,N($G1695)&lt;0),"※金额不能填负数，方向反了就换一列填",IF($D1695="","※没填收支类别，分类报表会漏掉这一笔",IF(ISNA(MATCH($D1695,类别表,0)),"※收支类别不在【基础资料】的清单里",IF(AND($L1695="内部转账",$M1695=""),"△内部转账要在「对方账户」写上另一头",IF(AND($L1695="内部转账",$M1695=$C1695),"※对方账户跟本账户是同一个",IF(AND($L1695&lt;&gt;"内部转账",$M1695&lt;&gt;""),"△填了对方账户，但类别不是内部转账",IF($H1695&lt;0,"△这一笔之后该账户余额成负数了，核一下",""))))))))))))</f>
        <v/>
      </c>
    </row>
    <row r="1696">
      <c r="A1696" s="17">
        <f>IF($C1696="","",COUNTA($C$5:$C1696))</f>
        <v/>
      </c>
      <c r="B1696" s="20" t="n"/>
      <c r="C1696" s="18" t="n"/>
      <c r="D1696" s="18" t="n"/>
      <c r="E1696" s="26" t="n"/>
      <c r="F1696" s="19" t="n"/>
      <c r="G1696" s="19" t="n"/>
      <c r="H1696" s="27">
        <f>IF($C1696="","",ROUND(SUMIF(账户表,$C1696,账户期初)+SUMIFS($F$5:F1696,$C$5:C1696,$C1696)-SUMIFS($G$5:G1696,$C$5:C1696,$C1696),2))</f>
        <v/>
      </c>
      <c r="I1696" s="18" t="n"/>
      <c r="J1696" s="18" t="n"/>
      <c r="K1696" s="28">
        <f>IF($B1696="","",--TEXT($B1696,"yyyymm"))</f>
        <v/>
      </c>
      <c r="L1696" s="29">
        <f>IF($D1696="","",IFERROR(INDEX(类别属性,MATCH($D1696,类别表,0)),""))</f>
        <v/>
      </c>
      <c r="M1696" s="18" t="n"/>
      <c r="N1696" s="18" t="n"/>
      <c r="O1696" s="26" t="n"/>
      <c r="P1696" s="21">
        <f>IF($C1696="","",IF(ISNA(MATCH($C1696,账户表,0)),"※这个账户不在【基础资料】的账户档案里",IF($B1696="","※没填日期，这一笔不会进任何月份的报表",IF(AND($F1696&lt;&gt;"",$G1696&lt;&gt;""),"※收入和支出不能同时填",IF(AND(N($F1696)=0,N($G1696)=0),"※收入和支出都没填",IF(OR(N($F1696)&lt;0,N($G1696)&lt;0),"※金额不能填负数，方向反了就换一列填",IF($D1696="","※没填收支类别，分类报表会漏掉这一笔",IF(ISNA(MATCH($D1696,类别表,0)),"※收支类别不在【基础资料】的清单里",IF(AND($L1696="内部转账",$M1696=""),"△内部转账要在「对方账户」写上另一头",IF(AND($L1696="内部转账",$M1696=$C1696),"※对方账户跟本账户是同一个",IF(AND($L1696&lt;&gt;"内部转账",$M1696&lt;&gt;""),"△填了对方账户，但类别不是内部转账",IF($H1696&lt;0,"△这一笔之后该账户余额成负数了，核一下",""))))))))))))</f>
        <v/>
      </c>
    </row>
    <row r="1697">
      <c r="A1697" s="17">
        <f>IF($C1697="","",COUNTA($C$5:$C1697))</f>
        <v/>
      </c>
      <c r="B1697" s="20" t="n"/>
      <c r="C1697" s="18" t="n"/>
      <c r="D1697" s="18" t="n"/>
      <c r="E1697" s="26" t="n"/>
      <c r="F1697" s="19" t="n"/>
      <c r="G1697" s="19" t="n"/>
      <c r="H1697" s="27">
        <f>IF($C1697="","",ROUND(SUMIF(账户表,$C1697,账户期初)+SUMIFS($F$5:F1697,$C$5:C1697,$C1697)-SUMIFS($G$5:G1697,$C$5:C1697,$C1697),2))</f>
        <v/>
      </c>
      <c r="I1697" s="18" t="n"/>
      <c r="J1697" s="18" t="n"/>
      <c r="K1697" s="28">
        <f>IF($B1697="","",--TEXT($B1697,"yyyymm"))</f>
        <v/>
      </c>
      <c r="L1697" s="29">
        <f>IF($D1697="","",IFERROR(INDEX(类别属性,MATCH($D1697,类别表,0)),""))</f>
        <v/>
      </c>
      <c r="M1697" s="18" t="n"/>
      <c r="N1697" s="18" t="n"/>
      <c r="O1697" s="26" t="n"/>
      <c r="P1697" s="21">
        <f>IF($C1697="","",IF(ISNA(MATCH($C1697,账户表,0)),"※这个账户不在【基础资料】的账户档案里",IF($B1697="","※没填日期，这一笔不会进任何月份的报表",IF(AND($F1697&lt;&gt;"",$G1697&lt;&gt;""),"※收入和支出不能同时填",IF(AND(N($F1697)=0,N($G1697)=0),"※收入和支出都没填",IF(OR(N($F1697)&lt;0,N($G1697)&lt;0),"※金额不能填负数，方向反了就换一列填",IF($D1697="","※没填收支类别，分类报表会漏掉这一笔",IF(ISNA(MATCH($D1697,类别表,0)),"※收支类别不在【基础资料】的清单里",IF(AND($L1697="内部转账",$M1697=""),"△内部转账要在「对方账户」写上另一头",IF(AND($L1697="内部转账",$M1697=$C1697),"※对方账户跟本账户是同一个",IF(AND($L1697&lt;&gt;"内部转账",$M1697&lt;&gt;""),"△填了对方账户，但类别不是内部转账",IF($H1697&lt;0,"△这一笔之后该账户余额成负数了，核一下",""))))))))))))</f>
        <v/>
      </c>
    </row>
    <row r="1698">
      <c r="A1698" s="17">
        <f>IF($C1698="","",COUNTA($C$5:$C1698))</f>
        <v/>
      </c>
      <c r="B1698" s="20" t="n"/>
      <c r="C1698" s="18" t="n"/>
      <c r="D1698" s="18" t="n"/>
      <c r="E1698" s="26" t="n"/>
      <c r="F1698" s="19" t="n"/>
      <c r="G1698" s="19" t="n"/>
      <c r="H1698" s="27">
        <f>IF($C1698="","",ROUND(SUMIF(账户表,$C1698,账户期初)+SUMIFS($F$5:F1698,$C$5:C1698,$C1698)-SUMIFS($G$5:G1698,$C$5:C1698,$C1698),2))</f>
        <v/>
      </c>
      <c r="I1698" s="18" t="n"/>
      <c r="J1698" s="18" t="n"/>
      <c r="K1698" s="28">
        <f>IF($B1698="","",--TEXT($B1698,"yyyymm"))</f>
        <v/>
      </c>
      <c r="L1698" s="29">
        <f>IF($D1698="","",IFERROR(INDEX(类别属性,MATCH($D1698,类别表,0)),""))</f>
        <v/>
      </c>
      <c r="M1698" s="18" t="n"/>
      <c r="N1698" s="18" t="n"/>
      <c r="O1698" s="26" t="n"/>
      <c r="P1698" s="21">
        <f>IF($C1698="","",IF(ISNA(MATCH($C1698,账户表,0)),"※这个账户不在【基础资料】的账户档案里",IF($B1698="","※没填日期，这一笔不会进任何月份的报表",IF(AND($F1698&lt;&gt;"",$G1698&lt;&gt;""),"※收入和支出不能同时填",IF(AND(N($F1698)=0,N($G1698)=0),"※收入和支出都没填",IF(OR(N($F1698)&lt;0,N($G1698)&lt;0),"※金额不能填负数，方向反了就换一列填",IF($D1698="","※没填收支类别，分类报表会漏掉这一笔",IF(ISNA(MATCH($D1698,类别表,0)),"※收支类别不在【基础资料】的清单里",IF(AND($L1698="内部转账",$M1698=""),"△内部转账要在「对方账户」写上另一头",IF(AND($L1698="内部转账",$M1698=$C1698),"※对方账户跟本账户是同一个",IF(AND($L1698&lt;&gt;"内部转账",$M1698&lt;&gt;""),"△填了对方账户，但类别不是内部转账",IF($H1698&lt;0,"△这一笔之后该账户余额成负数了，核一下",""))))))))))))</f>
        <v/>
      </c>
    </row>
    <row r="1699">
      <c r="A1699" s="17">
        <f>IF($C1699="","",COUNTA($C$5:$C1699))</f>
        <v/>
      </c>
      <c r="B1699" s="20" t="n"/>
      <c r="C1699" s="18" t="n"/>
      <c r="D1699" s="18" t="n"/>
      <c r="E1699" s="26" t="n"/>
      <c r="F1699" s="19" t="n"/>
      <c r="G1699" s="19" t="n"/>
      <c r="H1699" s="27">
        <f>IF($C1699="","",ROUND(SUMIF(账户表,$C1699,账户期初)+SUMIFS($F$5:F1699,$C$5:C1699,$C1699)-SUMIFS($G$5:G1699,$C$5:C1699,$C1699),2))</f>
        <v/>
      </c>
      <c r="I1699" s="18" t="n"/>
      <c r="J1699" s="18" t="n"/>
      <c r="K1699" s="28">
        <f>IF($B1699="","",--TEXT($B1699,"yyyymm"))</f>
        <v/>
      </c>
      <c r="L1699" s="29">
        <f>IF($D1699="","",IFERROR(INDEX(类别属性,MATCH($D1699,类别表,0)),""))</f>
        <v/>
      </c>
      <c r="M1699" s="18" t="n"/>
      <c r="N1699" s="18" t="n"/>
      <c r="O1699" s="26" t="n"/>
      <c r="P1699" s="21">
        <f>IF($C1699="","",IF(ISNA(MATCH($C1699,账户表,0)),"※这个账户不在【基础资料】的账户档案里",IF($B1699="","※没填日期，这一笔不会进任何月份的报表",IF(AND($F1699&lt;&gt;"",$G1699&lt;&gt;""),"※收入和支出不能同时填",IF(AND(N($F1699)=0,N($G1699)=0),"※收入和支出都没填",IF(OR(N($F1699)&lt;0,N($G1699)&lt;0),"※金额不能填负数，方向反了就换一列填",IF($D1699="","※没填收支类别，分类报表会漏掉这一笔",IF(ISNA(MATCH($D1699,类别表,0)),"※收支类别不在【基础资料】的清单里",IF(AND($L1699="内部转账",$M1699=""),"△内部转账要在「对方账户」写上另一头",IF(AND($L1699="内部转账",$M1699=$C1699),"※对方账户跟本账户是同一个",IF(AND($L1699&lt;&gt;"内部转账",$M1699&lt;&gt;""),"△填了对方账户，但类别不是内部转账",IF($H1699&lt;0,"△这一笔之后该账户余额成负数了，核一下",""))))))))))))</f>
        <v/>
      </c>
    </row>
    <row r="1700">
      <c r="A1700" s="17">
        <f>IF($C1700="","",COUNTA($C$5:$C1700))</f>
        <v/>
      </c>
      <c r="B1700" s="20" t="n"/>
      <c r="C1700" s="18" t="n"/>
      <c r="D1700" s="18" t="n"/>
      <c r="E1700" s="26" t="n"/>
      <c r="F1700" s="19" t="n"/>
      <c r="G1700" s="19" t="n"/>
      <c r="H1700" s="27">
        <f>IF($C1700="","",ROUND(SUMIF(账户表,$C1700,账户期初)+SUMIFS($F$5:F1700,$C$5:C1700,$C1700)-SUMIFS($G$5:G1700,$C$5:C1700,$C1700),2))</f>
        <v/>
      </c>
      <c r="I1700" s="18" t="n"/>
      <c r="J1700" s="18" t="n"/>
      <c r="K1700" s="28">
        <f>IF($B1700="","",--TEXT($B1700,"yyyymm"))</f>
        <v/>
      </c>
      <c r="L1700" s="29">
        <f>IF($D1700="","",IFERROR(INDEX(类别属性,MATCH($D1700,类别表,0)),""))</f>
        <v/>
      </c>
      <c r="M1700" s="18" t="n"/>
      <c r="N1700" s="18" t="n"/>
      <c r="O1700" s="26" t="n"/>
      <c r="P1700" s="21">
        <f>IF($C1700="","",IF(ISNA(MATCH($C1700,账户表,0)),"※这个账户不在【基础资料】的账户档案里",IF($B1700="","※没填日期，这一笔不会进任何月份的报表",IF(AND($F1700&lt;&gt;"",$G1700&lt;&gt;""),"※收入和支出不能同时填",IF(AND(N($F1700)=0,N($G1700)=0),"※收入和支出都没填",IF(OR(N($F1700)&lt;0,N($G1700)&lt;0),"※金额不能填负数，方向反了就换一列填",IF($D1700="","※没填收支类别，分类报表会漏掉这一笔",IF(ISNA(MATCH($D1700,类别表,0)),"※收支类别不在【基础资料】的清单里",IF(AND($L1700="内部转账",$M1700=""),"△内部转账要在「对方账户」写上另一头",IF(AND($L1700="内部转账",$M1700=$C1700),"※对方账户跟本账户是同一个",IF(AND($L1700&lt;&gt;"内部转账",$M1700&lt;&gt;""),"△填了对方账户，但类别不是内部转账",IF($H1700&lt;0,"△这一笔之后该账户余额成负数了，核一下",""))))))))))))</f>
        <v/>
      </c>
    </row>
    <row r="1701">
      <c r="A1701" s="17">
        <f>IF($C1701="","",COUNTA($C$5:$C1701))</f>
        <v/>
      </c>
      <c r="B1701" s="20" t="n"/>
      <c r="C1701" s="18" t="n"/>
      <c r="D1701" s="18" t="n"/>
      <c r="E1701" s="26" t="n"/>
      <c r="F1701" s="19" t="n"/>
      <c r="G1701" s="19" t="n"/>
      <c r="H1701" s="27">
        <f>IF($C1701="","",ROUND(SUMIF(账户表,$C1701,账户期初)+SUMIFS($F$5:F1701,$C$5:C1701,$C1701)-SUMIFS($G$5:G1701,$C$5:C1701,$C1701),2))</f>
        <v/>
      </c>
      <c r="I1701" s="18" t="n"/>
      <c r="J1701" s="18" t="n"/>
      <c r="K1701" s="28">
        <f>IF($B1701="","",--TEXT($B1701,"yyyymm"))</f>
        <v/>
      </c>
      <c r="L1701" s="29">
        <f>IF($D1701="","",IFERROR(INDEX(类别属性,MATCH($D1701,类别表,0)),""))</f>
        <v/>
      </c>
      <c r="M1701" s="18" t="n"/>
      <c r="N1701" s="18" t="n"/>
      <c r="O1701" s="26" t="n"/>
      <c r="P1701" s="21">
        <f>IF($C1701="","",IF(ISNA(MATCH($C1701,账户表,0)),"※这个账户不在【基础资料】的账户档案里",IF($B1701="","※没填日期，这一笔不会进任何月份的报表",IF(AND($F1701&lt;&gt;"",$G1701&lt;&gt;""),"※收入和支出不能同时填",IF(AND(N($F1701)=0,N($G1701)=0),"※收入和支出都没填",IF(OR(N($F1701)&lt;0,N($G1701)&lt;0),"※金额不能填负数，方向反了就换一列填",IF($D1701="","※没填收支类别，分类报表会漏掉这一笔",IF(ISNA(MATCH($D1701,类别表,0)),"※收支类别不在【基础资料】的清单里",IF(AND($L1701="内部转账",$M1701=""),"△内部转账要在「对方账户」写上另一头",IF(AND($L1701="内部转账",$M1701=$C1701),"※对方账户跟本账户是同一个",IF(AND($L1701&lt;&gt;"内部转账",$M1701&lt;&gt;""),"△填了对方账户，但类别不是内部转账",IF($H1701&lt;0,"△这一笔之后该账户余额成负数了，核一下",""))))))))))))</f>
        <v/>
      </c>
    </row>
    <row r="1702">
      <c r="A1702" s="17">
        <f>IF($C1702="","",COUNTA($C$5:$C1702))</f>
        <v/>
      </c>
      <c r="B1702" s="20" t="n"/>
      <c r="C1702" s="18" t="n"/>
      <c r="D1702" s="18" t="n"/>
      <c r="E1702" s="26" t="n"/>
      <c r="F1702" s="19" t="n"/>
      <c r="G1702" s="19" t="n"/>
      <c r="H1702" s="27">
        <f>IF($C1702="","",ROUND(SUMIF(账户表,$C1702,账户期初)+SUMIFS($F$5:F1702,$C$5:C1702,$C1702)-SUMIFS($G$5:G1702,$C$5:C1702,$C1702),2))</f>
        <v/>
      </c>
      <c r="I1702" s="18" t="n"/>
      <c r="J1702" s="18" t="n"/>
      <c r="K1702" s="28">
        <f>IF($B1702="","",--TEXT($B1702,"yyyymm"))</f>
        <v/>
      </c>
      <c r="L1702" s="29">
        <f>IF($D1702="","",IFERROR(INDEX(类别属性,MATCH($D1702,类别表,0)),""))</f>
        <v/>
      </c>
      <c r="M1702" s="18" t="n"/>
      <c r="N1702" s="18" t="n"/>
      <c r="O1702" s="26" t="n"/>
      <c r="P1702" s="21">
        <f>IF($C1702="","",IF(ISNA(MATCH($C1702,账户表,0)),"※这个账户不在【基础资料】的账户档案里",IF($B1702="","※没填日期，这一笔不会进任何月份的报表",IF(AND($F1702&lt;&gt;"",$G1702&lt;&gt;""),"※收入和支出不能同时填",IF(AND(N($F1702)=0,N($G1702)=0),"※收入和支出都没填",IF(OR(N($F1702)&lt;0,N($G1702)&lt;0),"※金额不能填负数，方向反了就换一列填",IF($D1702="","※没填收支类别，分类报表会漏掉这一笔",IF(ISNA(MATCH($D1702,类别表,0)),"※收支类别不在【基础资料】的清单里",IF(AND($L1702="内部转账",$M1702=""),"△内部转账要在「对方账户」写上另一头",IF(AND($L1702="内部转账",$M1702=$C1702),"※对方账户跟本账户是同一个",IF(AND($L1702&lt;&gt;"内部转账",$M1702&lt;&gt;""),"△填了对方账户，但类别不是内部转账",IF($H1702&lt;0,"△这一笔之后该账户余额成负数了，核一下",""))))))))))))</f>
        <v/>
      </c>
    </row>
    <row r="1703">
      <c r="A1703" s="17">
        <f>IF($C1703="","",COUNTA($C$5:$C1703))</f>
        <v/>
      </c>
      <c r="B1703" s="20" t="n"/>
      <c r="C1703" s="18" t="n"/>
      <c r="D1703" s="18" t="n"/>
      <c r="E1703" s="26" t="n"/>
      <c r="F1703" s="19" t="n"/>
      <c r="G1703" s="19" t="n"/>
      <c r="H1703" s="27">
        <f>IF($C1703="","",ROUND(SUMIF(账户表,$C1703,账户期初)+SUMIFS($F$5:F1703,$C$5:C1703,$C1703)-SUMIFS($G$5:G1703,$C$5:C1703,$C1703),2))</f>
        <v/>
      </c>
      <c r="I1703" s="18" t="n"/>
      <c r="J1703" s="18" t="n"/>
      <c r="K1703" s="28">
        <f>IF($B1703="","",--TEXT($B1703,"yyyymm"))</f>
        <v/>
      </c>
      <c r="L1703" s="29">
        <f>IF($D1703="","",IFERROR(INDEX(类别属性,MATCH($D1703,类别表,0)),""))</f>
        <v/>
      </c>
      <c r="M1703" s="18" t="n"/>
      <c r="N1703" s="18" t="n"/>
      <c r="O1703" s="26" t="n"/>
      <c r="P1703" s="21">
        <f>IF($C1703="","",IF(ISNA(MATCH($C1703,账户表,0)),"※这个账户不在【基础资料】的账户档案里",IF($B1703="","※没填日期，这一笔不会进任何月份的报表",IF(AND($F1703&lt;&gt;"",$G1703&lt;&gt;""),"※收入和支出不能同时填",IF(AND(N($F1703)=0,N($G1703)=0),"※收入和支出都没填",IF(OR(N($F1703)&lt;0,N($G1703)&lt;0),"※金额不能填负数，方向反了就换一列填",IF($D1703="","※没填收支类别，分类报表会漏掉这一笔",IF(ISNA(MATCH($D1703,类别表,0)),"※收支类别不在【基础资料】的清单里",IF(AND($L1703="内部转账",$M1703=""),"△内部转账要在「对方账户」写上另一头",IF(AND($L1703="内部转账",$M1703=$C1703),"※对方账户跟本账户是同一个",IF(AND($L1703&lt;&gt;"内部转账",$M1703&lt;&gt;""),"△填了对方账户，但类别不是内部转账",IF($H1703&lt;0,"△这一笔之后该账户余额成负数了，核一下",""))))))))))))</f>
        <v/>
      </c>
    </row>
    <row r="1704">
      <c r="A1704" s="17">
        <f>IF($C1704="","",COUNTA($C$5:$C1704))</f>
        <v/>
      </c>
      <c r="B1704" s="20" t="n"/>
      <c r="C1704" s="18" t="n"/>
      <c r="D1704" s="18" t="n"/>
      <c r="E1704" s="26" t="n"/>
      <c r="F1704" s="19" t="n"/>
      <c r="G1704" s="19" t="n"/>
      <c r="H1704" s="27">
        <f>IF($C1704="","",ROUND(SUMIF(账户表,$C1704,账户期初)+SUMIFS($F$5:F1704,$C$5:C1704,$C1704)-SUMIFS($G$5:G1704,$C$5:C1704,$C1704),2))</f>
        <v/>
      </c>
      <c r="I1704" s="18" t="n"/>
      <c r="J1704" s="18" t="n"/>
      <c r="K1704" s="28">
        <f>IF($B1704="","",--TEXT($B1704,"yyyymm"))</f>
        <v/>
      </c>
      <c r="L1704" s="29">
        <f>IF($D1704="","",IFERROR(INDEX(类别属性,MATCH($D1704,类别表,0)),""))</f>
        <v/>
      </c>
      <c r="M1704" s="18" t="n"/>
      <c r="N1704" s="18" t="n"/>
      <c r="O1704" s="26" t="n"/>
      <c r="P1704" s="21">
        <f>IF($C1704="","",IF(ISNA(MATCH($C1704,账户表,0)),"※这个账户不在【基础资料】的账户档案里",IF($B1704="","※没填日期，这一笔不会进任何月份的报表",IF(AND($F1704&lt;&gt;"",$G1704&lt;&gt;""),"※收入和支出不能同时填",IF(AND(N($F1704)=0,N($G1704)=0),"※收入和支出都没填",IF(OR(N($F1704)&lt;0,N($G1704)&lt;0),"※金额不能填负数，方向反了就换一列填",IF($D1704="","※没填收支类别，分类报表会漏掉这一笔",IF(ISNA(MATCH($D1704,类别表,0)),"※收支类别不在【基础资料】的清单里",IF(AND($L1704="内部转账",$M1704=""),"△内部转账要在「对方账户」写上另一头",IF(AND($L1704="内部转账",$M1704=$C1704),"※对方账户跟本账户是同一个",IF(AND($L1704&lt;&gt;"内部转账",$M1704&lt;&gt;""),"△填了对方账户，但类别不是内部转账",IF($H1704&lt;0,"△这一笔之后该账户余额成负数了，核一下",""))))))))))))</f>
        <v/>
      </c>
    </row>
    <row r="1705">
      <c r="A1705" s="17">
        <f>IF($C1705="","",COUNTA($C$5:$C1705))</f>
        <v/>
      </c>
      <c r="B1705" s="20" t="n"/>
      <c r="C1705" s="18" t="n"/>
      <c r="D1705" s="18" t="n"/>
      <c r="E1705" s="26" t="n"/>
      <c r="F1705" s="19" t="n"/>
      <c r="G1705" s="19" t="n"/>
      <c r="H1705" s="27">
        <f>IF($C1705="","",ROUND(SUMIF(账户表,$C1705,账户期初)+SUMIFS($F$5:F1705,$C$5:C1705,$C1705)-SUMIFS($G$5:G1705,$C$5:C1705,$C1705),2))</f>
        <v/>
      </c>
      <c r="I1705" s="18" t="n"/>
      <c r="J1705" s="18" t="n"/>
      <c r="K1705" s="28">
        <f>IF($B1705="","",--TEXT($B1705,"yyyymm"))</f>
        <v/>
      </c>
      <c r="L1705" s="29">
        <f>IF($D1705="","",IFERROR(INDEX(类别属性,MATCH($D1705,类别表,0)),""))</f>
        <v/>
      </c>
      <c r="M1705" s="18" t="n"/>
      <c r="N1705" s="18" t="n"/>
      <c r="O1705" s="26" t="n"/>
      <c r="P1705" s="21">
        <f>IF($C1705="","",IF(ISNA(MATCH($C1705,账户表,0)),"※这个账户不在【基础资料】的账户档案里",IF($B1705="","※没填日期，这一笔不会进任何月份的报表",IF(AND($F1705&lt;&gt;"",$G1705&lt;&gt;""),"※收入和支出不能同时填",IF(AND(N($F1705)=0,N($G1705)=0),"※收入和支出都没填",IF(OR(N($F1705)&lt;0,N($G1705)&lt;0),"※金额不能填负数，方向反了就换一列填",IF($D1705="","※没填收支类别，分类报表会漏掉这一笔",IF(ISNA(MATCH($D1705,类别表,0)),"※收支类别不在【基础资料】的清单里",IF(AND($L1705="内部转账",$M1705=""),"△内部转账要在「对方账户」写上另一头",IF(AND($L1705="内部转账",$M1705=$C1705),"※对方账户跟本账户是同一个",IF(AND($L1705&lt;&gt;"内部转账",$M1705&lt;&gt;""),"△填了对方账户，但类别不是内部转账",IF($H1705&lt;0,"△这一笔之后该账户余额成负数了，核一下",""))))))))))))</f>
        <v/>
      </c>
    </row>
    <row r="1706">
      <c r="A1706" s="17">
        <f>IF($C1706="","",COUNTA($C$5:$C1706))</f>
        <v/>
      </c>
      <c r="B1706" s="20" t="n"/>
      <c r="C1706" s="18" t="n"/>
      <c r="D1706" s="18" t="n"/>
      <c r="E1706" s="26" t="n"/>
      <c r="F1706" s="19" t="n"/>
      <c r="G1706" s="19" t="n"/>
      <c r="H1706" s="27">
        <f>IF($C1706="","",ROUND(SUMIF(账户表,$C1706,账户期初)+SUMIFS($F$5:F1706,$C$5:C1706,$C1706)-SUMIFS($G$5:G1706,$C$5:C1706,$C1706),2))</f>
        <v/>
      </c>
      <c r="I1706" s="18" t="n"/>
      <c r="J1706" s="18" t="n"/>
      <c r="K1706" s="28">
        <f>IF($B1706="","",--TEXT($B1706,"yyyymm"))</f>
        <v/>
      </c>
      <c r="L1706" s="29">
        <f>IF($D1706="","",IFERROR(INDEX(类别属性,MATCH($D1706,类别表,0)),""))</f>
        <v/>
      </c>
      <c r="M1706" s="18" t="n"/>
      <c r="N1706" s="18" t="n"/>
      <c r="O1706" s="26" t="n"/>
      <c r="P1706" s="21">
        <f>IF($C1706="","",IF(ISNA(MATCH($C1706,账户表,0)),"※这个账户不在【基础资料】的账户档案里",IF($B1706="","※没填日期，这一笔不会进任何月份的报表",IF(AND($F1706&lt;&gt;"",$G1706&lt;&gt;""),"※收入和支出不能同时填",IF(AND(N($F1706)=0,N($G1706)=0),"※收入和支出都没填",IF(OR(N($F1706)&lt;0,N($G1706)&lt;0),"※金额不能填负数，方向反了就换一列填",IF($D1706="","※没填收支类别，分类报表会漏掉这一笔",IF(ISNA(MATCH($D1706,类别表,0)),"※收支类别不在【基础资料】的清单里",IF(AND($L1706="内部转账",$M1706=""),"△内部转账要在「对方账户」写上另一头",IF(AND($L1706="内部转账",$M1706=$C1706),"※对方账户跟本账户是同一个",IF(AND($L1706&lt;&gt;"内部转账",$M1706&lt;&gt;""),"△填了对方账户，但类别不是内部转账",IF($H1706&lt;0,"△这一笔之后该账户余额成负数了，核一下",""))))))))))))</f>
        <v/>
      </c>
    </row>
    <row r="1707">
      <c r="A1707" s="17">
        <f>IF($C1707="","",COUNTA($C$5:$C1707))</f>
        <v/>
      </c>
      <c r="B1707" s="20" t="n"/>
      <c r="C1707" s="18" t="n"/>
      <c r="D1707" s="18" t="n"/>
      <c r="E1707" s="26" t="n"/>
      <c r="F1707" s="19" t="n"/>
      <c r="G1707" s="19" t="n"/>
      <c r="H1707" s="27">
        <f>IF($C1707="","",ROUND(SUMIF(账户表,$C1707,账户期初)+SUMIFS($F$5:F1707,$C$5:C1707,$C1707)-SUMIFS($G$5:G1707,$C$5:C1707,$C1707),2))</f>
        <v/>
      </c>
      <c r="I1707" s="18" t="n"/>
      <c r="J1707" s="18" t="n"/>
      <c r="K1707" s="28">
        <f>IF($B1707="","",--TEXT($B1707,"yyyymm"))</f>
        <v/>
      </c>
      <c r="L1707" s="29">
        <f>IF($D1707="","",IFERROR(INDEX(类别属性,MATCH($D1707,类别表,0)),""))</f>
        <v/>
      </c>
      <c r="M1707" s="18" t="n"/>
      <c r="N1707" s="18" t="n"/>
      <c r="O1707" s="26" t="n"/>
      <c r="P1707" s="21">
        <f>IF($C1707="","",IF(ISNA(MATCH($C1707,账户表,0)),"※这个账户不在【基础资料】的账户档案里",IF($B1707="","※没填日期，这一笔不会进任何月份的报表",IF(AND($F1707&lt;&gt;"",$G1707&lt;&gt;""),"※收入和支出不能同时填",IF(AND(N($F1707)=0,N($G1707)=0),"※收入和支出都没填",IF(OR(N($F1707)&lt;0,N($G1707)&lt;0),"※金额不能填负数，方向反了就换一列填",IF($D1707="","※没填收支类别，分类报表会漏掉这一笔",IF(ISNA(MATCH($D1707,类别表,0)),"※收支类别不在【基础资料】的清单里",IF(AND($L1707="内部转账",$M1707=""),"△内部转账要在「对方账户」写上另一头",IF(AND($L1707="内部转账",$M1707=$C1707),"※对方账户跟本账户是同一个",IF(AND($L1707&lt;&gt;"内部转账",$M1707&lt;&gt;""),"△填了对方账户，但类别不是内部转账",IF($H1707&lt;0,"△这一笔之后该账户余额成负数了，核一下",""))))))))))))</f>
        <v/>
      </c>
    </row>
    <row r="1708">
      <c r="A1708" s="17">
        <f>IF($C1708="","",COUNTA($C$5:$C1708))</f>
        <v/>
      </c>
      <c r="B1708" s="20" t="n"/>
      <c r="C1708" s="18" t="n"/>
      <c r="D1708" s="18" t="n"/>
      <c r="E1708" s="26" t="n"/>
      <c r="F1708" s="19" t="n"/>
      <c r="G1708" s="19" t="n"/>
      <c r="H1708" s="27">
        <f>IF($C1708="","",ROUND(SUMIF(账户表,$C1708,账户期初)+SUMIFS($F$5:F1708,$C$5:C1708,$C1708)-SUMIFS($G$5:G1708,$C$5:C1708,$C1708),2))</f>
        <v/>
      </c>
      <c r="I1708" s="18" t="n"/>
      <c r="J1708" s="18" t="n"/>
      <c r="K1708" s="28">
        <f>IF($B1708="","",--TEXT($B1708,"yyyymm"))</f>
        <v/>
      </c>
      <c r="L1708" s="29">
        <f>IF($D1708="","",IFERROR(INDEX(类别属性,MATCH($D1708,类别表,0)),""))</f>
        <v/>
      </c>
      <c r="M1708" s="18" t="n"/>
      <c r="N1708" s="18" t="n"/>
      <c r="O1708" s="26" t="n"/>
      <c r="P1708" s="21">
        <f>IF($C1708="","",IF(ISNA(MATCH($C1708,账户表,0)),"※这个账户不在【基础资料】的账户档案里",IF($B1708="","※没填日期，这一笔不会进任何月份的报表",IF(AND($F1708&lt;&gt;"",$G1708&lt;&gt;""),"※收入和支出不能同时填",IF(AND(N($F1708)=0,N($G1708)=0),"※收入和支出都没填",IF(OR(N($F1708)&lt;0,N($G1708)&lt;0),"※金额不能填负数，方向反了就换一列填",IF($D1708="","※没填收支类别，分类报表会漏掉这一笔",IF(ISNA(MATCH($D1708,类别表,0)),"※收支类别不在【基础资料】的清单里",IF(AND($L1708="内部转账",$M1708=""),"△内部转账要在「对方账户」写上另一头",IF(AND($L1708="内部转账",$M1708=$C1708),"※对方账户跟本账户是同一个",IF(AND($L1708&lt;&gt;"内部转账",$M1708&lt;&gt;""),"△填了对方账户，但类别不是内部转账",IF($H1708&lt;0,"△这一笔之后该账户余额成负数了，核一下",""))))))))))))</f>
        <v/>
      </c>
    </row>
    <row r="1709">
      <c r="A1709" s="17">
        <f>IF($C1709="","",COUNTA($C$5:$C1709))</f>
        <v/>
      </c>
      <c r="B1709" s="20" t="n"/>
      <c r="C1709" s="18" t="n"/>
      <c r="D1709" s="18" t="n"/>
      <c r="E1709" s="26" t="n"/>
      <c r="F1709" s="19" t="n"/>
      <c r="G1709" s="19" t="n"/>
      <c r="H1709" s="27">
        <f>IF($C1709="","",ROUND(SUMIF(账户表,$C1709,账户期初)+SUMIFS($F$5:F1709,$C$5:C1709,$C1709)-SUMIFS($G$5:G1709,$C$5:C1709,$C1709),2))</f>
        <v/>
      </c>
      <c r="I1709" s="18" t="n"/>
      <c r="J1709" s="18" t="n"/>
      <c r="K1709" s="28">
        <f>IF($B1709="","",--TEXT($B1709,"yyyymm"))</f>
        <v/>
      </c>
      <c r="L1709" s="29">
        <f>IF($D1709="","",IFERROR(INDEX(类别属性,MATCH($D1709,类别表,0)),""))</f>
        <v/>
      </c>
      <c r="M1709" s="18" t="n"/>
      <c r="N1709" s="18" t="n"/>
      <c r="O1709" s="26" t="n"/>
      <c r="P1709" s="21">
        <f>IF($C1709="","",IF(ISNA(MATCH($C1709,账户表,0)),"※这个账户不在【基础资料】的账户档案里",IF($B1709="","※没填日期，这一笔不会进任何月份的报表",IF(AND($F1709&lt;&gt;"",$G1709&lt;&gt;""),"※收入和支出不能同时填",IF(AND(N($F1709)=0,N($G1709)=0),"※收入和支出都没填",IF(OR(N($F1709)&lt;0,N($G1709)&lt;0),"※金额不能填负数，方向反了就换一列填",IF($D1709="","※没填收支类别，分类报表会漏掉这一笔",IF(ISNA(MATCH($D1709,类别表,0)),"※收支类别不在【基础资料】的清单里",IF(AND($L1709="内部转账",$M1709=""),"△内部转账要在「对方账户」写上另一头",IF(AND($L1709="内部转账",$M1709=$C1709),"※对方账户跟本账户是同一个",IF(AND($L1709&lt;&gt;"内部转账",$M1709&lt;&gt;""),"△填了对方账户，但类别不是内部转账",IF($H1709&lt;0,"△这一笔之后该账户余额成负数了，核一下",""))))))))))))</f>
        <v/>
      </c>
    </row>
    <row r="1710">
      <c r="A1710" s="17">
        <f>IF($C1710="","",COUNTA($C$5:$C1710))</f>
        <v/>
      </c>
      <c r="B1710" s="20" t="n"/>
      <c r="C1710" s="18" t="n"/>
      <c r="D1710" s="18" t="n"/>
      <c r="E1710" s="26" t="n"/>
      <c r="F1710" s="19" t="n"/>
      <c r="G1710" s="19" t="n"/>
      <c r="H1710" s="27">
        <f>IF($C1710="","",ROUND(SUMIF(账户表,$C1710,账户期初)+SUMIFS($F$5:F1710,$C$5:C1710,$C1710)-SUMIFS($G$5:G1710,$C$5:C1710,$C1710),2))</f>
        <v/>
      </c>
      <c r="I1710" s="18" t="n"/>
      <c r="J1710" s="18" t="n"/>
      <c r="K1710" s="28">
        <f>IF($B1710="","",--TEXT($B1710,"yyyymm"))</f>
        <v/>
      </c>
      <c r="L1710" s="29">
        <f>IF($D1710="","",IFERROR(INDEX(类别属性,MATCH($D1710,类别表,0)),""))</f>
        <v/>
      </c>
      <c r="M1710" s="18" t="n"/>
      <c r="N1710" s="18" t="n"/>
      <c r="O1710" s="26" t="n"/>
      <c r="P1710" s="21">
        <f>IF($C1710="","",IF(ISNA(MATCH($C1710,账户表,0)),"※这个账户不在【基础资料】的账户档案里",IF($B1710="","※没填日期，这一笔不会进任何月份的报表",IF(AND($F1710&lt;&gt;"",$G1710&lt;&gt;""),"※收入和支出不能同时填",IF(AND(N($F1710)=0,N($G1710)=0),"※收入和支出都没填",IF(OR(N($F1710)&lt;0,N($G1710)&lt;0),"※金额不能填负数，方向反了就换一列填",IF($D1710="","※没填收支类别，分类报表会漏掉这一笔",IF(ISNA(MATCH($D1710,类别表,0)),"※收支类别不在【基础资料】的清单里",IF(AND($L1710="内部转账",$M1710=""),"△内部转账要在「对方账户」写上另一头",IF(AND($L1710="内部转账",$M1710=$C1710),"※对方账户跟本账户是同一个",IF(AND($L1710&lt;&gt;"内部转账",$M1710&lt;&gt;""),"△填了对方账户，但类别不是内部转账",IF($H1710&lt;0,"△这一笔之后该账户余额成负数了，核一下",""))))))))))))</f>
        <v/>
      </c>
    </row>
    <row r="1711">
      <c r="A1711" s="17">
        <f>IF($C1711="","",COUNTA($C$5:$C1711))</f>
        <v/>
      </c>
      <c r="B1711" s="20" t="n"/>
      <c r="C1711" s="18" t="n"/>
      <c r="D1711" s="18" t="n"/>
      <c r="E1711" s="26" t="n"/>
      <c r="F1711" s="19" t="n"/>
      <c r="G1711" s="19" t="n"/>
      <c r="H1711" s="27">
        <f>IF($C1711="","",ROUND(SUMIF(账户表,$C1711,账户期初)+SUMIFS($F$5:F1711,$C$5:C1711,$C1711)-SUMIFS($G$5:G1711,$C$5:C1711,$C1711),2))</f>
        <v/>
      </c>
      <c r="I1711" s="18" t="n"/>
      <c r="J1711" s="18" t="n"/>
      <c r="K1711" s="28">
        <f>IF($B1711="","",--TEXT($B1711,"yyyymm"))</f>
        <v/>
      </c>
      <c r="L1711" s="29">
        <f>IF($D1711="","",IFERROR(INDEX(类别属性,MATCH($D1711,类别表,0)),""))</f>
        <v/>
      </c>
      <c r="M1711" s="18" t="n"/>
      <c r="N1711" s="18" t="n"/>
      <c r="O1711" s="26" t="n"/>
      <c r="P1711" s="21">
        <f>IF($C1711="","",IF(ISNA(MATCH($C1711,账户表,0)),"※这个账户不在【基础资料】的账户档案里",IF($B1711="","※没填日期，这一笔不会进任何月份的报表",IF(AND($F1711&lt;&gt;"",$G1711&lt;&gt;""),"※收入和支出不能同时填",IF(AND(N($F1711)=0,N($G1711)=0),"※收入和支出都没填",IF(OR(N($F1711)&lt;0,N($G1711)&lt;0),"※金额不能填负数，方向反了就换一列填",IF($D1711="","※没填收支类别，分类报表会漏掉这一笔",IF(ISNA(MATCH($D1711,类别表,0)),"※收支类别不在【基础资料】的清单里",IF(AND($L1711="内部转账",$M1711=""),"△内部转账要在「对方账户」写上另一头",IF(AND($L1711="内部转账",$M1711=$C1711),"※对方账户跟本账户是同一个",IF(AND($L1711&lt;&gt;"内部转账",$M1711&lt;&gt;""),"△填了对方账户，但类别不是内部转账",IF($H1711&lt;0,"△这一笔之后该账户余额成负数了，核一下",""))))))))))))</f>
        <v/>
      </c>
    </row>
    <row r="1712">
      <c r="A1712" s="17">
        <f>IF($C1712="","",COUNTA($C$5:$C1712))</f>
        <v/>
      </c>
      <c r="B1712" s="20" t="n"/>
      <c r="C1712" s="18" t="n"/>
      <c r="D1712" s="18" t="n"/>
      <c r="E1712" s="26" t="n"/>
      <c r="F1712" s="19" t="n"/>
      <c r="G1712" s="19" t="n"/>
      <c r="H1712" s="27">
        <f>IF($C1712="","",ROUND(SUMIF(账户表,$C1712,账户期初)+SUMIFS($F$5:F1712,$C$5:C1712,$C1712)-SUMIFS($G$5:G1712,$C$5:C1712,$C1712),2))</f>
        <v/>
      </c>
      <c r="I1712" s="18" t="n"/>
      <c r="J1712" s="18" t="n"/>
      <c r="K1712" s="28">
        <f>IF($B1712="","",--TEXT($B1712,"yyyymm"))</f>
        <v/>
      </c>
      <c r="L1712" s="29">
        <f>IF($D1712="","",IFERROR(INDEX(类别属性,MATCH($D1712,类别表,0)),""))</f>
        <v/>
      </c>
      <c r="M1712" s="18" t="n"/>
      <c r="N1712" s="18" t="n"/>
      <c r="O1712" s="26" t="n"/>
      <c r="P1712" s="21">
        <f>IF($C1712="","",IF(ISNA(MATCH($C1712,账户表,0)),"※这个账户不在【基础资料】的账户档案里",IF($B1712="","※没填日期，这一笔不会进任何月份的报表",IF(AND($F1712&lt;&gt;"",$G1712&lt;&gt;""),"※收入和支出不能同时填",IF(AND(N($F1712)=0,N($G1712)=0),"※收入和支出都没填",IF(OR(N($F1712)&lt;0,N($G1712)&lt;0),"※金额不能填负数，方向反了就换一列填",IF($D1712="","※没填收支类别，分类报表会漏掉这一笔",IF(ISNA(MATCH($D1712,类别表,0)),"※收支类别不在【基础资料】的清单里",IF(AND($L1712="内部转账",$M1712=""),"△内部转账要在「对方账户」写上另一头",IF(AND($L1712="内部转账",$M1712=$C1712),"※对方账户跟本账户是同一个",IF(AND($L1712&lt;&gt;"内部转账",$M1712&lt;&gt;""),"△填了对方账户，但类别不是内部转账",IF($H1712&lt;0,"△这一笔之后该账户余额成负数了，核一下",""))))))))))))</f>
        <v/>
      </c>
    </row>
    <row r="1713">
      <c r="A1713" s="17">
        <f>IF($C1713="","",COUNTA($C$5:$C1713))</f>
        <v/>
      </c>
      <c r="B1713" s="20" t="n"/>
      <c r="C1713" s="18" t="n"/>
      <c r="D1713" s="18" t="n"/>
      <c r="E1713" s="26" t="n"/>
      <c r="F1713" s="19" t="n"/>
      <c r="G1713" s="19" t="n"/>
      <c r="H1713" s="27">
        <f>IF($C1713="","",ROUND(SUMIF(账户表,$C1713,账户期初)+SUMIFS($F$5:F1713,$C$5:C1713,$C1713)-SUMIFS($G$5:G1713,$C$5:C1713,$C1713),2))</f>
        <v/>
      </c>
      <c r="I1713" s="18" t="n"/>
      <c r="J1713" s="18" t="n"/>
      <c r="K1713" s="28">
        <f>IF($B1713="","",--TEXT($B1713,"yyyymm"))</f>
        <v/>
      </c>
      <c r="L1713" s="29">
        <f>IF($D1713="","",IFERROR(INDEX(类别属性,MATCH($D1713,类别表,0)),""))</f>
        <v/>
      </c>
      <c r="M1713" s="18" t="n"/>
      <c r="N1713" s="18" t="n"/>
      <c r="O1713" s="26" t="n"/>
      <c r="P1713" s="21">
        <f>IF($C1713="","",IF(ISNA(MATCH($C1713,账户表,0)),"※这个账户不在【基础资料】的账户档案里",IF($B1713="","※没填日期，这一笔不会进任何月份的报表",IF(AND($F1713&lt;&gt;"",$G1713&lt;&gt;""),"※收入和支出不能同时填",IF(AND(N($F1713)=0,N($G1713)=0),"※收入和支出都没填",IF(OR(N($F1713)&lt;0,N($G1713)&lt;0),"※金额不能填负数，方向反了就换一列填",IF($D1713="","※没填收支类别，分类报表会漏掉这一笔",IF(ISNA(MATCH($D1713,类别表,0)),"※收支类别不在【基础资料】的清单里",IF(AND($L1713="内部转账",$M1713=""),"△内部转账要在「对方账户」写上另一头",IF(AND($L1713="内部转账",$M1713=$C1713),"※对方账户跟本账户是同一个",IF(AND($L1713&lt;&gt;"内部转账",$M1713&lt;&gt;""),"△填了对方账户，但类别不是内部转账",IF($H1713&lt;0,"△这一笔之后该账户余额成负数了，核一下",""))))))))))))</f>
        <v/>
      </c>
    </row>
    <row r="1714">
      <c r="A1714" s="17">
        <f>IF($C1714="","",COUNTA($C$5:$C1714))</f>
        <v/>
      </c>
      <c r="B1714" s="20" t="n"/>
      <c r="C1714" s="18" t="n"/>
      <c r="D1714" s="18" t="n"/>
      <c r="E1714" s="26" t="n"/>
      <c r="F1714" s="19" t="n"/>
      <c r="G1714" s="19" t="n"/>
      <c r="H1714" s="27">
        <f>IF($C1714="","",ROUND(SUMIF(账户表,$C1714,账户期初)+SUMIFS($F$5:F1714,$C$5:C1714,$C1714)-SUMIFS($G$5:G1714,$C$5:C1714,$C1714),2))</f>
        <v/>
      </c>
      <c r="I1714" s="18" t="n"/>
      <c r="J1714" s="18" t="n"/>
      <c r="K1714" s="28">
        <f>IF($B1714="","",--TEXT($B1714,"yyyymm"))</f>
        <v/>
      </c>
      <c r="L1714" s="29">
        <f>IF($D1714="","",IFERROR(INDEX(类别属性,MATCH($D1714,类别表,0)),""))</f>
        <v/>
      </c>
      <c r="M1714" s="18" t="n"/>
      <c r="N1714" s="18" t="n"/>
      <c r="O1714" s="26" t="n"/>
      <c r="P1714" s="21">
        <f>IF($C1714="","",IF(ISNA(MATCH($C1714,账户表,0)),"※这个账户不在【基础资料】的账户档案里",IF($B1714="","※没填日期，这一笔不会进任何月份的报表",IF(AND($F1714&lt;&gt;"",$G1714&lt;&gt;""),"※收入和支出不能同时填",IF(AND(N($F1714)=0,N($G1714)=0),"※收入和支出都没填",IF(OR(N($F1714)&lt;0,N($G1714)&lt;0),"※金额不能填负数，方向反了就换一列填",IF($D1714="","※没填收支类别，分类报表会漏掉这一笔",IF(ISNA(MATCH($D1714,类别表,0)),"※收支类别不在【基础资料】的清单里",IF(AND($L1714="内部转账",$M1714=""),"△内部转账要在「对方账户」写上另一头",IF(AND($L1714="内部转账",$M1714=$C1714),"※对方账户跟本账户是同一个",IF(AND($L1714&lt;&gt;"内部转账",$M1714&lt;&gt;""),"△填了对方账户，但类别不是内部转账",IF($H1714&lt;0,"△这一笔之后该账户余额成负数了，核一下",""))))))))))))</f>
        <v/>
      </c>
    </row>
    <row r="1715">
      <c r="A1715" s="17">
        <f>IF($C1715="","",COUNTA($C$5:$C1715))</f>
        <v/>
      </c>
      <c r="B1715" s="20" t="n"/>
      <c r="C1715" s="18" t="n"/>
      <c r="D1715" s="18" t="n"/>
      <c r="E1715" s="26" t="n"/>
      <c r="F1715" s="19" t="n"/>
      <c r="G1715" s="19" t="n"/>
      <c r="H1715" s="27">
        <f>IF($C1715="","",ROUND(SUMIF(账户表,$C1715,账户期初)+SUMIFS($F$5:F1715,$C$5:C1715,$C1715)-SUMIFS($G$5:G1715,$C$5:C1715,$C1715),2))</f>
        <v/>
      </c>
      <c r="I1715" s="18" t="n"/>
      <c r="J1715" s="18" t="n"/>
      <c r="K1715" s="28">
        <f>IF($B1715="","",--TEXT($B1715,"yyyymm"))</f>
        <v/>
      </c>
      <c r="L1715" s="29">
        <f>IF($D1715="","",IFERROR(INDEX(类别属性,MATCH($D1715,类别表,0)),""))</f>
        <v/>
      </c>
      <c r="M1715" s="18" t="n"/>
      <c r="N1715" s="18" t="n"/>
      <c r="O1715" s="26" t="n"/>
      <c r="P1715" s="21">
        <f>IF($C1715="","",IF(ISNA(MATCH($C1715,账户表,0)),"※这个账户不在【基础资料】的账户档案里",IF($B1715="","※没填日期，这一笔不会进任何月份的报表",IF(AND($F1715&lt;&gt;"",$G1715&lt;&gt;""),"※收入和支出不能同时填",IF(AND(N($F1715)=0,N($G1715)=0),"※收入和支出都没填",IF(OR(N($F1715)&lt;0,N($G1715)&lt;0),"※金额不能填负数，方向反了就换一列填",IF($D1715="","※没填收支类别，分类报表会漏掉这一笔",IF(ISNA(MATCH($D1715,类别表,0)),"※收支类别不在【基础资料】的清单里",IF(AND($L1715="内部转账",$M1715=""),"△内部转账要在「对方账户」写上另一头",IF(AND($L1715="内部转账",$M1715=$C1715),"※对方账户跟本账户是同一个",IF(AND($L1715&lt;&gt;"内部转账",$M1715&lt;&gt;""),"△填了对方账户，但类别不是内部转账",IF($H1715&lt;0,"△这一笔之后该账户余额成负数了，核一下",""))))))))))))</f>
        <v/>
      </c>
    </row>
    <row r="1716">
      <c r="A1716" s="17">
        <f>IF($C1716="","",COUNTA($C$5:$C1716))</f>
        <v/>
      </c>
      <c r="B1716" s="20" t="n"/>
      <c r="C1716" s="18" t="n"/>
      <c r="D1716" s="18" t="n"/>
      <c r="E1716" s="26" t="n"/>
      <c r="F1716" s="19" t="n"/>
      <c r="G1716" s="19" t="n"/>
      <c r="H1716" s="27">
        <f>IF($C1716="","",ROUND(SUMIF(账户表,$C1716,账户期初)+SUMIFS($F$5:F1716,$C$5:C1716,$C1716)-SUMIFS($G$5:G1716,$C$5:C1716,$C1716),2))</f>
        <v/>
      </c>
      <c r="I1716" s="18" t="n"/>
      <c r="J1716" s="18" t="n"/>
      <c r="K1716" s="28">
        <f>IF($B1716="","",--TEXT($B1716,"yyyymm"))</f>
        <v/>
      </c>
      <c r="L1716" s="29">
        <f>IF($D1716="","",IFERROR(INDEX(类别属性,MATCH($D1716,类别表,0)),""))</f>
        <v/>
      </c>
      <c r="M1716" s="18" t="n"/>
      <c r="N1716" s="18" t="n"/>
      <c r="O1716" s="26" t="n"/>
      <c r="P1716" s="21">
        <f>IF($C1716="","",IF(ISNA(MATCH($C1716,账户表,0)),"※这个账户不在【基础资料】的账户档案里",IF($B1716="","※没填日期，这一笔不会进任何月份的报表",IF(AND($F1716&lt;&gt;"",$G1716&lt;&gt;""),"※收入和支出不能同时填",IF(AND(N($F1716)=0,N($G1716)=0),"※收入和支出都没填",IF(OR(N($F1716)&lt;0,N($G1716)&lt;0),"※金额不能填负数，方向反了就换一列填",IF($D1716="","※没填收支类别，分类报表会漏掉这一笔",IF(ISNA(MATCH($D1716,类别表,0)),"※收支类别不在【基础资料】的清单里",IF(AND($L1716="内部转账",$M1716=""),"△内部转账要在「对方账户」写上另一头",IF(AND($L1716="内部转账",$M1716=$C1716),"※对方账户跟本账户是同一个",IF(AND($L1716&lt;&gt;"内部转账",$M1716&lt;&gt;""),"△填了对方账户，但类别不是内部转账",IF($H1716&lt;0,"△这一笔之后该账户余额成负数了，核一下",""))))))))))))</f>
        <v/>
      </c>
    </row>
    <row r="1717">
      <c r="A1717" s="17">
        <f>IF($C1717="","",COUNTA($C$5:$C1717))</f>
        <v/>
      </c>
      <c r="B1717" s="20" t="n"/>
      <c r="C1717" s="18" t="n"/>
      <c r="D1717" s="18" t="n"/>
      <c r="E1717" s="26" t="n"/>
      <c r="F1717" s="19" t="n"/>
      <c r="G1717" s="19" t="n"/>
      <c r="H1717" s="27">
        <f>IF($C1717="","",ROUND(SUMIF(账户表,$C1717,账户期初)+SUMIFS($F$5:F1717,$C$5:C1717,$C1717)-SUMIFS($G$5:G1717,$C$5:C1717,$C1717),2))</f>
        <v/>
      </c>
      <c r="I1717" s="18" t="n"/>
      <c r="J1717" s="18" t="n"/>
      <c r="K1717" s="28">
        <f>IF($B1717="","",--TEXT($B1717,"yyyymm"))</f>
        <v/>
      </c>
      <c r="L1717" s="29">
        <f>IF($D1717="","",IFERROR(INDEX(类别属性,MATCH($D1717,类别表,0)),""))</f>
        <v/>
      </c>
      <c r="M1717" s="18" t="n"/>
      <c r="N1717" s="18" t="n"/>
      <c r="O1717" s="26" t="n"/>
      <c r="P1717" s="21">
        <f>IF($C1717="","",IF(ISNA(MATCH($C1717,账户表,0)),"※这个账户不在【基础资料】的账户档案里",IF($B1717="","※没填日期，这一笔不会进任何月份的报表",IF(AND($F1717&lt;&gt;"",$G1717&lt;&gt;""),"※收入和支出不能同时填",IF(AND(N($F1717)=0,N($G1717)=0),"※收入和支出都没填",IF(OR(N($F1717)&lt;0,N($G1717)&lt;0),"※金额不能填负数，方向反了就换一列填",IF($D1717="","※没填收支类别，分类报表会漏掉这一笔",IF(ISNA(MATCH($D1717,类别表,0)),"※收支类别不在【基础资料】的清单里",IF(AND($L1717="内部转账",$M1717=""),"△内部转账要在「对方账户」写上另一头",IF(AND($L1717="内部转账",$M1717=$C1717),"※对方账户跟本账户是同一个",IF(AND($L1717&lt;&gt;"内部转账",$M1717&lt;&gt;""),"△填了对方账户，但类别不是内部转账",IF($H1717&lt;0,"△这一笔之后该账户余额成负数了，核一下",""))))))))))))</f>
        <v/>
      </c>
    </row>
    <row r="1718">
      <c r="A1718" s="17">
        <f>IF($C1718="","",COUNTA($C$5:$C1718))</f>
        <v/>
      </c>
      <c r="B1718" s="20" t="n"/>
      <c r="C1718" s="18" t="n"/>
      <c r="D1718" s="18" t="n"/>
      <c r="E1718" s="26" t="n"/>
      <c r="F1718" s="19" t="n"/>
      <c r="G1718" s="19" t="n"/>
      <c r="H1718" s="27">
        <f>IF($C1718="","",ROUND(SUMIF(账户表,$C1718,账户期初)+SUMIFS($F$5:F1718,$C$5:C1718,$C1718)-SUMIFS($G$5:G1718,$C$5:C1718,$C1718),2))</f>
        <v/>
      </c>
      <c r="I1718" s="18" t="n"/>
      <c r="J1718" s="18" t="n"/>
      <c r="K1718" s="28">
        <f>IF($B1718="","",--TEXT($B1718,"yyyymm"))</f>
        <v/>
      </c>
      <c r="L1718" s="29">
        <f>IF($D1718="","",IFERROR(INDEX(类别属性,MATCH($D1718,类别表,0)),""))</f>
        <v/>
      </c>
      <c r="M1718" s="18" t="n"/>
      <c r="N1718" s="18" t="n"/>
      <c r="O1718" s="26" t="n"/>
      <c r="P1718" s="21">
        <f>IF($C1718="","",IF(ISNA(MATCH($C1718,账户表,0)),"※这个账户不在【基础资料】的账户档案里",IF($B1718="","※没填日期，这一笔不会进任何月份的报表",IF(AND($F1718&lt;&gt;"",$G1718&lt;&gt;""),"※收入和支出不能同时填",IF(AND(N($F1718)=0,N($G1718)=0),"※收入和支出都没填",IF(OR(N($F1718)&lt;0,N($G1718)&lt;0),"※金额不能填负数，方向反了就换一列填",IF($D1718="","※没填收支类别，分类报表会漏掉这一笔",IF(ISNA(MATCH($D1718,类别表,0)),"※收支类别不在【基础资料】的清单里",IF(AND($L1718="内部转账",$M1718=""),"△内部转账要在「对方账户」写上另一头",IF(AND($L1718="内部转账",$M1718=$C1718),"※对方账户跟本账户是同一个",IF(AND($L1718&lt;&gt;"内部转账",$M1718&lt;&gt;""),"△填了对方账户，但类别不是内部转账",IF($H1718&lt;0,"△这一笔之后该账户余额成负数了，核一下",""))))))))))))</f>
        <v/>
      </c>
    </row>
    <row r="1719">
      <c r="A1719" s="17">
        <f>IF($C1719="","",COUNTA($C$5:$C1719))</f>
        <v/>
      </c>
      <c r="B1719" s="20" t="n"/>
      <c r="C1719" s="18" t="n"/>
      <c r="D1719" s="18" t="n"/>
      <c r="E1719" s="26" t="n"/>
      <c r="F1719" s="19" t="n"/>
      <c r="G1719" s="19" t="n"/>
      <c r="H1719" s="27">
        <f>IF($C1719="","",ROUND(SUMIF(账户表,$C1719,账户期初)+SUMIFS($F$5:F1719,$C$5:C1719,$C1719)-SUMIFS($G$5:G1719,$C$5:C1719,$C1719),2))</f>
        <v/>
      </c>
      <c r="I1719" s="18" t="n"/>
      <c r="J1719" s="18" t="n"/>
      <c r="K1719" s="28">
        <f>IF($B1719="","",--TEXT($B1719,"yyyymm"))</f>
        <v/>
      </c>
      <c r="L1719" s="29">
        <f>IF($D1719="","",IFERROR(INDEX(类别属性,MATCH($D1719,类别表,0)),""))</f>
        <v/>
      </c>
      <c r="M1719" s="18" t="n"/>
      <c r="N1719" s="18" t="n"/>
      <c r="O1719" s="26" t="n"/>
      <c r="P1719" s="21">
        <f>IF($C1719="","",IF(ISNA(MATCH($C1719,账户表,0)),"※这个账户不在【基础资料】的账户档案里",IF($B1719="","※没填日期，这一笔不会进任何月份的报表",IF(AND($F1719&lt;&gt;"",$G1719&lt;&gt;""),"※收入和支出不能同时填",IF(AND(N($F1719)=0,N($G1719)=0),"※收入和支出都没填",IF(OR(N($F1719)&lt;0,N($G1719)&lt;0),"※金额不能填负数，方向反了就换一列填",IF($D1719="","※没填收支类别，分类报表会漏掉这一笔",IF(ISNA(MATCH($D1719,类别表,0)),"※收支类别不在【基础资料】的清单里",IF(AND($L1719="内部转账",$M1719=""),"△内部转账要在「对方账户」写上另一头",IF(AND($L1719="内部转账",$M1719=$C1719),"※对方账户跟本账户是同一个",IF(AND($L1719&lt;&gt;"内部转账",$M1719&lt;&gt;""),"△填了对方账户，但类别不是内部转账",IF($H1719&lt;0,"△这一笔之后该账户余额成负数了，核一下",""))))))))))))</f>
        <v/>
      </c>
    </row>
    <row r="1720">
      <c r="A1720" s="17">
        <f>IF($C1720="","",COUNTA($C$5:$C1720))</f>
        <v/>
      </c>
      <c r="B1720" s="20" t="n"/>
      <c r="C1720" s="18" t="n"/>
      <c r="D1720" s="18" t="n"/>
      <c r="E1720" s="26" t="n"/>
      <c r="F1720" s="19" t="n"/>
      <c r="G1720" s="19" t="n"/>
      <c r="H1720" s="27">
        <f>IF($C1720="","",ROUND(SUMIF(账户表,$C1720,账户期初)+SUMIFS($F$5:F1720,$C$5:C1720,$C1720)-SUMIFS($G$5:G1720,$C$5:C1720,$C1720),2))</f>
        <v/>
      </c>
      <c r="I1720" s="18" t="n"/>
      <c r="J1720" s="18" t="n"/>
      <c r="K1720" s="28">
        <f>IF($B1720="","",--TEXT($B1720,"yyyymm"))</f>
        <v/>
      </c>
      <c r="L1720" s="29">
        <f>IF($D1720="","",IFERROR(INDEX(类别属性,MATCH($D1720,类别表,0)),""))</f>
        <v/>
      </c>
      <c r="M1720" s="18" t="n"/>
      <c r="N1720" s="18" t="n"/>
      <c r="O1720" s="26" t="n"/>
      <c r="P1720" s="21">
        <f>IF($C1720="","",IF(ISNA(MATCH($C1720,账户表,0)),"※这个账户不在【基础资料】的账户档案里",IF($B1720="","※没填日期，这一笔不会进任何月份的报表",IF(AND($F1720&lt;&gt;"",$G1720&lt;&gt;""),"※收入和支出不能同时填",IF(AND(N($F1720)=0,N($G1720)=0),"※收入和支出都没填",IF(OR(N($F1720)&lt;0,N($G1720)&lt;0),"※金额不能填负数，方向反了就换一列填",IF($D1720="","※没填收支类别，分类报表会漏掉这一笔",IF(ISNA(MATCH($D1720,类别表,0)),"※收支类别不在【基础资料】的清单里",IF(AND($L1720="内部转账",$M1720=""),"△内部转账要在「对方账户」写上另一头",IF(AND($L1720="内部转账",$M1720=$C1720),"※对方账户跟本账户是同一个",IF(AND($L1720&lt;&gt;"内部转账",$M1720&lt;&gt;""),"△填了对方账户，但类别不是内部转账",IF($H1720&lt;0,"△这一笔之后该账户余额成负数了，核一下",""))))))))))))</f>
        <v/>
      </c>
    </row>
    <row r="1721">
      <c r="A1721" s="17">
        <f>IF($C1721="","",COUNTA($C$5:$C1721))</f>
        <v/>
      </c>
      <c r="B1721" s="20" t="n"/>
      <c r="C1721" s="18" t="n"/>
      <c r="D1721" s="18" t="n"/>
      <c r="E1721" s="26" t="n"/>
      <c r="F1721" s="19" t="n"/>
      <c r="G1721" s="19" t="n"/>
      <c r="H1721" s="27">
        <f>IF($C1721="","",ROUND(SUMIF(账户表,$C1721,账户期初)+SUMIFS($F$5:F1721,$C$5:C1721,$C1721)-SUMIFS($G$5:G1721,$C$5:C1721,$C1721),2))</f>
        <v/>
      </c>
      <c r="I1721" s="18" t="n"/>
      <c r="J1721" s="18" t="n"/>
      <c r="K1721" s="28">
        <f>IF($B1721="","",--TEXT($B1721,"yyyymm"))</f>
        <v/>
      </c>
      <c r="L1721" s="29">
        <f>IF($D1721="","",IFERROR(INDEX(类别属性,MATCH($D1721,类别表,0)),""))</f>
        <v/>
      </c>
      <c r="M1721" s="18" t="n"/>
      <c r="N1721" s="18" t="n"/>
      <c r="O1721" s="26" t="n"/>
      <c r="P1721" s="21">
        <f>IF($C1721="","",IF(ISNA(MATCH($C1721,账户表,0)),"※这个账户不在【基础资料】的账户档案里",IF($B1721="","※没填日期，这一笔不会进任何月份的报表",IF(AND($F1721&lt;&gt;"",$G1721&lt;&gt;""),"※收入和支出不能同时填",IF(AND(N($F1721)=0,N($G1721)=0),"※收入和支出都没填",IF(OR(N($F1721)&lt;0,N($G1721)&lt;0),"※金额不能填负数，方向反了就换一列填",IF($D1721="","※没填收支类别，分类报表会漏掉这一笔",IF(ISNA(MATCH($D1721,类别表,0)),"※收支类别不在【基础资料】的清单里",IF(AND($L1721="内部转账",$M1721=""),"△内部转账要在「对方账户」写上另一头",IF(AND($L1721="内部转账",$M1721=$C1721),"※对方账户跟本账户是同一个",IF(AND($L1721&lt;&gt;"内部转账",$M1721&lt;&gt;""),"△填了对方账户，但类别不是内部转账",IF($H1721&lt;0,"△这一笔之后该账户余额成负数了，核一下",""))))))))))))</f>
        <v/>
      </c>
    </row>
    <row r="1722">
      <c r="A1722" s="17">
        <f>IF($C1722="","",COUNTA($C$5:$C1722))</f>
        <v/>
      </c>
      <c r="B1722" s="20" t="n"/>
      <c r="C1722" s="18" t="n"/>
      <c r="D1722" s="18" t="n"/>
      <c r="E1722" s="26" t="n"/>
      <c r="F1722" s="19" t="n"/>
      <c r="G1722" s="19" t="n"/>
      <c r="H1722" s="27">
        <f>IF($C1722="","",ROUND(SUMIF(账户表,$C1722,账户期初)+SUMIFS($F$5:F1722,$C$5:C1722,$C1722)-SUMIFS($G$5:G1722,$C$5:C1722,$C1722),2))</f>
        <v/>
      </c>
      <c r="I1722" s="18" t="n"/>
      <c r="J1722" s="18" t="n"/>
      <c r="K1722" s="28">
        <f>IF($B1722="","",--TEXT($B1722,"yyyymm"))</f>
        <v/>
      </c>
      <c r="L1722" s="29">
        <f>IF($D1722="","",IFERROR(INDEX(类别属性,MATCH($D1722,类别表,0)),""))</f>
        <v/>
      </c>
      <c r="M1722" s="18" t="n"/>
      <c r="N1722" s="18" t="n"/>
      <c r="O1722" s="26" t="n"/>
      <c r="P1722" s="21">
        <f>IF($C1722="","",IF(ISNA(MATCH($C1722,账户表,0)),"※这个账户不在【基础资料】的账户档案里",IF($B1722="","※没填日期，这一笔不会进任何月份的报表",IF(AND($F1722&lt;&gt;"",$G1722&lt;&gt;""),"※收入和支出不能同时填",IF(AND(N($F1722)=0,N($G1722)=0),"※收入和支出都没填",IF(OR(N($F1722)&lt;0,N($G1722)&lt;0),"※金额不能填负数，方向反了就换一列填",IF($D1722="","※没填收支类别，分类报表会漏掉这一笔",IF(ISNA(MATCH($D1722,类别表,0)),"※收支类别不在【基础资料】的清单里",IF(AND($L1722="内部转账",$M1722=""),"△内部转账要在「对方账户」写上另一头",IF(AND($L1722="内部转账",$M1722=$C1722),"※对方账户跟本账户是同一个",IF(AND($L1722&lt;&gt;"内部转账",$M1722&lt;&gt;""),"△填了对方账户，但类别不是内部转账",IF($H1722&lt;0,"△这一笔之后该账户余额成负数了，核一下",""))))))))))))</f>
        <v/>
      </c>
    </row>
    <row r="1723">
      <c r="A1723" s="17">
        <f>IF($C1723="","",COUNTA($C$5:$C1723))</f>
        <v/>
      </c>
      <c r="B1723" s="20" t="n"/>
      <c r="C1723" s="18" t="n"/>
      <c r="D1723" s="18" t="n"/>
      <c r="E1723" s="26" t="n"/>
      <c r="F1723" s="19" t="n"/>
      <c r="G1723" s="19" t="n"/>
      <c r="H1723" s="27">
        <f>IF($C1723="","",ROUND(SUMIF(账户表,$C1723,账户期初)+SUMIFS($F$5:F1723,$C$5:C1723,$C1723)-SUMIFS($G$5:G1723,$C$5:C1723,$C1723),2))</f>
        <v/>
      </c>
      <c r="I1723" s="18" t="n"/>
      <c r="J1723" s="18" t="n"/>
      <c r="K1723" s="28">
        <f>IF($B1723="","",--TEXT($B1723,"yyyymm"))</f>
        <v/>
      </c>
      <c r="L1723" s="29">
        <f>IF($D1723="","",IFERROR(INDEX(类别属性,MATCH($D1723,类别表,0)),""))</f>
        <v/>
      </c>
      <c r="M1723" s="18" t="n"/>
      <c r="N1723" s="18" t="n"/>
      <c r="O1723" s="26" t="n"/>
      <c r="P1723" s="21">
        <f>IF($C1723="","",IF(ISNA(MATCH($C1723,账户表,0)),"※这个账户不在【基础资料】的账户档案里",IF($B1723="","※没填日期，这一笔不会进任何月份的报表",IF(AND($F1723&lt;&gt;"",$G1723&lt;&gt;""),"※收入和支出不能同时填",IF(AND(N($F1723)=0,N($G1723)=0),"※收入和支出都没填",IF(OR(N($F1723)&lt;0,N($G1723)&lt;0),"※金额不能填负数，方向反了就换一列填",IF($D1723="","※没填收支类别，分类报表会漏掉这一笔",IF(ISNA(MATCH($D1723,类别表,0)),"※收支类别不在【基础资料】的清单里",IF(AND($L1723="内部转账",$M1723=""),"△内部转账要在「对方账户」写上另一头",IF(AND($L1723="内部转账",$M1723=$C1723),"※对方账户跟本账户是同一个",IF(AND($L1723&lt;&gt;"内部转账",$M1723&lt;&gt;""),"△填了对方账户，但类别不是内部转账",IF($H1723&lt;0,"△这一笔之后该账户余额成负数了，核一下",""))))))))))))</f>
        <v/>
      </c>
    </row>
    <row r="1724">
      <c r="A1724" s="17">
        <f>IF($C1724="","",COUNTA($C$5:$C1724))</f>
        <v/>
      </c>
      <c r="B1724" s="20" t="n"/>
      <c r="C1724" s="18" t="n"/>
      <c r="D1724" s="18" t="n"/>
      <c r="E1724" s="26" t="n"/>
      <c r="F1724" s="19" t="n"/>
      <c r="G1724" s="19" t="n"/>
      <c r="H1724" s="27">
        <f>IF($C1724="","",ROUND(SUMIF(账户表,$C1724,账户期初)+SUMIFS($F$5:F1724,$C$5:C1724,$C1724)-SUMIFS($G$5:G1724,$C$5:C1724,$C1724),2))</f>
        <v/>
      </c>
      <c r="I1724" s="18" t="n"/>
      <c r="J1724" s="18" t="n"/>
      <c r="K1724" s="28">
        <f>IF($B1724="","",--TEXT($B1724,"yyyymm"))</f>
        <v/>
      </c>
      <c r="L1724" s="29">
        <f>IF($D1724="","",IFERROR(INDEX(类别属性,MATCH($D1724,类别表,0)),""))</f>
        <v/>
      </c>
      <c r="M1724" s="18" t="n"/>
      <c r="N1724" s="18" t="n"/>
      <c r="O1724" s="26" t="n"/>
      <c r="P1724" s="21">
        <f>IF($C1724="","",IF(ISNA(MATCH($C1724,账户表,0)),"※这个账户不在【基础资料】的账户档案里",IF($B1724="","※没填日期，这一笔不会进任何月份的报表",IF(AND($F1724&lt;&gt;"",$G1724&lt;&gt;""),"※收入和支出不能同时填",IF(AND(N($F1724)=0,N($G1724)=0),"※收入和支出都没填",IF(OR(N($F1724)&lt;0,N($G1724)&lt;0),"※金额不能填负数，方向反了就换一列填",IF($D1724="","※没填收支类别，分类报表会漏掉这一笔",IF(ISNA(MATCH($D1724,类别表,0)),"※收支类别不在【基础资料】的清单里",IF(AND($L1724="内部转账",$M1724=""),"△内部转账要在「对方账户」写上另一头",IF(AND($L1724="内部转账",$M1724=$C1724),"※对方账户跟本账户是同一个",IF(AND($L1724&lt;&gt;"内部转账",$M1724&lt;&gt;""),"△填了对方账户，但类别不是内部转账",IF($H1724&lt;0,"△这一笔之后该账户余额成负数了，核一下",""))))))))))))</f>
        <v/>
      </c>
    </row>
    <row r="1725">
      <c r="A1725" s="17">
        <f>IF($C1725="","",COUNTA($C$5:$C1725))</f>
        <v/>
      </c>
      <c r="B1725" s="20" t="n"/>
      <c r="C1725" s="18" t="n"/>
      <c r="D1725" s="18" t="n"/>
      <c r="E1725" s="26" t="n"/>
      <c r="F1725" s="19" t="n"/>
      <c r="G1725" s="19" t="n"/>
      <c r="H1725" s="27">
        <f>IF($C1725="","",ROUND(SUMIF(账户表,$C1725,账户期初)+SUMIFS($F$5:F1725,$C$5:C1725,$C1725)-SUMIFS($G$5:G1725,$C$5:C1725,$C1725),2))</f>
        <v/>
      </c>
      <c r="I1725" s="18" t="n"/>
      <c r="J1725" s="18" t="n"/>
      <c r="K1725" s="28">
        <f>IF($B1725="","",--TEXT($B1725,"yyyymm"))</f>
        <v/>
      </c>
      <c r="L1725" s="29">
        <f>IF($D1725="","",IFERROR(INDEX(类别属性,MATCH($D1725,类别表,0)),""))</f>
        <v/>
      </c>
      <c r="M1725" s="18" t="n"/>
      <c r="N1725" s="18" t="n"/>
      <c r="O1725" s="26" t="n"/>
      <c r="P1725" s="21">
        <f>IF($C1725="","",IF(ISNA(MATCH($C1725,账户表,0)),"※这个账户不在【基础资料】的账户档案里",IF($B1725="","※没填日期，这一笔不会进任何月份的报表",IF(AND($F1725&lt;&gt;"",$G1725&lt;&gt;""),"※收入和支出不能同时填",IF(AND(N($F1725)=0,N($G1725)=0),"※收入和支出都没填",IF(OR(N($F1725)&lt;0,N($G1725)&lt;0),"※金额不能填负数，方向反了就换一列填",IF($D1725="","※没填收支类别，分类报表会漏掉这一笔",IF(ISNA(MATCH($D1725,类别表,0)),"※收支类别不在【基础资料】的清单里",IF(AND($L1725="内部转账",$M1725=""),"△内部转账要在「对方账户」写上另一头",IF(AND($L1725="内部转账",$M1725=$C1725),"※对方账户跟本账户是同一个",IF(AND($L1725&lt;&gt;"内部转账",$M1725&lt;&gt;""),"△填了对方账户，但类别不是内部转账",IF($H1725&lt;0,"△这一笔之后该账户余额成负数了，核一下",""))))))))))))</f>
        <v/>
      </c>
    </row>
    <row r="1726">
      <c r="A1726" s="17">
        <f>IF($C1726="","",COUNTA($C$5:$C1726))</f>
        <v/>
      </c>
      <c r="B1726" s="20" t="n"/>
      <c r="C1726" s="18" t="n"/>
      <c r="D1726" s="18" t="n"/>
      <c r="E1726" s="26" t="n"/>
      <c r="F1726" s="19" t="n"/>
      <c r="G1726" s="19" t="n"/>
      <c r="H1726" s="27">
        <f>IF($C1726="","",ROUND(SUMIF(账户表,$C1726,账户期初)+SUMIFS($F$5:F1726,$C$5:C1726,$C1726)-SUMIFS($G$5:G1726,$C$5:C1726,$C1726),2))</f>
        <v/>
      </c>
      <c r="I1726" s="18" t="n"/>
      <c r="J1726" s="18" t="n"/>
      <c r="K1726" s="28">
        <f>IF($B1726="","",--TEXT($B1726,"yyyymm"))</f>
        <v/>
      </c>
      <c r="L1726" s="29">
        <f>IF($D1726="","",IFERROR(INDEX(类别属性,MATCH($D1726,类别表,0)),""))</f>
        <v/>
      </c>
      <c r="M1726" s="18" t="n"/>
      <c r="N1726" s="18" t="n"/>
      <c r="O1726" s="26" t="n"/>
      <c r="P1726" s="21">
        <f>IF($C1726="","",IF(ISNA(MATCH($C1726,账户表,0)),"※这个账户不在【基础资料】的账户档案里",IF($B1726="","※没填日期，这一笔不会进任何月份的报表",IF(AND($F1726&lt;&gt;"",$G1726&lt;&gt;""),"※收入和支出不能同时填",IF(AND(N($F1726)=0,N($G1726)=0),"※收入和支出都没填",IF(OR(N($F1726)&lt;0,N($G1726)&lt;0),"※金额不能填负数，方向反了就换一列填",IF($D1726="","※没填收支类别，分类报表会漏掉这一笔",IF(ISNA(MATCH($D1726,类别表,0)),"※收支类别不在【基础资料】的清单里",IF(AND($L1726="内部转账",$M1726=""),"△内部转账要在「对方账户」写上另一头",IF(AND($L1726="内部转账",$M1726=$C1726),"※对方账户跟本账户是同一个",IF(AND($L1726&lt;&gt;"内部转账",$M1726&lt;&gt;""),"△填了对方账户，但类别不是内部转账",IF($H1726&lt;0,"△这一笔之后该账户余额成负数了，核一下",""))))))))))))</f>
        <v/>
      </c>
    </row>
    <row r="1727">
      <c r="A1727" s="17">
        <f>IF($C1727="","",COUNTA($C$5:$C1727))</f>
        <v/>
      </c>
      <c r="B1727" s="20" t="n"/>
      <c r="C1727" s="18" t="n"/>
      <c r="D1727" s="18" t="n"/>
      <c r="E1727" s="26" t="n"/>
      <c r="F1727" s="19" t="n"/>
      <c r="G1727" s="19" t="n"/>
      <c r="H1727" s="27">
        <f>IF($C1727="","",ROUND(SUMIF(账户表,$C1727,账户期初)+SUMIFS($F$5:F1727,$C$5:C1727,$C1727)-SUMIFS($G$5:G1727,$C$5:C1727,$C1727),2))</f>
        <v/>
      </c>
      <c r="I1727" s="18" t="n"/>
      <c r="J1727" s="18" t="n"/>
      <c r="K1727" s="28">
        <f>IF($B1727="","",--TEXT($B1727,"yyyymm"))</f>
        <v/>
      </c>
      <c r="L1727" s="29">
        <f>IF($D1727="","",IFERROR(INDEX(类别属性,MATCH($D1727,类别表,0)),""))</f>
        <v/>
      </c>
      <c r="M1727" s="18" t="n"/>
      <c r="N1727" s="18" t="n"/>
      <c r="O1727" s="26" t="n"/>
      <c r="P1727" s="21">
        <f>IF($C1727="","",IF(ISNA(MATCH($C1727,账户表,0)),"※这个账户不在【基础资料】的账户档案里",IF($B1727="","※没填日期，这一笔不会进任何月份的报表",IF(AND($F1727&lt;&gt;"",$G1727&lt;&gt;""),"※收入和支出不能同时填",IF(AND(N($F1727)=0,N($G1727)=0),"※收入和支出都没填",IF(OR(N($F1727)&lt;0,N($G1727)&lt;0),"※金额不能填负数，方向反了就换一列填",IF($D1727="","※没填收支类别，分类报表会漏掉这一笔",IF(ISNA(MATCH($D1727,类别表,0)),"※收支类别不在【基础资料】的清单里",IF(AND($L1727="内部转账",$M1727=""),"△内部转账要在「对方账户」写上另一头",IF(AND($L1727="内部转账",$M1727=$C1727),"※对方账户跟本账户是同一个",IF(AND($L1727&lt;&gt;"内部转账",$M1727&lt;&gt;""),"△填了对方账户，但类别不是内部转账",IF($H1727&lt;0,"△这一笔之后该账户余额成负数了，核一下",""))))))))))))</f>
        <v/>
      </c>
    </row>
    <row r="1728">
      <c r="A1728" s="17">
        <f>IF($C1728="","",COUNTA($C$5:$C1728))</f>
        <v/>
      </c>
      <c r="B1728" s="20" t="n"/>
      <c r="C1728" s="18" t="n"/>
      <c r="D1728" s="18" t="n"/>
      <c r="E1728" s="26" t="n"/>
      <c r="F1728" s="19" t="n"/>
      <c r="G1728" s="19" t="n"/>
      <c r="H1728" s="27">
        <f>IF($C1728="","",ROUND(SUMIF(账户表,$C1728,账户期初)+SUMIFS($F$5:F1728,$C$5:C1728,$C1728)-SUMIFS($G$5:G1728,$C$5:C1728,$C1728),2))</f>
        <v/>
      </c>
      <c r="I1728" s="18" t="n"/>
      <c r="J1728" s="18" t="n"/>
      <c r="K1728" s="28">
        <f>IF($B1728="","",--TEXT($B1728,"yyyymm"))</f>
        <v/>
      </c>
      <c r="L1728" s="29">
        <f>IF($D1728="","",IFERROR(INDEX(类别属性,MATCH($D1728,类别表,0)),""))</f>
        <v/>
      </c>
      <c r="M1728" s="18" t="n"/>
      <c r="N1728" s="18" t="n"/>
      <c r="O1728" s="26" t="n"/>
      <c r="P1728" s="21">
        <f>IF($C1728="","",IF(ISNA(MATCH($C1728,账户表,0)),"※这个账户不在【基础资料】的账户档案里",IF($B1728="","※没填日期，这一笔不会进任何月份的报表",IF(AND($F1728&lt;&gt;"",$G1728&lt;&gt;""),"※收入和支出不能同时填",IF(AND(N($F1728)=0,N($G1728)=0),"※收入和支出都没填",IF(OR(N($F1728)&lt;0,N($G1728)&lt;0),"※金额不能填负数，方向反了就换一列填",IF($D1728="","※没填收支类别，分类报表会漏掉这一笔",IF(ISNA(MATCH($D1728,类别表,0)),"※收支类别不在【基础资料】的清单里",IF(AND($L1728="内部转账",$M1728=""),"△内部转账要在「对方账户」写上另一头",IF(AND($L1728="内部转账",$M1728=$C1728),"※对方账户跟本账户是同一个",IF(AND($L1728&lt;&gt;"内部转账",$M1728&lt;&gt;""),"△填了对方账户，但类别不是内部转账",IF($H1728&lt;0,"△这一笔之后该账户余额成负数了，核一下",""))))))))))))</f>
        <v/>
      </c>
    </row>
    <row r="1729">
      <c r="A1729" s="17">
        <f>IF($C1729="","",COUNTA($C$5:$C1729))</f>
        <v/>
      </c>
      <c r="B1729" s="20" t="n"/>
      <c r="C1729" s="18" t="n"/>
      <c r="D1729" s="18" t="n"/>
      <c r="E1729" s="26" t="n"/>
      <c r="F1729" s="19" t="n"/>
      <c r="G1729" s="19" t="n"/>
      <c r="H1729" s="27">
        <f>IF($C1729="","",ROUND(SUMIF(账户表,$C1729,账户期初)+SUMIFS($F$5:F1729,$C$5:C1729,$C1729)-SUMIFS($G$5:G1729,$C$5:C1729,$C1729),2))</f>
        <v/>
      </c>
      <c r="I1729" s="18" t="n"/>
      <c r="J1729" s="18" t="n"/>
      <c r="K1729" s="28">
        <f>IF($B1729="","",--TEXT($B1729,"yyyymm"))</f>
        <v/>
      </c>
      <c r="L1729" s="29">
        <f>IF($D1729="","",IFERROR(INDEX(类别属性,MATCH($D1729,类别表,0)),""))</f>
        <v/>
      </c>
      <c r="M1729" s="18" t="n"/>
      <c r="N1729" s="18" t="n"/>
      <c r="O1729" s="26" t="n"/>
      <c r="P1729" s="21">
        <f>IF($C1729="","",IF(ISNA(MATCH($C1729,账户表,0)),"※这个账户不在【基础资料】的账户档案里",IF($B1729="","※没填日期，这一笔不会进任何月份的报表",IF(AND($F1729&lt;&gt;"",$G1729&lt;&gt;""),"※收入和支出不能同时填",IF(AND(N($F1729)=0,N($G1729)=0),"※收入和支出都没填",IF(OR(N($F1729)&lt;0,N($G1729)&lt;0),"※金额不能填负数，方向反了就换一列填",IF($D1729="","※没填收支类别，分类报表会漏掉这一笔",IF(ISNA(MATCH($D1729,类别表,0)),"※收支类别不在【基础资料】的清单里",IF(AND($L1729="内部转账",$M1729=""),"△内部转账要在「对方账户」写上另一头",IF(AND($L1729="内部转账",$M1729=$C1729),"※对方账户跟本账户是同一个",IF(AND($L1729&lt;&gt;"内部转账",$M1729&lt;&gt;""),"△填了对方账户，但类别不是内部转账",IF($H1729&lt;0,"△这一笔之后该账户余额成负数了，核一下",""))))))))))))</f>
        <v/>
      </c>
    </row>
    <row r="1730">
      <c r="A1730" s="17">
        <f>IF($C1730="","",COUNTA($C$5:$C1730))</f>
        <v/>
      </c>
      <c r="B1730" s="20" t="n"/>
      <c r="C1730" s="18" t="n"/>
      <c r="D1730" s="18" t="n"/>
      <c r="E1730" s="26" t="n"/>
      <c r="F1730" s="19" t="n"/>
      <c r="G1730" s="19" t="n"/>
      <c r="H1730" s="27">
        <f>IF($C1730="","",ROUND(SUMIF(账户表,$C1730,账户期初)+SUMIFS($F$5:F1730,$C$5:C1730,$C1730)-SUMIFS($G$5:G1730,$C$5:C1730,$C1730),2))</f>
        <v/>
      </c>
      <c r="I1730" s="18" t="n"/>
      <c r="J1730" s="18" t="n"/>
      <c r="K1730" s="28">
        <f>IF($B1730="","",--TEXT($B1730,"yyyymm"))</f>
        <v/>
      </c>
      <c r="L1730" s="29">
        <f>IF($D1730="","",IFERROR(INDEX(类别属性,MATCH($D1730,类别表,0)),""))</f>
        <v/>
      </c>
      <c r="M1730" s="18" t="n"/>
      <c r="N1730" s="18" t="n"/>
      <c r="O1730" s="26" t="n"/>
      <c r="P1730" s="21">
        <f>IF($C1730="","",IF(ISNA(MATCH($C1730,账户表,0)),"※这个账户不在【基础资料】的账户档案里",IF($B1730="","※没填日期，这一笔不会进任何月份的报表",IF(AND($F1730&lt;&gt;"",$G1730&lt;&gt;""),"※收入和支出不能同时填",IF(AND(N($F1730)=0,N($G1730)=0),"※收入和支出都没填",IF(OR(N($F1730)&lt;0,N($G1730)&lt;0),"※金额不能填负数，方向反了就换一列填",IF($D1730="","※没填收支类别，分类报表会漏掉这一笔",IF(ISNA(MATCH($D1730,类别表,0)),"※收支类别不在【基础资料】的清单里",IF(AND($L1730="内部转账",$M1730=""),"△内部转账要在「对方账户」写上另一头",IF(AND($L1730="内部转账",$M1730=$C1730),"※对方账户跟本账户是同一个",IF(AND($L1730&lt;&gt;"内部转账",$M1730&lt;&gt;""),"△填了对方账户，但类别不是内部转账",IF($H1730&lt;0,"△这一笔之后该账户余额成负数了，核一下",""))))))))))))</f>
        <v/>
      </c>
    </row>
    <row r="1731">
      <c r="A1731" s="17">
        <f>IF($C1731="","",COUNTA($C$5:$C1731))</f>
        <v/>
      </c>
      <c r="B1731" s="20" t="n"/>
      <c r="C1731" s="18" t="n"/>
      <c r="D1731" s="18" t="n"/>
      <c r="E1731" s="26" t="n"/>
      <c r="F1731" s="19" t="n"/>
      <c r="G1731" s="19" t="n"/>
      <c r="H1731" s="27">
        <f>IF($C1731="","",ROUND(SUMIF(账户表,$C1731,账户期初)+SUMIFS($F$5:F1731,$C$5:C1731,$C1731)-SUMIFS($G$5:G1731,$C$5:C1731,$C1731),2))</f>
        <v/>
      </c>
      <c r="I1731" s="18" t="n"/>
      <c r="J1731" s="18" t="n"/>
      <c r="K1731" s="28">
        <f>IF($B1731="","",--TEXT($B1731,"yyyymm"))</f>
        <v/>
      </c>
      <c r="L1731" s="29">
        <f>IF($D1731="","",IFERROR(INDEX(类别属性,MATCH($D1731,类别表,0)),""))</f>
        <v/>
      </c>
      <c r="M1731" s="18" t="n"/>
      <c r="N1731" s="18" t="n"/>
      <c r="O1731" s="26" t="n"/>
      <c r="P1731" s="21">
        <f>IF($C1731="","",IF(ISNA(MATCH($C1731,账户表,0)),"※这个账户不在【基础资料】的账户档案里",IF($B1731="","※没填日期，这一笔不会进任何月份的报表",IF(AND($F1731&lt;&gt;"",$G1731&lt;&gt;""),"※收入和支出不能同时填",IF(AND(N($F1731)=0,N($G1731)=0),"※收入和支出都没填",IF(OR(N($F1731)&lt;0,N($G1731)&lt;0),"※金额不能填负数，方向反了就换一列填",IF($D1731="","※没填收支类别，分类报表会漏掉这一笔",IF(ISNA(MATCH($D1731,类别表,0)),"※收支类别不在【基础资料】的清单里",IF(AND($L1731="内部转账",$M1731=""),"△内部转账要在「对方账户」写上另一头",IF(AND($L1731="内部转账",$M1731=$C1731),"※对方账户跟本账户是同一个",IF(AND($L1731&lt;&gt;"内部转账",$M1731&lt;&gt;""),"△填了对方账户，但类别不是内部转账",IF($H1731&lt;0,"△这一笔之后该账户余额成负数了，核一下",""))))))))))))</f>
        <v/>
      </c>
    </row>
    <row r="1732">
      <c r="A1732" s="17">
        <f>IF($C1732="","",COUNTA($C$5:$C1732))</f>
        <v/>
      </c>
      <c r="B1732" s="20" t="n"/>
      <c r="C1732" s="18" t="n"/>
      <c r="D1732" s="18" t="n"/>
      <c r="E1732" s="26" t="n"/>
      <c r="F1732" s="19" t="n"/>
      <c r="G1732" s="19" t="n"/>
      <c r="H1732" s="27">
        <f>IF($C1732="","",ROUND(SUMIF(账户表,$C1732,账户期初)+SUMIFS($F$5:F1732,$C$5:C1732,$C1732)-SUMIFS($G$5:G1732,$C$5:C1732,$C1732),2))</f>
        <v/>
      </c>
      <c r="I1732" s="18" t="n"/>
      <c r="J1732" s="18" t="n"/>
      <c r="K1732" s="28">
        <f>IF($B1732="","",--TEXT($B1732,"yyyymm"))</f>
        <v/>
      </c>
      <c r="L1732" s="29">
        <f>IF($D1732="","",IFERROR(INDEX(类别属性,MATCH($D1732,类别表,0)),""))</f>
        <v/>
      </c>
      <c r="M1732" s="18" t="n"/>
      <c r="N1732" s="18" t="n"/>
      <c r="O1732" s="26" t="n"/>
      <c r="P1732" s="21">
        <f>IF($C1732="","",IF(ISNA(MATCH($C1732,账户表,0)),"※这个账户不在【基础资料】的账户档案里",IF($B1732="","※没填日期，这一笔不会进任何月份的报表",IF(AND($F1732&lt;&gt;"",$G1732&lt;&gt;""),"※收入和支出不能同时填",IF(AND(N($F1732)=0,N($G1732)=0),"※收入和支出都没填",IF(OR(N($F1732)&lt;0,N($G1732)&lt;0),"※金额不能填负数，方向反了就换一列填",IF($D1732="","※没填收支类别，分类报表会漏掉这一笔",IF(ISNA(MATCH($D1732,类别表,0)),"※收支类别不在【基础资料】的清单里",IF(AND($L1732="内部转账",$M1732=""),"△内部转账要在「对方账户」写上另一头",IF(AND($L1732="内部转账",$M1732=$C1732),"※对方账户跟本账户是同一个",IF(AND($L1732&lt;&gt;"内部转账",$M1732&lt;&gt;""),"△填了对方账户，但类别不是内部转账",IF($H1732&lt;0,"△这一笔之后该账户余额成负数了，核一下",""))))))))))))</f>
        <v/>
      </c>
    </row>
    <row r="1733">
      <c r="A1733" s="17">
        <f>IF($C1733="","",COUNTA($C$5:$C1733))</f>
        <v/>
      </c>
      <c r="B1733" s="20" t="n"/>
      <c r="C1733" s="18" t="n"/>
      <c r="D1733" s="18" t="n"/>
      <c r="E1733" s="26" t="n"/>
      <c r="F1733" s="19" t="n"/>
      <c r="G1733" s="19" t="n"/>
      <c r="H1733" s="27">
        <f>IF($C1733="","",ROUND(SUMIF(账户表,$C1733,账户期初)+SUMIFS($F$5:F1733,$C$5:C1733,$C1733)-SUMIFS($G$5:G1733,$C$5:C1733,$C1733),2))</f>
        <v/>
      </c>
      <c r="I1733" s="18" t="n"/>
      <c r="J1733" s="18" t="n"/>
      <c r="K1733" s="28">
        <f>IF($B1733="","",--TEXT($B1733,"yyyymm"))</f>
        <v/>
      </c>
      <c r="L1733" s="29">
        <f>IF($D1733="","",IFERROR(INDEX(类别属性,MATCH($D1733,类别表,0)),""))</f>
        <v/>
      </c>
      <c r="M1733" s="18" t="n"/>
      <c r="N1733" s="18" t="n"/>
      <c r="O1733" s="26" t="n"/>
      <c r="P1733" s="21">
        <f>IF($C1733="","",IF(ISNA(MATCH($C1733,账户表,0)),"※这个账户不在【基础资料】的账户档案里",IF($B1733="","※没填日期，这一笔不会进任何月份的报表",IF(AND($F1733&lt;&gt;"",$G1733&lt;&gt;""),"※收入和支出不能同时填",IF(AND(N($F1733)=0,N($G1733)=0),"※收入和支出都没填",IF(OR(N($F1733)&lt;0,N($G1733)&lt;0),"※金额不能填负数，方向反了就换一列填",IF($D1733="","※没填收支类别，分类报表会漏掉这一笔",IF(ISNA(MATCH($D1733,类别表,0)),"※收支类别不在【基础资料】的清单里",IF(AND($L1733="内部转账",$M1733=""),"△内部转账要在「对方账户」写上另一头",IF(AND($L1733="内部转账",$M1733=$C1733),"※对方账户跟本账户是同一个",IF(AND($L1733&lt;&gt;"内部转账",$M1733&lt;&gt;""),"△填了对方账户，但类别不是内部转账",IF($H1733&lt;0,"△这一笔之后该账户余额成负数了，核一下",""))))))))))))</f>
        <v/>
      </c>
    </row>
    <row r="1734">
      <c r="A1734" s="17">
        <f>IF($C1734="","",COUNTA($C$5:$C1734))</f>
        <v/>
      </c>
      <c r="B1734" s="20" t="n"/>
      <c r="C1734" s="18" t="n"/>
      <c r="D1734" s="18" t="n"/>
      <c r="E1734" s="26" t="n"/>
      <c r="F1734" s="19" t="n"/>
      <c r="G1734" s="19" t="n"/>
      <c r="H1734" s="27">
        <f>IF($C1734="","",ROUND(SUMIF(账户表,$C1734,账户期初)+SUMIFS($F$5:F1734,$C$5:C1734,$C1734)-SUMIFS($G$5:G1734,$C$5:C1734,$C1734),2))</f>
        <v/>
      </c>
      <c r="I1734" s="18" t="n"/>
      <c r="J1734" s="18" t="n"/>
      <c r="K1734" s="28">
        <f>IF($B1734="","",--TEXT($B1734,"yyyymm"))</f>
        <v/>
      </c>
      <c r="L1734" s="29">
        <f>IF($D1734="","",IFERROR(INDEX(类别属性,MATCH($D1734,类别表,0)),""))</f>
        <v/>
      </c>
      <c r="M1734" s="18" t="n"/>
      <c r="N1734" s="18" t="n"/>
      <c r="O1734" s="26" t="n"/>
      <c r="P1734" s="21">
        <f>IF($C1734="","",IF(ISNA(MATCH($C1734,账户表,0)),"※这个账户不在【基础资料】的账户档案里",IF($B1734="","※没填日期，这一笔不会进任何月份的报表",IF(AND($F1734&lt;&gt;"",$G1734&lt;&gt;""),"※收入和支出不能同时填",IF(AND(N($F1734)=0,N($G1734)=0),"※收入和支出都没填",IF(OR(N($F1734)&lt;0,N($G1734)&lt;0),"※金额不能填负数，方向反了就换一列填",IF($D1734="","※没填收支类别，分类报表会漏掉这一笔",IF(ISNA(MATCH($D1734,类别表,0)),"※收支类别不在【基础资料】的清单里",IF(AND($L1734="内部转账",$M1734=""),"△内部转账要在「对方账户」写上另一头",IF(AND($L1734="内部转账",$M1734=$C1734),"※对方账户跟本账户是同一个",IF(AND($L1734&lt;&gt;"内部转账",$M1734&lt;&gt;""),"△填了对方账户，但类别不是内部转账",IF($H1734&lt;0,"△这一笔之后该账户余额成负数了，核一下",""))))))))))))</f>
        <v/>
      </c>
    </row>
    <row r="1735">
      <c r="A1735" s="17">
        <f>IF($C1735="","",COUNTA($C$5:$C1735))</f>
        <v/>
      </c>
      <c r="B1735" s="20" t="n"/>
      <c r="C1735" s="18" t="n"/>
      <c r="D1735" s="18" t="n"/>
      <c r="E1735" s="26" t="n"/>
      <c r="F1735" s="19" t="n"/>
      <c r="G1735" s="19" t="n"/>
      <c r="H1735" s="27">
        <f>IF($C1735="","",ROUND(SUMIF(账户表,$C1735,账户期初)+SUMIFS($F$5:F1735,$C$5:C1735,$C1735)-SUMIFS($G$5:G1735,$C$5:C1735,$C1735),2))</f>
        <v/>
      </c>
      <c r="I1735" s="18" t="n"/>
      <c r="J1735" s="18" t="n"/>
      <c r="K1735" s="28">
        <f>IF($B1735="","",--TEXT($B1735,"yyyymm"))</f>
        <v/>
      </c>
      <c r="L1735" s="29">
        <f>IF($D1735="","",IFERROR(INDEX(类别属性,MATCH($D1735,类别表,0)),""))</f>
        <v/>
      </c>
      <c r="M1735" s="18" t="n"/>
      <c r="N1735" s="18" t="n"/>
      <c r="O1735" s="26" t="n"/>
      <c r="P1735" s="21">
        <f>IF($C1735="","",IF(ISNA(MATCH($C1735,账户表,0)),"※这个账户不在【基础资料】的账户档案里",IF($B1735="","※没填日期，这一笔不会进任何月份的报表",IF(AND($F1735&lt;&gt;"",$G1735&lt;&gt;""),"※收入和支出不能同时填",IF(AND(N($F1735)=0,N($G1735)=0),"※收入和支出都没填",IF(OR(N($F1735)&lt;0,N($G1735)&lt;0),"※金额不能填负数，方向反了就换一列填",IF($D1735="","※没填收支类别，分类报表会漏掉这一笔",IF(ISNA(MATCH($D1735,类别表,0)),"※收支类别不在【基础资料】的清单里",IF(AND($L1735="内部转账",$M1735=""),"△内部转账要在「对方账户」写上另一头",IF(AND($L1735="内部转账",$M1735=$C1735),"※对方账户跟本账户是同一个",IF(AND($L1735&lt;&gt;"内部转账",$M1735&lt;&gt;""),"△填了对方账户，但类别不是内部转账",IF($H1735&lt;0,"△这一笔之后该账户余额成负数了，核一下",""))))))))))))</f>
        <v/>
      </c>
    </row>
    <row r="1736">
      <c r="A1736" s="17">
        <f>IF($C1736="","",COUNTA($C$5:$C1736))</f>
        <v/>
      </c>
      <c r="B1736" s="20" t="n"/>
      <c r="C1736" s="18" t="n"/>
      <c r="D1736" s="18" t="n"/>
      <c r="E1736" s="26" t="n"/>
      <c r="F1736" s="19" t="n"/>
      <c r="G1736" s="19" t="n"/>
      <c r="H1736" s="27">
        <f>IF($C1736="","",ROUND(SUMIF(账户表,$C1736,账户期初)+SUMIFS($F$5:F1736,$C$5:C1736,$C1736)-SUMIFS($G$5:G1736,$C$5:C1736,$C1736),2))</f>
        <v/>
      </c>
      <c r="I1736" s="18" t="n"/>
      <c r="J1736" s="18" t="n"/>
      <c r="K1736" s="28">
        <f>IF($B1736="","",--TEXT($B1736,"yyyymm"))</f>
        <v/>
      </c>
      <c r="L1736" s="29">
        <f>IF($D1736="","",IFERROR(INDEX(类别属性,MATCH($D1736,类别表,0)),""))</f>
        <v/>
      </c>
      <c r="M1736" s="18" t="n"/>
      <c r="N1736" s="18" t="n"/>
      <c r="O1736" s="26" t="n"/>
      <c r="P1736" s="21">
        <f>IF($C1736="","",IF(ISNA(MATCH($C1736,账户表,0)),"※这个账户不在【基础资料】的账户档案里",IF($B1736="","※没填日期，这一笔不会进任何月份的报表",IF(AND($F1736&lt;&gt;"",$G1736&lt;&gt;""),"※收入和支出不能同时填",IF(AND(N($F1736)=0,N($G1736)=0),"※收入和支出都没填",IF(OR(N($F1736)&lt;0,N($G1736)&lt;0),"※金额不能填负数，方向反了就换一列填",IF($D1736="","※没填收支类别，分类报表会漏掉这一笔",IF(ISNA(MATCH($D1736,类别表,0)),"※收支类别不在【基础资料】的清单里",IF(AND($L1736="内部转账",$M1736=""),"△内部转账要在「对方账户」写上另一头",IF(AND($L1736="内部转账",$M1736=$C1736),"※对方账户跟本账户是同一个",IF(AND($L1736&lt;&gt;"内部转账",$M1736&lt;&gt;""),"△填了对方账户，但类别不是内部转账",IF($H1736&lt;0,"△这一笔之后该账户余额成负数了，核一下",""))))))))))))</f>
        <v/>
      </c>
    </row>
    <row r="1737">
      <c r="A1737" s="17">
        <f>IF($C1737="","",COUNTA($C$5:$C1737))</f>
        <v/>
      </c>
      <c r="B1737" s="20" t="n"/>
      <c r="C1737" s="18" t="n"/>
      <c r="D1737" s="18" t="n"/>
      <c r="E1737" s="26" t="n"/>
      <c r="F1737" s="19" t="n"/>
      <c r="G1737" s="19" t="n"/>
      <c r="H1737" s="27">
        <f>IF($C1737="","",ROUND(SUMIF(账户表,$C1737,账户期初)+SUMIFS($F$5:F1737,$C$5:C1737,$C1737)-SUMIFS($G$5:G1737,$C$5:C1737,$C1737),2))</f>
        <v/>
      </c>
      <c r="I1737" s="18" t="n"/>
      <c r="J1737" s="18" t="n"/>
      <c r="K1737" s="28">
        <f>IF($B1737="","",--TEXT($B1737,"yyyymm"))</f>
        <v/>
      </c>
      <c r="L1737" s="29">
        <f>IF($D1737="","",IFERROR(INDEX(类别属性,MATCH($D1737,类别表,0)),""))</f>
        <v/>
      </c>
      <c r="M1737" s="18" t="n"/>
      <c r="N1737" s="18" t="n"/>
      <c r="O1737" s="26" t="n"/>
      <c r="P1737" s="21">
        <f>IF($C1737="","",IF(ISNA(MATCH($C1737,账户表,0)),"※这个账户不在【基础资料】的账户档案里",IF($B1737="","※没填日期，这一笔不会进任何月份的报表",IF(AND($F1737&lt;&gt;"",$G1737&lt;&gt;""),"※收入和支出不能同时填",IF(AND(N($F1737)=0,N($G1737)=0),"※收入和支出都没填",IF(OR(N($F1737)&lt;0,N($G1737)&lt;0),"※金额不能填负数，方向反了就换一列填",IF($D1737="","※没填收支类别，分类报表会漏掉这一笔",IF(ISNA(MATCH($D1737,类别表,0)),"※收支类别不在【基础资料】的清单里",IF(AND($L1737="内部转账",$M1737=""),"△内部转账要在「对方账户」写上另一头",IF(AND($L1737="内部转账",$M1737=$C1737),"※对方账户跟本账户是同一个",IF(AND($L1737&lt;&gt;"内部转账",$M1737&lt;&gt;""),"△填了对方账户，但类别不是内部转账",IF($H1737&lt;0,"△这一笔之后该账户余额成负数了，核一下",""))))))))))))</f>
        <v/>
      </c>
    </row>
    <row r="1738">
      <c r="A1738" s="17">
        <f>IF($C1738="","",COUNTA($C$5:$C1738))</f>
        <v/>
      </c>
      <c r="B1738" s="20" t="n"/>
      <c r="C1738" s="18" t="n"/>
      <c r="D1738" s="18" t="n"/>
      <c r="E1738" s="26" t="n"/>
      <c r="F1738" s="19" t="n"/>
      <c r="G1738" s="19" t="n"/>
      <c r="H1738" s="27">
        <f>IF($C1738="","",ROUND(SUMIF(账户表,$C1738,账户期初)+SUMIFS($F$5:F1738,$C$5:C1738,$C1738)-SUMIFS($G$5:G1738,$C$5:C1738,$C1738),2))</f>
        <v/>
      </c>
      <c r="I1738" s="18" t="n"/>
      <c r="J1738" s="18" t="n"/>
      <c r="K1738" s="28">
        <f>IF($B1738="","",--TEXT($B1738,"yyyymm"))</f>
        <v/>
      </c>
      <c r="L1738" s="29">
        <f>IF($D1738="","",IFERROR(INDEX(类别属性,MATCH($D1738,类别表,0)),""))</f>
        <v/>
      </c>
      <c r="M1738" s="18" t="n"/>
      <c r="N1738" s="18" t="n"/>
      <c r="O1738" s="26" t="n"/>
      <c r="P1738" s="21">
        <f>IF($C1738="","",IF(ISNA(MATCH($C1738,账户表,0)),"※这个账户不在【基础资料】的账户档案里",IF($B1738="","※没填日期，这一笔不会进任何月份的报表",IF(AND($F1738&lt;&gt;"",$G1738&lt;&gt;""),"※收入和支出不能同时填",IF(AND(N($F1738)=0,N($G1738)=0),"※收入和支出都没填",IF(OR(N($F1738)&lt;0,N($G1738)&lt;0),"※金额不能填负数，方向反了就换一列填",IF($D1738="","※没填收支类别，分类报表会漏掉这一笔",IF(ISNA(MATCH($D1738,类别表,0)),"※收支类别不在【基础资料】的清单里",IF(AND($L1738="内部转账",$M1738=""),"△内部转账要在「对方账户」写上另一头",IF(AND($L1738="内部转账",$M1738=$C1738),"※对方账户跟本账户是同一个",IF(AND($L1738&lt;&gt;"内部转账",$M1738&lt;&gt;""),"△填了对方账户，但类别不是内部转账",IF($H1738&lt;0,"△这一笔之后该账户余额成负数了，核一下",""))))))))))))</f>
        <v/>
      </c>
    </row>
    <row r="1739">
      <c r="A1739" s="17">
        <f>IF($C1739="","",COUNTA($C$5:$C1739))</f>
        <v/>
      </c>
      <c r="B1739" s="20" t="n"/>
      <c r="C1739" s="18" t="n"/>
      <c r="D1739" s="18" t="n"/>
      <c r="E1739" s="26" t="n"/>
      <c r="F1739" s="19" t="n"/>
      <c r="G1739" s="19" t="n"/>
      <c r="H1739" s="27">
        <f>IF($C1739="","",ROUND(SUMIF(账户表,$C1739,账户期初)+SUMIFS($F$5:F1739,$C$5:C1739,$C1739)-SUMIFS($G$5:G1739,$C$5:C1739,$C1739),2))</f>
        <v/>
      </c>
      <c r="I1739" s="18" t="n"/>
      <c r="J1739" s="18" t="n"/>
      <c r="K1739" s="28">
        <f>IF($B1739="","",--TEXT($B1739,"yyyymm"))</f>
        <v/>
      </c>
      <c r="L1739" s="29">
        <f>IF($D1739="","",IFERROR(INDEX(类别属性,MATCH($D1739,类别表,0)),""))</f>
        <v/>
      </c>
      <c r="M1739" s="18" t="n"/>
      <c r="N1739" s="18" t="n"/>
      <c r="O1739" s="26" t="n"/>
      <c r="P1739" s="21">
        <f>IF($C1739="","",IF(ISNA(MATCH($C1739,账户表,0)),"※这个账户不在【基础资料】的账户档案里",IF($B1739="","※没填日期，这一笔不会进任何月份的报表",IF(AND($F1739&lt;&gt;"",$G1739&lt;&gt;""),"※收入和支出不能同时填",IF(AND(N($F1739)=0,N($G1739)=0),"※收入和支出都没填",IF(OR(N($F1739)&lt;0,N($G1739)&lt;0),"※金额不能填负数，方向反了就换一列填",IF($D1739="","※没填收支类别，分类报表会漏掉这一笔",IF(ISNA(MATCH($D1739,类别表,0)),"※收支类别不在【基础资料】的清单里",IF(AND($L1739="内部转账",$M1739=""),"△内部转账要在「对方账户」写上另一头",IF(AND($L1739="内部转账",$M1739=$C1739),"※对方账户跟本账户是同一个",IF(AND($L1739&lt;&gt;"内部转账",$M1739&lt;&gt;""),"△填了对方账户，但类别不是内部转账",IF($H1739&lt;0,"△这一笔之后该账户余额成负数了，核一下",""))))))))))))</f>
        <v/>
      </c>
    </row>
    <row r="1740">
      <c r="A1740" s="17">
        <f>IF($C1740="","",COUNTA($C$5:$C1740))</f>
        <v/>
      </c>
      <c r="B1740" s="20" t="n"/>
      <c r="C1740" s="18" t="n"/>
      <c r="D1740" s="18" t="n"/>
      <c r="E1740" s="26" t="n"/>
      <c r="F1740" s="19" t="n"/>
      <c r="G1740" s="19" t="n"/>
      <c r="H1740" s="27">
        <f>IF($C1740="","",ROUND(SUMIF(账户表,$C1740,账户期初)+SUMIFS($F$5:F1740,$C$5:C1740,$C1740)-SUMIFS($G$5:G1740,$C$5:C1740,$C1740),2))</f>
        <v/>
      </c>
      <c r="I1740" s="18" t="n"/>
      <c r="J1740" s="18" t="n"/>
      <c r="K1740" s="28">
        <f>IF($B1740="","",--TEXT($B1740,"yyyymm"))</f>
        <v/>
      </c>
      <c r="L1740" s="29">
        <f>IF($D1740="","",IFERROR(INDEX(类别属性,MATCH($D1740,类别表,0)),""))</f>
        <v/>
      </c>
      <c r="M1740" s="18" t="n"/>
      <c r="N1740" s="18" t="n"/>
      <c r="O1740" s="26" t="n"/>
      <c r="P1740" s="21">
        <f>IF($C1740="","",IF(ISNA(MATCH($C1740,账户表,0)),"※这个账户不在【基础资料】的账户档案里",IF($B1740="","※没填日期，这一笔不会进任何月份的报表",IF(AND($F1740&lt;&gt;"",$G1740&lt;&gt;""),"※收入和支出不能同时填",IF(AND(N($F1740)=0,N($G1740)=0),"※收入和支出都没填",IF(OR(N($F1740)&lt;0,N($G1740)&lt;0),"※金额不能填负数，方向反了就换一列填",IF($D1740="","※没填收支类别，分类报表会漏掉这一笔",IF(ISNA(MATCH($D1740,类别表,0)),"※收支类别不在【基础资料】的清单里",IF(AND($L1740="内部转账",$M1740=""),"△内部转账要在「对方账户」写上另一头",IF(AND($L1740="内部转账",$M1740=$C1740),"※对方账户跟本账户是同一个",IF(AND($L1740&lt;&gt;"内部转账",$M1740&lt;&gt;""),"△填了对方账户，但类别不是内部转账",IF($H1740&lt;0,"△这一笔之后该账户余额成负数了，核一下",""))))))))))))</f>
        <v/>
      </c>
    </row>
    <row r="1741">
      <c r="A1741" s="17">
        <f>IF($C1741="","",COUNTA($C$5:$C1741))</f>
        <v/>
      </c>
      <c r="B1741" s="20" t="n"/>
      <c r="C1741" s="18" t="n"/>
      <c r="D1741" s="18" t="n"/>
      <c r="E1741" s="26" t="n"/>
      <c r="F1741" s="19" t="n"/>
      <c r="G1741" s="19" t="n"/>
      <c r="H1741" s="27">
        <f>IF($C1741="","",ROUND(SUMIF(账户表,$C1741,账户期初)+SUMIFS($F$5:F1741,$C$5:C1741,$C1741)-SUMIFS($G$5:G1741,$C$5:C1741,$C1741),2))</f>
        <v/>
      </c>
      <c r="I1741" s="18" t="n"/>
      <c r="J1741" s="18" t="n"/>
      <c r="K1741" s="28">
        <f>IF($B1741="","",--TEXT($B1741,"yyyymm"))</f>
        <v/>
      </c>
      <c r="L1741" s="29">
        <f>IF($D1741="","",IFERROR(INDEX(类别属性,MATCH($D1741,类别表,0)),""))</f>
        <v/>
      </c>
      <c r="M1741" s="18" t="n"/>
      <c r="N1741" s="18" t="n"/>
      <c r="O1741" s="26" t="n"/>
      <c r="P1741" s="21">
        <f>IF($C1741="","",IF(ISNA(MATCH($C1741,账户表,0)),"※这个账户不在【基础资料】的账户档案里",IF($B1741="","※没填日期，这一笔不会进任何月份的报表",IF(AND($F1741&lt;&gt;"",$G1741&lt;&gt;""),"※收入和支出不能同时填",IF(AND(N($F1741)=0,N($G1741)=0),"※收入和支出都没填",IF(OR(N($F1741)&lt;0,N($G1741)&lt;0),"※金额不能填负数，方向反了就换一列填",IF($D1741="","※没填收支类别，分类报表会漏掉这一笔",IF(ISNA(MATCH($D1741,类别表,0)),"※收支类别不在【基础资料】的清单里",IF(AND($L1741="内部转账",$M1741=""),"△内部转账要在「对方账户」写上另一头",IF(AND($L1741="内部转账",$M1741=$C1741),"※对方账户跟本账户是同一个",IF(AND($L1741&lt;&gt;"内部转账",$M1741&lt;&gt;""),"△填了对方账户，但类别不是内部转账",IF($H1741&lt;0,"△这一笔之后该账户余额成负数了，核一下",""))))))))))))</f>
        <v/>
      </c>
    </row>
    <row r="1742">
      <c r="A1742" s="17">
        <f>IF($C1742="","",COUNTA($C$5:$C1742))</f>
        <v/>
      </c>
      <c r="B1742" s="20" t="n"/>
      <c r="C1742" s="18" t="n"/>
      <c r="D1742" s="18" t="n"/>
      <c r="E1742" s="26" t="n"/>
      <c r="F1742" s="19" t="n"/>
      <c r="G1742" s="19" t="n"/>
      <c r="H1742" s="27">
        <f>IF($C1742="","",ROUND(SUMIF(账户表,$C1742,账户期初)+SUMIFS($F$5:F1742,$C$5:C1742,$C1742)-SUMIFS($G$5:G1742,$C$5:C1742,$C1742),2))</f>
        <v/>
      </c>
      <c r="I1742" s="18" t="n"/>
      <c r="J1742" s="18" t="n"/>
      <c r="K1742" s="28">
        <f>IF($B1742="","",--TEXT($B1742,"yyyymm"))</f>
        <v/>
      </c>
      <c r="L1742" s="29">
        <f>IF($D1742="","",IFERROR(INDEX(类别属性,MATCH($D1742,类别表,0)),""))</f>
        <v/>
      </c>
      <c r="M1742" s="18" t="n"/>
      <c r="N1742" s="18" t="n"/>
      <c r="O1742" s="26" t="n"/>
      <c r="P1742" s="21">
        <f>IF($C1742="","",IF(ISNA(MATCH($C1742,账户表,0)),"※这个账户不在【基础资料】的账户档案里",IF($B1742="","※没填日期，这一笔不会进任何月份的报表",IF(AND($F1742&lt;&gt;"",$G1742&lt;&gt;""),"※收入和支出不能同时填",IF(AND(N($F1742)=0,N($G1742)=0),"※收入和支出都没填",IF(OR(N($F1742)&lt;0,N($G1742)&lt;0),"※金额不能填负数，方向反了就换一列填",IF($D1742="","※没填收支类别，分类报表会漏掉这一笔",IF(ISNA(MATCH($D1742,类别表,0)),"※收支类别不在【基础资料】的清单里",IF(AND($L1742="内部转账",$M1742=""),"△内部转账要在「对方账户」写上另一头",IF(AND($L1742="内部转账",$M1742=$C1742),"※对方账户跟本账户是同一个",IF(AND($L1742&lt;&gt;"内部转账",$M1742&lt;&gt;""),"△填了对方账户，但类别不是内部转账",IF($H1742&lt;0,"△这一笔之后该账户余额成负数了，核一下",""))))))))))))</f>
        <v/>
      </c>
    </row>
    <row r="1743">
      <c r="A1743" s="17">
        <f>IF($C1743="","",COUNTA($C$5:$C1743))</f>
        <v/>
      </c>
      <c r="B1743" s="20" t="n"/>
      <c r="C1743" s="18" t="n"/>
      <c r="D1743" s="18" t="n"/>
      <c r="E1743" s="26" t="n"/>
      <c r="F1743" s="19" t="n"/>
      <c r="G1743" s="19" t="n"/>
      <c r="H1743" s="27">
        <f>IF($C1743="","",ROUND(SUMIF(账户表,$C1743,账户期初)+SUMIFS($F$5:F1743,$C$5:C1743,$C1743)-SUMIFS($G$5:G1743,$C$5:C1743,$C1743),2))</f>
        <v/>
      </c>
      <c r="I1743" s="18" t="n"/>
      <c r="J1743" s="18" t="n"/>
      <c r="K1743" s="28">
        <f>IF($B1743="","",--TEXT($B1743,"yyyymm"))</f>
        <v/>
      </c>
      <c r="L1743" s="29">
        <f>IF($D1743="","",IFERROR(INDEX(类别属性,MATCH($D1743,类别表,0)),""))</f>
        <v/>
      </c>
      <c r="M1743" s="18" t="n"/>
      <c r="N1743" s="18" t="n"/>
      <c r="O1743" s="26" t="n"/>
      <c r="P1743" s="21">
        <f>IF($C1743="","",IF(ISNA(MATCH($C1743,账户表,0)),"※这个账户不在【基础资料】的账户档案里",IF($B1743="","※没填日期，这一笔不会进任何月份的报表",IF(AND($F1743&lt;&gt;"",$G1743&lt;&gt;""),"※收入和支出不能同时填",IF(AND(N($F1743)=0,N($G1743)=0),"※收入和支出都没填",IF(OR(N($F1743)&lt;0,N($G1743)&lt;0),"※金额不能填负数，方向反了就换一列填",IF($D1743="","※没填收支类别，分类报表会漏掉这一笔",IF(ISNA(MATCH($D1743,类别表,0)),"※收支类别不在【基础资料】的清单里",IF(AND($L1743="内部转账",$M1743=""),"△内部转账要在「对方账户」写上另一头",IF(AND($L1743="内部转账",$M1743=$C1743),"※对方账户跟本账户是同一个",IF(AND($L1743&lt;&gt;"内部转账",$M1743&lt;&gt;""),"△填了对方账户，但类别不是内部转账",IF($H1743&lt;0,"△这一笔之后该账户余额成负数了，核一下",""))))))))))))</f>
        <v/>
      </c>
    </row>
    <row r="1744">
      <c r="A1744" s="17">
        <f>IF($C1744="","",COUNTA($C$5:$C1744))</f>
        <v/>
      </c>
      <c r="B1744" s="20" t="n"/>
      <c r="C1744" s="18" t="n"/>
      <c r="D1744" s="18" t="n"/>
      <c r="E1744" s="26" t="n"/>
      <c r="F1744" s="19" t="n"/>
      <c r="G1744" s="19" t="n"/>
      <c r="H1744" s="27">
        <f>IF($C1744="","",ROUND(SUMIF(账户表,$C1744,账户期初)+SUMIFS($F$5:F1744,$C$5:C1744,$C1744)-SUMIFS($G$5:G1744,$C$5:C1744,$C1744),2))</f>
        <v/>
      </c>
      <c r="I1744" s="18" t="n"/>
      <c r="J1744" s="18" t="n"/>
      <c r="K1744" s="28">
        <f>IF($B1744="","",--TEXT($B1744,"yyyymm"))</f>
        <v/>
      </c>
      <c r="L1744" s="29">
        <f>IF($D1744="","",IFERROR(INDEX(类别属性,MATCH($D1744,类别表,0)),""))</f>
        <v/>
      </c>
      <c r="M1744" s="18" t="n"/>
      <c r="N1744" s="18" t="n"/>
      <c r="O1744" s="26" t="n"/>
      <c r="P1744" s="21">
        <f>IF($C1744="","",IF(ISNA(MATCH($C1744,账户表,0)),"※这个账户不在【基础资料】的账户档案里",IF($B1744="","※没填日期，这一笔不会进任何月份的报表",IF(AND($F1744&lt;&gt;"",$G1744&lt;&gt;""),"※收入和支出不能同时填",IF(AND(N($F1744)=0,N($G1744)=0),"※收入和支出都没填",IF(OR(N($F1744)&lt;0,N($G1744)&lt;0),"※金额不能填负数，方向反了就换一列填",IF($D1744="","※没填收支类别，分类报表会漏掉这一笔",IF(ISNA(MATCH($D1744,类别表,0)),"※收支类别不在【基础资料】的清单里",IF(AND($L1744="内部转账",$M1744=""),"△内部转账要在「对方账户」写上另一头",IF(AND($L1744="内部转账",$M1744=$C1744),"※对方账户跟本账户是同一个",IF(AND($L1744&lt;&gt;"内部转账",$M1744&lt;&gt;""),"△填了对方账户，但类别不是内部转账",IF($H1744&lt;0,"△这一笔之后该账户余额成负数了，核一下",""))))))))))))</f>
        <v/>
      </c>
    </row>
    <row r="1745">
      <c r="A1745" s="17">
        <f>IF($C1745="","",COUNTA($C$5:$C1745))</f>
        <v/>
      </c>
      <c r="B1745" s="20" t="n"/>
      <c r="C1745" s="18" t="n"/>
      <c r="D1745" s="18" t="n"/>
      <c r="E1745" s="26" t="n"/>
      <c r="F1745" s="19" t="n"/>
      <c r="G1745" s="19" t="n"/>
      <c r="H1745" s="27">
        <f>IF($C1745="","",ROUND(SUMIF(账户表,$C1745,账户期初)+SUMIFS($F$5:F1745,$C$5:C1745,$C1745)-SUMIFS($G$5:G1745,$C$5:C1745,$C1745),2))</f>
        <v/>
      </c>
      <c r="I1745" s="18" t="n"/>
      <c r="J1745" s="18" t="n"/>
      <c r="K1745" s="28">
        <f>IF($B1745="","",--TEXT($B1745,"yyyymm"))</f>
        <v/>
      </c>
      <c r="L1745" s="29">
        <f>IF($D1745="","",IFERROR(INDEX(类别属性,MATCH($D1745,类别表,0)),""))</f>
        <v/>
      </c>
      <c r="M1745" s="18" t="n"/>
      <c r="N1745" s="18" t="n"/>
      <c r="O1745" s="26" t="n"/>
      <c r="P1745" s="21">
        <f>IF($C1745="","",IF(ISNA(MATCH($C1745,账户表,0)),"※这个账户不在【基础资料】的账户档案里",IF($B1745="","※没填日期，这一笔不会进任何月份的报表",IF(AND($F1745&lt;&gt;"",$G1745&lt;&gt;""),"※收入和支出不能同时填",IF(AND(N($F1745)=0,N($G1745)=0),"※收入和支出都没填",IF(OR(N($F1745)&lt;0,N($G1745)&lt;0),"※金额不能填负数，方向反了就换一列填",IF($D1745="","※没填收支类别，分类报表会漏掉这一笔",IF(ISNA(MATCH($D1745,类别表,0)),"※收支类别不在【基础资料】的清单里",IF(AND($L1745="内部转账",$M1745=""),"△内部转账要在「对方账户」写上另一头",IF(AND($L1745="内部转账",$M1745=$C1745),"※对方账户跟本账户是同一个",IF(AND($L1745&lt;&gt;"内部转账",$M1745&lt;&gt;""),"△填了对方账户，但类别不是内部转账",IF($H1745&lt;0,"△这一笔之后该账户余额成负数了，核一下",""))))))))))))</f>
        <v/>
      </c>
    </row>
    <row r="1746">
      <c r="A1746" s="17">
        <f>IF($C1746="","",COUNTA($C$5:$C1746))</f>
        <v/>
      </c>
      <c r="B1746" s="20" t="n"/>
      <c r="C1746" s="18" t="n"/>
      <c r="D1746" s="18" t="n"/>
      <c r="E1746" s="26" t="n"/>
      <c r="F1746" s="19" t="n"/>
      <c r="G1746" s="19" t="n"/>
      <c r="H1746" s="27">
        <f>IF($C1746="","",ROUND(SUMIF(账户表,$C1746,账户期初)+SUMIFS($F$5:F1746,$C$5:C1746,$C1746)-SUMIFS($G$5:G1746,$C$5:C1746,$C1746),2))</f>
        <v/>
      </c>
      <c r="I1746" s="18" t="n"/>
      <c r="J1746" s="18" t="n"/>
      <c r="K1746" s="28">
        <f>IF($B1746="","",--TEXT($B1746,"yyyymm"))</f>
        <v/>
      </c>
      <c r="L1746" s="29">
        <f>IF($D1746="","",IFERROR(INDEX(类别属性,MATCH($D1746,类别表,0)),""))</f>
        <v/>
      </c>
      <c r="M1746" s="18" t="n"/>
      <c r="N1746" s="18" t="n"/>
      <c r="O1746" s="26" t="n"/>
      <c r="P1746" s="21">
        <f>IF($C1746="","",IF(ISNA(MATCH($C1746,账户表,0)),"※这个账户不在【基础资料】的账户档案里",IF($B1746="","※没填日期，这一笔不会进任何月份的报表",IF(AND($F1746&lt;&gt;"",$G1746&lt;&gt;""),"※收入和支出不能同时填",IF(AND(N($F1746)=0,N($G1746)=0),"※收入和支出都没填",IF(OR(N($F1746)&lt;0,N($G1746)&lt;0),"※金额不能填负数，方向反了就换一列填",IF($D1746="","※没填收支类别，分类报表会漏掉这一笔",IF(ISNA(MATCH($D1746,类别表,0)),"※收支类别不在【基础资料】的清单里",IF(AND($L1746="内部转账",$M1746=""),"△内部转账要在「对方账户」写上另一头",IF(AND($L1746="内部转账",$M1746=$C1746),"※对方账户跟本账户是同一个",IF(AND($L1746&lt;&gt;"内部转账",$M1746&lt;&gt;""),"△填了对方账户，但类别不是内部转账",IF($H1746&lt;0,"△这一笔之后该账户余额成负数了，核一下",""))))))))))))</f>
        <v/>
      </c>
    </row>
    <row r="1747">
      <c r="A1747" s="17">
        <f>IF($C1747="","",COUNTA($C$5:$C1747))</f>
        <v/>
      </c>
      <c r="B1747" s="20" t="n"/>
      <c r="C1747" s="18" t="n"/>
      <c r="D1747" s="18" t="n"/>
      <c r="E1747" s="26" t="n"/>
      <c r="F1747" s="19" t="n"/>
      <c r="G1747" s="19" t="n"/>
      <c r="H1747" s="27">
        <f>IF($C1747="","",ROUND(SUMIF(账户表,$C1747,账户期初)+SUMIFS($F$5:F1747,$C$5:C1747,$C1747)-SUMIFS($G$5:G1747,$C$5:C1747,$C1747),2))</f>
        <v/>
      </c>
      <c r="I1747" s="18" t="n"/>
      <c r="J1747" s="18" t="n"/>
      <c r="K1747" s="28">
        <f>IF($B1747="","",--TEXT($B1747,"yyyymm"))</f>
        <v/>
      </c>
      <c r="L1747" s="29">
        <f>IF($D1747="","",IFERROR(INDEX(类别属性,MATCH($D1747,类别表,0)),""))</f>
        <v/>
      </c>
      <c r="M1747" s="18" t="n"/>
      <c r="N1747" s="18" t="n"/>
      <c r="O1747" s="26" t="n"/>
      <c r="P1747" s="21">
        <f>IF($C1747="","",IF(ISNA(MATCH($C1747,账户表,0)),"※这个账户不在【基础资料】的账户档案里",IF($B1747="","※没填日期，这一笔不会进任何月份的报表",IF(AND($F1747&lt;&gt;"",$G1747&lt;&gt;""),"※收入和支出不能同时填",IF(AND(N($F1747)=0,N($G1747)=0),"※收入和支出都没填",IF(OR(N($F1747)&lt;0,N($G1747)&lt;0),"※金额不能填负数，方向反了就换一列填",IF($D1747="","※没填收支类别，分类报表会漏掉这一笔",IF(ISNA(MATCH($D1747,类别表,0)),"※收支类别不在【基础资料】的清单里",IF(AND($L1747="内部转账",$M1747=""),"△内部转账要在「对方账户」写上另一头",IF(AND($L1747="内部转账",$M1747=$C1747),"※对方账户跟本账户是同一个",IF(AND($L1747&lt;&gt;"内部转账",$M1747&lt;&gt;""),"△填了对方账户，但类别不是内部转账",IF($H1747&lt;0,"△这一笔之后该账户余额成负数了，核一下",""))))))))))))</f>
        <v/>
      </c>
    </row>
    <row r="1748">
      <c r="A1748" s="17">
        <f>IF($C1748="","",COUNTA($C$5:$C1748))</f>
        <v/>
      </c>
      <c r="B1748" s="20" t="n"/>
      <c r="C1748" s="18" t="n"/>
      <c r="D1748" s="18" t="n"/>
      <c r="E1748" s="26" t="n"/>
      <c r="F1748" s="19" t="n"/>
      <c r="G1748" s="19" t="n"/>
      <c r="H1748" s="27">
        <f>IF($C1748="","",ROUND(SUMIF(账户表,$C1748,账户期初)+SUMIFS($F$5:F1748,$C$5:C1748,$C1748)-SUMIFS($G$5:G1748,$C$5:C1748,$C1748),2))</f>
        <v/>
      </c>
      <c r="I1748" s="18" t="n"/>
      <c r="J1748" s="18" t="n"/>
      <c r="K1748" s="28">
        <f>IF($B1748="","",--TEXT($B1748,"yyyymm"))</f>
        <v/>
      </c>
      <c r="L1748" s="29">
        <f>IF($D1748="","",IFERROR(INDEX(类别属性,MATCH($D1748,类别表,0)),""))</f>
        <v/>
      </c>
      <c r="M1748" s="18" t="n"/>
      <c r="N1748" s="18" t="n"/>
      <c r="O1748" s="26" t="n"/>
      <c r="P1748" s="21">
        <f>IF($C1748="","",IF(ISNA(MATCH($C1748,账户表,0)),"※这个账户不在【基础资料】的账户档案里",IF($B1748="","※没填日期，这一笔不会进任何月份的报表",IF(AND($F1748&lt;&gt;"",$G1748&lt;&gt;""),"※收入和支出不能同时填",IF(AND(N($F1748)=0,N($G1748)=0),"※收入和支出都没填",IF(OR(N($F1748)&lt;0,N($G1748)&lt;0),"※金额不能填负数，方向反了就换一列填",IF($D1748="","※没填收支类别，分类报表会漏掉这一笔",IF(ISNA(MATCH($D1748,类别表,0)),"※收支类别不在【基础资料】的清单里",IF(AND($L1748="内部转账",$M1748=""),"△内部转账要在「对方账户」写上另一头",IF(AND($L1748="内部转账",$M1748=$C1748),"※对方账户跟本账户是同一个",IF(AND($L1748&lt;&gt;"内部转账",$M1748&lt;&gt;""),"△填了对方账户，但类别不是内部转账",IF($H1748&lt;0,"△这一笔之后该账户余额成负数了，核一下",""))))))))))))</f>
        <v/>
      </c>
    </row>
    <row r="1749">
      <c r="A1749" s="17">
        <f>IF($C1749="","",COUNTA($C$5:$C1749))</f>
        <v/>
      </c>
      <c r="B1749" s="20" t="n"/>
      <c r="C1749" s="18" t="n"/>
      <c r="D1749" s="18" t="n"/>
      <c r="E1749" s="26" t="n"/>
      <c r="F1749" s="19" t="n"/>
      <c r="G1749" s="19" t="n"/>
      <c r="H1749" s="27">
        <f>IF($C1749="","",ROUND(SUMIF(账户表,$C1749,账户期初)+SUMIFS($F$5:F1749,$C$5:C1749,$C1749)-SUMIFS($G$5:G1749,$C$5:C1749,$C1749),2))</f>
        <v/>
      </c>
      <c r="I1749" s="18" t="n"/>
      <c r="J1749" s="18" t="n"/>
      <c r="K1749" s="28">
        <f>IF($B1749="","",--TEXT($B1749,"yyyymm"))</f>
        <v/>
      </c>
      <c r="L1749" s="29">
        <f>IF($D1749="","",IFERROR(INDEX(类别属性,MATCH($D1749,类别表,0)),""))</f>
        <v/>
      </c>
      <c r="M1749" s="18" t="n"/>
      <c r="N1749" s="18" t="n"/>
      <c r="O1749" s="26" t="n"/>
      <c r="P1749" s="21">
        <f>IF($C1749="","",IF(ISNA(MATCH($C1749,账户表,0)),"※这个账户不在【基础资料】的账户档案里",IF($B1749="","※没填日期，这一笔不会进任何月份的报表",IF(AND($F1749&lt;&gt;"",$G1749&lt;&gt;""),"※收入和支出不能同时填",IF(AND(N($F1749)=0,N($G1749)=0),"※收入和支出都没填",IF(OR(N($F1749)&lt;0,N($G1749)&lt;0),"※金额不能填负数，方向反了就换一列填",IF($D1749="","※没填收支类别，分类报表会漏掉这一笔",IF(ISNA(MATCH($D1749,类别表,0)),"※收支类别不在【基础资料】的清单里",IF(AND($L1749="内部转账",$M1749=""),"△内部转账要在「对方账户」写上另一头",IF(AND($L1749="内部转账",$M1749=$C1749),"※对方账户跟本账户是同一个",IF(AND($L1749&lt;&gt;"内部转账",$M1749&lt;&gt;""),"△填了对方账户，但类别不是内部转账",IF($H1749&lt;0,"△这一笔之后该账户余额成负数了，核一下",""))))))))))))</f>
        <v/>
      </c>
    </row>
    <row r="1750">
      <c r="A1750" s="17">
        <f>IF($C1750="","",COUNTA($C$5:$C1750))</f>
        <v/>
      </c>
      <c r="B1750" s="20" t="n"/>
      <c r="C1750" s="18" t="n"/>
      <c r="D1750" s="18" t="n"/>
      <c r="E1750" s="26" t="n"/>
      <c r="F1750" s="19" t="n"/>
      <c r="G1750" s="19" t="n"/>
      <c r="H1750" s="27">
        <f>IF($C1750="","",ROUND(SUMIF(账户表,$C1750,账户期初)+SUMIFS($F$5:F1750,$C$5:C1750,$C1750)-SUMIFS($G$5:G1750,$C$5:C1750,$C1750),2))</f>
        <v/>
      </c>
      <c r="I1750" s="18" t="n"/>
      <c r="J1750" s="18" t="n"/>
      <c r="K1750" s="28">
        <f>IF($B1750="","",--TEXT($B1750,"yyyymm"))</f>
        <v/>
      </c>
      <c r="L1750" s="29">
        <f>IF($D1750="","",IFERROR(INDEX(类别属性,MATCH($D1750,类别表,0)),""))</f>
        <v/>
      </c>
      <c r="M1750" s="18" t="n"/>
      <c r="N1750" s="18" t="n"/>
      <c r="O1750" s="26" t="n"/>
      <c r="P1750" s="21">
        <f>IF($C1750="","",IF(ISNA(MATCH($C1750,账户表,0)),"※这个账户不在【基础资料】的账户档案里",IF($B1750="","※没填日期，这一笔不会进任何月份的报表",IF(AND($F1750&lt;&gt;"",$G1750&lt;&gt;""),"※收入和支出不能同时填",IF(AND(N($F1750)=0,N($G1750)=0),"※收入和支出都没填",IF(OR(N($F1750)&lt;0,N($G1750)&lt;0),"※金额不能填负数，方向反了就换一列填",IF($D1750="","※没填收支类别，分类报表会漏掉这一笔",IF(ISNA(MATCH($D1750,类别表,0)),"※收支类别不在【基础资料】的清单里",IF(AND($L1750="内部转账",$M1750=""),"△内部转账要在「对方账户」写上另一头",IF(AND($L1750="内部转账",$M1750=$C1750),"※对方账户跟本账户是同一个",IF(AND($L1750&lt;&gt;"内部转账",$M1750&lt;&gt;""),"△填了对方账户，但类别不是内部转账",IF($H1750&lt;0,"△这一笔之后该账户余额成负数了，核一下",""))))))))))))</f>
        <v/>
      </c>
    </row>
    <row r="1751">
      <c r="A1751" s="17">
        <f>IF($C1751="","",COUNTA($C$5:$C1751))</f>
        <v/>
      </c>
      <c r="B1751" s="20" t="n"/>
      <c r="C1751" s="18" t="n"/>
      <c r="D1751" s="18" t="n"/>
      <c r="E1751" s="26" t="n"/>
      <c r="F1751" s="19" t="n"/>
      <c r="G1751" s="19" t="n"/>
      <c r="H1751" s="27">
        <f>IF($C1751="","",ROUND(SUMIF(账户表,$C1751,账户期初)+SUMIFS($F$5:F1751,$C$5:C1751,$C1751)-SUMIFS($G$5:G1751,$C$5:C1751,$C1751),2))</f>
        <v/>
      </c>
      <c r="I1751" s="18" t="n"/>
      <c r="J1751" s="18" t="n"/>
      <c r="K1751" s="28">
        <f>IF($B1751="","",--TEXT($B1751,"yyyymm"))</f>
        <v/>
      </c>
      <c r="L1751" s="29">
        <f>IF($D1751="","",IFERROR(INDEX(类别属性,MATCH($D1751,类别表,0)),""))</f>
        <v/>
      </c>
      <c r="M1751" s="18" t="n"/>
      <c r="N1751" s="18" t="n"/>
      <c r="O1751" s="26" t="n"/>
      <c r="P1751" s="21">
        <f>IF($C1751="","",IF(ISNA(MATCH($C1751,账户表,0)),"※这个账户不在【基础资料】的账户档案里",IF($B1751="","※没填日期，这一笔不会进任何月份的报表",IF(AND($F1751&lt;&gt;"",$G1751&lt;&gt;""),"※收入和支出不能同时填",IF(AND(N($F1751)=0,N($G1751)=0),"※收入和支出都没填",IF(OR(N($F1751)&lt;0,N($G1751)&lt;0),"※金额不能填负数，方向反了就换一列填",IF($D1751="","※没填收支类别，分类报表会漏掉这一笔",IF(ISNA(MATCH($D1751,类别表,0)),"※收支类别不在【基础资料】的清单里",IF(AND($L1751="内部转账",$M1751=""),"△内部转账要在「对方账户」写上另一头",IF(AND($L1751="内部转账",$M1751=$C1751),"※对方账户跟本账户是同一个",IF(AND($L1751&lt;&gt;"内部转账",$M1751&lt;&gt;""),"△填了对方账户，但类别不是内部转账",IF($H1751&lt;0,"△这一笔之后该账户余额成负数了，核一下",""))))))))))))</f>
        <v/>
      </c>
    </row>
    <row r="1752">
      <c r="A1752" s="17">
        <f>IF($C1752="","",COUNTA($C$5:$C1752))</f>
        <v/>
      </c>
      <c r="B1752" s="20" t="n"/>
      <c r="C1752" s="18" t="n"/>
      <c r="D1752" s="18" t="n"/>
      <c r="E1752" s="26" t="n"/>
      <c r="F1752" s="19" t="n"/>
      <c r="G1752" s="19" t="n"/>
      <c r="H1752" s="27">
        <f>IF($C1752="","",ROUND(SUMIF(账户表,$C1752,账户期初)+SUMIFS($F$5:F1752,$C$5:C1752,$C1752)-SUMIFS($G$5:G1752,$C$5:C1752,$C1752),2))</f>
        <v/>
      </c>
      <c r="I1752" s="18" t="n"/>
      <c r="J1752" s="18" t="n"/>
      <c r="K1752" s="28">
        <f>IF($B1752="","",--TEXT($B1752,"yyyymm"))</f>
        <v/>
      </c>
      <c r="L1752" s="29">
        <f>IF($D1752="","",IFERROR(INDEX(类别属性,MATCH($D1752,类别表,0)),""))</f>
        <v/>
      </c>
      <c r="M1752" s="18" t="n"/>
      <c r="N1752" s="18" t="n"/>
      <c r="O1752" s="26" t="n"/>
      <c r="P1752" s="21">
        <f>IF($C1752="","",IF(ISNA(MATCH($C1752,账户表,0)),"※这个账户不在【基础资料】的账户档案里",IF($B1752="","※没填日期，这一笔不会进任何月份的报表",IF(AND($F1752&lt;&gt;"",$G1752&lt;&gt;""),"※收入和支出不能同时填",IF(AND(N($F1752)=0,N($G1752)=0),"※收入和支出都没填",IF(OR(N($F1752)&lt;0,N($G1752)&lt;0),"※金额不能填负数，方向反了就换一列填",IF($D1752="","※没填收支类别，分类报表会漏掉这一笔",IF(ISNA(MATCH($D1752,类别表,0)),"※收支类别不在【基础资料】的清单里",IF(AND($L1752="内部转账",$M1752=""),"△内部转账要在「对方账户」写上另一头",IF(AND($L1752="内部转账",$M1752=$C1752),"※对方账户跟本账户是同一个",IF(AND($L1752&lt;&gt;"内部转账",$M1752&lt;&gt;""),"△填了对方账户，但类别不是内部转账",IF($H1752&lt;0,"△这一笔之后该账户余额成负数了，核一下",""))))))))))))</f>
        <v/>
      </c>
    </row>
    <row r="1753">
      <c r="A1753" s="17">
        <f>IF($C1753="","",COUNTA($C$5:$C1753))</f>
        <v/>
      </c>
      <c r="B1753" s="20" t="n"/>
      <c r="C1753" s="18" t="n"/>
      <c r="D1753" s="18" t="n"/>
      <c r="E1753" s="26" t="n"/>
      <c r="F1753" s="19" t="n"/>
      <c r="G1753" s="19" t="n"/>
      <c r="H1753" s="27">
        <f>IF($C1753="","",ROUND(SUMIF(账户表,$C1753,账户期初)+SUMIFS($F$5:F1753,$C$5:C1753,$C1753)-SUMIFS($G$5:G1753,$C$5:C1753,$C1753),2))</f>
        <v/>
      </c>
      <c r="I1753" s="18" t="n"/>
      <c r="J1753" s="18" t="n"/>
      <c r="K1753" s="28">
        <f>IF($B1753="","",--TEXT($B1753,"yyyymm"))</f>
        <v/>
      </c>
      <c r="L1753" s="29">
        <f>IF($D1753="","",IFERROR(INDEX(类别属性,MATCH($D1753,类别表,0)),""))</f>
        <v/>
      </c>
      <c r="M1753" s="18" t="n"/>
      <c r="N1753" s="18" t="n"/>
      <c r="O1753" s="26" t="n"/>
      <c r="P1753" s="21">
        <f>IF($C1753="","",IF(ISNA(MATCH($C1753,账户表,0)),"※这个账户不在【基础资料】的账户档案里",IF($B1753="","※没填日期，这一笔不会进任何月份的报表",IF(AND($F1753&lt;&gt;"",$G1753&lt;&gt;""),"※收入和支出不能同时填",IF(AND(N($F1753)=0,N($G1753)=0),"※收入和支出都没填",IF(OR(N($F1753)&lt;0,N($G1753)&lt;0),"※金额不能填负数，方向反了就换一列填",IF($D1753="","※没填收支类别，分类报表会漏掉这一笔",IF(ISNA(MATCH($D1753,类别表,0)),"※收支类别不在【基础资料】的清单里",IF(AND($L1753="内部转账",$M1753=""),"△内部转账要在「对方账户」写上另一头",IF(AND($L1753="内部转账",$M1753=$C1753),"※对方账户跟本账户是同一个",IF(AND($L1753&lt;&gt;"内部转账",$M1753&lt;&gt;""),"△填了对方账户，但类别不是内部转账",IF($H1753&lt;0,"△这一笔之后该账户余额成负数了，核一下",""))))))))))))</f>
        <v/>
      </c>
    </row>
    <row r="1754">
      <c r="A1754" s="17">
        <f>IF($C1754="","",COUNTA($C$5:$C1754))</f>
        <v/>
      </c>
      <c r="B1754" s="20" t="n"/>
      <c r="C1754" s="18" t="n"/>
      <c r="D1754" s="18" t="n"/>
      <c r="E1754" s="26" t="n"/>
      <c r="F1754" s="19" t="n"/>
      <c r="G1754" s="19" t="n"/>
      <c r="H1754" s="27">
        <f>IF($C1754="","",ROUND(SUMIF(账户表,$C1754,账户期初)+SUMIFS($F$5:F1754,$C$5:C1754,$C1754)-SUMIFS($G$5:G1754,$C$5:C1754,$C1754),2))</f>
        <v/>
      </c>
      <c r="I1754" s="18" t="n"/>
      <c r="J1754" s="18" t="n"/>
      <c r="K1754" s="28">
        <f>IF($B1754="","",--TEXT($B1754,"yyyymm"))</f>
        <v/>
      </c>
      <c r="L1754" s="29">
        <f>IF($D1754="","",IFERROR(INDEX(类别属性,MATCH($D1754,类别表,0)),""))</f>
        <v/>
      </c>
      <c r="M1754" s="18" t="n"/>
      <c r="N1754" s="18" t="n"/>
      <c r="O1754" s="26" t="n"/>
      <c r="P1754" s="21">
        <f>IF($C1754="","",IF(ISNA(MATCH($C1754,账户表,0)),"※这个账户不在【基础资料】的账户档案里",IF($B1754="","※没填日期，这一笔不会进任何月份的报表",IF(AND($F1754&lt;&gt;"",$G1754&lt;&gt;""),"※收入和支出不能同时填",IF(AND(N($F1754)=0,N($G1754)=0),"※收入和支出都没填",IF(OR(N($F1754)&lt;0,N($G1754)&lt;0),"※金额不能填负数，方向反了就换一列填",IF($D1754="","※没填收支类别，分类报表会漏掉这一笔",IF(ISNA(MATCH($D1754,类别表,0)),"※收支类别不在【基础资料】的清单里",IF(AND($L1754="内部转账",$M1754=""),"△内部转账要在「对方账户」写上另一头",IF(AND($L1754="内部转账",$M1754=$C1754),"※对方账户跟本账户是同一个",IF(AND($L1754&lt;&gt;"内部转账",$M1754&lt;&gt;""),"△填了对方账户，但类别不是内部转账",IF($H1754&lt;0,"△这一笔之后该账户余额成负数了，核一下",""))))))))))))</f>
        <v/>
      </c>
    </row>
    <row r="1755">
      <c r="A1755" s="17">
        <f>IF($C1755="","",COUNTA($C$5:$C1755))</f>
        <v/>
      </c>
      <c r="B1755" s="20" t="n"/>
      <c r="C1755" s="18" t="n"/>
      <c r="D1755" s="18" t="n"/>
      <c r="E1755" s="26" t="n"/>
      <c r="F1755" s="19" t="n"/>
      <c r="G1755" s="19" t="n"/>
      <c r="H1755" s="27">
        <f>IF($C1755="","",ROUND(SUMIF(账户表,$C1755,账户期初)+SUMIFS($F$5:F1755,$C$5:C1755,$C1755)-SUMIFS($G$5:G1755,$C$5:C1755,$C1755),2))</f>
        <v/>
      </c>
      <c r="I1755" s="18" t="n"/>
      <c r="J1755" s="18" t="n"/>
      <c r="K1755" s="28">
        <f>IF($B1755="","",--TEXT($B1755,"yyyymm"))</f>
        <v/>
      </c>
      <c r="L1755" s="29">
        <f>IF($D1755="","",IFERROR(INDEX(类别属性,MATCH($D1755,类别表,0)),""))</f>
        <v/>
      </c>
      <c r="M1755" s="18" t="n"/>
      <c r="N1755" s="18" t="n"/>
      <c r="O1755" s="26" t="n"/>
      <c r="P1755" s="21">
        <f>IF($C1755="","",IF(ISNA(MATCH($C1755,账户表,0)),"※这个账户不在【基础资料】的账户档案里",IF($B1755="","※没填日期，这一笔不会进任何月份的报表",IF(AND($F1755&lt;&gt;"",$G1755&lt;&gt;""),"※收入和支出不能同时填",IF(AND(N($F1755)=0,N($G1755)=0),"※收入和支出都没填",IF(OR(N($F1755)&lt;0,N($G1755)&lt;0),"※金额不能填负数，方向反了就换一列填",IF($D1755="","※没填收支类别，分类报表会漏掉这一笔",IF(ISNA(MATCH($D1755,类别表,0)),"※收支类别不在【基础资料】的清单里",IF(AND($L1755="内部转账",$M1755=""),"△内部转账要在「对方账户」写上另一头",IF(AND($L1755="内部转账",$M1755=$C1755),"※对方账户跟本账户是同一个",IF(AND($L1755&lt;&gt;"内部转账",$M1755&lt;&gt;""),"△填了对方账户，但类别不是内部转账",IF($H1755&lt;0,"△这一笔之后该账户余额成负数了，核一下",""))))))))))))</f>
        <v/>
      </c>
    </row>
    <row r="1756">
      <c r="A1756" s="17">
        <f>IF($C1756="","",COUNTA($C$5:$C1756))</f>
        <v/>
      </c>
      <c r="B1756" s="20" t="n"/>
      <c r="C1756" s="18" t="n"/>
      <c r="D1756" s="18" t="n"/>
      <c r="E1756" s="26" t="n"/>
      <c r="F1756" s="19" t="n"/>
      <c r="G1756" s="19" t="n"/>
      <c r="H1756" s="27">
        <f>IF($C1756="","",ROUND(SUMIF(账户表,$C1756,账户期初)+SUMIFS($F$5:F1756,$C$5:C1756,$C1756)-SUMIFS($G$5:G1756,$C$5:C1756,$C1756),2))</f>
        <v/>
      </c>
      <c r="I1756" s="18" t="n"/>
      <c r="J1756" s="18" t="n"/>
      <c r="K1756" s="28">
        <f>IF($B1756="","",--TEXT($B1756,"yyyymm"))</f>
        <v/>
      </c>
      <c r="L1756" s="29">
        <f>IF($D1756="","",IFERROR(INDEX(类别属性,MATCH($D1756,类别表,0)),""))</f>
        <v/>
      </c>
      <c r="M1756" s="18" t="n"/>
      <c r="N1756" s="18" t="n"/>
      <c r="O1756" s="26" t="n"/>
      <c r="P1756" s="21">
        <f>IF($C1756="","",IF(ISNA(MATCH($C1756,账户表,0)),"※这个账户不在【基础资料】的账户档案里",IF($B1756="","※没填日期，这一笔不会进任何月份的报表",IF(AND($F1756&lt;&gt;"",$G1756&lt;&gt;""),"※收入和支出不能同时填",IF(AND(N($F1756)=0,N($G1756)=0),"※收入和支出都没填",IF(OR(N($F1756)&lt;0,N($G1756)&lt;0),"※金额不能填负数，方向反了就换一列填",IF($D1756="","※没填收支类别，分类报表会漏掉这一笔",IF(ISNA(MATCH($D1756,类别表,0)),"※收支类别不在【基础资料】的清单里",IF(AND($L1756="内部转账",$M1756=""),"△内部转账要在「对方账户」写上另一头",IF(AND($L1756="内部转账",$M1756=$C1756),"※对方账户跟本账户是同一个",IF(AND($L1756&lt;&gt;"内部转账",$M1756&lt;&gt;""),"△填了对方账户，但类别不是内部转账",IF($H1756&lt;0,"△这一笔之后该账户余额成负数了，核一下",""))))))))))))</f>
        <v/>
      </c>
    </row>
    <row r="1757">
      <c r="A1757" s="17">
        <f>IF($C1757="","",COUNTA($C$5:$C1757))</f>
        <v/>
      </c>
      <c r="B1757" s="20" t="n"/>
      <c r="C1757" s="18" t="n"/>
      <c r="D1757" s="18" t="n"/>
      <c r="E1757" s="26" t="n"/>
      <c r="F1757" s="19" t="n"/>
      <c r="G1757" s="19" t="n"/>
      <c r="H1757" s="27">
        <f>IF($C1757="","",ROUND(SUMIF(账户表,$C1757,账户期初)+SUMIFS($F$5:F1757,$C$5:C1757,$C1757)-SUMIFS($G$5:G1757,$C$5:C1757,$C1757),2))</f>
        <v/>
      </c>
      <c r="I1757" s="18" t="n"/>
      <c r="J1757" s="18" t="n"/>
      <c r="K1757" s="28">
        <f>IF($B1757="","",--TEXT($B1757,"yyyymm"))</f>
        <v/>
      </c>
      <c r="L1757" s="29">
        <f>IF($D1757="","",IFERROR(INDEX(类别属性,MATCH($D1757,类别表,0)),""))</f>
        <v/>
      </c>
      <c r="M1757" s="18" t="n"/>
      <c r="N1757" s="18" t="n"/>
      <c r="O1757" s="26" t="n"/>
      <c r="P1757" s="21">
        <f>IF($C1757="","",IF(ISNA(MATCH($C1757,账户表,0)),"※这个账户不在【基础资料】的账户档案里",IF($B1757="","※没填日期，这一笔不会进任何月份的报表",IF(AND($F1757&lt;&gt;"",$G1757&lt;&gt;""),"※收入和支出不能同时填",IF(AND(N($F1757)=0,N($G1757)=0),"※收入和支出都没填",IF(OR(N($F1757)&lt;0,N($G1757)&lt;0),"※金额不能填负数，方向反了就换一列填",IF($D1757="","※没填收支类别，分类报表会漏掉这一笔",IF(ISNA(MATCH($D1757,类别表,0)),"※收支类别不在【基础资料】的清单里",IF(AND($L1757="内部转账",$M1757=""),"△内部转账要在「对方账户」写上另一头",IF(AND($L1757="内部转账",$M1757=$C1757),"※对方账户跟本账户是同一个",IF(AND($L1757&lt;&gt;"内部转账",$M1757&lt;&gt;""),"△填了对方账户，但类别不是内部转账",IF($H1757&lt;0,"△这一笔之后该账户余额成负数了，核一下",""))))))))))))</f>
        <v/>
      </c>
    </row>
    <row r="1758">
      <c r="A1758" s="17">
        <f>IF($C1758="","",COUNTA($C$5:$C1758))</f>
        <v/>
      </c>
      <c r="B1758" s="20" t="n"/>
      <c r="C1758" s="18" t="n"/>
      <c r="D1758" s="18" t="n"/>
      <c r="E1758" s="26" t="n"/>
      <c r="F1758" s="19" t="n"/>
      <c r="G1758" s="19" t="n"/>
      <c r="H1758" s="27">
        <f>IF($C1758="","",ROUND(SUMIF(账户表,$C1758,账户期初)+SUMIFS($F$5:F1758,$C$5:C1758,$C1758)-SUMIFS($G$5:G1758,$C$5:C1758,$C1758),2))</f>
        <v/>
      </c>
      <c r="I1758" s="18" t="n"/>
      <c r="J1758" s="18" t="n"/>
      <c r="K1758" s="28">
        <f>IF($B1758="","",--TEXT($B1758,"yyyymm"))</f>
        <v/>
      </c>
      <c r="L1758" s="29">
        <f>IF($D1758="","",IFERROR(INDEX(类别属性,MATCH($D1758,类别表,0)),""))</f>
        <v/>
      </c>
      <c r="M1758" s="18" t="n"/>
      <c r="N1758" s="18" t="n"/>
      <c r="O1758" s="26" t="n"/>
      <c r="P1758" s="21">
        <f>IF($C1758="","",IF(ISNA(MATCH($C1758,账户表,0)),"※这个账户不在【基础资料】的账户档案里",IF($B1758="","※没填日期，这一笔不会进任何月份的报表",IF(AND($F1758&lt;&gt;"",$G1758&lt;&gt;""),"※收入和支出不能同时填",IF(AND(N($F1758)=0,N($G1758)=0),"※收入和支出都没填",IF(OR(N($F1758)&lt;0,N($G1758)&lt;0),"※金额不能填负数，方向反了就换一列填",IF($D1758="","※没填收支类别，分类报表会漏掉这一笔",IF(ISNA(MATCH($D1758,类别表,0)),"※收支类别不在【基础资料】的清单里",IF(AND($L1758="内部转账",$M1758=""),"△内部转账要在「对方账户」写上另一头",IF(AND($L1758="内部转账",$M1758=$C1758),"※对方账户跟本账户是同一个",IF(AND($L1758&lt;&gt;"内部转账",$M1758&lt;&gt;""),"△填了对方账户，但类别不是内部转账",IF($H1758&lt;0,"△这一笔之后该账户余额成负数了，核一下",""))))))))))))</f>
        <v/>
      </c>
    </row>
    <row r="1759">
      <c r="A1759" s="17">
        <f>IF($C1759="","",COUNTA($C$5:$C1759))</f>
        <v/>
      </c>
      <c r="B1759" s="20" t="n"/>
      <c r="C1759" s="18" t="n"/>
      <c r="D1759" s="18" t="n"/>
      <c r="E1759" s="26" t="n"/>
      <c r="F1759" s="19" t="n"/>
      <c r="G1759" s="19" t="n"/>
      <c r="H1759" s="27">
        <f>IF($C1759="","",ROUND(SUMIF(账户表,$C1759,账户期初)+SUMIFS($F$5:F1759,$C$5:C1759,$C1759)-SUMIFS($G$5:G1759,$C$5:C1759,$C1759),2))</f>
        <v/>
      </c>
      <c r="I1759" s="18" t="n"/>
      <c r="J1759" s="18" t="n"/>
      <c r="K1759" s="28">
        <f>IF($B1759="","",--TEXT($B1759,"yyyymm"))</f>
        <v/>
      </c>
      <c r="L1759" s="29">
        <f>IF($D1759="","",IFERROR(INDEX(类别属性,MATCH($D1759,类别表,0)),""))</f>
        <v/>
      </c>
      <c r="M1759" s="18" t="n"/>
      <c r="N1759" s="18" t="n"/>
      <c r="O1759" s="26" t="n"/>
      <c r="P1759" s="21">
        <f>IF($C1759="","",IF(ISNA(MATCH($C1759,账户表,0)),"※这个账户不在【基础资料】的账户档案里",IF($B1759="","※没填日期，这一笔不会进任何月份的报表",IF(AND($F1759&lt;&gt;"",$G1759&lt;&gt;""),"※收入和支出不能同时填",IF(AND(N($F1759)=0,N($G1759)=0),"※收入和支出都没填",IF(OR(N($F1759)&lt;0,N($G1759)&lt;0),"※金额不能填负数，方向反了就换一列填",IF($D1759="","※没填收支类别，分类报表会漏掉这一笔",IF(ISNA(MATCH($D1759,类别表,0)),"※收支类别不在【基础资料】的清单里",IF(AND($L1759="内部转账",$M1759=""),"△内部转账要在「对方账户」写上另一头",IF(AND($L1759="内部转账",$M1759=$C1759),"※对方账户跟本账户是同一个",IF(AND($L1759&lt;&gt;"内部转账",$M1759&lt;&gt;""),"△填了对方账户，但类别不是内部转账",IF($H1759&lt;0,"△这一笔之后该账户余额成负数了，核一下",""))))))))))))</f>
        <v/>
      </c>
    </row>
    <row r="1760">
      <c r="A1760" s="17">
        <f>IF($C1760="","",COUNTA($C$5:$C1760))</f>
        <v/>
      </c>
      <c r="B1760" s="20" t="n"/>
      <c r="C1760" s="18" t="n"/>
      <c r="D1760" s="18" t="n"/>
      <c r="E1760" s="26" t="n"/>
      <c r="F1760" s="19" t="n"/>
      <c r="G1760" s="19" t="n"/>
      <c r="H1760" s="27">
        <f>IF($C1760="","",ROUND(SUMIF(账户表,$C1760,账户期初)+SUMIFS($F$5:F1760,$C$5:C1760,$C1760)-SUMIFS($G$5:G1760,$C$5:C1760,$C1760),2))</f>
        <v/>
      </c>
      <c r="I1760" s="18" t="n"/>
      <c r="J1760" s="18" t="n"/>
      <c r="K1760" s="28">
        <f>IF($B1760="","",--TEXT($B1760,"yyyymm"))</f>
        <v/>
      </c>
      <c r="L1760" s="29">
        <f>IF($D1760="","",IFERROR(INDEX(类别属性,MATCH($D1760,类别表,0)),""))</f>
        <v/>
      </c>
      <c r="M1760" s="18" t="n"/>
      <c r="N1760" s="18" t="n"/>
      <c r="O1760" s="26" t="n"/>
      <c r="P1760" s="21">
        <f>IF($C1760="","",IF(ISNA(MATCH($C1760,账户表,0)),"※这个账户不在【基础资料】的账户档案里",IF($B1760="","※没填日期，这一笔不会进任何月份的报表",IF(AND($F1760&lt;&gt;"",$G1760&lt;&gt;""),"※收入和支出不能同时填",IF(AND(N($F1760)=0,N($G1760)=0),"※收入和支出都没填",IF(OR(N($F1760)&lt;0,N($G1760)&lt;0),"※金额不能填负数，方向反了就换一列填",IF($D1760="","※没填收支类别，分类报表会漏掉这一笔",IF(ISNA(MATCH($D1760,类别表,0)),"※收支类别不在【基础资料】的清单里",IF(AND($L1760="内部转账",$M1760=""),"△内部转账要在「对方账户」写上另一头",IF(AND($L1760="内部转账",$M1760=$C1760),"※对方账户跟本账户是同一个",IF(AND($L1760&lt;&gt;"内部转账",$M1760&lt;&gt;""),"△填了对方账户，但类别不是内部转账",IF($H1760&lt;0,"△这一笔之后该账户余额成负数了，核一下",""))))))))))))</f>
        <v/>
      </c>
    </row>
    <row r="1761">
      <c r="A1761" s="17">
        <f>IF($C1761="","",COUNTA($C$5:$C1761))</f>
        <v/>
      </c>
      <c r="B1761" s="20" t="n"/>
      <c r="C1761" s="18" t="n"/>
      <c r="D1761" s="18" t="n"/>
      <c r="E1761" s="26" t="n"/>
      <c r="F1761" s="19" t="n"/>
      <c r="G1761" s="19" t="n"/>
      <c r="H1761" s="27">
        <f>IF($C1761="","",ROUND(SUMIF(账户表,$C1761,账户期初)+SUMIFS($F$5:F1761,$C$5:C1761,$C1761)-SUMIFS($G$5:G1761,$C$5:C1761,$C1761),2))</f>
        <v/>
      </c>
      <c r="I1761" s="18" t="n"/>
      <c r="J1761" s="18" t="n"/>
      <c r="K1761" s="28">
        <f>IF($B1761="","",--TEXT($B1761,"yyyymm"))</f>
        <v/>
      </c>
      <c r="L1761" s="29">
        <f>IF($D1761="","",IFERROR(INDEX(类别属性,MATCH($D1761,类别表,0)),""))</f>
        <v/>
      </c>
      <c r="M1761" s="18" t="n"/>
      <c r="N1761" s="18" t="n"/>
      <c r="O1761" s="26" t="n"/>
      <c r="P1761" s="21">
        <f>IF($C1761="","",IF(ISNA(MATCH($C1761,账户表,0)),"※这个账户不在【基础资料】的账户档案里",IF($B1761="","※没填日期，这一笔不会进任何月份的报表",IF(AND($F1761&lt;&gt;"",$G1761&lt;&gt;""),"※收入和支出不能同时填",IF(AND(N($F1761)=0,N($G1761)=0),"※收入和支出都没填",IF(OR(N($F1761)&lt;0,N($G1761)&lt;0),"※金额不能填负数，方向反了就换一列填",IF($D1761="","※没填收支类别，分类报表会漏掉这一笔",IF(ISNA(MATCH($D1761,类别表,0)),"※收支类别不在【基础资料】的清单里",IF(AND($L1761="内部转账",$M1761=""),"△内部转账要在「对方账户」写上另一头",IF(AND($L1761="内部转账",$M1761=$C1761),"※对方账户跟本账户是同一个",IF(AND($L1761&lt;&gt;"内部转账",$M1761&lt;&gt;""),"△填了对方账户，但类别不是内部转账",IF($H1761&lt;0,"△这一笔之后该账户余额成负数了，核一下",""))))))))))))</f>
        <v/>
      </c>
    </row>
    <row r="1762">
      <c r="A1762" s="17">
        <f>IF($C1762="","",COUNTA($C$5:$C1762))</f>
        <v/>
      </c>
      <c r="B1762" s="20" t="n"/>
      <c r="C1762" s="18" t="n"/>
      <c r="D1762" s="18" t="n"/>
      <c r="E1762" s="26" t="n"/>
      <c r="F1762" s="19" t="n"/>
      <c r="G1762" s="19" t="n"/>
      <c r="H1762" s="27">
        <f>IF($C1762="","",ROUND(SUMIF(账户表,$C1762,账户期初)+SUMIFS($F$5:F1762,$C$5:C1762,$C1762)-SUMIFS($G$5:G1762,$C$5:C1762,$C1762),2))</f>
        <v/>
      </c>
      <c r="I1762" s="18" t="n"/>
      <c r="J1762" s="18" t="n"/>
      <c r="K1762" s="28">
        <f>IF($B1762="","",--TEXT($B1762,"yyyymm"))</f>
        <v/>
      </c>
      <c r="L1762" s="29">
        <f>IF($D1762="","",IFERROR(INDEX(类别属性,MATCH($D1762,类别表,0)),""))</f>
        <v/>
      </c>
      <c r="M1762" s="18" t="n"/>
      <c r="N1762" s="18" t="n"/>
      <c r="O1762" s="26" t="n"/>
      <c r="P1762" s="21">
        <f>IF($C1762="","",IF(ISNA(MATCH($C1762,账户表,0)),"※这个账户不在【基础资料】的账户档案里",IF($B1762="","※没填日期，这一笔不会进任何月份的报表",IF(AND($F1762&lt;&gt;"",$G1762&lt;&gt;""),"※收入和支出不能同时填",IF(AND(N($F1762)=0,N($G1762)=0),"※收入和支出都没填",IF(OR(N($F1762)&lt;0,N($G1762)&lt;0),"※金额不能填负数，方向反了就换一列填",IF($D1762="","※没填收支类别，分类报表会漏掉这一笔",IF(ISNA(MATCH($D1762,类别表,0)),"※收支类别不在【基础资料】的清单里",IF(AND($L1762="内部转账",$M1762=""),"△内部转账要在「对方账户」写上另一头",IF(AND($L1762="内部转账",$M1762=$C1762),"※对方账户跟本账户是同一个",IF(AND($L1762&lt;&gt;"内部转账",$M1762&lt;&gt;""),"△填了对方账户，但类别不是内部转账",IF($H1762&lt;0,"△这一笔之后该账户余额成负数了，核一下",""))))))))))))</f>
        <v/>
      </c>
    </row>
    <row r="1763">
      <c r="A1763" s="17">
        <f>IF($C1763="","",COUNTA($C$5:$C1763))</f>
        <v/>
      </c>
      <c r="B1763" s="20" t="n"/>
      <c r="C1763" s="18" t="n"/>
      <c r="D1763" s="18" t="n"/>
      <c r="E1763" s="26" t="n"/>
      <c r="F1763" s="19" t="n"/>
      <c r="G1763" s="19" t="n"/>
      <c r="H1763" s="27">
        <f>IF($C1763="","",ROUND(SUMIF(账户表,$C1763,账户期初)+SUMIFS($F$5:F1763,$C$5:C1763,$C1763)-SUMIFS($G$5:G1763,$C$5:C1763,$C1763),2))</f>
        <v/>
      </c>
      <c r="I1763" s="18" t="n"/>
      <c r="J1763" s="18" t="n"/>
      <c r="K1763" s="28">
        <f>IF($B1763="","",--TEXT($B1763,"yyyymm"))</f>
        <v/>
      </c>
      <c r="L1763" s="29">
        <f>IF($D1763="","",IFERROR(INDEX(类别属性,MATCH($D1763,类别表,0)),""))</f>
        <v/>
      </c>
      <c r="M1763" s="18" t="n"/>
      <c r="N1763" s="18" t="n"/>
      <c r="O1763" s="26" t="n"/>
      <c r="P1763" s="21">
        <f>IF($C1763="","",IF(ISNA(MATCH($C1763,账户表,0)),"※这个账户不在【基础资料】的账户档案里",IF($B1763="","※没填日期，这一笔不会进任何月份的报表",IF(AND($F1763&lt;&gt;"",$G1763&lt;&gt;""),"※收入和支出不能同时填",IF(AND(N($F1763)=0,N($G1763)=0),"※收入和支出都没填",IF(OR(N($F1763)&lt;0,N($G1763)&lt;0),"※金额不能填负数，方向反了就换一列填",IF($D1763="","※没填收支类别，分类报表会漏掉这一笔",IF(ISNA(MATCH($D1763,类别表,0)),"※收支类别不在【基础资料】的清单里",IF(AND($L1763="内部转账",$M1763=""),"△内部转账要在「对方账户」写上另一头",IF(AND($L1763="内部转账",$M1763=$C1763),"※对方账户跟本账户是同一个",IF(AND($L1763&lt;&gt;"内部转账",$M1763&lt;&gt;""),"△填了对方账户，但类别不是内部转账",IF($H1763&lt;0,"△这一笔之后该账户余额成负数了，核一下",""))))))))))))</f>
        <v/>
      </c>
    </row>
    <row r="1764">
      <c r="A1764" s="17">
        <f>IF($C1764="","",COUNTA($C$5:$C1764))</f>
        <v/>
      </c>
      <c r="B1764" s="20" t="n"/>
      <c r="C1764" s="18" t="n"/>
      <c r="D1764" s="18" t="n"/>
      <c r="E1764" s="26" t="n"/>
      <c r="F1764" s="19" t="n"/>
      <c r="G1764" s="19" t="n"/>
      <c r="H1764" s="27">
        <f>IF($C1764="","",ROUND(SUMIF(账户表,$C1764,账户期初)+SUMIFS($F$5:F1764,$C$5:C1764,$C1764)-SUMIFS($G$5:G1764,$C$5:C1764,$C1764),2))</f>
        <v/>
      </c>
      <c r="I1764" s="18" t="n"/>
      <c r="J1764" s="18" t="n"/>
      <c r="K1764" s="28">
        <f>IF($B1764="","",--TEXT($B1764,"yyyymm"))</f>
        <v/>
      </c>
      <c r="L1764" s="29">
        <f>IF($D1764="","",IFERROR(INDEX(类别属性,MATCH($D1764,类别表,0)),""))</f>
        <v/>
      </c>
      <c r="M1764" s="18" t="n"/>
      <c r="N1764" s="18" t="n"/>
      <c r="O1764" s="26" t="n"/>
      <c r="P1764" s="21">
        <f>IF($C1764="","",IF(ISNA(MATCH($C1764,账户表,0)),"※这个账户不在【基础资料】的账户档案里",IF($B1764="","※没填日期，这一笔不会进任何月份的报表",IF(AND($F1764&lt;&gt;"",$G1764&lt;&gt;""),"※收入和支出不能同时填",IF(AND(N($F1764)=0,N($G1764)=0),"※收入和支出都没填",IF(OR(N($F1764)&lt;0,N($G1764)&lt;0),"※金额不能填负数，方向反了就换一列填",IF($D1764="","※没填收支类别，分类报表会漏掉这一笔",IF(ISNA(MATCH($D1764,类别表,0)),"※收支类别不在【基础资料】的清单里",IF(AND($L1764="内部转账",$M1764=""),"△内部转账要在「对方账户」写上另一头",IF(AND($L1764="内部转账",$M1764=$C1764),"※对方账户跟本账户是同一个",IF(AND($L1764&lt;&gt;"内部转账",$M1764&lt;&gt;""),"△填了对方账户，但类别不是内部转账",IF($H1764&lt;0,"△这一笔之后该账户余额成负数了，核一下",""))))))))))))</f>
        <v/>
      </c>
    </row>
    <row r="1765">
      <c r="A1765" s="17">
        <f>IF($C1765="","",COUNTA($C$5:$C1765))</f>
        <v/>
      </c>
      <c r="B1765" s="20" t="n"/>
      <c r="C1765" s="18" t="n"/>
      <c r="D1765" s="18" t="n"/>
      <c r="E1765" s="26" t="n"/>
      <c r="F1765" s="19" t="n"/>
      <c r="G1765" s="19" t="n"/>
      <c r="H1765" s="27">
        <f>IF($C1765="","",ROUND(SUMIF(账户表,$C1765,账户期初)+SUMIFS($F$5:F1765,$C$5:C1765,$C1765)-SUMIFS($G$5:G1765,$C$5:C1765,$C1765),2))</f>
        <v/>
      </c>
      <c r="I1765" s="18" t="n"/>
      <c r="J1765" s="18" t="n"/>
      <c r="K1765" s="28">
        <f>IF($B1765="","",--TEXT($B1765,"yyyymm"))</f>
        <v/>
      </c>
      <c r="L1765" s="29">
        <f>IF($D1765="","",IFERROR(INDEX(类别属性,MATCH($D1765,类别表,0)),""))</f>
        <v/>
      </c>
      <c r="M1765" s="18" t="n"/>
      <c r="N1765" s="18" t="n"/>
      <c r="O1765" s="26" t="n"/>
      <c r="P1765" s="21">
        <f>IF($C1765="","",IF(ISNA(MATCH($C1765,账户表,0)),"※这个账户不在【基础资料】的账户档案里",IF($B1765="","※没填日期，这一笔不会进任何月份的报表",IF(AND($F1765&lt;&gt;"",$G1765&lt;&gt;""),"※收入和支出不能同时填",IF(AND(N($F1765)=0,N($G1765)=0),"※收入和支出都没填",IF(OR(N($F1765)&lt;0,N($G1765)&lt;0),"※金额不能填负数，方向反了就换一列填",IF($D1765="","※没填收支类别，分类报表会漏掉这一笔",IF(ISNA(MATCH($D1765,类别表,0)),"※收支类别不在【基础资料】的清单里",IF(AND($L1765="内部转账",$M1765=""),"△内部转账要在「对方账户」写上另一头",IF(AND($L1765="内部转账",$M1765=$C1765),"※对方账户跟本账户是同一个",IF(AND($L1765&lt;&gt;"内部转账",$M1765&lt;&gt;""),"△填了对方账户，但类别不是内部转账",IF($H1765&lt;0,"△这一笔之后该账户余额成负数了，核一下",""))))))))))))</f>
        <v/>
      </c>
    </row>
    <row r="1766">
      <c r="A1766" s="17">
        <f>IF($C1766="","",COUNTA($C$5:$C1766))</f>
        <v/>
      </c>
      <c r="B1766" s="20" t="n"/>
      <c r="C1766" s="18" t="n"/>
      <c r="D1766" s="18" t="n"/>
      <c r="E1766" s="26" t="n"/>
      <c r="F1766" s="19" t="n"/>
      <c r="G1766" s="19" t="n"/>
      <c r="H1766" s="27">
        <f>IF($C1766="","",ROUND(SUMIF(账户表,$C1766,账户期初)+SUMIFS($F$5:F1766,$C$5:C1766,$C1766)-SUMIFS($G$5:G1766,$C$5:C1766,$C1766),2))</f>
        <v/>
      </c>
      <c r="I1766" s="18" t="n"/>
      <c r="J1766" s="18" t="n"/>
      <c r="K1766" s="28">
        <f>IF($B1766="","",--TEXT($B1766,"yyyymm"))</f>
        <v/>
      </c>
      <c r="L1766" s="29">
        <f>IF($D1766="","",IFERROR(INDEX(类别属性,MATCH($D1766,类别表,0)),""))</f>
        <v/>
      </c>
      <c r="M1766" s="18" t="n"/>
      <c r="N1766" s="18" t="n"/>
      <c r="O1766" s="26" t="n"/>
      <c r="P1766" s="21">
        <f>IF($C1766="","",IF(ISNA(MATCH($C1766,账户表,0)),"※这个账户不在【基础资料】的账户档案里",IF($B1766="","※没填日期，这一笔不会进任何月份的报表",IF(AND($F1766&lt;&gt;"",$G1766&lt;&gt;""),"※收入和支出不能同时填",IF(AND(N($F1766)=0,N($G1766)=0),"※收入和支出都没填",IF(OR(N($F1766)&lt;0,N($G1766)&lt;0),"※金额不能填负数，方向反了就换一列填",IF($D1766="","※没填收支类别，分类报表会漏掉这一笔",IF(ISNA(MATCH($D1766,类别表,0)),"※收支类别不在【基础资料】的清单里",IF(AND($L1766="内部转账",$M1766=""),"△内部转账要在「对方账户」写上另一头",IF(AND($L1766="内部转账",$M1766=$C1766),"※对方账户跟本账户是同一个",IF(AND($L1766&lt;&gt;"内部转账",$M1766&lt;&gt;""),"△填了对方账户，但类别不是内部转账",IF($H1766&lt;0,"△这一笔之后该账户余额成负数了，核一下",""))))))))))))</f>
        <v/>
      </c>
    </row>
    <row r="1767">
      <c r="A1767" s="17">
        <f>IF($C1767="","",COUNTA($C$5:$C1767))</f>
        <v/>
      </c>
      <c r="B1767" s="20" t="n"/>
      <c r="C1767" s="18" t="n"/>
      <c r="D1767" s="18" t="n"/>
      <c r="E1767" s="26" t="n"/>
      <c r="F1767" s="19" t="n"/>
      <c r="G1767" s="19" t="n"/>
      <c r="H1767" s="27">
        <f>IF($C1767="","",ROUND(SUMIF(账户表,$C1767,账户期初)+SUMIFS($F$5:F1767,$C$5:C1767,$C1767)-SUMIFS($G$5:G1767,$C$5:C1767,$C1767),2))</f>
        <v/>
      </c>
      <c r="I1767" s="18" t="n"/>
      <c r="J1767" s="18" t="n"/>
      <c r="K1767" s="28">
        <f>IF($B1767="","",--TEXT($B1767,"yyyymm"))</f>
        <v/>
      </c>
      <c r="L1767" s="29">
        <f>IF($D1767="","",IFERROR(INDEX(类别属性,MATCH($D1767,类别表,0)),""))</f>
        <v/>
      </c>
      <c r="M1767" s="18" t="n"/>
      <c r="N1767" s="18" t="n"/>
      <c r="O1767" s="26" t="n"/>
      <c r="P1767" s="21">
        <f>IF($C1767="","",IF(ISNA(MATCH($C1767,账户表,0)),"※这个账户不在【基础资料】的账户档案里",IF($B1767="","※没填日期，这一笔不会进任何月份的报表",IF(AND($F1767&lt;&gt;"",$G1767&lt;&gt;""),"※收入和支出不能同时填",IF(AND(N($F1767)=0,N($G1767)=0),"※收入和支出都没填",IF(OR(N($F1767)&lt;0,N($G1767)&lt;0),"※金额不能填负数，方向反了就换一列填",IF($D1767="","※没填收支类别，分类报表会漏掉这一笔",IF(ISNA(MATCH($D1767,类别表,0)),"※收支类别不在【基础资料】的清单里",IF(AND($L1767="内部转账",$M1767=""),"△内部转账要在「对方账户」写上另一头",IF(AND($L1767="内部转账",$M1767=$C1767),"※对方账户跟本账户是同一个",IF(AND($L1767&lt;&gt;"内部转账",$M1767&lt;&gt;""),"△填了对方账户，但类别不是内部转账",IF($H1767&lt;0,"△这一笔之后该账户余额成负数了，核一下",""))))))))))))</f>
        <v/>
      </c>
    </row>
    <row r="1768">
      <c r="A1768" s="17">
        <f>IF($C1768="","",COUNTA($C$5:$C1768))</f>
        <v/>
      </c>
      <c r="B1768" s="20" t="n"/>
      <c r="C1768" s="18" t="n"/>
      <c r="D1768" s="18" t="n"/>
      <c r="E1768" s="26" t="n"/>
      <c r="F1768" s="19" t="n"/>
      <c r="G1768" s="19" t="n"/>
      <c r="H1768" s="27">
        <f>IF($C1768="","",ROUND(SUMIF(账户表,$C1768,账户期初)+SUMIFS($F$5:F1768,$C$5:C1768,$C1768)-SUMIFS($G$5:G1768,$C$5:C1768,$C1768),2))</f>
        <v/>
      </c>
      <c r="I1768" s="18" t="n"/>
      <c r="J1768" s="18" t="n"/>
      <c r="K1768" s="28">
        <f>IF($B1768="","",--TEXT($B1768,"yyyymm"))</f>
        <v/>
      </c>
      <c r="L1768" s="29">
        <f>IF($D1768="","",IFERROR(INDEX(类别属性,MATCH($D1768,类别表,0)),""))</f>
        <v/>
      </c>
      <c r="M1768" s="18" t="n"/>
      <c r="N1768" s="18" t="n"/>
      <c r="O1768" s="26" t="n"/>
      <c r="P1768" s="21">
        <f>IF($C1768="","",IF(ISNA(MATCH($C1768,账户表,0)),"※这个账户不在【基础资料】的账户档案里",IF($B1768="","※没填日期，这一笔不会进任何月份的报表",IF(AND($F1768&lt;&gt;"",$G1768&lt;&gt;""),"※收入和支出不能同时填",IF(AND(N($F1768)=0,N($G1768)=0),"※收入和支出都没填",IF(OR(N($F1768)&lt;0,N($G1768)&lt;0),"※金额不能填负数，方向反了就换一列填",IF($D1768="","※没填收支类别，分类报表会漏掉这一笔",IF(ISNA(MATCH($D1768,类别表,0)),"※收支类别不在【基础资料】的清单里",IF(AND($L1768="内部转账",$M1768=""),"△内部转账要在「对方账户」写上另一头",IF(AND($L1768="内部转账",$M1768=$C1768),"※对方账户跟本账户是同一个",IF(AND($L1768&lt;&gt;"内部转账",$M1768&lt;&gt;""),"△填了对方账户，但类别不是内部转账",IF($H1768&lt;0,"△这一笔之后该账户余额成负数了，核一下",""))))))))))))</f>
        <v/>
      </c>
    </row>
    <row r="1769">
      <c r="A1769" s="17">
        <f>IF($C1769="","",COUNTA($C$5:$C1769))</f>
        <v/>
      </c>
      <c r="B1769" s="20" t="n"/>
      <c r="C1769" s="18" t="n"/>
      <c r="D1769" s="18" t="n"/>
      <c r="E1769" s="26" t="n"/>
      <c r="F1769" s="19" t="n"/>
      <c r="G1769" s="19" t="n"/>
      <c r="H1769" s="27">
        <f>IF($C1769="","",ROUND(SUMIF(账户表,$C1769,账户期初)+SUMIFS($F$5:F1769,$C$5:C1769,$C1769)-SUMIFS($G$5:G1769,$C$5:C1769,$C1769),2))</f>
        <v/>
      </c>
      <c r="I1769" s="18" t="n"/>
      <c r="J1769" s="18" t="n"/>
      <c r="K1769" s="28">
        <f>IF($B1769="","",--TEXT($B1769,"yyyymm"))</f>
        <v/>
      </c>
      <c r="L1769" s="29">
        <f>IF($D1769="","",IFERROR(INDEX(类别属性,MATCH($D1769,类别表,0)),""))</f>
        <v/>
      </c>
      <c r="M1769" s="18" t="n"/>
      <c r="N1769" s="18" t="n"/>
      <c r="O1769" s="26" t="n"/>
      <c r="P1769" s="21">
        <f>IF($C1769="","",IF(ISNA(MATCH($C1769,账户表,0)),"※这个账户不在【基础资料】的账户档案里",IF($B1769="","※没填日期，这一笔不会进任何月份的报表",IF(AND($F1769&lt;&gt;"",$G1769&lt;&gt;""),"※收入和支出不能同时填",IF(AND(N($F1769)=0,N($G1769)=0),"※收入和支出都没填",IF(OR(N($F1769)&lt;0,N($G1769)&lt;0),"※金额不能填负数，方向反了就换一列填",IF($D1769="","※没填收支类别，分类报表会漏掉这一笔",IF(ISNA(MATCH($D1769,类别表,0)),"※收支类别不在【基础资料】的清单里",IF(AND($L1769="内部转账",$M1769=""),"△内部转账要在「对方账户」写上另一头",IF(AND($L1769="内部转账",$M1769=$C1769),"※对方账户跟本账户是同一个",IF(AND($L1769&lt;&gt;"内部转账",$M1769&lt;&gt;""),"△填了对方账户，但类别不是内部转账",IF($H1769&lt;0,"△这一笔之后该账户余额成负数了，核一下",""))))))))))))</f>
        <v/>
      </c>
    </row>
    <row r="1770">
      <c r="A1770" s="17">
        <f>IF($C1770="","",COUNTA($C$5:$C1770))</f>
        <v/>
      </c>
      <c r="B1770" s="20" t="n"/>
      <c r="C1770" s="18" t="n"/>
      <c r="D1770" s="18" t="n"/>
      <c r="E1770" s="26" t="n"/>
      <c r="F1770" s="19" t="n"/>
      <c r="G1770" s="19" t="n"/>
      <c r="H1770" s="27">
        <f>IF($C1770="","",ROUND(SUMIF(账户表,$C1770,账户期初)+SUMIFS($F$5:F1770,$C$5:C1770,$C1770)-SUMIFS($G$5:G1770,$C$5:C1770,$C1770),2))</f>
        <v/>
      </c>
      <c r="I1770" s="18" t="n"/>
      <c r="J1770" s="18" t="n"/>
      <c r="K1770" s="28">
        <f>IF($B1770="","",--TEXT($B1770,"yyyymm"))</f>
        <v/>
      </c>
      <c r="L1770" s="29">
        <f>IF($D1770="","",IFERROR(INDEX(类别属性,MATCH($D1770,类别表,0)),""))</f>
        <v/>
      </c>
      <c r="M1770" s="18" t="n"/>
      <c r="N1770" s="18" t="n"/>
      <c r="O1770" s="26" t="n"/>
      <c r="P1770" s="21">
        <f>IF($C1770="","",IF(ISNA(MATCH($C1770,账户表,0)),"※这个账户不在【基础资料】的账户档案里",IF($B1770="","※没填日期，这一笔不会进任何月份的报表",IF(AND($F1770&lt;&gt;"",$G1770&lt;&gt;""),"※收入和支出不能同时填",IF(AND(N($F1770)=0,N($G1770)=0),"※收入和支出都没填",IF(OR(N($F1770)&lt;0,N($G1770)&lt;0),"※金额不能填负数，方向反了就换一列填",IF($D1770="","※没填收支类别，分类报表会漏掉这一笔",IF(ISNA(MATCH($D1770,类别表,0)),"※收支类别不在【基础资料】的清单里",IF(AND($L1770="内部转账",$M1770=""),"△内部转账要在「对方账户」写上另一头",IF(AND($L1770="内部转账",$M1770=$C1770),"※对方账户跟本账户是同一个",IF(AND($L1770&lt;&gt;"内部转账",$M1770&lt;&gt;""),"△填了对方账户，但类别不是内部转账",IF($H1770&lt;0,"△这一笔之后该账户余额成负数了，核一下",""))))))))))))</f>
        <v/>
      </c>
    </row>
    <row r="1771">
      <c r="A1771" s="17">
        <f>IF($C1771="","",COUNTA($C$5:$C1771))</f>
        <v/>
      </c>
      <c r="B1771" s="20" t="n"/>
      <c r="C1771" s="18" t="n"/>
      <c r="D1771" s="18" t="n"/>
      <c r="E1771" s="26" t="n"/>
      <c r="F1771" s="19" t="n"/>
      <c r="G1771" s="19" t="n"/>
      <c r="H1771" s="27">
        <f>IF($C1771="","",ROUND(SUMIF(账户表,$C1771,账户期初)+SUMIFS($F$5:F1771,$C$5:C1771,$C1771)-SUMIFS($G$5:G1771,$C$5:C1771,$C1771),2))</f>
        <v/>
      </c>
      <c r="I1771" s="18" t="n"/>
      <c r="J1771" s="18" t="n"/>
      <c r="K1771" s="28">
        <f>IF($B1771="","",--TEXT($B1771,"yyyymm"))</f>
        <v/>
      </c>
      <c r="L1771" s="29">
        <f>IF($D1771="","",IFERROR(INDEX(类别属性,MATCH($D1771,类别表,0)),""))</f>
        <v/>
      </c>
      <c r="M1771" s="18" t="n"/>
      <c r="N1771" s="18" t="n"/>
      <c r="O1771" s="26" t="n"/>
      <c r="P1771" s="21">
        <f>IF($C1771="","",IF(ISNA(MATCH($C1771,账户表,0)),"※这个账户不在【基础资料】的账户档案里",IF($B1771="","※没填日期，这一笔不会进任何月份的报表",IF(AND($F1771&lt;&gt;"",$G1771&lt;&gt;""),"※收入和支出不能同时填",IF(AND(N($F1771)=0,N($G1771)=0),"※收入和支出都没填",IF(OR(N($F1771)&lt;0,N($G1771)&lt;0),"※金额不能填负数，方向反了就换一列填",IF($D1771="","※没填收支类别，分类报表会漏掉这一笔",IF(ISNA(MATCH($D1771,类别表,0)),"※收支类别不在【基础资料】的清单里",IF(AND($L1771="内部转账",$M1771=""),"△内部转账要在「对方账户」写上另一头",IF(AND($L1771="内部转账",$M1771=$C1771),"※对方账户跟本账户是同一个",IF(AND($L1771&lt;&gt;"内部转账",$M1771&lt;&gt;""),"△填了对方账户，但类别不是内部转账",IF($H1771&lt;0,"△这一笔之后该账户余额成负数了，核一下",""))))))))))))</f>
        <v/>
      </c>
    </row>
    <row r="1772">
      <c r="A1772" s="17">
        <f>IF($C1772="","",COUNTA($C$5:$C1772))</f>
        <v/>
      </c>
      <c r="B1772" s="20" t="n"/>
      <c r="C1772" s="18" t="n"/>
      <c r="D1772" s="18" t="n"/>
      <c r="E1772" s="26" t="n"/>
      <c r="F1772" s="19" t="n"/>
      <c r="G1772" s="19" t="n"/>
      <c r="H1772" s="27">
        <f>IF($C1772="","",ROUND(SUMIF(账户表,$C1772,账户期初)+SUMIFS($F$5:F1772,$C$5:C1772,$C1772)-SUMIFS($G$5:G1772,$C$5:C1772,$C1772),2))</f>
        <v/>
      </c>
      <c r="I1772" s="18" t="n"/>
      <c r="J1772" s="18" t="n"/>
      <c r="K1772" s="28">
        <f>IF($B1772="","",--TEXT($B1772,"yyyymm"))</f>
        <v/>
      </c>
      <c r="L1772" s="29">
        <f>IF($D1772="","",IFERROR(INDEX(类别属性,MATCH($D1772,类别表,0)),""))</f>
        <v/>
      </c>
      <c r="M1772" s="18" t="n"/>
      <c r="N1772" s="18" t="n"/>
      <c r="O1772" s="26" t="n"/>
      <c r="P1772" s="21">
        <f>IF($C1772="","",IF(ISNA(MATCH($C1772,账户表,0)),"※这个账户不在【基础资料】的账户档案里",IF($B1772="","※没填日期，这一笔不会进任何月份的报表",IF(AND($F1772&lt;&gt;"",$G1772&lt;&gt;""),"※收入和支出不能同时填",IF(AND(N($F1772)=0,N($G1772)=0),"※收入和支出都没填",IF(OR(N($F1772)&lt;0,N($G1772)&lt;0),"※金额不能填负数，方向反了就换一列填",IF($D1772="","※没填收支类别，分类报表会漏掉这一笔",IF(ISNA(MATCH($D1772,类别表,0)),"※收支类别不在【基础资料】的清单里",IF(AND($L1772="内部转账",$M1772=""),"△内部转账要在「对方账户」写上另一头",IF(AND($L1772="内部转账",$M1772=$C1772),"※对方账户跟本账户是同一个",IF(AND($L1772&lt;&gt;"内部转账",$M1772&lt;&gt;""),"△填了对方账户，但类别不是内部转账",IF($H1772&lt;0,"△这一笔之后该账户余额成负数了，核一下",""))))))))))))</f>
        <v/>
      </c>
    </row>
    <row r="1773">
      <c r="A1773" s="17">
        <f>IF($C1773="","",COUNTA($C$5:$C1773))</f>
        <v/>
      </c>
      <c r="B1773" s="20" t="n"/>
      <c r="C1773" s="18" t="n"/>
      <c r="D1773" s="18" t="n"/>
      <c r="E1773" s="26" t="n"/>
      <c r="F1773" s="19" t="n"/>
      <c r="G1773" s="19" t="n"/>
      <c r="H1773" s="27">
        <f>IF($C1773="","",ROUND(SUMIF(账户表,$C1773,账户期初)+SUMIFS($F$5:F1773,$C$5:C1773,$C1773)-SUMIFS($G$5:G1773,$C$5:C1773,$C1773),2))</f>
        <v/>
      </c>
      <c r="I1773" s="18" t="n"/>
      <c r="J1773" s="18" t="n"/>
      <c r="K1773" s="28">
        <f>IF($B1773="","",--TEXT($B1773,"yyyymm"))</f>
        <v/>
      </c>
      <c r="L1773" s="29">
        <f>IF($D1773="","",IFERROR(INDEX(类别属性,MATCH($D1773,类别表,0)),""))</f>
        <v/>
      </c>
      <c r="M1773" s="18" t="n"/>
      <c r="N1773" s="18" t="n"/>
      <c r="O1773" s="26" t="n"/>
      <c r="P1773" s="21">
        <f>IF($C1773="","",IF(ISNA(MATCH($C1773,账户表,0)),"※这个账户不在【基础资料】的账户档案里",IF($B1773="","※没填日期，这一笔不会进任何月份的报表",IF(AND($F1773&lt;&gt;"",$G1773&lt;&gt;""),"※收入和支出不能同时填",IF(AND(N($F1773)=0,N($G1773)=0),"※收入和支出都没填",IF(OR(N($F1773)&lt;0,N($G1773)&lt;0),"※金额不能填负数，方向反了就换一列填",IF($D1773="","※没填收支类别，分类报表会漏掉这一笔",IF(ISNA(MATCH($D1773,类别表,0)),"※收支类别不在【基础资料】的清单里",IF(AND($L1773="内部转账",$M1773=""),"△内部转账要在「对方账户」写上另一头",IF(AND($L1773="内部转账",$M1773=$C1773),"※对方账户跟本账户是同一个",IF(AND($L1773&lt;&gt;"内部转账",$M1773&lt;&gt;""),"△填了对方账户，但类别不是内部转账",IF($H1773&lt;0,"△这一笔之后该账户余额成负数了，核一下",""))))))))))))</f>
        <v/>
      </c>
    </row>
    <row r="1774">
      <c r="A1774" s="17">
        <f>IF($C1774="","",COUNTA($C$5:$C1774))</f>
        <v/>
      </c>
      <c r="B1774" s="20" t="n"/>
      <c r="C1774" s="18" t="n"/>
      <c r="D1774" s="18" t="n"/>
      <c r="E1774" s="26" t="n"/>
      <c r="F1774" s="19" t="n"/>
      <c r="G1774" s="19" t="n"/>
      <c r="H1774" s="27">
        <f>IF($C1774="","",ROUND(SUMIF(账户表,$C1774,账户期初)+SUMIFS($F$5:F1774,$C$5:C1774,$C1774)-SUMIFS($G$5:G1774,$C$5:C1774,$C1774),2))</f>
        <v/>
      </c>
      <c r="I1774" s="18" t="n"/>
      <c r="J1774" s="18" t="n"/>
      <c r="K1774" s="28">
        <f>IF($B1774="","",--TEXT($B1774,"yyyymm"))</f>
        <v/>
      </c>
      <c r="L1774" s="29">
        <f>IF($D1774="","",IFERROR(INDEX(类别属性,MATCH($D1774,类别表,0)),""))</f>
        <v/>
      </c>
      <c r="M1774" s="18" t="n"/>
      <c r="N1774" s="18" t="n"/>
      <c r="O1774" s="26" t="n"/>
      <c r="P1774" s="21">
        <f>IF($C1774="","",IF(ISNA(MATCH($C1774,账户表,0)),"※这个账户不在【基础资料】的账户档案里",IF($B1774="","※没填日期，这一笔不会进任何月份的报表",IF(AND($F1774&lt;&gt;"",$G1774&lt;&gt;""),"※收入和支出不能同时填",IF(AND(N($F1774)=0,N($G1774)=0),"※收入和支出都没填",IF(OR(N($F1774)&lt;0,N($G1774)&lt;0),"※金额不能填负数，方向反了就换一列填",IF($D1774="","※没填收支类别，分类报表会漏掉这一笔",IF(ISNA(MATCH($D1774,类别表,0)),"※收支类别不在【基础资料】的清单里",IF(AND($L1774="内部转账",$M1774=""),"△内部转账要在「对方账户」写上另一头",IF(AND($L1774="内部转账",$M1774=$C1774),"※对方账户跟本账户是同一个",IF(AND($L1774&lt;&gt;"内部转账",$M1774&lt;&gt;""),"△填了对方账户，但类别不是内部转账",IF($H1774&lt;0,"△这一笔之后该账户余额成负数了，核一下",""))))))))))))</f>
        <v/>
      </c>
    </row>
    <row r="1775">
      <c r="A1775" s="17">
        <f>IF($C1775="","",COUNTA($C$5:$C1775))</f>
        <v/>
      </c>
      <c r="B1775" s="20" t="n"/>
      <c r="C1775" s="18" t="n"/>
      <c r="D1775" s="18" t="n"/>
      <c r="E1775" s="26" t="n"/>
      <c r="F1775" s="19" t="n"/>
      <c r="G1775" s="19" t="n"/>
      <c r="H1775" s="27">
        <f>IF($C1775="","",ROUND(SUMIF(账户表,$C1775,账户期初)+SUMIFS($F$5:F1775,$C$5:C1775,$C1775)-SUMIFS($G$5:G1775,$C$5:C1775,$C1775),2))</f>
        <v/>
      </c>
      <c r="I1775" s="18" t="n"/>
      <c r="J1775" s="18" t="n"/>
      <c r="K1775" s="28">
        <f>IF($B1775="","",--TEXT($B1775,"yyyymm"))</f>
        <v/>
      </c>
      <c r="L1775" s="29">
        <f>IF($D1775="","",IFERROR(INDEX(类别属性,MATCH($D1775,类别表,0)),""))</f>
        <v/>
      </c>
      <c r="M1775" s="18" t="n"/>
      <c r="N1775" s="18" t="n"/>
      <c r="O1775" s="26" t="n"/>
      <c r="P1775" s="21">
        <f>IF($C1775="","",IF(ISNA(MATCH($C1775,账户表,0)),"※这个账户不在【基础资料】的账户档案里",IF($B1775="","※没填日期，这一笔不会进任何月份的报表",IF(AND($F1775&lt;&gt;"",$G1775&lt;&gt;""),"※收入和支出不能同时填",IF(AND(N($F1775)=0,N($G1775)=0),"※收入和支出都没填",IF(OR(N($F1775)&lt;0,N($G1775)&lt;0),"※金额不能填负数，方向反了就换一列填",IF($D1775="","※没填收支类别，分类报表会漏掉这一笔",IF(ISNA(MATCH($D1775,类别表,0)),"※收支类别不在【基础资料】的清单里",IF(AND($L1775="内部转账",$M1775=""),"△内部转账要在「对方账户」写上另一头",IF(AND($L1775="内部转账",$M1775=$C1775),"※对方账户跟本账户是同一个",IF(AND($L1775&lt;&gt;"内部转账",$M1775&lt;&gt;""),"△填了对方账户，但类别不是内部转账",IF($H1775&lt;0,"△这一笔之后该账户余额成负数了，核一下",""))))))))))))</f>
        <v/>
      </c>
    </row>
    <row r="1776">
      <c r="A1776" s="17">
        <f>IF($C1776="","",COUNTA($C$5:$C1776))</f>
        <v/>
      </c>
      <c r="B1776" s="20" t="n"/>
      <c r="C1776" s="18" t="n"/>
      <c r="D1776" s="18" t="n"/>
      <c r="E1776" s="26" t="n"/>
      <c r="F1776" s="19" t="n"/>
      <c r="G1776" s="19" t="n"/>
      <c r="H1776" s="27">
        <f>IF($C1776="","",ROUND(SUMIF(账户表,$C1776,账户期初)+SUMIFS($F$5:F1776,$C$5:C1776,$C1776)-SUMIFS($G$5:G1776,$C$5:C1776,$C1776),2))</f>
        <v/>
      </c>
      <c r="I1776" s="18" t="n"/>
      <c r="J1776" s="18" t="n"/>
      <c r="K1776" s="28">
        <f>IF($B1776="","",--TEXT($B1776,"yyyymm"))</f>
        <v/>
      </c>
      <c r="L1776" s="29">
        <f>IF($D1776="","",IFERROR(INDEX(类别属性,MATCH($D1776,类别表,0)),""))</f>
        <v/>
      </c>
      <c r="M1776" s="18" t="n"/>
      <c r="N1776" s="18" t="n"/>
      <c r="O1776" s="26" t="n"/>
      <c r="P1776" s="21">
        <f>IF($C1776="","",IF(ISNA(MATCH($C1776,账户表,0)),"※这个账户不在【基础资料】的账户档案里",IF($B1776="","※没填日期，这一笔不会进任何月份的报表",IF(AND($F1776&lt;&gt;"",$G1776&lt;&gt;""),"※收入和支出不能同时填",IF(AND(N($F1776)=0,N($G1776)=0),"※收入和支出都没填",IF(OR(N($F1776)&lt;0,N($G1776)&lt;0),"※金额不能填负数，方向反了就换一列填",IF($D1776="","※没填收支类别，分类报表会漏掉这一笔",IF(ISNA(MATCH($D1776,类别表,0)),"※收支类别不在【基础资料】的清单里",IF(AND($L1776="内部转账",$M1776=""),"△内部转账要在「对方账户」写上另一头",IF(AND($L1776="内部转账",$M1776=$C1776),"※对方账户跟本账户是同一个",IF(AND($L1776&lt;&gt;"内部转账",$M1776&lt;&gt;""),"△填了对方账户，但类别不是内部转账",IF($H1776&lt;0,"△这一笔之后该账户余额成负数了，核一下",""))))))))))))</f>
        <v/>
      </c>
    </row>
    <row r="1777">
      <c r="A1777" s="17">
        <f>IF($C1777="","",COUNTA($C$5:$C1777))</f>
        <v/>
      </c>
      <c r="B1777" s="20" t="n"/>
      <c r="C1777" s="18" t="n"/>
      <c r="D1777" s="18" t="n"/>
      <c r="E1777" s="26" t="n"/>
      <c r="F1777" s="19" t="n"/>
      <c r="G1777" s="19" t="n"/>
      <c r="H1777" s="27">
        <f>IF($C1777="","",ROUND(SUMIF(账户表,$C1777,账户期初)+SUMIFS($F$5:F1777,$C$5:C1777,$C1777)-SUMIFS($G$5:G1777,$C$5:C1777,$C1777),2))</f>
        <v/>
      </c>
      <c r="I1777" s="18" t="n"/>
      <c r="J1777" s="18" t="n"/>
      <c r="K1777" s="28">
        <f>IF($B1777="","",--TEXT($B1777,"yyyymm"))</f>
        <v/>
      </c>
      <c r="L1777" s="29">
        <f>IF($D1777="","",IFERROR(INDEX(类别属性,MATCH($D1777,类别表,0)),""))</f>
        <v/>
      </c>
      <c r="M1777" s="18" t="n"/>
      <c r="N1777" s="18" t="n"/>
      <c r="O1777" s="26" t="n"/>
      <c r="P1777" s="21">
        <f>IF($C1777="","",IF(ISNA(MATCH($C1777,账户表,0)),"※这个账户不在【基础资料】的账户档案里",IF($B1777="","※没填日期，这一笔不会进任何月份的报表",IF(AND($F1777&lt;&gt;"",$G1777&lt;&gt;""),"※收入和支出不能同时填",IF(AND(N($F1777)=0,N($G1777)=0),"※收入和支出都没填",IF(OR(N($F1777)&lt;0,N($G1777)&lt;0),"※金额不能填负数，方向反了就换一列填",IF($D1777="","※没填收支类别，分类报表会漏掉这一笔",IF(ISNA(MATCH($D1777,类别表,0)),"※收支类别不在【基础资料】的清单里",IF(AND($L1777="内部转账",$M1777=""),"△内部转账要在「对方账户」写上另一头",IF(AND($L1777="内部转账",$M1777=$C1777),"※对方账户跟本账户是同一个",IF(AND($L1777&lt;&gt;"内部转账",$M1777&lt;&gt;""),"△填了对方账户，但类别不是内部转账",IF($H1777&lt;0,"△这一笔之后该账户余额成负数了，核一下",""))))))))))))</f>
        <v/>
      </c>
    </row>
    <row r="1778">
      <c r="A1778" s="17">
        <f>IF($C1778="","",COUNTA($C$5:$C1778))</f>
        <v/>
      </c>
      <c r="B1778" s="20" t="n"/>
      <c r="C1778" s="18" t="n"/>
      <c r="D1778" s="18" t="n"/>
      <c r="E1778" s="26" t="n"/>
      <c r="F1778" s="19" t="n"/>
      <c r="G1778" s="19" t="n"/>
      <c r="H1778" s="27">
        <f>IF($C1778="","",ROUND(SUMIF(账户表,$C1778,账户期初)+SUMIFS($F$5:F1778,$C$5:C1778,$C1778)-SUMIFS($G$5:G1778,$C$5:C1778,$C1778),2))</f>
        <v/>
      </c>
      <c r="I1778" s="18" t="n"/>
      <c r="J1778" s="18" t="n"/>
      <c r="K1778" s="28">
        <f>IF($B1778="","",--TEXT($B1778,"yyyymm"))</f>
        <v/>
      </c>
      <c r="L1778" s="29">
        <f>IF($D1778="","",IFERROR(INDEX(类别属性,MATCH($D1778,类别表,0)),""))</f>
        <v/>
      </c>
      <c r="M1778" s="18" t="n"/>
      <c r="N1778" s="18" t="n"/>
      <c r="O1778" s="26" t="n"/>
      <c r="P1778" s="21">
        <f>IF($C1778="","",IF(ISNA(MATCH($C1778,账户表,0)),"※这个账户不在【基础资料】的账户档案里",IF($B1778="","※没填日期，这一笔不会进任何月份的报表",IF(AND($F1778&lt;&gt;"",$G1778&lt;&gt;""),"※收入和支出不能同时填",IF(AND(N($F1778)=0,N($G1778)=0),"※收入和支出都没填",IF(OR(N($F1778)&lt;0,N($G1778)&lt;0),"※金额不能填负数，方向反了就换一列填",IF($D1778="","※没填收支类别，分类报表会漏掉这一笔",IF(ISNA(MATCH($D1778,类别表,0)),"※收支类别不在【基础资料】的清单里",IF(AND($L1778="内部转账",$M1778=""),"△内部转账要在「对方账户」写上另一头",IF(AND($L1778="内部转账",$M1778=$C1778),"※对方账户跟本账户是同一个",IF(AND($L1778&lt;&gt;"内部转账",$M1778&lt;&gt;""),"△填了对方账户，但类别不是内部转账",IF($H1778&lt;0,"△这一笔之后该账户余额成负数了，核一下",""))))))))))))</f>
        <v/>
      </c>
    </row>
    <row r="1779">
      <c r="A1779" s="17">
        <f>IF($C1779="","",COUNTA($C$5:$C1779))</f>
        <v/>
      </c>
      <c r="B1779" s="20" t="n"/>
      <c r="C1779" s="18" t="n"/>
      <c r="D1779" s="18" t="n"/>
      <c r="E1779" s="26" t="n"/>
      <c r="F1779" s="19" t="n"/>
      <c r="G1779" s="19" t="n"/>
      <c r="H1779" s="27">
        <f>IF($C1779="","",ROUND(SUMIF(账户表,$C1779,账户期初)+SUMIFS($F$5:F1779,$C$5:C1779,$C1779)-SUMIFS($G$5:G1779,$C$5:C1779,$C1779),2))</f>
        <v/>
      </c>
      <c r="I1779" s="18" t="n"/>
      <c r="J1779" s="18" t="n"/>
      <c r="K1779" s="28">
        <f>IF($B1779="","",--TEXT($B1779,"yyyymm"))</f>
        <v/>
      </c>
      <c r="L1779" s="29">
        <f>IF($D1779="","",IFERROR(INDEX(类别属性,MATCH($D1779,类别表,0)),""))</f>
        <v/>
      </c>
      <c r="M1779" s="18" t="n"/>
      <c r="N1779" s="18" t="n"/>
      <c r="O1779" s="26" t="n"/>
      <c r="P1779" s="21">
        <f>IF($C1779="","",IF(ISNA(MATCH($C1779,账户表,0)),"※这个账户不在【基础资料】的账户档案里",IF($B1779="","※没填日期，这一笔不会进任何月份的报表",IF(AND($F1779&lt;&gt;"",$G1779&lt;&gt;""),"※收入和支出不能同时填",IF(AND(N($F1779)=0,N($G1779)=0),"※收入和支出都没填",IF(OR(N($F1779)&lt;0,N($G1779)&lt;0),"※金额不能填负数，方向反了就换一列填",IF($D1779="","※没填收支类别，分类报表会漏掉这一笔",IF(ISNA(MATCH($D1779,类别表,0)),"※收支类别不在【基础资料】的清单里",IF(AND($L1779="内部转账",$M1779=""),"△内部转账要在「对方账户」写上另一头",IF(AND($L1779="内部转账",$M1779=$C1779),"※对方账户跟本账户是同一个",IF(AND($L1779&lt;&gt;"内部转账",$M1779&lt;&gt;""),"△填了对方账户，但类别不是内部转账",IF($H1779&lt;0,"△这一笔之后该账户余额成负数了，核一下",""))))))))))))</f>
        <v/>
      </c>
    </row>
    <row r="1780">
      <c r="A1780" s="17">
        <f>IF($C1780="","",COUNTA($C$5:$C1780))</f>
        <v/>
      </c>
      <c r="B1780" s="20" t="n"/>
      <c r="C1780" s="18" t="n"/>
      <c r="D1780" s="18" t="n"/>
      <c r="E1780" s="26" t="n"/>
      <c r="F1780" s="19" t="n"/>
      <c r="G1780" s="19" t="n"/>
      <c r="H1780" s="27">
        <f>IF($C1780="","",ROUND(SUMIF(账户表,$C1780,账户期初)+SUMIFS($F$5:F1780,$C$5:C1780,$C1780)-SUMIFS($G$5:G1780,$C$5:C1780,$C1780),2))</f>
        <v/>
      </c>
      <c r="I1780" s="18" t="n"/>
      <c r="J1780" s="18" t="n"/>
      <c r="K1780" s="28">
        <f>IF($B1780="","",--TEXT($B1780,"yyyymm"))</f>
        <v/>
      </c>
      <c r="L1780" s="29">
        <f>IF($D1780="","",IFERROR(INDEX(类别属性,MATCH($D1780,类别表,0)),""))</f>
        <v/>
      </c>
      <c r="M1780" s="18" t="n"/>
      <c r="N1780" s="18" t="n"/>
      <c r="O1780" s="26" t="n"/>
      <c r="P1780" s="21">
        <f>IF($C1780="","",IF(ISNA(MATCH($C1780,账户表,0)),"※这个账户不在【基础资料】的账户档案里",IF($B1780="","※没填日期，这一笔不会进任何月份的报表",IF(AND($F1780&lt;&gt;"",$G1780&lt;&gt;""),"※收入和支出不能同时填",IF(AND(N($F1780)=0,N($G1780)=0),"※收入和支出都没填",IF(OR(N($F1780)&lt;0,N($G1780)&lt;0),"※金额不能填负数，方向反了就换一列填",IF($D1780="","※没填收支类别，分类报表会漏掉这一笔",IF(ISNA(MATCH($D1780,类别表,0)),"※收支类别不在【基础资料】的清单里",IF(AND($L1780="内部转账",$M1780=""),"△内部转账要在「对方账户」写上另一头",IF(AND($L1780="内部转账",$M1780=$C1780),"※对方账户跟本账户是同一个",IF(AND($L1780&lt;&gt;"内部转账",$M1780&lt;&gt;""),"△填了对方账户，但类别不是内部转账",IF($H1780&lt;0,"△这一笔之后该账户余额成负数了，核一下",""))))))))))))</f>
        <v/>
      </c>
    </row>
    <row r="1781">
      <c r="A1781" s="17">
        <f>IF($C1781="","",COUNTA($C$5:$C1781))</f>
        <v/>
      </c>
      <c r="B1781" s="20" t="n"/>
      <c r="C1781" s="18" t="n"/>
      <c r="D1781" s="18" t="n"/>
      <c r="E1781" s="26" t="n"/>
      <c r="F1781" s="19" t="n"/>
      <c r="G1781" s="19" t="n"/>
      <c r="H1781" s="27">
        <f>IF($C1781="","",ROUND(SUMIF(账户表,$C1781,账户期初)+SUMIFS($F$5:F1781,$C$5:C1781,$C1781)-SUMIFS($G$5:G1781,$C$5:C1781,$C1781),2))</f>
        <v/>
      </c>
      <c r="I1781" s="18" t="n"/>
      <c r="J1781" s="18" t="n"/>
      <c r="K1781" s="28">
        <f>IF($B1781="","",--TEXT($B1781,"yyyymm"))</f>
        <v/>
      </c>
      <c r="L1781" s="29">
        <f>IF($D1781="","",IFERROR(INDEX(类别属性,MATCH($D1781,类别表,0)),""))</f>
        <v/>
      </c>
      <c r="M1781" s="18" t="n"/>
      <c r="N1781" s="18" t="n"/>
      <c r="O1781" s="26" t="n"/>
      <c r="P1781" s="21">
        <f>IF($C1781="","",IF(ISNA(MATCH($C1781,账户表,0)),"※这个账户不在【基础资料】的账户档案里",IF($B1781="","※没填日期，这一笔不会进任何月份的报表",IF(AND($F1781&lt;&gt;"",$G1781&lt;&gt;""),"※收入和支出不能同时填",IF(AND(N($F1781)=0,N($G1781)=0),"※收入和支出都没填",IF(OR(N($F1781)&lt;0,N($G1781)&lt;0),"※金额不能填负数，方向反了就换一列填",IF($D1781="","※没填收支类别，分类报表会漏掉这一笔",IF(ISNA(MATCH($D1781,类别表,0)),"※收支类别不在【基础资料】的清单里",IF(AND($L1781="内部转账",$M1781=""),"△内部转账要在「对方账户」写上另一头",IF(AND($L1781="内部转账",$M1781=$C1781),"※对方账户跟本账户是同一个",IF(AND($L1781&lt;&gt;"内部转账",$M1781&lt;&gt;""),"△填了对方账户，但类别不是内部转账",IF($H1781&lt;0,"△这一笔之后该账户余额成负数了，核一下",""))))))))))))</f>
        <v/>
      </c>
    </row>
    <row r="1782">
      <c r="A1782" s="17">
        <f>IF($C1782="","",COUNTA($C$5:$C1782))</f>
        <v/>
      </c>
      <c r="B1782" s="20" t="n"/>
      <c r="C1782" s="18" t="n"/>
      <c r="D1782" s="18" t="n"/>
      <c r="E1782" s="26" t="n"/>
      <c r="F1782" s="19" t="n"/>
      <c r="G1782" s="19" t="n"/>
      <c r="H1782" s="27">
        <f>IF($C1782="","",ROUND(SUMIF(账户表,$C1782,账户期初)+SUMIFS($F$5:F1782,$C$5:C1782,$C1782)-SUMIFS($G$5:G1782,$C$5:C1782,$C1782),2))</f>
        <v/>
      </c>
      <c r="I1782" s="18" t="n"/>
      <c r="J1782" s="18" t="n"/>
      <c r="K1782" s="28">
        <f>IF($B1782="","",--TEXT($B1782,"yyyymm"))</f>
        <v/>
      </c>
      <c r="L1782" s="29">
        <f>IF($D1782="","",IFERROR(INDEX(类别属性,MATCH($D1782,类别表,0)),""))</f>
        <v/>
      </c>
      <c r="M1782" s="18" t="n"/>
      <c r="N1782" s="18" t="n"/>
      <c r="O1782" s="26" t="n"/>
      <c r="P1782" s="21">
        <f>IF($C1782="","",IF(ISNA(MATCH($C1782,账户表,0)),"※这个账户不在【基础资料】的账户档案里",IF($B1782="","※没填日期，这一笔不会进任何月份的报表",IF(AND($F1782&lt;&gt;"",$G1782&lt;&gt;""),"※收入和支出不能同时填",IF(AND(N($F1782)=0,N($G1782)=0),"※收入和支出都没填",IF(OR(N($F1782)&lt;0,N($G1782)&lt;0),"※金额不能填负数，方向反了就换一列填",IF($D1782="","※没填收支类别，分类报表会漏掉这一笔",IF(ISNA(MATCH($D1782,类别表,0)),"※收支类别不在【基础资料】的清单里",IF(AND($L1782="内部转账",$M1782=""),"△内部转账要在「对方账户」写上另一头",IF(AND($L1782="内部转账",$M1782=$C1782),"※对方账户跟本账户是同一个",IF(AND($L1782&lt;&gt;"内部转账",$M1782&lt;&gt;""),"△填了对方账户，但类别不是内部转账",IF($H1782&lt;0,"△这一笔之后该账户余额成负数了，核一下",""))))))))))))</f>
        <v/>
      </c>
    </row>
    <row r="1783">
      <c r="A1783" s="17">
        <f>IF($C1783="","",COUNTA($C$5:$C1783))</f>
        <v/>
      </c>
      <c r="B1783" s="20" t="n"/>
      <c r="C1783" s="18" t="n"/>
      <c r="D1783" s="18" t="n"/>
      <c r="E1783" s="26" t="n"/>
      <c r="F1783" s="19" t="n"/>
      <c r="G1783" s="19" t="n"/>
      <c r="H1783" s="27">
        <f>IF($C1783="","",ROUND(SUMIF(账户表,$C1783,账户期初)+SUMIFS($F$5:F1783,$C$5:C1783,$C1783)-SUMIFS($G$5:G1783,$C$5:C1783,$C1783),2))</f>
        <v/>
      </c>
      <c r="I1783" s="18" t="n"/>
      <c r="J1783" s="18" t="n"/>
      <c r="K1783" s="28">
        <f>IF($B1783="","",--TEXT($B1783,"yyyymm"))</f>
        <v/>
      </c>
      <c r="L1783" s="29">
        <f>IF($D1783="","",IFERROR(INDEX(类别属性,MATCH($D1783,类别表,0)),""))</f>
        <v/>
      </c>
      <c r="M1783" s="18" t="n"/>
      <c r="N1783" s="18" t="n"/>
      <c r="O1783" s="26" t="n"/>
      <c r="P1783" s="21">
        <f>IF($C1783="","",IF(ISNA(MATCH($C1783,账户表,0)),"※这个账户不在【基础资料】的账户档案里",IF($B1783="","※没填日期，这一笔不会进任何月份的报表",IF(AND($F1783&lt;&gt;"",$G1783&lt;&gt;""),"※收入和支出不能同时填",IF(AND(N($F1783)=0,N($G1783)=0),"※收入和支出都没填",IF(OR(N($F1783)&lt;0,N($G1783)&lt;0),"※金额不能填负数，方向反了就换一列填",IF($D1783="","※没填收支类别，分类报表会漏掉这一笔",IF(ISNA(MATCH($D1783,类别表,0)),"※收支类别不在【基础资料】的清单里",IF(AND($L1783="内部转账",$M1783=""),"△内部转账要在「对方账户」写上另一头",IF(AND($L1783="内部转账",$M1783=$C1783),"※对方账户跟本账户是同一个",IF(AND($L1783&lt;&gt;"内部转账",$M1783&lt;&gt;""),"△填了对方账户，但类别不是内部转账",IF($H1783&lt;0,"△这一笔之后该账户余额成负数了，核一下",""))))))))))))</f>
        <v/>
      </c>
    </row>
    <row r="1784">
      <c r="A1784" s="17">
        <f>IF($C1784="","",COUNTA($C$5:$C1784))</f>
        <v/>
      </c>
      <c r="B1784" s="20" t="n"/>
      <c r="C1784" s="18" t="n"/>
      <c r="D1784" s="18" t="n"/>
      <c r="E1784" s="26" t="n"/>
      <c r="F1784" s="19" t="n"/>
      <c r="G1784" s="19" t="n"/>
      <c r="H1784" s="27">
        <f>IF($C1784="","",ROUND(SUMIF(账户表,$C1784,账户期初)+SUMIFS($F$5:F1784,$C$5:C1784,$C1784)-SUMIFS($G$5:G1784,$C$5:C1784,$C1784),2))</f>
        <v/>
      </c>
      <c r="I1784" s="18" t="n"/>
      <c r="J1784" s="18" t="n"/>
      <c r="K1784" s="28">
        <f>IF($B1784="","",--TEXT($B1784,"yyyymm"))</f>
        <v/>
      </c>
      <c r="L1784" s="29">
        <f>IF($D1784="","",IFERROR(INDEX(类别属性,MATCH($D1784,类别表,0)),""))</f>
        <v/>
      </c>
      <c r="M1784" s="18" t="n"/>
      <c r="N1784" s="18" t="n"/>
      <c r="O1784" s="26" t="n"/>
      <c r="P1784" s="21">
        <f>IF($C1784="","",IF(ISNA(MATCH($C1784,账户表,0)),"※这个账户不在【基础资料】的账户档案里",IF($B1784="","※没填日期，这一笔不会进任何月份的报表",IF(AND($F1784&lt;&gt;"",$G1784&lt;&gt;""),"※收入和支出不能同时填",IF(AND(N($F1784)=0,N($G1784)=0),"※收入和支出都没填",IF(OR(N($F1784)&lt;0,N($G1784)&lt;0),"※金额不能填负数，方向反了就换一列填",IF($D1784="","※没填收支类别，分类报表会漏掉这一笔",IF(ISNA(MATCH($D1784,类别表,0)),"※收支类别不在【基础资料】的清单里",IF(AND($L1784="内部转账",$M1784=""),"△内部转账要在「对方账户」写上另一头",IF(AND($L1784="内部转账",$M1784=$C1784),"※对方账户跟本账户是同一个",IF(AND($L1784&lt;&gt;"内部转账",$M1784&lt;&gt;""),"△填了对方账户，但类别不是内部转账",IF($H1784&lt;0,"△这一笔之后该账户余额成负数了，核一下",""))))))))))))</f>
        <v/>
      </c>
    </row>
    <row r="1785">
      <c r="A1785" s="17">
        <f>IF($C1785="","",COUNTA($C$5:$C1785))</f>
        <v/>
      </c>
      <c r="B1785" s="20" t="n"/>
      <c r="C1785" s="18" t="n"/>
      <c r="D1785" s="18" t="n"/>
      <c r="E1785" s="26" t="n"/>
      <c r="F1785" s="19" t="n"/>
      <c r="G1785" s="19" t="n"/>
      <c r="H1785" s="27">
        <f>IF($C1785="","",ROUND(SUMIF(账户表,$C1785,账户期初)+SUMIFS($F$5:F1785,$C$5:C1785,$C1785)-SUMIFS($G$5:G1785,$C$5:C1785,$C1785),2))</f>
        <v/>
      </c>
      <c r="I1785" s="18" t="n"/>
      <c r="J1785" s="18" t="n"/>
      <c r="K1785" s="28">
        <f>IF($B1785="","",--TEXT($B1785,"yyyymm"))</f>
        <v/>
      </c>
      <c r="L1785" s="29">
        <f>IF($D1785="","",IFERROR(INDEX(类别属性,MATCH($D1785,类别表,0)),""))</f>
        <v/>
      </c>
      <c r="M1785" s="18" t="n"/>
      <c r="N1785" s="18" t="n"/>
      <c r="O1785" s="26" t="n"/>
      <c r="P1785" s="21">
        <f>IF($C1785="","",IF(ISNA(MATCH($C1785,账户表,0)),"※这个账户不在【基础资料】的账户档案里",IF($B1785="","※没填日期，这一笔不会进任何月份的报表",IF(AND($F1785&lt;&gt;"",$G1785&lt;&gt;""),"※收入和支出不能同时填",IF(AND(N($F1785)=0,N($G1785)=0),"※收入和支出都没填",IF(OR(N($F1785)&lt;0,N($G1785)&lt;0),"※金额不能填负数，方向反了就换一列填",IF($D1785="","※没填收支类别，分类报表会漏掉这一笔",IF(ISNA(MATCH($D1785,类别表,0)),"※收支类别不在【基础资料】的清单里",IF(AND($L1785="内部转账",$M1785=""),"△内部转账要在「对方账户」写上另一头",IF(AND($L1785="内部转账",$M1785=$C1785),"※对方账户跟本账户是同一个",IF(AND($L1785&lt;&gt;"内部转账",$M1785&lt;&gt;""),"△填了对方账户，但类别不是内部转账",IF($H1785&lt;0,"△这一笔之后该账户余额成负数了，核一下",""))))))))))))</f>
        <v/>
      </c>
    </row>
    <row r="1786">
      <c r="A1786" s="17">
        <f>IF($C1786="","",COUNTA($C$5:$C1786))</f>
        <v/>
      </c>
      <c r="B1786" s="20" t="n"/>
      <c r="C1786" s="18" t="n"/>
      <c r="D1786" s="18" t="n"/>
      <c r="E1786" s="26" t="n"/>
      <c r="F1786" s="19" t="n"/>
      <c r="G1786" s="19" t="n"/>
      <c r="H1786" s="27">
        <f>IF($C1786="","",ROUND(SUMIF(账户表,$C1786,账户期初)+SUMIFS($F$5:F1786,$C$5:C1786,$C1786)-SUMIFS($G$5:G1786,$C$5:C1786,$C1786),2))</f>
        <v/>
      </c>
      <c r="I1786" s="18" t="n"/>
      <c r="J1786" s="18" t="n"/>
      <c r="K1786" s="28">
        <f>IF($B1786="","",--TEXT($B1786,"yyyymm"))</f>
        <v/>
      </c>
      <c r="L1786" s="29">
        <f>IF($D1786="","",IFERROR(INDEX(类别属性,MATCH($D1786,类别表,0)),""))</f>
        <v/>
      </c>
      <c r="M1786" s="18" t="n"/>
      <c r="N1786" s="18" t="n"/>
      <c r="O1786" s="26" t="n"/>
      <c r="P1786" s="21">
        <f>IF($C1786="","",IF(ISNA(MATCH($C1786,账户表,0)),"※这个账户不在【基础资料】的账户档案里",IF($B1786="","※没填日期，这一笔不会进任何月份的报表",IF(AND($F1786&lt;&gt;"",$G1786&lt;&gt;""),"※收入和支出不能同时填",IF(AND(N($F1786)=0,N($G1786)=0),"※收入和支出都没填",IF(OR(N($F1786)&lt;0,N($G1786)&lt;0),"※金额不能填负数，方向反了就换一列填",IF($D1786="","※没填收支类别，分类报表会漏掉这一笔",IF(ISNA(MATCH($D1786,类别表,0)),"※收支类别不在【基础资料】的清单里",IF(AND($L1786="内部转账",$M1786=""),"△内部转账要在「对方账户」写上另一头",IF(AND($L1786="内部转账",$M1786=$C1786),"※对方账户跟本账户是同一个",IF(AND($L1786&lt;&gt;"内部转账",$M1786&lt;&gt;""),"△填了对方账户，但类别不是内部转账",IF($H1786&lt;0,"△这一笔之后该账户余额成负数了，核一下",""))))))))))))</f>
        <v/>
      </c>
    </row>
    <row r="1787">
      <c r="A1787" s="17">
        <f>IF($C1787="","",COUNTA($C$5:$C1787))</f>
        <v/>
      </c>
      <c r="B1787" s="20" t="n"/>
      <c r="C1787" s="18" t="n"/>
      <c r="D1787" s="18" t="n"/>
      <c r="E1787" s="26" t="n"/>
      <c r="F1787" s="19" t="n"/>
      <c r="G1787" s="19" t="n"/>
      <c r="H1787" s="27">
        <f>IF($C1787="","",ROUND(SUMIF(账户表,$C1787,账户期初)+SUMIFS($F$5:F1787,$C$5:C1787,$C1787)-SUMIFS($G$5:G1787,$C$5:C1787,$C1787),2))</f>
        <v/>
      </c>
      <c r="I1787" s="18" t="n"/>
      <c r="J1787" s="18" t="n"/>
      <c r="K1787" s="28">
        <f>IF($B1787="","",--TEXT($B1787,"yyyymm"))</f>
        <v/>
      </c>
      <c r="L1787" s="29">
        <f>IF($D1787="","",IFERROR(INDEX(类别属性,MATCH($D1787,类别表,0)),""))</f>
        <v/>
      </c>
      <c r="M1787" s="18" t="n"/>
      <c r="N1787" s="18" t="n"/>
      <c r="O1787" s="26" t="n"/>
      <c r="P1787" s="21">
        <f>IF($C1787="","",IF(ISNA(MATCH($C1787,账户表,0)),"※这个账户不在【基础资料】的账户档案里",IF($B1787="","※没填日期，这一笔不会进任何月份的报表",IF(AND($F1787&lt;&gt;"",$G1787&lt;&gt;""),"※收入和支出不能同时填",IF(AND(N($F1787)=0,N($G1787)=0),"※收入和支出都没填",IF(OR(N($F1787)&lt;0,N($G1787)&lt;0),"※金额不能填负数，方向反了就换一列填",IF($D1787="","※没填收支类别，分类报表会漏掉这一笔",IF(ISNA(MATCH($D1787,类别表,0)),"※收支类别不在【基础资料】的清单里",IF(AND($L1787="内部转账",$M1787=""),"△内部转账要在「对方账户」写上另一头",IF(AND($L1787="内部转账",$M1787=$C1787),"※对方账户跟本账户是同一个",IF(AND($L1787&lt;&gt;"内部转账",$M1787&lt;&gt;""),"△填了对方账户，但类别不是内部转账",IF($H1787&lt;0,"△这一笔之后该账户余额成负数了，核一下",""))))))))))))</f>
        <v/>
      </c>
    </row>
    <row r="1788">
      <c r="A1788" s="17">
        <f>IF($C1788="","",COUNTA($C$5:$C1788))</f>
        <v/>
      </c>
      <c r="B1788" s="20" t="n"/>
      <c r="C1788" s="18" t="n"/>
      <c r="D1788" s="18" t="n"/>
      <c r="E1788" s="26" t="n"/>
      <c r="F1788" s="19" t="n"/>
      <c r="G1788" s="19" t="n"/>
      <c r="H1788" s="27">
        <f>IF($C1788="","",ROUND(SUMIF(账户表,$C1788,账户期初)+SUMIFS($F$5:F1788,$C$5:C1788,$C1788)-SUMIFS($G$5:G1788,$C$5:C1788,$C1788),2))</f>
        <v/>
      </c>
      <c r="I1788" s="18" t="n"/>
      <c r="J1788" s="18" t="n"/>
      <c r="K1788" s="28">
        <f>IF($B1788="","",--TEXT($B1788,"yyyymm"))</f>
        <v/>
      </c>
      <c r="L1788" s="29">
        <f>IF($D1788="","",IFERROR(INDEX(类别属性,MATCH($D1788,类别表,0)),""))</f>
        <v/>
      </c>
      <c r="M1788" s="18" t="n"/>
      <c r="N1788" s="18" t="n"/>
      <c r="O1788" s="26" t="n"/>
      <c r="P1788" s="21">
        <f>IF($C1788="","",IF(ISNA(MATCH($C1788,账户表,0)),"※这个账户不在【基础资料】的账户档案里",IF($B1788="","※没填日期，这一笔不会进任何月份的报表",IF(AND($F1788&lt;&gt;"",$G1788&lt;&gt;""),"※收入和支出不能同时填",IF(AND(N($F1788)=0,N($G1788)=0),"※收入和支出都没填",IF(OR(N($F1788)&lt;0,N($G1788)&lt;0),"※金额不能填负数，方向反了就换一列填",IF($D1788="","※没填收支类别，分类报表会漏掉这一笔",IF(ISNA(MATCH($D1788,类别表,0)),"※收支类别不在【基础资料】的清单里",IF(AND($L1788="内部转账",$M1788=""),"△内部转账要在「对方账户」写上另一头",IF(AND($L1788="内部转账",$M1788=$C1788),"※对方账户跟本账户是同一个",IF(AND($L1788&lt;&gt;"内部转账",$M1788&lt;&gt;""),"△填了对方账户，但类别不是内部转账",IF($H1788&lt;0,"△这一笔之后该账户余额成负数了，核一下",""))))))))))))</f>
        <v/>
      </c>
    </row>
    <row r="1789">
      <c r="A1789" s="17">
        <f>IF($C1789="","",COUNTA($C$5:$C1789))</f>
        <v/>
      </c>
      <c r="B1789" s="20" t="n"/>
      <c r="C1789" s="18" t="n"/>
      <c r="D1789" s="18" t="n"/>
      <c r="E1789" s="26" t="n"/>
      <c r="F1789" s="19" t="n"/>
      <c r="G1789" s="19" t="n"/>
      <c r="H1789" s="27">
        <f>IF($C1789="","",ROUND(SUMIF(账户表,$C1789,账户期初)+SUMIFS($F$5:F1789,$C$5:C1789,$C1789)-SUMIFS($G$5:G1789,$C$5:C1789,$C1789),2))</f>
        <v/>
      </c>
      <c r="I1789" s="18" t="n"/>
      <c r="J1789" s="18" t="n"/>
      <c r="K1789" s="28">
        <f>IF($B1789="","",--TEXT($B1789,"yyyymm"))</f>
        <v/>
      </c>
      <c r="L1789" s="29">
        <f>IF($D1789="","",IFERROR(INDEX(类别属性,MATCH($D1789,类别表,0)),""))</f>
        <v/>
      </c>
      <c r="M1789" s="18" t="n"/>
      <c r="N1789" s="18" t="n"/>
      <c r="O1789" s="26" t="n"/>
      <c r="P1789" s="21">
        <f>IF($C1789="","",IF(ISNA(MATCH($C1789,账户表,0)),"※这个账户不在【基础资料】的账户档案里",IF($B1789="","※没填日期，这一笔不会进任何月份的报表",IF(AND($F1789&lt;&gt;"",$G1789&lt;&gt;""),"※收入和支出不能同时填",IF(AND(N($F1789)=0,N($G1789)=0),"※收入和支出都没填",IF(OR(N($F1789)&lt;0,N($G1789)&lt;0),"※金额不能填负数，方向反了就换一列填",IF($D1789="","※没填收支类别，分类报表会漏掉这一笔",IF(ISNA(MATCH($D1789,类别表,0)),"※收支类别不在【基础资料】的清单里",IF(AND($L1789="内部转账",$M1789=""),"△内部转账要在「对方账户」写上另一头",IF(AND($L1789="内部转账",$M1789=$C1789),"※对方账户跟本账户是同一个",IF(AND($L1789&lt;&gt;"内部转账",$M1789&lt;&gt;""),"△填了对方账户，但类别不是内部转账",IF($H1789&lt;0,"△这一笔之后该账户余额成负数了，核一下",""))))))))))))</f>
        <v/>
      </c>
    </row>
    <row r="1790">
      <c r="A1790" s="17">
        <f>IF($C1790="","",COUNTA($C$5:$C1790))</f>
        <v/>
      </c>
      <c r="B1790" s="20" t="n"/>
      <c r="C1790" s="18" t="n"/>
      <c r="D1790" s="18" t="n"/>
      <c r="E1790" s="26" t="n"/>
      <c r="F1790" s="19" t="n"/>
      <c r="G1790" s="19" t="n"/>
      <c r="H1790" s="27">
        <f>IF($C1790="","",ROUND(SUMIF(账户表,$C1790,账户期初)+SUMIFS($F$5:F1790,$C$5:C1790,$C1790)-SUMIFS($G$5:G1790,$C$5:C1790,$C1790),2))</f>
        <v/>
      </c>
      <c r="I1790" s="18" t="n"/>
      <c r="J1790" s="18" t="n"/>
      <c r="K1790" s="28">
        <f>IF($B1790="","",--TEXT($B1790,"yyyymm"))</f>
        <v/>
      </c>
      <c r="L1790" s="29">
        <f>IF($D1790="","",IFERROR(INDEX(类别属性,MATCH($D1790,类别表,0)),""))</f>
        <v/>
      </c>
      <c r="M1790" s="18" t="n"/>
      <c r="N1790" s="18" t="n"/>
      <c r="O1790" s="26" t="n"/>
      <c r="P1790" s="21">
        <f>IF($C1790="","",IF(ISNA(MATCH($C1790,账户表,0)),"※这个账户不在【基础资料】的账户档案里",IF($B1790="","※没填日期，这一笔不会进任何月份的报表",IF(AND($F1790&lt;&gt;"",$G1790&lt;&gt;""),"※收入和支出不能同时填",IF(AND(N($F1790)=0,N($G1790)=0),"※收入和支出都没填",IF(OR(N($F1790)&lt;0,N($G1790)&lt;0),"※金额不能填负数，方向反了就换一列填",IF($D1790="","※没填收支类别，分类报表会漏掉这一笔",IF(ISNA(MATCH($D1790,类别表,0)),"※收支类别不在【基础资料】的清单里",IF(AND($L1790="内部转账",$M1790=""),"△内部转账要在「对方账户」写上另一头",IF(AND($L1790="内部转账",$M1790=$C1790),"※对方账户跟本账户是同一个",IF(AND($L1790&lt;&gt;"内部转账",$M1790&lt;&gt;""),"△填了对方账户，但类别不是内部转账",IF($H1790&lt;0,"△这一笔之后该账户余额成负数了，核一下",""))))))))))))</f>
        <v/>
      </c>
    </row>
    <row r="1791">
      <c r="A1791" s="17">
        <f>IF($C1791="","",COUNTA($C$5:$C1791))</f>
        <v/>
      </c>
      <c r="B1791" s="20" t="n"/>
      <c r="C1791" s="18" t="n"/>
      <c r="D1791" s="18" t="n"/>
      <c r="E1791" s="26" t="n"/>
      <c r="F1791" s="19" t="n"/>
      <c r="G1791" s="19" t="n"/>
      <c r="H1791" s="27">
        <f>IF($C1791="","",ROUND(SUMIF(账户表,$C1791,账户期初)+SUMIFS($F$5:F1791,$C$5:C1791,$C1791)-SUMIFS($G$5:G1791,$C$5:C1791,$C1791),2))</f>
        <v/>
      </c>
      <c r="I1791" s="18" t="n"/>
      <c r="J1791" s="18" t="n"/>
      <c r="K1791" s="28">
        <f>IF($B1791="","",--TEXT($B1791,"yyyymm"))</f>
        <v/>
      </c>
      <c r="L1791" s="29">
        <f>IF($D1791="","",IFERROR(INDEX(类别属性,MATCH($D1791,类别表,0)),""))</f>
        <v/>
      </c>
      <c r="M1791" s="18" t="n"/>
      <c r="N1791" s="18" t="n"/>
      <c r="O1791" s="26" t="n"/>
      <c r="P1791" s="21">
        <f>IF($C1791="","",IF(ISNA(MATCH($C1791,账户表,0)),"※这个账户不在【基础资料】的账户档案里",IF($B1791="","※没填日期，这一笔不会进任何月份的报表",IF(AND($F1791&lt;&gt;"",$G1791&lt;&gt;""),"※收入和支出不能同时填",IF(AND(N($F1791)=0,N($G1791)=0),"※收入和支出都没填",IF(OR(N($F1791)&lt;0,N($G1791)&lt;0),"※金额不能填负数，方向反了就换一列填",IF($D1791="","※没填收支类别，分类报表会漏掉这一笔",IF(ISNA(MATCH($D1791,类别表,0)),"※收支类别不在【基础资料】的清单里",IF(AND($L1791="内部转账",$M1791=""),"△内部转账要在「对方账户」写上另一头",IF(AND($L1791="内部转账",$M1791=$C1791),"※对方账户跟本账户是同一个",IF(AND($L1791&lt;&gt;"内部转账",$M1791&lt;&gt;""),"△填了对方账户，但类别不是内部转账",IF($H1791&lt;0,"△这一笔之后该账户余额成负数了，核一下",""))))))))))))</f>
        <v/>
      </c>
    </row>
    <row r="1792">
      <c r="A1792" s="17">
        <f>IF($C1792="","",COUNTA($C$5:$C1792))</f>
        <v/>
      </c>
      <c r="B1792" s="20" t="n"/>
      <c r="C1792" s="18" t="n"/>
      <c r="D1792" s="18" t="n"/>
      <c r="E1792" s="26" t="n"/>
      <c r="F1792" s="19" t="n"/>
      <c r="G1792" s="19" t="n"/>
      <c r="H1792" s="27">
        <f>IF($C1792="","",ROUND(SUMIF(账户表,$C1792,账户期初)+SUMIFS($F$5:F1792,$C$5:C1792,$C1792)-SUMIFS($G$5:G1792,$C$5:C1792,$C1792),2))</f>
        <v/>
      </c>
      <c r="I1792" s="18" t="n"/>
      <c r="J1792" s="18" t="n"/>
      <c r="K1792" s="28">
        <f>IF($B1792="","",--TEXT($B1792,"yyyymm"))</f>
        <v/>
      </c>
      <c r="L1792" s="29">
        <f>IF($D1792="","",IFERROR(INDEX(类别属性,MATCH($D1792,类别表,0)),""))</f>
        <v/>
      </c>
      <c r="M1792" s="18" t="n"/>
      <c r="N1792" s="18" t="n"/>
      <c r="O1792" s="26" t="n"/>
      <c r="P1792" s="21">
        <f>IF($C1792="","",IF(ISNA(MATCH($C1792,账户表,0)),"※这个账户不在【基础资料】的账户档案里",IF($B1792="","※没填日期，这一笔不会进任何月份的报表",IF(AND($F1792&lt;&gt;"",$G1792&lt;&gt;""),"※收入和支出不能同时填",IF(AND(N($F1792)=0,N($G1792)=0),"※收入和支出都没填",IF(OR(N($F1792)&lt;0,N($G1792)&lt;0),"※金额不能填负数，方向反了就换一列填",IF($D1792="","※没填收支类别，分类报表会漏掉这一笔",IF(ISNA(MATCH($D1792,类别表,0)),"※收支类别不在【基础资料】的清单里",IF(AND($L1792="内部转账",$M1792=""),"△内部转账要在「对方账户」写上另一头",IF(AND($L1792="内部转账",$M1792=$C1792),"※对方账户跟本账户是同一个",IF(AND($L1792&lt;&gt;"内部转账",$M1792&lt;&gt;""),"△填了对方账户，但类别不是内部转账",IF($H1792&lt;0,"△这一笔之后该账户余额成负数了，核一下",""))))))))))))</f>
        <v/>
      </c>
    </row>
    <row r="1793">
      <c r="A1793" s="17">
        <f>IF($C1793="","",COUNTA($C$5:$C1793))</f>
        <v/>
      </c>
      <c r="B1793" s="20" t="n"/>
      <c r="C1793" s="18" t="n"/>
      <c r="D1793" s="18" t="n"/>
      <c r="E1793" s="26" t="n"/>
      <c r="F1793" s="19" t="n"/>
      <c r="G1793" s="19" t="n"/>
      <c r="H1793" s="27">
        <f>IF($C1793="","",ROUND(SUMIF(账户表,$C1793,账户期初)+SUMIFS($F$5:F1793,$C$5:C1793,$C1793)-SUMIFS($G$5:G1793,$C$5:C1793,$C1793),2))</f>
        <v/>
      </c>
      <c r="I1793" s="18" t="n"/>
      <c r="J1793" s="18" t="n"/>
      <c r="K1793" s="28">
        <f>IF($B1793="","",--TEXT($B1793,"yyyymm"))</f>
        <v/>
      </c>
      <c r="L1793" s="29">
        <f>IF($D1793="","",IFERROR(INDEX(类别属性,MATCH($D1793,类别表,0)),""))</f>
        <v/>
      </c>
      <c r="M1793" s="18" t="n"/>
      <c r="N1793" s="18" t="n"/>
      <c r="O1793" s="26" t="n"/>
      <c r="P1793" s="21">
        <f>IF($C1793="","",IF(ISNA(MATCH($C1793,账户表,0)),"※这个账户不在【基础资料】的账户档案里",IF($B1793="","※没填日期，这一笔不会进任何月份的报表",IF(AND($F1793&lt;&gt;"",$G1793&lt;&gt;""),"※收入和支出不能同时填",IF(AND(N($F1793)=0,N($G1793)=0),"※收入和支出都没填",IF(OR(N($F1793)&lt;0,N($G1793)&lt;0),"※金额不能填负数，方向反了就换一列填",IF($D1793="","※没填收支类别，分类报表会漏掉这一笔",IF(ISNA(MATCH($D1793,类别表,0)),"※收支类别不在【基础资料】的清单里",IF(AND($L1793="内部转账",$M1793=""),"△内部转账要在「对方账户」写上另一头",IF(AND($L1793="内部转账",$M1793=$C1793),"※对方账户跟本账户是同一个",IF(AND($L1793&lt;&gt;"内部转账",$M1793&lt;&gt;""),"△填了对方账户，但类别不是内部转账",IF($H1793&lt;0,"△这一笔之后该账户余额成负数了，核一下",""))))))))))))</f>
        <v/>
      </c>
    </row>
    <row r="1794">
      <c r="A1794" s="17">
        <f>IF($C1794="","",COUNTA($C$5:$C1794))</f>
        <v/>
      </c>
      <c r="B1794" s="20" t="n"/>
      <c r="C1794" s="18" t="n"/>
      <c r="D1794" s="18" t="n"/>
      <c r="E1794" s="26" t="n"/>
      <c r="F1794" s="19" t="n"/>
      <c r="G1794" s="19" t="n"/>
      <c r="H1794" s="27">
        <f>IF($C1794="","",ROUND(SUMIF(账户表,$C1794,账户期初)+SUMIFS($F$5:F1794,$C$5:C1794,$C1794)-SUMIFS($G$5:G1794,$C$5:C1794,$C1794),2))</f>
        <v/>
      </c>
      <c r="I1794" s="18" t="n"/>
      <c r="J1794" s="18" t="n"/>
      <c r="K1794" s="28">
        <f>IF($B1794="","",--TEXT($B1794,"yyyymm"))</f>
        <v/>
      </c>
      <c r="L1794" s="29">
        <f>IF($D1794="","",IFERROR(INDEX(类别属性,MATCH($D1794,类别表,0)),""))</f>
        <v/>
      </c>
      <c r="M1794" s="18" t="n"/>
      <c r="N1794" s="18" t="n"/>
      <c r="O1794" s="26" t="n"/>
      <c r="P1794" s="21">
        <f>IF($C1794="","",IF(ISNA(MATCH($C1794,账户表,0)),"※这个账户不在【基础资料】的账户档案里",IF($B1794="","※没填日期，这一笔不会进任何月份的报表",IF(AND($F1794&lt;&gt;"",$G1794&lt;&gt;""),"※收入和支出不能同时填",IF(AND(N($F1794)=0,N($G1794)=0),"※收入和支出都没填",IF(OR(N($F1794)&lt;0,N($G1794)&lt;0),"※金额不能填负数，方向反了就换一列填",IF($D1794="","※没填收支类别，分类报表会漏掉这一笔",IF(ISNA(MATCH($D1794,类别表,0)),"※收支类别不在【基础资料】的清单里",IF(AND($L1794="内部转账",$M1794=""),"△内部转账要在「对方账户」写上另一头",IF(AND($L1794="内部转账",$M1794=$C1794),"※对方账户跟本账户是同一个",IF(AND($L1794&lt;&gt;"内部转账",$M1794&lt;&gt;""),"△填了对方账户，但类别不是内部转账",IF($H1794&lt;0,"△这一笔之后该账户余额成负数了，核一下",""))))))))))))</f>
        <v/>
      </c>
    </row>
    <row r="1795">
      <c r="A1795" s="17">
        <f>IF($C1795="","",COUNTA($C$5:$C1795))</f>
        <v/>
      </c>
      <c r="B1795" s="20" t="n"/>
      <c r="C1795" s="18" t="n"/>
      <c r="D1795" s="18" t="n"/>
      <c r="E1795" s="26" t="n"/>
      <c r="F1795" s="19" t="n"/>
      <c r="G1795" s="19" t="n"/>
      <c r="H1795" s="27">
        <f>IF($C1795="","",ROUND(SUMIF(账户表,$C1795,账户期初)+SUMIFS($F$5:F1795,$C$5:C1795,$C1795)-SUMIFS($G$5:G1795,$C$5:C1795,$C1795),2))</f>
        <v/>
      </c>
      <c r="I1795" s="18" t="n"/>
      <c r="J1795" s="18" t="n"/>
      <c r="K1795" s="28">
        <f>IF($B1795="","",--TEXT($B1795,"yyyymm"))</f>
        <v/>
      </c>
      <c r="L1795" s="29">
        <f>IF($D1795="","",IFERROR(INDEX(类别属性,MATCH($D1795,类别表,0)),""))</f>
        <v/>
      </c>
      <c r="M1795" s="18" t="n"/>
      <c r="N1795" s="18" t="n"/>
      <c r="O1795" s="26" t="n"/>
      <c r="P1795" s="21">
        <f>IF($C1795="","",IF(ISNA(MATCH($C1795,账户表,0)),"※这个账户不在【基础资料】的账户档案里",IF($B1795="","※没填日期，这一笔不会进任何月份的报表",IF(AND($F1795&lt;&gt;"",$G1795&lt;&gt;""),"※收入和支出不能同时填",IF(AND(N($F1795)=0,N($G1795)=0),"※收入和支出都没填",IF(OR(N($F1795)&lt;0,N($G1795)&lt;0),"※金额不能填负数，方向反了就换一列填",IF($D1795="","※没填收支类别，分类报表会漏掉这一笔",IF(ISNA(MATCH($D1795,类别表,0)),"※收支类别不在【基础资料】的清单里",IF(AND($L1795="内部转账",$M1795=""),"△内部转账要在「对方账户」写上另一头",IF(AND($L1795="内部转账",$M1795=$C1795),"※对方账户跟本账户是同一个",IF(AND($L1795&lt;&gt;"内部转账",$M1795&lt;&gt;""),"△填了对方账户，但类别不是内部转账",IF($H1795&lt;0,"△这一笔之后该账户余额成负数了，核一下",""))))))))))))</f>
        <v/>
      </c>
    </row>
    <row r="1796">
      <c r="A1796" s="17">
        <f>IF($C1796="","",COUNTA($C$5:$C1796))</f>
        <v/>
      </c>
      <c r="B1796" s="20" t="n"/>
      <c r="C1796" s="18" t="n"/>
      <c r="D1796" s="18" t="n"/>
      <c r="E1796" s="26" t="n"/>
      <c r="F1796" s="19" t="n"/>
      <c r="G1796" s="19" t="n"/>
      <c r="H1796" s="27">
        <f>IF($C1796="","",ROUND(SUMIF(账户表,$C1796,账户期初)+SUMIFS($F$5:F1796,$C$5:C1796,$C1796)-SUMIFS($G$5:G1796,$C$5:C1796,$C1796),2))</f>
        <v/>
      </c>
      <c r="I1796" s="18" t="n"/>
      <c r="J1796" s="18" t="n"/>
      <c r="K1796" s="28">
        <f>IF($B1796="","",--TEXT($B1796,"yyyymm"))</f>
        <v/>
      </c>
      <c r="L1796" s="29">
        <f>IF($D1796="","",IFERROR(INDEX(类别属性,MATCH($D1796,类别表,0)),""))</f>
        <v/>
      </c>
      <c r="M1796" s="18" t="n"/>
      <c r="N1796" s="18" t="n"/>
      <c r="O1796" s="26" t="n"/>
      <c r="P1796" s="21">
        <f>IF($C1796="","",IF(ISNA(MATCH($C1796,账户表,0)),"※这个账户不在【基础资料】的账户档案里",IF($B1796="","※没填日期，这一笔不会进任何月份的报表",IF(AND($F1796&lt;&gt;"",$G1796&lt;&gt;""),"※收入和支出不能同时填",IF(AND(N($F1796)=0,N($G1796)=0),"※收入和支出都没填",IF(OR(N($F1796)&lt;0,N($G1796)&lt;0),"※金额不能填负数，方向反了就换一列填",IF($D1796="","※没填收支类别，分类报表会漏掉这一笔",IF(ISNA(MATCH($D1796,类别表,0)),"※收支类别不在【基础资料】的清单里",IF(AND($L1796="内部转账",$M1796=""),"△内部转账要在「对方账户」写上另一头",IF(AND($L1796="内部转账",$M1796=$C1796),"※对方账户跟本账户是同一个",IF(AND($L1796&lt;&gt;"内部转账",$M1796&lt;&gt;""),"△填了对方账户，但类别不是内部转账",IF($H1796&lt;0,"△这一笔之后该账户余额成负数了，核一下",""))))))))))))</f>
        <v/>
      </c>
    </row>
    <row r="1797">
      <c r="A1797" s="17">
        <f>IF($C1797="","",COUNTA($C$5:$C1797))</f>
        <v/>
      </c>
      <c r="B1797" s="20" t="n"/>
      <c r="C1797" s="18" t="n"/>
      <c r="D1797" s="18" t="n"/>
      <c r="E1797" s="26" t="n"/>
      <c r="F1797" s="19" t="n"/>
      <c r="G1797" s="19" t="n"/>
      <c r="H1797" s="27">
        <f>IF($C1797="","",ROUND(SUMIF(账户表,$C1797,账户期初)+SUMIFS($F$5:F1797,$C$5:C1797,$C1797)-SUMIFS($G$5:G1797,$C$5:C1797,$C1797),2))</f>
        <v/>
      </c>
      <c r="I1797" s="18" t="n"/>
      <c r="J1797" s="18" t="n"/>
      <c r="K1797" s="28">
        <f>IF($B1797="","",--TEXT($B1797,"yyyymm"))</f>
        <v/>
      </c>
      <c r="L1797" s="29">
        <f>IF($D1797="","",IFERROR(INDEX(类别属性,MATCH($D1797,类别表,0)),""))</f>
        <v/>
      </c>
      <c r="M1797" s="18" t="n"/>
      <c r="N1797" s="18" t="n"/>
      <c r="O1797" s="26" t="n"/>
      <c r="P1797" s="21">
        <f>IF($C1797="","",IF(ISNA(MATCH($C1797,账户表,0)),"※这个账户不在【基础资料】的账户档案里",IF($B1797="","※没填日期，这一笔不会进任何月份的报表",IF(AND($F1797&lt;&gt;"",$G1797&lt;&gt;""),"※收入和支出不能同时填",IF(AND(N($F1797)=0,N($G1797)=0),"※收入和支出都没填",IF(OR(N($F1797)&lt;0,N($G1797)&lt;0),"※金额不能填负数，方向反了就换一列填",IF($D1797="","※没填收支类别，分类报表会漏掉这一笔",IF(ISNA(MATCH($D1797,类别表,0)),"※收支类别不在【基础资料】的清单里",IF(AND($L1797="内部转账",$M1797=""),"△内部转账要在「对方账户」写上另一头",IF(AND($L1797="内部转账",$M1797=$C1797),"※对方账户跟本账户是同一个",IF(AND($L1797&lt;&gt;"内部转账",$M1797&lt;&gt;""),"△填了对方账户，但类别不是内部转账",IF($H1797&lt;0,"△这一笔之后该账户余额成负数了，核一下",""))))))))))))</f>
        <v/>
      </c>
    </row>
    <row r="1798">
      <c r="A1798" s="17">
        <f>IF($C1798="","",COUNTA($C$5:$C1798))</f>
        <v/>
      </c>
      <c r="B1798" s="20" t="n"/>
      <c r="C1798" s="18" t="n"/>
      <c r="D1798" s="18" t="n"/>
      <c r="E1798" s="26" t="n"/>
      <c r="F1798" s="19" t="n"/>
      <c r="G1798" s="19" t="n"/>
      <c r="H1798" s="27">
        <f>IF($C1798="","",ROUND(SUMIF(账户表,$C1798,账户期初)+SUMIFS($F$5:F1798,$C$5:C1798,$C1798)-SUMIFS($G$5:G1798,$C$5:C1798,$C1798),2))</f>
        <v/>
      </c>
      <c r="I1798" s="18" t="n"/>
      <c r="J1798" s="18" t="n"/>
      <c r="K1798" s="28">
        <f>IF($B1798="","",--TEXT($B1798,"yyyymm"))</f>
        <v/>
      </c>
      <c r="L1798" s="29">
        <f>IF($D1798="","",IFERROR(INDEX(类别属性,MATCH($D1798,类别表,0)),""))</f>
        <v/>
      </c>
      <c r="M1798" s="18" t="n"/>
      <c r="N1798" s="18" t="n"/>
      <c r="O1798" s="26" t="n"/>
      <c r="P1798" s="21">
        <f>IF($C1798="","",IF(ISNA(MATCH($C1798,账户表,0)),"※这个账户不在【基础资料】的账户档案里",IF($B1798="","※没填日期，这一笔不会进任何月份的报表",IF(AND($F1798&lt;&gt;"",$G1798&lt;&gt;""),"※收入和支出不能同时填",IF(AND(N($F1798)=0,N($G1798)=0),"※收入和支出都没填",IF(OR(N($F1798)&lt;0,N($G1798)&lt;0),"※金额不能填负数，方向反了就换一列填",IF($D1798="","※没填收支类别，分类报表会漏掉这一笔",IF(ISNA(MATCH($D1798,类别表,0)),"※收支类别不在【基础资料】的清单里",IF(AND($L1798="内部转账",$M1798=""),"△内部转账要在「对方账户」写上另一头",IF(AND($L1798="内部转账",$M1798=$C1798),"※对方账户跟本账户是同一个",IF(AND($L1798&lt;&gt;"内部转账",$M1798&lt;&gt;""),"△填了对方账户，但类别不是内部转账",IF($H1798&lt;0,"△这一笔之后该账户余额成负数了，核一下",""))))))))))))</f>
        <v/>
      </c>
    </row>
    <row r="1799">
      <c r="A1799" s="17">
        <f>IF($C1799="","",COUNTA($C$5:$C1799))</f>
        <v/>
      </c>
      <c r="B1799" s="20" t="n"/>
      <c r="C1799" s="18" t="n"/>
      <c r="D1799" s="18" t="n"/>
      <c r="E1799" s="26" t="n"/>
      <c r="F1799" s="19" t="n"/>
      <c r="G1799" s="19" t="n"/>
      <c r="H1799" s="27">
        <f>IF($C1799="","",ROUND(SUMIF(账户表,$C1799,账户期初)+SUMIFS($F$5:F1799,$C$5:C1799,$C1799)-SUMIFS($G$5:G1799,$C$5:C1799,$C1799),2))</f>
        <v/>
      </c>
      <c r="I1799" s="18" t="n"/>
      <c r="J1799" s="18" t="n"/>
      <c r="K1799" s="28">
        <f>IF($B1799="","",--TEXT($B1799,"yyyymm"))</f>
        <v/>
      </c>
      <c r="L1799" s="29">
        <f>IF($D1799="","",IFERROR(INDEX(类别属性,MATCH($D1799,类别表,0)),""))</f>
        <v/>
      </c>
      <c r="M1799" s="18" t="n"/>
      <c r="N1799" s="18" t="n"/>
      <c r="O1799" s="26" t="n"/>
      <c r="P1799" s="21">
        <f>IF($C1799="","",IF(ISNA(MATCH($C1799,账户表,0)),"※这个账户不在【基础资料】的账户档案里",IF($B1799="","※没填日期，这一笔不会进任何月份的报表",IF(AND($F1799&lt;&gt;"",$G1799&lt;&gt;""),"※收入和支出不能同时填",IF(AND(N($F1799)=0,N($G1799)=0),"※收入和支出都没填",IF(OR(N($F1799)&lt;0,N($G1799)&lt;0),"※金额不能填负数，方向反了就换一列填",IF($D1799="","※没填收支类别，分类报表会漏掉这一笔",IF(ISNA(MATCH($D1799,类别表,0)),"※收支类别不在【基础资料】的清单里",IF(AND($L1799="内部转账",$M1799=""),"△内部转账要在「对方账户」写上另一头",IF(AND($L1799="内部转账",$M1799=$C1799),"※对方账户跟本账户是同一个",IF(AND($L1799&lt;&gt;"内部转账",$M1799&lt;&gt;""),"△填了对方账户，但类别不是内部转账",IF($H1799&lt;0,"△这一笔之后该账户余额成负数了，核一下",""))))))))))))</f>
        <v/>
      </c>
    </row>
    <row r="1800">
      <c r="A1800" s="17">
        <f>IF($C1800="","",COUNTA($C$5:$C1800))</f>
        <v/>
      </c>
      <c r="B1800" s="20" t="n"/>
      <c r="C1800" s="18" t="n"/>
      <c r="D1800" s="18" t="n"/>
      <c r="E1800" s="26" t="n"/>
      <c r="F1800" s="19" t="n"/>
      <c r="G1800" s="19" t="n"/>
      <c r="H1800" s="27">
        <f>IF($C1800="","",ROUND(SUMIF(账户表,$C1800,账户期初)+SUMIFS($F$5:F1800,$C$5:C1800,$C1800)-SUMIFS($G$5:G1800,$C$5:C1800,$C1800),2))</f>
        <v/>
      </c>
      <c r="I1800" s="18" t="n"/>
      <c r="J1800" s="18" t="n"/>
      <c r="K1800" s="28">
        <f>IF($B1800="","",--TEXT($B1800,"yyyymm"))</f>
        <v/>
      </c>
      <c r="L1800" s="29">
        <f>IF($D1800="","",IFERROR(INDEX(类别属性,MATCH($D1800,类别表,0)),""))</f>
        <v/>
      </c>
      <c r="M1800" s="18" t="n"/>
      <c r="N1800" s="18" t="n"/>
      <c r="O1800" s="26" t="n"/>
      <c r="P1800" s="21">
        <f>IF($C1800="","",IF(ISNA(MATCH($C1800,账户表,0)),"※这个账户不在【基础资料】的账户档案里",IF($B1800="","※没填日期，这一笔不会进任何月份的报表",IF(AND($F1800&lt;&gt;"",$G1800&lt;&gt;""),"※收入和支出不能同时填",IF(AND(N($F1800)=0,N($G1800)=0),"※收入和支出都没填",IF(OR(N($F1800)&lt;0,N($G1800)&lt;0),"※金额不能填负数，方向反了就换一列填",IF($D1800="","※没填收支类别，分类报表会漏掉这一笔",IF(ISNA(MATCH($D1800,类别表,0)),"※收支类别不在【基础资料】的清单里",IF(AND($L1800="内部转账",$M1800=""),"△内部转账要在「对方账户」写上另一头",IF(AND($L1800="内部转账",$M1800=$C1800),"※对方账户跟本账户是同一个",IF(AND($L1800&lt;&gt;"内部转账",$M1800&lt;&gt;""),"△填了对方账户，但类别不是内部转账",IF($H1800&lt;0,"△这一笔之后该账户余额成负数了，核一下",""))))))))))))</f>
        <v/>
      </c>
    </row>
    <row r="1801">
      <c r="A1801" s="17">
        <f>IF($C1801="","",COUNTA($C$5:$C1801))</f>
        <v/>
      </c>
      <c r="B1801" s="20" t="n"/>
      <c r="C1801" s="18" t="n"/>
      <c r="D1801" s="18" t="n"/>
      <c r="E1801" s="26" t="n"/>
      <c r="F1801" s="19" t="n"/>
      <c r="G1801" s="19" t="n"/>
      <c r="H1801" s="27">
        <f>IF($C1801="","",ROUND(SUMIF(账户表,$C1801,账户期初)+SUMIFS($F$5:F1801,$C$5:C1801,$C1801)-SUMIFS($G$5:G1801,$C$5:C1801,$C1801),2))</f>
        <v/>
      </c>
      <c r="I1801" s="18" t="n"/>
      <c r="J1801" s="18" t="n"/>
      <c r="K1801" s="28">
        <f>IF($B1801="","",--TEXT($B1801,"yyyymm"))</f>
        <v/>
      </c>
      <c r="L1801" s="29">
        <f>IF($D1801="","",IFERROR(INDEX(类别属性,MATCH($D1801,类别表,0)),""))</f>
        <v/>
      </c>
      <c r="M1801" s="18" t="n"/>
      <c r="N1801" s="18" t="n"/>
      <c r="O1801" s="26" t="n"/>
      <c r="P1801" s="21">
        <f>IF($C1801="","",IF(ISNA(MATCH($C1801,账户表,0)),"※这个账户不在【基础资料】的账户档案里",IF($B1801="","※没填日期，这一笔不会进任何月份的报表",IF(AND($F1801&lt;&gt;"",$G1801&lt;&gt;""),"※收入和支出不能同时填",IF(AND(N($F1801)=0,N($G1801)=0),"※收入和支出都没填",IF(OR(N($F1801)&lt;0,N($G1801)&lt;0),"※金额不能填负数，方向反了就换一列填",IF($D1801="","※没填收支类别，分类报表会漏掉这一笔",IF(ISNA(MATCH($D1801,类别表,0)),"※收支类别不在【基础资料】的清单里",IF(AND($L1801="内部转账",$M1801=""),"△内部转账要在「对方账户」写上另一头",IF(AND($L1801="内部转账",$M1801=$C1801),"※对方账户跟本账户是同一个",IF(AND($L1801&lt;&gt;"内部转账",$M1801&lt;&gt;""),"△填了对方账户，但类别不是内部转账",IF($H1801&lt;0,"△这一笔之后该账户余额成负数了，核一下",""))))))))))))</f>
        <v/>
      </c>
    </row>
    <row r="1802">
      <c r="A1802" s="17">
        <f>IF($C1802="","",COUNTA($C$5:$C1802))</f>
        <v/>
      </c>
      <c r="B1802" s="20" t="n"/>
      <c r="C1802" s="18" t="n"/>
      <c r="D1802" s="18" t="n"/>
      <c r="E1802" s="26" t="n"/>
      <c r="F1802" s="19" t="n"/>
      <c r="G1802" s="19" t="n"/>
      <c r="H1802" s="27">
        <f>IF($C1802="","",ROUND(SUMIF(账户表,$C1802,账户期初)+SUMIFS($F$5:F1802,$C$5:C1802,$C1802)-SUMIFS($G$5:G1802,$C$5:C1802,$C1802),2))</f>
        <v/>
      </c>
      <c r="I1802" s="18" t="n"/>
      <c r="J1802" s="18" t="n"/>
      <c r="K1802" s="28">
        <f>IF($B1802="","",--TEXT($B1802,"yyyymm"))</f>
        <v/>
      </c>
      <c r="L1802" s="29">
        <f>IF($D1802="","",IFERROR(INDEX(类别属性,MATCH($D1802,类别表,0)),""))</f>
        <v/>
      </c>
      <c r="M1802" s="18" t="n"/>
      <c r="N1802" s="18" t="n"/>
      <c r="O1802" s="26" t="n"/>
      <c r="P1802" s="21">
        <f>IF($C1802="","",IF(ISNA(MATCH($C1802,账户表,0)),"※这个账户不在【基础资料】的账户档案里",IF($B1802="","※没填日期，这一笔不会进任何月份的报表",IF(AND($F1802&lt;&gt;"",$G1802&lt;&gt;""),"※收入和支出不能同时填",IF(AND(N($F1802)=0,N($G1802)=0),"※收入和支出都没填",IF(OR(N($F1802)&lt;0,N($G1802)&lt;0),"※金额不能填负数，方向反了就换一列填",IF($D1802="","※没填收支类别，分类报表会漏掉这一笔",IF(ISNA(MATCH($D1802,类别表,0)),"※收支类别不在【基础资料】的清单里",IF(AND($L1802="内部转账",$M1802=""),"△内部转账要在「对方账户」写上另一头",IF(AND($L1802="内部转账",$M1802=$C1802),"※对方账户跟本账户是同一个",IF(AND($L1802&lt;&gt;"内部转账",$M1802&lt;&gt;""),"△填了对方账户，但类别不是内部转账",IF($H1802&lt;0,"△这一笔之后该账户余额成负数了，核一下",""))))))))))))</f>
        <v/>
      </c>
    </row>
    <row r="1803">
      <c r="A1803" s="17">
        <f>IF($C1803="","",COUNTA($C$5:$C1803))</f>
        <v/>
      </c>
      <c r="B1803" s="20" t="n"/>
      <c r="C1803" s="18" t="n"/>
      <c r="D1803" s="18" t="n"/>
      <c r="E1803" s="26" t="n"/>
      <c r="F1803" s="19" t="n"/>
      <c r="G1803" s="19" t="n"/>
      <c r="H1803" s="27">
        <f>IF($C1803="","",ROUND(SUMIF(账户表,$C1803,账户期初)+SUMIFS($F$5:F1803,$C$5:C1803,$C1803)-SUMIFS($G$5:G1803,$C$5:C1803,$C1803),2))</f>
        <v/>
      </c>
      <c r="I1803" s="18" t="n"/>
      <c r="J1803" s="18" t="n"/>
      <c r="K1803" s="28">
        <f>IF($B1803="","",--TEXT($B1803,"yyyymm"))</f>
        <v/>
      </c>
      <c r="L1803" s="29">
        <f>IF($D1803="","",IFERROR(INDEX(类别属性,MATCH($D1803,类别表,0)),""))</f>
        <v/>
      </c>
      <c r="M1803" s="18" t="n"/>
      <c r="N1803" s="18" t="n"/>
      <c r="O1803" s="26" t="n"/>
      <c r="P1803" s="21">
        <f>IF($C1803="","",IF(ISNA(MATCH($C1803,账户表,0)),"※这个账户不在【基础资料】的账户档案里",IF($B1803="","※没填日期，这一笔不会进任何月份的报表",IF(AND($F1803&lt;&gt;"",$G1803&lt;&gt;""),"※收入和支出不能同时填",IF(AND(N($F1803)=0,N($G1803)=0),"※收入和支出都没填",IF(OR(N($F1803)&lt;0,N($G1803)&lt;0),"※金额不能填负数，方向反了就换一列填",IF($D1803="","※没填收支类别，分类报表会漏掉这一笔",IF(ISNA(MATCH($D1803,类别表,0)),"※收支类别不在【基础资料】的清单里",IF(AND($L1803="内部转账",$M1803=""),"△内部转账要在「对方账户」写上另一头",IF(AND($L1803="内部转账",$M1803=$C1803),"※对方账户跟本账户是同一个",IF(AND($L1803&lt;&gt;"内部转账",$M1803&lt;&gt;""),"△填了对方账户，但类别不是内部转账",IF($H1803&lt;0,"△这一笔之后该账户余额成负数了，核一下",""))))))))))))</f>
        <v/>
      </c>
    </row>
    <row r="1804">
      <c r="A1804" s="17">
        <f>IF($C1804="","",COUNTA($C$5:$C1804))</f>
        <v/>
      </c>
      <c r="B1804" s="20" t="n"/>
      <c r="C1804" s="18" t="n"/>
      <c r="D1804" s="18" t="n"/>
      <c r="E1804" s="26" t="n"/>
      <c r="F1804" s="19" t="n"/>
      <c r="G1804" s="19" t="n"/>
      <c r="H1804" s="27">
        <f>IF($C1804="","",ROUND(SUMIF(账户表,$C1804,账户期初)+SUMIFS($F$5:F1804,$C$5:C1804,$C1804)-SUMIFS($G$5:G1804,$C$5:C1804,$C1804),2))</f>
        <v/>
      </c>
      <c r="I1804" s="18" t="n"/>
      <c r="J1804" s="18" t="n"/>
      <c r="K1804" s="28">
        <f>IF($B1804="","",--TEXT($B1804,"yyyymm"))</f>
        <v/>
      </c>
      <c r="L1804" s="29">
        <f>IF($D1804="","",IFERROR(INDEX(类别属性,MATCH($D1804,类别表,0)),""))</f>
        <v/>
      </c>
      <c r="M1804" s="18" t="n"/>
      <c r="N1804" s="18" t="n"/>
      <c r="O1804" s="26" t="n"/>
      <c r="P1804" s="21">
        <f>IF($C1804="","",IF(ISNA(MATCH($C1804,账户表,0)),"※这个账户不在【基础资料】的账户档案里",IF($B1804="","※没填日期，这一笔不会进任何月份的报表",IF(AND($F1804&lt;&gt;"",$G1804&lt;&gt;""),"※收入和支出不能同时填",IF(AND(N($F1804)=0,N($G1804)=0),"※收入和支出都没填",IF(OR(N($F1804)&lt;0,N($G1804)&lt;0),"※金额不能填负数，方向反了就换一列填",IF($D1804="","※没填收支类别，分类报表会漏掉这一笔",IF(ISNA(MATCH($D1804,类别表,0)),"※收支类别不在【基础资料】的清单里",IF(AND($L1804="内部转账",$M1804=""),"△内部转账要在「对方账户」写上另一头",IF(AND($L1804="内部转账",$M1804=$C1804),"※对方账户跟本账户是同一个",IF(AND($L1804&lt;&gt;"内部转账",$M1804&lt;&gt;""),"△填了对方账户，但类别不是内部转账",IF($H1804&lt;0,"△这一笔之后该账户余额成负数了，核一下",""))))))))))))</f>
        <v/>
      </c>
    </row>
    <row r="1805">
      <c r="A1805" s="17">
        <f>IF($C1805="","",COUNTA($C$5:$C1805))</f>
        <v/>
      </c>
      <c r="B1805" s="20" t="n"/>
      <c r="C1805" s="18" t="n"/>
      <c r="D1805" s="18" t="n"/>
      <c r="E1805" s="26" t="n"/>
      <c r="F1805" s="19" t="n"/>
      <c r="G1805" s="19" t="n"/>
      <c r="H1805" s="27">
        <f>IF($C1805="","",ROUND(SUMIF(账户表,$C1805,账户期初)+SUMIFS($F$5:F1805,$C$5:C1805,$C1805)-SUMIFS($G$5:G1805,$C$5:C1805,$C1805),2))</f>
        <v/>
      </c>
      <c r="I1805" s="18" t="n"/>
      <c r="J1805" s="18" t="n"/>
      <c r="K1805" s="28">
        <f>IF($B1805="","",--TEXT($B1805,"yyyymm"))</f>
        <v/>
      </c>
      <c r="L1805" s="29">
        <f>IF($D1805="","",IFERROR(INDEX(类别属性,MATCH($D1805,类别表,0)),""))</f>
        <v/>
      </c>
      <c r="M1805" s="18" t="n"/>
      <c r="N1805" s="18" t="n"/>
      <c r="O1805" s="26" t="n"/>
      <c r="P1805" s="21">
        <f>IF($C1805="","",IF(ISNA(MATCH($C1805,账户表,0)),"※这个账户不在【基础资料】的账户档案里",IF($B1805="","※没填日期，这一笔不会进任何月份的报表",IF(AND($F1805&lt;&gt;"",$G1805&lt;&gt;""),"※收入和支出不能同时填",IF(AND(N($F1805)=0,N($G1805)=0),"※收入和支出都没填",IF(OR(N($F1805)&lt;0,N($G1805)&lt;0),"※金额不能填负数，方向反了就换一列填",IF($D1805="","※没填收支类别，分类报表会漏掉这一笔",IF(ISNA(MATCH($D1805,类别表,0)),"※收支类别不在【基础资料】的清单里",IF(AND($L1805="内部转账",$M1805=""),"△内部转账要在「对方账户」写上另一头",IF(AND($L1805="内部转账",$M1805=$C1805),"※对方账户跟本账户是同一个",IF(AND($L1805&lt;&gt;"内部转账",$M1805&lt;&gt;""),"△填了对方账户，但类别不是内部转账",IF($H1805&lt;0,"△这一笔之后该账户余额成负数了，核一下",""))))))))))))</f>
        <v/>
      </c>
    </row>
    <row r="1806">
      <c r="A1806" s="17">
        <f>IF($C1806="","",COUNTA($C$5:$C1806))</f>
        <v/>
      </c>
      <c r="B1806" s="20" t="n"/>
      <c r="C1806" s="18" t="n"/>
      <c r="D1806" s="18" t="n"/>
      <c r="E1806" s="26" t="n"/>
      <c r="F1806" s="19" t="n"/>
      <c r="G1806" s="19" t="n"/>
      <c r="H1806" s="27">
        <f>IF($C1806="","",ROUND(SUMIF(账户表,$C1806,账户期初)+SUMIFS($F$5:F1806,$C$5:C1806,$C1806)-SUMIFS($G$5:G1806,$C$5:C1806,$C1806),2))</f>
        <v/>
      </c>
      <c r="I1806" s="18" t="n"/>
      <c r="J1806" s="18" t="n"/>
      <c r="K1806" s="28">
        <f>IF($B1806="","",--TEXT($B1806,"yyyymm"))</f>
        <v/>
      </c>
      <c r="L1806" s="29">
        <f>IF($D1806="","",IFERROR(INDEX(类别属性,MATCH($D1806,类别表,0)),""))</f>
        <v/>
      </c>
      <c r="M1806" s="18" t="n"/>
      <c r="N1806" s="18" t="n"/>
      <c r="O1806" s="26" t="n"/>
      <c r="P1806" s="21">
        <f>IF($C1806="","",IF(ISNA(MATCH($C1806,账户表,0)),"※这个账户不在【基础资料】的账户档案里",IF($B1806="","※没填日期，这一笔不会进任何月份的报表",IF(AND($F1806&lt;&gt;"",$G1806&lt;&gt;""),"※收入和支出不能同时填",IF(AND(N($F1806)=0,N($G1806)=0),"※收入和支出都没填",IF(OR(N($F1806)&lt;0,N($G1806)&lt;0),"※金额不能填负数，方向反了就换一列填",IF($D1806="","※没填收支类别，分类报表会漏掉这一笔",IF(ISNA(MATCH($D1806,类别表,0)),"※收支类别不在【基础资料】的清单里",IF(AND($L1806="内部转账",$M1806=""),"△内部转账要在「对方账户」写上另一头",IF(AND($L1806="内部转账",$M1806=$C1806),"※对方账户跟本账户是同一个",IF(AND($L1806&lt;&gt;"内部转账",$M1806&lt;&gt;""),"△填了对方账户，但类别不是内部转账",IF($H1806&lt;0,"△这一笔之后该账户余额成负数了，核一下",""))))))))))))</f>
        <v/>
      </c>
    </row>
    <row r="1807">
      <c r="A1807" s="17">
        <f>IF($C1807="","",COUNTA($C$5:$C1807))</f>
        <v/>
      </c>
      <c r="B1807" s="20" t="n"/>
      <c r="C1807" s="18" t="n"/>
      <c r="D1807" s="18" t="n"/>
      <c r="E1807" s="26" t="n"/>
      <c r="F1807" s="19" t="n"/>
      <c r="G1807" s="19" t="n"/>
      <c r="H1807" s="27">
        <f>IF($C1807="","",ROUND(SUMIF(账户表,$C1807,账户期初)+SUMIFS($F$5:F1807,$C$5:C1807,$C1807)-SUMIFS($G$5:G1807,$C$5:C1807,$C1807),2))</f>
        <v/>
      </c>
      <c r="I1807" s="18" t="n"/>
      <c r="J1807" s="18" t="n"/>
      <c r="K1807" s="28">
        <f>IF($B1807="","",--TEXT($B1807,"yyyymm"))</f>
        <v/>
      </c>
      <c r="L1807" s="29">
        <f>IF($D1807="","",IFERROR(INDEX(类别属性,MATCH($D1807,类别表,0)),""))</f>
        <v/>
      </c>
      <c r="M1807" s="18" t="n"/>
      <c r="N1807" s="18" t="n"/>
      <c r="O1807" s="26" t="n"/>
      <c r="P1807" s="21">
        <f>IF($C1807="","",IF(ISNA(MATCH($C1807,账户表,0)),"※这个账户不在【基础资料】的账户档案里",IF($B1807="","※没填日期，这一笔不会进任何月份的报表",IF(AND($F1807&lt;&gt;"",$G1807&lt;&gt;""),"※收入和支出不能同时填",IF(AND(N($F1807)=0,N($G1807)=0),"※收入和支出都没填",IF(OR(N($F1807)&lt;0,N($G1807)&lt;0),"※金额不能填负数，方向反了就换一列填",IF($D1807="","※没填收支类别，分类报表会漏掉这一笔",IF(ISNA(MATCH($D1807,类别表,0)),"※收支类别不在【基础资料】的清单里",IF(AND($L1807="内部转账",$M1807=""),"△内部转账要在「对方账户」写上另一头",IF(AND($L1807="内部转账",$M1807=$C1807),"※对方账户跟本账户是同一个",IF(AND($L1807&lt;&gt;"内部转账",$M1807&lt;&gt;""),"△填了对方账户，但类别不是内部转账",IF($H1807&lt;0,"△这一笔之后该账户余额成负数了，核一下",""))))))))))))</f>
        <v/>
      </c>
    </row>
    <row r="1808">
      <c r="A1808" s="17">
        <f>IF($C1808="","",COUNTA($C$5:$C1808))</f>
        <v/>
      </c>
      <c r="B1808" s="20" t="n"/>
      <c r="C1808" s="18" t="n"/>
      <c r="D1808" s="18" t="n"/>
      <c r="E1808" s="26" t="n"/>
      <c r="F1808" s="19" t="n"/>
      <c r="G1808" s="19" t="n"/>
      <c r="H1808" s="27">
        <f>IF($C1808="","",ROUND(SUMIF(账户表,$C1808,账户期初)+SUMIFS($F$5:F1808,$C$5:C1808,$C1808)-SUMIFS($G$5:G1808,$C$5:C1808,$C1808),2))</f>
        <v/>
      </c>
      <c r="I1808" s="18" t="n"/>
      <c r="J1808" s="18" t="n"/>
      <c r="K1808" s="28">
        <f>IF($B1808="","",--TEXT($B1808,"yyyymm"))</f>
        <v/>
      </c>
      <c r="L1808" s="29">
        <f>IF($D1808="","",IFERROR(INDEX(类别属性,MATCH($D1808,类别表,0)),""))</f>
        <v/>
      </c>
      <c r="M1808" s="18" t="n"/>
      <c r="N1808" s="18" t="n"/>
      <c r="O1808" s="26" t="n"/>
      <c r="P1808" s="21">
        <f>IF($C1808="","",IF(ISNA(MATCH($C1808,账户表,0)),"※这个账户不在【基础资料】的账户档案里",IF($B1808="","※没填日期，这一笔不会进任何月份的报表",IF(AND($F1808&lt;&gt;"",$G1808&lt;&gt;""),"※收入和支出不能同时填",IF(AND(N($F1808)=0,N($G1808)=0),"※收入和支出都没填",IF(OR(N($F1808)&lt;0,N($G1808)&lt;0),"※金额不能填负数，方向反了就换一列填",IF($D1808="","※没填收支类别，分类报表会漏掉这一笔",IF(ISNA(MATCH($D1808,类别表,0)),"※收支类别不在【基础资料】的清单里",IF(AND($L1808="内部转账",$M1808=""),"△内部转账要在「对方账户」写上另一头",IF(AND($L1808="内部转账",$M1808=$C1808),"※对方账户跟本账户是同一个",IF(AND($L1808&lt;&gt;"内部转账",$M1808&lt;&gt;""),"△填了对方账户，但类别不是内部转账",IF($H1808&lt;0,"△这一笔之后该账户余额成负数了，核一下",""))))))))))))</f>
        <v/>
      </c>
    </row>
    <row r="1809">
      <c r="A1809" s="17">
        <f>IF($C1809="","",COUNTA($C$5:$C1809))</f>
        <v/>
      </c>
      <c r="B1809" s="20" t="n"/>
      <c r="C1809" s="18" t="n"/>
      <c r="D1809" s="18" t="n"/>
      <c r="E1809" s="26" t="n"/>
      <c r="F1809" s="19" t="n"/>
      <c r="G1809" s="19" t="n"/>
      <c r="H1809" s="27">
        <f>IF($C1809="","",ROUND(SUMIF(账户表,$C1809,账户期初)+SUMIFS($F$5:F1809,$C$5:C1809,$C1809)-SUMIFS($G$5:G1809,$C$5:C1809,$C1809),2))</f>
        <v/>
      </c>
      <c r="I1809" s="18" t="n"/>
      <c r="J1809" s="18" t="n"/>
      <c r="K1809" s="28">
        <f>IF($B1809="","",--TEXT($B1809,"yyyymm"))</f>
        <v/>
      </c>
      <c r="L1809" s="29">
        <f>IF($D1809="","",IFERROR(INDEX(类别属性,MATCH($D1809,类别表,0)),""))</f>
        <v/>
      </c>
      <c r="M1809" s="18" t="n"/>
      <c r="N1809" s="18" t="n"/>
      <c r="O1809" s="26" t="n"/>
      <c r="P1809" s="21">
        <f>IF($C1809="","",IF(ISNA(MATCH($C1809,账户表,0)),"※这个账户不在【基础资料】的账户档案里",IF($B1809="","※没填日期，这一笔不会进任何月份的报表",IF(AND($F1809&lt;&gt;"",$G1809&lt;&gt;""),"※收入和支出不能同时填",IF(AND(N($F1809)=0,N($G1809)=0),"※收入和支出都没填",IF(OR(N($F1809)&lt;0,N($G1809)&lt;0),"※金额不能填负数，方向反了就换一列填",IF($D1809="","※没填收支类别，分类报表会漏掉这一笔",IF(ISNA(MATCH($D1809,类别表,0)),"※收支类别不在【基础资料】的清单里",IF(AND($L1809="内部转账",$M1809=""),"△内部转账要在「对方账户」写上另一头",IF(AND($L1809="内部转账",$M1809=$C1809),"※对方账户跟本账户是同一个",IF(AND($L1809&lt;&gt;"内部转账",$M1809&lt;&gt;""),"△填了对方账户，但类别不是内部转账",IF($H1809&lt;0,"△这一笔之后该账户余额成负数了，核一下",""))))))))))))</f>
        <v/>
      </c>
    </row>
    <row r="1810">
      <c r="A1810" s="17">
        <f>IF($C1810="","",COUNTA($C$5:$C1810))</f>
        <v/>
      </c>
      <c r="B1810" s="20" t="n"/>
      <c r="C1810" s="18" t="n"/>
      <c r="D1810" s="18" t="n"/>
      <c r="E1810" s="26" t="n"/>
      <c r="F1810" s="19" t="n"/>
      <c r="G1810" s="19" t="n"/>
      <c r="H1810" s="27">
        <f>IF($C1810="","",ROUND(SUMIF(账户表,$C1810,账户期初)+SUMIFS($F$5:F1810,$C$5:C1810,$C1810)-SUMIFS($G$5:G1810,$C$5:C1810,$C1810),2))</f>
        <v/>
      </c>
      <c r="I1810" s="18" t="n"/>
      <c r="J1810" s="18" t="n"/>
      <c r="K1810" s="28">
        <f>IF($B1810="","",--TEXT($B1810,"yyyymm"))</f>
        <v/>
      </c>
      <c r="L1810" s="29">
        <f>IF($D1810="","",IFERROR(INDEX(类别属性,MATCH($D1810,类别表,0)),""))</f>
        <v/>
      </c>
      <c r="M1810" s="18" t="n"/>
      <c r="N1810" s="18" t="n"/>
      <c r="O1810" s="26" t="n"/>
      <c r="P1810" s="21">
        <f>IF($C1810="","",IF(ISNA(MATCH($C1810,账户表,0)),"※这个账户不在【基础资料】的账户档案里",IF($B1810="","※没填日期，这一笔不会进任何月份的报表",IF(AND($F1810&lt;&gt;"",$G1810&lt;&gt;""),"※收入和支出不能同时填",IF(AND(N($F1810)=0,N($G1810)=0),"※收入和支出都没填",IF(OR(N($F1810)&lt;0,N($G1810)&lt;0),"※金额不能填负数，方向反了就换一列填",IF($D1810="","※没填收支类别，分类报表会漏掉这一笔",IF(ISNA(MATCH($D1810,类别表,0)),"※收支类别不在【基础资料】的清单里",IF(AND($L1810="内部转账",$M1810=""),"△内部转账要在「对方账户」写上另一头",IF(AND($L1810="内部转账",$M1810=$C1810),"※对方账户跟本账户是同一个",IF(AND($L1810&lt;&gt;"内部转账",$M1810&lt;&gt;""),"△填了对方账户，但类别不是内部转账",IF($H1810&lt;0,"△这一笔之后该账户余额成负数了，核一下",""))))))))))))</f>
        <v/>
      </c>
    </row>
    <row r="1811">
      <c r="A1811" s="17">
        <f>IF($C1811="","",COUNTA($C$5:$C1811))</f>
        <v/>
      </c>
      <c r="B1811" s="20" t="n"/>
      <c r="C1811" s="18" t="n"/>
      <c r="D1811" s="18" t="n"/>
      <c r="E1811" s="26" t="n"/>
      <c r="F1811" s="19" t="n"/>
      <c r="G1811" s="19" t="n"/>
      <c r="H1811" s="27">
        <f>IF($C1811="","",ROUND(SUMIF(账户表,$C1811,账户期初)+SUMIFS($F$5:F1811,$C$5:C1811,$C1811)-SUMIFS($G$5:G1811,$C$5:C1811,$C1811),2))</f>
        <v/>
      </c>
      <c r="I1811" s="18" t="n"/>
      <c r="J1811" s="18" t="n"/>
      <c r="K1811" s="28">
        <f>IF($B1811="","",--TEXT($B1811,"yyyymm"))</f>
        <v/>
      </c>
      <c r="L1811" s="29">
        <f>IF($D1811="","",IFERROR(INDEX(类别属性,MATCH($D1811,类别表,0)),""))</f>
        <v/>
      </c>
      <c r="M1811" s="18" t="n"/>
      <c r="N1811" s="18" t="n"/>
      <c r="O1811" s="26" t="n"/>
      <c r="P1811" s="21">
        <f>IF($C1811="","",IF(ISNA(MATCH($C1811,账户表,0)),"※这个账户不在【基础资料】的账户档案里",IF($B1811="","※没填日期，这一笔不会进任何月份的报表",IF(AND($F1811&lt;&gt;"",$G1811&lt;&gt;""),"※收入和支出不能同时填",IF(AND(N($F1811)=0,N($G1811)=0),"※收入和支出都没填",IF(OR(N($F1811)&lt;0,N($G1811)&lt;0),"※金额不能填负数，方向反了就换一列填",IF($D1811="","※没填收支类别，分类报表会漏掉这一笔",IF(ISNA(MATCH($D1811,类别表,0)),"※收支类别不在【基础资料】的清单里",IF(AND($L1811="内部转账",$M1811=""),"△内部转账要在「对方账户」写上另一头",IF(AND($L1811="内部转账",$M1811=$C1811),"※对方账户跟本账户是同一个",IF(AND($L1811&lt;&gt;"内部转账",$M1811&lt;&gt;""),"△填了对方账户，但类别不是内部转账",IF($H1811&lt;0,"△这一笔之后该账户余额成负数了，核一下",""))))))))))))</f>
        <v/>
      </c>
    </row>
    <row r="1812">
      <c r="A1812" s="17">
        <f>IF($C1812="","",COUNTA($C$5:$C1812))</f>
        <v/>
      </c>
      <c r="B1812" s="20" t="n"/>
      <c r="C1812" s="18" t="n"/>
      <c r="D1812" s="18" t="n"/>
      <c r="E1812" s="26" t="n"/>
      <c r="F1812" s="19" t="n"/>
      <c r="G1812" s="19" t="n"/>
      <c r="H1812" s="27">
        <f>IF($C1812="","",ROUND(SUMIF(账户表,$C1812,账户期初)+SUMIFS($F$5:F1812,$C$5:C1812,$C1812)-SUMIFS($G$5:G1812,$C$5:C1812,$C1812),2))</f>
        <v/>
      </c>
      <c r="I1812" s="18" t="n"/>
      <c r="J1812" s="18" t="n"/>
      <c r="K1812" s="28">
        <f>IF($B1812="","",--TEXT($B1812,"yyyymm"))</f>
        <v/>
      </c>
      <c r="L1812" s="29">
        <f>IF($D1812="","",IFERROR(INDEX(类别属性,MATCH($D1812,类别表,0)),""))</f>
        <v/>
      </c>
      <c r="M1812" s="18" t="n"/>
      <c r="N1812" s="18" t="n"/>
      <c r="O1812" s="26" t="n"/>
      <c r="P1812" s="21">
        <f>IF($C1812="","",IF(ISNA(MATCH($C1812,账户表,0)),"※这个账户不在【基础资料】的账户档案里",IF($B1812="","※没填日期，这一笔不会进任何月份的报表",IF(AND($F1812&lt;&gt;"",$G1812&lt;&gt;""),"※收入和支出不能同时填",IF(AND(N($F1812)=0,N($G1812)=0),"※收入和支出都没填",IF(OR(N($F1812)&lt;0,N($G1812)&lt;0),"※金额不能填负数，方向反了就换一列填",IF($D1812="","※没填收支类别，分类报表会漏掉这一笔",IF(ISNA(MATCH($D1812,类别表,0)),"※收支类别不在【基础资料】的清单里",IF(AND($L1812="内部转账",$M1812=""),"△内部转账要在「对方账户」写上另一头",IF(AND($L1812="内部转账",$M1812=$C1812),"※对方账户跟本账户是同一个",IF(AND($L1812&lt;&gt;"内部转账",$M1812&lt;&gt;""),"△填了对方账户，但类别不是内部转账",IF($H1812&lt;0,"△这一笔之后该账户余额成负数了，核一下",""))))))))))))</f>
        <v/>
      </c>
    </row>
    <row r="1813">
      <c r="A1813" s="17">
        <f>IF($C1813="","",COUNTA($C$5:$C1813))</f>
        <v/>
      </c>
      <c r="B1813" s="20" t="n"/>
      <c r="C1813" s="18" t="n"/>
      <c r="D1813" s="18" t="n"/>
      <c r="E1813" s="26" t="n"/>
      <c r="F1813" s="19" t="n"/>
      <c r="G1813" s="19" t="n"/>
      <c r="H1813" s="27">
        <f>IF($C1813="","",ROUND(SUMIF(账户表,$C1813,账户期初)+SUMIFS($F$5:F1813,$C$5:C1813,$C1813)-SUMIFS($G$5:G1813,$C$5:C1813,$C1813),2))</f>
        <v/>
      </c>
      <c r="I1813" s="18" t="n"/>
      <c r="J1813" s="18" t="n"/>
      <c r="K1813" s="28">
        <f>IF($B1813="","",--TEXT($B1813,"yyyymm"))</f>
        <v/>
      </c>
      <c r="L1813" s="29">
        <f>IF($D1813="","",IFERROR(INDEX(类别属性,MATCH($D1813,类别表,0)),""))</f>
        <v/>
      </c>
      <c r="M1813" s="18" t="n"/>
      <c r="N1813" s="18" t="n"/>
      <c r="O1813" s="26" t="n"/>
      <c r="P1813" s="21">
        <f>IF($C1813="","",IF(ISNA(MATCH($C1813,账户表,0)),"※这个账户不在【基础资料】的账户档案里",IF($B1813="","※没填日期，这一笔不会进任何月份的报表",IF(AND($F1813&lt;&gt;"",$G1813&lt;&gt;""),"※收入和支出不能同时填",IF(AND(N($F1813)=0,N($G1813)=0),"※收入和支出都没填",IF(OR(N($F1813)&lt;0,N($G1813)&lt;0),"※金额不能填负数，方向反了就换一列填",IF($D1813="","※没填收支类别，分类报表会漏掉这一笔",IF(ISNA(MATCH($D1813,类别表,0)),"※收支类别不在【基础资料】的清单里",IF(AND($L1813="内部转账",$M1813=""),"△内部转账要在「对方账户」写上另一头",IF(AND($L1813="内部转账",$M1813=$C1813),"※对方账户跟本账户是同一个",IF(AND($L1813&lt;&gt;"内部转账",$M1813&lt;&gt;""),"△填了对方账户，但类别不是内部转账",IF($H1813&lt;0,"△这一笔之后该账户余额成负数了，核一下",""))))))))))))</f>
        <v/>
      </c>
    </row>
    <row r="1814">
      <c r="A1814" s="17">
        <f>IF($C1814="","",COUNTA($C$5:$C1814))</f>
        <v/>
      </c>
      <c r="B1814" s="20" t="n"/>
      <c r="C1814" s="18" t="n"/>
      <c r="D1814" s="18" t="n"/>
      <c r="E1814" s="26" t="n"/>
      <c r="F1814" s="19" t="n"/>
      <c r="G1814" s="19" t="n"/>
      <c r="H1814" s="27">
        <f>IF($C1814="","",ROUND(SUMIF(账户表,$C1814,账户期初)+SUMIFS($F$5:F1814,$C$5:C1814,$C1814)-SUMIFS($G$5:G1814,$C$5:C1814,$C1814),2))</f>
        <v/>
      </c>
      <c r="I1814" s="18" t="n"/>
      <c r="J1814" s="18" t="n"/>
      <c r="K1814" s="28">
        <f>IF($B1814="","",--TEXT($B1814,"yyyymm"))</f>
        <v/>
      </c>
      <c r="L1814" s="29">
        <f>IF($D1814="","",IFERROR(INDEX(类别属性,MATCH($D1814,类别表,0)),""))</f>
        <v/>
      </c>
      <c r="M1814" s="18" t="n"/>
      <c r="N1814" s="18" t="n"/>
      <c r="O1814" s="26" t="n"/>
      <c r="P1814" s="21">
        <f>IF($C1814="","",IF(ISNA(MATCH($C1814,账户表,0)),"※这个账户不在【基础资料】的账户档案里",IF($B1814="","※没填日期，这一笔不会进任何月份的报表",IF(AND($F1814&lt;&gt;"",$G1814&lt;&gt;""),"※收入和支出不能同时填",IF(AND(N($F1814)=0,N($G1814)=0),"※收入和支出都没填",IF(OR(N($F1814)&lt;0,N($G1814)&lt;0),"※金额不能填负数，方向反了就换一列填",IF($D1814="","※没填收支类别，分类报表会漏掉这一笔",IF(ISNA(MATCH($D1814,类别表,0)),"※收支类别不在【基础资料】的清单里",IF(AND($L1814="内部转账",$M1814=""),"△内部转账要在「对方账户」写上另一头",IF(AND($L1814="内部转账",$M1814=$C1814),"※对方账户跟本账户是同一个",IF(AND($L1814&lt;&gt;"内部转账",$M1814&lt;&gt;""),"△填了对方账户，但类别不是内部转账",IF($H1814&lt;0,"△这一笔之后该账户余额成负数了，核一下",""))))))))))))</f>
        <v/>
      </c>
    </row>
    <row r="1815">
      <c r="A1815" s="17">
        <f>IF($C1815="","",COUNTA($C$5:$C1815))</f>
        <v/>
      </c>
      <c r="B1815" s="20" t="n"/>
      <c r="C1815" s="18" t="n"/>
      <c r="D1815" s="18" t="n"/>
      <c r="E1815" s="26" t="n"/>
      <c r="F1815" s="19" t="n"/>
      <c r="G1815" s="19" t="n"/>
      <c r="H1815" s="27">
        <f>IF($C1815="","",ROUND(SUMIF(账户表,$C1815,账户期初)+SUMIFS($F$5:F1815,$C$5:C1815,$C1815)-SUMIFS($G$5:G1815,$C$5:C1815,$C1815),2))</f>
        <v/>
      </c>
      <c r="I1815" s="18" t="n"/>
      <c r="J1815" s="18" t="n"/>
      <c r="K1815" s="28">
        <f>IF($B1815="","",--TEXT($B1815,"yyyymm"))</f>
        <v/>
      </c>
      <c r="L1815" s="29">
        <f>IF($D1815="","",IFERROR(INDEX(类别属性,MATCH($D1815,类别表,0)),""))</f>
        <v/>
      </c>
      <c r="M1815" s="18" t="n"/>
      <c r="N1815" s="18" t="n"/>
      <c r="O1815" s="26" t="n"/>
      <c r="P1815" s="21">
        <f>IF($C1815="","",IF(ISNA(MATCH($C1815,账户表,0)),"※这个账户不在【基础资料】的账户档案里",IF($B1815="","※没填日期，这一笔不会进任何月份的报表",IF(AND($F1815&lt;&gt;"",$G1815&lt;&gt;""),"※收入和支出不能同时填",IF(AND(N($F1815)=0,N($G1815)=0),"※收入和支出都没填",IF(OR(N($F1815)&lt;0,N($G1815)&lt;0),"※金额不能填负数，方向反了就换一列填",IF($D1815="","※没填收支类别，分类报表会漏掉这一笔",IF(ISNA(MATCH($D1815,类别表,0)),"※收支类别不在【基础资料】的清单里",IF(AND($L1815="内部转账",$M1815=""),"△内部转账要在「对方账户」写上另一头",IF(AND($L1815="内部转账",$M1815=$C1815),"※对方账户跟本账户是同一个",IF(AND($L1815&lt;&gt;"内部转账",$M1815&lt;&gt;""),"△填了对方账户，但类别不是内部转账",IF($H1815&lt;0,"△这一笔之后该账户余额成负数了，核一下",""))))))))))))</f>
        <v/>
      </c>
    </row>
    <row r="1816">
      <c r="A1816" s="17">
        <f>IF($C1816="","",COUNTA($C$5:$C1816))</f>
        <v/>
      </c>
      <c r="B1816" s="20" t="n"/>
      <c r="C1816" s="18" t="n"/>
      <c r="D1816" s="18" t="n"/>
      <c r="E1816" s="26" t="n"/>
      <c r="F1816" s="19" t="n"/>
      <c r="G1816" s="19" t="n"/>
      <c r="H1816" s="27">
        <f>IF($C1816="","",ROUND(SUMIF(账户表,$C1816,账户期初)+SUMIFS($F$5:F1816,$C$5:C1816,$C1816)-SUMIFS($G$5:G1816,$C$5:C1816,$C1816),2))</f>
        <v/>
      </c>
      <c r="I1816" s="18" t="n"/>
      <c r="J1816" s="18" t="n"/>
      <c r="K1816" s="28">
        <f>IF($B1816="","",--TEXT($B1816,"yyyymm"))</f>
        <v/>
      </c>
      <c r="L1816" s="29">
        <f>IF($D1816="","",IFERROR(INDEX(类别属性,MATCH($D1816,类别表,0)),""))</f>
        <v/>
      </c>
      <c r="M1816" s="18" t="n"/>
      <c r="N1816" s="18" t="n"/>
      <c r="O1816" s="26" t="n"/>
      <c r="P1816" s="21">
        <f>IF($C1816="","",IF(ISNA(MATCH($C1816,账户表,0)),"※这个账户不在【基础资料】的账户档案里",IF($B1816="","※没填日期，这一笔不会进任何月份的报表",IF(AND($F1816&lt;&gt;"",$G1816&lt;&gt;""),"※收入和支出不能同时填",IF(AND(N($F1816)=0,N($G1816)=0),"※收入和支出都没填",IF(OR(N($F1816)&lt;0,N($G1816)&lt;0),"※金额不能填负数，方向反了就换一列填",IF($D1816="","※没填收支类别，分类报表会漏掉这一笔",IF(ISNA(MATCH($D1816,类别表,0)),"※收支类别不在【基础资料】的清单里",IF(AND($L1816="内部转账",$M1816=""),"△内部转账要在「对方账户」写上另一头",IF(AND($L1816="内部转账",$M1816=$C1816),"※对方账户跟本账户是同一个",IF(AND($L1816&lt;&gt;"内部转账",$M1816&lt;&gt;""),"△填了对方账户，但类别不是内部转账",IF($H1816&lt;0,"△这一笔之后该账户余额成负数了，核一下",""))))))))))))</f>
        <v/>
      </c>
    </row>
    <row r="1817">
      <c r="A1817" s="17">
        <f>IF($C1817="","",COUNTA($C$5:$C1817))</f>
        <v/>
      </c>
      <c r="B1817" s="20" t="n"/>
      <c r="C1817" s="18" t="n"/>
      <c r="D1817" s="18" t="n"/>
      <c r="E1817" s="26" t="n"/>
      <c r="F1817" s="19" t="n"/>
      <c r="G1817" s="19" t="n"/>
      <c r="H1817" s="27">
        <f>IF($C1817="","",ROUND(SUMIF(账户表,$C1817,账户期初)+SUMIFS($F$5:F1817,$C$5:C1817,$C1817)-SUMIFS($G$5:G1817,$C$5:C1817,$C1817),2))</f>
        <v/>
      </c>
      <c r="I1817" s="18" t="n"/>
      <c r="J1817" s="18" t="n"/>
      <c r="K1817" s="28">
        <f>IF($B1817="","",--TEXT($B1817,"yyyymm"))</f>
        <v/>
      </c>
      <c r="L1817" s="29">
        <f>IF($D1817="","",IFERROR(INDEX(类别属性,MATCH($D1817,类别表,0)),""))</f>
        <v/>
      </c>
      <c r="M1817" s="18" t="n"/>
      <c r="N1817" s="18" t="n"/>
      <c r="O1817" s="26" t="n"/>
      <c r="P1817" s="21">
        <f>IF($C1817="","",IF(ISNA(MATCH($C1817,账户表,0)),"※这个账户不在【基础资料】的账户档案里",IF($B1817="","※没填日期，这一笔不会进任何月份的报表",IF(AND($F1817&lt;&gt;"",$G1817&lt;&gt;""),"※收入和支出不能同时填",IF(AND(N($F1817)=0,N($G1817)=0),"※收入和支出都没填",IF(OR(N($F1817)&lt;0,N($G1817)&lt;0),"※金额不能填负数，方向反了就换一列填",IF($D1817="","※没填收支类别，分类报表会漏掉这一笔",IF(ISNA(MATCH($D1817,类别表,0)),"※收支类别不在【基础资料】的清单里",IF(AND($L1817="内部转账",$M1817=""),"△内部转账要在「对方账户」写上另一头",IF(AND($L1817="内部转账",$M1817=$C1817),"※对方账户跟本账户是同一个",IF(AND($L1817&lt;&gt;"内部转账",$M1817&lt;&gt;""),"△填了对方账户，但类别不是内部转账",IF($H1817&lt;0,"△这一笔之后该账户余额成负数了，核一下",""))))))))))))</f>
        <v/>
      </c>
    </row>
    <row r="1818">
      <c r="A1818" s="17">
        <f>IF($C1818="","",COUNTA($C$5:$C1818))</f>
        <v/>
      </c>
      <c r="B1818" s="20" t="n"/>
      <c r="C1818" s="18" t="n"/>
      <c r="D1818" s="18" t="n"/>
      <c r="E1818" s="26" t="n"/>
      <c r="F1818" s="19" t="n"/>
      <c r="G1818" s="19" t="n"/>
      <c r="H1818" s="27">
        <f>IF($C1818="","",ROUND(SUMIF(账户表,$C1818,账户期初)+SUMIFS($F$5:F1818,$C$5:C1818,$C1818)-SUMIFS($G$5:G1818,$C$5:C1818,$C1818),2))</f>
        <v/>
      </c>
      <c r="I1818" s="18" t="n"/>
      <c r="J1818" s="18" t="n"/>
      <c r="K1818" s="28">
        <f>IF($B1818="","",--TEXT($B1818,"yyyymm"))</f>
        <v/>
      </c>
      <c r="L1818" s="29">
        <f>IF($D1818="","",IFERROR(INDEX(类别属性,MATCH($D1818,类别表,0)),""))</f>
        <v/>
      </c>
      <c r="M1818" s="18" t="n"/>
      <c r="N1818" s="18" t="n"/>
      <c r="O1818" s="26" t="n"/>
      <c r="P1818" s="21">
        <f>IF($C1818="","",IF(ISNA(MATCH($C1818,账户表,0)),"※这个账户不在【基础资料】的账户档案里",IF($B1818="","※没填日期，这一笔不会进任何月份的报表",IF(AND($F1818&lt;&gt;"",$G1818&lt;&gt;""),"※收入和支出不能同时填",IF(AND(N($F1818)=0,N($G1818)=0),"※收入和支出都没填",IF(OR(N($F1818)&lt;0,N($G1818)&lt;0),"※金额不能填负数，方向反了就换一列填",IF($D1818="","※没填收支类别，分类报表会漏掉这一笔",IF(ISNA(MATCH($D1818,类别表,0)),"※收支类别不在【基础资料】的清单里",IF(AND($L1818="内部转账",$M1818=""),"△内部转账要在「对方账户」写上另一头",IF(AND($L1818="内部转账",$M1818=$C1818),"※对方账户跟本账户是同一个",IF(AND($L1818&lt;&gt;"内部转账",$M1818&lt;&gt;""),"△填了对方账户，但类别不是内部转账",IF($H1818&lt;0,"△这一笔之后该账户余额成负数了，核一下",""))))))))))))</f>
        <v/>
      </c>
    </row>
    <row r="1819">
      <c r="A1819" s="17">
        <f>IF($C1819="","",COUNTA($C$5:$C1819))</f>
        <v/>
      </c>
      <c r="B1819" s="20" t="n"/>
      <c r="C1819" s="18" t="n"/>
      <c r="D1819" s="18" t="n"/>
      <c r="E1819" s="26" t="n"/>
      <c r="F1819" s="19" t="n"/>
      <c r="G1819" s="19" t="n"/>
      <c r="H1819" s="27">
        <f>IF($C1819="","",ROUND(SUMIF(账户表,$C1819,账户期初)+SUMIFS($F$5:F1819,$C$5:C1819,$C1819)-SUMIFS($G$5:G1819,$C$5:C1819,$C1819),2))</f>
        <v/>
      </c>
      <c r="I1819" s="18" t="n"/>
      <c r="J1819" s="18" t="n"/>
      <c r="K1819" s="28">
        <f>IF($B1819="","",--TEXT($B1819,"yyyymm"))</f>
        <v/>
      </c>
      <c r="L1819" s="29">
        <f>IF($D1819="","",IFERROR(INDEX(类别属性,MATCH($D1819,类别表,0)),""))</f>
        <v/>
      </c>
      <c r="M1819" s="18" t="n"/>
      <c r="N1819" s="18" t="n"/>
      <c r="O1819" s="26" t="n"/>
      <c r="P1819" s="21">
        <f>IF($C1819="","",IF(ISNA(MATCH($C1819,账户表,0)),"※这个账户不在【基础资料】的账户档案里",IF($B1819="","※没填日期，这一笔不会进任何月份的报表",IF(AND($F1819&lt;&gt;"",$G1819&lt;&gt;""),"※收入和支出不能同时填",IF(AND(N($F1819)=0,N($G1819)=0),"※收入和支出都没填",IF(OR(N($F1819)&lt;0,N($G1819)&lt;0),"※金额不能填负数，方向反了就换一列填",IF($D1819="","※没填收支类别，分类报表会漏掉这一笔",IF(ISNA(MATCH($D1819,类别表,0)),"※收支类别不在【基础资料】的清单里",IF(AND($L1819="内部转账",$M1819=""),"△内部转账要在「对方账户」写上另一头",IF(AND($L1819="内部转账",$M1819=$C1819),"※对方账户跟本账户是同一个",IF(AND($L1819&lt;&gt;"内部转账",$M1819&lt;&gt;""),"△填了对方账户，但类别不是内部转账",IF($H1819&lt;0,"△这一笔之后该账户余额成负数了，核一下",""))))))))))))</f>
        <v/>
      </c>
    </row>
    <row r="1820">
      <c r="A1820" s="17">
        <f>IF($C1820="","",COUNTA($C$5:$C1820))</f>
        <v/>
      </c>
      <c r="B1820" s="20" t="n"/>
      <c r="C1820" s="18" t="n"/>
      <c r="D1820" s="18" t="n"/>
      <c r="E1820" s="26" t="n"/>
      <c r="F1820" s="19" t="n"/>
      <c r="G1820" s="19" t="n"/>
      <c r="H1820" s="27">
        <f>IF($C1820="","",ROUND(SUMIF(账户表,$C1820,账户期初)+SUMIFS($F$5:F1820,$C$5:C1820,$C1820)-SUMIFS($G$5:G1820,$C$5:C1820,$C1820),2))</f>
        <v/>
      </c>
      <c r="I1820" s="18" t="n"/>
      <c r="J1820" s="18" t="n"/>
      <c r="K1820" s="28">
        <f>IF($B1820="","",--TEXT($B1820,"yyyymm"))</f>
        <v/>
      </c>
      <c r="L1820" s="29">
        <f>IF($D1820="","",IFERROR(INDEX(类别属性,MATCH($D1820,类别表,0)),""))</f>
        <v/>
      </c>
      <c r="M1820" s="18" t="n"/>
      <c r="N1820" s="18" t="n"/>
      <c r="O1820" s="26" t="n"/>
      <c r="P1820" s="21">
        <f>IF($C1820="","",IF(ISNA(MATCH($C1820,账户表,0)),"※这个账户不在【基础资料】的账户档案里",IF($B1820="","※没填日期，这一笔不会进任何月份的报表",IF(AND($F1820&lt;&gt;"",$G1820&lt;&gt;""),"※收入和支出不能同时填",IF(AND(N($F1820)=0,N($G1820)=0),"※收入和支出都没填",IF(OR(N($F1820)&lt;0,N($G1820)&lt;0),"※金额不能填负数，方向反了就换一列填",IF($D1820="","※没填收支类别，分类报表会漏掉这一笔",IF(ISNA(MATCH($D1820,类别表,0)),"※收支类别不在【基础资料】的清单里",IF(AND($L1820="内部转账",$M1820=""),"△内部转账要在「对方账户」写上另一头",IF(AND($L1820="内部转账",$M1820=$C1820),"※对方账户跟本账户是同一个",IF(AND($L1820&lt;&gt;"内部转账",$M1820&lt;&gt;""),"△填了对方账户，但类别不是内部转账",IF($H1820&lt;0,"△这一笔之后该账户余额成负数了，核一下",""))))))))))))</f>
        <v/>
      </c>
    </row>
    <row r="1821">
      <c r="A1821" s="17">
        <f>IF($C1821="","",COUNTA($C$5:$C1821))</f>
        <v/>
      </c>
      <c r="B1821" s="20" t="n"/>
      <c r="C1821" s="18" t="n"/>
      <c r="D1821" s="18" t="n"/>
      <c r="E1821" s="26" t="n"/>
      <c r="F1821" s="19" t="n"/>
      <c r="G1821" s="19" t="n"/>
      <c r="H1821" s="27">
        <f>IF($C1821="","",ROUND(SUMIF(账户表,$C1821,账户期初)+SUMIFS($F$5:F1821,$C$5:C1821,$C1821)-SUMIFS($G$5:G1821,$C$5:C1821,$C1821),2))</f>
        <v/>
      </c>
      <c r="I1821" s="18" t="n"/>
      <c r="J1821" s="18" t="n"/>
      <c r="K1821" s="28">
        <f>IF($B1821="","",--TEXT($B1821,"yyyymm"))</f>
        <v/>
      </c>
      <c r="L1821" s="29">
        <f>IF($D1821="","",IFERROR(INDEX(类别属性,MATCH($D1821,类别表,0)),""))</f>
        <v/>
      </c>
      <c r="M1821" s="18" t="n"/>
      <c r="N1821" s="18" t="n"/>
      <c r="O1821" s="26" t="n"/>
      <c r="P1821" s="21">
        <f>IF($C1821="","",IF(ISNA(MATCH($C1821,账户表,0)),"※这个账户不在【基础资料】的账户档案里",IF($B1821="","※没填日期，这一笔不会进任何月份的报表",IF(AND($F1821&lt;&gt;"",$G1821&lt;&gt;""),"※收入和支出不能同时填",IF(AND(N($F1821)=0,N($G1821)=0),"※收入和支出都没填",IF(OR(N($F1821)&lt;0,N($G1821)&lt;0),"※金额不能填负数，方向反了就换一列填",IF($D1821="","※没填收支类别，分类报表会漏掉这一笔",IF(ISNA(MATCH($D1821,类别表,0)),"※收支类别不在【基础资料】的清单里",IF(AND($L1821="内部转账",$M1821=""),"△内部转账要在「对方账户」写上另一头",IF(AND($L1821="内部转账",$M1821=$C1821),"※对方账户跟本账户是同一个",IF(AND($L1821&lt;&gt;"内部转账",$M1821&lt;&gt;""),"△填了对方账户，但类别不是内部转账",IF($H1821&lt;0,"△这一笔之后该账户余额成负数了，核一下",""))))))))))))</f>
        <v/>
      </c>
    </row>
    <row r="1822">
      <c r="A1822" s="17">
        <f>IF($C1822="","",COUNTA($C$5:$C1822))</f>
        <v/>
      </c>
      <c r="B1822" s="20" t="n"/>
      <c r="C1822" s="18" t="n"/>
      <c r="D1822" s="18" t="n"/>
      <c r="E1822" s="26" t="n"/>
      <c r="F1822" s="19" t="n"/>
      <c r="G1822" s="19" t="n"/>
      <c r="H1822" s="27">
        <f>IF($C1822="","",ROUND(SUMIF(账户表,$C1822,账户期初)+SUMIFS($F$5:F1822,$C$5:C1822,$C1822)-SUMIFS($G$5:G1822,$C$5:C1822,$C1822),2))</f>
        <v/>
      </c>
      <c r="I1822" s="18" t="n"/>
      <c r="J1822" s="18" t="n"/>
      <c r="K1822" s="28">
        <f>IF($B1822="","",--TEXT($B1822,"yyyymm"))</f>
        <v/>
      </c>
      <c r="L1822" s="29">
        <f>IF($D1822="","",IFERROR(INDEX(类别属性,MATCH($D1822,类别表,0)),""))</f>
        <v/>
      </c>
      <c r="M1822" s="18" t="n"/>
      <c r="N1822" s="18" t="n"/>
      <c r="O1822" s="26" t="n"/>
      <c r="P1822" s="21">
        <f>IF($C1822="","",IF(ISNA(MATCH($C1822,账户表,0)),"※这个账户不在【基础资料】的账户档案里",IF($B1822="","※没填日期，这一笔不会进任何月份的报表",IF(AND($F1822&lt;&gt;"",$G1822&lt;&gt;""),"※收入和支出不能同时填",IF(AND(N($F1822)=0,N($G1822)=0),"※收入和支出都没填",IF(OR(N($F1822)&lt;0,N($G1822)&lt;0),"※金额不能填负数，方向反了就换一列填",IF($D1822="","※没填收支类别，分类报表会漏掉这一笔",IF(ISNA(MATCH($D1822,类别表,0)),"※收支类别不在【基础资料】的清单里",IF(AND($L1822="内部转账",$M1822=""),"△内部转账要在「对方账户」写上另一头",IF(AND($L1822="内部转账",$M1822=$C1822),"※对方账户跟本账户是同一个",IF(AND($L1822&lt;&gt;"内部转账",$M1822&lt;&gt;""),"△填了对方账户，但类别不是内部转账",IF($H1822&lt;0,"△这一笔之后该账户余额成负数了，核一下",""))))))))))))</f>
        <v/>
      </c>
    </row>
    <row r="1823">
      <c r="A1823" s="17">
        <f>IF($C1823="","",COUNTA($C$5:$C1823))</f>
        <v/>
      </c>
      <c r="B1823" s="20" t="n"/>
      <c r="C1823" s="18" t="n"/>
      <c r="D1823" s="18" t="n"/>
      <c r="E1823" s="26" t="n"/>
      <c r="F1823" s="19" t="n"/>
      <c r="G1823" s="19" t="n"/>
      <c r="H1823" s="27">
        <f>IF($C1823="","",ROUND(SUMIF(账户表,$C1823,账户期初)+SUMIFS($F$5:F1823,$C$5:C1823,$C1823)-SUMIFS($G$5:G1823,$C$5:C1823,$C1823),2))</f>
        <v/>
      </c>
      <c r="I1823" s="18" t="n"/>
      <c r="J1823" s="18" t="n"/>
      <c r="K1823" s="28">
        <f>IF($B1823="","",--TEXT($B1823,"yyyymm"))</f>
        <v/>
      </c>
      <c r="L1823" s="29">
        <f>IF($D1823="","",IFERROR(INDEX(类别属性,MATCH($D1823,类别表,0)),""))</f>
        <v/>
      </c>
      <c r="M1823" s="18" t="n"/>
      <c r="N1823" s="18" t="n"/>
      <c r="O1823" s="26" t="n"/>
      <c r="P1823" s="21">
        <f>IF($C1823="","",IF(ISNA(MATCH($C1823,账户表,0)),"※这个账户不在【基础资料】的账户档案里",IF($B1823="","※没填日期，这一笔不会进任何月份的报表",IF(AND($F1823&lt;&gt;"",$G1823&lt;&gt;""),"※收入和支出不能同时填",IF(AND(N($F1823)=0,N($G1823)=0),"※收入和支出都没填",IF(OR(N($F1823)&lt;0,N($G1823)&lt;0),"※金额不能填负数，方向反了就换一列填",IF($D1823="","※没填收支类别，分类报表会漏掉这一笔",IF(ISNA(MATCH($D1823,类别表,0)),"※收支类别不在【基础资料】的清单里",IF(AND($L1823="内部转账",$M1823=""),"△内部转账要在「对方账户」写上另一头",IF(AND($L1823="内部转账",$M1823=$C1823),"※对方账户跟本账户是同一个",IF(AND($L1823&lt;&gt;"内部转账",$M1823&lt;&gt;""),"△填了对方账户，但类别不是内部转账",IF($H1823&lt;0,"△这一笔之后该账户余额成负数了，核一下",""))))))))))))</f>
        <v/>
      </c>
    </row>
    <row r="1824">
      <c r="A1824" s="17">
        <f>IF($C1824="","",COUNTA($C$5:$C1824))</f>
        <v/>
      </c>
      <c r="B1824" s="20" t="n"/>
      <c r="C1824" s="18" t="n"/>
      <c r="D1824" s="18" t="n"/>
      <c r="E1824" s="26" t="n"/>
      <c r="F1824" s="19" t="n"/>
      <c r="G1824" s="19" t="n"/>
      <c r="H1824" s="27">
        <f>IF($C1824="","",ROUND(SUMIF(账户表,$C1824,账户期初)+SUMIFS($F$5:F1824,$C$5:C1824,$C1824)-SUMIFS($G$5:G1824,$C$5:C1824,$C1824),2))</f>
        <v/>
      </c>
      <c r="I1824" s="18" t="n"/>
      <c r="J1824" s="18" t="n"/>
      <c r="K1824" s="28">
        <f>IF($B1824="","",--TEXT($B1824,"yyyymm"))</f>
        <v/>
      </c>
      <c r="L1824" s="29">
        <f>IF($D1824="","",IFERROR(INDEX(类别属性,MATCH($D1824,类别表,0)),""))</f>
        <v/>
      </c>
      <c r="M1824" s="18" t="n"/>
      <c r="N1824" s="18" t="n"/>
      <c r="O1824" s="26" t="n"/>
      <c r="P1824" s="21">
        <f>IF($C1824="","",IF(ISNA(MATCH($C1824,账户表,0)),"※这个账户不在【基础资料】的账户档案里",IF($B1824="","※没填日期，这一笔不会进任何月份的报表",IF(AND($F1824&lt;&gt;"",$G1824&lt;&gt;""),"※收入和支出不能同时填",IF(AND(N($F1824)=0,N($G1824)=0),"※收入和支出都没填",IF(OR(N($F1824)&lt;0,N($G1824)&lt;0),"※金额不能填负数，方向反了就换一列填",IF($D1824="","※没填收支类别，分类报表会漏掉这一笔",IF(ISNA(MATCH($D1824,类别表,0)),"※收支类别不在【基础资料】的清单里",IF(AND($L1824="内部转账",$M1824=""),"△内部转账要在「对方账户」写上另一头",IF(AND($L1824="内部转账",$M1824=$C1824),"※对方账户跟本账户是同一个",IF(AND($L1824&lt;&gt;"内部转账",$M1824&lt;&gt;""),"△填了对方账户，但类别不是内部转账",IF($H1824&lt;0,"△这一笔之后该账户余额成负数了，核一下",""))))))))))))</f>
        <v/>
      </c>
    </row>
    <row r="1825">
      <c r="A1825" s="17">
        <f>IF($C1825="","",COUNTA($C$5:$C1825))</f>
        <v/>
      </c>
      <c r="B1825" s="20" t="n"/>
      <c r="C1825" s="18" t="n"/>
      <c r="D1825" s="18" t="n"/>
      <c r="E1825" s="26" t="n"/>
      <c r="F1825" s="19" t="n"/>
      <c r="G1825" s="19" t="n"/>
      <c r="H1825" s="27">
        <f>IF($C1825="","",ROUND(SUMIF(账户表,$C1825,账户期初)+SUMIFS($F$5:F1825,$C$5:C1825,$C1825)-SUMIFS($G$5:G1825,$C$5:C1825,$C1825),2))</f>
        <v/>
      </c>
      <c r="I1825" s="18" t="n"/>
      <c r="J1825" s="18" t="n"/>
      <c r="K1825" s="28">
        <f>IF($B1825="","",--TEXT($B1825,"yyyymm"))</f>
        <v/>
      </c>
      <c r="L1825" s="29">
        <f>IF($D1825="","",IFERROR(INDEX(类别属性,MATCH($D1825,类别表,0)),""))</f>
        <v/>
      </c>
      <c r="M1825" s="18" t="n"/>
      <c r="N1825" s="18" t="n"/>
      <c r="O1825" s="26" t="n"/>
      <c r="P1825" s="21">
        <f>IF($C1825="","",IF(ISNA(MATCH($C1825,账户表,0)),"※这个账户不在【基础资料】的账户档案里",IF($B1825="","※没填日期，这一笔不会进任何月份的报表",IF(AND($F1825&lt;&gt;"",$G1825&lt;&gt;""),"※收入和支出不能同时填",IF(AND(N($F1825)=0,N($G1825)=0),"※收入和支出都没填",IF(OR(N($F1825)&lt;0,N($G1825)&lt;0),"※金额不能填负数，方向反了就换一列填",IF($D1825="","※没填收支类别，分类报表会漏掉这一笔",IF(ISNA(MATCH($D1825,类别表,0)),"※收支类别不在【基础资料】的清单里",IF(AND($L1825="内部转账",$M1825=""),"△内部转账要在「对方账户」写上另一头",IF(AND($L1825="内部转账",$M1825=$C1825),"※对方账户跟本账户是同一个",IF(AND($L1825&lt;&gt;"内部转账",$M1825&lt;&gt;""),"△填了对方账户，但类别不是内部转账",IF($H1825&lt;0,"△这一笔之后该账户余额成负数了，核一下",""))))))))))))</f>
        <v/>
      </c>
    </row>
    <row r="1826">
      <c r="A1826" s="17">
        <f>IF($C1826="","",COUNTA($C$5:$C1826))</f>
        <v/>
      </c>
      <c r="B1826" s="20" t="n"/>
      <c r="C1826" s="18" t="n"/>
      <c r="D1826" s="18" t="n"/>
      <c r="E1826" s="26" t="n"/>
      <c r="F1826" s="19" t="n"/>
      <c r="G1826" s="19" t="n"/>
      <c r="H1826" s="27">
        <f>IF($C1826="","",ROUND(SUMIF(账户表,$C1826,账户期初)+SUMIFS($F$5:F1826,$C$5:C1826,$C1826)-SUMIFS($G$5:G1826,$C$5:C1826,$C1826),2))</f>
        <v/>
      </c>
      <c r="I1826" s="18" t="n"/>
      <c r="J1826" s="18" t="n"/>
      <c r="K1826" s="28">
        <f>IF($B1826="","",--TEXT($B1826,"yyyymm"))</f>
        <v/>
      </c>
      <c r="L1826" s="29">
        <f>IF($D1826="","",IFERROR(INDEX(类别属性,MATCH($D1826,类别表,0)),""))</f>
        <v/>
      </c>
      <c r="M1826" s="18" t="n"/>
      <c r="N1826" s="18" t="n"/>
      <c r="O1826" s="26" t="n"/>
      <c r="P1826" s="21">
        <f>IF($C1826="","",IF(ISNA(MATCH($C1826,账户表,0)),"※这个账户不在【基础资料】的账户档案里",IF($B1826="","※没填日期，这一笔不会进任何月份的报表",IF(AND($F1826&lt;&gt;"",$G1826&lt;&gt;""),"※收入和支出不能同时填",IF(AND(N($F1826)=0,N($G1826)=0),"※收入和支出都没填",IF(OR(N($F1826)&lt;0,N($G1826)&lt;0),"※金额不能填负数，方向反了就换一列填",IF($D1826="","※没填收支类别，分类报表会漏掉这一笔",IF(ISNA(MATCH($D1826,类别表,0)),"※收支类别不在【基础资料】的清单里",IF(AND($L1826="内部转账",$M1826=""),"△内部转账要在「对方账户」写上另一头",IF(AND($L1826="内部转账",$M1826=$C1826),"※对方账户跟本账户是同一个",IF(AND($L1826&lt;&gt;"内部转账",$M1826&lt;&gt;""),"△填了对方账户，但类别不是内部转账",IF($H1826&lt;0,"△这一笔之后该账户余额成负数了，核一下",""))))))))))))</f>
        <v/>
      </c>
    </row>
    <row r="1827">
      <c r="A1827" s="17">
        <f>IF($C1827="","",COUNTA($C$5:$C1827))</f>
        <v/>
      </c>
      <c r="B1827" s="20" t="n"/>
      <c r="C1827" s="18" t="n"/>
      <c r="D1827" s="18" t="n"/>
      <c r="E1827" s="26" t="n"/>
      <c r="F1827" s="19" t="n"/>
      <c r="G1827" s="19" t="n"/>
      <c r="H1827" s="27">
        <f>IF($C1827="","",ROUND(SUMIF(账户表,$C1827,账户期初)+SUMIFS($F$5:F1827,$C$5:C1827,$C1827)-SUMIFS($G$5:G1827,$C$5:C1827,$C1827),2))</f>
        <v/>
      </c>
      <c r="I1827" s="18" t="n"/>
      <c r="J1827" s="18" t="n"/>
      <c r="K1827" s="28">
        <f>IF($B1827="","",--TEXT($B1827,"yyyymm"))</f>
        <v/>
      </c>
      <c r="L1827" s="29">
        <f>IF($D1827="","",IFERROR(INDEX(类别属性,MATCH($D1827,类别表,0)),""))</f>
        <v/>
      </c>
      <c r="M1827" s="18" t="n"/>
      <c r="N1827" s="18" t="n"/>
      <c r="O1827" s="26" t="n"/>
      <c r="P1827" s="21">
        <f>IF($C1827="","",IF(ISNA(MATCH($C1827,账户表,0)),"※这个账户不在【基础资料】的账户档案里",IF($B1827="","※没填日期，这一笔不会进任何月份的报表",IF(AND($F1827&lt;&gt;"",$G1827&lt;&gt;""),"※收入和支出不能同时填",IF(AND(N($F1827)=0,N($G1827)=0),"※收入和支出都没填",IF(OR(N($F1827)&lt;0,N($G1827)&lt;0),"※金额不能填负数，方向反了就换一列填",IF($D1827="","※没填收支类别，分类报表会漏掉这一笔",IF(ISNA(MATCH($D1827,类别表,0)),"※收支类别不在【基础资料】的清单里",IF(AND($L1827="内部转账",$M1827=""),"△内部转账要在「对方账户」写上另一头",IF(AND($L1827="内部转账",$M1827=$C1827),"※对方账户跟本账户是同一个",IF(AND($L1827&lt;&gt;"内部转账",$M1827&lt;&gt;""),"△填了对方账户，但类别不是内部转账",IF($H1827&lt;0,"△这一笔之后该账户余额成负数了，核一下",""))))))))))))</f>
        <v/>
      </c>
    </row>
    <row r="1828">
      <c r="A1828" s="17">
        <f>IF($C1828="","",COUNTA($C$5:$C1828))</f>
        <v/>
      </c>
      <c r="B1828" s="20" t="n"/>
      <c r="C1828" s="18" t="n"/>
      <c r="D1828" s="18" t="n"/>
      <c r="E1828" s="26" t="n"/>
      <c r="F1828" s="19" t="n"/>
      <c r="G1828" s="19" t="n"/>
      <c r="H1828" s="27">
        <f>IF($C1828="","",ROUND(SUMIF(账户表,$C1828,账户期初)+SUMIFS($F$5:F1828,$C$5:C1828,$C1828)-SUMIFS($G$5:G1828,$C$5:C1828,$C1828),2))</f>
        <v/>
      </c>
      <c r="I1828" s="18" t="n"/>
      <c r="J1828" s="18" t="n"/>
      <c r="K1828" s="28">
        <f>IF($B1828="","",--TEXT($B1828,"yyyymm"))</f>
        <v/>
      </c>
      <c r="L1828" s="29">
        <f>IF($D1828="","",IFERROR(INDEX(类别属性,MATCH($D1828,类别表,0)),""))</f>
        <v/>
      </c>
      <c r="M1828" s="18" t="n"/>
      <c r="N1828" s="18" t="n"/>
      <c r="O1828" s="26" t="n"/>
      <c r="P1828" s="21">
        <f>IF($C1828="","",IF(ISNA(MATCH($C1828,账户表,0)),"※这个账户不在【基础资料】的账户档案里",IF($B1828="","※没填日期，这一笔不会进任何月份的报表",IF(AND($F1828&lt;&gt;"",$G1828&lt;&gt;""),"※收入和支出不能同时填",IF(AND(N($F1828)=0,N($G1828)=0),"※收入和支出都没填",IF(OR(N($F1828)&lt;0,N($G1828)&lt;0),"※金额不能填负数，方向反了就换一列填",IF($D1828="","※没填收支类别，分类报表会漏掉这一笔",IF(ISNA(MATCH($D1828,类别表,0)),"※收支类别不在【基础资料】的清单里",IF(AND($L1828="内部转账",$M1828=""),"△内部转账要在「对方账户」写上另一头",IF(AND($L1828="内部转账",$M1828=$C1828),"※对方账户跟本账户是同一个",IF(AND($L1828&lt;&gt;"内部转账",$M1828&lt;&gt;""),"△填了对方账户，但类别不是内部转账",IF($H1828&lt;0,"△这一笔之后该账户余额成负数了，核一下",""))))))))))))</f>
        <v/>
      </c>
    </row>
    <row r="1829">
      <c r="A1829" s="17">
        <f>IF($C1829="","",COUNTA($C$5:$C1829))</f>
        <v/>
      </c>
      <c r="B1829" s="20" t="n"/>
      <c r="C1829" s="18" t="n"/>
      <c r="D1829" s="18" t="n"/>
      <c r="E1829" s="26" t="n"/>
      <c r="F1829" s="19" t="n"/>
      <c r="G1829" s="19" t="n"/>
      <c r="H1829" s="27">
        <f>IF($C1829="","",ROUND(SUMIF(账户表,$C1829,账户期初)+SUMIFS($F$5:F1829,$C$5:C1829,$C1829)-SUMIFS($G$5:G1829,$C$5:C1829,$C1829),2))</f>
        <v/>
      </c>
      <c r="I1829" s="18" t="n"/>
      <c r="J1829" s="18" t="n"/>
      <c r="K1829" s="28">
        <f>IF($B1829="","",--TEXT($B1829,"yyyymm"))</f>
        <v/>
      </c>
      <c r="L1829" s="29">
        <f>IF($D1829="","",IFERROR(INDEX(类别属性,MATCH($D1829,类别表,0)),""))</f>
        <v/>
      </c>
      <c r="M1829" s="18" t="n"/>
      <c r="N1829" s="18" t="n"/>
      <c r="O1829" s="26" t="n"/>
      <c r="P1829" s="21">
        <f>IF($C1829="","",IF(ISNA(MATCH($C1829,账户表,0)),"※这个账户不在【基础资料】的账户档案里",IF($B1829="","※没填日期，这一笔不会进任何月份的报表",IF(AND($F1829&lt;&gt;"",$G1829&lt;&gt;""),"※收入和支出不能同时填",IF(AND(N($F1829)=0,N($G1829)=0),"※收入和支出都没填",IF(OR(N($F1829)&lt;0,N($G1829)&lt;0),"※金额不能填负数，方向反了就换一列填",IF($D1829="","※没填收支类别，分类报表会漏掉这一笔",IF(ISNA(MATCH($D1829,类别表,0)),"※收支类别不在【基础资料】的清单里",IF(AND($L1829="内部转账",$M1829=""),"△内部转账要在「对方账户」写上另一头",IF(AND($L1829="内部转账",$M1829=$C1829),"※对方账户跟本账户是同一个",IF(AND($L1829&lt;&gt;"内部转账",$M1829&lt;&gt;""),"△填了对方账户，但类别不是内部转账",IF($H1829&lt;0,"△这一笔之后该账户余额成负数了，核一下",""))))))))))))</f>
        <v/>
      </c>
    </row>
    <row r="1830">
      <c r="A1830" s="17">
        <f>IF($C1830="","",COUNTA($C$5:$C1830))</f>
        <v/>
      </c>
      <c r="B1830" s="20" t="n"/>
      <c r="C1830" s="18" t="n"/>
      <c r="D1830" s="18" t="n"/>
      <c r="E1830" s="26" t="n"/>
      <c r="F1830" s="19" t="n"/>
      <c r="G1830" s="19" t="n"/>
      <c r="H1830" s="27">
        <f>IF($C1830="","",ROUND(SUMIF(账户表,$C1830,账户期初)+SUMIFS($F$5:F1830,$C$5:C1830,$C1830)-SUMIFS($G$5:G1830,$C$5:C1830,$C1830),2))</f>
        <v/>
      </c>
      <c r="I1830" s="18" t="n"/>
      <c r="J1830" s="18" t="n"/>
      <c r="K1830" s="28">
        <f>IF($B1830="","",--TEXT($B1830,"yyyymm"))</f>
        <v/>
      </c>
      <c r="L1830" s="29">
        <f>IF($D1830="","",IFERROR(INDEX(类别属性,MATCH($D1830,类别表,0)),""))</f>
        <v/>
      </c>
      <c r="M1830" s="18" t="n"/>
      <c r="N1830" s="18" t="n"/>
      <c r="O1830" s="26" t="n"/>
      <c r="P1830" s="21">
        <f>IF($C1830="","",IF(ISNA(MATCH($C1830,账户表,0)),"※这个账户不在【基础资料】的账户档案里",IF($B1830="","※没填日期，这一笔不会进任何月份的报表",IF(AND($F1830&lt;&gt;"",$G1830&lt;&gt;""),"※收入和支出不能同时填",IF(AND(N($F1830)=0,N($G1830)=0),"※收入和支出都没填",IF(OR(N($F1830)&lt;0,N($G1830)&lt;0),"※金额不能填负数，方向反了就换一列填",IF($D1830="","※没填收支类别，分类报表会漏掉这一笔",IF(ISNA(MATCH($D1830,类别表,0)),"※收支类别不在【基础资料】的清单里",IF(AND($L1830="内部转账",$M1830=""),"△内部转账要在「对方账户」写上另一头",IF(AND($L1830="内部转账",$M1830=$C1830),"※对方账户跟本账户是同一个",IF(AND($L1830&lt;&gt;"内部转账",$M1830&lt;&gt;""),"△填了对方账户，但类别不是内部转账",IF($H1830&lt;0,"△这一笔之后该账户余额成负数了，核一下",""))))))))))))</f>
        <v/>
      </c>
    </row>
    <row r="1831">
      <c r="A1831" s="17">
        <f>IF($C1831="","",COUNTA($C$5:$C1831))</f>
        <v/>
      </c>
      <c r="B1831" s="20" t="n"/>
      <c r="C1831" s="18" t="n"/>
      <c r="D1831" s="18" t="n"/>
      <c r="E1831" s="26" t="n"/>
      <c r="F1831" s="19" t="n"/>
      <c r="G1831" s="19" t="n"/>
      <c r="H1831" s="27">
        <f>IF($C1831="","",ROUND(SUMIF(账户表,$C1831,账户期初)+SUMIFS($F$5:F1831,$C$5:C1831,$C1831)-SUMIFS($G$5:G1831,$C$5:C1831,$C1831),2))</f>
        <v/>
      </c>
      <c r="I1831" s="18" t="n"/>
      <c r="J1831" s="18" t="n"/>
      <c r="K1831" s="28">
        <f>IF($B1831="","",--TEXT($B1831,"yyyymm"))</f>
        <v/>
      </c>
      <c r="L1831" s="29">
        <f>IF($D1831="","",IFERROR(INDEX(类别属性,MATCH($D1831,类别表,0)),""))</f>
        <v/>
      </c>
      <c r="M1831" s="18" t="n"/>
      <c r="N1831" s="18" t="n"/>
      <c r="O1831" s="26" t="n"/>
      <c r="P1831" s="21">
        <f>IF($C1831="","",IF(ISNA(MATCH($C1831,账户表,0)),"※这个账户不在【基础资料】的账户档案里",IF($B1831="","※没填日期，这一笔不会进任何月份的报表",IF(AND($F1831&lt;&gt;"",$G1831&lt;&gt;""),"※收入和支出不能同时填",IF(AND(N($F1831)=0,N($G1831)=0),"※收入和支出都没填",IF(OR(N($F1831)&lt;0,N($G1831)&lt;0),"※金额不能填负数，方向反了就换一列填",IF($D1831="","※没填收支类别，分类报表会漏掉这一笔",IF(ISNA(MATCH($D1831,类别表,0)),"※收支类别不在【基础资料】的清单里",IF(AND($L1831="内部转账",$M1831=""),"△内部转账要在「对方账户」写上另一头",IF(AND($L1831="内部转账",$M1831=$C1831),"※对方账户跟本账户是同一个",IF(AND($L1831&lt;&gt;"内部转账",$M1831&lt;&gt;""),"△填了对方账户，但类别不是内部转账",IF($H1831&lt;0,"△这一笔之后该账户余额成负数了，核一下",""))))))))))))</f>
        <v/>
      </c>
    </row>
    <row r="1832">
      <c r="A1832" s="17">
        <f>IF($C1832="","",COUNTA($C$5:$C1832))</f>
        <v/>
      </c>
      <c r="B1832" s="20" t="n"/>
      <c r="C1832" s="18" t="n"/>
      <c r="D1832" s="18" t="n"/>
      <c r="E1832" s="26" t="n"/>
      <c r="F1832" s="19" t="n"/>
      <c r="G1832" s="19" t="n"/>
      <c r="H1832" s="27">
        <f>IF($C1832="","",ROUND(SUMIF(账户表,$C1832,账户期初)+SUMIFS($F$5:F1832,$C$5:C1832,$C1832)-SUMIFS($G$5:G1832,$C$5:C1832,$C1832),2))</f>
        <v/>
      </c>
      <c r="I1832" s="18" t="n"/>
      <c r="J1832" s="18" t="n"/>
      <c r="K1832" s="28">
        <f>IF($B1832="","",--TEXT($B1832,"yyyymm"))</f>
        <v/>
      </c>
      <c r="L1832" s="29">
        <f>IF($D1832="","",IFERROR(INDEX(类别属性,MATCH($D1832,类别表,0)),""))</f>
        <v/>
      </c>
      <c r="M1832" s="18" t="n"/>
      <c r="N1832" s="18" t="n"/>
      <c r="O1832" s="26" t="n"/>
      <c r="P1832" s="21">
        <f>IF($C1832="","",IF(ISNA(MATCH($C1832,账户表,0)),"※这个账户不在【基础资料】的账户档案里",IF($B1832="","※没填日期，这一笔不会进任何月份的报表",IF(AND($F1832&lt;&gt;"",$G1832&lt;&gt;""),"※收入和支出不能同时填",IF(AND(N($F1832)=0,N($G1832)=0),"※收入和支出都没填",IF(OR(N($F1832)&lt;0,N($G1832)&lt;0),"※金额不能填负数，方向反了就换一列填",IF($D1832="","※没填收支类别，分类报表会漏掉这一笔",IF(ISNA(MATCH($D1832,类别表,0)),"※收支类别不在【基础资料】的清单里",IF(AND($L1832="内部转账",$M1832=""),"△内部转账要在「对方账户」写上另一头",IF(AND($L1832="内部转账",$M1832=$C1832),"※对方账户跟本账户是同一个",IF(AND($L1832&lt;&gt;"内部转账",$M1832&lt;&gt;""),"△填了对方账户，但类别不是内部转账",IF($H1832&lt;0,"△这一笔之后该账户余额成负数了，核一下",""))))))))))))</f>
        <v/>
      </c>
    </row>
    <row r="1833">
      <c r="A1833" s="17">
        <f>IF($C1833="","",COUNTA($C$5:$C1833))</f>
        <v/>
      </c>
      <c r="B1833" s="20" t="n"/>
      <c r="C1833" s="18" t="n"/>
      <c r="D1833" s="18" t="n"/>
      <c r="E1833" s="26" t="n"/>
      <c r="F1833" s="19" t="n"/>
      <c r="G1833" s="19" t="n"/>
      <c r="H1833" s="27">
        <f>IF($C1833="","",ROUND(SUMIF(账户表,$C1833,账户期初)+SUMIFS($F$5:F1833,$C$5:C1833,$C1833)-SUMIFS($G$5:G1833,$C$5:C1833,$C1833),2))</f>
        <v/>
      </c>
      <c r="I1833" s="18" t="n"/>
      <c r="J1833" s="18" t="n"/>
      <c r="K1833" s="28">
        <f>IF($B1833="","",--TEXT($B1833,"yyyymm"))</f>
        <v/>
      </c>
      <c r="L1833" s="29">
        <f>IF($D1833="","",IFERROR(INDEX(类别属性,MATCH($D1833,类别表,0)),""))</f>
        <v/>
      </c>
      <c r="M1833" s="18" t="n"/>
      <c r="N1833" s="18" t="n"/>
      <c r="O1833" s="26" t="n"/>
      <c r="P1833" s="21">
        <f>IF($C1833="","",IF(ISNA(MATCH($C1833,账户表,0)),"※这个账户不在【基础资料】的账户档案里",IF($B1833="","※没填日期，这一笔不会进任何月份的报表",IF(AND($F1833&lt;&gt;"",$G1833&lt;&gt;""),"※收入和支出不能同时填",IF(AND(N($F1833)=0,N($G1833)=0),"※收入和支出都没填",IF(OR(N($F1833)&lt;0,N($G1833)&lt;0),"※金额不能填负数，方向反了就换一列填",IF($D1833="","※没填收支类别，分类报表会漏掉这一笔",IF(ISNA(MATCH($D1833,类别表,0)),"※收支类别不在【基础资料】的清单里",IF(AND($L1833="内部转账",$M1833=""),"△内部转账要在「对方账户」写上另一头",IF(AND($L1833="内部转账",$M1833=$C1833),"※对方账户跟本账户是同一个",IF(AND($L1833&lt;&gt;"内部转账",$M1833&lt;&gt;""),"△填了对方账户，但类别不是内部转账",IF($H1833&lt;0,"△这一笔之后该账户余额成负数了，核一下",""))))))))))))</f>
        <v/>
      </c>
    </row>
    <row r="1834">
      <c r="A1834" s="17">
        <f>IF($C1834="","",COUNTA($C$5:$C1834))</f>
        <v/>
      </c>
      <c r="B1834" s="20" t="n"/>
      <c r="C1834" s="18" t="n"/>
      <c r="D1834" s="18" t="n"/>
      <c r="E1834" s="26" t="n"/>
      <c r="F1834" s="19" t="n"/>
      <c r="G1834" s="19" t="n"/>
      <c r="H1834" s="27">
        <f>IF($C1834="","",ROUND(SUMIF(账户表,$C1834,账户期初)+SUMIFS($F$5:F1834,$C$5:C1834,$C1834)-SUMIFS($G$5:G1834,$C$5:C1834,$C1834),2))</f>
        <v/>
      </c>
      <c r="I1834" s="18" t="n"/>
      <c r="J1834" s="18" t="n"/>
      <c r="K1834" s="28">
        <f>IF($B1834="","",--TEXT($B1834,"yyyymm"))</f>
        <v/>
      </c>
      <c r="L1834" s="29">
        <f>IF($D1834="","",IFERROR(INDEX(类别属性,MATCH($D1834,类别表,0)),""))</f>
        <v/>
      </c>
      <c r="M1834" s="18" t="n"/>
      <c r="N1834" s="18" t="n"/>
      <c r="O1834" s="26" t="n"/>
      <c r="P1834" s="21">
        <f>IF($C1834="","",IF(ISNA(MATCH($C1834,账户表,0)),"※这个账户不在【基础资料】的账户档案里",IF($B1834="","※没填日期，这一笔不会进任何月份的报表",IF(AND($F1834&lt;&gt;"",$G1834&lt;&gt;""),"※收入和支出不能同时填",IF(AND(N($F1834)=0,N($G1834)=0),"※收入和支出都没填",IF(OR(N($F1834)&lt;0,N($G1834)&lt;0),"※金额不能填负数，方向反了就换一列填",IF($D1834="","※没填收支类别，分类报表会漏掉这一笔",IF(ISNA(MATCH($D1834,类别表,0)),"※收支类别不在【基础资料】的清单里",IF(AND($L1834="内部转账",$M1834=""),"△内部转账要在「对方账户」写上另一头",IF(AND($L1834="内部转账",$M1834=$C1834),"※对方账户跟本账户是同一个",IF(AND($L1834&lt;&gt;"内部转账",$M1834&lt;&gt;""),"△填了对方账户，但类别不是内部转账",IF($H1834&lt;0,"△这一笔之后该账户余额成负数了，核一下",""))))))))))))</f>
        <v/>
      </c>
    </row>
    <row r="1835">
      <c r="A1835" s="17">
        <f>IF($C1835="","",COUNTA($C$5:$C1835))</f>
        <v/>
      </c>
      <c r="B1835" s="20" t="n"/>
      <c r="C1835" s="18" t="n"/>
      <c r="D1835" s="18" t="n"/>
      <c r="E1835" s="26" t="n"/>
      <c r="F1835" s="19" t="n"/>
      <c r="G1835" s="19" t="n"/>
      <c r="H1835" s="27">
        <f>IF($C1835="","",ROUND(SUMIF(账户表,$C1835,账户期初)+SUMIFS($F$5:F1835,$C$5:C1835,$C1835)-SUMIFS($G$5:G1835,$C$5:C1835,$C1835),2))</f>
        <v/>
      </c>
      <c r="I1835" s="18" t="n"/>
      <c r="J1835" s="18" t="n"/>
      <c r="K1835" s="28">
        <f>IF($B1835="","",--TEXT($B1835,"yyyymm"))</f>
        <v/>
      </c>
      <c r="L1835" s="29">
        <f>IF($D1835="","",IFERROR(INDEX(类别属性,MATCH($D1835,类别表,0)),""))</f>
        <v/>
      </c>
      <c r="M1835" s="18" t="n"/>
      <c r="N1835" s="18" t="n"/>
      <c r="O1835" s="26" t="n"/>
      <c r="P1835" s="21">
        <f>IF($C1835="","",IF(ISNA(MATCH($C1835,账户表,0)),"※这个账户不在【基础资料】的账户档案里",IF($B1835="","※没填日期，这一笔不会进任何月份的报表",IF(AND($F1835&lt;&gt;"",$G1835&lt;&gt;""),"※收入和支出不能同时填",IF(AND(N($F1835)=0,N($G1835)=0),"※收入和支出都没填",IF(OR(N($F1835)&lt;0,N($G1835)&lt;0),"※金额不能填负数，方向反了就换一列填",IF($D1835="","※没填收支类别，分类报表会漏掉这一笔",IF(ISNA(MATCH($D1835,类别表,0)),"※收支类别不在【基础资料】的清单里",IF(AND($L1835="内部转账",$M1835=""),"△内部转账要在「对方账户」写上另一头",IF(AND($L1835="内部转账",$M1835=$C1835),"※对方账户跟本账户是同一个",IF(AND($L1835&lt;&gt;"内部转账",$M1835&lt;&gt;""),"△填了对方账户，但类别不是内部转账",IF($H1835&lt;0,"△这一笔之后该账户余额成负数了，核一下",""))))))))))))</f>
        <v/>
      </c>
    </row>
    <row r="1836">
      <c r="A1836" s="17">
        <f>IF($C1836="","",COUNTA($C$5:$C1836))</f>
        <v/>
      </c>
      <c r="B1836" s="20" t="n"/>
      <c r="C1836" s="18" t="n"/>
      <c r="D1836" s="18" t="n"/>
      <c r="E1836" s="26" t="n"/>
      <c r="F1836" s="19" t="n"/>
      <c r="G1836" s="19" t="n"/>
      <c r="H1836" s="27">
        <f>IF($C1836="","",ROUND(SUMIF(账户表,$C1836,账户期初)+SUMIFS($F$5:F1836,$C$5:C1836,$C1836)-SUMIFS($G$5:G1836,$C$5:C1836,$C1836),2))</f>
        <v/>
      </c>
      <c r="I1836" s="18" t="n"/>
      <c r="J1836" s="18" t="n"/>
      <c r="K1836" s="28">
        <f>IF($B1836="","",--TEXT($B1836,"yyyymm"))</f>
        <v/>
      </c>
      <c r="L1836" s="29">
        <f>IF($D1836="","",IFERROR(INDEX(类别属性,MATCH($D1836,类别表,0)),""))</f>
        <v/>
      </c>
      <c r="M1836" s="18" t="n"/>
      <c r="N1836" s="18" t="n"/>
      <c r="O1836" s="26" t="n"/>
      <c r="P1836" s="21">
        <f>IF($C1836="","",IF(ISNA(MATCH($C1836,账户表,0)),"※这个账户不在【基础资料】的账户档案里",IF($B1836="","※没填日期，这一笔不会进任何月份的报表",IF(AND($F1836&lt;&gt;"",$G1836&lt;&gt;""),"※收入和支出不能同时填",IF(AND(N($F1836)=0,N($G1836)=0),"※收入和支出都没填",IF(OR(N($F1836)&lt;0,N($G1836)&lt;0),"※金额不能填负数，方向反了就换一列填",IF($D1836="","※没填收支类别，分类报表会漏掉这一笔",IF(ISNA(MATCH($D1836,类别表,0)),"※收支类别不在【基础资料】的清单里",IF(AND($L1836="内部转账",$M1836=""),"△内部转账要在「对方账户」写上另一头",IF(AND($L1836="内部转账",$M1836=$C1836),"※对方账户跟本账户是同一个",IF(AND($L1836&lt;&gt;"内部转账",$M1836&lt;&gt;""),"△填了对方账户，但类别不是内部转账",IF($H1836&lt;0,"△这一笔之后该账户余额成负数了，核一下",""))))))))))))</f>
        <v/>
      </c>
    </row>
    <row r="1837">
      <c r="A1837" s="17">
        <f>IF($C1837="","",COUNTA($C$5:$C1837))</f>
        <v/>
      </c>
      <c r="B1837" s="20" t="n"/>
      <c r="C1837" s="18" t="n"/>
      <c r="D1837" s="18" t="n"/>
      <c r="E1837" s="26" t="n"/>
      <c r="F1837" s="19" t="n"/>
      <c r="G1837" s="19" t="n"/>
      <c r="H1837" s="27">
        <f>IF($C1837="","",ROUND(SUMIF(账户表,$C1837,账户期初)+SUMIFS($F$5:F1837,$C$5:C1837,$C1837)-SUMIFS($G$5:G1837,$C$5:C1837,$C1837),2))</f>
        <v/>
      </c>
      <c r="I1837" s="18" t="n"/>
      <c r="J1837" s="18" t="n"/>
      <c r="K1837" s="28">
        <f>IF($B1837="","",--TEXT($B1837,"yyyymm"))</f>
        <v/>
      </c>
      <c r="L1837" s="29">
        <f>IF($D1837="","",IFERROR(INDEX(类别属性,MATCH($D1837,类别表,0)),""))</f>
        <v/>
      </c>
      <c r="M1837" s="18" t="n"/>
      <c r="N1837" s="18" t="n"/>
      <c r="O1837" s="26" t="n"/>
      <c r="P1837" s="21">
        <f>IF($C1837="","",IF(ISNA(MATCH($C1837,账户表,0)),"※这个账户不在【基础资料】的账户档案里",IF($B1837="","※没填日期，这一笔不会进任何月份的报表",IF(AND($F1837&lt;&gt;"",$G1837&lt;&gt;""),"※收入和支出不能同时填",IF(AND(N($F1837)=0,N($G1837)=0),"※收入和支出都没填",IF(OR(N($F1837)&lt;0,N($G1837)&lt;0),"※金额不能填负数，方向反了就换一列填",IF($D1837="","※没填收支类别，分类报表会漏掉这一笔",IF(ISNA(MATCH($D1837,类别表,0)),"※收支类别不在【基础资料】的清单里",IF(AND($L1837="内部转账",$M1837=""),"△内部转账要在「对方账户」写上另一头",IF(AND($L1837="内部转账",$M1837=$C1837),"※对方账户跟本账户是同一个",IF(AND($L1837&lt;&gt;"内部转账",$M1837&lt;&gt;""),"△填了对方账户，但类别不是内部转账",IF($H1837&lt;0,"△这一笔之后该账户余额成负数了，核一下",""))))))))))))</f>
        <v/>
      </c>
    </row>
    <row r="1838">
      <c r="A1838" s="17">
        <f>IF($C1838="","",COUNTA($C$5:$C1838))</f>
        <v/>
      </c>
      <c r="B1838" s="20" t="n"/>
      <c r="C1838" s="18" t="n"/>
      <c r="D1838" s="18" t="n"/>
      <c r="E1838" s="26" t="n"/>
      <c r="F1838" s="19" t="n"/>
      <c r="G1838" s="19" t="n"/>
      <c r="H1838" s="27">
        <f>IF($C1838="","",ROUND(SUMIF(账户表,$C1838,账户期初)+SUMIFS($F$5:F1838,$C$5:C1838,$C1838)-SUMIFS($G$5:G1838,$C$5:C1838,$C1838),2))</f>
        <v/>
      </c>
      <c r="I1838" s="18" t="n"/>
      <c r="J1838" s="18" t="n"/>
      <c r="K1838" s="28">
        <f>IF($B1838="","",--TEXT($B1838,"yyyymm"))</f>
        <v/>
      </c>
      <c r="L1838" s="29">
        <f>IF($D1838="","",IFERROR(INDEX(类别属性,MATCH($D1838,类别表,0)),""))</f>
        <v/>
      </c>
      <c r="M1838" s="18" t="n"/>
      <c r="N1838" s="18" t="n"/>
      <c r="O1838" s="26" t="n"/>
      <c r="P1838" s="21">
        <f>IF($C1838="","",IF(ISNA(MATCH($C1838,账户表,0)),"※这个账户不在【基础资料】的账户档案里",IF($B1838="","※没填日期，这一笔不会进任何月份的报表",IF(AND($F1838&lt;&gt;"",$G1838&lt;&gt;""),"※收入和支出不能同时填",IF(AND(N($F1838)=0,N($G1838)=0),"※收入和支出都没填",IF(OR(N($F1838)&lt;0,N($G1838)&lt;0),"※金额不能填负数，方向反了就换一列填",IF($D1838="","※没填收支类别，分类报表会漏掉这一笔",IF(ISNA(MATCH($D1838,类别表,0)),"※收支类别不在【基础资料】的清单里",IF(AND($L1838="内部转账",$M1838=""),"△内部转账要在「对方账户」写上另一头",IF(AND($L1838="内部转账",$M1838=$C1838),"※对方账户跟本账户是同一个",IF(AND($L1838&lt;&gt;"内部转账",$M1838&lt;&gt;""),"△填了对方账户，但类别不是内部转账",IF($H1838&lt;0,"△这一笔之后该账户余额成负数了，核一下",""))))))))))))</f>
        <v/>
      </c>
    </row>
    <row r="1839">
      <c r="A1839" s="17">
        <f>IF($C1839="","",COUNTA($C$5:$C1839))</f>
        <v/>
      </c>
      <c r="B1839" s="20" t="n"/>
      <c r="C1839" s="18" t="n"/>
      <c r="D1839" s="18" t="n"/>
      <c r="E1839" s="26" t="n"/>
      <c r="F1839" s="19" t="n"/>
      <c r="G1839" s="19" t="n"/>
      <c r="H1839" s="27">
        <f>IF($C1839="","",ROUND(SUMIF(账户表,$C1839,账户期初)+SUMIFS($F$5:F1839,$C$5:C1839,$C1839)-SUMIFS($G$5:G1839,$C$5:C1839,$C1839),2))</f>
        <v/>
      </c>
      <c r="I1839" s="18" t="n"/>
      <c r="J1839" s="18" t="n"/>
      <c r="K1839" s="28">
        <f>IF($B1839="","",--TEXT($B1839,"yyyymm"))</f>
        <v/>
      </c>
      <c r="L1839" s="29">
        <f>IF($D1839="","",IFERROR(INDEX(类别属性,MATCH($D1839,类别表,0)),""))</f>
        <v/>
      </c>
      <c r="M1839" s="18" t="n"/>
      <c r="N1839" s="18" t="n"/>
      <c r="O1839" s="26" t="n"/>
      <c r="P1839" s="21">
        <f>IF($C1839="","",IF(ISNA(MATCH($C1839,账户表,0)),"※这个账户不在【基础资料】的账户档案里",IF($B1839="","※没填日期，这一笔不会进任何月份的报表",IF(AND($F1839&lt;&gt;"",$G1839&lt;&gt;""),"※收入和支出不能同时填",IF(AND(N($F1839)=0,N($G1839)=0),"※收入和支出都没填",IF(OR(N($F1839)&lt;0,N($G1839)&lt;0),"※金额不能填负数，方向反了就换一列填",IF($D1839="","※没填收支类别，分类报表会漏掉这一笔",IF(ISNA(MATCH($D1839,类别表,0)),"※收支类别不在【基础资料】的清单里",IF(AND($L1839="内部转账",$M1839=""),"△内部转账要在「对方账户」写上另一头",IF(AND($L1839="内部转账",$M1839=$C1839),"※对方账户跟本账户是同一个",IF(AND($L1839&lt;&gt;"内部转账",$M1839&lt;&gt;""),"△填了对方账户，但类别不是内部转账",IF($H1839&lt;0,"△这一笔之后该账户余额成负数了，核一下",""))))))))))))</f>
        <v/>
      </c>
    </row>
    <row r="1840">
      <c r="A1840" s="17">
        <f>IF($C1840="","",COUNTA($C$5:$C1840))</f>
        <v/>
      </c>
      <c r="B1840" s="20" t="n"/>
      <c r="C1840" s="18" t="n"/>
      <c r="D1840" s="18" t="n"/>
      <c r="E1840" s="26" t="n"/>
      <c r="F1840" s="19" t="n"/>
      <c r="G1840" s="19" t="n"/>
      <c r="H1840" s="27">
        <f>IF($C1840="","",ROUND(SUMIF(账户表,$C1840,账户期初)+SUMIFS($F$5:F1840,$C$5:C1840,$C1840)-SUMIFS($G$5:G1840,$C$5:C1840,$C1840),2))</f>
        <v/>
      </c>
      <c r="I1840" s="18" t="n"/>
      <c r="J1840" s="18" t="n"/>
      <c r="K1840" s="28">
        <f>IF($B1840="","",--TEXT($B1840,"yyyymm"))</f>
        <v/>
      </c>
      <c r="L1840" s="29">
        <f>IF($D1840="","",IFERROR(INDEX(类别属性,MATCH($D1840,类别表,0)),""))</f>
        <v/>
      </c>
      <c r="M1840" s="18" t="n"/>
      <c r="N1840" s="18" t="n"/>
      <c r="O1840" s="26" t="n"/>
      <c r="P1840" s="21">
        <f>IF($C1840="","",IF(ISNA(MATCH($C1840,账户表,0)),"※这个账户不在【基础资料】的账户档案里",IF($B1840="","※没填日期，这一笔不会进任何月份的报表",IF(AND($F1840&lt;&gt;"",$G1840&lt;&gt;""),"※收入和支出不能同时填",IF(AND(N($F1840)=0,N($G1840)=0),"※收入和支出都没填",IF(OR(N($F1840)&lt;0,N($G1840)&lt;0),"※金额不能填负数，方向反了就换一列填",IF($D1840="","※没填收支类别，分类报表会漏掉这一笔",IF(ISNA(MATCH($D1840,类别表,0)),"※收支类别不在【基础资料】的清单里",IF(AND($L1840="内部转账",$M1840=""),"△内部转账要在「对方账户」写上另一头",IF(AND($L1840="内部转账",$M1840=$C1840),"※对方账户跟本账户是同一个",IF(AND($L1840&lt;&gt;"内部转账",$M1840&lt;&gt;""),"△填了对方账户，但类别不是内部转账",IF($H1840&lt;0,"△这一笔之后该账户余额成负数了，核一下",""))))))))))))</f>
        <v/>
      </c>
    </row>
    <row r="1841">
      <c r="A1841" s="17">
        <f>IF($C1841="","",COUNTA($C$5:$C1841))</f>
        <v/>
      </c>
      <c r="B1841" s="20" t="n"/>
      <c r="C1841" s="18" t="n"/>
      <c r="D1841" s="18" t="n"/>
      <c r="E1841" s="26" t="n"/>
      <c r="F1841" s="19" t="n"/>
      <c r="G1841" s="19" t="n"/>
      <c r="H1841" s="27">
        <f>IF($C1841="","",ROUND(SUMIF(账户表,$C1841,账户期初)+SUMIFS($F$5:F1841,$C$5:C1841,$C1841)-SUMIFS($G$5:G1841,$C$5:C1841,$C1841),2))</f>
        <v/>
      </c>
      <c r="I1841" s="18" t="n"/>
      <c r="J1841" s="18" t="n"/>
      <c r="K1841" s="28">
        <f>IF($B1841="","",--TEXT($B1841,"yyyymm"))</f>
        <v/>
      </c>
      <c r="L1841" s="29">
        <f>IF($D1841="","",IFERROR(INDEX(类别属性,MATCH($D1841,类别表,0)),""))</f>
        <v/>
      </c>
      <c r="M1841" s="18" t="n"/>
      <c r="N1841" s="18" t="n"/>
      <c r="O1841" s="26" t="n"/>
      <c r="P1841" s="21">
        <f>IF($C1841="","",IF(ISNA(MATCH($C1841,账户表,0)),"※这个账户不在【基础资料】的账户档案里",IF($B1841="","※没填日期，这一笔不会进任何月份的报表",IF(AND($F1841&lt;&gt;"",$G1841&lt;&gt;""),"※收入和支出不能同时填",IF(AND(N($F1841)=0,N($G1841)=0),"※收入和支出都没填",IF(OR(N($F1841)&lt;0,N($G1841)&lt;0),"※金额不能填负数，方向反了就换一列填",IF($D1841="","※没填收支类别，分类报表会漏掉这一笔",IF(ISNA(MATCH($D1841,类别表,0)),"※收支类别不在【基础资料】的清单里",IF(AND($L1841="内部转账",$M1841=""),"△内部转账要在「对方账户」写上另一头",IF(AND($L1841="内部转账",$M1841=$C1841),"※对方账户跟本账户是同一个",IF(AND($L1841&lt;&gt;"内部转账",$M1841&lt;&gt;""),"△填了对方账户，但类别不是内部转账",IF($H1841&lt;0,"△这一笔之后该账户余额成负数了，核一下",""))))))))))))</f>
        <v/>
      </c>
    </row>
    <row r="1842">
      <c r="A1842" s="17">
        <f>IF($C1842="","",COUNTA($C$5:$C1842))</f>
        <v/>
      </c>
      <c r="B1842" s="20" t="n"/>
      <c r="C1842" s="18" t="n"/>
      <c r="D1842" s="18" t="n"/>
      <c r="E1842" s="26" t="n"/>
      <c r="F1842" s="19" t="n"/>
      <c r="G1842" s="19" t="n"/>
      <c r="H1842" s="27">
        <f>IF($C1842="","",ROUND(SUMIF(账户表,$C1842,账户期初)+SUMIFS($F$5:F1842,$C$5:C1842,$C1842)-SUMIFS($G$5:G1842,$C$5:C1842,$C1842),2))</f>
        <v/>
      </c>
      <c r="I1842" s="18" t="n"/>
      <c r="J1842" s="18" t="n"/>
      <c r="K1842" s="28">
        <f>IF($B1842="","",--TEXT($B1842,"yyyymm"))</f>
        <v/>
      </c>
      <c r="L1842" s="29">
        <f>IF($D1842="","",IFERROR(INDEX(类别属性,MATCH($D1842,类别表,0)),""))</f>
        <v/>
      </c>
      <c r="M1842" s="18" t="n"/>
      <c r="N1842" s="18" t="n"/>
      <c r="O1842" s="26" t="n"/>
      <c r="P1842" s="21">
        <f>IF($C1842="","",IF(ISNA(MATCH($C1842,账户表,0)),"※这个账户不在【基础资料】的账户档案里",IF($B1842="","※没填日期，这一笔不会进任何月份的报表",IF(AND($F1842&lt;&gt;"",$G1842&lt;&gt;""),"※收入和支出不能同时填",IF(AND(N($F1842)=0,N($G1842)=0),"※收入和支出都没填",IF(OR(N($F1842)&lt;0,N($G1842)&lt;0),"※金额不能填负数，方向反了就换一列填",IF($D1842="","※没填收支类别，分类报表会漏掉这一笔",IF(ISNA(MATCH($D1842,类别表,0)),"※收支类别不在【基础资料】的清单里",IF(AND($L1842="内部转账",$M1842=""),"△内部转账要在「对方账户」写上另一头",IF(AND($L1842="内部转账",$M1842=$C1842),"※对方账户跟本账户是同一个",IF(AND($L1842&lt;&gt;"内部转账",$M1842&lt;&gt;""),"△填了对方账户，但类别不是内部转账",IF($H1842&lt;0,"△这一笔之后该账户余额成负数了，核一下",""))))))))))))</f>
        <v/>
      </c>
    </row>
    <row r="1843">
      <c r="A1843" s="17">
        <f>IF($C1843="","",COUNTA($C$5:$C1843))</f>
        <v/>
      </c>
      <c r="B1843" s="20" t="n"/>
      <c r="C1843" s="18" t="n"/>
      <c r="D1843" s="18" t="n"/>
      <c r="E1843" s="26" t="n"/>
      <c r="F1843" s="19" t="n"/>
      <c r="G1843" s="19" t="n"/>
      <c r="H1843" s="27">
        <f>IF($C1843="","",ROUND(SUMIF(账户表,$C1843,账户期初)+SUMIFS($F$5:F1843,$C$5:C1843,$C1843)-SUMIFS($G$5:G1843,$C$5:C1843,$C1843),2))</f>
        <v/>
      </c>
      <c r="I1843" s="18" t="n"/>
      <c r="J1843" s="18" t="n"/>
      <c r="K1843" s="28">
        <f>IF($B1843="","",--TEXT($B1843,"yyyymm"))</f>
        <v/>
      </c>
      <c r="L1843" s="29">
        <f>IF($D1843="","",IFERROR(INDEX(类别属性,MATCH($D1843,类别表,0)),""))</f>
        <v/>
      </c>
      <c r="M1843" s="18" t="n"/>
      <c r="N1843" s="18" t="n"/>
      <c r="O1843" s="26" t="n"/>
      <c r="P1843" s="21">
        <f>IF($C1843="","",IF(ISNA(MATCH($C1843,账户表,0)),"※这个账户不在【基础资料】的账户档案里",IF($B1843="","※没填日期，这一笔不会进任何月份的报表",IF(AND($F1843&lt;&gt;"",$G1843&lt;&gt;""),"※收入和支出不能同时填",IF(AND(N($F1843)=0,N($G1843)=0),"※收入和支出都没填",IF(OR(N($F1843)&lt;0,N($G1843)&lt;0),"※金额不能填负数，方向反了就换一列填",IF($D1843="","※没填收支类别，分类报表会漏掉这一笔",IF(ISNA(MATCH($D1843,类别表,0)),"※收支类别不在【基础资料】的清单里",IF(AND($L1843="内部转账",$M1843=""),"△内部转账要在「对方账户」写上另一头",IF(AND($L1843="内部转账",$M1843=$C1843),"※对方账户跟本账户是同一个",IF(AND($L1843&lt;&gt;"内部转账",$M1843&lt;&gt;""),"△填了对方账户，但类别不是内部转账",IF($H1843&lt;0,"△这一笔之后该账户余额成负数了，核一下",""))))))))))))</f>
        <v/>
      </c>
    </row>
    <row r="1844">
      <c r="A1844" s="17">
        <f>IF($C1844="","",COUNTA($C$5:$C1844))</f>
        <v/>
      </c>
      <c r="B1844" s="20" t="n"/>
      <c r="C1844" s="18" t="n"/>
      <c r="D1844" s="18" t="n"/>
      <c r="E1844" s="26" t="n"/>
      <c r="F1844" s="19" t="n"/>
      <c r="G1844" s="19" t="n"/>
      <c r="H1844" s="27">
        <f>IF($C1844="","",ROUND(SUMIF(账户表,$C1844,账户期初)+SUMIFS($F$5:F1844,$C$5:C1844,$C1844)-SUMIFS($G$5:G1844,$C$5:C1844,$C1844),2))</f>
        <v/>
      </c>
      <c r="I1844" s="18" t="n"/>
      <c r="J1844" s="18" t="n"/>
      <c r="K1844" s="28">
        <f>IF($B1844="","",--TEXT($B1844,"yyyymm"))</f>
        <v/>
      </c>
      <c r="L1844" s="29">
        <f>IF($D1844="","",IFERROR(INDEX(类别属性,MATCH($D1844,类别表,0)),""))</f>
        <v/>
      </c>
      <c r="M1844" s="18" t="n"/>
      <c r="N1844" s="18" t="n"/>
      <c r="O1844" s="26" t="n"/>
      <c r="P1844" s="21">
        <f>IF($C1844="","",IF(ISNA(MATCH($C1844,账户表,0)),"※这个账户不在【基础资料】的账户档案里",IF($B1844="","※没填日期，这一笔不会进任何月份的报表",IF(AND($F1844&lt;&gt;"",$G1844&lt;&gt;""),"※收入和支出不能同时填",IF(AND(N($F1844)=0,N($G1844)=0),"※收入和支出都没填",IF(OR(N($F1844)&lt;0,N($G1844)&lt;0),"※金额不能填负数，方向反了就换一列填",IF($D1844="","※没填收支类别，分类报表会漏掉这一笔",IF(ISNA(MATCH($D1844,类别表,0)),"※收支类别不在【基础资料】的清单里",IF(AND($L1844="内部转账",$M1844=""),"△内部转账要在「对方账户」写上另一头",IF(AND($L1844="内部转账",$M1844=$C1844),"※对方账户跟本账户是同一个",IF(AND($L1844&lt;&gt;"内部转账",$M1844&lt;&gt;""),"△填了对方账户，但类别不是内部转账",IF($H1844&lt;0,"△这一笔之后该账户余额成负数了，核一下",""))))))))))))</f>
        <v/>
      </c>
    </row>
    <row r="1845">
      <c r="A1845" s="17">
        <f>IF($C1845="","",COUNTA($C$5:$C1845))</f>
        <v/>
      </c>
      <c r="B1845" s="20" t="n"/>
      <c r="C1845" s="18" t="n"/>
      <c r="D1845" s="18" t="n"/>
      <c r="E1845" s="26" t="n"/>
      <c r="F1845" s="19" t="n"/>
      <c r="G1845" s="19" t="n"/>
      <c r="H1845" s="27">
        <f>IF($C1845="","",ROUND(SUMIF(账户表,$C1845,账户期初)+SUMIFS($F$5:F1845,$C$5:C1845,$C1845)-SUMIFS($G$5:G1845,$C$5:C1845,$C1845),2))</f>
        <v/>
      </c>
      <c r="I1845" s="18" t="n"/>
      <c r="J1845" s="18" t="n"/>
      <c r="K1845" s="28">
        <f>IF($B1845="","",--TEXT($B1845,"yyyymm"))</f>
        <v/>
      </c>
      <c r="L1845" s="29">
        <f>IF($D1845="","",IFERROR(INDEX(类别属性,MATCH($D1845,类别表,0)),""))</f>
        <v/>
      </c>
      <c r="M1845" s="18" t="n"/>
      <c r="N1845" s="18" t="n"/>
      <c r="O1845" s="26" t="n"/>
      <c r="P1845" s="21">
        <f>IF($C1845="","",IF(ISNA(MATCH($C1845,账户表,0)),"※这个账户不在【基础资料】的账户档案里",IF($B1845="","※没填日期，这一笔不会进任何月份的报表",IF(AND($F1845&lt;&gt;"",$G1845&lt;&gt;""),"※收入和支出不能同时填",IF(AND(N($F1845)=0,N($G1845)=0),"※收入和支出都没填",IF(OR(N($F1845)&lt;0,N($G1845)&lt;0),"※金额不能填负数，方向反了就换一列填",IF($D1845="","※没填收支类别，分类报表会漏掉这一笔",IF(ISNA(MATCH($D1845,类别表,0)),"※收支类别不在【基础资料】的清单里",IF(AND($L1845="内部转账",$M1845=""),"△内部转账要在「对方账户」写上另一头",IF(AND($L1845="内部转账",$M1845=$C1845),"※对方账户跟本账户是同一个",IF(AND($L1845&lt;&gt;"内部转账",$M1845&lt;&gt;""),"△填了对方账户，但类别不是内部转账",IF($H1845&lt;0,"△这一笔之后该账户余额成负数了，核一下",""))))))))))))</f>
        <v/>
      </c>
    </row>
    <row r="1846">
      <c r="A1846" s="17">
        <f>IF($C1846="","",COUNTA($C$5:$C1846))</f>
        <v/>
      </c>
      <c r="B1846" s="20" t="n"/>
      <c r="C1846" s="18" t="n"/>
      <c r="D1846" s="18" t="n"/>
      <c r="E1846" s="26" t="n"/>
      <c r="F1846" s="19" t="n"/>
      <c r="G1846" s="19" t="n"/>
      <c r="H1846" s="27">
        <f>IF($C1846="","",ROUND(SUMIF(账户表,$C1846,账户期初)+SUMIFS($F$5:F1846,$C$5:C1846,$C1846)-SUMIFS($G$5:G1846,$C$5:C1846,$C1846),2))</f>
        <v/>
      </c>
      <c r="I1846" s="18" t="n"/>
      <c r="J1846" s="18" t="n"/>
      <c r="K1846" s="28">
        <f>IF($B1846="","",--TEXT($B1846,"yyyymm"))</f>
        <v/>
      </c>
      <c r="L1846" s="29">
        <f>IF($D1846="","",IFERROR(INDEX(类别属性,MATCH($D1846,类别表,0)),""))</f>
        <v/>
      </c>
      <c r="M1846" s="18" t="n"/>
      <c r="N1846" s="18" t="n"/>
      <c r="O1846" s="26" t="n"/>
      <c r="P1846" s="21">
        <f>IF($C1846="","",IF(ISNA(MATCH($C1846,账户表,0)),"※这个账户不在【基础资料】的账户档案里",IF($B1846="","※没填日期，这一笔不会进任何月份的报表",IF(AND($F1846&lt;&gt;"",$G1846&lt;&gt;""),"※收入和支出不能同时填",IF(AND(N($F1846)=0,N($G1846)=0),"※收入和支出都没填",IF(OR(N($F1846)&lt;0,N($G1846)&lt;0),"※金额不能填负数，方向反了就换一列填",IF($D1846="","※没填收支类别，分类报表会漏掉这一笔",IF(ISNA(MATCH($D1846,类别表,0)),"※收支类别不在【基础资料】的清单里",IF(AND($L1846="内部转账",$M1846=""),"△内部转账要在「对方账户」写上另一头",IF(AND($L1846="内部转账",$M1846=$C1846),"※对方账户跟本账户是同一个",IF(AND($L1846&lt;&gt;"内部转账",$M1846&lt;&gt;""),"△填了对方账户，但类别不是内部转账",IF($H1846&lt;0,"△这一笔之后该账户余额成负数了，核一下",""))))))))))))</f>
        <v/>
      </c>
    </row>
    <row r="1847">
      <c r="A1847" s="17">
        <f>IF($C1847="","",COUNTA($C$5:$C1847))</f>
        <v/>
      </c>
      <c r="B1847" s="20" t="n"/>
      <c r="C1847" s="18" t="n"/>
      <c r="D1847" s="18" t="n"/>
      <c r="E1847" s="26" t="n"/>
      <c r="F1847" s="19" t="n"/>
      <c r="G1847" s="19" t="n"/>
      <c r="H1847" s="27">
        <f>IF($C1847="","",ROUND(SUMIF(账户表,$C1847,账户期初)+SUMIFS($F$5:F1847,$C$5:C1847,$C1847)-SUMIFS($G$5:G1847,$C$5:C1847,$C1847),2))</f>
        <v/>
      </c>
      <c r="I1847" s="18" t="n"/>
      <c r="J1847" s="18" t="n"/>
      <c r="K1847" s="28">
        <f>IF($B1847="","",--TEXT($B1847,"yyyymm"))</f>
        <v/>
      </c>
      <c r="L1847" s="29">
        <f>IF($D1847="","",IFERROR(INDEX(类别属性,MATCH($D1847,类别表,0)),""))</f>
        <v/>
      </c>
      <c r="M1847" s="18" t="n"/>
      <c r="N1847" s="18" t="n"/>
      <c r="O1847" s="26" t="n"/>
      <c r="P1847" s="21">
        <f>IF($C1847="","",IF(ISNA(MATCH($C1847,账户表,0)),"※这个账户不在【基础资料】的账户档案里",IF($B1847="","※没填日期，这一笔不会进任何月份的报表",IF(AND($F1847&lt;&gt;"",$G1847&lt;&gt;""),"※收入和支出不能同时填",IF(AND(N($F1847)=0,N($G1847)=0),"※收入和支出都没填",IF(OR(N($F1847)&lt;0,N($G1847)&lt;0),"※金额不能填负数，方向反了就换一列填",IF($D1847="","※没填收支类别，分类报表会漏掉这一笔",IF(ISNA(MATCH($D1847,类别表,0)),"※收支类别不在【基础资料】的清单里",IF(AND($L1847="内部转账",$M1847=""),"△内部转账要在「对方账户」写上另一头",IF(AND($L1847="内部转账",$M1847=$C1847),"※对方账户跟本账户是同一个",IF(AND($L1847&lt;&gt;"内部转账",$M1847&lt;&gt;""),"△填了对方账户，但类别不是内部转账",IF($H1847&lt;0,"△这一笔之后该账户余额成负数了，核一下",""))))))))))))</f>
        <v/>
      </c>
    </row>
    <row r="1848">
      <c r="A1848" s="17">
        <f>IF($C1848="","",COUNTA($C$5:$C1848))</f>
        <v/>
      </c>
      <c r="B1848" s="20" t="n"/>
      <c r="C1848" s="18" t="n"/>
      <c r="D1848" s="18" t="n"/>
      <c r="E1848" s="26" t="n"/>
      <c r="F1848" s="19" t="n"/>
      <c r="G1848" s="19" t="n"/>
      <c r="H1848" s="27">
        <f>IF($C1848="","",ROUND(SUMIF(账户表,$C1848,账户期初)+SUMIFS($F$5:F1848,$C$5:C1848,$C1848)-SUMIFS($G$5:G1848,$C$5:C1848,$C1848),2))</f>
        <v/>
      </c>
      <c r="I1848" s="18" t="n"/>
      <c r="J1848" s="18" t="n"/>
      <c r="K1848" s="28">
        <f>IF($B1848="","",--TEXT($B1848,"yyyymm"))</f>
        <v/>
      </c>
      <c r="L1848" s="29">
        <f>IF($D1848="","",IFERROR(INDEX(类别属性,MATCH($D1848,类别表,0)),""))</f>
        <v/>
      </c>
      <c r="M1848" s="18" t="n"/>
      <c r="N1848" s="18" t="n"/>
      <c r="O1848" s="26" t="n"/>
      <c r="P1848" s="21">
        <f>IF($C1848="","",IF(ISNA(MATCH($C1848,账户表,0)),"※这个账户不在【基础资料】的账户档案里",IF($B1848="","※没填日期，这一笔不会进任何月份的报表",IF(AND($F1848&lt;&gt;"",$G1848&lt;&gt;""),"※收入和支出不能同时填",IF(AND(N($F1848)=0,N($G1848)=0),"※收入和支出都没填",IF(OR(N($F1848)&lt;0,N($G1848)&lt;0),"※金额不能填负数，方向反了就换一列填",IF($D1848="","※没填收支类别，分类报表会漏掉这一笔",IF(ISNA(MATCH($D1848,类别表,0)),"※收支类别不在【基础资料】的清单里",IF(AND($L1848="内部转账",$M1848=""),"△内部转账要在「对方账户」写上另一头",IF(AND($L1848="内部转账",$M1848=$C1848),"※对方账户跟本账户是同一个",IF(AND($L1848&lt;&gt;"内部转账",$M1848&lt;&gt;""),"△填了对方账户，但类别不是内部转账",IF($H1848&lt;0,"△这一笔之后该账户余额成负数了，核一下",""))))))))))))</f>
        <v/>
      </c>
    </row>
    <row r="1849">
      <c r="A1849" s="17">
        <f>IF($C1849="","",COUNTA($C$5:$C1849))</f>
        <v/>
      </c>
      <c r="B1849" s="20" t="n"/>
      <c r="C1849" s="18" t="n"/>
      <c r="D1849" s="18" t="n"/>
      <c r="E1849" s="26" t="n"/>
      <c r="F1849" s="19" t="n"/>
      <c r="G1849" s="19" t="n"/>
      <c r="H1849" s="27">
        <f>IF($C1849="","",ROUND(SUMIF(账户表,$C1849,账户期初)+SUMIFS($F$5:F1849,$C$5:C1849,$C1849)-SUMIFS($G$5:G1849,$C$5:C1849,$C1849),2))</f>
        <v/>
      </c>
      <c r="I1849" s="18" t="n"/>
      <c r="J1849" s="18" t="n"/>
      <c r="K1849" s="28">
        <f>IF($B1849="","",--TEXT($B1849,"yyyymm"))</f>
        <v/>
      </c>
      <c r="L1849" s="29">
        <f>IF($D1849="","",IFERROR(INDEX(类别属性,MATCH($D1849,类别表,0)),""))</f>
        <v/>
      </c>
      <c r="M1849" s="18" t="n"/>
      <c r="N1849" s="18" t="n"/>
      <c r="O1849" s="26" t="n"/>
      <c r="P1849" s="21">
        <f>IF($C1849="","",IF(ISNA(MATCH($C1849,账户表,0)),"※这个账户不在【基础资料】的账户档案里",IF($B1849="","※没填日期，这一笔不会进任何月份的报表",IF(AND($F1849&lt;&gt;"",$G1849&lt;&gt;""),"※收入和支出不能同时填",IF(AND(N($F1849)=0,N($G1849)=0),"※收入和支出都没填",IF(OR(N($F1849)&lt;0,N($G1849)&lt;0),"※金额不能填负数，方向反了就换一列填",IF($D1849="","※没填收支类别，分类报表会漏掉这一笔",IF(ISNA(MATCH($D1849,类别表,0)),"※收支类别不在【基础资料】的清单里",IF(AND($L1849="内部转账",$M1849=""),"△内部转账要在「对方账户」写上另一头",IF(AND($L1849="内部转账",$M1849=$C1849),"※对方账户跟本账户是同一个",IF(AND($L1849&lt;&gt;"内部转账",$M1849&lt;&gt;""),"△填了对方账户，但类别不是内部转账",IF($H1849&lt;0,"△这一笔之后该账户余额成负数了，核一下",""))))))))))))</f>
        <v/>
      </c>
    </row>
    <row r="1850">
      <c r="A1850" s="17">
        <f>IF($C1850="","",COUNTA($C$5:$C1850))</f>
        <v/>
      </c>
      <c r="B1850" s="20" t="n"/>
      <c r="C1850" s="18" t="n"/>
      <c r="D1850" s="18" t="n"/>
      <c r="E1850" s="26" t="n"/>
      <c r="F1850" s="19" t="n"/>
      <c r="G1850" s="19" t="n"/>
      <c r="H1850" s="27">
        <f>IF($C1850="","",ROUND(SUMIF(账户表,$C1850,账户期初)+SUMIFS($F$5:F1850,$C$5:C1850,$C1850)-SUMIFS($G$5:G1850,$C$5:C1850,$C1850),2))</f>
        <v/>
      </c>
      <c r="I1850" s="18" t="n"/>
      <c r="J1850" s="18" t="n"/>
      <c r="K1850" s="28">
        <f>IF($B1850="","",--TEXT($B1850,"yyyymm"))</f>
        <v/>
      </c>
      <c r="L1850" s="29">
        <f>IF($D1850="","",IFERROR(INDEX(类别属性,MATCH($D1850,类别表,0)),""))</f>
        <v/>
      </c>
      <c r="M1850" s="18" t="n"/>
      <c r="N1850" s="18" t="n"/>
      <c r="O1850" s="26" t="n"/>
      <c r="P1850" s="21">
        <f>IF($C1850="","",IF(ISNA(MATCH($C1850,账户表,0)),"※这个账户不在【基础资料】的账户档案里",IF($B1850="","※没填日期，这一笔不会进任何月份的报表",IF(AND($F1850&lt;&gt;"",$G1850&lt;&gt;""),"※收入和支出不能同时填",IF(AND(N($F1850)=0,N($G1850)=0),"※收入和支出都没填",IF(OR(N($F1850)&lt;0,N($G1850)&lt;0),"※金额不能填负数，方向反了就换一列填",IF($D1850="","※没填收支类别，分类报表会漏掉这一笔",IF(ISNA(MATCH($D1850,类别表,0)),"※收支类别不在【基础资料】的清单里",IF(AND($L1850="内部转账",$M1850=""),"△内部转账要在「对方账户」写上另一头",IF(AND($L1850="内部转账",$M1850=$C1850),"※对方账户跟本账户是同一个",IF(AND($L1850&lt;&gt;"内部转账",$M1850&lt;&gt;""),"△填了对方账户，但类别不是内部转账",IF($H1850&lt;0,"△这一笔之后该账户余额成负数了，核一下",""))))))))))))</f>
        <v/>
      </c>
    </row>
    <row r="1851">
      <c r="A1851" s="17">
        <f>IF($C1851="","",COUNTA($C$5:$C1851))</f>
        <v/>
      </c>
      <c r="B1851" s="20" t="n"/>
      <c r="C1851" s="18" t="n"/>
      <c r="D1851" s="18" t="n"/>
      <c r="E1851" s="26" t="n"/>
      <c r="F1851" s="19" t="n"/>
      <c r="G1851" s="19" t="n"/>
      <c r="H1851" s="27">
        <f>IF($C1851="","",ROUND(SUMIF(账户表,$C1851,账户期初)+SUMIFS($F$5:F1851,$C$5:C1851,$C1851)-SUMIFS($G$5:G1851,$C$5:C1851,$C1851),2))</f>
        <v/>
      </c>
      <c r="I1851" s="18" t="n"/>
      <c r="J1851" s="18" t="n"/>
      <c r="K1851" s="28">
        <f>IF($B1851="","",--TEXT($B1851,"yyyymm"))</f>
        <v/>
      </c>
      <c r="L1851" s="29">
        <f>IF($D1851="","",IFERROR(INDEX(类别属性,MATCH($D1851,类别表,0)),""))</f>
        <v/>
      </c>
      <c r="M1851" s="18" t="n"/>
      <c r="N1851" s="18" t="n"/>
      <c r="O1851" s="26" t="n"/>
      <c r="P1851" s="21">
        <f>IF($C1851="","",IF(ISNA(MATCH($C1851,账户表,0)),"※这个账户不在【基础资料】的账户档案里",IF($B1851="","※没填日期，这一笔不会进任何月份的报表",IF(AND($F1851&lt;&gt;"",$G1851&lt;&gt;""),"※收入和支出不能同时填",IF(AND(N($F1851)=0,N($G1851)=0),"※收入和支出都没填",IF(OR(N($F1851)&lt;0,N($G1851)&lt;0),"※金额不能填负数，方向反了就换一列填",IF($D1851="","※没填收支类别，分类报表会漏掉这一笔",IF(ISNA(MATCH($D1851,类别表,0)),"※收支类别不在【基础资料】的清单里",IF(AND($L1851="内部转账",$M1851=""),"△内部转账要在「对方账户」写上另一头",IF(AND($L1851="内部转账",$M1851=$C1851),"※对方账户跟本账户是同一个",IF(AND($L1851&lt;&gt;"内部转账",$M1851&lt;&gt;""),"△填了对方账户，但类别不是内部转账",IF($H1851&lt;0,"△这一笔之后该账户余额成负数了，核一下",""))))))))))))</f>
        <v/>
      </c>
    </row>
    <row r="1852">
      <c r="A1852" s="17">
        <f>IF($C1852="","",COUNTA($C$5:$C1852))</f>
        <v/>
      </c>
      <c r="B1852" s="20" t="n"/>
      <c r="C1852" s="18" t="n"/>
      <c r="D1852" s="18" t="n"/>
      <c r="E1852" s="26" t="n"/>
      <c r="F1852" s="19" t="n"/>
      <c r="G1852" s="19" t="n"/>
      <c r="H1852" s="27">
        <f>IF($C1852="","",ROUND(SUMIF(账户表,$C1852,账户期初)+SUMIFS($F$5:F1852,$C$5:C1852,$C1852)-SUMIFS($G$5:G1852,$C$5:C1852,$C1852),2))</f>
        <v/>
      </c>
      <c r="I1852" s="18" t="n"/>
      <c r="J1852" s="18" t="n"/>
      <c r="K1852" s="28">
        <f>IF($B1852="","",--TEXT($B1852,"yyyymm"))</f>
        <v/>
      </c>
      <c r="L1852" s="29">
        <f>IF($D1852="","",IFERROR(INDEX(类别属性,MATCH($D1852,类别表,0)),""))</f>
        <v/>
      </c>
      <c r="M1852" s="18" t="n"/>
      <c r="N1852" s="18" t="n"/>
      <c r="O1852" s="26" t="n"/>
      <c r="P1852" s="21">
        <f>IF($C1852="","",IF(ISNA(MATCH($C1852,账户表,0)),"※这个账户不在【基础资料】的账户档案里",IF($B1852="","※没填日期，这一笔不会进任何月份的报表",IF(AND($F1852&lt;&gt;"",$G1852&lt;&gt;""),"※收入和支出不能同时填",IF(AND(N($F1852)=0,N($G1852)=0),"※收入和支出都没填",IF(OR(N($F1852)&lt;0,N($G1852)&lt;0),"※金额不能填负数，方向反了就换一列填",IF($D1852="","※没填收支类别，分类报表会漏掉这一笔",IF(ISNA(MATCH($D1852,类别表,0)),"※收支类别不在【基础资料】的清单里",IF(AND($L1852="内部转账",$M1852=""),"△内部转账要在「对方账户」写上另一头",IF(AND($L1852="内部转账",$M1852=$C1852),"※对方账户跟本账户是同一个",IF(AND($L1852&lt;&gt;"内部转账",$M1852&lt;&gt;""),"△填了对方账户，但类别不是内部转账",IF($H1852&lt;0,"△这一笔之后该账户余额成负数了，核一下",""))))))))))))</f>
        <v/>
      </c>
    </row>
    <row r="1853">
      <c r="A1853" s="17">
        <f>IF($C1853="","",COUNTA($C$5:$C1853))</f>
        <v/>
      </c>
      <c r="B1853" s="20" t="n"/>
      <c r="C1853" s="18" t="n"/>
      <c r="D1853" s="18" t="n"/>
      <c r="E1853" s="26" t="n"/>
      <c r="F1853" s="19" t="n"/>
      <c r="G1853" s="19" t="n"/>
      <c r="H1853" s="27">
        <f>IF($C1853="","",ROUND(SUMIF(账户表,$C1853,账户期初)+SUMIFS($F$5:F1853,$C$5:C1853,$C1853)-SUMIFS($G$5:G1853,$C$5:C1853,$C1853),2))</f>
        <v/>
      </c>
      <c r="I1853" s="18" t="n"/>
      <c r="J1853" s="18" t="n"/>
      <c r="K1853" s="28">
        <f>IF($B1853="","",--TEXT($B1853,"yyyymm"))</f>
        <v/>
      </c>
      <c r="L1853" s="29">
        <f>IF($D1853="","",IFERROR(INDEX(类别属性,MATCH($D1853,类别表,0)),""))</f>
        <v/>
      </c>
      <c r="M1853" s="18" t="n"/>
      <c r="N1853" s="18" t="n"/>
      <c r="O1853" s="26" t="n"/>
      <c r="P1853" s="21">
        <f>IF($C1853="","",IF(ISNA(MATCH($C1853,账户表,0)),"※这个账户不在【基础资料】的账户档案里",IF($B1853="","※没填日期，这一笔不会进任何月份的报表",IF(AND($F1853&lt;&gt;"",$G1853&lt;&gt;""),"※收入和支出不能同时填",IF(AND(N($F1853)=0,N($G1853)=0),"※收入和支出都没填",IF(OR(N($F1853)&lt;0,N($G1853)&lt;0),"※金额不能填负数，方向反了就换一列填",IF($D1853="","※没填收支类别，分类报表会漏掉这一笔",IF(ISNA(MATCH($D1853,类别表,0)),"※收支类别不在【基础资料】的清单里",IF(AND($L1853="内部转账",$M1853=""),"△内部转账要在「对方账户」写上另一头",IF(AND($L1853="内部转账",$M1853=$C1853),"※对方账户跟本账户是同一个",IF(AND($L1853&lt;&gt;"内部转账",$M1853&lt;&gt;""),"△填了对方账户，但类别不是内部转账",IF($H1853&lt;0,"△这一笔之后该账户余额成负数了，核一下",""))))))))))))</f>
        <v/>
      </c>
    </row>
    <row r="1854">
      <c r="A1854" s="17">
        <f>IF($C1854="","",COUNTA($C$5:$C1854))</f>
        <v/>
      </c>
      <c r="B1854" s="20" t="n"/>
      <c r="C1854" s="18" t="n"/>
      <c r="D1854" s="18" t="n"/>
      <c r="E1854" s="26" t="n"/>
      <c r="F1854" s="19" t="n"/>
      <c r="G1854" s="19" t="n"/>
      <c r="H1854" s="27">
        <f>IF($C1854="","",ROUND(SUMIF(账户表,$C1854,账户期初)+SUMIFS($F$5:F1854,$C$5:C1854,$C1854)-SUMIFS($G$5:G1854,$C$5:C1854,$C1854),2))</f>
        <v/>
      </c>
      <c r="I1854" s="18" t="n"/>
      <c r="J1854" s="18" t="n"/>
      <c r="K1854" s="28">
        <f>IF($B1854="","",--TEXT($B1854,"yyyymm"))</f>
        <v/>
      </c>
      <c r="L1854" s="29">
        <f>IF($D1854="","",IFERROR(INDEX(类别属性,MATCH($D1854,类别表,0)),""))</f>
        <v/>
      </c>
      <c r="M1854" s="18" t="n"/>
      <c r="N1854" s="18" t="n"/>
      <c r="O1854" s="26" t="n"/>
      <c r="P1854" s="21">
        <f>IF($C1854="","",IF(ISNA(MATCH($C1854,账户表,0)),"※这个账户不在【基础资料】的账户档案里",IF($B1854="","※没填日期，这一笔不会进任何月份的报表",IF(AND($F1854&lt;&gt;"",$G1854&lt;&gt;""),"※收入和支出不能同时填",IF(AND(N($F1854)=0,N($G1854)=0),"※收入和支出都没填",IF(OR(N($F1854)&lt;0,N($G1854)&lt;0),"※金额不能填负数，方向反了就换一列填",IF($D1854="","※没填收支类别，分类报表会漏掉这一笔",IF(ISNA(MATCH($D1854,类别表,0)),"※收支类别不在【基础资料】的清单里",IF(AND($L1854="内部转账",$M1854=""),"△内部转账要在「对方账户」写上另一头",IF(AND($L1854="内部转账",$M1854=$C1854),"※对方账户跟本账户是同一个",IF(AND($L1854&lt;&gt;"内部转账",$M1854&lt;&gt;""),"△填了对方账户，但类别不是内部转账",IF($H1854&lt;0,"△这一笔之后该账户余额成负数了，核一下",""))))))))))))</f>
        <v/>
      </c>
    </row>
    <row r="1855">
      <c r="A1855" s="17">
        <f>IF($C1855="","",COUNTA($C$5:$C1855))</f>
        <v/>
      </c>
      <c r="B1855" s="20" t="n"/>
      <c r="C1855" s="18" t="n"/>
      <c r="D1855" s="18" t="n"/>
      <c r="E1855" s="26" t="n"/>
      <c r="F1855" s="19" t="n"/>
      <c r="G1855" s="19" t="n"/>
      <c r="H1855" s="27">
        <f>IF($C1855="","",ROUND(SUMIF(账户表,$C1855,账户期初)+SUMIFS($F$5:F1855,$C$5:C1855,$C1855)-SUMIFS($G$5:G1855,$C$5:C1855,$C1855),2))</f>
        <v/>
      </c>
      <c r="I1855" s="18" t="n"/>
      <c r="J1855" s="18" t="n"/>
      <c r="K1855" s="28">
        <f>IF($B1855="","",--TEXT($B1855,"yyyymm"))</f>
        <v/>
      </c>
      <c r="L1855" s="29">
        <f>IF($D1855="","",IFERROR(INDEX(类别属性,MATCH($D1855,类别表,0)),""))</f>
        <v/>
      </c>
      <c r="M1855" s="18" t="n"/>
      <c r="N1855" s="18" t="n"/>
      <c r="O1855" s="26" t="n"/>
      <c r="P1855" s="21">
        <f>IF($C1855="","",IF(ISNA(MATCH($C1855,账户表,0)),"※这个账户不在【基础资料】的账户档案里",IF($B1855="","※没填日期，这一笔不会进任何月份的报表",IF(AND($F1855&lt;&gt;"",$G1855&lt;&gt;""),"※收入和支出不能同时填",IF(AND(N($F1855)=0,N($G1855)=0),"※收入和支出都没填",IF(OR(N($F1855)&lt;0,N($G1855)&lt;0),"※金额不能填负数，方向反了就换一列填",IF($D1855="","※没填收支类别，分类报表会漏掉这一笔",IF(ISNA(MATCH($D1855,类别表,0)),"※收支类别不在【基础资料】的清单里",IF(AND($L1855="内部转账",$M1855=""),"△内部转账要在「对方账户」写上另一头",IF(AND($L1855="内部转账",$M1855=$C1855),"※对方账户跟本账户是同一个",IF(AND($L1855&lt;&gt;"内部转账",$M1855&lt;&gt;""),"△填了对方账户，但类别不是内部转账",IF($H1855&lt;0,"△这一笔之后该账户余额成负数了，核一下",""))))))))))))</f>
        <v/>
      </c>
    </row>
    <row r="1856">
      <c r="A1856" s="17">
        <f>IF($C1856="","",COUNTA($C$5:$C1856))</f>
        <v/>
      </c>
      <c r="B1856" s="20" t="n"/>
      <c r="C1856" s="18" t="n"/>
      <c r="D1856" s="18" t="n"/>
      <c r="E1856" s="26" t="n"/>
      <c r="F1856" s="19" t="n"/>
      <c r="G1856" s="19" t="n"/>
      <c r="H1856" s="27">
        <f>IF($C1856="","",ROUND(SUMIF(账户表,$C1856,账户期初)+SUMIFS($F$5:F1856,$C$5:C1856,$C1856)-SUMIFS($G$5:G1856,$C$5:C1856,$C1856),2))</f>
        <v/>
      </c>
      <c r="I1856" s="18" t="n"/>
      <c r="J1856" s="18" t="n"/>
      <c r="K1856" s="28">
        <f>IF($B1856="","",--TEXT($B1856,"yyyymm"))</f>
        <v/>
      </c>
      <c r="L1856" s="29">
        <f>IF($D1856="","",IFERROR(INDEX(类别属性,MATCH($D1856,类别表,0)),""))</f>
        <v/>
      </c>
      <c r="M1856" s="18" t="n"/>
      <c r="N1856" s="18" t="n"/>
      <c r="O1856" s="26" t="n"/>
      <c r="P1856" s="21">
        <f>IF($C1856="","",IF(ISNA(MATCH($C1856,账户表,0)),"※这个账户不在【基础资料】的账户档案里",IF($B1856="","※没填日期，这一笔不会进任何月份的报表",IF(AND($F1856&lt;&gt;"",$G1856&lt;&gt;""),"※收入和支出不能同时填",IF(AND(N($F1856)=0,N($G1856)=0),"※收入和支出都没填",IF(OR(N($F1856)&lt;0,N($G1856)&lt;0),"※金额不能填负数，方向反了就换一列填",IF($D1856="","※没填收支类别，分类报表会漏掉这一笔",IF(ISNA(MATCH($D1856,类别表,0)),"※收支类别不在【基础资料】的清单里",IF(AND($L1856="内部转账",$M1856=""),"△内部转账要在「对方账户」写上另一头",IF(AND($L1856="内部转账",$M1856=$C1856),"※对方账户跟本账户是同一个",IF(AND($L1856&lt;&gt;"内部转账",$M1856&lt;&gt;""),"△填了对方账户，但类别不是内部转账",IF($H1856&lt;0,"△这一笔之后该账户余额成负数了，核一下",""))))))))))))</f>
        <v/>
      </c>
    </row>
    <row r="1857">
      <c r="A1857" s="17">
        <f>IF($C1857="","",COUNTA($C$5:$C1857))</f>
        <v/>
      </c>
      <c r="B1857" s="20" t="n"/>
      <c r="C1857" s="18" t="n"/>
      <c r="D1857" s="18" t="n"/>
      <c r="E1857" s="26" t="n"/>
      <c r="F1857" s="19" t="n"/>
      <c r="G1857" s="19" t="n"/>
      <c r="H1857" s="27">
        <f>IF($C1857="","",ROUND(SUMIF(账户表,$C1857,账户期初)+SUMIFS($F$5:F1857,$C$5:C1857,$C1857)-SUMIFS($G$5:G1857,$C$5:C1857,$C1857),2))</f>
        <v/>
      </c>
      <c r="I1857" s="18" t="n"/>
      <c r="J1857" s="18" t="n"/>
      <c r="K1857" s="28">
        <f>IF($B1857="","",--TEXT($B1857,"yyyymm"))</f>
        <v/>
      </c>
      <c r="L1857" s="29">
        <f>IF($D1857="","",IFERROR(INDEX(类别属性,MATCH($D1857,类别表,0)),""))</f>
        <v/>
      </c>
      <c r="M1857" s="18" t="n"/>
      <c r="N1857" s="18" t="n"/>
      <c r="O1857" s="26" t="n"/>
      <c r="P1857" s="21">
        <f>IF($C1857="","",IF(ISNA(MATCH($C1857,账户表,0)),"※这个账户不在【基础资料】的账户档案里",IF($B1857="","※没填日期，这一笔不会进任何月份的报表",IF(AND($F1857&lt;&gt;"",$G1857&lt;&gt;""),"※收入和支出不能同时填",IF(AND(N($F1857)=0,N($G1857)=0),"※收入和支出都没填",IF(OR(N($F1857)&lt;0,N($G1857)&lt;0),"※金额不能填负数，方向反了就换一列填",IF($D1857="","※没填收支类别，分类报表会漏掉这一笔",IF(ISNA(MATCH($D1857,类别表,0)),"※收支类别不在【基础资料】的清单里",IF(AND($L1857="内部转账",$M1857=""),"△内部转账要在「对方账户」写上另一头",IF(AND($L1857="内部转账",$M1857=$C1857),"※对方账户跟本账户是同一个",IF(AND($L1857&lt;&gt;"内部转账",$M1857&lt;&gt;""),"△填了对方账户，但类别不是内部转账",IF($H1857&lt;0,"△这一笔之后该账户余额成负数了，核一下",""))))))))))))</f>
        <v/>
      </c>
    </row>
    <row r="1858">
      <c r="A1858" s="17">
        <f>IF($C1858="","",COUNTA($C$5:$C1858))</f>
        <v/>
      </c>
      <c r="B1858" s="20" t="n"/>
      <c r="C1858" s="18" t="n"/>
      <c r="D1858" s="18" t="n"/>
      <c r="E1858" s="26" t="n"/>
      <c r="F1858" s="19" t="n"/>
      <c r="G1858" s="19" t="n"/>
      <c r="H1858" s="27">
        <f>IF($C1858="","",ROUND(SUMIF(账户表,$C1858,账户期初)+SUMIFS($F$5:F1858,$C$5:C1858,$C1858)-SUMIFS($G$5:G1858,$C$5:C1858,$C1858),2))</f>
        <v/>
      </c>
      <c r="I1858" s="18" t="n"/>
      <c r="J1858" s="18" t="n"/>
      <c r="K1858" s="28">
        <f>IF($B1858="","",--TEXT($B1858,"yyyymm"))</f>
        <v/>
      </c>
      <c r="L1858" s="29">
        <f>IF($D1858="","",IFERROR(INDEX(类别属性,MATCH($D1858,类别表,0)),""))</f>
        <v/>
      </c>
      <c r="M1858" s="18" t="n"/>
      <c r="N1858" s="18" t="n"/>
      <c r="O1858" s="26" t="n"/>
      <c r="P1858" s="21">
        <f>IF($C1858="","",IF(ISNA(MATCH($C1858,账户表,0)),"※这个账户不在【基础资料】的账户档案里",IF($B1858="","※没填日期，这一笔不会进任何月份的报表",IF(AND($F1858&lt;&gt;"",$G1858&lt;&gt;""),"※收入和支出不能同时填",IF(AND(N($F1858)=0,N($G1858)=0),"※收入和支出都没填",IF(OR(N($F1858)&lt;0,N($G1858)&lt;0),"※金额不能填负数，方向反了就换一列填",IF($D1858="","※没填收支类别，分类报表会漏掉这一笔",IF(ISNA(MATCH($D1858,类别表,0)),"※收支类别不在【基础资料】的清单里",IF(AND($L1858="内部转账",$M1858=""),"△内部转账要在「对方账户」写上另一头",IF(AND($L1858="内部转账",$M1858=$C1858),"※对方账户跟本账户是同一个",IF(AND($L1858&lt;&gt;"内部转账",$M1858&lt;&gt;""),"△填了对方账户，但类别不是内部转账",IF($H1858&lt;0,"△这一笔之后该账户余额成负数了，核一下",""))))))))))))</f>
        <v/>
      </c>
    </row>
    <row r="1859">
      <c r="A1859" s="17">
        <f>IF($C1859="","",COUNTA($C$5:$C1859))</f>
        <v/>
      </c>
      <c r="B1859" s="20" t="n"/>
      <c r="C1859" s="18" t="n"/>
      <c r="D1859" s="18" t="n"/>
      <c r="E1859" s="26" t="n"/>
      <c r="F1859" s="19" t="n"/>
      <c r="G1859" s="19" t="n"/>
      <c r="H1859" s="27">
        <f>IF($C1859="","",ROUND(SUMIF(账户表,$C1859,账户期初)+SUMIFS($F$5:F1859,$C$5:C1859,$C1859)-SUMIFS($G$5:G1859,$C$5:C1859,$C1859),2))</f>
        <v/>
      </c>
      <c r="I1859" s="18" t="n"/>
      <c r="J1859" s="18" t="n"/>
      <c r="K1859" s="28">
        <f>IF($B1859="","",--TEXT($B1859,"yyyymm"))</f>
        <v/>
      </c>
      <c r="L1859" s="29">
        <f>IF($D1859="","",IFERROR(INDEX(类别属性,MATCH($D1859,类别表,0)),""))</f>
        <v/>
      </c>
      <c r="M1859" s="18" t="n"/>
      <c r="N1859" s="18" t="n"/>
      <c r="O1859" s="26" t="n"/>
      <c r="P1859" s="21">
        <f>IF($C1859="","",IF(ISNA(MATCH($C1859,账户表,0)),"※这个账户不在【基础资料】的账户档案里",IF($B1859="","※没填日期，这一笔不会进任何月份的报表",IF(AND($F1859&lt;&gt;"",$G1859&lt;&gt;""),"※收入和支出不能同时填",IF(AND(N($F1859)=0,N($G1859)=0),"※收入和支出都没填",IF(OR(N($F1859)&lt;0,N($G1859)&lt;0),"※金额不能填负数，方向反了就换一列填",IF($D1859="","※没填收支类别，分类报表会漏掉这一笔",IF(ISNA(MATCH($D1859,类别表,0)),"※收支类别不在【基础资料】的清单里",IF(AND($L1859="内部转账",$M1859=""),"△内部转账要在「对方账户」写上另一头",IF(AND($L1859="内部转账",$M1859=$C1859),"※对方账户跟本账户是同一个",IF(AND($L1859&lt;&gt;"内部转账",$M1859&lt;&gt;""),"△填了对方账户，但类别不是内部转账",IF($H1859&lt;0,"△这一笔之后该账户余额成负数了，核一下",""))))))))))))</f>
        <v/>
      </c>
    </row>
    <row r="1860">
      <c r="A1860" s="17">
        <f>IF($C1860="","",COUNTA($C$5:$C1860))</f>
        <v/>
      </c>
      <c r="B1860" s="20" t="n"/>
      <c r="C1860" s="18" t="n"/>
      <c r="D1860" s="18" t="n"/>
      <c r="E1860" s="26" t="n"/>
      <c r="F1860" s="19" t="n"/>
      <c r="G1860" s="19" t="n"/>
      <c r="H1860" s="27">
        <f>IF($C1860="","",ROUND(SUMIF(账户表,$C1860,账户期初)+SUMIFS($F$5:F1860,$C$5:C1860,$C1860)-SUMIFS($G$5:G1860,$C$5:C1860,$C1860),2))</f>
        <v/>
      </c>
      <c r="I1860" s="18" t="n"/>
      <c r="J1860" s="18" t="n"/>
      <c r="K1860" s="28">
        <f>IF($B1860="","",--TEXT($B1860,"yyyymm"))</f>
        <v/>
      </c>
      <c r="L1860" s="29">
        <f>IF($D1860="","",IFERROR(INDEX(类别属性,MATCH($D1860,类别表,0)),""))</f>
        <v/>
      </c>
      <c r="M1860" s="18" t="n"/>
      <c r="N1860" s="18" t="n"/>
      <c r="O1860" s="26" t="n"/>
      <c r="P1860" s="21">
        <f>IF($C1860="","",IF(ISNA(MATCH($C1860,账户表,0)),"※这个账户不在【基础资料】的账户档案里",IF($B1860="","※没填日期，这一笔不会进任何月份的报表",IF(AND($F1860&lt;&gt;"",$G1860&lt;&gt;""),"※收入和支出不能同时填",IF(AND(N($F1860)=0,N($G1860)=0),"※收入和支出都没填",IF(OR(N($F1860)&lt;0,N($G1860)&lt;0),"※金额不能填负数，方向反了就换一列填",IF($D1860="","※没填收支类别，分类报表会漏掉这一笔",IF(ISNA(MATCH($D1860,类别表,0)),"※收支类别不在【基础资料】的清单里",IF(AND($L1860="内部转账",$M1860=""),"△内部转账要在「对方账户」写上另一头",IF(AND($L1860="内部转账",$M1860=$C1860),"※对方账户跟本账户是同一个",IF(AND($L1860&lt;&gt;"内部转账",$M1860&lt;&gt;""),"△填了对方账户，但类别不是内部转账",IF($H1860&lt;0,"△这一笔之后该账户余额成负数了，核一下",""))))))))))))</f>
        <v/>
      </c>
    </row>
    <row r="1861">
      <c r="A1861" s="17">
        <f>IF($C1861="","",COUNTA($C$5:$C1861))</f>
        <v/>
      </c>
      <c r="B1861" s="20" t="n"/>
      <c r="C1861" s="18" t="n"/>
      <c r="D1861" s="18" t="n"/>
      <c r="E1861" s="26" t="n"/>
      <c r="F1861" s="19" t="n"/>
      <c r="G1861" s="19" t="n"/>
      <c r="H1861" s="27">
        <f>IF($C1861="","",ROUND(SUMIF(账户表,$C1861,账户期初)+SUMIFS($F$5:F1861,$C$5:C1861,$C1861)-SUMIFS($G$5:G1861,$C$5:C1861,$C1861),2))</f>
        <v/>
      </c>
      <c r="I1861" s="18" t="n"/>
      <c r="J1861" s="18" t="n"/>
      <c r="K1861" s="28">
        <f>IF($B1861="","",--TEXT($B1861,"yyyymm"))</f>
        <v/>
      </c>
      <c r="L1861" s="29">
        <f>IF($D1861="","",IFERROR(INDEX(类别属性,MATCH($D1861,类别表,0)),""))</f>
        <v/>
      </c>
      <c r="M1861" s="18" t="n"/>
      <c r="N1861" s="18" t="n"/>
      <c r="O1861" s="26" t="n"/>
      <c r="P1861" s="21">
        <f>IF($C1861="","",IF(ISNA(MATCH($C1861,账户表,0)),"※这个账户不在【基础资料】的账户档案里",IF($B1861="","※没填日期，这一笔不会进任何月份的报表",IF(AND($F1861&lt;&gt;"",$G1861&lt;&gt;""),"※收入和支出不能同时填",IF(AND(N($F1861)=0,N($G1861)=0),"※收入和支出都没填",IF(OR(N($F1861)&lt;0,N($G1861)&lt;0),"※金额不能填负数，方向反了就换一列填",IF($D1861="","※没填收支类别，分类报表会漏掉这一笔",IF(ISNA(MATCH($D1861,类别表,0)),"※收支类别不在【基础资料】的清单里",IF(AND($L1861="内部转账",$M1861=""),"△内部转账要在「对方账户」写上另一头",IF(AND($L1861="内部转账",$M1861=$C1861),"※对方账户跟本账户是同一个",IF(AND($L1861&lt;&gt;"内部转账",$M1861&lt;&gt;""),"△填了对方账户，但类别不是内部转账",IF($H1861&lt;0,"△这一笔之后该账户余额成负数了，核一下",""))))))))))))</f>
        <v/>
      </c>
    </row>
    <row r="1862">
      <c r="A1862" s="17">
        <f>IF($C1862="","",COUNTA($C$5:$C1862))</f>
        <v/>
      </c>
      <c r="B1862" s="20" t="n"/>
      <c r="C1862" s="18" t="n"/>
      <c r="D1862" s="18" t="n"/>
      <c r="E1862" s="26" t="n"/>
      <c r="F1862" s="19" t="n"/>
      <c r="G1862" s="19" t="n"/>
      <c r="H1862" s="27">
        <f>IF($C1862="","",ROUND(SUMIF(账户表,$C1862,账户期初)+SUMIFS($F$5:F1862,$C$5:C1862,$C1862)-SUMIFS($G$5:G1862,$C$5:C1862,$C1862),2))</f>
        <v/>
      </c>
      <c r="I1862" s="18" t="n"/>
      <c r="J1862" s="18" t="n"/>
      <c r="K1862" s="28">
        <f>IF($B1862="","",--TEXT($B1862,"yyyymm"))</f>
        <v/>
      </c>
      <c r="L1862" s="29">
        <f>IF($D1862="","",IFERROR(INDEX(类别属性,MATCH($D1862,类别表,0)),""))</f>
        <v/>
      </c>
      <c r="M1862" s="18" t="n"/>
      <c r="N1862" s="18" t="n"/>
      <c r="O1862" s="26" t="n"/>
      <c r="P1862" s="21">
        <f>IF($C1862="","",IF(ISNA(MATCH($C1862,账户表,0)),"※这个账户不在【基础资料】的账户档案里",IF($B1862="","※没填日期，这一笔不会进任何月份的报表",IF(AND($F1862&lt;&gt;"",$G1862&lt;&gt;""),"※收入和支出不能同时填",IF(AND(N($F1862)=0,N($G1862)=0),"※收入和支出都没填",IF(OR(N($F1862)&lt;0,N($G1862)&lt;0),"※金额不能填负数，方向反了就换一列填",IF($D1862="","※没填收支类别，分类报表会漏掉这一笔",IF(ISNA(MATCH($D1862,类别表,0)),"※收支类别不在【基础资料】的清单里",IF(AND($L1862="内部转账",$M1862=""),"△内部转账要在「对方账户」写上另一头",IF(AND($L1862="内部转账",$M1862=$C1862),"※对方账户跟本账户是同一个",IF(AND($L1862&lt;&gt;"内部转账",$M1862&lt;&gt;""),"△填了对方账户，但类别不是内部转账",IF($H1862&lt;0,"△这一笔之后该账户余额成负数了，核一下",""))))))))))))</f>
        <v/>
      </c>
    </row>
    <row r="1863">
      <c r="A1863" s="17">
        <f>IF($C1863="","",COUNTA($C$5:$C1863))</f>
        <v/>
      </c>
      <c r="B1863" s="20" t="n"/>
      <c r="C1863" s="18" t="n"/>
      <c r="D1863" s="18" t="n"/>
      <c r="E1863" s="26" t="n"/>
      <c r="F1863" s="19" t="n"/>
      <c r="G1863" s="19" t="n"/>
      <c r="H1863" s="27">
        <f>IF($C1863="","",ROUND(SUMIF(账户表,$C1863,账户期初)+SUMIFS($F$5:F1863,$C$5:C1863,$C1863)-SUMIFS($G$5:G1863,$C$5:C1863,$C1863),2))</f>
        <v/>
      </c>
      <c r="I1863" s="18" t="n"/>
      <c r="J1863" s="18" t="n"/>
      <c r="K1863" s="28">
        <f>IF($B1863="","",--TEXT($B1863,"yyyymm"))</f>
        <v/>
      </c>
      <c r="L1863" s="29">
        <f>IF($D1863="","",IFERROR(INDEX(类别属性,MATCH($D1863,类别表,0)),""))</f>
        <v/>
      </c>
      <c r="M1863" s="18" t="n"/>
      <c r="N1863" s="18" t="n"/>
      <c r="O1863" s="26" t="n"/>
      <c r="P1863" s="21">
        <f>IF($C1863="","",IF(ISNA(MATCH($C1863,账户表,0)),"※这个账户不在【基础资料】的账户档案里",IF($B1863="","※没填日期，这一笔不会进任何月份的报表",IF(AND($F1863&lt;&gt;"",$G1863&lt;&gt;""),"※收入和支出不能同时填",IF(AND(N($F1863)=0,N($G1863)=0),"※收入和支出都没填",IF(OR(N($F1863)&lt;0,N($G1863)&lt;0),"※金额不能填负数，方向反了就换一列填",IF($D1863="","※没填收支类别，分类报表会漏掉这一笔",IF(ISNA(MATCH($D1863,类别表,0)),"※收支类别不在【基础资料】的清单里",IF(AND($L1863="内部转账",$M1863=""),"△内部转账要在「对方账户」写上另一头",IF(AND($L1863="内部转账",$M1863=$C1863),"※对方账户跟本账户是同一个",IF(AND($L1863&lt;&gt;"内部转账",$M1863&lt;&gt;""),"△填了对方账户，但类别不是内部转账",IF($H1863&lt;0,"△这一笔之后该账户余额成负数了，核一下",""))))))))))))</f>
        <v/>
      </c>
    </row>
    <row r="1864">
      <c r="A1864" s="17">
        <f>IF($C1864="","",COUNTA($C$5:$C1864))</f>
        <v/>
      </c>
      <c r="B1864" s="20" t="n"/>
      <c r="C1864" s="18" t="n"/>
      <c r="D1864" s="18" t="n"/>
      <c r="E1864" s="26" t="n"/>
      <c r="F1864" s="19" t="n"/>
      <c r="G1864" s="19" t="n"/>
      <c r="H1864" s="27">
        <f>IF($C1864="","",ROUND(SUMIF(账户表,$C1864,账户期初)+SUMIFS($F$5:F1864,$C$5:C1864,$C1864)-SUMIFS($G$5:G1864,$C$5:C1864,$C1864),2))</f>
        <v/>
      </c>
      <c r="I1864" s="18" t="n"/>
      <c r="J1864" s="18" t="n"/>
      <c r="K1864" s="28">
        <f>IF($B1864="","",--TEXT($B1864,"yyyymm"))</f>
        <v/>
      </c>
      <c r="L1864" s="29">
        <f>IF($D1864="","",IFERROR(INDEX(类别属性,MATCH($D1864,类别表,0)),""))</f>
        <v/>
      </c>
      <c r="M1864" s="18" t="n"/>
      <c r="N1864" s="18" t="n"/>
      <c r="O1864" s="26" t="n"/>
      <c r="P1864" s="21">
        <f>IF($C1864="","",IF(ISNA(MATCH($C1864,账户表,0)),"※这个账户不在【基础资料】的账户档案里",IF($B1864="","※没填日期，这一笔不会进任何月份的报表",IF(AND($F1864&lt;&gt;"",$G1864&lt;&gt;""),"※收入和支出不能同时填",IF(AND(N($F1864)=0,N($G1864)=0),"※收入和支出都没填",IF(OR(N($F1864)&lt;0,N($G1864)&lt;0),"※金额不能填负数，方向反了就换一列填",IF($D1864="","※没填收支类别，分类报表会漏掉这一笔",IF(ISNA(MATCH($D1864,类别表,0)),"※收支类别不在【基础资料】的清单里",IF(AND($L1864="内部转账",$M1864=""),"△内部转账要在「对方账户」写上另一头",IF(AND($L1864="内部转账",$M1864=$C1864),"※对方账户跟本账户是同一个",IF(AND($L1864&lt;&gt;"内部转账",$M1864&lt;&gt;""),"△填了对方账户，但类别不是内部转账",IF($H1864&lt;0,"△这一笔之后该账户余额成负数了，核一下",""))))))))))))</f>
        <v/>
      </c>
    </row>
    <row r="1865">
      <c r="A1865" s="17">
        <f>IF($C1865="","",COUNTA($C$5:$C1865))</f>
        <v/>
      </c>
      <c r="B1865" s="20" t="n"/>
      <c r="C1865" s="18" t="n"/>
      <c r="D1865" s="18" t="n"/>
      <c r="E1865" s="26" t="n"/>
      <c r="F1865" s="19" t="n"/>
      <c r="G1865" s="19" t="n"/>
      <c r="H1865" s="27">
        <f>IF($C1865="","",ROUND(SUMIF(账户表,$C1865,账户期初)+SUMIFS($F$5:F1865,$C$5:C1865,$C1865)-SUMIFS($G$5:G1865,$C$5:C1865,$C1865),2))</f>
        <v/>
      </c>
      <c r="I1865" s="18" t="n"/>
      <c r="J1865" s="18" t="n"/>
      <c r="K1865" s="28">
        <f>IF($B1865="","",--TEXT($B1865,"yyyymm"))</f>
        <v/>
      </c>
      <c r="L1865" s="29">
        <f>IF($D1865="","",IFERROR(INDEX(类别属性,MATCH($D1865,类别表,0)),""))</f>
        <v/>
      </c>
      <c r="M1865" s="18" t="n"/>
      <c r="N1865" s="18" t="n"/>
      <c r="O1865" s="26" t="n"/>
      <c r="P1865" s="21">
        <f>IF($C1865="","",IF(ISNA(MATCH($C1865,账户表,0)),"※这个账户不在【基础资料】的账户档案里",IF($B1865="","※没填日期，这一笔不会进任何月份的报表",IF(AND($F1865&lt;&gt;"",$G1865&lt;&gt;""),"※收入和支出不能同时填",IF(AND(N($F1865)=0,N($G1865)=0),"※收入和支出都没填",IF(OR(N($F1865)&lt;0,N($G1865)&lt;0),"※金额不能填负数，方向反了就换一列填",IF($D1865="","※没填收支类别，分类报表会漏掉这一笔",IF(ISNA(MATCH($D1865,类别表,0)),"※收支类别不在【基础资料】的清单里",IF(AND($L1865="内部转账",$M1865=""),"△内部转账要在「对方账户」写上另一头",IF(AND($L1865="内部转账",$M1865=$C1865),"※对方账户跟本账户是同一个",IF(AND($L1865&lt;&gt;"内部转账",$M1865&lt;&gt;""),"△填了对方账户，但类别不是内部转账",IF($H1865&lt;0,"△这一笔之后该账户余额成负数了，核一下",""))))))))))))</f>
        <v/>
      </c>
    </row>
    <row r="1866">
      <c r="A1866" s="17">
        <f>IF($C1866="","",COUNTA($C$5:$C1866))</f>
        <v/>
      </c>
      <c r="B1866" s="20" t="n"/>
      <c r="C1866" s="18" t="n"/>
      <c r="D1866" s="18" t="n"/>
      <c r="E1866" s="26" t="n"/>
      <c r="F1866" s="19" t="n"/>
      <c r="G1866" s="19" t="n"/>
      <c r="H1866" s="27">
        <f>IF($C1866="","",ROUND(SUMIF(账户表,$C1866,账户期初)+SUMIFS($F$5:F1866,$C$5:C1866,$C1866)-SUMIFS($G$5:G1866,$C$5:C1866,$C1866),2))</f>
        <v/>
      </c>
      <c r="I1866" s="18" t="n"/>
      <c r="J1866" s="18" t="n"/>
      <c r="K1866" s="28">
        <f>IF($B1866="","",--TEXT($B1866,"yyyymm"))</f>
        <v/>
      </c>
      <c r="L1866" s="29">
        <f>IF($D1866="","",IFERROR(INDEX(类别属性,MATCH($D1866,类别表,0)),""))</f>
        <v/>
      </c>
      <c r="M1866" s="18" t="n"/>
      <c r="N1866" s="18" t="n"/>
      <c r="O1866" s="26" t="n"/>
      <c r="P1866" s="21">
        <f>IF($C1866="","",IF(ISNA(MATCH($C1866,账户表,0)),"※这个账户不在【基础资料】的账户档案里",IF($B1866="","※没填日期，这一笔不会进任何月份的报表",IF(AND($F1866&lt;&gt;"",$G1866&lt;&gt;""),"※收入和支出不能同时填",IF(AND(N($F1866)=0,N($G1866)=0),"※收入和支出都没填",IF(OR(N($F1866)&lt;0,N($G1866)&lt;0),"※金额不能填负数，方向反了就换一列填",IF($D1866="","※没填收支类别，分类报表会漏掉这一笔",IF(ISNA(MATCH($D1866,类别表,0)),"※收支类别不在【基础资料】的清单里",IF(AND($L1866="内部转账",$M1866=""),"△内部转账要在「对方账户」写上另一头",IF(AND($L1866="内部转账",$M1866=$C1866),"※对方账户跟本账户是同一个",IF(AND($L1866&lt;&gt;"内部转账",$M1866&lt;&gt;""),"△填了对方账户，但类别不是内部转账",IF($H1866&lt;0,"△这一笔之后该账户余额成负数了，核一下",""))))))))))))</f>
        <v/>
      </c>
    </row>
    <row r="1867">
      <c r="A1867" s="17">
        <f>IF($C1867="","",COUNTA($C$5:$C1867))</f>
        <v/>
      </c>
      <c r="B1867" s="20" t="n"/>
      <c r="C1867" s="18" t="n"/>
      <c r="D1867" s="18" t="n"/>
      <c r="E1867" s="26" t="n"/>
      <c r="F1867" s="19" t="n"/>
      <c r="G1867" s="19" t="n"/>
      <c r="H1867" s="27">
        <f>IF($C1867="","",ROUND(SUMIF(账户表,$C1867,账户期初)+SUMIFS($F$5:F1867,$C$5:C1867,$C1867)-SUMIFS($G$5:G1867,$C$5:C1867,$C1867),2))</f>
        <v/>
      </c>
      <c r="I1867" s="18" t="n"/>
      <c r="J1867" s="18" t="n"/>
      <c r="K1867" s="28">
        <f>IF($B1867="","",--TEXT($B1867,"yyyymm"))</f>
        <v/>
      </c>
      <c r="L1867" s="29">
        <f>IF($D1867="","",IFERROR(INDEX(类别属性,MATCH($D1867,类别表,0)),""))</f>
        <v/>
      </c>
      <c r="M1867" s="18" t="n"/>
      <c r="N1867" s="18" t="n"/>
      <c r="O1867" s="26" t="n"/>
      <c r="P1867" s="21">
        <f>IF($C1867="","",IF(ISNA(MATCH($C1867,账户表,0)),"※这个账户不在【基础资料】的账户档案里",IF($B1867="","※没填日期，这一笔不会进任何月份的报表",IF(AND($F1867&lt;&gt;"",$G1867&lt;&gt;""),"※收入和支出不能同时填",IF(AND(N($F1867)=0,N($G1867)=0),"※收入和支出都没填",IF(OR(N($F1867)&lt;0,N($G1867)&lt;0),"※金额不能填负数，方向反了就换一列填",IF($D1867="","※没填收支类别，分类报表会漏掉这一笔",IF(ISNA(MATCH($D1867,类别表,0)),"※收支类别不在【基础资料】的清单里",IF(AND($L1867="内部转账",$M1867=""),"△内部转账要在「对方账户」写上另一头",IF(AND($L1867="内部转账",$M1867=$C1867),"※对方账户跟本账户是同一个",IF(AND($L1867&lt;&gt;"内部转账",$M1867&lt;&gt;""),"△填了对方账户，但类别不是内部转账",IF($H1867&lt;0,"△这一笔之后该账户余额成负数了，核一下",""))))))))))))</f>
        <v/>
      </c>
    </row>
    <row r="1868">
      <c r="A1868" s="17">
        <f>IF($C1868="","",COUNTA($C$5:$C1868))</f>
        <v/>
      </c>
      <c r="B1868" s="20" t="n"/>
      <c r="C1868" s="18" t="n"/>
      <c r="D1868" s="18" t="n"/>
      <c r="E1868" s="26" t="n"/>
      <c r="F1868" s="19" t="n"/>
      <c r="G1868" s="19" t="n"/>
      <c r="H1868" s="27">
        <f>IF($C1868="","",ROUND(SUMIF(账户表,$C1868,账户期初)+SUMIFS($F$5:F1868,$C$5:C1868,$C1868)-SUMIFS($G$5:G1868,$C$5:C1868,$C1868),2))</f>
        <v/>
      </c>
      <c r="I1868" s="18" t="n"/>
      <c r="J1868" s="18" t="n"/>
      <c r="K1868" s="28">
        <f>IF($B1868="","",--TEXT($B1868,"yyyymm"))</f>
        <v/>
      </c>
      <c r="L1868" s="29">
        <f>IF($D1868="","",IFERROR(INDEX(类别属性,MATCH($D1868,类别表,0)),""))</f>
        <v/>
      </c>
      <c r="M1868" s="18" t="n"/>
      <c r="N1868" s="18" t="n"/>
      <c r="O1868" s="26" t="n"/>
      <c r="P1868" s="21">
        <f>IF($C1868="","",IF(ISNA(MATCH($C1868,账户表,0)),"※这个账户不在【基础资料】的账户档案里",IF($B1868="","※没填日期，这一笔不会进任何月份的报表",IF(AND($F1868&lt;&gt;"",$G1868&lt;&gt;""),"※收入和支出不能同时填",IF(AND(N($F1868)=0,N($G1868)=0),"※收入和支出都没填",IF(OR(N($F1868)&lt;0,N($G1868)&lt;0),"※金额不能填负数，方向反了就换一列填",IF($D1868="","※没填收支类别，分类报表会漏掉这一笔",IF(ISNA(MATCH($D1868,类别表,0)),"※收支类别不在【基础资料】的清单里",IF(AND($L1868="内部转账",$M1868=""),"△内部转账要在「对方账户」写上另一头",IF(AND($L1868="内部转账",$M1868=$C1868),"※对方账户跟本账户是同一个",IF(AND($L1868&lt;&gt;"内部转账",$M1868&lt;&gt;""),"△填了对方账户，但类别不是内部转账",IF($H1868&lt;0,"△这一笔之后该账户余额成负数了，核一下",""))))))))))))</f>
        <v/>
      </c>
    </row>
    <row r="1869">
      <c r="A1869" s="17">
        <f>IF($C1869="","",COUNTA($C$5:$C1869))</f>
        <v/>
      </c>
      <c r="B1869" s="20" t="n"/>
      <c r="C1869" s="18" t="n"/>
      <c r="D1869" s="18" t="n"/>
      <c r="E1869" s="26" t="n"/>
      <c r="F1869" s="19" t="n"/>
      <c r="G1869" s="19" t="n"/>
      <c r="H1869" s="27">
        <f>IF($C1869="","",ROUND(SUMIF(账户表,$C1869,账户期初)+SUMIFS($F$5:F1869,$C$5:C1869,$C1869)-SUMIFS($G$5:G1869,$C$5:C1869,$C1869),2))</f>
        <v/>
      </c>
      <c r="I1869" s="18" t="n"/>
      <c r="J1869" s="18" t="n"/>
      <c r="K1869" s="28">
        <f>IF($B1869="","",--TEXT($B1869,"yyyymm"))</f>
        <v/>
      </c>
      <c r="L1869" s="29">
        <f>IF($D1869="","",IFERROR(INDEX(类别属性,MATCH($D1869,类别表,0)),""))</f>
        <v/>
      </c>
      <c r="M1869" s="18" t="n"/>
      <c r="N1869" s="18" t="n"/>
      <c r="O1869" s="26" t="n"/>
      <c r="P1869" s="21">
        <f>IF($C1869="","",IF(ISNA(MATCH($C1869,账户表,0)),"※这个账户不在【基础资料】的账户档案里",IF($B1869="","※没填日期，这一笔不会进任何月份的报表",IF(AND($F1869&lt;&gt;"",$G1869&lt;&gt;""),"※收入和支出不能同时填",IF(AND(N($F1869)=0,N($G1869)=0),"※收入和支出都没填",IF(OR(N($F1869)&lt;0,N($G1869)&lt;0),"※金额不能填负数，方向反了就换一列填",IF($D1869="","※没填收支类别，分类报表会漏掉这一笔",IF(ISNA(MATCH($D1869,类别表,0)),"※收支类别不在【基础资料】的清单里",IF(AND($L1869="内部转账",$M1869=""),"△内部转账要在「对方账户」写上另一头",IF(AND($L1869="内部转账",$M1869=$C1869),"※对方账户跟本账户是同一个",IF(AND($L1869&lt;&gt;"内部转账",$M1869&lt;&gt;""),"△填了对方账户，但类别不是内部转账",IF($H1869&lt;0,"△这一笔之后该账户余额成负数了，核一下",""))))))))))))</f>
        <v/>
      </c>
    </row>
    <row r="1870">
      <c r="A1870" s="17">
        <f>IF($C1870="","",COUNTA($C$5:$C1870))</f>
        <v/>
      </c>
      <c r="B1870" s="20" t="n"/>
      <c r="C1870" s="18" t="n"/>
      <c r="D1870" s="18" t="n"/>
      <c r="E1870" s="26" t="n"/>
      <c r="F1870" s="19" t="n"/>
      <c r="G1870" s="19" t="n"/>
      <c r="H1870" s="27">
        <f>IF($C1870="","",ROUND(SUMIF(账户表,$C1870,账户期初)+SUMIFS($F$5:F1870,$C$5:C1870,$C1870)-SUMIFS($G$5:G1870,$C$5:C1870,$C1870),2))</f>
        <v/>
      </c>
      <c r="I1870" s="18" t="n"/>
      <c r="J1870" s="18" t="n"/>
      <c r="K1870" s="28">
        <f>IF($B1870="","",--TEXT($B1870,"yyyymm"))</f>
        <v/>
      </c>
      <c r="L1870" s="29">
        <f>IF($D1870="","",IFERROR(INDEX(类别属性,MATCH($D1870,类别表,0)),""))</f>
        <v/>
      </c>
      <c r="M1870" s="18" t="n"/>
      <c r="N1870" s="18" t="n"/>
      <c r="O1870" s="26" t="n"/>
      <c r="P1870" s="21">
        <f>IF($C1870="","",IF(ISNA(MATCH($C1870,账户表,0)),"※这个账户不在【基础资料】的账户档案里",IF($B1870="","※没填日期，这一笔不会进任何月份的报表",IF(AND($F1870&lt;&gt;"",$G1870&lt;&gt;""),"※收入和支出不能同时填",IF(AND(N($F1870)=0,N($G1870)=0),"※收入和支出都没填",IF(OR(N($F1870)&lt;0,N($G1870)&lt;0),"※金额不能填负数，方向反了就换一列填",IF($D1870="","※没填收支类别，分类报表会漏掉这一笔",IF(ISNA(MATCH($D1870,类别表,0)),"※收支类别不在【基础资料】的清单里",IF(AND($L1870="内部转账",$M1870=""),"△内部转账要在「对方账户」写上另一头",IF(AND($L1870="内部转账",$M1870=$C1870),"※对方账户跟本账户是同一个",IF(AND($L1870&lt;&gt;"内部转账",$M1870&lt;&gt;""),"△填了对方账户，但类别不是内部转账",IF($H1870&lt;0,"△这一笔之后该账户余额成负数了，核一下",""))))))))))))</f>
        <v/>
      </c>
    </row>
    <row r="1871">
      <c r="A1871" s="17">
        <f>IF($C1871="","",COUNTA($C$5:$C1871))</f>
        <v/>
      </c>
      <c r="B1871" s="20" t="n"/>
      <c r="C1871" s="18" t="n"/>
      <c r="D1871" s="18" t="n"/>
      <c r="E1871" s="26" t="n"/>
      <c r="F1871" s="19" t="n"/>
      <c r="G1871" s="19" t="n"/>
      <c r="H1871" s="27">
        <f>IF($C1871="","",ROUND(SUMIF(账户表,$C1871,账户期初)+SUMIFS($F$5:F1871,$C$5:C1871,$C1871)-SUMIFS($G$5:G1871,$C$5:C1871,$C1871),2))</f>
        <v/>
      </c>
      <c r="I1871" s="18" t="n"/>
      <c r="J1871" s="18" t="n"/>
      <c r="K1871" s="28">
        <f>IF($B1871="","",--TEXT($B1871,"yyyymm"))</f>
        <v/>
      </c>
      <c r="L1871" s="29">
        <f>IF($D1871="","",IFERROR(INDEX(类别属性,MATCH($D1871,类别表,0)),""))</f>
        <v/>
      </c>
      <c r="M1871" s="18" t="n"/>
      <c r="N1871" s="18" t="n"/>
      <c r="O1871" s="26" t="n"/>
      <c r="P1871" s="21">
        <f>IF($C1871="","",IF(ISNA(MATCH($C1871,账户表,0)),"※这个账户不在【基础资料】的账户档案里",IF($B1871="","※没填日期，这一笔不会进任何月份的报表",IF(AND($F1871&lt;&gt;"",$G1871&lt;&gt;""),"※收入和支出不能同时填",IF(AND(N($F1871)=0,N($G1871)=0),"※收入和支出都没填",IF(OR(N($F1871)&lt;0,N($G1871)&lt;0),"※金额不能填负数，方向反了就换一列填",IF($D1871="","※没填收支类别，分类报表会漏掉这一笔",IF(ISNA(MATCH($D1871,类别表,0)),"※收支类别不在【基础资料】的清单里",IF(AND($L1871="内部转账",$M1871=""),"△内部转账要在「对方账户」写上另一头",IF(AND($L1871="内部转账",$M1871=$C1871),"※对方账户跟本账户是同一个",IF(AND($L1871&lt;&gt;"内部转账",$M1871&lt;&gt;""),"△填了对方账户，但类别不是内部转账",IF($H1871&lt;0,"△这一笔之后该账户余额成负数了，核一下",""))))))))))))</f>
        <v/>
      </c>
    </row>
    <row r="1872">
      <c r="A1872" s="17">
        <f>IF($C1872="","",COUNTA($C$5:$C1872))</f>
        <v/>
      </c>
      <c r="B1872" s="20" t="n"/>
      <c r="C1872" s="18" t="n"/>
      <c r="D1872" s="18" t="n"/>
      <c r="E1872" s="26" t="n"/>
      <c r="F1872" s="19" t="n"/>
      <c r="G1872" s="19" t="n"/>
      <c r="H1872" s="27">
        <f>IF($C1872="","",ROUND(SUMIF(账户表,$C1872,账户期初)+SUMIFS($F$5:F1872,$C$5:C1872,$C1872)-SUMIFS($G$5:G1872,$C$5:C1872,$C1872),2))</f>
        <v/>
      </c>
      <c r="I1872" s="18" t="n"/>
      <c r="J1872" s="18" t="n"/>
      <c r="K1872" s="28">
        <f>IF($B1872="","",--TEXT($B1872,"yyyymm"))</f>
        <v/>
      </c>
      <c r="L1872" s="29">
        <f>IF($D1872="","",IFERROR(INDEX(类别属性,MATCH($D1872,类别表,0)),""))</f>
        <v/>
      </c>
      <c r="M1872" s="18" t="n"/>
      <c r="N1872" s="18" t="n"/>
      <c r="O1872" s="26" t="n"/>
      <c r="P1872" s="21">
        <f>IF($C1872="","",IF(ISNA(MATCH($C1872,账户表,0)),"※这个账户不在【基础资料】的账户档案里",IF($B1872="","※没填日期，这一笔不会进任何月份的报表",IF(AND($F1872&lt;&gt;"",$G1872&lt;&gt;""),"※收入和支出不能同时填",IF(AND(N($F1872)=0,N($G1872)=0),"※收入和支出都没填",IF(OR(N($F1872)&lt;0,N($G1872)&lt;0),"※金额不能填负数，方向反了就换一列填",IF($D1872="","※没填收支类别，分类报表会漏掉这一笔",IF(ISNA(MATCH($D1872,类别表,0)),"※收支类别不在【基础资料】的清单里",IF(AND($L1872="内部转账",$M1872=""),"△内部转账要在「对方账户」写上另一头",IF(AND($L1872="内部转账",$M1872=$C1872),"※对方账户跟本账户是同一个",IF(AND($L1872&lt;&gt;"内部转账",$M1872&lt;&gt;""),"△填了对方账户，但类别不是内部转账",IF($H1872&lt;0,"△这一笔之后该账户余额成负数了，核一下",""))))))))))))</f>
        <v/>
      </c>
    </row>
    <row r="1873">
      <c r="A1873" s="17">
        <f>IF($C1873="","",COUNTA($C$5:$C1873))</f>
        <v/>
      </c>
      <c r="B1873" s="20" t="n"/>
      <c r="C1873" s="18" t="n"/>
      <c r="D1873" s="18" t="n"/>
      <c r="E1873" s="26" t="n"/>
      <c r="F1873" s="19" t="n"/>
      <c r="G1873" s="19" t="n"/>
      <c r="H1873" s="27">
        <f>IF($C1873="","",ROUND(SUMIF(账户表,$C1873,账户期初)+SUMIFS($F$5:F1873,$C$5:C1873,$C1873)-SUMIFS($G$5:G1873,$C$5:C1873,$C1873),2))</f>
        <v/>
      </c>
      <c r="I1873" s="18" t="n"/>
      <c r="J1873" s="18" t="n"/>
      <c r="K1873" s="28">
        <f>IF($B1873="","",--TEXT($B1873,"yyyymm"))</f>
        <v/>
      </c>
      <c r="L1873" s="29">
        <f>IF($D1873="","",IFERROR(INDEX(类别属性,MATCH($D1873,类别表,0)),""))</f>
        <v/>
      </c>
      <c r="M1873" s="18" t="n"/>
      <c r="N1873" s="18" t="n"/>
      <c r="O1873" s="26" t="n"/>
      <c r="P1873" s="21">
        <f>IF($C1873="","",IF(ISNA(MATCH($C1873,账户表,0)),"※这个账户不在【基础资料】的账户档案里",IF($B1873="","※没填日期，这一笔不会进任何月份的报表",IF(AND($F1873&lt;&gt;"",$G1873&lt;&gt;""),"※收入和支出不能同时填",IF(AND(N($F1873)=0,N($G1873)=0),"※收入和支出都没填",IF(OR(N($F1873)&lt;0,N($G1873)&lt;0),"※金额不能填负数，方向反了就换一列填",IF($D1873="","※没填收支类别，分类报表会漏掉这一笔",IF(ISNA(MATCH($D1873,类别表,0)),"※收支类别不在【基础资料】的清单里",IF(AND($L1873="内部转账",$M1873=""),"△内部转账要在「对方账户」写上另一头",IF(AND($L1873="内部转账",$M1873=$C1873),"※对方账户跟本账户是同一个",IF(AND($L1873&lt;&gt;"内部转账",$M1873&lt;&gt;""),"△填了对方账户，但类别不是内部转账",IF($H1873&lt;0,"△这一笔之后该账户余额成负数了，核一下",""))))))))))))</f>
        <v/>
      </c>
    </row>
    <row r="1874">
      <c r="A1874" s="17">
        <f>IF($C1874="","",COUNTA($C$5:$C1874))</f>
        <v/>
      </c>
      <c r="B1874" s="20" t="n"/>
      <c r="C1874" s="18" t="n"/>
      <c r="D1874" s="18" t="n"/>
      <c r="E1874" s="26" t="n"/>
      <c r="F1874" s="19" t="n"/>
      <c r="G1874" s="19" t="n"/>
      <c r="H1874" s="27">
        <f>IF($C1874="","",ROUND(SUMIF(账户表,$C1874,账户期初)+SUMIFS($F$5:F1874,$C$5:C1874,$C1874)-SUMIFS($G$5:G1874,$C$5:C1874,$C1874),2))</f>
        <v/>
      </c>
      <c r="I1874" s="18" t="n"/>
      <c r="J1874" s="18" t="n"/>
      <c r="K1874" s="28">
        <f>IF($B1874="","",--TEXT($B1874,"yyyymm"))</f>
        <v/>
      </c>
      <c r="L1874" s="29">
        <f>IF($D1874="","",IFERROR(INDEX(类别属性,MATCH($D1874,类别表,0)),""))</f>
        <v/>
      </c>
      <c r="M1874" s="18" t="n"/>
      <c r="N1874" s="18" t="n"/>
      <c r="O1874" s="26" t="n"/>
      <c r="P1874" s="21">
        <f>IF($C1874="","",IF(ISNA(MATCH($C1874,账户表,0)),"※这个账户不在【基础资料】的账户档案里",IF($B1874="","※没填日期，这一笔不会进任何月份的报表",IF(AND($F1874&lt;&gt;"",$G1874&lt;&gt;""),"※收入和支出不能同时填",IF(AND(N($F1874)=0,N($G1874)=0),"※收入和支出都没填",IF(OR(N($F1874)&lt;0,N($G1874)&lt;0),"※金额不能填负数，方向反了就换一列填",IF($D1874="","※没填收支类别，分类报表会漏掉这一笔",IF(ISNA(MATCH($D1874,类别表,0)),"※收支类别不在【基础资料】的清单里",IF(AND($L1874="内部转账",$M1874=""),"△内部转账要在「对方账户」写上另一头",IF(AND($L1874="内部转账",$M1874=$C1874),"※对方账户跟本账户是同一个",IF(AND($L1874&lt;&gt;"内部转账",$M1874&lt;&gt;""),"△填了对方账户，但类别不是内部转账",IF($H1874&lt;0,"△这一笔之后该账户余额成负数了，核一下",""))))))))))))</f>
        <v/>
      </c>
    </row>
    <row r="1875">
      <c r="A1875" s="17">
        <f>IF($C1875="","",COUNTA($C$5:$C1875))</f>
        <v/>
      </c>
      <c r="B1875" s="20" t="n"/>
      <c r="C1875" s="18" t="n"/>
      <c r="D1875" s="18" t="n"/>
      <c r="E1875" s="26" t="n"/>
      <c r="F1875" s="19" t="n"/>
      <c r="G1875" s="19" t="n"/>
      <c r="H1875" s="27">
        <f>IF($C1875="","",ROUND(SUMIF(账户表,$C1875,账户期初)+SUMIFS($F$5:F1875,$C$5:C1875,$C1875)-SUMIFS($G$5:G1875,$C$5:C1875,$C1875),2))</f>
        <v/>
      </c>
      <c r="I1875" s="18" t="n"/>
      <c r="J1875" s="18" t="n"/>
      <c r="K1875" s="28">
        <f>IF($B1875="","",--TEXT($B1875,"yyyymm"))</f>
        <v/>
      </c>
      <c r="L1875" s="29">
        <f>IF($D1875="","",IFERROR(INDEX(类别属性,MATCH($D1875,类别表,0)),""))</f>
        <v/>
      </c>
      <c r="M1875" s="18" t="n"/>
      <c r="N1875" s="18" t="n"/>
      <c r="O1875" s="26" t="n"/>
      <c r="P1875" s="21">
        <f>IF($C1875="","",IF(ISNA(MATCH($C1875,账户表,0)),"※这个账户不在【基础资料】的账户档案里",IF($B1875="","※没填日期，这一笔不会进任何月份的报表",IF(AND($F1875&lt;&gt;"",$G1875&lt;&gt;""),"※收入和支出不能同时填",IF(AND(N($F1875)=0,N($G1875)=0),"※收入和支出都没填",IF(OR(N($F1875)&lt;0,N($G1875)&lt;0),"※金额不能填负数，方向反了就换一列填",IF($D1875="","※没填收支类别，分类报表会漏掉这一笔",IF(ISNA(MATCH($D1875,类别表,0)),"※收支类别不在【基础资料】的清单里",IF(AND($L1875="内部转账",$M1875=""),"△内部转账要在「对方账户」写上另一头",IF(AND($L1875="内部转账",$M1875=$C1875),"※对方账户跟本账户是同一个",IF(AND($L1875&lt;&gt;"内部转账",$M1875&lt;&gt;""),"△填了对方账户，但类别不是内部转账",IF($H1875&lt;0,"△这一笔之后该账户余额成负数了，核一下",""))))))))))))</f>
        <v/>
      </c>
    </row>
    <row r="1876">
      <c r="A1876" s="17">
        <f>IF($C1876="","",COUNTA($C$5:$C1876))</f>
        <v/>
      </c>
      <c r="B1876" s="20" t="n"/>
      <c r="C1876" s="18" t="n"/>
      <c r="D1876" s="18" t="n"/>
      <c r="E1876" s="26" t="n"/>
      <c r="F1876" s="19" t="n"/>
      <c r="G1876" s="19" t="n"/>
      <c r="H1876" s="27">
        <f>IF($C1876="","",ROUND(SUMIF(账户表,$C1876,账户期初)+SUMIFS($F$5:F1876,$C$5:C1876,$C1876)-SUMIFS($G$5:G1876,$C$5:C1876,$C1876),2))</f>
        <v/>
      </c>
      <c r="I1876" s="18" t="n"/>
      <c r="J1876" s="18" t="n"/>
      <c r="K1876" s="28">
        <f>IF($B1876="","",--TEXT($B1876,"yyyymm"))</f>
        <v/>
      </c>
      <c r="L1876" s="29">
        <f>IF($D1876="","",IFERROR(INDEX(类别属性,MATCH($D1876,类别表,0)),""))</f>
        <v/>
      </c>
      <c r="M1876" s="18" t="n"/>
      <c r="N1876" s="18" t="n"/>
      <c r="O1876" s="26" t="n"/>
      <c r="P1876" s="21">
        <f>IF($C1876="","",IF(ISNA(MATCH($C1876,账户表,0)),"※这个账户不在【基础资料】的账户档案里",IF($B1876="","※没填日期，这一笔不会进任何月份的报表",IF(AND($F1876&lt;&gt;"",$G1876&lt;&gt;""),"※收入和支出不能同时填",IF(AND(N($F1876)=0,N($G1876)=0),"※收入和支出都没填",IF(OR(N($F1876)&lt;0,N($G1876)&lt;0),"※金额不能填负数，方向反了就换一列填",IF($D1876="","※没填收支类别，分类报表会漏掉这一笔",IF(ISNA(MATCH($D1876,类别表,0)),"※收支类别不在【基础资料】的清单里",IF(AND($L1876="内部转账",$M1876=""),"△内部转账要在「对方账户」写上另一头",IF(AND($L1876="内部转账",$M1876=$C1876),"※对方账户跟本账户是同一个",IF(AND($L1876&lt;&gt;"内部转账",$M1876&lt;&gt;""),"△填了对方账户，但类别不是内部转账",IF($H1876&lt;0,"△这一笔之后该账户余额成负数了，核一下",""))))))))))))</f>
        <v/>
      </c>
    </row>
    <row r="1877">
      <c r="A1877" s="17">
        <f>IF($C1877="","",COUNTA($C$5:$C1877))</f>
        <v/>
      </c>
      <c r="B1877" s="20" t="n"/>
      <c r="C1877" s="18" t="n"/>
      <c r="D1877" s="18" t="n"/>
      <c r="E1877" s="26" t="n"/>
      <c r="F1877" s="19" t="n"/>
      <c r="G1877" s="19" t="n"/>
      <c r="H1877" s="27">
        <f>IF($C1877="","",ROUND(SUMIF(账户表,$C1877,账户期初)+SUMIFS($F$5:F1877,$C$5:C1877,$C1877)-SUMIFS($G$5:G1877,$C$5:C1877,$C1877),2))</f>
        <v/>
      </c>
      <c r="I1877" s="18" t="n"/>
      <c r="J1877" s="18" t="n"/>
      <c r="K1877" s="28">
        <f>IF($B1877="","",--TEXT($B1877,"yyyymm"))</f>
        <v/>
      </c>
      <c r="L1877" s="29">
        <f>IF($D1877="","",IFERROR(INDEX(类别属性,MATCH($D1877,类别表,0)),""))</f>
        <v/>
      </c>
      <c r="M1877" s="18" t="n"/>
      <c r="N1877" s="18" t="n"/>
      <c r="O1877" s="26" t="n"/>
      <c r="P1877" s="21">
        <f>IF($C1877="","",IF(ISNA(MATCH($C1877,账户表,0)),"※这个账户不在【基础资料】的账户档案里",IF($B1877="","※没填日期，这一笔不会进任何月份的报表",IF(AND($F1877&lt;&gt;"",$G1877&lt;&gt;""),"※收入和支出不能同时填",IF(AND(N($F1877)=0,N($G1877)=0),"※收入和支出都没填",IF(OR(N($F1877)&lt;0,N($G1877)&lt;0),"※金额不能填负数，方向反了就换一列填",IF($D1877="","※没填收支类别，分类报表会漏掉这一笔",IF(ISNA(MATCH($D1877,类别表,0)),"※收支类别不在【基础资料】的清单里",IF(AND($L1877="内部转账",$M1877=""),"△内部转账要在「对方账户」写上另一头",IF(AND($L1877="内部转账",$M1877=$C1877),"※对方账户跟本账户是同一个",IF(AND($L1877&lt;&gt;"内部转账",$M1877&lt;&gt;""),"△填了对方账户，但类别不是内部转账",IF($H1877&lt;0,"△这一笔之后该账户余额成负数了，核一下",""))))))))))))</f>
        <v/>
      </c>
    </row>
    <row r="1878">
      <c r="A1878" s="17">
        <f>IF($C1878="","",COUNTA($C$5:$C1878))</f>
        <v/>
      </c>
      <c r="B1878" s="20" t="n"/>
      <c r="C1878" s="18" t="n"/>
      <c r="D1878" s="18" t="n"/>
      <c r="E1878" s="26" t="n"/>
      <c r="F1878" s="19" t="n"/>
      <c r="G1878" s="19" t="n"/>
      <c r="H1878" s="27">
        <f>IF($C1878="","",ROUND(SUMIF(账户表,$C1878,账户期初)+SUMIFS($F$5:F1878,$C$5:C1878,$C1878)-SUMIFS($G$5:G1878,$C$5:C1878,$C1878),2))</f>
        <v/>
      </c>
      <c r="I1878" s="18" t="n"/>
      <c r="J1878" s="18" t="n"/>
      <c r="K1878" s="28">
        <f>IF($B1878="","",--TEXT($B1878,"yyyymm"))</f>
        <v/>
      </c>
      <c r="L1878" s="29">
        <f>IF($D1878="","",IFERROR(INDEX(类别属性,MATCH($D1878,类别表,0)),""))</f>
        <v/>
      </c>
      <c r="M1878" s="18" t="n"/>
      <c r="N1878" s="18" t="n"/>
      <c r="O1878" s="26" t="n"/>
      <c r="P1878" s="21">
        <f>IF($C1878="","",IF(ISNA(MATCH($C1878,账户表,0)),"※这个账户不在【基础资料】的账户档案里",IF($B1878="","※没填日期，这一笔不会进任何月份的报表",IF(AND($F1878&lt;&gt;"",$G1878&lt;&gt;""),"※收入和支出不能同时填",IF(AND(N($F1878)=0,N($G1878)=0),"※收入和支出都没填",IF(OR(N($F1878)&lt;0,N($G1878)&lt;0),"※金额不能填负数，方向反了就换一列填",IF($D1878="","※没填收支类别，分类报表会漏掉这一笔",IF(ISNA(MATCH($D1878,类别表,0)),"※收支类别不在【基础资料】的清单里",IF(AND($L1878="内部转账",$M1878=""),"△内部转账要在「对方账户」写上另一头",IF(AND($L1878="内部转账",$M1878=$C1878),"※对方账户跟本账户是同一个",IF(AND($L1878&lt;&gt;"内部转账",$M1878&lt;&gt;""),"△填了对方账户，但类别不是内部转账",IF($H1878&lt;0,"△这一笔之后该账户余额成负数了，核一下",""))))))))))))</f>
        <v/>
      </c>
    </row>
    <row r="1879">
      <c r="A1879" s="17">
        <f>IF($C1879="","",COUNTA($C$5:$C1879))</f>
        <v/>
      </c>
      <c r="B1879" s="20" t="n"/>
      <c r="C1879" s="18" t="n"/>
      <c r="D1879" s="18" t="n"/>
      <c r="E1879" s="26" t="n"/>
      <c r="F1879" s="19" t="n"/>
      <c r="G1879" s="19" t="n"/>
      <c r="H1879" s="27">
        <f>IF($C1879="","",ROUND(SUMIF(账户表,$C1879,账户期初)+SUMIFS($F$5:F1879,$C$5:C1879,$C1879)-SUMIFS($G$5:G1879,$C$5:C1879,$C1879),2))</f>
        <v/>
      </c>
      <c r="I1879" s="18" t="n"/>
      <c r="J1879" s="18" t="n"/>
      <c r="K1879" s="28">
        <f>IF($B1879="","",--TEXT($B1879,"yyyymm"))</f>
        <v/>
      </c>
      <c r="L1879" s="29">
        <f>IF($D1879="","",IFERROR(INDEX(类别属性,MATCH($D1879,类别表,0)),""))</f>
        <v/>
      </c>
      <c r="M1879" s="18" t="n"/>
      <c r="N1879" s="18" t="n"/>
      <c r="O1879" s="26" t="n"/>
      <c r="P1879" s="21">
        <f>IF($C1879="","",IF(ISNA(MATCH($C1879,账户表,0)),"※这个账户不在【基础资料】的账户档案里",IF($B1879="","※没填日期，这一笔不会进任何月份的报表",IF(AND($F1879&lt;&gt;"",$G1879&lt;&gt;""),"※收入和支出不能同时填",IF(AND(N($F1879)=0,N($G1879)=0),"※收入和支出都没填",IF(OR(N($F1879)&lt;0,N($G1879)&lt;0),"※金额不能填负数，方向反了就换一列填",IF($D1879="","※没填收支类别，分类报表会漏掉这一笔",IF(ISNA(MATCH($D1879,类别表,0)),"※收支类别不在【基础资料】的清单里",IF(AND($L1879="内部转账",$M1879=""),"△内部转账要在「对方账户」写上另一头",IF(AND($L1879="内部转账",$M1879=$C1879),"※对方账户跟本账户是同一个",IF(AND($L1879&lt;&gt;"内部转账",$M1879&lt;&gt;""),"△填了对方账户，但类别不是内部转账",IF($H1879&lt;0,"△这一笔之后该账户余额成负数了，核一下",""))))))))))))</f>
        <v/>
      </c>
    </row>
    <row r="1880">
      <c r="A1880" s="17">
        <f>IF($C1880="","",COUNTA($C$5:$C1880))</f>
        <v/>
      </c>
      <c r="B1880" s="20" t="n"/>
      <c r="C1880" s="18" t="n"/>
      <c r="D1880" s="18" t="n"/>
      <c r="E1880" s="26" t="n"/>
      <c r="F1880" s="19" t="n"/>
      <c r="G1880" s="19" t="n"/>
      <c r="H1880" s="27">
        <f>IF($C1880="","",ROUND(SUMIF(账户表,$C1880,账户期初)+SUMIFS($F$5:F1880,$C$5:C1880,$C1880)-SUMIFS($G$5:G1880,$C$5:C1880,$C1880),2))</f>
        <v/>
      </c>
      <c r="I1880" s="18" t="n"/>
      <c r="J1880" s="18" t="n"/>
      <c r="K1880" s="28">
        <f>IF($B1880="","",--TEXT($B1880,"yyyymm"))</f>
        <v/>
      </c>
      <c r="L1880" s="29">
        <f>IF($D1880="","",IFERROR(INDEX(类别属性,MATCH($D1880,类别表,0)),""))</f>
        <v/>
      </c>
      <c r="M1880" s="18" t="n"/>
      <c r="N1880" s="18" t="n"/>
      <c r="O1880" s="26" t="n"/>
      <c r="P1880" s="21">
        <f>IF($C1880="","",IF(ISNA(MATCH($C1880,账户表,0)),"※这个账户不在【基础资料】的账户档案里",IF($B1880="","※没填日期，这一笔不会进任何月份的报表",IF(AND($F1880&lt;&gt;"",$G1880&lt;&gt;""),"※收入和支出不能同时填",IF(AND(N($F1880)=0,N($G1880)=0),"※收入和支出都没填",IF(OR(N($F1880)&lt;0,N($G1880)&lt;0),"※金额不能填负数，方向反了就换一列填",IF($D1880="","※没填收支类别，分类报表会漏掉这一笔",IF(ISNA(MATCH($D1880,类别表,0)),"※收支类别不在【基础资料】的清单里",IF(AND($L1880="内部转账",$M1880=""),"△内部转账要在「对方账户」写上另一头",IF(AND($L1880="内部转账",$M1880=$C1880),"※对方账户跟本账户是同一个",IF(AND($L1880&lt;&gt;"内部转账",$M1880&lt;&gt;""),"△填了对方账户，但类别不是内部转账",IF($H1880&lt;0,"△这一笔之后该账户余额成负数了，核一下",""))))))))))))</f>
        <v/>
      </c>
    </row>
    <row r="1881">
      <c r="A1881" s="17">
        <f>IF($C1881="","",COUNTA($C$5:$C1881))</f>
        <v/>
      </c>
      <c r="B1881" s="20" t="n"/>
      <c r="C1881" s="18" t="n"/>
      <c r="D1881" s="18" t="n"/>
      <c r="E1881" s="26" t="n"/>
      <c r="F1881" s="19" t="n"/>
      <c r="G1881" s="19" t="n"/>
      <c r="H1881" s="27">
        <f>IF($C1881="","",ROUND(SUMIF(账户表,$C1881,账户期初)+SUMIFS($F$5:F1881,$C$5:C1881,$C1881)-SUMIFS($G$5:G1881,$C$5:C1881,$C1881),2))</f>
        <v/>
      </c>
      <c r="I1881" s="18" t="n"/>
      <c r="J1881" s="18" t="n"/>
      <c r="K1881" s="28">
        <f>IF($B1881="","",--TEXT($B1881,"yyyymm"))</f>
        <v/>
      </c>
      <c r="L1881" s="29">
        <f>IF($D1881="","",IFERROR(INDEX(类别属性,MATCH($D1881,类别表,0)),""))</f>
        <v/>
      </c>
      <c r="M1881" s="18" t="n"/>
      <c r="N1881" s="18" t="n"/>
      <c r="O1881" s="26" t="n"/>
      <c r="P1881" s="21">
        <f>IF($C1881="","",IF(ISNA(MATCH($C1881,账户表,0)),"※这个账户不在【基础资料】的账户档案里",IF($B1881="","※没填日期，这一笔不会进任何月份的报表",IF(AND($F1881&lt;&gt;"",$G1881&lt;&gt;""),"※收入和支出不能同时填",IF(AND(N($F1881)=0,N($G1881)=0),"※收入和支出都没填",IF(OR(N($F1881)&lt;0,N($G1881)&lt;0),"※金额不能填负数，方向反了就换一列填",IF($D1881="","※没填收支类别，分类报表会漏掉这一笔",IF(ISNA(MATCH($D1881,类别表,0)),"※收支类别不在【基础资料】的清单里",IF(AND($L1881="内部转账",$M1881=""),"△内部转账要在「对方账户」写上另一头",IF(AND($L1881="内部转账",$M1881=$C1881),"※对方账户跟本账户是同一个",IF(AND($L1881&lt;&gt;"内部转账",$M1881&lt;&gt;""),"△填了对方账户，但类别不是内部转账",IF($H1881&lt;0,"△这一笔之后该账户余额成负数了，核一下",""))))))))))))</f>
        <v/>
      </c>
    </row>
    <row r="1882">
      <c r="A1882" s="17">
        <f>IF($C1882="","",COUNTA($C$5:$C1882))</f>
        <v/>
      </c>
      <c r="B1882" s="20" t="n"/>
      <c r="C1882" s="18" t="n"/>
      <c r="D1882" s="18" t="n"/>
      <c r="E1882" s="26" t="n"/>
      <c r="F1882" s="19" t="n"/>
      <c r="G1882" s="19" t="n"/>
      <c r="H1882" s="27">
        <f>IF($C1882="","",ROUND(SUMIF(账户表,$C1882,账户期初)+SUMIFS($F$5:F1882,$C$5:C1882,$C1882)-SUMIFS($G$5:G1882,$C$5:C1882,$C1882),2))</f>
        <v/>
      </c>
      <c r="I1882" s="18" t="n"/>
      <c r="J1882" s="18" t="n"/>
      <c r="K1882" s="28">
        <f>IF($B1882="","",--TEXT($B1882,"yyyymm"))</f>
        <v/>
      </c>
      <c r="L1882" s="29">
        <f>IF($D1882="","",IFERROR(INDEX(类别属性,MATCH($D1882,类别表,0)),""))</f>
        <v/>
      </c>
      <c r="M1882" s="18" t="n"/>
      <c r="N1882" s="18" t="n"/>
      <c r="O1882" s="26" t="n"/>
      <c r="P1882" s="21">
        <f>IF($C1882="","",IF(ISNA(MATCH($C1882,账户表,0)),"※这个账户不在【基础资料】的账户档案里",IF($B1882="","※没填日期，这一笔不会进任何月份的报表",IF(AND($F1882&lt;&gt;"",$G1882&lt;&gt;""),"※收入和支出不能同时填",IF(AND(N($F1882)=0,N($G1882)=0),"※收入和支出都没填",IF(OR(N($F1882)&lt;0,N($G1882)&lt;0),"※金额不能填负数，方向反了就换一列填",IF($D1882="","※没填收支类别，分类报表会漏掉这一笔",IF(ISNA(MATCH($D1882,类别表,0)),"※收支类别不在【基础资料】的清单里",IF(AND($L1882="内部转账",$M1882=""),"△内部转账要在「对方账户」写上另一头",IF(AND($L1882="内部转账",$M1882=$C1882),"※对方账户跟本账户是同一个",IF(AND($L1882&lt;&gt;"内部转账",$M1882&lt;&gt;""),"△填了对方账户，但类别不是内部转账",IF($H1882&lt;0,"△这一笔之后该账户余额成负数了，核一下",""))))))))))))</f>
        <v/>
      </c>
    </row>
    <row r="1883">
      <c r="A1883" s="17">
        <f>IF($C1883="","",COUNTA($C$5:$C1883))</f>
        <v/>
      </c>
      <c r="B1883" s="20" t="n"/>
      <c r="C1883" s="18" t="n"/>
      <c r="D1883" s="18" t="n"/>
      <c r="E1883" s="26" t="n"/>
      <c r="F1883" s="19" t="n"/>
      <c r="G1883" s="19" t="n"/>
      <c r="H1883" s="27">
        <f>IF($C1883="","",ROUND(SUMIF(账户表,$C1883,账户期初)+SUMIFS($F$5:F1883,$C$5:C1883,$C1883)-SUMIFS($G$5:G1883,$C$5:C1883,$C1883),2))</f>
        <v/>
      </c>
      <c r="I1883" s="18" t="n"/>
      <c r="J1883" s="18" t="n"/>
      <c r="K1883" s="28">
        <f>IF($B1883="","",--TEXT($B1883,"yyyymm"))</f>
        <v/>
      </c>
      <c r="L1883" s="29">
        <f>IF($D1883="","",IFERROR(INDEX(类别属性,MATCH($D1883,类别表,0)),""))</f>
        <v/>
      </c>
      <c r="M1883" s="18" t="n"/>
      <c r="N1883" s="18" t="n"/>
      <c r="O1883" s="26" t="n"/>
      <c r="P1883" s="21">
        <f>IF($C1883="","",IF(ISNA(MATCH($C1883,账户表,0)),"※这个账户不在【基础资料】的账户档案里",IF($B1883="","※没填日期，这一笔不会进任何月份的报表",IF(AND($F1883&lt;&gt;"",$G1883&lt;&gt;""),"※收入和支出不能同时填",IF(AND(N($F1883)=0,N($G1883)=0),"※收入和支出都没填",IF(OR(N($F1883)&lt;0,N($G1883)&lt;0),"※金额不能填负数，方向反了就换一列填",IF($D1883="","※没填收支类别，分类报表会漏掉这一笔",IF(ISNA(MATCH($D1883,类别表,0)),"※收支类别不在【基础资料】的清单里",IF(AND($L1883="内部转账",$M1883=""),"△内部转账要在「对方账户」写上另一头",IF(AND($L1883="内部转账",$M1883=$C1883),"※对方账户跟本账户是同一个",IF(AND($L1883&lt;&gt;"内部转账",$M1883&lt;&gt;""),"△填了对方账户，但类别不是内部转账",IF($H1883&lt;0,"△这一笔之后该账户余额成负数了，核一下",""))))))))))))</f>
        <v/>
      </c>
    </row>
    <row r="1884">
      <c r="A1884" s="17">
        <f>IF($C1884="","",COUNTA($C$5:$C1884))</f>
        <v/>
      </c>
      <c r="B1884" s="20" t="n"/>
      <c r="C1884" s="18" t="n"/>
      <c r="D1884" s="18" t="n"/>
      <c r="E1884" s="26" t="n"/>
      <c r="F1884" s="19" t="n"/>
      <c r="G1884" s="19" t="n"/>
      <c r="H1884" s="27">
        <f>IF($C1884="","",ROUND(SUMIF(账户表,$C1884,账户期初)+SUMIFS($F$5:F1884,$C$5:C1884,$C1884)-SUMIFS($G$5:G1884,$C$5:C1884,$C1884),2))</f>
        <v/>
      </c>
      <c r="I1884" s="18" t="n"/>
      <c r="J1884" s="18" t="n"/>
      <c r="K1884" s="28">
        <f>IF($B1884="","",--TEXT($B1884,"yyyymm"))</f>
        <v/>
      </c>
      <c r="L1884" s="29">
        <f>IF($D1884="","",IFERROR(INDEX(类别属性,MATCH($D1884,类别表,0)),""))</f>
        <v/>
      </c>
      <c r="M1884" s="18" t="n"/>
      <c r="N1884" s="18" t="n"/>
      <c r="O1884" s="26" t="n"/>
      <c r="P1884" s="21">
        <f>IF($C1884="","",IF(ISNA(MATCH($C1884,账户表,0)),"※这个账户不在【基础资料】的账户档案里",IF($B1884="","※没填日期，这一笔不会进任何月份的报表",IF(AND($F1884&lt;&gt;"",$G1884&lt;&gt;""),"※收入和支出不能同时填",IF(AND(N($F1884)=0,N($G1884)=0),"※收入和支出都没填",IF(OR(N($F1884)&lt;0,N($G1884)&lt;0),"※金额不能填负数，方向反了就换一列填",IF($D1884="","※没填收支类别，分类报表会漏掉这一笔",IF(ISNA(MATCH($D1884,类别表,0)),"※收支类别不在【基础资料】的清单里",IF(AND($L1884="内部转账",$M1884=""),"△内部转账要在「对方账户」写上另一头",IF(AND($L1884="内部转账",$M1884=$C1884),"※对方账户跟本账户是同一个",IF(AND($L1884&lt;&gt;"内部转账",$M1884&lt;&gt;""),"△填了对方账户，但类别不是内部转账",IF($H1884&lt;0,"△这一笔之后该账户余额成负数了，核一下",""))))))))))))</f>
        <v/>
      </c>
    </row>
    <row r="1885">
      <c r="A1885" s="17">
        <f>IF($C1885="","",COUNTA($C$5:$C1885))</f>
        <v/>
      </c>
      <c r="B1885" s="20" t="n"/>
      <c r="C1885" s="18" t="n"/>
      <c r="D1885" s="18" t="n"/>
      <c r="E1885" s="26" t="n"/>
      <c r="F1885" s="19" t="n"/>
      <c r="G1885" s="19" t="n"/>
      <c r="H1885" s="27">
        <f>IF($C1885="","",ROUND(SUMIF(账户表,$C1885,账户期初)+SUMIFS($F$5:F1885,$C$5:C1885,$C1885)-SUMIFS($G$5:G1885,$C$5:C1885,$C1885),2))</f>
        <v/>
      </c>
      <c r="I1885" s="18" t="n"/>
      <c r="J1885" s="18" t="n"/>
      <c r="K1885" s="28">
        <f>IF($B1885="","",--TEXT($B1885,"yyyymm"))</f>
        <v/>
      </c>
      <c r="L1885" s="29">
        <f>IF($D1885="","",IFERROR(INDEX(类别属性,MATCH($D1885,类别表,0)),""))</f>
        <v/>
      </c>
      <c r="M1885" s="18" t="n"/>
      <c r="N1885" s="18" t="n"/>
      <c r="O1885" s="26" t="n"/>
      <c r="P1885" s="21">
        <f>IF($C1885="","",IF(ISNA(MATCH($C1885,账户表,0)),"※这个账户不在【基础资料】的账户档案里",IF($B1885="","※没填日期，这一笔不会进任何月份的报表",IF(AND($F1885&lt;&gt;"",$G1885&lt;&gt;""),"※收入和支出不能同时填",IF(AND(N($F1885)=0,N($G1885)=0),"※收入和支出都没填",IF(OR(N($F1885)&lt;0,N($G1885)&lt;0),"※金额不能填负数，方向反了就换一列填",IF($D1885="","※没填收支类别，分类报表会漏掉这一笔",IF(ISNA(MATCH($D1885,类别表,0)),"※收支类别不在【基础资料】的清单里",IF(AND($L1885="内部转账",$M1885=""),"△内部转账要在「对方账户」写上另一头",IF(AND($L1885="内部转账",$M1885=$C1885),"※对方账户跟本账户是同一个",IF(AND($L1885&lt;&gt;"内部转账",$M1885&lt;&gt;""),"△填了对方账户，但类别不是内部转账",IF($H1885&lt;0,"△这一笔之后该账户余额成负数了，核一下",""))))))))))))</f>
        <v/>
      </c>
    </row>
    <row r="1886">
      <c r="A1886" s="17">
        <f>IF($C1886="","",COUNTA($C$5:$C1886))</f>
        <v/>
      </c>
      <c r="B1886" s="20" t="n"/>
      <c r="C1886" s="18" t="n"/>
      <c r="D1886" s="18" t="n"/>
      <c r="E1886" s="26" t="n"/>
      <c r="F1886" s="19" t="n"/>
      <c r="G1886" s="19" t="n"/>
      <c r="H1886" s="27">
        <f>IF($C1886="","",ROUND(SUMIF(账户表,$C1886,账户期初)+SUMIFS($F$5:F1886,$C$5:C1886,$C1886)-SUMIFS($G$5:G1886,$C$5:C1886,$C1886),2))</f>
        <v/>
      </c>
      <c r="I1886" s="18" t="n"/>
      <c r="J1886" s="18" t="n"/>
      <c r="K1886" s="28">
        <f>IF($B1886="","",--TEXT($B1886,"yyyymm"))</f>
        <v/>
      </c>
      <c r="L1886" s="29">
        <f>IF($D1886="","",IFERROR(INDEX(类别属性,MATCH($D1886,类别表,0)),""))</f>
        <v/>
      </c>
      <c r="M1886" s="18" t="n"/>
      <c r="N1886" s="18" t="n"/>
      <c r="O1886" s="26" t="n"/>
      <c r="P1886" s="21">
        <f>IF($C1886="","",IF(ISNA(MATCH($C1886,账户表,0)),"※这个账户不在【基础资料】的账户档案里",IF($B1886="","※没填日期，这一笔不会进任何月份的报表",IF(AND($F1886&lt;&gt;"",$G1886&lt;&gt;""),"※收入和支出不能同时填",IF(AND(N($F1886)=0,N($G1886)=0),"※收入和支出都没填",IF(OR(N($F1886)&lt;0,N($G1886)&lt;0),"※金额不能填负数，方向反了就换一列填",IF($D1886="","※没填收支类别，分类报表会漏掉这一笔",IF(ISNA(MATCH($D1886,类别表,0)),"※收支类别不在【基础资料】的清单里",IF(AND($L1886="内部转账",$M1886=""),"△内部转账要在「对方账户」写上另一头",IF(AND($L1886="内部转账",$M1886=$C1886),"※对方账户跟本账户是同一个",IF(AND($L1886&lt;&gt;"内部转账",$M1886&lt;&gt;""),"△填了对方账户，但类别不是内部转账",IF($H1886&lt;0,"△这一笔之后该账户余额成负数了，核一下",""))))))))))))</f>
        <v/>
      </c>
    </row>
    <row r="1887">
      <c r="A1887" s="17">
        <f>IF($C1887="","",COUNTA($C$5:$C1887))</f>
        <v/>
      </c>
      <c r="B1887" s="20" t="n"/>
      <c r="C1887" s="18" t="n"/>
      <c r="D1887" s="18" t="n"/>
      <c r="E1887" s="26" t="n"/>
      <c r="F1887" s="19" t="n"/>
      <c r="G1887" s="19" t="n"/>
      <c r="H1887" s="27">
        <f>IF($C1887="","",ROUND(SUMIF(账户表,$C1887,账户期初)+SUMIFS($F$5:F1887,$C$5:C1887,$C1887)-SUMIFS($G$5:G1887,$C$5:C1887,$C1887),2))</f>
        <v/>
      </c>
      <c r="I1887" s="18" t="n"/>
      <c r="J1887" s="18" t="n"/>
      <c r="K1887" s="28">
        <f>IF($B1887="","",--TEXT($B1887,"yyyymm"))</f>
        <v/>
      </c>
      <c r="L1887" s="29">
        <f>IF($D1887="","",IFERROR(INDEX(类别属性,MATCH($D1887,类别表,0)),""))</f>
        <v/>
      </c>
      <c r="M1887" s="18" t="n"/>
      <c r="N1887" s="18" t="n"/>
      <c r="O1887" s="26" t="n"/>
      <c r="P1887" s="21">
        <f>IF($C1887="","",IF(ISNA(MATCH($C1887,账户表,0)),"※这个账户不在【基础资料】的账户档案里",IF($B1887="","※没填日期，这一笔不会进任何月份的报表",IF(AND($F1887&lt;&gt;"",$G1887&lt;&gt;""),"※收入和支出不能同时填",IF(AND(N($F1887)=0,N($G1887)=0),"※收入和支出都没填",IF(OR(N($F1887)&lt;0,N($G1887)&lt;0),"※金额不能填负数，方向反了就换一列填",IF($D1887="","※没填收支类别，分类报表会漏掉这一笔",IF(ISNA(MATCH($D1887,类别表,0)),"※收支类别不在【基础资料】的清单里",IF(AND($L1887="内部转账",$M1887=""),"△内部转账要在「对方账户」写上另一头",IF(AND($L1887="内部转账",$M1887=$C1887),"※对方账户跟本账户是同一个",IF(AND($L1887&lt;&gt;"内部转账",$M1887&lt;&gt;""),"△填了对方账户，但类别不是内部转账",IF($H1887&lt;0,"△这一笔之后该账户余额成负数了，核一下",""))))))))))))</f>
        <v/>
      </c>
    </row>
    <row r="1888">
      <c r="A1888" s="17">
        <f>IF($C1888="","",COUNTA($C$5:$C1888))</f>
        <v/>
      </c>
      <c r="B1888" s="20" t="n"/>
      <c r="C1888" s="18" t="n"/>
      <c r="D1888" s="18" t="n"/>
      <c r="E1888" s="26" t="n"/>
      <c r="F1888" s="19" t="n"/>
      <c r="G1888" s="19" t="n"/>
      <c r="H1888" s="27">
        <f>IF($C1888="","",ROUND(SUMIF(账户表,$C1888,账户期初)+SUMIFS($F$5:F1888,$C$5:C1888,$C1888)-SUMIFS($G$5:G1888,$C$5:C1888,$C1888),2))</f>
        <v/>
      </c>
      <c r="I1888" s="18" t="n"/>
      <c r="J1888" s="18" t="n"/>
      <c r="K1888" s="28">
        <f>IF($B1888="","",--TEXT($B1888,"yyyymm"))</f>
        <v/>
      </c>
      <c r="L1888" s="29">
        <f>IF($D1888="","",IFERROR(INDEX(类别属性,MATCH($D1888,类别表,0)),""))</f>
        <v/>
      </c>
      <c r="M1888" s="18" t="n"/>
      <c r="N1888" s="18" t="n"/>
      <c r="O1888" s="26" t="n"/>
      <c r="P1888" s="21">
        <f>IF($C1888="","",IF(ISNA(MATCH($C1888,账户表,0)),"※这个账户不在【基础资料】的账户档案里",IF($B1888="","※没填日期，这一笔不会进任何月份的报表",IF(AND($F1888&lt;&gt;"",$G1888&lt;&gt;""),"※收入和支出不能同时填",IF(AND(N($F1888)=0,N($G1888)=0),"※收入和支出都没填",IF(OR(N($F1888)&lt;0,N($G1888)&lt;0),"※金额不能填负数，方向反了就换一列填",IF($D1888="","※没填收支类别，分类报表会漏掉这一笔",IF(ISNA(MATCH($D1888,类别表,0)),"※收支类别不在【基础资料】的清单里",IF(AND($L1888="内部转账",$M1888=""),"△内部转账要在「对方账户」写上另一头",IF(AND($L1888="内部转账",$M1888=$C1888),"※对方账户跟本账户是同一个",IF(AND($L1888&lt;&gt;"内部转账",$M1888&lt;&gt;""),"△填了对方账户，但类别不是内部转账",IF($H1888&lt;0,"△这一笔之后该账户余额成负数了，核一下",""))))))))))))</f>
        <v/>
      </c>
    </row>
    <row r="1889">
      <c r="A1889" s="17">
        <f>IF($C1889="","",COUNTA($C$5:$C1889))</f>
        <v/>
      </c>
      <c r="B1889" s="20" t="n"/>
      <c r="C1889" s="18" t="n"/>
      <c r="D1889" s="18" t="n"/>
      <c r="E1889" s="26" t="n"/>
      <c r="F1889" s="19" t="n"/>
      <c r="G1889" s="19" t="n"/>
      <c r="H1889" s="27">
        <f>IF($C1889="","",ROUND(SUMIF(账户表,$C1889,账户期初)+SUMIFS($F$5:F1889,$C$5:C1889,$C1889)-SUMIFS($G$5:G1889,$C$5:C1889,$C1889),2))</f>
        <v/>
      </c>
      <c r="I1889" s="18" t="n"/>
      <c r="J1889" s="18" t="n"/>
      <c r="K1889" s="28">
        <f>IF($B1889="","",--TEXT($B1889,"yyyymm"))</f>
        <v/>
      </c>
      <c r="L1889" s="29">
        <f>IF($D1889="","",IFERROR(INDEX(类别属性,MATCH($D1889,类别表,0)),""))</f>
        <v/>
      </c>
      <c r="M1889" s="18" t="n"/>
      <c r="N1889" s="18" t="n"/>
      <c r="O1889" s="26" t="n"/>
      <c r="P1889" s="21">
        <f>IF($C1889="","",IF(ISNA(MATCH($C1889,账户表,0)),"※这个账户不在【基础资料】的账户档案里",IF($B1889="","※没填日期，这一笔不会进任何月份的报表",IF(AND($F1889&lt;&gt;"",$G1889&lt;&gt;""),"※收入和支出不能同时填",IF(AND(N($F1889)=0,N($G1889)=0),"※收入和支出都没填",IF(OR(N($F1889)&lt;0,N($G1889)&lt;0),"※金额不能填负数，方向反了就换一列填",IF($D1889="","※没填收支类别，分类报表会漏掉这一笔",IF(ISNA(MATCH($D1889,类别表,0)),"※收支类别不在【基础资料】的清单里",IF(AND($L1889="内部转账",$M1889=""),"△内部转账要在「对方账户」写上另一头",IF(AND($L1889="内部转账",$M1889=$C1889),"※对方账户跟本账户是同一个",IF(AND($L1889&lt;&gt;"内部转账",$M1889&lt;&gt;""),"△填了对方账户，但类别不是内部转账",IF($H1889&lt;0,"△这一笔之后该账户余额成负数了，核一下",""))))))))))))</f>
        <v/>
      </c>
    </row>
    <row r="1890">
      <c r="A1890" s="17">
        <f>IF($C1890="","",COUNTA($C$5:$C1890))</f>
        <v/>
      </c>
      <c r="B1890" s="20" t="n"/>
      <c r="C1890" s="18" t="n"/>
      <c r="D1890" s="18" t="n"/>
      <c r="E1890" s="26" t="n"/>
      <c r="F1890" s="19" t="n"/>
      <c r="G1890" s="19" t="n"/>
      <c r="H1890" s="27">
        <f>IF($C1890="","",ROUND(SUMIF(账户表,$C1890,账户期初)+SUMIFS($F$5:F1890,$C$5:C1890,$C1890)-SUMIFS($G$5:G1890,$C$5:C1890,$C1890),2))</f>
        <v/>
      </c>
      <c r="I1890" s="18" t="n"/>
      <c r="J1890" s="18" t="n"/>
      <c r="K1890" s="28">
        <f>IF($B1890="","",--TEXT($B1890,"yyyymm"))</f>
        <v/>
      </c>
      <c r="L1890" s="29">
        <f>IF($D1890="","",IFERROR(INDEX(类别属性,MATCH($D1890,类别表,0)),""))</f>
        <v/>
      </c>
      <c r="M1890" s="18" t="n"/>
      <c r="N1890" s="18" t="n"/>
      <c r="O1890" s="26" t="n"/>
      <c r="P1890" s="21">
        <f>IF($C1890="","",IF(ISNA(MATCH($C1890,账户表,0)),"※这个账户不在【基础资料】的账户档案里",IF($B1890="","※没填日期，这一笔不会进任何月份的报表",IF(AND($F1890&lt;&gt;"",$G1890&lt;&gt;""),"※收入和支出不能同时填",IF(AND(N($F1890)=0,N($G1890)=0),"※收入和支出都没填",IF(OR(N($F1890)&lt;0,N($G1890)&lt;0),"※金额不能填负数，方向反了就换一列填",IF($D1890="","※没填收支类别，分类报表会漏掉这一笔",IF(ISNA(MATCH($D1890,类别表,0)),"※收支类别不在【基础资料】的清单里",IF(AND($L1890="内部转账",$M1890=""),"△内部转账要在「对方账户」写上另一头",IF(AND($L1890="内部转账",$M1890=$C1890),"※对方账户跟本账户是同一个",IF(AND($L1890&lt;&gt;"内部转账",$M1890&lt;&gt;""),"△填了对方账户，但类别不是内部转账",IF($H1890&lt;0,"△这一笔之后该账户余额成负数了，核一下",""))))))))))))</f>
        <v/>
      </c>
    </row>
    <row r="1891">
      <c r="A1891" s="17">
        <f>IF($C1891="","",COUNTA($C$5:$C1891))</f>
        <v/>
      </c>
      <c r="B1891" s="20" t="n"/>
      <c r="C1891" s="18" t="n"/>
      <c r="D1891" s="18" t="n"/>
      <c r="E1891" s="26" t="n"/>
      <c r="F1891" s="19" t="n"/>
      <c r="G1891" s="19" t="n"/>
      <c r="H1891" s="27">
        <f>IF($C1891="","",ROUND(SUMIF(账户表,$C1891,账户期初)+SUMIFS($F$5:F1891,$C$5:C1891,$C1891)-SUMIFS($G$5:G1891,$C$5:C1891,$C1891),2))</f>
        <v/>
      </c>
      <c r="I1891" s="18" t="n"/>
      <c r="J1891" s="18" t="n"/>
      <c r="K1891" s="28">
        <f>IF($B1891="","",--TEXT($B1891,"yyyymm"))</f>
        <v/>
      </c>
      <c r="L1891" s="29">
        <f>IF($D1891="","",IFERROR(INDEX(类别属性,MATCH($D1891,类别表,0)),""))</f>
        <v/>
      </c>
      <c r="M1891" s="18" t="n"/>
      <c r="N1891" s="18" t="n"/>
      <c r="O1891" s="26" t="n"/>
      <c r="P1891" s="21">
        <f>IF($C1891="","",IF(ISNA(MATCH($C1891,账户表,0)),"※这个账户不在【基础资料】的账户档案里",IF($B1891="","※没填日期，这一笔不会进任何月份的报表",IF(AND($F1891&lt;&gt;"",$G1891&lt;&gt;""),"※收入和支出不能同时填",IF(AND(N($F1891)=0,N($G1891)=0),"※收入和支出都没填",IF(OR(N($F1891)&lt;0,N($G1891)&lt;0),"※金额不能填负数，方向反了就换一列填",IF($D1891="","※没填收支类别，分类报表会漏掉这一笔",IF(ISNA(MATCH($D1891,类别表,0)),"※收支类别不在【基础资料】的清单里",IF(AND($L1891="内部转账",$M1891=""),"△内部转账要在「对方账户」写上另一头",IF(AND($L1891="内部转账",$M1891=$C1891),"※对方账户跟本账户是同一个",IF(AND($L1891&lt;&gt;"内部转账",$M1891&lt;&gt;""),"△填了对方账户，但类别不是内部转账",IF($H1891&lt;0,"△这一笔之后该账户余额成负数了，核一下",""))))))))))))</f>
        <v/>
      </c>
    </row>
    <row r="1892">
      <c r="A1892" s="17">
        <f>IF($C1892="","",COUNTA($C$5:$C1892))</f>
        <v/>
      </c>
      <c r="B1892" s="20" t="n"/>
      <c r="C1892" s="18" t="n"/>
      <c r="D1892" s="18" t="n"/>
      <c r="E1892" s="26" t="n"/>
      <c r="F1892" s="19" t="n"/>
      <c r="G1892" s="19" t="n"/>
      <c r="H1892" s="27">
        <f>IF($C1892="","",ROUND(SUMIF(账户表,$C1892,账户期初)+SUMIFS($F$5:F1892,$C$5:C1892,$C1892)-SUMIFS($G$5:G1892,$C$5:C1892,$C1892),2))</f>
        <v/>
      </c>
      <c r="I1892" s="18" t="n"/>
      <c r="J1892" s="18" t="n"/>
      <c r="K1892" s="28">
        <f>IF($B1892="","",--TEXT($B1892,"yyyymm"))</f>
        <v/>
      </c>
      <c r="L1892" s="29">
        <f>IF($D1892="","",IFERROR(INDEX(类别属性,MATCH($D1892,类别表,0)),""))</f>
        <v/>
      </c>
      <c r="M1892" s="18" t="n"/>
      <c r="N1892" s="18" t="n"/>
      <c r="O1892" s="26" t="n"/>
      <c r="P1892" s="21">
        <f>IF($C1892="","",IF(ISNA(MATCH($C1892,账户表,0)),"※这个账户不在【基础资料】的账户档案里",IF($B1892="","※没填日期，这一笔不会进任何月份的报表",IF(AND($F1892&lt;&gt;"",$G1892&lt;&gt;""),"※收入和支出不能同时填",IF(AND(N($F1892)=0,N($G1892)=0),"※收入和支出都没填",IF(OR(N($F1892)&lt;0,N($G1892)&lt;0),"※金额不能填负数，方向反了就换一列填",IF($D1892="","※没填收支类别，分类报表会漏掉这一笔",IF(ISNA(MATCH($D1892,类别表,0)),"※收支类别不在【基础资料】的清单里",IF(AND($L1892="内部转账",$M1892=""),"△内部转账要在「对方账户」写上另一头",IF(AND($L1892="内部转账",$M1892=$C1892),"※对方账户跟本账户是同一个",IF(AND($L1892&lt;&gt;"内部转账",$M1892&lt;&gt;""),"△填了对方账户，但类别不是内部转账",IF($H1892&lt;0,"△这一笔之后该账户余额成负数了，核一下",""))))))))))))</f>
        <v/>
      </c>
    </row>
    <row r="1893">
      <c r="A1893" s="17">
        <f>IF($C1893="","",COUNTA($C$5:$C1893))</f>
        <v/>
      </c>
      <c r="B1893" s="20" t="n"/>
      <c r="C1893" s="18" t="n"/>
      <c r="D1893" s="18" t="n"/>
      <c r="E1893" s="26" t="n"/>
      <c r="F1893" s="19" t="n"/>
      <c r="G1893" s="19" t="n"/>
      <c r="H1893" s="27">
        <f>IF($C1893="","",ROUND(SUMIF(账户表,$C1893,账户期初)+SUMIFS($F$5:F1893,$C$5:C1893,$C1893)-SUMIFS($G$5:G1893,$C$5:C1893,$C1893),2))</f>
        <v/>
      </c>
      <c r="I1893" s="18" t="n"/>
      <c r="J1893" s="18" t="n"/>
      <c r="K1893" s="28">
        <f>IF($B1893="","",--TEXT($B1893,"yyyymm"))</f>
        <v/>
      </c>
      <c r="L1893" s="29">
        <f>IF($D1893="","",IFERROR(INDEX(类别属性,MATCH($D1893,类别表,0)),""))</f>
        <v/>
      </c>
      <c r="M1893" s="18" t="n"/>
      <c r="N1893" s="18" t="n"/>
      <c r="O1893" s="26" t="n"/>
      <c r="P1893" s="21">
        <f>IF($C1893="","",IF(ISNA(MATCH($C1893,账户表,0)),"※这个账户不在【基础资料】的账户档案里",IF($B1893="","※没填日期，这一笔不会进任何月份的报表",IF(AND($F1893&lt;&gt;"",$G1893&lt;&gt;""),"※收入和支出不能同时填",IF(AND(N($F1893)=0,N($G1893)=0),"※收入和支出都没填",IF(OR(N($F1893)&lt;0,N($G1893)&lt;0),"※金额不能填负数，方向反了就换一列填",IF($D1893="","※没填收支类别，分类报表会漏掉这一笔",IF(ISNA(MATCH($D1893,类别表,0)),"※收支类别不在【基础资料】的清单里",IF(AND($L1893="内部转账",$M1893=""),"△内部转账要在「对方账户」写上另一头",IF(AND($L1893="内部转账",$M1893=$C1893),"※对方账户跟本账户是同一个",IF(AND($L1893&lt;&gt;"内部转账",$M1893&lt;&gt;""),"△填了对方账户，但类别不是内部转账",IF($H1893&lt;0,"△这一笔之后该账户余额成负数了，核一下",""))))))))))))</f>
        <v/>
      </c>
    </row>
    <row r="1894">
      <c r="A1894" s="17">
        <f>IF($C1894="","",COUNTA($C$5:$C1894))</f>
        <v/>
      </c>
      <c r="B1894" s="20" t="n"/>
      <c r="C1894" s="18" t="n"/>
      <c r="D1894" s="18" t="n"/>
      <c r="E1894" s="26" t="n"/>
      <c r="F1894" s="19" t="n"/>
      <c r="G1894" s="19" t="n"/>
      <c r="H1894" s="27">
        <f>IF($C1894="","",ROUND(SUMIF(账户表,$C1894,账户期初)+SUMIFS($F$5:F1894,$C$5:C1894,$C1894)-SUMIFS($G$5:G1894,$C$5:C1894,$C1894),2))</f>
        <v/>
      </c>
      <c r="I1894" s="18" t="n"/>
      <c r="J1894" s="18" t="n"/>
      <c r="K1894" s="28">
        <f>IF($B1894="","",--TEXT($B1894,"yyyymm"))</f>
        <v/>
      </c>
      <c r="L1894" s="29">
        <f>IF($D1894="","",IFERROR(INDEX(类别属性,MATCH($D1894,类别表,0)),""))</f>
        <v/>
      </c>
      <c r="M1894" s="18" t="n"/>
      <c r="N1894" s="18" t="n"/>
      <c r="O1894" s="26" t="n"/>
      <c r="P1894" s="21">
        <f>IF($C1894="","",IF(ISNA(MATCH($C1894,账户表,0)),"※这个账户不在【基础资料】的账户档案里",IF($B1894="","※没填日期，这一笔不会进任何月份的报表",IF(AND($F1894&lt;&gt;"",$G1894&lt;&gt;""),"※收入和支出不能同时填",IF(AND(N($F1894)=0,N($G1894)=0),"※收入和支出都没填",IF(OR(N($F1894)&lt;0,N($G1894)&lt;0),"※金额不能填负数，方向反了就换一列填",IF($D1894="","※没填收支类别，分类报表会漏掉这一笔",IF(ISNA(MATCH($D1894,类别表,0)),"※收支类别不在【基础资料】的清单里",IF(AND($L1894="内部转账",$M1894=""),"△内部转账要在「对方账户」写上另一头",IF(AND($L1894="内部转账",$M1894=$C1894),"※对方账户跟本账户是同一个",IF(AND($L1894&lt;&gt;"内部转账",$M1894&lt;&gt;""),"△填了对方账户，但类别不是内部转账",IF($H1894&lt;0,"△这一笔之后该账户余额成负数了，核一下",""))))))))))))</f>
        <v/>
      </c>
    </row>
    <row r="1895">
      <c r="A1895" s="17">
        <f>IF($C1895="","",COUNTA($C$5:$C1895))</f>
        <v/>
      </c>
      <c r="B1895" s="20" t="n"/>
      <c r="C1895" s="18" t="n"/>
      <c r="D1895" s="18" t="n"/>
      <c r="E1895" s="26" t="n"/>
      <c r="F1895" s="19" t="n"/>
      <c r="G1895" s="19" t="n"/>
      <c r="H1895" s="27">
        <f>IF($C1895="","",ROUND(SUMIF(账户表,$C1895,账户期初)+SUMIFS($F$5:F1895,$C$5:C1895,$C1895)-SUMIFS($G$5:G1895,$C$5:C1895,$C1895),2))</f>
        <v/>
      </c>
      <c r="I1895" s="18" t="n"/>
      <c r="J1895" s="18" t="n"/>
      <c r="K1895" s="28">
        <f>IF($B1895="","",--TEXT($B1895,"yyyymm"))</f>
        <v/>
      </c>
      <c r="L1895" s="29">
        <f>IF($D1895="","",IFERROR(INDEX(类别属性,MATCH($D1895,类别表,0)),""))</f>
        <v/>
      </c>
      <c r="M1895" s="18" t="n"/>
      <c r="N1895" s="18" t="n"/>
      <c r="O1895" s="26" t="n"/>
      <c r="P1895" s="21">
        <f>IF($C1895="","",IF(ISNA(MATCH($C1895,账户表,0)),"※这个账户不在【基础资料】的账户档案里",IF($B1895="","※没填日期，这一笔不会进任何月份的报表",IF(AND($F1895&lt;&gt;"",$G1895&lt;&gt;""),"※收入和支出不能同时填",IF(AND(N($F1895)=0,N($G1895)=0),"※收入和支出都没填",IF(OR(N($F1895)&lt;0,N($G1895)&lt;0),"※金额不能填负数，方向反了就换一列填",IF($D1895="","※没填收支类别，分类报表会漏掉这一笔",IF(ISNA(MATCH($D1895,类别表,0)),"※收支类别不在【基础资料】的清单里",IF(AND($L1895="内部转账",$M1895=""),"△内部转账要在「对方账户」写上另一头",IF(AND($L1895="内部转账",$M1895=$C1895),"※对方账户跟本账户是同一个",IF(AND($L1895&lt;&gt;"内部转账",$M1895&lt;&gt;""),"△填了对方账户，但类别不是内部转账",IF($H1895&lt;0,"△这一笔之后该账户余额成负数了，核一下",""))))))))))))</f>
        <v/>
      </c>
    </row>
    <row r="1896">
      <c r="A1896" s="17">
        <f>IF($C1896="","",COUNTA($C$5:$C1896))</f>
        <v/>
      </c>
      <c r="B1896" s="20" t="n"/>
      <c r="C1896" s="18" t="n"/>
      <c r="D1896" s="18" t="n"/>
      <c r="E1896" s="26" t="n"/>
      <c r="F1896" s="19" t="n"/>
      <c r="G1896" s="19" t="n"/>
      <c r="H1896" s="27">
        <f>IF($C1896="","",ROUND(SUMIF(账户表,$C1896,账户期初)+SUMIFS($F$5:F1896,$C$5:C1896,$C1896)-SUMIFS($G$5:G1896,$C$5:C1896,$C1896),2))</f>
        <v/>
      </c>
      <c r="I1896" s="18" t="n"/>
      <c r="J1896" s="18" t="n"/>
      <c r="K1896" s="28">
        <f>IF($B1896="","",--TEXT($B1896,"yyyymm"))</f>
        <v/>
      </c>
      <c r="L1896" s="29">
        <f>IF($D1896="","",IFERROR(INDEX(类别属性,MATCH($D1896,类别表,0)),""))</f>
        <v/>
      </c>
      <c r="M1896" s="18" t="n"/>
      <c r="N1896" s="18" t="n"/>
      <c r="O1896" s="26" t="n"/>
      <c r="P1896" s="21">
        <f>IF($C1896="","",IF(ISNA(MATCH($C1896,账户表,0)),"※这个账户不在【基础资料】的账户档案里",IF($B1896="","※没填日期，这一笔不会进任何月份的报表",IF(AND($F1896&lt;&gt;"",$G1896&lt;&gt;""),"※收入和支出不能同时填",IF(AND(N($F1896)=0,N($G1896)=0),"※收入和支出都没填",IF(OR(N($F1896)&lt;0,N($G1896)&lt;0),"※金额不能填负数，方向反了就换一列填",IF($D1896="","※没填收支类别，分类报表会漏掉这一笔",IF(ISNA(MATCH($D1896,类别表,0)),"※收支类别不在【基础资料】的清单里",IF(AND($L1896="内部转账",$M1896=""),"△内部转账要在「对方账户」写上另一头",IF(AND($L1896="内部转账",$M1896=$C1896),"※对方账户跟本账户是同一个",IF(AND($L1896&lt;&gt;"内部转账",$M1896&lt;&gt;""),"△填了对方账户，但类别不是内部转账",IF($H1896&lt;0,"△这一笔之后该账户余额成负数了，核一下",""))))))))))))</f>
        <v/>
      </c>
    </row>
    <row r="1897">
      <c r="A1897" s="17">
        <f>IF($C1897="","",COUNTA($C$5:$C1897))</f>
        <v/>
      </c>
      <c r="B1897" s="20" t="n"/>
      <c r="C1897" s="18" t="n"/>
      <c r="D1897" s="18" t="n"/>
      <c r="E1897" s="26" t="n"/>
      <c r="F1897" s="19" t="n"/>
      <c r="G1897" s="19" t="n"/>
      <c r="H1897" s="27">
        <f>IF($C1897="","",ROUND(SUMIF(账户表,$C1897,账户期初)+SUMIFS($F$5:F1897,$C$5:C1897,$C1897)-SUMIFS($G$5:G1897,$C$5:C1897,$C1897),2))</f>
        <v/>
      </c>
      <c r="I1897" s="18" t="n"/>
      <c r="J1897" s="18" t="n"/>
      <c r="K1897" s="28">
        <f>IF($B1897="","",--TEXT($B1897,"yyyymm"))</f>
        <v/>
      </c>
      <c r="L1897" s="29">
        <f>IF($D1897="","",IFERROR(INDEX(类别属性,MATCH($D1897,类别表,0)),""))</f>
        <v/>
      </c>
      <c r="M1897" s="18" t="n"/>
      <c r="N1897" s="18" t="n"/>
      <c r="O1897" s="26" t="n"/>
      <c r="P1897" s="21">
        <f>IF($C1897="","",IF(ISNA(MATCH($C1897,账户表,0)),"※这个账户不在【基础资料】的账户档案里",IF($B1897="","※没填日期，这一笔不会进任何月份的报表",IF(AND($F1897&lt;&gt;"",$G1897&lt;&gt;""),"※收入和支出不能同时填",IF(AND(N($F1897)=0,N($G1897)=0),"※收入和支出都没填",IF(OR(N($F1897)&lt;0,N($G1897)&lt;0),"※金额不能填负数，方向反了就换一列填",IF($D1897="","※没填收支类别，分类报表会漏掉这一笔",IF(ISNA(MATCH($D1897,类别表,0)),"※收支类别不在【基础资料】的清单里",IF(AND($L1897="内部转账",$M1897=""),"△内部转账要在「对方账户」写上另一头",IF(AND($L1897="内部转账",$M1897=$C1897),"※对方账户跟本账户是同一个",IF(AND($L1897&lt;&gt;"内部转账",$M1897&lt;&gt;""),"△填了对方账户，但类别不是内部转账",IF($H1897&lt;0,"△这一笔之后该账户余额成负数了，核一下",""))))))))))))</f>
        <v/>
      </c>
    </row>
    <row r="1898">
      <c r="A1898" s="17">
        <f>IF($C1898="","",COUNTA($C$5:$C1898))</f>
        <v/>
      </c>
      <c r="B1898" s="20" t="n"/>
      <c r="C1898" s="18" t="n"/>
      <c r="D1898" s="18" t="n"/>
      <c r="E1898" s="26" t="n"/>
      <c r="F1898" s="19" t="n"/>
      <c r="G1898" s="19" t="n"/>
      <c r="H1898" s="27">
        <f>IF($C1898="","",ROUND(SUMIF(账户表,$C1898,账户期初)+SUMIFS($F$5:F1898,$C$5:C1898,$C1898)-SUMIFS($G$5:G1898,$C$5:C1898,$C1898),2))</f>
        <v/>
      </c>
      <c r="I1898" s="18" t="n"/>
      <c r="J1898" s="18" t="n"/>
      <c r="K1898" s="28">
        <f>IF($B1898="","",--TEXT($B1898,"yyyymm"))</f>
        <v/>
      </c>
      <c r="L1898" s="29">
        <f>IF($D1898="","",IFERROR(INDEX(类别属性,MATCH($D1898,类别表,0)),""))</f>
        <v/>
      </c>
      <c r="M1898" s="18" t="n"/>
      <c r="N1898" s="18" t="n"/>
      <c r="O1898" s="26" t="n"/>
      <c r="P1898" s="21">
        <f>IF($C1898="","",IF(ISNA(MATCH($C1898,账户表,0)),"※这个账户不在【基础资料】的账户档案里",IF($B1898="","※没填日期，这一笔不会进任何月份的报表",IF(AND($F1898&lt;&gt;"",$G1898&lt;&gt;""),"※收入和支出不能同时填",IF(AND(N($F1898)=0,N($G1898)=0),"※收入和支出都没填",IF(OR(N($F1898)&lt;0,N($G1898)&lt;0),"※金额不能填负数，方向反了就换一列填",IF($D1898="","※没填收支类别，分类报表会漏掉这一笔",IF(ISNA(MATCH($D1898,类别表,0)),"※收支类别不在【基础资料】的清单里",IF(AND($L1898="内部转账",$M1898=""),"△内部转账要在「对方账户」写上另一头",IF(AND($L1898="内部转账",$M1898=$C1898),"※对方账户跟本账户是同一个",IF(AND($L1898&lt;&gt;"内部转账",$M1898&lt;&gt;""),"△填了对方账户，但类别不是内部转账",IF($H1898&lt;0,"△这一笔之后该账户余额成负数了，核一下",""))))))))))))</f>
        <v/>
      </c>
    </row>
    <row r="1899">
      <c r="A1899" s="17">
        <f>IF($C1899="","",COUNTA($C$5:$C1899))</f>
        <v/>
      </c>
      <c r="B1899" s="20" t="n"/>
      <c r="C1899" s="18" t="n"/>
      <c r="D1899" s="18" t="n"/>
      <c r="E1899" s="26" t="n"/>
      <c r="F1899" s="19" t="n"/>
      <c r="G1899" s="19" t="n"/>
      <c r="H1899" s="27">
        <f>IF($C1899="","",ROUND(SUMIF(账户表,$C1899,账户期初)+SUMIFS($F$5:F1899,$C$5:C1899,$C1899)-SUMIFS($G$5:G1899,$C$5:C1899,$C1899),2))</f>
        <v/>
      </c>
      <c r="I1899" s="18" t="n"/>
      <c r="J1899" s="18" t="n"/>
      <c r="K1899" s="28">
        <f>IF($B1899="","",--TEXT($B1899,"yyyymm"))</f>
        <v/>
      </c>
      <c r="L1899" s="29">
        <f>IF($D1899="","",IFERROR(INDEX(类别属性,MATCH($D1899,类别表,0)),""))</f>
        <v/>
      </c>
      <c r="M1899" s="18" t="n"/>
      <c r="N1899" s="18" t="n"/>
      <c r="O1899" s="26" t="n"/>
      <c r="P1899" s="21">
        <f>IF($C1899="","",IF(ISNA(MATCH($C1899,账户表,0)),"※这个账户不在【基础资料】的账户档案里",IF($B1899="","※没填日期，这一笔不会进任何月份的报表",IF(AND($F1899&lt;&gt;"",$G1899&lt;&gt;""),"※收入和支出不能同时填",IF(AND(N($F1899)=0,N($G1899)=0),"※收入和支出都没填",IF(OR(N($F1899)&lt;0,N($G1899)&lt;0),"※金额不能填负数，方向反了就换一列填",IF($D1899="","※没填收支类别，分类报表会漏掉这一笔",IF(ISNA(MATCH($D1899,类别表,0)),"※收支类别不在【基础资料】的清单里",IF(AND($L1899="内部转账",$M1899=""),"△内部转账要在「对方账户」写上另一头",IF(AND($L1899="内部转账",$M1899=$C1899),"※对方账户跟本账户是同一个",IF(AND($L1899&lt;&gt;"内部转账",$M1899&lt;&gt;""),"△填了对方账户，但类别不是内部转账",IF($H1899&lt;0,"△这一笔之后该账户余额成负数了，核一下",""))))))))))))</f>
        <v/>
      </c>
    </row>
    <row r="1900">
      <c r="A1900" s="17">
        <f>IF($C1900="","",COUNTA($C$5:$C1900))</f>
        <v/>
      </c>
      <c r="B1900" s="20" t="n"/>
      <c r="C1900" s="18" t="n"/>
      <c r="D1900" s="18" t="n"/>
      <c r="E1900" s="26" t="n"/>
      <c r="F1900" s="19" t="n"/>
      <c r="G1900" s="19" t="n"/>
      <c r="H1900" s="27">
        <f>IF($C1900="","",ROUND(SUMIF(账户表,$C1900,账户期初)+SUMIFS($F$5:F1900,$C$5:C1900,$C1900)-SUMIFS($G$5:G1900,$C$5:C1900,$C1900),2))</f>
        <v/>
      </c>
      <c r="I1900" s="18" t="n"/>
      <c r="J1900" s="18" t="n"/>
      <c r="K1900" s="28">
        <f>IF($B1900="","",--TEXT($B1900,"yyyymm"))</f>
        <v/>
      </c>
      <c r="L1900" s="29">
        <f>IF($D1900="","",IFERROR(INDEX(类别属性,MATCH($D1900,类别表,0)),""))</f>
        <v/>
      </c>
      <c r="M1900" s="18" t="n"/>
      <c r="N1900" s="18" t="n"/>
      <c r="O1900" s="26" t="n"/>
      <c r="P1900" s="21">
        <f>IF($C1900="","",IF(ISNA(MATCH($C1900,账户表,0)),"※这个账户不在【基础资料】的账户档案里",IF($B1900="","※没填日期，这一笔不会进任何月份的报表",IF(AND($F1900&lt;&gt;"",$G1900&lt;&gt;""),"※收入和支出不能同时填",IF(AND(N($F1900)=0,N($G1900)=0),"※收入和支出都没填",IF(OR(N($F1900)&lt;0,N($G1900)&lt;0),"※金额不能填负数，方向反了就换一列填",IF($D1900="","※没填收支类别，分类报表会漏掉这一笔",IF(ISNA(MATCH($D1900,类别表,0)),"※收支类别不在【基础资料】的清单里",IF(AND($L1900="内部转账",$M1900=""),"△内部转账要在「对方账户」写上另一头",IF(AND($L1900="内部转账",$M1900=$C1900),"※对方账户跟本账户是同一个",IF(AND($L1900&lt;&gt;"内部转账",$M1900&lt;&gt;""),"△填了对方账户，但类别不是内部转账",IF($H1900&lt;0,"△这一笔之后该账户余额成负数了，核一下",""))))))))))))</f>
        <v/>
      </c>
    </row>
    <row r="1901">
      <c r="A1901" s="17">
        <f>IF($C1901="","",COUNTA($C$5:$C1901))</f>
        <v/>
      </c>
      <c r="B1901" s="20" t="n"/>
      <c r="C1901" s="18" t="n"/>
      <c r="D1901" s="18" t="n"/>
      <c r="E1901" s="26" t="n"/>
      <c r="F1901" s="19" t="n"/>
      <c r="G1901" s="19" t="n"/>
      <c r="H1901" s="27">
        <f>IF($C1901="","",ROUND(SUMIF(账户表,$C1901,账户期初)+SUMIFS($F$5:F1901,$C$5:C1901,$C1901)-SUMIFS($G$5:G1901,$C$5:C1901,$C1901),2))</f>
        <v/>
      </c>
      <c r="I1901" s="18" t="n"/>
      <c r="J1901" s="18" t="n"/>
      <c r="K1901" s="28">
        <f>IF($B1901="","",--TEXT($B1901,"yyyymm"))</f>
        <v/>
      </c>
      <c r="L1901" s="29">
        <f>IF($D1901="","",IFERROR(INDEX(类别属性,MATCH($D1901,类别表,0)),""))</f>
        <v/>
      </c>
      <c r="M1901" s="18" t="n"/>
      <c r="N1901" s="18" t="n"/>
      <c r="O1901" s="26" t="n"/>
      <c r="P1901" s="21">
        <f>IF($C1901="","",IF(ISNA(MATCH($C1901,账户表,0)),"※这个账户不在【基础资料】的账户档案里",IF($B1901="","※没填日期，这一笔不会进任何月份的报表",IF(AND($F1901&lt;&gt;"",$G1901&lt;&gt;""),"※收入和支出不能同时填",IF(AND(N($F1901)=0,N($G1901)=0),"※收入和支出都没填",IF(OR(N($F1901)&lt;0,N($G1901)&lt;0),"※金额不能填负数，方向反了就换一列填",IF($D1901="","※没填收支类别，分类报表会漏掉这一笔",IF(ISNA(MATCH($D1901,类别表,0)),"※收支类别不在【基础资料】的清单里",IF(AND($L1901="内部转账",$M1901=""),"△内部转账要在「对方账户」写上另一头",IF(AND($L1901="内部转账",$M1901=$C1901),"※对方账户跟本账户是同一个",IF(AND($L1901&lt;&gt;"内部转账",$M1901&lt;&gt;""),"△填了对方账户，但类别不是内部转账",IF($H1901&lt;0,"△这一笔之后该账户余额成负数了，核一下",""))))))))))))</f>
        <v/>
      </c>
    </row>
    <row r="1902">
      <c r="A1902" s="17">
        <f>IF($C1902="","",COUNTA($C$5:$C1902))</f>
        <v/>
      </c>
      <c r="B1902" s="20" t="n"/>
      <c r="C1902" s="18" t="n"/>
      <c r="D1902" s="18" t="n"/>
      <c r="E1902" s="26" t="n"/>
      <c r="F1902" s="19" t="n"/>
      <c r="G1902" s="19" t="n"/>
      <c r="H1902" s="27">
        <f>IF($C1902="","",ROUND(SUMIF(账户表,$C1902,账户期初)+SUMIFS($F$5:F1902,$C$5:C1902,$C1902)-SUMIFS($G$5:G1902,$C$5:C1902,$C1902),2))</f>
        <v/>
      </c>
      <c r="I1902" s="18" t="n"/>
      <c r="J1902" s="18" t="n"/>
      <c r="K1902" s="28">
        <f>IF($B1902="","",--TEXT($B1902,"yyyymm"))</f>
        <v/>
      </c>
      <c r="L1902" s="29">
        <f>IF($D1902="","",IFERROR(INDEX(类别属性,MATCH($D1902,类别表,0)),""))</f>
        <v/>
      </c>
      <c r="M1902" s="18" t="n"/>
      <c r="N1902" s="18" t="n"/>
      <c r="O1902" s="26" t="n"/>
      <c r="P1902" s="21">
        <f>IF($C1902="","",IF(ISNA(MATCH($C1902,账户表,0)),"※这个账户不在【基础资料】的账户档案里",IF($B1902="","※没填日期，这一笔不会进任何月份的报表",IF(AND($F1902&lt;&gt;"",$G1902&lt;&gt;""),"※收入和支出不能同时填",IF(AND(N($F1902)=0,N($G1902)=0),"※收入和支出都没填",IF(OR(N($F1902)&lt;0,N($G1902)&lt;0),"※金额不能填负数，方向反了就换一列填",IF($D1902="","※没填收支类别，分类报表会漏掉这一笔",IF(ISNA(MATCH($D1902,类别表,0)),"※收支类别不在【基础资料】的清单里",IF(AND($L1902="内部转账",$M1902=""),"△内部转账要在「对方账户」写上另一头",IF(AND($L1902="内部转账",$M1902=$C1902),"※对方账户跟本账户是同一个",IF(AND($L1902&lt;&gt;"内部转账",$M1902&lt;&gt;""),"△填了对方账户，但类别不是内部转账",IF($H1902&lt;0,"△这一笔之后该账户余额成负数了，核一下",""))))))))))))</f>
        <v/>
      </c>
    </row>
    <row r="1903">
      <c r="A1903" s="17">
        <f>IF($C1903="","",COUNTA($C$5:$C1903))</f>
        <v/>
      </c>
      <c r="B1903" s="20" t="n"/>
      <c r="C1903" s="18" t="n"/>
      <c r="D1903" s="18" t="n"/>
      <c r="E1903" s="26" t="n"/>
      <c r="F1903" s="19" t="n"/>
      <c r="G1903" s="19" t="n"/>
      <c r="H1903" s="27">
        <f>IF($C1903="","",ROUND(SUMIF(账户表,$C1903,账户期初)+SUMIFS($F$5:F1903,$C$5:C1903,$C1903)-SUMIFS($G$5:G1903,$C$5:C1903,$C1903),2))</f>
        <v/>
      </c>
      <c r="I1903" s="18" t="n"/>
      <c r="J1903" s="18" t="n"/>
      <c r="K1903" s="28">
        <f>IF($B1903="","",--TEXT($B1903,"yyyymm"))</f>
        <v/>
      </c>
      <c r="L1903" s="29">
        <f>IF($D1903="","",IFERROR(INDEX(类别属性,MATCH($D1903,类别表,0)),""))</f>
        <v/>
      </c>
      <c r="M1903" s="18" t="n"/>
      <c r="N1903" s="18" t="n"/>
      <c r="O1903" s="26" t="n"/>
      <c r="P1903" s="21">
        <f>IF($C1903="","",IF(ISNA(MATCH($C1903,账户表,0)),"※这个账户不在【基础资料】的账户档案里",IF($B1903="","※没填日期，这一笔不会进任何月份的报表",IF(AND($F1903&lt;&gt;"",$G1903&lt;&gt;""),"※收入和支出不能同时填",IF(AND(N($F1903)=0,N($G1903)=0),"※收入和支出都没填",IF(OR(N($F1903)&lt;0,N($G1903)&lt;0),"※金额不能填负数，方向反了就换一列填",IF($D1903="","※没填收支类别，分类报表会漏掉这一笔",IF(ISNA(MATCH($D1903,类别表,0)),"※收支类别不在【基础资料】的清单里",IF(AND($L1903="内部转账",$M1903=""),"△内部转账要在「对方账户」写上另一头",IF(AND($L1903="内部转账",$M1903=$C1903),"※对方账户跟本账户是同一个",IF(AND($L1903&lt;&gt;"内部转账",$M1903&lt;&gt;""),"△填了对方账户，但类别不是内部转账",IF($H1903&lt;0,"△这一笔之后该账户余额成负数了，核一下",""))))))))))))</f>
        <v/>
      </c>
    </row>
    <row r="1904">
      <c r="A1904" s="17">
        <f>IF($C1904="","",COUNTA($C$5:$C1904))</f>
        <v/>
      </c>
      <c r="B1904" s="20" t="n"/>
      <c r="C1904" s="18" t="n"/>
      <c r="D1904" s="18" t="n"/>
      <c r="E1904" s="26" t="n"/>
      <c r="F1904" s="19" t="n"/>
      <c r="G1904" s="19" t="n"/>
      <c r="H1904" s="27">
        <f>IF($C1904="","",ROUND(SUMIF(账户表,$C1904,账户期初)+SUMIFS($F$5:F1904,$C$5:C1904,$C1904)-SUMIFS($G$5:G1904,$C$5:C1904,$C1904),2))</f>
        <v/>
      </c>
      <c r="I1904" s="18" t="n"/>
      <c r="J1904" s="18" t="n"/>
      <c r="K1904" s="28">
        <f>IF($B1904="","",--TEXT($B1904,"yyyymm"))</f>
        <v/>
      </c>
      <c r="L1904" s="29">
        <f>IF($D1904="","",IFERROR(INDEX(类别属性,MATCH($D1904,类别表,0)),""))</f>
        <v/>
      </c>
      <c r="M1904" s="18" t="n"/>
      <c r="N1904" s="18" t="n"/>
      <c r="O1904" s="26" t="n"/>
      <c r="P1904" s="21">
        <f>IF($C1904="","",IF(ISNA(MATCH($C1904,账户表,0)),"※这个账户不在【基础资料】的账户档案里",IF($B1904="","※没填日期，这一笔不会进任何月份的报表",IF(AND($F1904&lt;&gt;"",$G1904&lt;&gt;""),"※收入和支出不能同时填",IF(AND(N($F1904)=0,N($G1904)=0),"※收入和支出都没填",IF(OR(N($F1904)&lt;0,N($G1904)&lt;0),"※金额不能填负数，方向反了就换一列填",IF($D1904="","※没填收支类别，分类报表会漏掉这一笔",IF(ISNA(MATCH($D1904,类别表,0)),"※收支类别不在【基础资料】的清单里",IF(AND($L1904="内部转账",$M1904=""),"△内部转账要在「对方账户」写上另一头",IF(AND($L1904="内部转账",$M1904=$C1904),"※对方账户跟本账户是同一个",IF(AND($L1904&lt;&gt;"内部转账",$M1904&lt;&gt;""),"△填了对方账户，但类别不是内部转账",IF($H1904&lt;0,"△这一笔之后该账户余额成负数了，核一下",""))))))))))))</f>
        <v/>
      </c>
    </row>
    <row r="1905">
      <c r="A1905" s="17">
        <f>IF($C1905="","",COUNTA($C$5:$C1905))</f>
        <v/>
      </c>
      <c r="B1905" s="20" t="n"/>
      <c r="C1905" s="18" t="n"/>
      <c r="D1905" s="18" t="n"/>
      <c r="E1905" s="26" t="n"/>
      <c r="F1905" s="19" t="n"/>
      <c r="G1905" s="19" t="n"/>
      <c r="H1905" s="27">
        <f>IF($C1905="","",ROUND(SUMIF(账户表,$C1905,账户期初)+SUMIFS($F$5:F1905,$C$5:C1905,$C1905)-SUMIFS($G$5:G1905,$C$5:C1905,$C1905),2))</f>
        <v/>
      </c>
      <c r="I1905" s="18" t="n"/>
      <c r="J1905" s="18" t="n"/>
      <c r="K1905" s="28">
        <f>IF($B1905="","",--TEXT($B1905,"yyyymm"))</f>
        <v/>
      </c>
      <c r="L1905" s="29">
        <f>IF($D1905="","",IFERROR(INDEX(类别属性,MATCH($D1905,类别表,0)),""))</f>
        <v/>
      </c>
      <c r="M1905" s="18" t="n"/>
      <c r="N1905" s="18" t="n"/>
      <c r="O1905" s="26" t="n"/>
      <c r="P1905" s="21">
        <f>IF($C1905="","",IF(ISNA(MATCH($C1905,账户表,0)),"※这个账户不在【基础资料】的账户档案里",IF($B1905="","※没填日期，这一笔不会进任何月份的报表",IF(AND($F1905&lt;&gt;"",$G1905&lt;&gt;""),"※收入和支出不能同时填",IF(AND(N($F1905)=0,N($G1905)=0),"※收入和支出都没填",IF(OR(N($F1905)&lt;0,N($G1905)&lt;0),"※金额不能填负数，方向反了就换一列填",IF($D1905="","※没填收支类别，分类报表会漏掉这一笔",IF(ISNA(MATCH($D1905,类别表,0)),"※收支类别不在【基础资料】的清单里",IF(AND($L1905="内部转账",$M1905=""),"△内部转账要在「对方账户」写上另一头",IF(AND($L1905="内部转账",$M1905=$C1905),"※对方账户跟本账户是同一个",IF(AND($L1905&lt;&gt;"内部转账",$M1905&lt;&gt;""),"△填了对方账户，但类别不是内部转账",IF($H1905&lt;0,"△这一笔之后该账户余额成负数了，核一下",""))))))))))))</f>
        <v/>
      </c>
    </row>
    <row r="1906">
      <c r="A1906" s="17">
        <f>IF($C1906="","",COUNTA($C$5:$C1906))</f>
        <v/>
      </c>
      <c r="B1906" s="20" t="n"/>
      <c r="C1906" s="18" t="n"/>
      <c r="D1906" s="18" t="n"/>
      <c r="E1906" s="26" t="n"/>
      <c r="F1906" s="19" t="n"/>
      <c r="G1906" s="19" t="n"/>
      <c r="H1906" s="27">
        <f>IF($C1906="","",ROUND(SUMIF(账户表,$C1906,账户期初)+SUMIFS($F$5:F1906,$C$5:C1906,$C1906)-SUMIFS($G$5:G1906,$C$5:C1906,$C1906),2))</f>
        <v/>
      </c>
      <c r="I1906" s="18" t="n"/>
      <c r="J1906" s="18" t="n"/>
      <c r="K1906" s="28">
        <f>IF($B1906="","",--TEXT($B1906,"yyyymm"))</f>
        <v/>
      </c>
      <c r="L1906" s="29">
        <f>IF($D1906="","",IFERROR(INDEX(类别属性,MATCH($D1906,类别表,0)),""))</f>
        <v/>
      </c>
      <c r="M1906" s="18" t="n"/>
      <c r="N1906" s="18" t="n"/>
      <c r="O1906" s="26" t="n"/>
      <c r="P1906" s="21">
        <f>IF($C1906="","",IF(ISNA(MATCH($C1906,账户表,0)),"※这个账户不在【基础资料】的账户档案里",IF($B1906="","※没填日期，这一笔不会进任何月份的报表",IF(AND($F1906&lt;&gt;"",$G1906&lt;&gt;""),"※收入和支出不能同时填",IF(AND(N($F1906)=0,N($G1906)=0),"※收入和支出都没填",IF(OR(N($F1906)&lt;0,N($G1906)&lt;0),"※金额不能填负数，方向反了就换一列填",IF($D1906="","※没填收支类别，分类报表会漏掉这一笔",IF(ISNA(MATCH($D1906,类别表,0)),"※收支类别不在【基础资料】的清单里",IF(AND($L1906="内部转账",$M1906=""),"△内部转账要在「对方账户」写上另一头",IF(AND($L1906="内部转账",$M1906=$C1906),"※对方账户跟本账户是同一个",IF(AND($L1906&lt;&gt;"内部转账",$M1906&lt;&gt;""),"△填了对方账户，但类别不是内部转账",IF($H1906&lt;0,"△这一笔之后该账户余额成负数了，核一下",""))))))))))))</f>
        <v/>
      </c>
    </row>
    <row r="1907">
      <c r="A1907" s="17">
        <f>IF($C1907="","",COUNTA($C$5:$C1907))</f>
        <v/>
      </c>
      <c r="B1907" s="20" t="n"/>
      <c r="C1907" s="18" t="n"/>
      <c r="D1907" s="18" t="n"/>
      <c r="E1907" s="26" t="n"/>
      <c r="F1907" s="19" t="n"/>
      <c r="G1907" s="19" t="n"/>
      <c r="H1907" s="27">
        <f>IF($C1907="","",ROUND(SUMIF(账户表,$C1907,账户期初)+SUMIFS($F$5:F1907,$C$5:C1907,$C1907)-SUMIFS($G$5:G1907,$C$5:C1907,$C1907),2))</f>
        <v/>
      </c>
      <c r="I1907" s="18" t="n"/>
      <c r="J1907" s="18" t="n"/>
      <c r="K1907" s="28">
        <f>IF($B1907="","",--TEXT($B1907,"yyyymm"))</f>
        <v/>
      </c>
      <c r="L1907" s="29">
        <f>IF($D1907="","",IFERROR(INDEX(类别属性,MATCH($D1907,类别表,0)),""))</f>
        <v/>
      </c>
      <c r="M1907" s="18" t="n"/>
      <c r="N1907" s="18" t="n"/>
      <c r="O1907" s="26" t="n"/>
      <c r="P1907" s="21">
        <f>IF($C1907="","",IF(ISNA(MATCH($C1907,账户表,0)),"※这个账户不在【基础资料】的账户档案里",IF($B1907="","※没填日期，这一笔不会进任何月份的报表",IF(AND($F1907&lt;&gt;"",$G1907&lt;&gt;""),"※收入和支出不能同时填",IF(AND(N($F1907)=0,N($G1907)=0),"※收入和支出都没填",IF(OR(N($F1907)&lt;0,N($G1907)&lt;0),"※金额不能填负数，方向反了就换一列填",IF($D1907="","※没填收支类别，分类报表会漏掉这一笔",IF(ISNA(MATCH($D1907,类别表,0)),"※收支类别不在【基础资料】的清单里",IF(AND($L1907="内部转账",$M1907=""),"△内部转账要在「对方账户」写上另一头",IF(AND($L1907="内部转账",$M1907=$C1907),"※对方账户跟本账户是同一个",IF(AND($L1907&lt;&gt;"内部转账",$M1907&lt;&gt;""),"△填了对方账户，但类别不是内部转账",IF($H1907&lt;0,"△这一笔之后该账户余额成负数了，核一下",""))))))))))))</f>
        <v/>
      </c>
    </row>
    <row r="1908">
      <c r="A1908" s="17">
        <f>IF($C1908="","",COUNTA($C$5:$C1908))</f>
        <v/>
      </c>
      <c r="B1908" s="20" t="n"/>
      <c r="C1908" s="18" t="n"/>
      <c r="D1908" s="18" t="n"/>
      <c r="E1908" s="26" t="n"/>
      <c r="F1908" s="19" t="n"/>
      <c r="G1908" s="19" t="n"/>
      <c r="H1908" s="27">
        <f>IF($C1908="","",ROUND(SUMIF(账户表,$C1908,账户期初)+SUMIFS($F$5:F1908,$C$5:C1908,$C1908)-SUMIFS($G$5:G1908,$C$5:C1908,$C1908),2))</f>
        <v/>
      </c>
      <c r="I1908" s="18" t="n"/>
      <c r="J1908" s="18" t="n"/>
      <c r="K1908" s="28">
        <f>IF($B1908="","",--TEXT($B1908,"yyyymm"))</f>
        <v/>
      </c>
      <c r="L1908" s="29">
        <f>IF($D1908="","",IFERROR(INDEX(类别属性,MATCH($D1908,类别表,0)),""))</f>
        <v/>
      </c>
      <c r="M1908" s="18" t="n"/>
      <c r="N1908" s="18" t="n"/>
      <c r="O1908" s="26" t="n"/>
      <c r="P1908" s="21">
        <f>IF($C1908="","",IF(ISNA(MATCH($C1908,账户表,0)),"※这个账户不在【基础资料】的账户档案里",IF($B1908="","※没填日期，这一笔不会进任何月份的报表",IF(AND($F1908&lt;&gt;"",$G1908&lt;&gt;""),"※收入和支出不能同时填",IF(AND(N($F1908)=0,N($G1908)=0),"※收入和支出都没填",IF(OR(N($F1908)&lt;0,N($G1908)&lt;0),"※金额不能填负数，方向反了就换一列填",IF($D1908="","※没填收支类别，分类报表会漏掉这一笔",IF(ISNA(MATCH($D1908,类别表,0)),"※收支类别不在【基础资料】的清单里",IF(AND($L1908="内部转账",$M1908=""),"△内部转账要在「对方账户」写上另一头",IF(AND($L1908="内部转账",$M1908=$C1908),"※对方账户跟本账户是同一个",IF(AND($L1908&lt;&gt;"内部转账",$M1908&lt;&gt;""),"△填了对方账户，但类别不是内部转账",IF($H1908&lt;0,"△这一笔之后该账户余额成负数了，核一下",""))))))))))))</f>
        <v/>
      </c>
    </row>
    <row r="1909">
      <c r="A1909" s="17">
        <f>IF($C1909="","",COUNTA($C$5:$C1909))</f>
        <v/>
      </c>
      <c r="B1909" s="20" t="n"/>
      <c r="C1909" s="18" t="n"/>
      <c r="D1909" s="18" t="n"/>
      <c r="E1909" s="26" t="n"/>
      <c r="F1909" s="19" t="n"/>
      <c r="G1909" s="19" t="n"/>
      <c r="H1909" s="27">
        <f>IF($C1909="","",ROUND(SUMIF(账户表,$C1909,账户期初)+SUMIFS($F$5:F1909,$C$5:C1909,$C1909)-SUMIFS($G$5:G1909,$C$5:C1909,$C1909),2))</f>
        <v/>
      </c>
      <c r="I1909" s="18" t="n"/>
      <c r="J1909" s="18" t="n"/>
      <c r="K1909" s="28">
        <f>IF($B1909="","",--TEXT($B1909,"yyyymm"))</f>
        <v/>
      </c>
      <c r="L1909" s="29">
        <f>IF($D1909="","",IFERROR(INDEX(类别属性,MATCH($D1909,类别表,0)),""))</f>
        <v/>
      </c>
      <c r="M1909" s="18" t="n"/>
      <c r="N1909" s="18" t="n"/>
      <c r="O1909" s="26" t="n"/>
      <c r="P1909" s="21">
        <f>IF($C1909="","",IF(ISNA(MATCH($C1909,账户表,0)),"※这个账户不在【基础资料】的账户档案里",IF($B1909="","※没填日期，这一笔不会进任何月份的报表",IF(AND($F1909&lt;&gt;"",$G1909&lt;&gt;""),"※收入和支出不能同时填",IF(AND(N($F1909)=0,N($G1909)=0),"※收入和支出都没填",IF(OR(N($F1909)&lt;0,N($G1909)&lt;0),"※金额不能填负数，方向反了就换一列填",IF($D1909="","※没填收支类别，分类报表会漏掉这一笔",IF(ISNA(MATCH($D1909,类别表,0)),"※收支类别不在【基础资料】的清单里",IF(AND($L1909="内部转账",$M1909=""),"△内部转账要在「对方账户」写上另一头",IF(AND($L1909="内部转账",$M1909=$C1909),"※对方账户跟本账户是同一个",IF(AND($L1909&lt;&gt;"内部转账",$M1909&lt;&gt;""),"△填了对方账户，但类别不是内部转账",IF($H1909&lt;0,"△这一笔之后该账户余额成负数了，核一下",""))))))))))))</f>
        <v/>
      </c>
    </row>
    <row r="1910">
      <c r="A1910" s="17">
        <f>IF($C1910="","",COUNTA($C$5:$C1910))</f>
        <v/>
      </c>
      <c r="B1910" s="20" t="n"/>
      <c r="C1910" s="18" t="n"/>
      <c r="D1910" s="18" t="n"/>
      <c r="E1910" s="26" t="n"/>
      <c r="F1910" s="19" t="n"/>
      <c r="G1910" s="19" t="n"/>
      <c r="H1910" s="27">
        <f>IF($C1910="","",ROUND(SUMIF(账户表,$C1910,账户期初)+SUMIFS($F$5:F1910,$C$5:C1910,$C1910)-SUMIFS($G$5:G1910,$C$5:C1910,$C1910),2))</f>
        <v/>
      </c>
      <c r="I1910" s="18" t="n"/>
      <c r="J1910" s="18" t="n"/>
      <c r="K1910" s="28">
        <f>IF($B1910="","",--TEXT($B1910,"yyyymm"))</f>
        <v/>
      </c>
      <c r="L1910" s="29">
        <f>IF($D1910="","",IFERROR(INDEX(类别属性,MATCH($D1910,类别表,0)),""))</f>
        <v/>
      </c>
      <c r="M1910" s="18" t="n"/>
      <c r="N1910" s="18" t="n"/>
      <c r="O1910" s="26" t="n"/>
      <c r="P1910" s="21">
        <f>IF($C1910="","",IF(ISNA(MATCH($C1910,账户表,0)),"※这个账户不在【基础资料】的账户档案里",IF($B1910="","※没填日期，这一笔不会进任何月份的报表",IF(AND($F1910&lt;&gt;"",$G1910&lt;&gt;""),"※收入和支出不能同时填",IF(AND(N($F1910)=0,N($G1910)=0),"※收入和支出都没填",IF(OR(N($F1910)&lt;0,N($G1910)&lt;0),"※金额不能填负数，方向反了就换一列填",IF($D1910="","※没填收支类别，分类报表会漏掉这一笔",IF(ISNA(MATCH($D1910,类别表,0)),"※收支类别不在【基础资料】的清单里",IF(AND($L1910="内部转账",$M1910=""),"△内部转账要在「对方账户」写上另一头",IF(AND($L1910="内部转账",$M1910=$C1910),"※对方账户跟本账户是同一个",IF(AND($L1910&lt;&gt;"内部转账",$M1910&lt;&gt;""),"△填了对方账户，但类别不是内部转账",IF($H1910&lt;0,"△这一笔之后该账户余额成负数了，核一下",""))))))))))))</f>
        <v/>
      </c>
    </row>
    <row r="1911">
      <c r="A1911" s="17">
        <f>IF($C1911="","",COUNTA($C$5:$C1911))</f>
        <v/>
      </c>
      <c r="B1911" s="20" t="n"/>
      <c r="C1911" s="18" t="n"/>
      <c r="D1911" s="18" t="n"/>
      <c r="E1911" s="26" t="n"/>
      <c r="F1911" s="19" t="n"/>
      <c r="G1911" s="19" t="n"/>
      <c r="H1911" s="27">
        <f>IF($C1911="","",ROUND(SUMIF(账户表,$C1911,账户期初)+SUMIFS($F$5:F1911,$C$5:C1911,$C1911)-SUMIFS($G$5:G1911,$C$5:C1911,$C1911),2))</f>
        <v/>
      </c>
      <c r="I1911" s="18" t="n"/>
      <c r="J1911" s="18" t="n"/>
      <c r="K1911" s="28">
        <f>IF($B1911="","",--TEXT($B1911,"yyyymm"))</f>
        <v/>
      </c>
      <c r="L1911" s="29">
        <f>IF($D1911="","",IFERROR(INDEX(类别属性,MATCH($D1911,类别表,0)),""))</f>
        <v/>
      </c>
      <c r="M1911" s="18" t="n"/>
      <c r="N1911" s="18" t="n"/>
      <c r="O1911" s="26" t="n"/>
      <c r="P1911" s="21">
        <f>IF($C1911="","",IF(ISNA(MATCH($C1911,账户表,0)),"※这个账户不在【基础资料】的账户档案里",IF($B1911="","※没填日期，这一笔不会进任何月份的报表",IF(AND($F1911&lt;&gt;"",$G1911&lt;&gt;""),"※收入和支出不能同时填",IF(AND(N($F1911)=0,N($G1911)=0),"※收入和支出都没填",IF(OR(N($F1911)&lt;0,N($G1911)&lt;0),"※金额不能填负数，方向反了就换一列填",IF($D1911="","※没填收支类别，分类报表会漏掉这一笔",IF(ISNA(MATCH($D1911,类别表,0)),"※收支类别不在【基础资料】的清单里",IF(AND($L1911="内部转账",$M1911=""),"△内部转账要在「对方账户」写上另一头",IF(AND($L1911="内部转账",$M1911=$C1911),"※对方账户跟本账户是同一个",IF(AND($L1911&lt;&gt;"内部转账",$M1911&lt;&gt;""),"△填了对方账户，但类别不是内部转账",IF($H1911&lt;0,"△这一笔之后该账户余额成负数了，核一下",""))))))))))))</f>
        <v/>
      </c>
    </row>
    <row r="1912">
      <c r="A1912" s="17">
        <f>IF($C1912="","",COUNTA($C$5:$C1912))</f>
        <v/>
      </c>
      <c r="B1912" s="20" t="n"/>
      <c r="C1912" s="18" t="n"/>
      <c r="D1912" s="18" t="n"/>
      <c r="E1912" s="26" t="n"/>
      <c r="F1912" s="19" t="n"/>
      <c r="G1912" s="19" t="n"/>
      <c r="H1912" s="27">
        <f>IF($C1912="","",ROUND(SUMIF(账户表,$C1912,账户期初)+SUMIFS($F$5:F1912,$C$5:C1912,$C1912)-SUMIFS($G$5:G1912,$C$5:C1912,$C1912),2))</f>
        <v/>
      </c>
      <c r="I1912" s="18" t="n"/>
      <c r="J1912" s="18" t="n"/>
      <c r="K1912" s="28">
        <f>IF($B1912="","",--TEXT($B1912,"yyyymm"))</f>
        <v/>
      </c>
      <c r="L1912" s="29">
        <f>IF($D1912="","",IFERROR(INDEX(类别属性,MATCH($D1912,类别表,0)),""))</f>
        <v/>
      </c>
      <c r="M1912" s="18" t="n"/>
      <c r="N1912" s="18" t="n"/>
      <c r="O1912" s="26" t="n"/>
      <c r="P1912" s="21">
        <f>IF($C1912="","",IF(ISNA(MATCH($C1912,账户表,0)),"※这个账户不在【基础资料】的账户档案里",IF($B1912="","※没填日期，这一笔不会进任何月份的报表",IF(AND($F1912&lt;&gt;"",$G1912&lt;&gt;""),"※收入和支出不能同时填",IF(AND(N($F1912)=0,N($G1912)=0),"※收入和支出都没填",IF(OR(N($F1912)&lt;0,N($G1912)&lt;0),"※金额不能填负数，方向反了就换一列填",IF($D1912="","※没填收支类别，分类报表会漏掉这一笔",IF(ISNA(MATCH($D1912,类别表,0)),"※收支类别不在【基础资料】的清单里",IF(AND($L1912="内部转账",$M1912=""),"△内部转账要在「对方账户」写上另一头",IF(AND($L1912="内部转账",$M1912=$C1912),"※对方账户跟本账户是同一个",IF(AND($L1912&lt;&gt;"内部转账",$M1912&lt;&gt;""),"△填了对方账户，但类别不是内部转账",IF($H1912&lt;0,"△这一笔之后该账户余额成负数了，核一下",""))))))))))))</f>
        <v/>
      </c>
    </row>
    <row r="1913">
      <c r="A1913" s="17">
        <f>IF($C1913="","",COUNTA($C$5:$C1913))</f>
        <v/>
      </c>
      <c r="B1913" s="20" t="n"/>
      <c r="C1913" s="18" t="n"/>
      <c r="D1913" s="18" t="n"/>
      <c r="E1913" s="26" t="n"/>
      <c r="F1913" s="19" t="n"/>
      <c r="G1913" s="19" t="n"/>
      <c r="H1913" s="27">
        <f>IF($C1913="","",ROUND(SUMIF(账户表,$C1913,账户期初)+SUMIFS($F$5:F1913,$C$5:C1913,$C1913)-SUMIFS($G$5:G1913,$C$5:C1913,$C1913),2))</f>
        <v/>
      </c>
      <c r="I1913" s="18" t="n"/>
      <c r="J1913" s="18" t="n"/>
      <c r="K1913" s="28">
        <f>IF($B1913="","",--TEXT($B1913,"yyyymm"))</f>
        <v/>
      </c>
      <c r="L1913" s="29">
        <f>IF($D1913="","",IFERROR(INDEX(类别属性,MATCH($D1913,类别表,0)),""))</f>
        <v/>
      </c>
      <c r="M1913" s="18" t="n"/>
      <c r="N1913" s="18" t="n"/>
      <c r="O1913" s="26" t="n"/>
      <c r="P1913" s="21">
        <f>IF($C1913="","",IF(ISNA(MATCH($C1913,账户表,0)),"※这个账户不在【基础资料】的账户档案里",IF($B1913="","※没填日期，这一笔不会进任何月份的报表",IF(AND($F1913&lt;&gt;"",$G1913&lt;&gt;""),"※收入和支出不能同时填",IF(AND(N($F1913)=0,N($G1913)=0),"※收入和支出都没填",IF(OR(N($F1913)&lt;0,N($G1913)&lt;0),"※金额不能填负数，方向反了就换一列填",IF($D1913="","※没填收支类别，分类报表会漏掉这一笔",IF(ISNA(MATCH($D1913,类别表,0)),"※收支类别不在【基础资料】的清单里",IF(AND($L1913="内部转账",$M1913=""),"△内部转账要在「对方账户」写上另一头",IF(AND($L1913="内部转账",$M1913=$C1913),"※对方账户跟本账户是同一个",IF(AND($L1913&lt;&gt;"内部转账",$M1913&lt;&gt;""),"△填了对方账户，但类别不是内部转账",IF($H1913&lt;0,"△这一笔之后该账户余额成负数了，核一下",""))))))))))))</f>
        <v/>
      </c>
    </row>
    <row r="1914">
      <c r="A1914" s="17">
        <f>IF($C1914="","",COUNTA($C$5:$C1914))</f>
        <v/>
      </c>
      <c r="B1914" s="20" t="n"/>
      <c r="C1914" s="18" t="n"/>
      <c r="D1914" s="18" t="n"/>
      <c r="E1914" s="26" t="n"/>
      <c r="F1914" s="19" t="n"/>
      <c r="G1914" s="19" t="n"/>
      <c r="H1914" s="27">
        <f>IF($C1914="","",ROUND(SUMIF(账户表,$C1914,账户期初)+SUMIFS($F$5:F1914,$C$5:C1914,$C1914)-SUMIFS($G$5:G1914,$C$5:C1914,$C1914),2))</f>
        <v/>
      </c>
      <c r="I1914" s="18" t="n"/>
      <c r="J1914" s="18" t="n"/>
      <c r="K1914" s="28">
        <f>IF($B1914="","",--TEXT($B1914,"yyyymm"))</f>
        <v/>
      </c>
      <c r="L1914" s="29">
        <f>IF($D1914="","",IFERROR(INDEX(类别属性,MATCH($D1914,类别表,0)),""))</f>
        <v/>
      </c>
      <c r="M1914" s="18" t="n"/>
      <c r="N1914" s="18" t="n"/>
      <c r="O1914" s="26" t="n"/>
      <c r="P1914" s="21">
        <f>IF($C1914="","",IF(ISNA(MATCH($C1914,账户表,0)),"※这个账户不在【基础资料】的账户档案里",IF($B1914="","※没填日期，这一笔不会进任何月份的报表",IF(AND($F1914&lt;&gt;"",$G1914&lt;&gt;""),"※收入和支出不能同时填",IF(AND(N($F1914)=0,N($G1914)=0),"※收入和支出都没填",IF(OR(N($F1914)&lt;0,N($G1914)&lt;0),"※金额不能填负数，方向反了就换一列填",IF($D1914="","※没填收支类别，分类报表会漏掉这一笔",IF(ISNA(MATCH($D1914,类别表,0)),"※收支类别不在【基础资料】的清单里",IF(AND($L1914="内部转账",$M1914=""),"△内部转账要在「对方账户」写上另一头",IF(AND($L1914="内部转账",$M1914=$C1914),"※对方账户跟本账户是同一个",IF(AND($L1914&lt;&gt;"内部转账",$M1914&lt;&gt;""),"△填了对方账户，但类别不是内部转账",IF($H1914&lt;0,"△这一笔之后该账户余额成负数了，核一下",""))))))))))))</f>
        <v/>
      </c>
    </row>
    <row r="1915">
      <c r="A1915" s="17">
        <f>IF($C1915="","",COUNTA($C$5:$C1915))</f>
        <v/>
      </c>
      <c r="B1915" s="20" t="n"/>
      <c r="C1915" s="18" t="n"/>
      <c r="D1915" s="18" t="n"/>
      <c r="E1915" s="26" t="n"/>
      <c r="F1915" s="19" t="n"/>
      <c r="G1915" s="19" t="n"/>
      <c r="H1915" s="27">
        <f>IF($C1915="","",ROUND(SUMIF(账户表,$C1915,账户期初)+SUMIFS($F$5:F1915,$C$5:C1915,$C1915)-SUMIFS($G$5:G1915,$C$5:C1915,$C1915),2))</f>
        <v/>
      </c>
      <c r="I1915" s="18" t="n"/>
      <c r="J1915" s="18" t="n"/>
      <c r="K1915" s="28">
        <f>IF($B1915="","",--TEXT($B1915,"yyyymm"))</f>
        <v/>
      </c>
      <c r="L1915" s="29">
        <f>IF($D1915="","",IFERROR(INDEX(类别属性,MATCH($D1915,类别表,0)),""))</f>
        <v/>
      </c>
      <c r="M1915" s="18" t="n"/>
      <c r="N1915" s="18" t="n"/>
      <c r="O1915" s="26" t="n"/>
      <c r="P1915" s="21">
        <f>IF($C1915="","",IF(ISNA(MATCH($C1915,账户表,0)),"※这个账户不在【基础资料】的账户档案里",IF($B1915="","※没填日期，这一笔不会进任何月份的报表",IF(AND($F1915&lt;&gt;"",$G1915&lt;&gt;""),"※收入和支出不能同时填",IF(AND(N($F1915)=0,N($G1915)=0),"※收入和支出都没填",IF(OR(N($F1915)&lt;0,N($G1915)&lt;0),"※金额不能填负数，方向反了就换一列填",IF($D1915="","※没填收支类别，分类报表会漏掉这一笔",IF(ISNA(MATCH($D1915,类别表,0)),"※收支类别不在【基础资料】的清单里",IF(AND($L1915="内部转账",$M1915=""),"△内部转账要在「对方账户」写上另一头",IF(AND($L1915="内部转账",$M1915=$C1915),"※对方账户跟本账户是同一个",IF(AND($L1915&lt;&gt;"内部转账",$M1915&lt;&gt;""),"△填了对方账户，但类别不是内部转账",IF($H1915&lt;0,"△这一笔之后该账户余额成负数了，核一下",""))))))))))))</f>
        <v/>
      </c>
    </row>
    <row r="1916">
      <c r="A1916" s="17">
        <f>IF($C1916="","",COUNTA($C$5:$C1916))</f>
        <v/>
      </c>
      <c r="B1916" s="20" t="n"/>
      <c r="C1916" s="18" t="n"/>
      <c r="D1916" s="18" t="n"/>
      <c r="E1916" s="26" t="n"/>
      <c r="F1916" s="19" t="n"/>
      <c r="G1916" s="19" t="n"/>
      <c r="H1916" s="27">
        <f>IF($C1916="","",ROUND(SUMIF(账户表,$C1916,账户期初)+SUMIFS($F$5:F1916,$C$5:C1916,$C1916)-SUMIFS($G$5:G1916,$C$5:C1916,$C1916),2))</f>
        <v/>
      </c>
      <c r="I1916" s="18" t="n"/>
      <c r="J1916" s="18" t="n"/>
      <c r="K1916" s="28">
        <f>IF($B1916="","",--TEXT($B1916,"yyyymm"))</f>
        <v/>
      </c>
      <c r="L1916" s="29">
        <f>IF($D1916="","",IFERROR(INDEX(类别属性,MATCH($D1916,类别表,0)),""))</f>
        <v/>
      </c>
      <c r="M1916" s="18" t="n"/>
      <c r="N1916" s="18" t="n"/>
      <c r="O1916" s="26" t="n"/>
      <c r="P1916" s="21">
        <f>IF($C1916="","",IF(ISNA(MATCH($C1916,账户表,0)),"※这个账户不在【基础资料】的账户档案里",IF($B1916="","※没填日期，这一笔不会进任何月份的报表",IF(AND($F1916&lt;&gt;"",$G1916&lt;&gt;""),"※收入和支出不能同时填",IF(AND(N($F1916)=0,N($G1916)=0),"※收入和支出都没填",IF(OR(N($F1916)&lt;0,N($G1916)&lt;0),"※金额不能填负数，方向反了就换一列填",IF($D1916="","※没填收支类别，分类报表会漏掉这一笔",IF(ISNA(MATCH($D1916,类别表,0)),"※收支类别不在【基础资料】的清单里",IF(AND($L1916="内部转账",$M1916=""),"△内部转账要在「对方账户」写上另一头",IF(AND($L1916="内部转账",$M1916=$C1916),"※对方账户跟本账户是同一个",IF(AND($L1916&lt;&gt;"内部转账",$M1916&lt;&gt;""),"△填了对方账户，但类别不是内部转账",IF($H1916&lt;0,"△这一笔之后该账户余额成负数了，核一下",""))))))))))))</f>
        <v/>
      </c>
    </row>
    <row r="1917">
      <c r="A1917" s="17">
        <f>IF($C1917="","",COUNTA($C$5:$C1917))</f>
        <v/>
      </c>
      <c r="B1917" s="20" t="n"/>
      <c r="C1917" s="18" t="n"/>
      <c r="D1917" s="18" t="n"/>
      <c r="E1917" s="26" t="n"/>
      <c r="F1917" s="19" t="n"/>
      <c r="G1917" s="19" t="n"/>
      <c r="H1917" s="27">
        <f>IF($C1917="","",ROUND(SUMIF(账户表,$C1917,账户期初)+SUMIFS($F$5:F1917,$C$5:C1917,$C1917)-SUMIFS($G$5:G1917,$C$5:C1917,$C1917),2))</f>
        <v/>
      </c>
      <c r="I1917" s="18" t="n"/>
      <c r="J1917" s="18" t="n"/>
      <c r="K1917" s="28">
        <f>IF($B1917="","",--TEXT($B1917,"yyyymm"))</f>
        <v/>
      </c>
      <c r="L1917" s="29">
        <f>IF($D1917="","",IFERROR(INDEX(类别属性,MATCH($D1917,类别表,0)),""))</f>
        <v/>
      </c>
      <c r="M1917" s="18" t="n"/>
      <c r="N1917" s="18" t="n"/>
      <c r="O1917" s="26" t="n"/>
      <c r="P1917" s="21">
        <f>IF($C1917="","",IF(ISNA(MATCH($C1917,账户表,0)),"※这个账户不在【基础资料】的账户档案里",IF($B1917="","※没填日期，这一笔不会进任何月份的报表",IF(AND($F1917&lt;&gt;"",$G1917&lt;&gt;""),"※收入和支出不能同时填",IF(AND(N($F1917)=0,N($G1917)=0),"※收入和支出都没填",IF(OR(N($F1917)&lt;0,N($G1917)&lt;0),"※金额不能填负数，方向反了就换一列填",IF($D1917="","※没填收支类别，分类报表会漏掉这一笔",IF(ISNA(MATCH($D1917,类别表,0)),"※收支类别不在【基础资料】的清单里",IF(AND($L1917="内部转账",$M1917=""),"△内部转账要在「对方账户」写上另一头",IF(AND($L1917="内部转账",$M1917=$C1917),"※对方账户跟本账户是同一个",IF(AND($L1917&lt;&gt;"内部转账",$M1917&lt;&gt;""),"△填了对方账户，但类别不是内部转账",IF($H1917&lt;0,"△这一笔之后该账户余额成负数了，核一下",""))))))))))))</f>
        <v/>
      </c>
    </row>
    <row r="1918">
      <c r="A1918" s="17">
        <f>IF($C1918="","",COUNTA($C$5:$C1918))</f>
        <v/>
      </c>
      <c r="B1918" s="20" t="n"/>
      <c r="C1918" s="18" t="n"/>
      <c r="D1918" s="18" t="n"/>
      <c r="E1918" s="26" t="n"/>
      <c r="F1918" s="19" t="n"/>
      <c r="G1918" s="19" t="n"/>
      <c r="H1918" s="27">
        <f>IF($C1918="","",ROUND(SUMIF(账户表,$C1918,账户期初)+SUMIFS($F$5:F1918,$C$5:C1918,$C1918)-SUMIFS($G$5:G1918,$C$5:C1918,$C1918),2))</f>
        <v/>
      </c>
      <c r="I1918" s="18" t="n"/>
      <c r="J1918" s="18" t="n"/>
      <c r="K1918" s="28">
        <f>IF($B1918="","",--TEXT($B1918,"yyyymm"))</f>
        <v/>
      </c>
      <c r="L1918" s="29">
        <f>IF($D1918="","",IFERROR(INDEX(类别属性,MATCH($D1918,类别表,0)),""))</f>
        <v/>
      </c>
      <c r="M1918" s="18" t="n"/>
      <c r="N1918" s="18" t="n"/>
      <c r="O1918" s="26" t="n"/>
      <c r="P1918" s="21">
        <f>IF($C1918="","",IF(ISNA(MATCH($C1918,账户表,0)),"※这个账户不在【基础资料】的账户档案里",IF($B1918="","※没填日期，这一笔不会进任何月份的报表",IF(AND($F1918&lt;&gt;"",$G1918&lt;&gt;""),"※收入和支出不能同时填",IF(AND(N($F1918)=0,N($G1918)=0),"※收入和支出都没填",IF(OR(N($F1918)&lt;0,N($G1918)&lt;0),"※金额不能填负数，方向反了就换一列填",IF($D1918="","※没填收支类别，分类报表会漏掉这一笔",IF(ISNA(MATCH($D1918,类别表,0)),"※收支类别不在【基础资料】的清单里",IF(AND($L1918="内部转账",$M1918=""),"△内部转账要在「对方账户」写上另一头",IF(AND($L1918="内部转账",$M1918=$C1918),"※对方账户跟本账户是同一个",IF(AND($L1918&lt;&gt;"内部转账",$M1918&lt;&gt;""),"△填了对方账户，但类别不是内部转账",IF($H1918&lt;0,"△这一笔之后该账户余额成负数了，核一下",""))))))))))))</f>
        <v/>
      </c>
    </row>
    <row r="1919">
      <c r="A1919" s="17">
        <f>IF($C1919="","",COUNTA($C$5:$C1919))</f>
        <v/>
      </c>
      <c r="B1919" s="20" t="n"/>
      <c r="C1919" s="18" t="n"/>
      <c r="D1919" s="18" t="n"/>
      <c r="E1919" s="26" t="n"/>
      <c r="F1919" s="19" t="n"/>
      <c r="G1919" s="19" t="n"/>
      <c r="H1919" s="27">
        <f>IF($C1919="","",ROUND(SUMIF(账户表,$C1919,账户期初)+SUMIFS($F$5:F1919,$C$5:C1919,$C1919)-SUMIFS($G$5:G1919,$C$5:C1919,$C1919),2))</f>
        <v/>
      </c>
      <c r="I1919" s="18" t="n"/>
      <c r="J1919" s="18" t="n"/>
      <c r="K1919" s="28">
        <f>IF($B1919="","",--TEXT($B1919,"yyyymm"))</f>
        <v/>
      </c>
      <c r="L1919" s="29">
        <f>IF($D1919="","",IFERROR(INDEX(类别属性,MATCH($D1919,类别表,0)),""))</f>
        <v/>
      </c>
      <c r="M1919" s="18" t="n"/>
      <c r="N1919" s="18" t="n"/>
      <c r="O1919" s="26" t="n"/>
      <c r="P1919" s="21">
        <f>IF($C1919="","",IF(ISNA(MATCH($C1919,账户表,0)),"※这个账户不在【基础资料】的账户档案里",IF($B1919="","※没填日期，这一笔不会进任何月份的报表",IF(AND($F1919&lt;&gt;"",$G1919&lt;&gt;""),"※收入和支出不能同时填",IF(AND(N($F1919)=0,N($G1919)=0),"※收入和支出都没填",IF(OR(N($F1919)&lt;0,N($G1919)&lt;0),"※金额不能填负数，方向反了就换一列填",IF($D1919="","※没填收支类别，分类报表会漏掉这一笔",IF(ISNA(MATCH($D1919,类别表,0)),"※收支类别不在【基础资料】的清单里",IF(AND($L1919="内部转账",$M1919=""),"△内部转账要在「对方账户」写上另一头",IF(AND($L1919="内部转账",$M1919=$C1919),"※对方账户跟本账户是同一个",IF(AND($L1919&lt;&gt;"内部转账",$M1919&lt;&gt;""),"△填了对方账户，但类别不是内部转账",IF($H1919&lt;0,"△这一笔之后该账户余额成负数了，核一下",""))))))))))))</f>
        <v/>
      </c>
    </row>
    <row r="1920">
      <c r="A1920" s="17">
        <f>IF($C1920="","",COUNTA($C$5:$C1920))</f>
        <v/>
      </c>
      <c r="B1920" s="20" t="n"/>
      <c r="C1920" s="18" t="n"/>
      <c r="D1920" s="18" t="n"/>
      <c r="E1920" s="26" t="n"/>
      <c r="F1920" s="19" t="n"/>
      <c r="G1920" s="19" t="n"/>
      <c r="H1920" s="27">
        <f>IF($C1920="","",ROUND(SUMIF(账户表,$C1920,账户期初)+SUMIFS($F$5:F1920,$C$5:C1920,$C1920)-SUMIFS($G$5:G1920,$C$5:C1920,$C1920),2))</f>
        <v/>
      </c>
      <c r="I1920" s="18" t="n"/>
      <c r="J1920" s="18" t="n"/>
      <c r="K1920" s="28">
        <f>IF($B1920="","",--TEXT($B1920,"yyyymm"))</f>
        <v/>
      </c>
      <c r="L1920" s="29">
        <f>IF($D1920="","",IFERROR(INDEX(类别属性,MATCH($D1920,类别表,0)),""))</f>
        <v/>
      </c>
      <c r="M1920" s="18" t="n"/>
      <c r="N1920" s="18" t="n"/>
      <c r="O1920" s="26" t="n"/>
      <c r="P1920" s="21">
        <f>IF($C1920="","",IF(ISNA(MATCH($C1920,账户表,0)),"※这个账户不在【基础资料】的账户档案里",IF($B1920="","※没填日期，这一笔不会进任何月份的报表",IF(AND($F1920&lt;&gt;"",$G1920&lt;&gt;""),"※收入和支出不能同时填",IF(AND(N($F1920)=0,N($G1920)=0),"※收入和支出都没填",IF(OR(N($F1920)&lt;0,N($G1920)&lt;0),"※金额不能填负数，方向反了就换一列填",IF($D1920="","※没填收支类别，分类报表会漏掉这一笔",IF(ISNA(MATCH($D1920,类别表,0)),"※收支类别不在【基础资料】的清单里",IF(AND($L1920="内部转账",$M1920=""),"△内部转账要在「对方账户」写上另一头",IF(AND($L1920="内部转账",$M1920=$C1920),"※对方账户跟本账户是同一个",IF(AND($L1920&lt;&gt;"内部转账",$M1920&lt;&gt;""),"△填了对方账户，但类别不是内部转账",IF($H1920&lt;0,"△这一笔之后该账户余额成负数了，核一下",""))))))))))))</f>
        <v/>
      </c>
    </row>
    <row r="1921">
      <c r="A1921" s="17">
        <f>IF($C1921="","",COUNTA($C$5:$C1921))</f>
        <v/>
      </c>
      <c r="B1921" s="20" t="n"/>
      <c r="C1921" s="18" t="n"/>
      <c r="D1921" s="18" t="n"/>
      <c r="E1921" s="26" t="n"/>
      <c r="F1921" s="19" t="n"/>
      <c r="G1921" s="19" t="n"/>
      <c r="H1921" s="27">
        <f>IF($C1921="","",ROUND(SUMIF(账户表,$C1921,账户期初)+SUMIFS($F$5:F1921,$C$5:C1921,$C1921)-SUMIFS($G$5:G1921,$C$5:C1921,$C1921),2))</f>
        <v/>
      </c>
      <c r="I1921" s="18" t="n"/>
      <c r="J1921" s="18" t="n"/>
      <c r="K1921" s="28">
        <f>IF($B1921="","",--TEXT($B1921,"yyyymm"))</f>
        <v/>
      </c>
      <c r="L1921" s="29">
        <f>IF($D1921="","",IFERROR(INDEX(类别属性,MATCH($D1921,类别表,0)),""))</f>
        <v/>
      </c>
      <c r="M1921" s="18" t="n"/>
      <c r="N1921" s="18" t="n"/>
      <c r="O1921" s="26" t="n"/>
      <c r="P1921" s="21">
        <f>IF($C1921="","",IF(ISNA(MATCH($C1921,账户表,0)),"※这个账户不在【基础资料】的账户档案里",IF($B1921="","※没填日期，这一笔不会进任何月份的报表",IF(AND($F1921&lt;&gt;"",$G1921&lt;&gt;""),"※收入和支出不能同时填",IF(AND(N($F1921)=0,N($G1921)=0),"※收入和支出都没填",IF(OR(N($F1921)&lt;0,N($G1921)&lt;0),"※金额不能填负数，方向反了就换一列填",IF($D1921="","※没填收支类别，分类报表会漏掉这一笔",IF(ISNA(MATCH($D1921,类别表,0)),"※收支类别不在【基础资料】的清单里",IF(AND($L1921="内部转账",$M1921=""),"△内部转账要在「对方账户」写上另一头",IF(AND($L1921="内部转账",$M1921=$C1921),"※对方账户跟本账户是同一个",IF(AND($L1921&lt;&gt;"内部转账",$M1921&lt;&gt;""),"△填了对方账户，但类别不是内部转账",IF($H1921&lt;0,"△这一笔之后该账户余额成负数了，核一下",""))))))))))))</f>
        <v/>
      </c>
    </row>
    <row r="1922">
      <c r="A1922" s="17">
        <f>IF($C1922="","",COUNTA($C$5:$C1922))</f>
        <v/>
      </c>
      <c r="B1922" s="20" t="n"/>
      <c r="C1922" s="18" t="n"/>
      <c r="D1922" s="18" t="n"/>
      <c r="E1922" s="26" t="n"/>
      <c r="F1922" s="19" t="n"/>
      <c r="G1922" s="19" t="n"/>
      <c r="H1922" s="27">
        <f>IF($C1922="","",ROUND(SUMIF(账户表,$C1922,账户期初)+SUMIFS($F$5:F1922,$C$5:C1922,$C1922)-SUMIFS($G$5:G1922,$C$5:C1922,$C1922),2))</f>
        <v/>
      </c>
      <c r="I1922" s="18" t="n"/>
      <c r="J1922" s="18" t="n"/>
      <c r="K1922" s="28">
        <f>IF($B1922="","",--TEXT($B1922,"yyyymm"))</f>
        <v/>
      </c>
      <c r="L1922" s="29">
        <f>IF($D1922="","",IFERROR(INDEX(类别属性,MATCH($D1922,类别表,0)),""))</f>
        <v/>
      </c>
      <c r="M1922" s="18" t="n"/>
      <c r="N1922" s="18" t="n"/>
      <c r="O1922" s="26" t="n"/>
      <c r="P1922" s="21">
        <f>IF($C1922="","",IF(ISNA(MATCH($C1922,账户表,0)),"※这个账户不在【基础资料】的账户档案里",IF($B1922="","※没填日期，这一笔不会进任何月份的报表",IF(AND($F1922&lt;&gt;"",$G1922&lt;&gt;""),"※收入和支出不能同时填",IF(AND(N($F1922)=0,N($G1922)=0),"※收入和支出都没填",IF(OR(N($F1922)&lt;0,N($G1922)&lt;0),"※金额不能填负数，方向反了就换一列填",IF($D1922="","※没填收支类别，分类报表会漏掉这一笔",IF(ISNA(MATCH($D1922,类别表,0)),"※收支类别不在【基础资料】的清单里",IF(AND($L1922="内部转账",$M1922=""),"△内部转账要在「对方账户」写上另一头",IF(AND($L1922="内部转账",$M1922=$C1922),"※对方账户跟本账户是同一个",IF(AND($L1922&lt;&gt;"内部转账",$M1922&lt;&gt;""),"△填了对方账户，但类别不是内部转账",IF($H1922&lt;0,"△这一笔之后该账户余额成负数了，核一下",""))))))))))))</f>
        <v/>
      </c>
    </row>
    <row r="1923">
      <c r="A1923" s="17">
        <f>IF($C1923="","",COUNTA($C$5:$C1923))</f>
        <v/>
      </c>
      <c r="B1923" s="20" t="n"/>
      <c r="C1923" s="18" t="n"/>
      <c r="D1923" s="18" t="n"/>
      <c r="E1923" s="26" t="n"/>
      <c r="F1923" s="19" t="n"/>
      <c r="G1923" s="19" t="n"/>
      <c r="H1923" s="27">
        <f>IF($C1923="","",ROUND(SUMIF(账户表,$C1923,账户期初)+SUMIFS($F$5:F1923,$C$5:C1923,$C1923)-SUMIFS($G$5:G1923,$C$5:C1923,$C1923),2))</f>
        <v/>
      </c>
      <c r="I1923" s="18" t="n"/>
      <c r="J1923" s="18" t="n"/>
      <c r="K1923" s="28">
        <f>IF($B1923="","",--TEXT($B1923,"yyyymm"))</f>
        <v/>
      </c>
      <c r="L1923" s="29">
        <f>IF($D1923="","",IFERROR(INDEX(类别属性,MATCH($D1923,类别表,0)),""))</f>
        <v/>
      </c>
      <c r="M1923" s="18" t="n"/>
      <c r="N1923" s="18" t="n"/>
      <c r="O1923" s="26" t="n"/>
      <c r="P1923" s="21">
        <f>IF($C1923="","",IF(ISNA(MATCH($C1923,账户表,0)),"※这个账户不在【基础资料】的账户档案里",IF($B1923="","※没填日期，这一笔不会进任何月份的报表",IF(AND($F1923&lt;&gt;"",$G1923&lt;&gt;""),"※收入和支出不能同时填",IF(AND(N($F1923)=0,N($G1923)=0),"※收入和支出都没填",IF(OR(N($F1923)&lt;0,N($G1923)&lt;0),"※金额不能填负数，方向反了就换一列填",IF($D1923="","※没填收支类别，分类报表会漏掉这一笔",IF(ISNA(MATCH($D1923,类别表,0)),"※收支类别不在【基础资料】的清单里",IF(AND($L1923="内部转账",$M1923=""),"△内部转账要在「对方账户」写上另一头",IF(AND($L1923="内部转账",$M1923=$C1923),"※对方账户跟本账户是同一个",IF(AND($L1923&lt;&gt;"内部转账",$M1923&lt;&gt;""),"△填了对方账户，但类别不是内部转账",IF($H1923&lt;0,"△这一笔之后该账户余额成负数了，核一下",""))))))))))))</f>
        <v/>
      </c>
    </row>
    <row r="1924">
      <c r="A1924" s="17">
        <f>IF($C1924="","",COUNTA($C$5:$C1924))</f>
        <v/>
      </c>
      <c r="B1924" s="20" t="n"/>
      <c r="C1924" s="18" t="n"/>
      <c r="D1924" s="18" t="n"/>
      <c r="E1924" s="26" t="n"/>
      <c r="F1924" s="19" t="n"/>
      <c r="G1924" s="19" t="n"/>
      <c r="H1924" s="27">
        <f>IF($C1924="","",ROUND(SUMIF(账户表,$C1924,账户期初)+SUMIFS($F$5:F1924,$C$5:C1924,$C1924)-SUMIFS($G$5:G1924,$C$5:C1924,$C1924),2))</f>
        <v/>
      </c>
      <c r="I1924" s="18" t="n"/>
      <c r="J1924" s="18" t="n"/>
      <c r="K1924" s="28">
        <f>IF($B1924="","",--TEXT($B1924,"yyyymm"))</f>
        <v/>
      </c>
      <c r="L1924" s="29">
        <f>IF($D1924="","",IFERROR(INDEX(类别属性,MATCH($D1924,类别表,0)),""))</f>
        <v/>
      </c>
      <c r="M1924" s="18" t="n"/>
      <c r="N1924" s="18" t="n"/>
      <c r="O1924" s="26" t="n"/>
      <c r="P1924" s="21">
        <f>IF($C1924="","",IF(ISNA(MATCH($C1924,账户表,0)),"※这个账户不在【基础资料】的账户档案里",IF($B1924="","※没填日期，这一笔不会进任何月份的报表",IF(AND($F1924&lt;&gt;"",$G1924&lt;&gt;""),"※收入和支出不能同时填",IF(AND(N($F1924)=0,N($G1924)=0),"※收入和支出都没填",IF(OR(N($F1924)&lt;0,N($G1924)&lt;0),"※金额不能填负数，方向反了就换一列填",IF($D1924="","※没填收支类别，分类报表会漏掉这一笔",IF(ISNA(MATCH($D1924,类别表,0)),"※收支类别不在【基础资料】的清单里",IF(AND($L1924="内部转账",$M1924=""),"△内部转账要在「对方账户」写上另一头",IF(AND($L1924="内部转账",$M1924=$C1924),"※对方账户跟本账户是同一个",IF(AND($L1924&lt;&gt;"内部转账",$M1924&lt;&gt;""),"△填了对方账户，但类别不是内部转账",IF($H1924&lt;0,"△这一笔之后该账户余额成负数了，核一下",""))))))))))))</f>
        <v/>
      </c>
    </row>
    <row r="1925">
      <c r="A1925" s="17">
        <f>IF($C1925="","",COUNTA($C$5:$C1925))</f>
        <v/>
      </c>
      <c r="B1925" s="20" t="n"/>
      <c r="C1925" s="18" t="n"/>
      <c r="D1925" s="18" t="n"/>
      <c r="E1925" s="26" t="n"/>
      <c r="F1925" s="19" t="n"/>
      <c r="G1925" s="19" t="n"/>
      <c r="H1925" s="27">
        <f>IF($C1925="","",ROUND(SUMIF(账户表,$C1925,账户期初)+SUMIFS($F$5:F1925,$C$5:C1925,$C1925)-SUMIFS($G$5:G1925,$C$5:C1925,$C1925),2))</f>
        <v/>
      </c>
      <c r="I1925" s="18" t="n"/>
      <c r="J1925" s="18" t="n"/>
      <c r="K1925" s="28">
        <f>IF($B1925="","",--TEXT($B1925,"yyyymm"))</f>
        <v/>
      </c>
      <c r="L1925" s="29">
        <f>IF($D1925="","",IFERROR(INDEX(类别属性,MATCH($D1925,类别表,0)),""))</f>
        <v/>
      </c>
      <c r="M1925" s="18" t="n"/>
      <c r="N1925" s="18" t="n"/>
      <c r="O1925" s="26" t="n"/>
      <c r="P1925" s="21">
        <f>IF($C1925="","",IF(ISNA(MATCH($C1925,账户表,0)),"※这个账户不在【基础资料】的账户档案里",IF($B1925="","※没填日期，这一笔不会进任何月份的报表",IF(AND($F1925&lt;&gt;"",$G1925&lt;&gt;""),"※收入和支出不能同时填",IF(AND(N($F1925)=0,N($G1925)=0),"※收入和支出都没填",IF(OR(N($F1925)&lt;0,N($G1925)&lt;0),"※金额不能填负数，方向反了就换一列填",IF($D1925="","※没填收支类别，分类报表会漏掉这一笔",IF(ISNA(MATCH($D1925,类别表,0)),"※收支类别不在【基础资料】的清单里",IF(AND($L1925="内部转账",$M1925=""),"△内部转账要在「对方账户」写上另一头",IF(AND($L1925="内部转账",$M1925=$C1925),"※对方账户跟本账户是同一个",IF(AND($L1925&lt;&gt;"内部转账",$M1925&lt;&gt;""),"△填了对方账户，但类别不是内部转账",IF($H1925&lt;0,"△这一笔之后该账户余额成负数了，核一下",""))))))))))))</f>
        <v/>
      </c>
    </row>
    <row r="1926">
      <c r="A1926" s="17">
        <f>IF($C1926="","",COUNTA($C$5:$C1926))</f>
        <v/>
      </c>
      <c r="B1926" s="20" t="n"/>
      <c r="C1926" s="18" t="n"/>
      <c r="D1926" s="18" t="n"/>
      <c r="E1926" s="26" t="n"/>
      <c r="F1926" s="19" t="n"/>
      <c r="G1926" s="19" t="n"/>
      <c r="H1926" s="27">
        <f>IF($C1926="","",ROUND(SUMIF(账户表,$C1926,账户期初)+SUMIFS($F$5:F1926,$C$5:C1926,$C1926)-SUMIFS($G$5:G1926,$C$5:C1926,$C1926),2))</f>
        <v/>
      </c>
      <c r="I1926" s="18" t="n"/>
      <c r="J1926" s="18" t="n"/>
      <c r="K1926" s="28">
        <f>IF($B1926="","",--TEXT($B1926,"yyyymm"))</f>
        <v/>
      </c>
      <c r="L1926" s="29">
        <f>IF($D1926="","",IFERROR(INDEX(类别属性,MATCH($D1926,类别表,0)),""))</f>
        <v/>
      </c>
      <c r="M1926" s="18" t="n"/>
      <c r="N1926" s="18" t="n"/>
      <c r="O1926" s="26" t="n"/>
      <c r="P1926" s="21">
        <f>IF($C1926="","",IF(ISNA(MATCH($C1926,账户表,0)),"※这个账户不在【基础资料】的账户档案里",IF($B1926="","※没填日期，这一笔不会进任何月份的报表",IF(AND($F1926&lt;&gt;"",$G1926&lt;&gt;""),"※收入和支出不能同时填",IF(AND(N($F1926)=0,N($G1926)=0),"※收入和支出都没填",IF(OR(N($F1926)&lt;0,N($G1926)&lt;0),"※金额不能填负数，方向反了就换一列填",IF($D1926="","※没填收支类别，分类报表会漏掉这一笔",IF(ISNA(MATCH($D1926,类别表,0)),"※收支类别不在【基础资料】的清单里",IF(AND($L1926="内部转账",$M1926=""),"△内部转账要在「对方账户」写上另一头",IF(AND($L1926="内部转账",$M1926=$C1926),"※对方账户跟本账户是同一个",IF(AND($L1926&lt;&gt;"内部转账",$M1926&lt;&gt;""),"△填了对方账户，但类别不是内部转账",IF($H1926&lt;0,"△这一笔之后该账户余额成负数了，核一下",""))))))))))))</f>
        <v/>
      </c>
    </row>
    <row r="1927">
      <c r="A1927" s="17">
        <f>IF($C1927="","",COUNTA($C$5:$C1927))</f>
        <v/>
      </c>
      <c r="B1927" s="20" t="n"/>
      <c r="C1927" s="18" t="n"/>
      <c r="D1927" s="18" t="n"/>
      <c r="E1927" s="26" t="n"/>
      <c r="F1927" s="19" t="n"/>
      <c r="G1927" s="19" t="n"/>
      <c r="H1927" s="27">
        <f>IF($C1927="","",ROUND(SUMIF(账户表,$C1927,账户期初)+SUMIFS($F$5:F1927,$C$5:C1927,$C1927)-SUMIFS($G$5:G1927,$C$5:C1927,$C1927),2))</f>
        <v/>
      </c>
      <c r="I1927" s="18" t="n"/>
      <c r="J1927" s="18" t="n"/>
      <c r="K1927" s="28">
        <f>IF($B1927="","",--TEXT($B1927,"yyyymm"))</f>
        <v/>
      </c>
      <c r="L1927" s="29">
        <f>IF($D1927="","",IFERROR(INDEX(类别属性,MATCH($D1927,类别表,0)),""))</f>
        <v/>
      </c>
      <c r="M1927" s="18" t="n"/>
      <c r="N1927" s="18" t="n"/>
      <c r="O1927" s="26" t="n"/>
      <c r="P1927" s="21">
        <f>IF($C1927="","",IF(ISNA(MATCH($C1927,账户表,0)),"※这个账户不在【基础资料】的账户档案里",IF($B1927="","※没填日期，这一笔不会进任何月份的报表",IF(AND($F1927&lt;&gt;"",$G1927&lt;&gt;""),"※收入和支出不能同时填",IF(AND(N($F1927)=0,N($G1927)=0),"※收入和支出都没填",IF(OR(N($F1927)&lt;0,N($G1927)&lt;0),"※金额不能填负数，方向反了就换一列填",IF($D1927="","※没填收支类别，分类报表会漏掉这一笔",IF(ISNA(MATCH($D1927,类别表,0)),"※收支类别不在【基础资料】的清单里",IF(AND($L1927="内部转账",$M1927=""),"△内部转账要在「对方账户」写上另一头",IF(AND($L1927="内部转账",$M1927=$C1927),"※对方账户跟本账户是同一个",IF(AND($L1927&lt;&gt;"内部转账",$M1927&lt;&gt;""),"△填了对方账户，但类别不是内部转账",IF($H1927&lt;0,"△这一笔之后该账户余额成负数了，核一下",""))))))))))))</f>
        <v/>
      </c>
    </row>
    <row r="1928">
      <c r="A1928" s="17">
        <f>IF($C1928="","",COUNTA($C$5:$C1928))</f>
        <v/>
      </c>
      <c r="B1928" s="20" t="n"/>
      <c r="C1928" s="18" t="n"/>
      <c r="D1928" s="18" t="n"/>
      <c r="E1928" s="26" t="n"/>
      <c r="F1928" s="19" t="n"/>
      <c r="G1928" s="19" t="n"/>
      <c r="H1928" s="27">
        <f>IF($C1928="","",ROUND(SUMIF(账户表,$C1928,账户期初)+SUMIFS($F$5:F1928,$C$5:C1928,$C1928)-SUMIFS($G$5:G1928,$C$5:C1928,$C1928),2))</f>
        <v/>
      </c>
      <c r="I1928" s="18" t="n"/>
      <c r="J1928" s="18" t="n"/>
      <c r="K1928" s="28">
        <f>IF($B1928="","",--TEXT($B1928,"yyyymm"))</f>
        <v/>
      </c>
      <c r="L1928" s="29">
        <f>IF($D1928="","",IFERROR(INDEX(类别属性,MATCH($D1928,类别表,0)),""))</f>
        <v/>
      </c>
      <c r="M1928" s="18" t="n"/>
      <c r="N1928" s="18" t="n"/>
      <c r="O1928" s="26" t="n"/>
      <c r="P1928" s="21">
        <f>IF($C1928="","",IF(ISNA(MATCH($C1928,账户表,0)),"※这个账户不在【基础资料】的账户档案里",IF($B1928="","※没填日期，这一笔不会进任何月份的报表",IF(AND($F1928&lt;&gt;"",$G1928&lt;&gt;""),"※收入和支出不能同时填",IF(AND(N($F1928)=0,N($G1928)=0),"※收入和支出都没填",IF(OR(N($F1928)&lt;0,N($G1928)&lt;0),"※金额不能填负数，方向反了就换一列填",IF($D1928="","※没填收支类别，分类报表会漏掉这一笔",IF(ISNA(MATCH($D1928,类别表,0)),"※收支类别不在【基础资料】的清单里",IF(AND($L1928="内部转账",$M1928=""),"△内部转账要在「对方账户」写上另一头",IF(AND($L1928="内部转账",$M1928=$C1928),"※对方账户跟本账户是同一个",IF(AND($L1928&lt;&gt;"内部转账",$M1928&lt;&gt;""),"△填了对方账户，但类别不是内部转账",IF($H1928&lt;0,"△这一笔之后该账户余额成负数了，核一下",""))))))))))))</f>
        <v/>
      </c>
    </row>
    <row r="1929">
      <c r="A1929" s="17">
        <f>IF($C1929="","",COUNTA($C$5:$C1929))</f>
        <v/>
      </c>
      <c r="B1929" s="20" t="n"/>
      <c r="C1929" s="18" t="n"/>
      <c r="D1929" s="18" t="n"/>
      <c r="E1929" s="26" t="n"/>
      <c r="F1929" s="19" t="n"/>
      <c r="G1929" s="19" t="n"/>
      <c r="H1929" s="27">
        <f>IF($C1929="","",ROUND(SUMIF(账户表,$C1929,账户期初)+SUMIFS($F$5:F1929,$C$5:C1929,$C1929)-SUMIFS($G$5:G1929,$C$5:C1929,$C1929),2))</f>
        <v/>
      </c>
      <c r="I1929" s="18" t="n"/>
      <c r="J1929" s="18" t="n"/>
      <c r="K1929" s="28">
        <f>IF($B1929="","",--TEXT($B1929,"yyyymm"))</f>
        <v/>
      </c>
      <c r="L1929" s="29">
        <f>IF($D1929="","",IFERROR(INDEX(类别属性,MATCH($D1929,类别表,0)),""))</f>
        <v/>
      </c>
      <c r="M1929" s="18" t="n"/>
      <c r="N1929" s="18" t="n"/>
      <c r="O1929" s="26" t="n"/>
      <c r="P1929" s="21">
        <f>IF($C1929="","",IF(ISNA(MATCH($C1929,账户表,0)),"※这个账户不在【基础资料】的账户档案里",IF($B1929="","※没填日期，这一笔不会进任何月份的报表",IF(AND($F1929&lt;&gt;"",$G1929&lt;&gt;""),"※收入和支出不能同时填",IF(AND(N($F1929)=0,N($G1929)=0),"※收入和支出都没填",IF(OR(N($F1929)&lt;0,N($G1929)&lt;0),"※金额不能填负数，方向反了就换一列填",IF($D1929="","※没填收支类别，分类报表会漏掉这一笔",IF(ISNA(MATCH($D1929,类别表,0)),"※收支类别不在【基础资料】的清单里",IF(AND($L1929="内部转账",$M1929=""),"△内部转账要在「对方账户」写上另一头",IF(AND($L1929="内部转账",$M1929=$C1929),"※对方账户跟本账户是同一个",IF(AND($L1929&lt;&gt;"内部转账",$M1929&lt;&gt;""),"△填了对方账户，但类别不是内部转账",IF($H1929&lt;0,"△这一笔之后该账户余额成负数了，核一下",""))))))))))))</f>
        <v/>
      </c>
    </row>
    <row r="1930">
      <c r="A1930" s="17">
        <f>IF($C1930="","",COUNTA($C$5:$C1930))</f>
        <v/>
      </c>
      <c r="B1930" s="20" t="n"/>
      <c r="C1930" s="18" t="n"/>
      <c r="D1930" s="18" t="n"/>
      <c r="E1930" s="26" t="n"/>
      <c r="F1930" s="19" t="n"/>
      <c r="G1930" s="19" t="n"/>
      <c r="H1930" s="27">
        <f>IF($C1930="","",ROUND(SUMIF(账户表,$C1930,账户期初)+SUMIFS($F$5:F1930,$C$5:C1930,$C1930)-SUMIFS($G$5:G1930,$C$5:C1930,$C1930),2))</f>
        <v/>
      </c>
      <c r="I1930" s="18" t="n"/>
      <c r="J1930" s="18" t="n"/>
      <c r="K1930" s="28">
        <f>IF($B1930="","",--TEXT($B1930,"yyyymm"))</f>
        <v/>
      </c>
      <c r="L1930" s="29">
        <f>IF($D1930="","",IFERROR(INDEX(类别属性,MATCH($D1930,类别表,0)),""))</f>
        <v/>
      </c>
      <c r="M1930" s="18" t="n"/>
      <c r="N1930" s="18" t="n"/>
      <c r="O1930" s="26" t="n"/>
      <c r="P1930" s="21">
        <f>IF($C1930="","",IF(ISNA(MATCH($C1930,账户表,0)),"※这个账户不在【基础资料】的账户档案里",IF($B1930="","※没填日期，这一笔不会进任何月份的报表",IF(AND($F1930&lt;&gt;"",$G1930&lt;&gt;""),"※收入和支出不能同时填",IF(AND(N($F1930)=0,N($G1930)=0),"※收入和支出都没填",IF(OR(N($F1930)&lt;0,N($G1930)&lt;0),"※金额不能填负数，方向反了就换一列填",IF($D1930="","※没填收支类别，分类报表会漏掉这一笔",IF(ISNA(MATCH($D1930,类别表,0)),"※收支类别不在【基础资料】的清单里",IF(AND($L1930="内部转账",$M1930=""),"△内部转账要在「对方账户」写上另一头",IF(AND($L1930="内部转账",$M1930=$C1930),"※对方账户跟本账户是同一个",IF(AND($L1930&lt;&gt;"内部转账",$M1930&lt;&gt;""),"△填了对方账户，但类别不是内部转账",IF($H1930&lt;0,"△这一笔之后该账户余额成负数了，核一下",""))))))))))))</f>
        <v/>
      </c>
    </row>
    <row r="1931">
      <c r="A1931" s="17">
        <f>IF($C1931="","",COUNTA($C$5:$C1931))</f>
        <v/>
      </c>
      <c r="B1931" s="20" t="n"/>
      <c r="C1931" s="18" t="n"/>
      <c r="D1931" s="18" t="n"/>
      <c r="E1931" s="26" t="n"/>
      <c r="F1931" s="19" t="n"/>
      <c r="G1931" s="19" t="n"/>
      <c r="H1931" s="27">
        <f>IF($C1931="","",ROUND(SUMIF(账户表,$C1931,账户期初)+SUMIFS($F$5:F1931,$C$5:C1931,$C1931)-SUMIFS($G$5:G1931,$C$5:C1931,$C1931),2))</f>
        <v/>
      </c>
      <c r="I1931" s="18" t="n"/>
      <c r="J1931" s="18" t="n"/>
      <c r="K1931" s="28">
        <f>IF($B1931="","",--TEXT($B1931,"yyyymm"))</f>
        <v/>
      </c>
      <c r="L1931" s="29">
        <f>IF($D1931="","",IFERROR(INDEX(类别属性,MATCH($D1931,类别表,0)),""))</f>
        <v/>
      </c>
      <c r="M1931" s="18" t="n"/>
      <c r="N1931" s="18" t="n"/>
      <c r="O1931" s="26" t="n"/>
      <c r="P1931" s="21">
        <f>IF($C1931="","",IF(ISNA(MATCH($C1931,账户表,0)),"※这个账户不在【基础资料】的账户档案里",IF($B1931="","※没填日期，这一笔不会进任何月份的报表",IF(AND($F1931&lt;&gt;"",$G1931&lt;&gt;""),"※收入和支出不能同时填",IF(AND(N($F1931)=0,N($G1931)=0),"※收入和支出都没填",IF(OR(N($F1931)&lt;0,N($G1931)&lt;0),"※金额不能填负数，方向反了就换一列填",IF($D1931="","※没填收支类别，分类报表会漏掉这一笔",IF(ISNA(MATCH($D1931,类别表,0)),"※收支类别不在【基础资料】的清单里",IF(AND($L1931="内部转账",$M1931=""),"△内部转账要在「对方账户」写上另一头",IF(AND($L1931="内部转账",$M1931=$C1931),"※对方账户跟本账户是同一个",IF(AND($L1931&lt;&gt;"内部转账",$M1931&lt;&gt;""),"△填了对方账户，但类别不是内部转账",IF($H1931&lt;0,"△这一笔之后该账户余额成负数了，核一下",""))))))))))))</f>
        <v/>
      </c>
    </row>
    <row r="1932">
      <c r="A1932" s="17">
        <f>IF($C1932="","",COUNTA($C$5:$C1932))</f>
        <v/>
      </c>
      <c r="B1932" s="20" t="n"/>
      <c r="C1932" s="18" t="n"/>
      <c r="D1932" s="18" t="n"/>
      <c r="E1932" s="26" t="n"/>
      <c r="F1932" s="19" t="n"/>
      <c r="G1932" s="19" t="n"/>
      <c r="H1932" s="27">
        <f>IF($C1932="","",ROUND(SUMIF(账户表,$C1932,账户期初)+SUMIFS($F$5:F1932,$C$5:C1932,$C1932)-SUMIFS($G$5:G1932,$C$5:C1932,$C1932),2))</f>
        <v/>
      </c>
      <c r="I1932" s="18" t="n"/>
      <c r="J1932" s="18" t="n"/>
      <c r="K1932" s="28">
        <f>IF($B1932="","",--TEXT($B1932,"yyyymm"))</f>
        <v/>
      </c>
      <c r="L1932" s="29">
        <f>IF($D1932="","",IFERROR(INDEX(类别属性,MATCH($D1932,类别表,0)),""))</f>
        <v/>
      </c>
      <c r="M1932" s="18" t="n"/>
      <c r="N1932" s="18" t="n"/>
      <c r="O1932" s="26" t="n"/>
      <c r="P1932" s="21">
        <f>IF($C1932="","",IF(ISNA(MATCH($C1932,账户表,0)),"※这个账户不在【基础资料】的账户档案里",IF($B1932="","※没填日期，这一笔不会进任何月份的报表",IF(AND($F1932&lt;&gt;"",$G1932&lt;&gt;""),"※收入和支出不能同时填",IF(AND(N($F1932)=0,N($G1932)=0),"※收入和支出都没填",IF(OR(N($F1932)&lt;0,N($G1932)&lt;0),"※金额不能填负数，方向反了就换一列填",IF($D1932="","※没填收支类别，分类报表会漏掉这一笔",IF(ISNA(MATCH($D1932,类别表,0)),"※收支类别不在【基础资料】的清单里",IF(AND($L1932="内部转账",$M1932=""),"△内部转账要在「对方账户」写上另一头",IF(AND($L1932="内部转账",$M1932=$C1932),"※对方账户跟本账户是同一个",IF(AND($L1932&lt;&gt;"内部转账",$M1932&lt;&gt;""),"△填了对方账户，但类别不是内部转账",IF($H1932&lt;0,"△这一笔之后该账户余额成负数了，核一下",""))))))))))))</f>
        <v/>
      </c>
    </row>
    <row r="1933">
      <c r="A1933" s="17">
        <f>IF($C1933="","",COUNTA($C$5:$C1933))</f>
        <v/>
      </c>
      <c r="B1933" s="20" t="n"/>
      <c r="C1933" s="18" t="n"/>
      <c r="D1933" s="18" t="n"/>
      <c r="E1933" s="26" t="n"/>
      <c r="F1933" s="19" t="n"/>
      <c r="G1933" s="19" t="n"/>
      <c r="H1933" s="27">
        <f>IF($C1933="","",ROUND(SUMIF(账户表,$C1933,账户期初)+SUMIFS($F$5:F1933,$C$5:C1933,$C1933)-SUMIFS($G$5:G1933,$C$5:C1933,$C1933),2))</f>
        <v/>
      </c>
      <c r="I1933" s="18" t="n"/>
      <c r="J1933" s="18" t="n"/>
      <c r="K1933" s="28">
        <f>IF($B1933="","",--TEXT($B1933,"yyyymm"))</f>
        <v/>
      </c>
      <c r="L1933" s="29">
        <f>IF($D1933="","",IFERROR(INDEX(类别属性,MATCH($D1933,类别表,0)),""))</f>
        <v/>
      </c>
      <c r="M1933" s="18" t="n"/>
      <c r="N1933" s="18" t="n"/>
      <c r="O1933" s="26" t="n"/>
      <c r="P1933" s="21">
        <f>IF($C1933="","",IF(ISNA(MATCH($C1933,账户表,0)),"※这个账户不在【基础资料】的账户档案里",IF($B1933="","※没填日期，这一笔不会进任何月份的报表",IF(AND($F1933&lt;&gt;"",$G1933&lt;&gt;""),"※收入和支出不能同时填",IF(AND(N($F1933)=0,N($G1933)=0),"※收入和支出都没填",IF(OR(N($F1933)&lt;0,N($G1933)&lt;0),"※金额不能填负数，方向反了就换一列填",IF($D1933="","※没填收支类别，分类报表会漏掉这一笔",IF(ISNA(MATCH($D1933,类别表,0)),"※收支类别不在【基础资料】的清单里",IF(AND($L1933="内部转账",$M1933=""),"△内部转账要在「对方账户」写上另一头",IF(AND($L1933="内部转账",$M1933=$C1933),"※对方账户跟本账户是同一个",IF(AND($L1933&lt;&gt;"内部转账",$M1933&lt;&gt;""),"△填了对方账户，但类别不是内部转账",IF($H1933&lt;0,"△这一笔之后该账户余额成负数了，核一下",""))))))))))))</f>
        <v/>
      </c>
    </row>
    <row r="1934">
      <c r="A1934" s="17">
        <f>IF($C1934="","",COUNTA($C$5:$C1934))</f>
        <v/>
      </c>
      <c r="B1934" s="20" t="n"/>
      <c r="C1934" s="18" t="n"/>
      <c r="D1934" s="18" t="n"/>
      <c r="E1934" s="26" t="n"/>
      <c r="F1934" s="19" t="n"/>
      <c r="G1934" s="19" t="n"/>
      <c r="H1934" s="27">
        <f>IF($C1934="","",ROUND(SUMIF(账户表,$C1934,账户期初)+SUMIFS($F$5:F1934,$C$5:C1934,$C1934)-SUMIFS($G$5:G1934,$C$5:C1934,$C1934),2))</f>
        <v/>
      </c>
      <c r="I1934" s="18" t="n"/>
      <c r="J1934" s="18" t="n"/>
      <c r="K1934" s="28">
        <f>IF($B1934="","",--TEXT($B1934,"yyyymm"))</f>
        <v/>
      </c>
      <c r="L1934" s="29">
        <f>IF($D1934="","",IFERROR(INDEX(类别属性,MATCH($D1934,类别表,0)),""))</f>
        <v/>
      </c>
      <c r="M1934" s="18" t="n"/>
      <c r="N1934" s="18" t="n"/>
      <c r="O1934" s="26" t="n"/>
      <c r="P1934" s="21">
        <f>IF($C1934="","",IF(ISNA(MATCH($C1934,账户表,0)),"※这个账户不在【基础资料】的账户档案里",IF($B1934="","※没填日期，这一笔不会进任何月份的报表",IF(AND($F1934&lt;&gt;"",$G1934&lt;&gt;""),"※收入和支出不能同时填",IF(AND(N($F1934)=0,N($G1934)=0),"※收入和支出都没填",IF(OR(N($F1934)&lt;0,N($G1934)&lt;0),"※金额不能填负数，方向反了就换一列填",IF($D1934="","※没填收支类别，分类报表会漏掉这一笔",IF(ISNA(MATCH($D1934,类别表,0)),"※收支类别不在【基础资料】的清单里",IF(AND($L1934="内部转账",$M1934=""),"△内部转账要在「对方账户」写上另一头",IF(AND($L1934="内部转账",$M1934=$C1934),"※对方账户跟本账户是同一个",IF(AND($L1934&lt;&gt;"内部转账",$M1934&lt;&gt;""),"△填了对方账户，但类别不是内部转账",IF($H1934&lt;0,"△这一笔之后该账户余额成负数了，核一下",""))))))))))))</f>
        <v/>
      </c>
    </row>
    <row r="1935">
      <c r="A1935" s="17">
        <f>IF($C1935="","",COUNTA($C$5:$C1935))</f>
        <v/>
      </c>
      <c r="B1935" s="20" t="n"/>
      <c r="C1935" s="18" t="n"/>
      <c r="D1935" s="18" t="n"/>
      <c r="E1935" s="26" t="n"/>
      <c r="F1935" s="19" t="n"/>
      <c r="G1935" s="19" t="n"/>
      <c r="H1935" s="27">
        <f>IF($C1935="","",ROUND(SUMIF(账户表,$C1935,账户期初)+SUMIFS($F$5:F1935,$C$5:C1935,$C1935)-SUMIFS($G$5:G1935,$C$5:C1935,$C1935),2))</f>
        <v/>
      </c>
      <c r="I1935" s="18" t="n"/>
      <c r="J1935" s="18" t="n"/>
      <c r="K1935" s="28">
        <f>IF($B1935="","",--TEXT($B1935,"yyyymm"))</f>
        <v/>
      </c>
      <c r="L1935" s="29">
        <f>IF($D1935="","",IFERROR(INDEX(类别属性,MATCH($D1935,类别表,0)),""))</f>
        <v/>
      </c>
      <c r="M1935" s="18" t="n"/>
      <c r="N1935" s="18" t="n"/>
      <c r="O1935" s="26" t="n"/>
      <c r="P1935" s="21">
        <f>IF($C1935="","",IF(ISNA(MATCH($C1935,账户表,0)),"※这个账户不在【基础资料】的账户档案里",IF($B1935="","※没填日期，这一笔不会进任何月份的报表",IF(AND($F1935&lt;&gt;"",$G1935&lt;&gt;""),"※收入和支出不能同时填",IF(AND(N($F1935)=0,N($G1935)=0),"※收入和支出都没填",IF(OR(N($F1935)&lt;0,N($G1935)&lt;0),"※金额不能填负数，方向反了就换一列填",IF($D1935="","※没填收支类别，分类报表会漏掉这一笔",IF(ISNA(MATCH($D1935,类别表,0)),"※收支类别不在【基础资料】的清单里",IF(AND($L1935="内部转账",$M1935=""),"△内部转账要在「对方账户」写上另一头",IF(AND($L1935="内部转账",$M1935=$C1935),"※对方账户跟本账户是同一个",IF(AND($L1935&lt;&gt;"内部转账",$M1935&lt;&gt;""),"△填了对方账户，但类别不是内部转账",IF($H1935&lt;0,"△这一笔之后该账户余额成负数了，核一下",""))))))))))))</f>
        <v/>
      </c>
    </row>
    <row r="1936">
      <c r="A1936" s="17">
        <f>IF($C1936="","",COUNTA($C$5:$C1936))</f>
        <v/>
      </c>
      <c r="B1936" s="20" t="n"/>
      <c r="C1936" s="18" t="n"/>
      <c r="D1936" s="18" t="n"/>
      <c r="E1936" s="26" t="n"/>
      <c r="F1936" s="19" t="n"/>
      <c r="G1936" s="19" t="n"/>
      <c r="H1936" s="27">
        <f>IF($C1936="","",ROUND(SUMIF(账户表,$C1936,账户期初)+SUMIFS($F$5:F1936,$C$5:C1936,$C1936)-SUMIFS($G$5:G1936,$C$5:C1936,$C1936),2))</f>
        <v/>
      </c>
      <c r="I1936" s="18" t="n"/>
      <c r="J1936" s="18" t="n"/>
      <c r="K1936" s="28">
        <f>IF($B1936="","",--TEXT($B1936,"yyyymm"))</f>
        <v/>
      </c>
      <c r="L1936" s="29">
        <f>IF($D1936="","",IFERROR(INDEX(类别属性,MATCH($D1936,类别表,0)),""))</f>
        <v/>
      </c>
      <c r="M1936" s="18" t="n"/>
      <c r="N1936" s="18" t="n"/>
      <c r="O1936" s="26" t="n"/>
      <c r="P1936" s="21">
        <f>IF($C1936="","",IF(ISNA(MATCH($C1936,账户表,0)),"※这个账户不在【基础资料】的账户档案里",IF($B1936="","※没填日期，这一笔不会进任何月份的报表",IF(AND($F1936&lt;&gt;"",$G1936&lt;&gt;""),"※收入和支出不能同时填",IF(AND(N($F1936)=0,N($G1936)=0),"※收入和支出都没填",IF(OR(N($F1936)&lt;0,N($G1936)&lt;0),"※金额不能填负数，方向反了就换一列填",IF($D1936="","※没填收支类别，分类报表会漏掉这一笔",IF(ISNA(MATCH($D1936,类别表,0)),"※收支类别不在【基础资料】的清单里",IF(AND($L1936="内部转账",$M1936=""),"△内部转账要在「对方账户」写上另一头",IF(AND($L1936="内部转账",$M1936=$C1936),"※对方账户跟本账户是同一个",IF(AND($L1936&lt;&gt;"内部转账",$M1936&lt;&gt;""),"△填了对方账户，但类别不是内部转账",IF($H1936&lt;0,"△这一笔之后该账户余额成负数了，核一下",""))))))))))))</f>
        <v/>
      </c>
    </row>
    <row r="1937">
      <c r="A1937" s="17">
        <f>IF($C1937="","",COUNTA($C$5:$C1937))</f>
        <v/>
      </c>
      <c r="B1937" s="20" t="n"/>
      <c r="C1937" s="18" t="n"/>
      <c r="D1937" s="18" t="n"/>
      <c r="E1937" s="26" t="n"/>
      <c r="F1937" s="19" t="n"/>
      <c r="G1937" s="19" t="n"/>
      <c r="H1937" s="27">
        <f>IF($C1937="","",ROUND(SUMIF(账户表,$C1937,账户期初)+SUMIFS($F$5:F1937,$C$5:C1937,$C1937)-SUMIFS($G$5:G1937,$C$5:C1937,$C1937),2))</f>
        <v/>
      </c>
      <c r="I1937" s="18" t="n"/>
      <c r="J1937" s="18" t="n"/>
      <c r="K1937" s="28">
        <f>IF($B1937="","",--TEXT($B1937,"yyyymm"))</f>
        <v/>
      </c>
      <c r="L1937" s="29">
        <f>IF($D1937="","",IFERROR(INDEX(类别属性,MATCH($D1937,类别表,0)),""))</f>
        <v/>
      </c>
      <c r="M1937" s="18" t="n"/>
      <c r="N1937" s="18" t="n"/>
      <c r="O1937" s="26" t="n"/>
      <c r="P1937" s="21">
        <f>IF($C1937="","",IF(ISNA(MATCH($C1937,账户表,0)),"※这个账户不在【基础资料】的账户档案里",IF($B1937="","※没填日期，这一笔不会进任何月份的报表",IF(AND($F1937&lt;&gt;"",$G1937&lt;&gt;""),"※收入和支出不能同时填",IF(AND(N($F1937)=0,N($G1937)=0),"※收入和支出都没填",IF(OR(N($F1937)&lt;0,N($G1937)&lt;0),"※金额不能填负数，方向反了就换一列填",IF($D1937="","※没填收支类别，分类报表会漏掉这一笔",IF(ISNA(MATCH($D1937,类别表,0)),"※收支类别不在【基础资料】的清单里",IF(AND($L1937="内部转账",$M1937=""),"△内部转账要在「对方账户」写上另一头",IF(AND($L1937="内部转账",$M1937=$C1937),"※对方账户跟本账户是同一个",IF(AND($L1937&lt;&gt;"内部转账",$M1937&lt;&gt;""),"△填了对方账户，但类别不是内部转账",IF($H1937&lt;0,"△这一笔之后该账户余额成负数了，核一下",""))))))))))))</f>
        <v/>
      </c>
    </row>
    <row r="1938">
      <c r="A1938" s="17">
        <f>IF($C1938="","",COUNTA($C$5:$C1938))</f>
        <v/>
      </c>
      <c r="B1938" s="20" t="n"/>
      <c r="C1938" s="18" t="n"/>
      <c r="D1938" s="18" t="n"/>
      <c r="E1938" s="26" t="n"/>
      <c r="F1938" s="19" t="n"/>
      <c r="G1938" s="19" t="n"/>
      <c r="H1938" s="27">
        <f>IF($C1938="","",ROUND(SUMIF(账户表,$C1938,账户期初)+SUMIFS($F$5:F1938,$C$5:C1938,$C1938)-SUMIFS($G$5:G1938,$C$5:C1938,$C1938),2))</f>
        <v/>
      </c>
      <c r="I1938" s="18" t="n"/>
      <c r="J1938" s="18" t="n"/>
      <c r="K1938" s="28">
        <f>IF($B1938="","",--TEXT($B1938,"yyyymm"))</f>
        <v/>
      </c>
      <c r="L1938" s="29">
        <f>IF($D1938="","",IFERROR(INDEX(类别属性,MATCH($D1938,类别表,0)),""))</f>
        <v/>
      </c>
      <c r="M1938" s="18" t="n"/>
      <c r="N1938" s="18" t="n"/>
      <c r="O1938" s="26" t="n"/>
      <c r="P1938" s="21">
        <f>IF($C1938="","",IF(ISNA(MATCH($C1938,账户表,0)),"※这个账户不在【基础资料】的账户档案里",IF($B1938="","※没填日期，这一笔不会进任何月份的报表",IF(AND($F1938&lt;&gt;"",$G1938&lt;&gt;""),"※收入和支出不能同时填",IF(AND(N($F1938)=0,N($G1938)=0),"※收入和支出都没填",IF(OR(N($F1938)&lt;0,N($G1938)&lt;0),"※金额不能填负数，方向反了就换一列填",IF($D1938="","※没填收支类别，分类报表会漏掉这一笔",IF(ISNA(MATCH($D1938,类别表,0)),"※收支类别不在【基础资料】的清单里",IF(AND($L1938="内部转账",$M1938=""),"△内部转账要在「对方账户」写上另一头",IF(AND($L1938="内部转账",$M1938=$C1938),"※对方账户跟本账户是同一个",IF(AND($L1938&lt;&gt;"内部转账",$M1938&lt;&gt;""),"△填了对方账户，但类别不是内部转账",IF($H1938&lt;0,"△这一笔之后该账户余额成负数了，核一下",""))))))))))))</f>
        <v/>
      </c>
    </row>
    <row r="1939">
      <c r="A1939" s="17">
        <f>IF($C1939="","",COUNTA($C$5:$C1939))</f>
        <v/>
      </c>
      <c r="B1939" s="20" t="n"/>
      <c r="C1939" s="18" t="n"/>
      <c r="D1939" s="18" t="n"/>
      <c r="E1939" s="26" t="n"/>
      <c r="F1939" s="19" t="n"/>
      <c r="G1939" s="19" t="n"/>
      <c r="H1939" s="27">
        <f>IF($C1939="","",ROUND(SUMIF(账户表,$C1939,账户期初)+SUMIFS($F$5:F1939,$C$5:C1939,$C1939)-SUMIFS($G$5:G1939,$C$5:C1939,$C1939),2))</f>
        <v/>
      </c>
      <c r="I1939" s="18" t="n"/>
      <c r="J1939" s="18" t="n"/>
      <c r="K1939" s="28">
        <f>IF($B1939="","",--TEXT($B1939,"yyyymm"))</f>
        <v/>
      </c>
      <c r="L1939" s="29">
        <f>IF($D1939="","",IFERROR(INDEX(类别属性,MATCH($D1939,类别表,0)),""))</f>
        <v/>
      </c>
      <c r="M1939" s="18" t="n"/>
      <c r="N1939" s="18" t="n"/>
      <c r="O1939" s="26" t="n"/>
      <c r="P1939" s="21">
        <f>IF($C1939="","",IF(ISNA(MATCH($C1939,账户表,0)),"※这个账户不在【基础资料】的账户档案里",IF($B1939="","※没填日期，这一笔不会进任何月份的报表",IF(AND($F1939&lt;&gt;"",$G1939&lt;&gt;""),"※收入和支出不能同时填",IF(AND(N($F1939)=0,N($G1939)=0),"※收入和支出都没填",IF(OR(N($F1939)&lt;0,N($G1939)&lt;0),"※金额不能填负数，方向反了就换一列填",IF($D1939="","※没填收支类别，分类报表会漏掉这一笔",IF(ISNA(MATCH($D1939,类别表,0)),"※收支类别不在【基础资料】的清单里",IF(AND($L1939="内部转账",$M1939=""),"△内部转账要在「对方账户」写上另一头",IF(AND($L1939="内部转账",$M1939=$C1939),"※对方账户跟本账户是同一个",IF(AND($L1939&lt;&gt;"内部转账",$M1939&lt;&gt;""),"△填了对方账户，但类别不是内部转账",IF($H1939&lt;0,"△这一笔之后该账户余额成负数了，核一下",""))))))))))))</f>
        <v/>
      </c>
    </row>
    <row r="1940">
      <c r="A1940" s="17">
        <f>IF($C1940="","",COUNTA($C$5:$C1940))</f>
        <v/>
      </c>
      <c r="B1940" s="20" t="n"/>
      <c r="C1940" s="18" t="n"/>
      <c r="D1940" s="18" t="n"/>
      <c r="E1940" s="26" t="n"/>
      <c r="F1940" s="19" t="n"/>
      <c r="G1940" s="19" t="n"/>
      <c r="H1940" s="27">
        <f>IF($C1940="","",ROUND(SUMIF(账户表,$C1940,账户期初)+SUMIFS($F$5:F1940,$C$5:C1940,$C1940)-SUMIFS($G$5:G1940,$C$5:C1940,$C1940),2))</f>
        <v/>
      </c>
      <c r="I1940" s="18" t="n"/>
      <c r="J1940" s="18" t="n"/>
      <c r="K1940" s="28">
        <f>IF($B1940="","",--TEXT($B1940,"yyyymm"))</f>
        <v/>
      </c>
      <c r="L1940" s="29">
        <f>IF($D1940="","",IFERROR(INDEX(类别属性,MATCH($D1940,类别表,0)),""))</f>
        <v/>
      </c>
      <c r="M1940" s="18" t="n"/>
      <c r="N1940" s="18" t="n"/>
      <c r="O1940" s="26" t="n"/>
      <c r="P1940" s="21">
        <f>IF($C1940="","",IF(ISNA(MATCH($C1940,账户表,0)),"※这个账户不在【基础资料】的账户档案里",IF($B1940="","※没填日期，这一笔不会进任何月份的报表",IF(AND($F1940&lt;&gt;"",$G1940&lt;&gt;""),"※收入和支出不能同时填",IF(AND(N($F1940)=0,N($G1940)=0),"※收入和支出都没填",IF(OR(N($F1940)&lt;0,N($G1940)&lt;0),"※金额不能填负数，方向反了就换一列填",IF($D1940="","※没填收支类别，分类报表会漏掉这一笔",IF(ISNA(MATCH($D1940,类别表,0)),"※收支类别不在【基础资料】的清单里",IF(AND($L1940="内部转账",$M1940=""),"△内部转账要在「对方账户」写上另一头",IF(AND($L1940="内部转账",$M1940=$C1940),"※对方账户跟本账户是同一个",IF(AND($L1940&lt;&gt;"内部转账",$M1940&lt;&gt;""),"△填了对方账户，但类别不是内部转账",IF($H1940&lt;0,"△这一笔之后该账户余额成负数了，核一下",""))))))))))))</f>
        <v/>
      </c>
    </row>
    <row r="1941">
      <c r="A1941" s="17">
        <f>IF($C1941="","",COUNTA($C$5:$C1941))</f>
        <v/>
      </c>
      <c r="B1941" s="20" t="n"/>
      <c r="C1941" s="18" t="n"/>
      <c r="D1941" s="18" t="n"/>
      <c r="E1941" s="26" t="n"/>
      <c r="F1941" s="19" t="n"/>
      <c r="G1941" s="19" t="n"/>
      <c r="H1941" s="27">
        <f>IF($C1941="","",ROUND(SUMIF(账户表,$C1941,账户期初)+SUMIFS($F$5:F1941,$C$5:C1941,$C1941)-SUMIFS($G$5:G1941,$C$5:C1941,$C1941),2))</f>
        <v/>
      </c>
      <c r="I1941" s="18" t="n"/>
      <c r="J1941" s="18" t="n"/>
      <c r="K1941" s="28">
        <f>IF($B1941="","",--TEXT($B1941,"yyyymm"))</f>
        <v/>
      </c>
      <c r="L1941" s="29">
        <f>IF($D1941="","",IFERROR(INDEX(类别属性,MATCH($D1941,类别表,0)),""))</f>
        <v/>
      </c>
      <c r="M1941" s="18" t="n"/>
      <c r="N1941" s="18" t="n"/>
      <c r="O1941" s="26" t="n"/>
      <c r="P1941" s="21">
        <f>IF($C1941="","",IF(ISNA(MATCH($C1941,账户表,0)),"※这个账户不在【基础资料】的账户档案里",IF($B1941="","※没填日期，这一笔不会进任何月份的报表",IF(AND($F1941&lt;&gt;"",$G1941&lt;&gt;""),"※收入和支出不能同时填",IF(AND(N($F1941)=0,N($G1941)=0),"※收入和支出都没填",IF(OR(N($F1941)&lt;0,N($G1941)&lt;0),"※金额不能填负数，方向反了就换一列填",IF($D1941="","※没填收支类别，分类报表会漏掉这一笔",IF(ISNA(MATCH($D1941,类别表,0)),"※收支类别不在【基础资料】的清单里",IF(AND($L1941="内部转账",$M1941=""),"△内部转账要在「对方账户」写上另一头",IF(AND($L1941="内部转账",$M1941=$C1941),"※对方账户跟本账户是同一个",IF(AND($L1941&lt;&gt;"内部转账",$M1941&lt;&gt;""),"△填了对方账户，但类别不是内部转账",IF($H1941&lt;0,"△这一笔之后该账户余额成负数了，核一下",""))))))))))))</f>
        <v/>
      </c>
    </row>
    <row r="1942">
      <c r="A1942" s="17">
        <f>IF($C1942="","",COUNTA($C$5:$C1942))</f>
        <v/>
      </c>
      <c r="B1942" s="20" t="n"/>
      <c r="C1942" s="18" t="n"/>
      <c r="D1942" s="18" t="n"/>
      <c r="E1942" s="26" t="n"/>
      <c r="F1942" s="19" t="n"/>
      <c r="G1942" s="19" t="n"/>
      <c r="H1942" s="27">
        <f>IF($C1942="","",ROUND(SUMIF(账户表,$C1942,账户期初)+SUMIFS($F$5:F1942,$C$5:C1942,$C1942)-SUMIFS($G$5:G1942,$C$5:C1942,$C1942),2))</f>
        <v/>
      </c>
      <c r="I1942" s="18" t="n"/>
      <c r="J1942" s="18" t="n"/>
      <c r="K1942" s="28">
        <f>IF($B1942="","",--TEXT($B1942,"yyyymm"))</f>
        <v/>
      </c>
      <c r="L1942" s="29">
        <f>IF($D1942="","",IFERROR(INDEX(类别属性,MATCH($D1942,类别表,0)),""))</f>
        <v/>
      </c>
      <c r="M1942" s="18" t="n"/>
      <c r="N1942" s="18" t="n"/>
      <c r="O1942" s="26" t="n"/>
      <c r="P1942" s="21">
        <f>IF($C1942="","",IF(ISNA(MATCH($C1942,账户表,0)),"※这个账户不在【基础资料】的账户档案里",IF($B1942="","※没填日期，这一笔不会进任何月份的报表",IF(AND($F1942&lt;&gt;"",$G1942&lt;&gt;""),"※收入和支出不能同时填",IF(AND(N($F1942)=0,N($G1942)=0),"※收入和支出都没填",IF(OR(N($F1942)&lt;0,N($G1942)&lt;0),"※金额不能填负数，方向反了就换一列填",IF($D1942="","※没填收支类别，分类报表会漏掉这一笔",IF(ISNA(MATCH($D1942,类别表,0)),"※收支类别不在【基础资料】的清单里",IF(AND($L1942="内部转账",$M1942=""),"△内部转账要在「对方账户」写上另一头",IF(AND($L1942="内部转账",$M1942=$C1942),"※对方账户跟本账户是同一个",IF(AND($L1942&lt;&gt;"内部转账",$M1942&lt;&gt;""),"△填了对方账户，但类别不是内部转账",IF($H1942&lt;0,"△这一笔之后该账户余额成负数了，核一下",""))))))))))))</f>
        <v/>
      </c>
    </row>
    <row r="1943">
      <c r="A1943" s="17">
        <f>IF($C1943="","",COUNTA($C$5:$C1943))</f>
        <v/>
      </c>
      <c r="B1943" s="20" t="n"/>
      <c r="C1943" s="18" t="n"/>
      <c r="D1943" s="18" t="n"/>
      <c r="E1943" s="26" t="n"/>
      <c r="F1943" s="19" t="n"/>
      <c r="G1943" s="19" t="n"/>
      <c r="H1943" s="27">
        <f>IF($C1943="","",ROUND(SUMIF(账户表,$C1943,账户期初)+SUMIFS($F$5:F1943,$C$5:C1943,$C1943)-SUMIFS($G$5:G1943,$C$5:C1943,$C1943),2))</f>
        <v/>
      </c>
      <c r="I1943" s="18" t="n"/>
      <c r="J1943" s="18" t="n"/>
      <c r="K1943" s="28">
        <f>IF($B1943="","",--TEXT($B1943,"yyyymm"))</f>
        <v/>
      </c>
      <c r="L1943" s="29">
        <f>IF($D1943="","",IFERROR(INDEX(类别属性,MATCH($D1943,类别表,0)),""))</f>
        <v/>
      </c>
      <c r="M1943" s="18" t="n"/>
      <c r="N1943" s="18" t="n"/>
      <c r="O1943" s="26" t="n"/>
      <c r="P1943" s="21">
        <f>IF($C1943="","",IF(ISNA(MATCH($C1943,账户表,0)),"※这个账户不在【基础资料】的账户档案里",IF($B1943="","※没填日期，这一笔不会进任何月份的报表",IF(AND($F1943&lt;&gt;"",$G1943&lt;&gt;""),"※收入和支出不能同时填",IF(AND(N($F1943)=0,N($G1943)=0),"※收入和支出都没填",IF(OR(N($F1943)&lt;0,N($G1943)&lt;0),"※金额不能填负数，方向反了就换一列填",IF($D1943="","※没填收支类别，分类报表会漏掉这一笔",IF(ISNA(MATCH($D1943,类别表,0)),"※收支类别不在【基础资料】的清单里",IF(AND($L1943="内部转账",$M1943=""),"△内部转账要在「对方账户」写上另一头",IF(AND($L1943="内部转账",$M1943=$C1943),"※对方账户跟本账户是同一个",IF(AND($L1943&lt;&gt;"内部转账",$M1943&lt;&gt;""),"△填了对方账户，但类别不是内部转账",IF($H1943&lt;0,"△这一笔之后该账户余额成负数了，核一下",""))))))))))))</f>
        <v/>
      </c>
    </row>
    <row r="1944">
      <c r="A1944" s="17">
        <f>IF($C1944="","",COUNTA($C$5:$C1944))</f>
        <v/>
      </c>
      <c r="B1944" s="20" t="n"/>
      <c r="C1944" s="18" t="n"/>
      <c r="D1944" s="18" t="n"/>
      <c r="E1944" s="26" t="n"/>
      <c r="F1944" s="19" t="n"/>
      <c r="G1944" s="19" t="n"/>
      <c r="H1944" s="27">
        <f>IF($C1944="","",ROUND(SUMIF(账户表,$C1944,账户期初)+SUMIFS($F$5:F1944,$C$5:C1944,$C1944)-SUMIFS($G$5:G1944,$C$5:C1944,$C1944),2))</f>
        <v/>
      </c>
      <c r="I1944" s="18" t="n"/>
      <c r="J1944" s="18" t="n"/>
      <c r="K1944" s="28">
        <f>IF($B1944="","",--TEXT($B1944,"yyyymm"))</f>
        <v/>
      </c>
      <c r="L1944" s="29">
        <f>IF($D1944="","",IFERROR(INDEX(类别属性,MATCH($D1944,类别表,0)),""))</f>
        <v/>
      </c>
      <c r="M1944" s="18" t="n"/>
      <c r="N1944" s="18" t="n"/>
      <c r="O1944" s="26" t="n"/>
      <c r="P1944" s="21">
        <f>IF($C1944="","",IF(ISNA(MATCH($C1944,账户表,0)),"※这个账户不在【基础资料】的账户档案里",IF($B1944="","※没填日期，这一笔不会进任何月份的报表",IF(AND($F1944&lt;&gt;"",$G1944&lt;&gt;""),"※收入和支出不能同时填",IF(AND(N($F1944)=0,N($G1944)=0),"※收入和支出都没填",IF(OR(N($F1944)&lt;0,N($G1944)&lt;0),"※金额不能填负数，方向反了就换一列填",IF($D1944="","※没填收支类别，分类报表会漏掉这一笔",IF(ISNA(MATCH($D1944,类别表,0)),"※收支类别不在【基础资料】的清单里",IF(AND($L1944="内部转账",$M1944=""),"△内部转账要在「对方账户」写上另一头",IF(AND($L1944="内部转账",$M1944=$C1944),"※对方账户跟本账户是同一个",IF(AND($L1944&lt;&gt;"内部转账",$M1944&lt;&gt;""),"△填了对方账户，但类别不是内部转账",IF($H1944&lt;0,"△这一笔之后该账户余额成负数了，核一下",""))))))))))))</f>
        <v/>
      </c>
    </row>
    <row r="1945">
      <c r="A1945" s="17">
        <f>IF($C1945="","",COUNTA($C$5:$C1945))</f>
        <v/>
      </c>
      <c r="B1945" s="20" t="n"/>
      <c r="C1945" s="18" t="n"/>
      <c r="D1945" s="18" t="n"/>
      <c r="E1945" s="26" t="n"/>
      <c r="F1945" s="19" t="n"/>
      <c r="G1945" s="19" t="n"/>
      <c r="H1945" s="27">
        <f>IF($C1945="","",ROUND(SUMIF(账户表,$C1945,账户期初)+SUMIFS($F$5:F1945,$C$5:C1945,$C1945)-SUMIFS($G$5:G1945,$C$5:C1945,$C1945),2))</f>
        <v/>
      </c>
      <c r="I1945" s="18" t="n"/>
      <c r="J1945" s="18" t="n"/>
      <c r="K1945" s="28">
        <f>IF($B1945="","",--TEXT($B1945,"yyyymm"))</f>
        <v/>
      </c>
      <c r="L1945" s="29">
        <f>IF($D1945="","",IFERROR(INDEX(类别属性,MATCH($D1945,类别表,0)),""))</f>
        <v/>
      </c>
      <c r="M1945" s="18" t="n"/>
      <c r="N1945" s="18" t="n"/>
      <c r="O1945" s="26" t="n"/>
      <c r="P1945" s="21">
        <f>IF($C1945="","",IF(ISNA(MATCH($C1945,账户表,0)),"※这个账户不在【基础资料】的账户档案里",IF($B1945="","※没填日期，这一笔不会进任何月份的报表",IF(AND($F1945&lt;&gt;"",$G1945&lt;&gt;""),"※收入和支出不能同时填",IF(AND(N($F1945)=0,N($G1945)=0),"※收入和支出都没填",IF(OR(N($F1945)&lt;0,N($G1945)&lt;0),"※金额不能填负数，方向反了就换一列填",IF($D1945="","※没填收支类别，分类报表会漏掉这一笔",IF(ISNA(MATCH($D1945,类别表,0)),"※收支类别不在【基础资料】的清单里",IF(AND($L1945="内部转账",$M1945=""),"△内部转账要在「对方账户」写上另一头",IF(AND($L1945="内部转账",$M1945=$C1945),"※对方账户跟本账户是同一个",IF(AND($L1945&lt;&gt;"内部转账",$M1945&lt;&gt;""),"△填了对方账户，但类别不是内部转账",IF($H1945&lt;0,"△这一笔之后该账户余额成负数了，核一下",""))))))))))))</f>
        <v/>
      </c>
    </row>
    <row r="1946">
      <c r="A1946" s="17">
        <f>IF($C1946="","",COUNTA($C$5:$C1946))</f>
        <v/>
      </c>
      <c r="B1946" s="20" t="n"/>
      <c r="C1946" s="18" t="n"/>
      <c r="D1946" s="18" t="n"/>
      <c r="E1946" s="26" t="n"/>
      <c r="F1946" s="19" t="n"/>
      <c r="G1946" s="19" t="n"/>
      <c r="H1946" s="27">
        <f>IF($C1946="","",ROUND(SUMIF(账户表,$C1946,账户期初)+SUMIFS($F$5:F1946,$C$5:C1946,$C1946)-SUMIFS($G$5:G1946,$C$5:C1946,$C1946),2))</f>
        <v/>
      </c>
      <c r="I1946" s="18" t="n"/>
      <c r="J1946" s="18" t="n"/>
      <c r="K1946" s="28">
        <f>IF($B1946="","",--TEXT($B1946,"yyyymm"))</f>
        <v/>
      </c>
      <c r="L1946" s="29">
        <f>IF($D1946="","",IFERROR(INDEX(类别属性,MATCH($D1946,类别表,0)),""))</f>
        <v/>
      </c>
      <c r="M1946" s="18" t="n"/>
      <c r="N1946" s="18" t="n"/>
      <c r="O1946" s="26" t="n"/>
      <c r="P1946" s="21">
        <f>IF($C1946="","",IF(ISNA(MATCH($C1946,账户表,0)),"※这个账户不在【基础资料】的账户档案里",IF($B1946="","※没填日期，这一笔不会进任何月份的报表",IF(AND($F1946&lt;&gt;"",$G1946&lt;&gt;""),"※收入和支出不能同时填",IF(AND(N($F1946)=0,N($G1946)=0),"※收入和支出都没填",IF(OR(N($F1946)&lt;0,N($G1946)&lt;0),"※金额不能填负数，方向反了就换一列填",IF($D1946="","※没填收支类别，分类报表会漏掉这一笔",IF(ISNA(MATCH($D1946,类别表,0)),"※收支类别不在【基础资料】的清单里",IF(AND($L1946="内部转账",$M1946=""),"△内部转账要在「对方账户」写上另一头",IF(AND($L1946="内部转账",$M1946=$C1946),"※对方账户跟本账户是同一个",IF(AND($L1946&lt;&gt;"内部转账",$M1946&lt;&gt;""),"△填了对方账户，但类别不是内部转账",IF($H1946&lt;0,"△这一笔之后该账户余额成负数了，核一下",""))))))))))))</f>
        <v/>
      </c>
    </row>
    <row r="1947">
      <c r="A1947" s="17">
        <f>IF($C1947="","",COUNTA($C$5:$C1947))</f>
        <v/>
      </c>
      <c r="B1947" s="20" t="n"/>
      <c r="C1947" s="18" t="n"/>
      <c r="D1947" s="18" t="n"/>
      <c r="E1947" s="26" t="n"/>
      <c r="F1947" s="19" t="n"/>
      <c r="G1947" s="19" t="n"/>
      <c r="H1947" s="27">
        <f>IF($C1947="","",ROUND(SUMIF(账户表,$C1947,账户期初)+SUMIFS($F$5:F1947,$C$5:C1947,$C1947)-SUMIFS($G$5:G1947,$C$5:C1947,$C1947),2))</f>
        <v/>
      </c>
      <c r="I1947" s="18" t="n"/>
      <c r="J1947" s="18" t="n"/>
      <c r="K1947" s="28">
        <f>IF($B1947="","",--TEXT($B1947,"yyyymm"))</f>
        <v/>
      </c>
      <c r="L1947" s="29">
        <f>IF($D1947="","",IFERROR(INDEX(类别属性,MATCH($D1947,类别表,0)),""))</f>
        <v/>
      </c>
      <c r="M1947" s="18" t="n"/>
      <c r="N1947" s="18" t="n"/>
      <c r="O1947" s="26" t="n"/>
      <c r="P1947" s="21">
        <f>IF($C1947="","",IF(ISNA(MATCH($C1947,账户表,0)),"※这个账户不在【基础资料】的账户档案里",IF($B1947="","※没填日期，这一笔不会进任何月份的报表",IF(AND($F1947&lt;&gt;"",$G1947&lt;&gt;""),"※收入和支出不能同时填",IF(AND(N($F1947)=0,N($G1947)=0),"※收入和支出都没填",IF(OR(N($F1947)&lt;0,N($G1947)&lt;0),"※金额不能填负数，方向反了就换一列填",IF($D1947="","※没填收支类别，分类报表会漏掉这一笔",IF(ISNA(MATCH($D1947,类别表,0)),"※收支类别不在【基础资料】的清单里",IF(AND($L1947="内部转账",$M1947=""),"△内部转账要在「对方账户」写上另一头",IF(AND($L1947="内部转账",$M1947=$C1947),"※对方账户跟本账户是同一个",IF(AND($L1947&lt;&gt;"内部转账",$M1947&lt;&gt;""),"△填了对方账户，但类别不是内部转账",IF($H1947&lt;0,"△这一笔之后该账户余额成负数了，核一下",""))))))))))))</f>
        <v/>
      </c>
    </row>
    <row r="1948">
      <c r="A1948" s="17">
        <f>IF($C1948="","",COUNTA($C$5:$C1948))</f>
        <v/>
      </c>
      <c r="B1948" s="20" t="n"/>
      <c r="C1948" s="18" t="n"/>
      <c r="D1948" s="18" t="n"/>
      <c r="E1948" s="26" t="n"/>
      <c r="F1948" s="19" t="n"/>
      <c r="G1948" s="19" t="n"/>
      <c r="H1948" s="27">
        <f>IF($C1948="","",ROUND(SUMIF(账户表,$C1948,账户期初)+SUMIFS($F$5:F1948,$C$5:C1948,$C1948)-SUMIFS($G$5:G1948,$C$5:C1948,$C1948),2))</f>
        <v/>
      </c>
      <c r="I1948" s="18" t="n"/>
      <c r="J1948" s="18" t="n"/>
      <c r="K1948" s="28">
        <f>IF($B1948="","",--TEXT($B1948,"yyyymm"))</f>
        <v/>
      </c>
      <c r="L1948" s="29">
        <f>IF($D1948="","",IFERROR(INDEX(类别属性,MATCH($D1948,类别表,0)),""))</f>
        <v/>
      </c>
      <c r="M1948" s="18" t="n"/>
      <c r="N1948" s="18" t="n"/>
      <c r="O1948" s="26" t="n"/>
      <c r="P1948" s="21">
        <f>IF($C1948="","",IF(ISNA(MATCH($C1948,账户表,0)),"※这个账户不在【基础资料】的账户档案里",IF($B1948="","※没填日期，这一笔不会进任何月份的报表",IF(AND($F1948&lt;&gt;"",$G1948&lt;&gt;""),"※收入和支出不能同时填",IF(AND(N($F1948)=0,N($G1948)=0),"※收入和支出都没填",IF(OR(N($F1948)&lt;0,N($G1948)&lt;0),"※金额不能填负数，方向反了就换一列填",IF($D1948="","※没填收支类别，分类报表会漏掉这一笔",IF(ISNA(MATCH($D1948,类别表,0)),"※收支类别不在【基础资料】的清单里",IF(AND($L1948="内部转账",$M1948=""),"△内部转账要在「对方账户」写上另一头",IF(AND($L1948="内部转账",$M1948=$C1948),"※对方账户跟本账户是同一个",IF(AND($L1948&lt;&gt;"内部转账",$M1948&lt;&gt;""),"△填了对方账户，但类别不是内部转账",IF($H1948&lt;0,"△这一笔之后该账户余额成负数了，核一下",""))))))))))))</f>
        <v/>
      </c>
    </row>
    <row r="1949">
      <c r="A1949" s="17">
        <f>IF($C1949="","",COUNTA($C$5:$C1949))</f>
        <v/>
      </c>
      <c r="B1949" s="20" t="n"/>
      <c r="C1949" s="18" t="n"/>
      <c r="D1949" s="18" t="n"/>
      <c r="E1949" s="26" t="n"/>
      <c r="F1949" s="19" t="n"/>
      <c r="G1949" s="19" t="n"/>
      <c r="H1949" s="27">
        <f>IF($C1949="","",ROUND(SUMIF(账户表,$C1949,账户期初)+SUMIFS($F$5:F1949,$C$5:C1949,$C1949)-SUMIFS($G$5:G1949,$C$5:C1949,$C1949),2))</f>
        <v/>
      </c>
      <c r="I1949" s="18" t="n"/>
      <c r="J1949" s="18" t="n"/>
      <c r="K1949" s="28">
        <f>IF($B1949="","",--TEXT($B1949,"yyyymm"))</f>
        <v/>
      </c>
      <c r="L1949" s="29">
        <f>IF($D1949="","",IFERROR(INDEX(类别属性,MATCH($D1949,类别表,0)),""))</f>
        <v/>
      </c>
      <c r="M1949" s="18" t="n"/>
      <c r="N1949" s="18" t="n"/>
      <c r="O1949" s="26" t="n"/>
      <c r="P1949" s="21">
        <f>IF($C1949="","",IF(ISNA(MATCH($C1949,账户表,0)),"※这个账户不在【基础资料】的账户档案里",IF($B1949="","※没填日期，这一笔不会进任何月份的报表",IF(AND($F1949&lt;&gt;"",$G1949&lt;&gt;""),"※收入和支出不能同时填",IF(AND(N($F1949)=0,N($G1949)=0),"※收入和支出都没填",IF(OR(N($F1949)&lt;0,N($G1949)&lt;0),"※金额不能填负数，方向反了就换一列填",IF($D1949="","※没填收支类别，分类报表会漏掉这一笔",IF(ISNA(MATCH($D1949,类别表,0)),"※收支类别不在【基础资料】的清单里",IF(AND($L1949="内部转账",$M1949=""),"△内部转账要在「对方账户」写上另一头",IF(AND($L1949="内部转账",$M1949=$C1949),"※对方账户跟本账户是同一个",IF(AND($L1949&lt;&gt;"内部转账",$M1949&lt;&gt;""),"△填了对方账户，但类别不是内部转账",IF($H1949&lt;0,"△这一笔之后该账户余额成负数了，核一下",""))))))))))))</f>
        <v/>
      </c>
    </row>
    <row r="1950">
      <c r="A1950" s="17">
        <f>IF($C1950="","",COUNTA($C$5:$C1950))</f>
        <v/>
      </c>
      <c r="B1950" s="20" t="n"/>
      <c r="C1950" s="18" t="n"/>
      <c r="D1950" s="18" t="n"/>
      <c r="E1950" s="26" t="n"/>
      <c r="F1950" s="19" t="n"/>
      <c r="G1950" s="19" t="n"/>
      <c r="H1950" s="27">
        <f>IF($C1950="","",ROUND(SUMIF(账户表,$C1950,账户期初)+SUMIFS($F$5:F1950,$C$5:C1950,$C1950)-SUMIFS($G$5:G1950,$C$5:C1950,$C1950),2))</f>
        <v/>
      </c>
      <c r="I1950" s="18" t="n"/>
      <c r="J1950" s="18" t="n"/>
      <c r="K1950" s="28">
        <f>IF($B1950="","",--TEXT($B1950,"yyyymm"))</f>
        <v/>
      </c>
      <c r="L1950" s="29">
        <f>IF($D1950="","",IFERROR(INDEX(类别属性,MATCH($D1950,类别表,0)),""))</f>
        <v/>
      </c>
      <c r="M1950" s="18" t="n"/>
      <c r="N1950" s="18" t="n"/>
      <c r="O1950" s="26" t="n"/>
      <c r="P1950" s="21">
        <f>IF($C1950="","",IF(ISNA(MATCH($C1950,账户表,0)),"※这个账户不在【基础资料】的账户档案里",IF($B1950="","※没填日期，这一笔不会进任何月份的报表",IF(AND($F1950&lt;&gt;"",$G1950&lt;&gt;""),"※收入和支出不能同时填",IF(AND(N($F1950)=0,N($G1950)=0),"※收入和支出都没填",IF(OR(N($F1950)&lt;0,N($G1950)&lt;0),"※金额不能填负数，方向反了就换一列填",IF($D1950="","※没填收支类别，分类报表会漏掉这一笔",IF(ISNA(MATCH($D1950,类别表,0)),"※收支类别不在【基础资料】的清单里",IF(AND($L1950="内部转账",$M1950=""),"△内部转账要在「对方账户」写上另一头",IF(AND($L1950="内部转账",$M1950=$C1950),"※对方账户跟本账户是同一个",IF(AND($L1950&lt;&gt;"内部转账",$M1950&lt;&gt;""),"△填了对方账户，但类别不是内部转账",IF($H1950&lt;0,"△这一笔之后该账户余额成负数了，核一下",""))))))))))))</f>
        <v/>
      </c>
    </row>
    <row r="1951">
      <c r="A1951" s="17">
        <f>IF($C1951="","",COUNTA($C$5:$C1951))</f>
        <v/>
      </c>
      <c r="B1951" s="20" t="n"/>
      <c r="C1951" s="18" t="n"/>
      <c r="D1951" s="18" t="n"/>
      <c r="E1951" s="26" t="n"/>
      <c r="F1951" s="19" t="n"/>
      <c r="G1951" s="19" t="n"/>
      <c r="H1951" s="27">
        <f>IF($C1951="","",ROUND(SUMIF(账户表,$C1951,账户期初)+SUMIFS($F$5:F1951,$C$5:C1951,$C1951)-SUMIFS($G$5:G1951,$C$5:C1951,$C1951),2))</f>
        <v/>
      </c>
      <c r="I1951" s="18" t="n"/>
      <c r="J1951" s="18" t="n"/>
      <c r="K1951" s="28">
        <f>IF($B1951="","",--TEXT($B1951,"yyyymm"))</f>
        <v/>
      </c>
      <c r="L1951" s="29">
        <f>IF($D1951="","",IFERROR(INDEX(类别属性,MATCH($D1951,类别表,0)),""))</f>
        <v/>
      </c>
      <c r="M1951" s="18" t="n"/>
      <c r="N1951" s="18" t="n"/>
      <c r="O1951" s="26" t="n"/>
      <c r="P1951" s="21">
        <f>IF($C1951="","",IF(ISNA(MATCH($C1951,账户表,0)),"※这个账户不在【基础资料】的账户档案里",IF($B1951="","※没填日期，这一笔不会进任何月份的报表",IF(AND($F1951&lt;&gt;"",$G1951&lt;&gt;""),"※收入和支出不能同时填",IF(AND(N($F1951)=0,N($G1951)=0),"※收入和支出都没填",IF(OR(N($F1951)&lt;0,N($G1951)&lt;0),"※金额不能填负数，方向反了就换一列填",IF($D1951="","※没填收支类别，分类报表会漏掉这一笔",IF(ISNA(MATCH($D1951,类别表,0)),"※收支类别不在【基础资料】的清单里",IF(AND($L1951="内部转账",$M1951=""),"△内部转账要在「对方账户」写上另一头",IF(AND($L1951="内部转账",$M1951=$C1951),"※对方账户跟本账户是同一个",IF(AND($L1951&lt;&gt;"内部转账",$M1951&lt;&gt;""),"△填了对方账户，但类别不是内部转账",IF($H1951&lt;0,"△这一笔之后该账户余额成负数了，核一下",""))))))))))))</f>
        <v/>
      </c>
    </row>
    <row r="1952">
      <c r="A1952" s="17">
        <f>IF($C1952="","",COUNTA($C$5:$C1952))</f>
        <v/>
      </c>
      <c r="B1952" s="20" t="n"/>
      <c r="C1952" s="18" t="n"/>
      <c r="D1952" s="18" t="n"/>
      <c r="E1952" s="26" t="n"/>
      <c r="F1952" s="19" t="n"/>
      <c r="G1952" s="19" t="n"/>
      <c r="H1952" s="27">
        <f>IF($C1952="","",ROUND(SUMIF(账户表,$C1952,账户期初)+SUMIFS($F$5:F1952,$C$5:C1952,$C1952)-SUMIFS($G$5:G1952,$C$5:C1952,$C1952),2))</f>
        <v/>
      </c>
      <c r="I1952" s="18" t="n"/>
      <c r="J1952" s="18" t="n"/>
      <c r="K1952" s="28">
        <f>IF($B1952="","",--TEXT($B1952,"yyyymm"))</f>
        <v/>
      </c>
      <c r="L1952" s="29">
        <f>IF($D1952="","",IFERROR(INDEX(类别属性,MATCH($D1952,类别表,0)),""))</f>
        <v/>
      </c>
      <c r="M1952" s="18" t="n"/>
      <c r="N1952" s="18" t="n"/>
      <c r="O1952" s="26" t="n"/>
      <c r="P1952" s="21">
        <f>IF($C1952="","",IF(ISNA(MATCH($C1952,账户表,0)),"※这个账户不在【基础资料】的账户档案里",IF($B1952="","※没填日期，这一笔不会进任何月份的报表",IF(AND($F1952&lt;&gt;"",$G1952&lt;&gt;""),"※收入和支出不能同时填",IF(AND(N($F1952)=0,N($G1952)=0),"※收入和支出都没填",IF(OR(N($F1952)&lt;0,N($G1952)&lt;0),"※金额不能填负数，方向反了就换一列填",IF($D1952="","※没填收支类别，分类报表会漏掉这一笔",IF(ISNA(MATCH($D1952,类别表,0)),"※收支类别不在【基础资料】的清单里",IF(AND($L1952="内部转账",$M1952=""),"△内部转账要在「对方账户」写上另一头",IF(AND($L1952="内部转账",$M1952=$C1952),"※对方账户跟本账户是同一个",IF(AND($L1952&lt;&gt;"内部转账",$M1952&lt;&gt;""),"△填了对方账户，但类别不是内部转账",IF($H1952&lt;0,"△这一笔之后该账户余额成负数了，核一下",""))))))))))))</f>
        <v/>
      </c>
    </row>
    <row r="1953">
      <c r="A1953" s="17">
        <f>IF($C1953="","",COUNTA($C$5:$C1953))</f>
        <v/>
      </c>
      <c r="B1953" s="20" t="n"/>
      <c r="C1953" s="18" t="n"/>
      <c r="D1953" s="18" t="n"/>
      <c r="E1953" s="26" t="n"/>
      <c r="F1953" s="19" t="n"/>
      <c r="G1953" s="19" t="n"/>
      <c r="H1953" s="27">
        <f>IF($C1953="","",ROUND(SUMIF(账户表,$C1953,账户期初)+SUMIFS($F$5:F1953,$C$5:C1953,$C1953)-SUMIFS($G$5:G1953,$C$5:C1953,$C1953),2))</f>
        <v/>
      </c>
      <c r="I1953" s="18" t="n"/>
      <c r="J1953" s="18" t="n"/>
      <c r="K1953" s="28">
        <f>IF($B1953="","",--TEXT($B1953,"yyyymm"))</f>
        <v/>
      </c>
      <c r="L1953" s="29">
        <f>IF($D1953="","",IFERROR(INDEX(类别属性,MATCH($D1953,类别表,0)),""))</f>
        <v/>
      </c>
      <c r="M1953" s="18" t="n"/>
      <c r="N1953" s="18" t="n"/>
      <c r="O1953" s="26" t="n"/>
      <c r="P1953" s="21">
        <f>IF($C1953="","",IF(ISNA(MATCH($C1953,账户表,0)),"※这个账户不在【基础资料】的账户档案里",IF($B1953="","※没填日期，这一笔不会进任何月份的报表",IF(AND($F1953&lt;&gt;"",$G1953&lt;&gt;""),"※收入和支出不能同时填",IF(AND(N($F1953)=0,N($G1953)=0),"※收入和支出都没填",IF(OR(N($F1953)&lt;0,N($G1953)&lt;0),"※金额不能填负数，方向反了就换一列填",IF($D1953="","※没填收支类别，分类报表会漏掉这一笔",IF(ISNA(MATCH($D1953,类别表,0)),"※收支类别不在【基础资料】的清单里",IF(AND($L1953="内部转账",$M1953=""),"△内部转账要在「对方账户」写上另一头",IF(AND($L1953="内部转账",$M1953=$C1953),"※对方账户跟本账户是同一个",IF(AND($L1953&lt;&gt;"内部转账",$M1953&lt;&gt;""),"△填了对方账户，但类别不是内部转账",IF($H1953&lt;0,"△这一笔之后该账户余额成负数了，核一下",""))))))))))))</f>
        <v/>
      </c>
    </row>
    <row r="1954">
      <c r="A1954" s="17">
        <f>IF($C1954="","",COUNTA($C$5:$C1954))</f>
        <v/>
      </c>
      <c r="B1954" s="20" t="n"/>
      <c r="C1954" s="18" t="n"/>
      <c r="D1954" s="18" t="n"/>
      <c r="E1954" s="26" t="n"/>
      <c r="F1954" s="19" t="n"/>
      <c r="G1954" s="19" t="n"/>
      <c r="H1954" s="27">
        <f>IF($C1954="","",ROUND(SUMIF(账户表,$C1954,账户期初)+SUMIFS($F$5:F1954,$C$5:C1954,$C1954)-SUMIFS($G$5:G1954,$C$5:C1954,$C1954),2))</f>
        <v/>
      </c>
      <c r="I1954" s="18" t="n"/>
      <c r="J1954" s="18" t="n"/>
      <c r="K1954" s="28">
        <f>IF($B1954="","",--TEXT($B1954,"yyyymm"))</f>
        <v/>
      </c>
      <c r="L1954" s="29">
        <f>IF($D1954="","",IFERROR(INDEX(类别属性,MATCH($D1954,类别表,0)),""))</f>
        <v/>
      </c>
      <c r="M1954" s="18" t="n"/>
      <c r="N1954" s="18" t="n"/>
      <c r="O1954" s="26" t="n"/>
      <c r="P1954" s="21">
        <f>IF($C1954="","",IF(ISNA(MATCH($C1954,账户表,0)),"※这个账户不在【基础资料】的账户档案里",IF($B1954="","※没填日期，这一笔不会进任何月份的报表",IF(AND($F1954&lt;&gt;"",$G1954&lt;&gt;""),"※收入和支出不能同时填",IF(AND(N($F1954)=0,N($G1954)=0),"※收入和支出都没填",IF(OR(N($F1954)&lt;0,N($G1954)&lt;0),"※金额不能填负数，方向反了就换一列填",IF($D1954="","※没填收支类别，分类报表会漏掉这一笔",IF(ISNA(MATCH($D1954,类别表,0)),"※收支类别不在【基础资料】的清单里",IF(AND($L1954="内部转账",$M1954=""),"△内部转账要在「对方账户」写上另一头",IF(AND($L1954="内部转账",$M1954=$C1954),"※对方账户跟本账户是同一个",IF(AND($L1954&lt;&gt;"内部转账",$M1954&lt;&gt;""),"△填了对方账户，但类别不是内部转账",IF($H1954&lt;0,"△这一笔之后该账户余额成负数了，核一下",""))))))))))))</f>
        <v/>
      </c>
    </row>
    <row r="1955">
      <c r="A1955" s="17">
        <f>IF($C1955="","",COUNTA($C$5:$C1955))</f>
        <v/>
      </c>
      <c r="B1955" s="20" t="n"/>
      <c r="C1955" s="18" t="n"/>
      <c r="D1955" s="18" t="n"/>
      <c r="E1955" s="26" t="n"/>
      <c r="F1955" s="19" t="n"/>
      <c r="G1955" s="19" t="n"/>
      <c r="H1955" s="27">
        <f>IF($C1955="","",ROUND(SUMIF(账户表,$C1955,账户期初)+SUMIFS($F$5:F1955,$C$5:C1955,$C1955)-SUMIFS($G$5:G1955,$C$5:C1955,$C1955),2))</f>
        <v/>
      </c>
      <c r="I1955" s="18" t="n"/>
      <c r="J1955" s="18" t="n"/>
      <c r="K1955" s="28">
        <f>IF($B1955="","",--TEXT($B1955,"yyyymm"))</f>
        <v/>
      </c>
      <c r="L1955" s="29">
        <f>IF($D1955="","",IFERROR(INDEX(类别属性,MATCH($D1955,类别表,0)),""))</f>
        <v/>
      </c>
      <c r="M1955" s="18" t="n"/>
      <c r="N1955" s="18" t="n"/>
      <c r="O1955" s="26" t="n"/>
      <c r="P1955" s="21">
        <f>IF($C1955="","",IF(ISNA(MATCH($C1955,账户表,0)),"※这个账户不在【基础资料】的账户档案里",IF($B1955="","※没填日期，这一笔不会进任何月份的报表",IF(AND($F1955&lt;&gt;"",$G1955&lt;&gt;""),"※收入和支出不能同时填",IF(AND(N($F1955)=0,N($G1955)=0),"※收入和支出都没填",IF(OR(N($F1955)&lt;0,N($G1955)&lt;0),"※金额不能填负数，方向反了就换一列填",IF($D1955="","※没填收支类别，分类报表会漏掉这一笔",IF(ISNA(MATCH($D1955,类别表,0)),"※收支类别不在【基础资料】的清单里",IF(AND($L1955="内部转账",$M1955=""),"△内部转账要在「对方账户」写上另一头",IF(AND($L1955="内部转账",$M1955=$C1955),"※对方账户跟本账户是同一个",IF(AND($L1955&lt;&gt;"内部转账",$M1955&lt;&gt;""),"△填了对方账户，但类别不是内部转账",IF($H1955&lt;0,"△这一笔之后该账户余额成负数了，核一下",""))))))))))))</f>
        <v/>
      </c>
    </row>
    <row r="1956">
      <c r="A1956" s="17">
        <f>IF($C1956="","",COUNTA($C$5:$C1956))</f>
        <v/>
      </c>
      <c r="B1956" s="20" t="n"/>
      <c r="C1956" s="18" t="n"/>
      <c r="D1956" s="18" t="n"/>
      <c r="E1956" s="26" t="n"/>
      <c r="F1956" s="19" t="n"/>
      <c r="G1956" s="19" t="n"/>
      <c r="H1956" s="27">
        <f>IF($C1956="","",ROUND(SUMIF(账户表,$C1956,账户期初)+SUMIFS($F$5:F1956,$C$5:C1956,$C1956)-SUMIFS($G$5:G1956,$C$5:C1956,$C1956),2))</f>
        <v/>
      </c>
      <c r="I1956" s="18" t="n"/>
      <c r="J1956" s="18" t="n"/>
      <c r="K1956" s="28">
        <f>IF($B1956="","",--TEXT($B1956,"yyyymm"))</f>
        <v/>
      </c>
      <c r="L1956" s="29">
        <f>IF($D1956="","",IFERROR(INDEX(类别属性,MATCH($D1956,类别表,0)),""))</f>
        <v/>
      </c>
      <c r="M1956" s="18" t="n"/>
      <c r="N1956" s="18" t="n"/>
      <c r="O1956" s="26" t="n"/>
      <c r="P1956" s="21">
        <f>IF($C1956="","",IF(ISNA(MATCH($C1956,账户表,0)),"※这个账户不在【基础资料】的账户档案里",IF($B1956="","※没填日期，这一笔不会进任何月份的报表",IF(AND($F1956&lt;&gt;"",$G1956&lt;&gt;""),"※收入和支出不能同时填",IF(AND(N($F1956)=0,N($G1956)=0),"※收入和支出都没填",IF(OR(N($F1956)&lt;0,N($G1956)&lt;0),"※金额不能填负数，方向反了就换一列填",IF($D1956="","※没填收支类别，分类报表会漏掉这一笔",IF(ISNA(MATCH($D1956,类别表,0)),"※收支类别不在【基础资料】的清单里",IF(AND($L1956="内部转账",$M1956=""),"△内部转账要在「对方账户」写上另一头",IF(AND($L1956="内部转账",$M1956=$C1956),"※对方账户跟本账户是同一个",IF(AND($L1956&lt;&gt;"内部转账",$M1956&lt;&gt;""),"△填了对方账户，但类别不是内部转账",IF($H1956&lt;0,"△这一笔之后该账户余额成负数了，核一下",""))))))))))))</f>
        <v/>
      </c>
    </row>
    <row r="1957">
      <c r="A1957" s="17">
        <f>IF($C1957="","",COUNTA($C$5:$C1957))</f>
        <v/>
      </c>
      <c r="B1957" s="20" t="n"/>
      <c r="C1957" s="18" t="n"/>
      <c r="D1957" s="18" t="n"/>
      <c r="E1957" s="26" t="n"/>
      <c r="F1957" s="19" t="n"/>
      <c r="G1957" s="19" t="n"/>
      <c r="H1957" s="27">
        <f>IF($C1957="","",ROUND(SUMIF(账户表,$C1957,账户期初)+SUMIFS($F$5:F1957,$C$5:C1957,$C1957)-SUMIFS($G$5:G1957,$C$5:C1957,$C1957),2))</f>
        <v/>
      </c>
      <c r="I1957" s="18" t="n"/>
      <c r="J1957" s="18" t="n"/>
      <c r="K1957" s="28">
        <f>IF($B1957="","",--TEXT($B1957,"yyyymm"))</f>
        <v/>
      </c>
      <c r="L1957" s="29">
        <f>IF($D1957="","",IFERROR(INDEX(类别属性,MATCH($D1957,类别表,0)),""))</f>
        <v/>
      </c>
      <c r="M1957" s="18" t="n"/>
      <c r="N1957" s="18" t="n"/>
      <c r="O1957" s="26" t="n"/>
      <c r="P1957" s="21">
        <f>IF($C1957="","",IF(ISNA(MATCH($C1957,账户表,0)),"※这个账户不在【基础资料】的账户档案里",IF($B1957="","※没填日期，这一笔不会进任何月份的报表",IF(AND($F1957&lt;&gt;"",$G1957&lt;&gt;""),"※收入和支出不能同时填",IF(AND(N($F1957)=0,N($G1957)=0),"※收入和支出都没填",IF(OR(N($F1957)&lt;0,N($G1957)&lt;0),"※金额不能填负数，方向反了就换一列填",IF($D1957="","※没填收支类别，分类报表会漏掉这一笔",IF(ISNA(MATCH($D1957,类别表,0)),"※收支类别不在【基础资料】的清单里",IF(AND($L1957="内部转账",$M1957=""),"△内部转账要在「对方账户」写上另一头",IF(AND($L1957="内部转账",$M1957=$C1957),"※对方账户跟本账户是同一个",IF(AND($L1957&lt;&gt;"内部转账",$M1957&lt;&gt;""),"△填了对方账户，但类别不是内部转账",IF($H1957&lt;0,"△这一笔之后该账户余额成负数了，核一下",""))))))))))))</f>
        <v/>
      </c>
    </row>
    <row r="1958">
      <c r="A1958" s="17">
        <f>IF($C1958="","",COUNTA($C$5:$C1958))</f>
        <v/>
      </c>
      <c r="B1958" s="20" t="n"/>
      <c r="C1958" s="18" t="n"/>
      <c r="D1958" s="18" t="n"/>
      <c r="E1958" s="26" t="n"/>
      <c r="F1958" s="19" t="n"/>
      <c r="G1958" s="19" t="n"/>
      <c r="H1958" s="27">
        <f>IF($C1958="","",ROUND(SUMIF(账户表,$C1958,账户期初)+SUMIFS($F$5:F1958,$C$5:C1958,$C1958)-SUMIFS($G$5:G1958,$C$5:C1958,$C1958),2))</f>
        <v/>
      </c>
      <c r="I1958" s="18" t="n"/>
      <c r="J1958" s="18" t="n"/>
      <c r="K1958" s="28">
        <f>IF($B1958="","",--TEXT($B1958,"yyyymm"))</f>
        <v/>
      </c>
      <c r="L1958" s="29">
        <f>IF($D1958="","",IFERROR(INDEX(类别属性,MATCH($D1958,类别表,0)),""))</f>
        <v/>
      </c>
      <c r="M1958" s="18" t="n"/>
      <c r="N1958" s="18" t="n"/>
      <c r="O1958" s="26" t="n"/>
      <c r="P1958" s="21">
        <f>IF($C1958="","",IF(ISNA(MATCH($C1958,账户表,0)),"※这个账户不在【基础资料】的账户档案里",IF($B1958="","※没填日期，这一笔不会进任何月份的报表",IF(AND($F1958&lt;&gt;"",$G1958&lt;&gt;""),"※收入和支出不能同时填",IF(AND(N($F1958)=0,N($G1958)=0),"※收入和支出都没填",IF(OR(N($F1958)&lt;0,N($G1958)&lt;0),"※金额不能填负数，方向反了就换一列填",IF($D1958="","※没填收支类别，分类报表会漏掉这一笔",IF(ISNA(MATCH($D1958,类别表,0)),"※收支类别不在【基础资料】的清单里",IF(AND($L1958="内部转账",$M1958=""),"△内部转账要在「对方账户」写上另一头",IF(AND($L1958="内部转账",$M1958=$C1958),"※对方账户跟本账户是同一个",IF(AND($L1958&lt;&gt;"内部转账",$M1958&lt;&gt;""),"△填了对方账户，但类别不是内部转账",IF($H1958&lt;0,"△这一笔之后该账户余额成负数了，核一下",""))))))))))))</f>
        <v/>
      </c>
    </row>
    <row r="1959">
      <c r="A1959" s="17">
        <f>IF($C1959="","",COUNTA($C$5:$C1959))</f>
        <v/>
      </c>
      <c r="B1959" s="20" t="n"/>
      <c r="C1959" s="18" t="n"/>
      <c r="D1959" s="18" t="n"/>
      <c r="E1959" s="26" t="n"/>
      <c r="F1959" s="19" t="n"/>
      <c r="G1959" s="19" t="n"/>
      <c r="H1959" s="27">
        <f>IF($C1959="","",ROUND(SUMIF(账户表,$C1959,账户期初)+SUMIFS($F$5:F1959,$C$5:C1959,$C1959)-SUMIFS($G$5:G1959,$C$5:C1959,$C1959),2))</f>
        <v/>
      </c>
      <c r="I1959" s="18" t="n"/>
      <c r="J1959" s="18" t="n"/>
      <c r="K1959" s="28">
        <f>IF($B1959="","",--TEXT($B1959,"yyyymm"))</f>
        <v/>
      </c>
      <c r="L1959" s="29">
        <f>IF($D1959="","",IFERROR(INDEX(类别属性,MATCH($D1959,类别表,0)),""))</f>
        <v/>
      </c>
      <c r="M1959" s="18" t="n"/>
      <c r="N1959" s="18" t="n"/>
      <c r="O1959" s="26" t="n"/>
      <c r="P1959" s="21">
        <f>IF($C1959="","",IF(ISNA(MATCH($C1959,账户表,0)),"※这个账户不在【基础资料】的账户档案里",IF($B1959="","※没填日期，这一笔不会进任何月份的报表",IF(AND($F1959&lt;&gt;"",$G1959&lt;&gt;""),"※收入和支出不能同时填",IF(AND(N($F1959)=0,N($G1959)=0),"※收入和支出都没填",IF(OR(N($F1959)&lt;0,N($G1959)&lt;0),"※金额不能填负数，方向反了就换一列填",IF($D1959="","※没填收支类别，分类报表会漏掉这一笔",IF(ISNA(MATCH($D1959,类别表,0)),"※收支类别不在【基础资料】的清单里",IF(AND($L1959="内部转账",$M1959=""),"△内部转账要在「对方账户」写上另一头",IF(AND($L1959="内部转账",$M1959=$C1959),"※对方账户跟本账户是同一个",IF(AND($L1959&lt;&gt;"内部转账",$M1959&lt;&gt;""),"△填了对方账户，但类别不是内部转账",IF($H1959&lt;0,"△这一笔之后该账户余额成负数了，核一下",""))))))))))))</f>
        <v/>
      </c>
    </row>
    <row r="1960">
      <c r="A1960" s="17">
        <f>IF($C1960="","",COUNTA($C$5:$C1960))</f>
        <v/>
      </c>
      <c r="B1960" s="20" t="n"/>
      <c r="C1960" s="18" t="n"/>
      <c r="D1960" s="18" t="n"/>
      <c r="E1960" s="26" t="n"/>
      <c r="F1960" s="19" t="n"/>
      <c r="G1960" s="19" t="n"/>
      <c r="H1960" s="27">
        <f>IF($C1960="","",ROUND(SUMIF(账户表,$C1960,账户期初)+SUMIFS($F$5:F1960,$C$5:C1960,$C1960)-SUMIFS($G$5:G1960,$C$5:C1960,$C1960),2))</f>
        <v/>
      </c>
      <c r="I1960" s="18" t="n"/>
      <c r="J1960" s="18" t="n"/>
      <c r="K1960" s="28">
        <f>IF($B1960="","",--TEXT($B1960,"yyyymm"))</f>
        <v/>
      </c>
      <c r="L1960" s="29">
        <f>IF($D1960="","",IFERROR(INDEX(类别属性,MATCH($D1960,类别表,0)),""))</f>
        <v/>
      </c>
      <c r="M1960" s="18" t="n"/>
      <c r="N1960" s="18" t="n"/>
      <c r="O1960" s="26" t="n"/>
      <c r="P1960" s="21">
        <f>IF($C1960="","",IF(ISNA(MATCH($C1960,账户表,0)),"※这个账户不在【基础资料】的账户档案里",IF($B1960="","※没填日期，这一笔不会进任何月份的报表",IF(AND($F1960&lt;&gt;"",$G1960&lt;&gt;""),"※收入和支出不能同时填",IF(AND(N($F1960)=0,N($G1960)=0),"※收入和支出都没填",IF(OR(N($F1960)&lt;0,N($G1960)&lt;0),"※金额不能填负数，方向反了就换一列填",IF($D1960="","※没填收支类别，分类报表会漏掉这一笔",IF(ISNA(MATCH($D1960,类别表,0)),"※收支类别不在【基础资料】的清单里",IF(AND($L1960="内部转账",$M1960=""),"△内部转账要在「对方账户」写上另一头",IF(AND($L1960="内部转账",$M1960=$C1960),"※对方账户跟本账户是同一个",IF(AND($L1960&lt;&gt;"内部转账",$M1960&lt;&gt;""),"△填了对方账户，但类别不是内部转账",IF($H1960&lt;0,"△这一笔之后该账户余额成负数了，核一下",""))))))))))))</f>
        <v/>
      </c>
    </row>
    <row r="1961">
      <c r="A1961" s="17">
        <f>IF($C1961="","",COUNTA($C$5:$C1961))</f>
        <v/>
      </c>
      <c r="B1961" s="20" t="n"/>
      <c r="C1961" s="18" t="n"/>
      <c r="D1961" s="18" t="n"/>
      <c r="E1961" s="26" t="n"/>
      <c r="F1961" s="19" t="n"/>
      <c r="G1961" s="19" t="n"/>
      <c r="H1961" s="27">
        <f>IF($C1961="","",ROUND(SUMIF(账户表,$C1961,账户期初)+SUMIFS($F$5:F1961,$C$5:C1961,$C1961)-SUMIFS($G$5:G1961,$C$5:C1961,$C1961),2))</f>
        <v/>
      </c>
      <c r="I1961" s="18" t="n"/>
      <c r="J1961" s="18" t="n"/>
      <c r="K1961" s="28">
        <f>IF($B1961="","",--TEXT($B1961,"yyyymm"))</f>
        <v/>
      </c>
      <c r="L1961" s="29">
        <f>IF($D1961="","",IFERROR(INDEX(类别属性,MATCH($D1961,类别表,0)),""))</f>
        <v/>
      </c>
      <c r="M1961" s="18" t="n"/>
      <c r="N1961" s="18" t="n"/>
      <c r="O1961" s="26" t="n"/>
      <c r="P1961" s="21">
        <f>IF($C1961="","",IF(ISNA(MATCH($C1961,账户表,0)),"※这个账户不在【基础资料】的账户档案里",IF($B1961="","※没填日期，这一笔不会进任何月份的报表",IF(AND($F1961&lt;&gt;"",$G1961&lt;&gt;""),"※收入和支出不能同时填",IF(AND(N($F1961)=0,N($G1961)=0),"※收入和支出都没填",IF(OR(N($F1961)&lt;0,N($G1961)&lt;0),"※金额不能填负数，方向反了就换一列填",IF($D1961="","※没填收支类别，分类报表会漏掉这一笔",IF(ISNA(MATCH($D1961,类别表,0)),"※收支类别不在【基础资料】的清单里",IF(AND($L1961="内部转账",$M1961=""),"△内部转账要在「对方账户」写上另一头",IF(AND($L1961="内部转账",$M1961=$C1961),"※对方账户跟本账户是同一个",IF(AND($L1961&lt;&gt;"内部转账",$M1961&lt;&gt;""),"△填了对方账户，但类别不是内部转账",IF($H1961&lt;0,"△这一笔之后该账户余额成负数了，核一下",""))))))))))))</f>
        <v/>
      </c>
    </row>
    <row r="1962">
      <c r="A1962" s="17">
        <f>IF($C1962="","",COUNTA($C$5:$C1962))</f>
        <v/>
      </c>
      <c r="B1962" s="20" t="n"/>
      <c r="C1962" s="18" t="n"/>
      <c r="D1962" s="18" t="n"/>
      <c r="E1962" s="26" t="n"/>
      <c r="F1962" s="19" t="n"/>
      <c r="G1962" s="19" t="n"/>
      <c r="H1962" s="27">
        <f>IF($C1962="","",ROUND(SUMIF(账户表,$C1962,账户期初)+SUMIFS($F$5:F1962,$C$5:C1962,$C1962)-SUMIFS($G$5:G1962,$C$5:C1962,$C1962),2))</f>
        <v/>
      </c>
      <c r="I1962" s="18" t="n"/>
      <c r="J1962" s="18" t="n"/>
      <c r="K1962" s="28">
        <f>IF($B1962="","",--TEXT($B1962,"yyyymm"))</f>
        <v/>
      </c>
      <c r="L1962" s="29">
        <f>IF($D1962="","",IFERROR(INDEX(类别属性,MATCH($D1962,类别表,0)),""))</f>
        <v/>
      </c>
      <c r="M1962" s="18" t="n"/>
      <c r="N1962" s="18" t="n"/>
      <c r="O1962" s="26" t="n"/>
      <c r="P1962" s="21">
        <f>IF($C1962="","",IF(ISNA(MATCH($C1962,账户表,0)),"※这个账户不在【基础资料】的账户档案里",IF($B1962="","※没填日期，这一笔不会进任何月份的报表",IF(AND($F1962&lt;&gt;"",$G1962&lt;&gt;""),"※收入和支出不能同时填",IF(AND(N($F1962)=0,N($G1962)=0),"※收入和支出都没填",IF(OR(N($F1962)&lt;0,N($G1962)&lt;0),"※金额不能填负数，方向反了就换一列填",IF($D1962="","※没填收支类别，分类报表会漏掉这一笔",IF(ISNA(MATCH($D1962,类别表,0)),"※收支类别不在【基础资料】的清单里",IF(AND($L1962="内部转账",$M1962=""),"△内部转账要在「对方账户」写上另一头",IF(AND($L1962="内部转账",$M1962=$C1962),"※对方账户跟本账户是同一个",IF(AND($L1962&lt;&gt;"内部转账",$M1962&lt;&gt;""),"△填了对方账户，但类别不是内部转账",IF($H1962&lt;0,"△这一笔之后该账户余额成负数了，核一下",""))))))))))))</f>
        <v/>
      </c>
    </row>
    <row r="1963">
      <c r="A1963" s="17">
        <f>IF($C1963="","",COUNTA($C$5:$C1963))</f>
        <v/>
      </c>
      <c r="B1963" s="20" t="n"/>
      <c r="C1963" s="18" t="n"/>
      <c r="D1963" s="18" t="n"/>
      <c r="E1963" s="26" t="n"/>
      <c r="F1963" s="19" t="n"/>
      <c r="G1963" s="19" t="n"/>
      <c r="H1963" s="27">
        <f>IF($C1963="","",ROUND(SUMIF(账户表,$C1963,账户期初)+SUMIFS($F$5:F1963,$C$5:C1963,$C1963)-SUMIFS($G$5:G1963,$C$5:C1963,$C1963),2))</f>
        <v/>
      </c>
      <c r="I1963" s="18" t="n"/>
      <c r="J1963" s="18" t="n"/>
      <c r="K1963" s="28">
        <f>IF($B1963="","",--TEXT($B1963,"yyyymm"))</f>
        <v/>
      </c>
      <c r="L1963" s="29">
        <f>IF($D1963="","",IFERROR(INDEX(类别属性,MATCH($D1963,类别表,0)),""))</f>
        <v/>
      </c>
      <c r="M1963" s="18" t="n"/>
      <c r="N1963" s="18" t="n"/>
      <c r="O1963" s="26" t="n"/>
      <c r="P1963" s="21">
        <f>IF($C1963="","",IF(ISNA(MATCH($C1963,账户表,0)),"※这个账户不在【基础资料】的账户档案里",IF($B1963="","※没填日期，这一笔不会进任何月份的报表",IF(AND($F1963&lt;&gt;"",$G1963&lt;&gt;""),"※收入和支出不能同时填",IF(AND(N($F1963)=0,N($G1963)=0),"※收入和支出都没填",IF(OR(N($F1963)&lt;0,N($G1963)&lt;0),"※金额不能填负数，方向反了就换一列填",IF($D1963="","※没填收支类别，分类报表会漏掉这一笔",IF(ISNA(MATCH($D1963,类别表,0)),"※收支类别不在【基础资料】的清单里",IF(AND($L1963="内部转账",$M1963=""),"△内部转账要在「对方账户」写上另一头",IF(AND($L1963="内部转账",$M1963=$C1963),"※对方账户跟本账户是同一个",IF(AND($L1963&lt;&gt;"内部转账",$M1963&lt;&gt;""),"△填了对方账户，但类别不是内部转账",IF($H1963&lt;0,"△这一笔之后该账户余额成负数了，核一下",""))))))))))))</f>
        <v/>
      </c>
    </row>
    <row r="1964">
      <c r="A1964" s="17">
        <f>IF($C1964="","",COUNTA($C$5:$C1964))</f>
        <v/>
      </c>
      <c r="B1964" s="20" t="n"/>
      <c r="C1964" s="18" t="n"/>
      <c r="D1964" s="18" t="n"/>
      <c r="E1964" s="26" t="n"/>
      <c r="F1964" s="19" t="n"/>
      <c r="G1964" s="19" t="n"/>
      <c r="H1964" s="27">
        <f>IF($C1964="","",ROUND(SUMIF(账户表,$C1964,账户期初)+SUMIFS($F$5:F1964,$C$5:C1964,$C1964)-SUMIFS($G$5:G1964,$C$5:C1964,$C1964),2))</f>
        <v/>
      </c>
      <c r="I1964" s="18" t="n"/>
      <c r="J1964" s="18" t="n"/>
      <c r="K1964" s="28">
        <f>IF($B1964="","",--TEXT($B1964,"yyyymm"))</f>
        <v/>
      </c>
      <c r="L1964" s="29">
        <f>IF($D1964="","",IFERROR(INDEX(类别属性,MATCH($D1964,类别表,0)),""))</f>
        <v/>
      </c>
      <c r="M1964" s="18" t="n"/>
      <c r="N1964" s="18" t="n"/>
      <c r="O1964" s="26" t="n"/>
      <c r="P1964" s="21">
        <f>IF($C1964="","",IF(ISNA(MATCH($C1964,账户表,0)),"※这个账户不在【基础资料】的账户档案里",IF($B1964="","※没填日期，这一笔不会进任何月份的报表",IF(AND($F1964&lt;&gt;"",$G1964&lt;&gt;""),"※收入和支出不能同时填",IF(AND(N($F1964)=0,N($G1964)=0),"※收入和支出都没填",IF(OR(N($F1964)&lt;0,N($G1964)&lt;0),"※金额不能填负数，方向反了就换一列填",IF($D1964="","※没填收支类别，分类报表会漏掉这一笔",IF(ISNA(MATCH($D1964,类别表,0)),"※收支类别不在【基础资料】的清单里",IF(AND($L1964="内部转账",$M1964=""),"△内部转账要在「对方账户」写上另一头",IF(AND($L1964="内部转账",$M1964=$C1964),"※对方账户跟本账户是同一个",IF(AND($L1964&lt;&gt;"内部转账",$M1964&lt;&gt;""),"△填了对方账户，但类别不是内部转账",IF($H1964&lt;0,"△这一笔之后该账户余额成负数了，核一下",""))))))))))))</f>
        <v/>
      </c>
    </row>
    <row r="1965">
      <c r="A1965" s="17">
        <f>IF($C1965="","",COUNTA($C$5:$C1965))</f>
        <v/>
      </c>
      <c r="B1965" s="20" t="n"/>
      <c r="C1965" s="18" t="n"/>
      <c r="D1965" s="18" t="n"/>
      <c r="E1965" s="26" t="n"/>
      <c r="F1965" s="19" t="n"/>
      <c r="G1965" s="19" t="n"/>
      <c r="H1965" s="27">
        <f>IF($C1965="","",ROUND(SUMIF(账户表,$C1965,账户期初)+SUMIFS($F$5:F1965,$C$5:C1965,$C1965)-SUMIFS($G$5:G1965,$C$5:C1965,$C1965),2))</f>
        <v/>
      </c>
      <c r="I1965" s="18" t="n"/>
      <c r="J1965" s="18" t="n"/>
      <c r="K1965" s="28">
        <f>IF($B1965="","",--TEXT($B1965,"yyyymm"))</f>
        <v/>
      </c>
      <c r="L1965" s="29">
        <f>IF($D1965="","",IFERROR(INDEX(类别属性,MATCH($D1965,类别表,0)),""))</f>
        <v/>
      </c>
      <c r="M1965" s="18" t="n"/>
      <c r="N1965" s="18" t="n"/>
      <c r="O1965" s="26" t="n"/>
      <c r="P1965" s="21">
        <f>IF($C1965="","",IF(ISNA(MATCH($C1965,账户表,0)),"※这个账户不在【基础资料】的账户档案里",IF($B1965="","※没填日期，这一笔不会进任何月份的报表",IF(AND($F1965&lt;&gt;"",$G1965&lt;&gt;""),"※收入和支出不能同时填",IF(AND(N($F1965)=0,N($G1965)=0),"※收入和支出都没填",IF(OR(N($F1965)&lt;0,N($G1965)&lt;0),"※金额不能填负数，方向反了就换一列填",IF($D1965="","※没填收支类别，分类报表会漏掉这一笔",IF(ISNA(MATCH($D1965,类别表,0)),"※收支类别不在【基础资料】的清单里",IF(AND($L1965="内部转账",$M1965=""),"△内部转账要在「对方账户」写上另一头",IF(AND($L1965="内部转账",$M1965=$C1965),"※对方账户跟本账户是同一个",IF(AND($L1965&lt;&gt;"内部转账",$M1965&lt;&gt;""),"△填了对方账户，但类别不是内部转账",IF($H1965&lt;0,"△这一笔之后该账户余额成负数了，核一下",""))))))))))))</f>
        <v/>
      </c>
    </row>
    <row r="1966">
      <c r="A1966" s="17">
        <f>IF($C1966="","",COUNTA($C$5:$C1966))</f>
        <v/>
      </c>
      <c r="B1966" s="20" t="n"/>
      <c r="C1966" s="18" t="n"/>
      <c r="D1966" s="18" t="n"/>
      <c r="E1966" s="26" t="n"/>
      <c r="F1966" s="19" t="n"/>
      <c r="G1966" s="19" t="n"/>
      <c r="H1966" s="27">
        <f>IF($C1966="","",ROUND(SUMIF(账户表,$C1966,账户期初)+SUMIFS($F$5:F1966,$C$5:C1966,$C1966)-SUMIFS($G$5:G1966,$C$5:C1966,$C1966),2))</f>
        <v/>
      </c>
      <c r="I1966" s="18" t="n"/>
      <c r="J1966" s="18" t="n"/>
      <c r="K1966" s="28">
        <f>IF($B1966="","",--TEXT($B1966,"yyyymm"))</f>
        <v/>
      </c>
      <c r="L1966" s="29">
        <f>IF($D1966="","",IFERROR(INDEX(类别属性,MATCH($D1966,类别表,0)),""))</f>
        <v/>
      </c>
      <c r="M1966" s="18" t="n"/>
      <c r="N1966" s="18" t="n"/>
      <c r="O1966" s="26" t="n"/>
      <c r="P1966" s="21">
        <f>IF($C1966="","",IF(ISNA(MATCH($C1966,账户表,0)),"※这个账户不在【基础资料】的账户档案里",IF($B1966="","※没填日期，这一笔不会进任何月份的报表",IF(AND($F1966&lt;&gt;"",$G1966&lt;&gt;""),"※收入和支出不能同时填",IF(AND(N($F1966)=0,N($G1966)=0),"※收入和支出都没填",IF(OR(N($F1966)&lt;0,N($G1966)&lt;0),"※金额不能填负数，方向反了就换一列填",IF($D1966="","※没填收支类别，分类报表会漏掉这一笔",IF(ISNA(MATCH($D1966,类别表,0)),"※收支类别不在【基础资料】的清单里",IF(AND($L1966="内部转账",$M1966=""),"△内部转账要在「对方账户」写上另一头",IF(AND($L1966="内部转账",$M1966=$C1966),"※对方账户跟本账户是同一个",IF(AND($L1966&lt;&gt;"内部转账",$M1966&lt;&gt;""),"△填了对方账户，但类别不是内部转账",IF($H1966&lt;0,"△这一笔之后该账户余额成负数了，核一下",""))))))))))))</f>
        <v/>
      </c>
    </row>
    <row r="1967">
      <c r="A1967" s="17">
        <f>IF($C1967="","",COUNTA($C$5:$C1967))</f>
        <v/>
      </c>
      <c r="B1967" s="20" t="n"/>
      <c r="C1967" s="18" t="n"/>
      <c r="D1967" s="18" t="n"/>
      <c r="E1967" s="26" t="n"/>
      <c r="F1967" s="19" t="n"/>
      <c r="G1967" s="19" t="n"/>
      <c r="H1967" s="27">
        <f>IF($C1967="","",ROUND(SUMIF(账户表,$C1967,账户期初)+SUMIFS($F$5:F1967,$C$5:C1967,$C1967)-SUMIFS($G$5:G1967,$C$5:C1967,$C1967),2))</f>
        <v/>
      </c>
      <c r="I1967" s="18" t="n"/>
      <c r="J1967" s="18" t="n"/>
      <c r="K1967" s="28">
        <f>IF($B1967="","",--TEXT($B1967,"yyyymm"))</f>
        <v/>
      </c>
      <c r="L1967" s="29">
        <f>IF($D1967="","",IFERROR(INDEX(类别属性,MATCH($D1967,类别表,0)),""))</f>
        <v/>
      </c>
      <c r="M1967" s="18" t="n"/>
      <c r="N1967" s="18" t="n"/>
      <c r="O1967" s="26" t="n"/>
      <c r="P1967" s="21">
        <f>IF($C1967="","",IF(ISNA(MATCH($C1967,账户表,0)),"※这个账户不在【基础资料】的账户档案里",IF($B1967="","※没填日期，这一笔不会进任何月份的报表",IF(AND($F1967&lt;&gt;"",$G1967&lt;&gt;""),"※收入和支出不能同时填",IF(AND(N($F1967)=0,N($G1967)=0),"※收入和支出都没填",IF(OR(N($F1967)&lt;0,N($G1967)&lt;0),"※金额不能填负数，方向反了就换一列填",IF($D1967="","※没填收支类别，分类报表会漏掉这一笔",IF(ISNA(MATCH($D1967,类别表,0)),"※收支类别不在【基础资料】的清单里",IF(AND($L1967="内部转账",$M1967=""),"△内部转账要在「对方账户」写上另一头",IF(AND($L1967="内部转账",$M1967=$C1967),"※对方账户跟本账户是同一个",IF(AND($L1967&lt;&gt;"内部转账",$M1967&lt;&gt;""),"△填了对方账户，但类别不是内部转账",IF($H1967&lt;0,"△这一笔之后该账户余额成负数了，核一下",""))))))))))))</f>
        <v/>
      </c>
    </row>
    <row r="1968">
      <c r="A1968" s="17">
        <f>IF($C1968="","",COUNTA($C$5:$C1968))</f>
        <v/>
      </c>
      <c r="B1968" s="20" t="n"/>
      <c r="C1968" s="18" t="n"/>
      <c r="D1968" s="18" t="n"/>
      <c r="E1968" s="26" t="n"/>
      <c r="F1968" s="19" t="n"/>
      <c r="G1968" s="19" t="n"/>
      <c r="H1968" s="27">
        <f>IF($C1968="","",ROUND(SUMIF(账户表,$C1968,账户期初)+SUMIFS($F$5:F1968,$C$5:C1968,$C1968)-SUMIFS($G$5:G1968,$C$5:C1968,$C1968),2))</f>
        <v/>
      </c>
      <c r="I1968" s="18" t="n"/>
      <c r="J1968" s="18" t="n"/>
      <c r="K1968" s="28">
        <f>IF($B1968="","",--TEXT($B1968,"yyyymm"))</f>
        <v/>
      </c>
      <c r="L1968" s="29">
        <f>IF($D1968="","",IFERROR(INDEX(类别属性,MATCH($D1968,类别表,0)),""))</f>
        <v/>
      </c>
      <c r="M1968" s="18" t="n"/>
      <c r="N1968" s="18" t="n"/>
      <c r="O1968" s="26" t="n"/>
      <c r="P1968" s="21">
        <f>IF($C1968="","",IF(ISNA(MATCH($C1968,账户表,0)),"※这个账户不在【基础资料】的账户档案里",IF($B1968="","※没填日期，这一笔不会进任何月份的报表",IF(AND($F1968&lt;&gt;"",$G1968&lt;&gt;""),"※收入和支出不能同时填",IF(AND(N($F1968)=0,N($G1968)=0),"※收入和支出都没填",IF(OR(N($F1968)&lt;0,N($G1968)&lt;0),"※金额不能填负数，方向反了就换一列填",IF($D1968="","※没填收支类别，分类报表会漏掉这一笔",IF(ISNA(MATCH($D1968,类别表,0)),"※收支类别不在【基础资料】的清单里",IF(AND($L1968="内部转账",$M1968=""),"△内部转账要在「对方账户」写上另一头",IF(AND($L1968="内部转账",$M1968=$C1968),"※对方账户跟本账户是同一个",IF(AND($L1968&lt;&gt;"内部转账",$M1968&lt;&gt;""),"△填了对方账户，但类别不是内部转账",IF($H1968&lt;0,"△这一笔之后该账户余额成负数了，核一下",""))))))))))))</f>
        <v/>
      </c>
    </row>
    <row r="1969">
      <c r="A1969" s="17">
        <f>IF($C1969="","",COUNTA($C$5:$C1969))</f>
        <v/>
      </c>
      <c r="B1969" s="20" t="n"/>
      <c r="C1969" s="18" t="n"/>
      <c r="D1969" s="18" t="n"/>
      <c r="E1969" s="26" t="n"/>
      <c r="F1969" s="19" t="n"/>
      <c r="G1969" s="19" t="n"/>
      <c r="H1969" s="27">
        <f>IF($C1969="","",ROUND(SUMIF(账户表,$C1969,账户期初)+SUMIFS($F$5:F1969,$C$5:C1969,$C1969)-SUMIFS($G$5:G1969,$C$5:C1969,$C1969),2))</f>
        <v/>
      </c>
      <c r="I1969" s="18" t="n"/>
      <c r="J1969" s="18" t="n"/>
      <c r="K1969" s="28">
        <f>IF($B1969="","",--TEXT($B1969,"yyyymm"))</f>
        <v/>
      </c>
      <c r="L1969" s="29">
        <f>IF($D1969="","",IFERROR(INDEX(类别属性,MATCH($D1969,类别表,0)),""))</f>
        <v/>
      </c>
      <c r="M1969" s="18" t="n"/>
      <c r="N1969" s="18" t="n"/>
      <c r="O1969" s="26" t="n"/>
      <c r="P1969" s="21">
        <f>IF($C1969="","",IF(ISNA(MATCH($C1969,账户表,0)),"※这个账户不在【基础资料】的账户档案里",IF($B1969="","※没填日期，这一笔不会进任何月份的报表",IF(AND($F1969&lt;&gt;"",$G1969&lt;&gt;""),"※收入和支出不能同时填",IF(AND(N($F1969)=0,N($G1969)=0),"※收入和支出都没填",IF(OR(N($F1969)&lt;0,N($G1969)&lt;0),"※金额不能填负数，方向反了就换一列填",IF($D1969="","※没填收支类别，分类报表会漏掉这一笔",IF(ISNA(MATCH($D1969,类别表,0)),"※收支类别不在【基础资料】的清单里",IF(AND($L1969="内部转账",$M1969=""),"△内部转账要在「对方账户」写上另一头",IF(AND($L1969="内部转账",$M1969=$C1969),"※对方账户跟本账户是同一个",IF(AND($L1969&lt;&gt;"内部转账",$M1969&lt;&gt;""),"△填了对方账户，但类别不是内部转账",IF($H1969&lt;0,"△这一笔之后该账户余额成负数了，核一下",""))))))))))))</f>
        <v/>
      </c>
    </row>
    <row r="1970">
      <c r="A1970" s="17">
        <f>IF($C1970="","",COUNTA($C$5:$C1970))</f>
        <v/>
      </c>
      <c r="B1970" s="20" t="n"/>
      <c r="C1970" s="18" t="n"/>
      <c r="D1970" s="18" t="n"/>
      <c r="E1970" s="26" t="n"/>
      <c r="F1970" s="19" t="n"/>
      <c r="G1970" s="19" t="n"/>
      <c r="H1970" s="27">
        <f>IF($C1970="","",ROUND(SUMIF(账户表,$C1970,账户期初)+SUMIFS($F$5:F1970,$C$5:C1970,$C1970)-SUMIFS($G$5:G1970,$C$5:C1970,$C1970),2))</f>
        <v/>
      </c>
      <c r="I1970" s="18" t="n"/>
      <c r="J1970" s="18" t="n"/>
      <c r="K1970" s="28">
        <f>IF($B1970="","",--TEXT($B1970,"yyyymm"))</f>
        <v/>
      </c>
      <c r="L1970" s="29">
        <f>IF($D1970="","",IFERROR(INDEX(类别属性,MATCH($D1970,类别表,0)),""))</f>
        <v/>
      </c>
      <c r="M1970" s="18" t="n"/>
      <c r="N1970" s="18" t="n"/>
      <c r="O1970" s="26" t="n"/>
      <c r="P1970" s="21">
        <f>IF($C1970="","",IF(ISNA(MATCH($C1970,账户表,0)),"※这个账户不在【基础资料】的账户档案里",IF($B1970="","※没填日期，这一笔不会进任何月份的报表",IF(AND($F1970&lt;&gt;"",$G1970&lt;&gt;""),"※收入和支出不能同时填",IF(AND(N($F1970)=0,N($G1970)=0),"※收入和支出都没填",IF(OR(N($F1970)&lt;0,N($G1970)&lt;0),"※金额不能填负数，方向反了就换一列填",IF($D1970="","※没填收支类别，分类报表会漏掉这一笔",IF(ISNA(MATCH($D1970,类别表,0)),"※收支类别不在【基础资料】的清单里",IF(AND($L1970="内部转账",$M1970=""),"△内部转账要在「对方账户」写上另一头",IF(AND($L1970="内部转账",$M1970=$C1970),"※对方账户跟本账户是同一个",IF(AND($L1970&lt;&gt;"内部转账",$M1970&lt;&gt;""),"△填了对方账户，但类别不是内部转账",IF($H1970&lt;0,"△这一笔之后该账户余额成负数了，核一下",""))))))))))))</f>
        <v/>
      </c>
    </row>
    <row r="1971">
      <c r="A1971" s="17">
        <f>IF($C1971="","",COUNTA($C$5:$C1971))</f>
        <v/>
      </c>
      <c r="B1971" s="20" t="n"/>
      <c r="C1971" s="18" t="n"/>
      <c r="D1971" s="18" t="n"/>
      <c r="E1971" s="26" t="n"/>
      <c r="F1971" s="19" t="n"/>
      <c r="G1971" s="19" t="n"/>
      <c r="H1971" s="27">
        <f>IF($C1971="","",ROUND(SUMIF(账户表,$C1971,账户期初)+SUMIFS($F$5:F1971,$C$5:C1971,$C1971)-SUMIFS($G$5:G1971,$C$5:C1971,$C1971),2))</f>
        <v/>
      </c>
      <c r="I1971" s="18" t="n"/>
      <c r="J1971" s="18" t="n"/>
      <c r="K1971" s="28">
        <f>IF($B1971="","",--TEXT($B1971,"yyyymm"))</f>
        <v/>
      </c>
      <c r="L1971" s="29">
        <f>IF($D1971="","",IFERROR(INDEX(类别属性,MATCH($D1971,类别表,0)),""))</f>
        <v/>
      </c>
      <c r="M1971" s="18" t="n"/>
      <c r="N1971" s="18" t="n"/>
      <c r="O1971" s="26" t="n"/>
      <c r="P1971" s="21">
        <f>IF($C1971="","",IF(ISNA(MATCH($C1971,账户表,0)),"※这个账户不在【基础资料】的账户档案里",IF($B1971="","※没填日期，这一笔不会进任何月份的报表",IF(AND($F1971&lt;&gt;"",$G1971&lt;&gt;""),"※收入和支出不能同时填",IF(AND(N($F1971)=0,N($G1971)=0),"※收入和支出都没填",IF(OR(N($F1971)&lt;0,N($G1971)&lt;0),"※金额不能填负数，方向反了就换一列填",IF($D1971="","※没填收支类别，分类报表会漏掉这一笔",IF(ISNA(MATCH($D1971,类别表,0)),"※收支类别不在【基础资料】的清单里",IF(AND($L1971="内部转账",$M1971=""),"△内部转账要在「对方账户」写上另一头",IF(AND($L1971="内部转账",$M1971=$C1971),"※对方账户跟本账户是同一个",IF(AND($L1971&lt;&gt;"内部转账",$M1971&lt;&gt;""),"△填了对方账户，但类别不是内部转账",IF($H1971&lt;0,"△这一笔之后该账户余额成负数了，核一下",""))))))))))))</f>
        <v/>
      </c>
    </row>
    <row r="1972">
      <c r="A1972" s="17">
        <f>IF($C1972="","",COUNTA($C$5:$C1972))</f>
        <v/>
      </c>
      <c r="B1972" s="20" t="n"/>
      <c r="C1972" s="18" t="n"/>
      <c r="D1972" s="18" t="n"/>
      <c r="E1972" s="26" t="n"/>
      <c r="F1972" s="19" t="n"/>
      <c r="G1972" s="19" t="n"/>
      <c r="H1972" s="27">
        <f>IF($C1972="","",ROUND(SUMIF(账户表,$C1972,账户期初)+SUMIFS($F$5:F1972,$C$5:C1972,$C1972)-SUMIFS($G$5:G1972,$C$5:C1972,$C1972),2))</f>
        <v/>
      </c>
      <c r="I1972" s="18" t="n"/>
      <c r="J1972" s="18" t="n"/>
      <c r="K1972" s="28">
        <f>IF($B1972="","",--TEXT($B1972,"yyyymm"))</f>
        <v/>
      </c>
      <c r="L1972" s="29">
        <f>IF($D1972="","",IFERROR(INDEX(类别属性,MATCH($D1972,类别表,0)),""))</f>
        <v/>
      </c>
      <c r="M1972" s="18" t="n"/>
      <c r="N1972" s="18" t="n"/>
      <c r="O1972" s="26" t="n"/>
      <c r="P1972" s="21">
        <f>IF($C1972="","",IF(ISNA(MATCH($C1972,账户表,0)),"※这个账户不在【基础资料】的账户档案里",IF($B1972="","※没填日期，这一笔不会进任何月份的报表",IF(AND($F1972&lt;&gt;"",$G1972&lt;&gt;""),"※收入和支出不能同时填",IF(AND(N($F1972)=0,N($G1972)=0),"※收入和支出都没填",IF(OR(N($F1972)&lt;0,N($G1972)&lt;0),"※金额不能填负数，方向反了就换一列填",IF($D1972="","※没填收支类别，分类报表会漏掉这一笔",IF(ISNA(MATCH($D1972,类别表,0)),"※收支类别不在【基础资料】的清单里",IF(AND($L1972="内部转账",$M1972=""),"△内部转账要在「对方账户」写上另一头",IF(AND($L1972="内部转账",$M1972=$C1972),"※对方账户跟本账户是同一个",IF(AND($L1972&lt;&gt;"内部转账",$M1972&lt;&gt;""),"△填了对方账户，但类别不是内部转账",IF($H1972&lt;0,"△这一笔之后该账户余额成负数了，核一下",""))))))))))))</f>
        <v/>
      </c>
    </row>
    <row r="1973">
      <c r="A1973" s="17">
        <f>IF($C1973="","",COUNTA($C$5:$C1973))</f>
        <v/>
      </c>
      <c r="B1973" s="20" t="n"/>
      <c r="C1973" s="18" t="n"/>
      <c r="D1973" s="18" t="n"/>
      <c r="E1973" s="26" t="n"/>
      <c r="F1973" s="19" t="n"/>
      <c r="G1973" s="19" t="n"/>
      <c r="H1973" s="27">
        <f>IF($C1973="","",ROUND(SUMIF(账户表,$C1973,账户期初)+SUMIFS($F$5:F1973,$C$5:C1973,$C1973)-SUMIFS($G$5:G1973,$C$5:C1973,$C1973),2))</f>
        <v/>
      </c>
      <c r="I1973" s="18" t="n"/>
      <c r="J1973" s="18" t="n"/>
      <c r="K1973" s="28">
        <f>IF($B1973="","",--TEXT($B1973,"yyyymm"))</f>
        <v/>
      </c>
      <c r="L1973" s="29">
        <f>IF($D1973="","",IFERROR(INDEX(类别属性,MATCH($D1973,类别表,0)),""))</f>
        <v/>
      </c>
      <c r="M1973" s="18" t="n"/>
      <c r="N1973" s="18" t="n"/>
      <c r="O1973" s="26" t="n"/>
      <c r="P1973" s="21">
        <f>IF($C1973="","",IF(ISNA(MATCH($C1973,账户表,0)),"※这个账户不在【基础资料】的账户档案里",IF($B1973="","※没填日期，这一笔不会进任何月份的报表",IF(AND($F1973&lt;&gt;"",$G1973&lt;&gt;""),"※收入和支出不能同时填",IF(AND(N($F1973)=0,N($G1973)=0),"※收入和支出都没填",IF(OR(N($F1973)&lt;0,N($G1973)&lt;0),"※金额不能填负数，方向反了就换一列填",IF($D1973="","※没填收支类别，分类报表会漏掉这一笔",IF(ISNA(MATCH($D1973,类别表,0)),"※收支类别不在【基础资料】的清单里",IF(AND($L1973="内部转账",$M1973=""),"△内部转账要在「对方账户」写上另一头",IF(AND($L1973="内部转账",$M1973=$C1973),"※对方账户跟本账户是同一个",IF(AND($L1973&lt;&gt;"内部转账",$M1973&lt;&gt;""),"△填了对方账户，但类别不是内部转账",IF($H1973&lt;0,"△这一笔之后该账户余额成负数了，核一下",""))))))))))))</f>
        <v/>
      </c>
    </row>
    <row r="1974">
      <c r="A1974" s="17">
        <f>IF($C1974="","",COUNTA($C$5:$C1974))</f>
        <v/>
      </c>
      <c r="B1974" s="20" t="n"/>
      <c r="C1974" s="18" t="n"/>
      <c r="D1974" s="18" t="n"/>
      <c r="E1974" s="26" t="n"/>
      <c r="F1974" s="19" t="n"/>
      <c r="G1974" s="19" t="n"/>
      <c r="H1974" s="27">
        <f>IF($C1974="","",ROUND(SUMIF(账户表,$C1974,账户期初)+SUMIFS($F$5:F1974,$C$5:C1974,$C1974)-SUMIFS($G$5:G1974,$C$5:C1974,$C1974),2))</f>
        <v/>
      </c>
      <c r="I1974" s="18" t="n"/>
      <c r="J1974" s="18" t="n"/>
      <c r="K1974" s="28">
        <f>IF($B1974="","",--TEXT($B1974,"yyyymm"))</f>
        <v/>
      </c>
      <c r="L1974" s="29">
        <f>IF($D1974="","",IFERROR(INDEX(类别属性,MATCH($D1974,类别表,0)),""))</f>
        <v/>
      </c>
      <c r="M1974" s="18" t="n"/>
      <c r="N1974" s="18" t="n"/>
      <c r="O1974" s="26" t="n"/>
      <c r="P1974" s="21">
        <f>IF($C1974="","",IF(ISNA(MATCH($C1974,账户表,0)),"※这个账户不在【基础资料】的账户档案里",IF($B1974="","※没填日期，这一笔不会进任何月份的报表",IF(AND($F1974&lt;&gt;"",$G1974&lt;&gt;""),"※收入和支出不能同时填",IF(AND(N($F1974)=0,N($G1974)=0),"※收入和支出都没填",IF(OR(N($F1974)&lt;0,N($G1974)&lt;0),"※金额不能填负数，方向反了就换一列填",IF($D1974="","※没填收支类别，分类报表会漏掉这一笔",IF(ISNA(MATCH($D1974,类别表,0)),"※收支类别不在【基础资料】的清单里",IF(AND($L1974="内部转账",$M1974=""),"△内部转账要在「对方账户」写上另一头",IF(AND($L1974="内部转账",$M1974=$C1974),"※对方账户跟本账户是同一个",IF(AND($L1974&lt;&gt;"内部转账",$M1974&lt;&gt;""),"△填了对方账户，但类别不是内部转账",IF($H1974&lt;0,"△这一笔之后该账户余额成负数了，核一下",""))))))))))))</f>
        <v/>
      </c>
    </row>
    <row r="1975">
      <c r="A1975" s="17">
        <f>IF($C1975="","",COUNTA($C$5:$C1975))</f>
        <v/>
      </c>
      <c r="B1975" s="20" t="n"/>
      <c r="C1975" s="18" t="n"/>
      <c r="D1975" s="18" t="n"/>
      <c r="E1975" s="26" t="n"/>
      <c r="F1975" s="19" t="n"/>
      <c r="G1975" s="19" t="n"/>
      <c r="H1975" s="27">
        <f>IF($C1975="","",ROUND(SUMIF(账户表,$C1975,账户期初)+SUMIFS($F$5:F1975,$C$5:C1975,$C1975)-SUMIFS($G$5:G1975,$C$5:C1975,$C1975),2))</f>
        <v/>
      </c>
      <c r="I1975" s="18" t="n"/>
      <c r="J1975" s="18" t="n"/>
      <c r="K1975" s="28">
        <f>IF($B1975="","",--TEXT($B1975,"yyyymm"))</f>
        <v/>
      </c>
      <c r="L1975" s="29">
        <f>IF($D1975="","",IFERROR(INDEX(类别属性,MATCH($D1975,类别表,0)),""))</f>
        <v/>
      </c>
      <c r="M1975" s="18" t="n"/>
      <c r="N1975" s="18" t="n"/>
      <c r="O1975" s="26" t="n"/>
      <c r="P1975" s="21">
        <f>IF($C1975="","",IF(ISNA(MATCH($C1975,账户表,0)),"※这个账户不在【基础资料】的账户档案里",IF($B1975="","※没填日期，这一笔不会进任何月份的报表",IF(AND($F1975&lt;&gt;"",$G1975&lt;&gt;""),"※收入和支出不能同时填",IF(AND(N($F1975)=0,N($G1975)=0),"※收入和支出都没填",IF(OR(N($F1975)&lt;0,N($G1975)&lt;0),"※金额不能填负数，方向反了就换一列填",IF($D1975="","※没填收支类别，分类报表会漏掉这一笔",IF(ISNA(MATCH($D1975,类别表,0)),"※收支类别不在【基础资料】的清单里",IF(AND($L1975="内部转账",$M1975=""),"△内部转账要在「对方账户」写上另一头",IF(AND($L1975="内部转账",$M1975=$C1975),"※对方账户跟本账户是同一个",IF(AND($L1975&lt;&gt;"内部转账",$M1975&lt;&gt;""),"△填了对方账户，但类别不是内部转账",IF($H1975&lt;0,"△这一笔之后该账户余额成负数了，核一下",""))))))))))))</f>
        <v/>
      </c>
    </row>
    <row r="1976">
      <c r="A1976" s="17">
        <f>IF($C1976="","",COUNTA($C$5:$C1976))</f>
        <v/>
      </c>
      <c r="B1976" s="20" t="n"/>
      <c r="C1976" s="18" t="n"/>
      <c r="D1976" s="18" t="n"/>
      <c r="E1976" s="26" t="n"/>
      <c r="F1976" s="19" t="n"/>
      <c r="G1976" s="19" t="n"/>
      <c r="H1976" s="27">
        <f>IF($C1976="","",ROUND(SUMIF(账户表,$C1976,账户期初)+SUMIFS($F$5:F1976,$C$5:C1976,$C1976)-SUMIFS($G$5:G1976,$C$5:C1976,$C1976),2))</f>
        <v/>
      </c>
      <c r="I1976" s="18" t="n"/>
      <c r="J1976" s="18" t="n"/>
      <c r="K1976" s="28">
        <f>IF($B1976="","",--TEXT($B1976,"yyyymm"))</f>
        <v/>
      </c>
      <c r="L1976" s="29">
        <f>IF($D1976="","",IFERROR(INDEX(类别属性,MATCH($D1976,类别表,0)),""))</f>
        <v/>
      </c>
      <c r="M1976" s="18" t="n"/>
      <c r="N1976" s="18" t="n"/>
      <c r="O1976" s="26" t="n"/>
      <c r="P1976" s="21">
        <f>IF($C1976="","",IF(ISNA(MATCH($C1976,账户表,0)),"※这个账户不在【基础资料】的账户档案里",IF($B1976="","※没填日期，这一笔不会进任何月份的报表",IF(AND($F1976&lt;&gt;"",$G1976&lt;&gt;""),"※收入和支出不能同时填",IF(AND(N($F1976)=0,N($G1976)=0),"※收入和支出都没填",IF(OR(N($F1976)&lt;0,N($G1976)&lt;0),"※金额不能填负数，方向反了就换一列填",IF($D1976="","※没填收支类别，分类报表会漏掉这一笔",IF(ISNA(MATCH($D1976,类别表,0)),"※收支类别不在【基础资料】的清单里",IF(AND($L1976="内部转账",$M1976=""),"△内部转账要在「对方账户」写上另一头",IF(AND($L1976="内部转账",$M1976=$C1976),"※对方账户跟本账户是同一个",IF(AND($L1976&lt;&gt;"内部转账",$M1976&lt;&gt;""),"△填了对方账户，但类别不是内部转账",IF($H1976&lt;0,"△这一笔之后该账户余额成负数了，核一下",""))))))))))))</f>
        <v/>
      </c>
    </row>
    <row r="1977">
      <c r="A1977" s="17">
        <f>IF($C1977="","",COUNTA($C$5:$C1977))</f>
        <v/>
      </c>
      <c r="B1977" s="20" t="n"/>
      <c r="C1977" s="18" t="n"/>
      <c r="D1977" s="18" t="n"/>
      <c r="E1977" s="26" t="n"/>
      <c r="F1977" s="19" t="n"/>
      <c r="G1977" s="19" t="n"/>
      <c r="H1977" s="27">
        <f>IF($C1977="","",ROUND(SUMIF(账户表,$C1977,账户期初)+SUMIFS($F$5:F1977,$C$5:C1977,$C1977)-SUMIFS($G$5:G1977,$C$5:C1977,$C1977),2))</f>
        <v/>
      </c>
      <c r="I1977" s="18" t="n"/>
      <c r="J1977" s="18" t="n"/>
      <c r="K1977" s="28">
        <f>IF($B1977="","",--TEXT($B1977,"yyyymm"))</f>
        <v/>
      </c>
      <c r="L1977" s="29">
        <f>IF($D1977="","",IFERROR(INDEX(类别属性,MATCH($D1977,类别表,0)),""))</f>
        <v/>
      </c>
      <c r="M1977" s="18" t="n"/>
      <c r="N1977" s="18" t="n"/>
      <c r="O1977" s="26" t="n"/>
      <c r="P1977" s="21">
        <f>IF($C1977="","",IF(ISNA(MATCH($C1977,账户表,0)),"※这个账户不在【基础资料】的账户档案里",IF($B1977="","※没填日期，这一笔不会进任何月份的报表",IF(AND($F1977&lt;&gt;"",$G1977&lt;&gt;""),"※收入和支出不能同时填",IF(AND(N($F1977)=0,N($G1977)=0),"※收入和支出都没填",IF(OR(N($F1977)&lt;0,N($G1977)&lt;0),"※金额不能填负数，方向反了就换一列填",IF($D1977="","※没填收支类别，分类报表会漏掉这一笔",IF(ISNA(MATCH($D1977,类别表,0)),"※收支类别不在【基础资料】的清单里",IF(AND($L1977="内部转账",$M1977=""),"△内部转账要在「对方账户」写上另一头",IF(AND($L1977="内部转账",$M1977=$C1977),"※对方账户跟本账户是同一个",IF(AND($L1977&lt;&gt;"内部转账",$M1977&lt;&gt;""),"△填了对方账户，但类别不是内部转账",IF($H1977&lt;0,"△这一笔之后该账户余额成负数了，核一下",""))))))))))))</f>
        <v/>
      </c>
    </row>
    <row r="1978">
      <c r="A1978" s="17">
        <f>IF($C1978="","",COUNTA($C$5:$C1978))</f>
        <v/>
      </c>
      <c r="B1978" s="20" t="n"/>
      <c r="C1978" s="18" t="n"/>
      <c r="D1978" s="18" t="n"/>
      <c r="E1978" s="26" t="n"/>
      <c r="F1978" s="19" t="n"/>
      <c r="G1978" s="19" t="n"/>
      <c r="H1978" s="27">
        <f>IF($C1978="","",ROUND(SUMIF(账户表,$C1978,账户期初)+SUMIFS($F$5:F1978,$C$5:C1978,$C1978)-SUMIFS($G$5:G1978,$C$5:C1978,$C1978),2))</f>
        <v/>
      </c>
      <c r="I1978" s="18" t="n"/>
      <c r="J1978" s="18" t="n"/>
      <c r="K1978" s="28">
        <f>IF($B1978="","",--TEXT($B1978,"yyyymm"))</f>
        <v/>
      </c>
      <c r="L1978" s="29">
        <f>IF($D1978="","",IFERROR(INDEX(类别属性,MATCH($D1978,类别表,0)),""))</f>
        <v/>
      </c>
      <c r="M1978" s="18" t="n"/>
      <c r="N1978" s="18" t="n"/>
      <c r="O1978" s="26" t="n"/>
      <c r="P1978" s="21">
        <f>IF($C1978="","",IF(ISNA(MATCH($C1978,账户表,0)),"※这个账户不在【基础资料】的账户档案里",IF($B1978="","※没填日期，这一笔不会进任何月份的报表",IF(AND($F1978&lt;&gt;"",$G1978&lt;&gt;""),"※收入和支出不能同时填",IF(AND(N($F1978)=0,N($G1978)=0),"※收入和支出都没填",IF(OR(N($F1978)&lt;0,N($G1978)&lt;0),"※金额不能填负数，方向反了就换一列填",IF($D1978="","※没填收支类别，分类报表会漏掉这一笔",IF(ISNA(MATCH($D1978,类别表,0)),"※收支类别不在【基础资料】的清单里",IF(AND($L1978="内部转账",$M1978=""),"△内部转账要在「对方账户」写上另一头",IF(AND($L1978="内部转账",$M1978=$C1978),"※对方账户跟本账户是同一个",IF(AND($L1978&lt;&gt;"内部转账",$M1978&lt;&gt;""),"△填了对方账户，但类别不是内部转账",IF($H1978&lt;0,"△这一笔之后该账户余额成负数了，核一下",""))))))))))))</f>
        <v/>
      </c>
    </row>
    <row r="1979">
      <c r="A1979" s="17">
        <f>IF($C1979="","",COUNTA($C$5:$C1979))</f>
        <v/>
      </c>
      <c r="B1979" s="20" t="n"/>
      <c r="C1979" s="18" t="n"/>
      <c r="D1979" s="18" t="n"/>
      <c r="E1979" s="26" t="n"/>
      <c r="F1979" s="19" t="n"/>
      <c r="G1979" s="19" t="n"/>
      <c r="H1979" s="27">
        <f>IF($C1979="","",ROUND(SUMIF(账户表,$C1979,账户期初)+SUMIFS($F$5:F1979,$C$5:C1979,$C1979)-SUMIFS($G$5:G1979,$C$5:C1979,$C1979),2))</f>
        <v/>
      </c>
      <c r="I1979" s="18" t="n"/>
      <c r="J1979" s="18" t="n"/>
      <c r="K1979" s="28">
        <f>IF($B1979="","",--TEXT($B1979,"yyyymm"))</f>
        <v/>
      </c>
      <c r="L1979" s="29">
        <f>IF($D1979="","",IFERROR(INDEX(类别属性,MATCH($D1979,类别表,0)),""))</f>
        <v/>
      </c>
      <c r="M1979" s="18" t="n"/>
      <c r="N1979" s="18" t="n"/>
      <c r="O1979" s="26" t="n"/>
      <c r="P1979" s="21">
        <f>IF($C1979="","",IF(ISNA(MATCH($C1979,账户表,0)),"※这个账户不在【基础资料】的账户档案里",IF($B1979="","※没填日期，这一笔不会进任何月份的报表",IF(AND($F1979&lt;&gt;"",$G1979&lt;&gt;""),"※收入和支出不能同时填",IF(AND(N($F1979)=0,N($G1979)=0),"※收入和支出都没填",IF(OR(N($F1979)&lt;0,N($G1979)&lt;0),"※金额不能填负数，方向反了就换一列填",IF($D1979="","※没填收支类别，分类报表会漏掉这一笔",IF(ISNA(MATCH($D1979,类别表,0)),"※收支类别不在【基础资料】的清单里",IF(AND($L1979="内部转账",$M1979=""),"△内部转账要在「对方账户」写上另一头",IF(AND($L1979="内部转账",$M1979=$C1979),"※对方账户跟本账户是同一个",IF(AND($L1979&lt;&gt;"内部转账",$M1979&lt;&gt;""),"△填了对方账户，但类别不是内部转账",IF($H1979&lt;0,"△这一笔之后该账户余额成负数了，核一下",""))))))))))))</f>
        <v/>
      </c>
    </row>
    <row r="1980">
      <c r="A1980" s="17">
        <f>IF($C1980="","",COUNTA($C$5:$C1980))</f>
        <v/>
      </c>
      <c r="B1980" s="20" t="n"/>
      <c r="C1980" s="18" t="n"/>
      <c r="D1980" s="18" t="n"/>
      <c r="E1980" s="26" t="n"/>
      <c r="F1980" s="19" t="n"/>
      <c r="G1980" s="19" t="n"/>
      <c r="H1980" s="27">
        <f>IF($C1980="","",ROUND(SUMIF(账户表,$C1980,账户期初)+SUMIFS($F$5:F1980,$C$5:C1980,$C1980)-SUMIFS($G$5:G1980,$C$5:C1980,$C1980),2))</f>
        <v/>
      </c>
      <c r="I1980" s="18" t="n"/>
      <c r="J1980" s="18" t="n"/>
      <c r="K1980" s="28">
        <f>IF($B1980="","",--TEXT($B1980,"yyyymm"))</f>
        <v/>
      </c>
      <c r="L1980" s="29">
        <f>IF($D1980="","",IFERROR(INDEX(类别属性,MATCH($D1980,类别表,0)),""))</f>
        <v/>
      </c>
      <c r="M1980" s="18" t="n"/>
      <c r="N1980" s="18" t="n"/>
      <c r="O1980" s="26" t="n"/>
      <c r="P1980" s="21">
        <f>IF($C1980="","",IF(ISNA(MATCH($C1980,账户表,0)),"※这个账户不在【基础资料】的账户档案里",IF($B1980="","※没填日期，这一笔不会进任何月份的报表",IF(AND($F1980&lt;&gt;"",$G1980&lt;&gt;""),"※收入和支出不能同时填",IF(AND(N($F1980)=0,N($G1980)=0),"※收入和支出都没填",IF(OR(N($F1980)&lt;0,N($G1980)&lt;0),"※金额不能填负数，方向反了就换一列填",IF($D1980="","※没填收支类别，分类报表会漏掉这一笔",IF(ISNA(MATCH($D1980,类别表,0)),"※收支类别不在【基础资料】的清单里",IF(AND($L1980="内部转账",$M1980=""),"△内部转账要在「对方账户」写上另一头",IF(AND($L1980="内部转账",$M1980=$C1980),"※对方账户跟本账户是同一个",IF(AND($L1980&lt;&gt;"内部转账",$M1980&lt;&gt;""),"△填了对方账户，但类别不是内部转账",IF($H1980&lt;0,"△这一笔之后该账户余额成负数了，核一下",""))))))))))))</f>
        <v/>
      </c>
    </row>
    <row r="1981">
      <c r="A1981" s="17">
        <f>IF($C1981="","",COUNTA($C$5:$C1981))</f>
        <v/>
      </c>
      <c r="B1981" s="20" t="n"/>
      <c r="C1981" s="18" t="n"/>
      <c r="D1981" s="18" t="n"/>
      <c r="E1981" s="26" t="n"/>
      <c r="F1981" s="19" t="n"/>
      <c r="G1981" s="19" t="n"/>
      <c r="H1981" s="27">
        <f>IF($C1981="","",ROUND(SUMIF(账户表,$C1981,账户期初)+SUMIFS($F$5:F1981,$C$5:C1981,$C1981)-SUMIFS($G$5:G1981,$C$5:C1981,$C1981),2))</f>
        <v/>
      </c>
      <c r="I1981" s="18" t="n"/>
      <c r="J1981" s="18" t="n"/>
      <c r="K1981" s="28">
        <f>IF($B1981="","",--TEXT($B1981,"yyyymm"))</f>
        <v/>
      </c>
      <c r="L1981" s="29">
        <f>IF($D1981="","",IFERROR(INDEX(类别属性,MATCH($D1981,类别表,0)),""))</f>
        <v/>
      </c>
      <c r="M1981" s="18" t="n"/>
      <c r="N1981" s="18" t="n"/>
      <c r="O1981" s="26" t="n"/>
      <c r="P1981" s="21">
        <f>IF($C1981="","",IF(ISNA(MATCH($C1981,账户表,0)),"※这个账户不在【基础资料】的账户档案里",IF($B1981="","※没填日期，这一笔不会进任何月份的报表",IF(AND($F1981&lt;&gt;"",$G1981&lt;&gt;""),"※收入和支出不能同时填",IF(AND(N($F1981)=0,N($G1981)=0),"※收入和支出都没填",IF(OR(N($F1981)&lt;0,N($G1981)&lt;0),"※金额不能填负数，方向反了就换一列填",IF($D1981="","※没填收支类别，分类报表会漏掉这一笔",IF(ISNA(MATCH($D1981,类别表,0)),"※收支类别不在【基础资料】的清单里",IF(AND($L1981="内部转账",$M1981=""),"△内部转账要在「对方账户」写上另一头",IF(AND($L1981="内部转账",$M1981=$C1981),"※对方账户跟本账户是同一个",IF(AND($L1981&lt;&gt;"内部转账",$M1981&lt;&gt;""),"△填了对方账户，但类别不是内部转账",IF($H1981&lt;0,"△这一笔之后该账户余额成负数了，核一下",""))))))))))))</f>
        <v/>
      </c>
    </row>
    <row r="1982">
      <c r="A1982" s="17">
        <f>IF($C1982="","",COUNTA($C$5:$C1982))</f>
        <v/>
      </c>
      <c r="B1982" s="20" t="n"/>
      <c r="C1982" s="18" t="n"/>
      <c r="D1982" s="18" t="n"/>
      <c r="E1982" s="26" t="n"/>
      <c r="F1982" s="19" t="n"/>
      <c r="G1982" s="19" t="n"/>
      <c r="H1982" s="27">
        <f>IF($C1982="","",ROUND(SUMIF(账户表,$C1982,账户期初)+SUMIFS($F$5:F1982,$C$5:C1982,$C1982)-SUMIFS($G$5:G1982,$C$5:C1982,$C1982),2))</f>
        <v/>
      </c>
      <c r="I1982" s="18" t="n"/>
      <c r="J1982" s="18" t="n"/>
      <c r="K1982" s="28">
        <f>IF($B1982="","",--TEXT($B1982,"yyyymm"))</f>
        <v/>
      </c>
      <c r="L1982" s="29">
        <f>IF($D1982="","",IFERROR(INDEX(类别属性,MATCH($D1982,类别表,0)),""))</f>
        <v/>
      </c>
      <c r="M1982" s="18" t="n"/>
      <c r="N1982" s="18" t="n"/>
      <c r="O1982" s="26" t="n"/>
      <c r="P1982" s="21">
        <f>IF($C1982="","",IF(ISNA(MATCH($C1982,账户表,0)),"※这个账户不在【基础资料】的账户档案里",IF($B1982="","※没填日期，这一笔不会进任何月份的报表",IF(AND($F1982&lt;&gt;"",$G1982&lt;&gt;""),"※收入和支出不能同时填",IF(AND(N($F1982)=0,N($G1982)=0),"※收入和支出都没填",IF(OR(N($F1982)&lt;0,N($G1982)&lt;0),"※金额不能填负数，方向反了就换一列填",IF($D1982="","※没填收支类别，分类报表会漏掉这一笔",IF(ISNA(MATCH($D1982,类别表,0)),"※收支类别不在【基础资料】的清单里",IF(AND($L1982="内部转账",$M1982=""),"△内部转账要在「对方账户」写上另一头",IF(AND($L1982="内部转账",$M1982=$C1982),"※对方账户跟本账户是同一个",IF(AND($L1982&lt;&gt;"内部转账",$M1982&lt;&gt;""),"△填了对方账户，但类别不是内部转账",IF($H1982&lt;0,"△这一笔之后该账户余额成负数了，核一下",""))))))))))))</f>
        <v/>
      </c>
    </row>
    <row r="1983">
      <c r="A1983" s="17">
        <f>IF($C1983="","",COUNTA($C$5:$C1983))</f>
        <v/>
      </c>
      <c r="B1983" s="20" t="n"/>
      <c r="C1983" s="18" t="n"/>
      <c r="D1983" s="18" t="n"/>
      <c r="E1983" s="26" t="n"/>
      <c r="F1983" s="19" t="n"/>
      <c r="G1983" s="19" t="n"/>
      <c r="H1983" s="27">
        <f>IF($C1983="","",ROUND(SUMIF(账户表,$C1983,账户期初)+SUMIFS($F$5:F1983,$C$5:C1983,$C1983)-SUMIFS($G$5:G1983,$C$5:C1983,$C1983),2))</f>
        <v/>
      </c>
      <c r="I1983" s="18" t="n"/>
      <c r="J1983" s="18" t="n"/>
      <c r="K1983" s="28">
        <f>IF($B1983="","",--TEXT($B1983,"yyyymm"))</f>
        <v/>
      </c>
      <c r="L1983" s="29">
        <f>IF($D1983="","",IFERROR(INDEX(类别属性,MATCH($D1983,类别表,0)),""))</f>
        <v/>
      </c>
      <c r="M1983" s="18" t="n"/>
      <c r="N1983" s="18" t="n"/>
      <c r="O1983" s="26" t="n"/>
      <c r="P1983" s="21">
        <f>IF($C1983="","",IF(ISNA(MATCH($C1983,账户表,0)),"※这个账户不在【基础资料】的账户档案里",IF($B1983="","※没填日期，这一笔不会进任何月份的报表",IF(AND($F1983&lt;&gt;"",$G1983&lt;&gt;""),"※收入和支出不能同时填",IF(AND(N($F1983)=0,N($G1983)=0),"※收入和支出都没填",IF(OR(N($F1983)&lt;0,N($G1983)&lt;0),"※金额不能填负数，方向反了就换一列填",IF($D1983="","※没填收支类别，分类报表会漏掉这一笔",IF(ISNA(MATCH($D1983,类别表,0)),"※收支类别不在【基础资料】的清单里",IF(AND($L1983="内部转账",$M1983=""),"△内部转账要在「对方账户」写上另一头",IF(AND($L1983="内部转账",$M1983=$C1983),"※对方账户跟本账户是同一个",IF(AND($L1983&lt;&gt;"内部转账",$M1983&lt;&gt;""),"△填了对方账户，但类别不是内部转账",IF($H1983&lt;0,"△这一笔之后该账户余额成负数了，核一下",""))))))))))))</f>
        <v/>
      </c>
    </row>
    <row r="1984">
      <c r="A1984" s="17">
        <f>IF($C1984="","",COUNTA($C$5:$C1984))</f>
        <v/>
      </c>
      <c r="B1984" s="20" t="n"/>
      <c r="C1984" s="18" t="n"/>
      <c r="D1984" s="18" t="n"/>
      <c r="E1984" s="26" t="n"/>
      <c r="F1984" s="19" t="n"/>
      <c r="G1984" s="19" t="n"/>
      <c r="H1984" s="27">
        <f>IF($C1984="","",ROUND(SUMIF(账户表,$C1984,账户期初)+SUMIFS($F$5:F1984,$C$5:C1984,$C1984)-SUMIFS($G$5:G1984,$C$5:C1984,$C1984),2))</f>
        <v/>
      </c>
      <c r="I1984" s="18" t="n"/>
      <c r="J1984" s="18" t="n"/>
      <c r="K1984" s="28">
        <f>IF($B1984="","",--TEXT($B1984,"yyyymm"))</f>
        <v/>
      </c>
      <c r="L1984" s="29">
        <f>IF($D1984="","",IFERROR(INDEX(类别属性,MATCH($D1984,类别表,0)),""))</f>
        <v/>
      </c>
      <c r="M1984" s="18" t="n"/>
      <c r="N1984" s="18" t="n"/>
      <c r="O1984" s="26" t="n"/>
      <c r="P1984" s="21">
        <f>IF($C1984="","",IF(ISNA(MATCH($C1984,账户表,0)),"※这个账户不在【基础资料】的账户档案里",IF($B1984="","※没填日期，这一笔不会进任何月份的报表",IF(AND($F1984&lt;&gt;"",$G1984&lt;&gt;""),"※收入和支出不能同时填",IF(AND(N($F1984)=0,N($G1984)=0),"※收入和支出都没填",IF(OR(N($F1984)&lt;0,N($G1984)&lt;0),"※金额不能填负数，方向反了就换一列填",IF($D1984="","※没填收支类别，分类报表会漏掉这一笔",IF(ISNA(MATCH($D1984,类别表,0)),"※收支类别不在【基础资料】的清单里",IF(AND($L1984="内部转账",$M1984=""),"△内部转账要在「对方账户」写上另一头",IF(AND($L1984="内部转账",$M1984=$C1984),"※对方账户跟本账户是同一个",IF(AND($L1984&lt;&gt;"内部转账",$M1984&lt;&gt;""),"△填了对方账户，但类别不是内部转账",IF($H1984&lt;0,"△这一笔之后该账户余额成负数了，核一下",""))))))))))))</f>
        <v/>
      </c>
    </row>
    <row r="1985">
      <c r="A1985" s="17">
        <f>IF($C1985="","",COUNTA($C$5:$C1985))</f>
        <v/>
      </c>
      <c r="B1985" s="20" t="n"/>
      <c r="C1985" s="18" t="n"/>
      <c r="D1985" s="18" t="n"/>
      <c r="E1985" s="26" t="n"/>
      <c r="F1985" s="19" t="n"/>
      <c r="G1985" s="19" t="n"/>
      <c r="H1985" s="27">
        <f>IF($C1985="","",ROUND(SUMIF(账户表,$C1985,账户期初)+SUMIFS($F$5:F1985,$C$5:C1985,$C1985)-SUMIFS($G$5:G1985,$C$5:C1985,$C1985),2))</f>
        <v/>
      </c>
      <c r="I1985" s="18" t="n"/>
      <c r="J1985" s="18" t="n"/>
      <c r="K1985" s="28">
        <f>IF($B1985="","",--TEXT($B1985,"yyyymm"))</f>
        <v/>
      </c>
      <c r="L1985" s="29">
        <f>IF($D1985="","",IFERROR(INDEX(类别属性,MATCH($D1985,类别表,0)),""))</f>
        <v/>
      </c>
      <c r="M1985" s="18" t="n"/>
      <c r="N1985" s="18" t="n"/>
      <c r="O1985" s="26" t="n"/>
      <c r="P1985" s="21">
        <f>IF($C1985="","",IF(ISNA(MATCH($C1985,账户表,0)),"※这个账户不在【基础资料】的账户档案里",IF($B1985="","※没填日期，这一笔不会进任何月份的报表",IF(AND($F1985&lt;&gt;"",$G1985&lt;&gt;""),"※收入和支出不能同时填",IF(AND(N($F1985)=0,N($G1985)=0),"※收入和支出都没填",IF(OR(N($F1985)&lt;0,N($G1985)&lt;0),"※金额不能填负数，方向反了就换一列填",IF($D1985="","※没填收支类别，分类报表会漏掉这一笔",IF(ISNA(MATCH($D1985,类别表,0)),"※收支类别不在【基础资料】的清单里",IF(AND($L1985="内部转账",$M1985=""),"△内部转账要在「对方账户」写上另一头",IF(AND($L1985="内部转账",$M1985=$C1985),"※对方账户跟本账户是同一个",IF(AND($L1985&lt;&gt;"内部转账",$M1985&lt;&gt;""),"△填了对方账户，但类别不是内部转账",IF($H1985&lt;0,"△这一笔之后该账户余额成负数了，核一下",""))))))))))))</f>
        <v/>
      </c>
    </row>
    <row r="1986">
      <c r="A1986" s="17">
        <f>IF($C1986="","",COUNTA($C$5:$C1986))</f>
        <v/>
      </c>
      <c r="B1986" s="20" t="n"/>
      <c r="C1986" s="18" t="n"/>
      <c r="D1986" s="18" t="n"/>
      <c r="E1986" s="26" t="n"/>
      <c r="F1986" s="19" t="n"/>
      <c r="G1986" s="19" t="n"/>
      <c r="H1986" s="27">
        <f>IF($C1986="","",ROUND(SUMIF(账户表,$C1986,账户期初)+SUMIFS($F$5:F1986,$C$5:C1986,$C1986)-SUMIFS($G$5:G1986,$C$5:C1986,$C1986),2))</f>
        <v/>
      </c>
      <c r="I1986" s="18" t="n"/>
      <c r="J1986" s="18" t="n"/>
      <c r="K1986" s="28">
        <f>IF($B1986="","",--TEXT($B1986,"yyyymm"))</f>
        <v/>
      </c>
      <c r="L1986" s="29">
        <f>IF($D1986="","",IFERROR(INDEX(类别属性,MATCH($D1986,类别表,0)),""))</f>
        <v/>
      </c>
      <c r="M1986" s="18" t="n"/>
      <c r="N1986" s="18" t="n"/>
      <c r="O1986" s="26" t="n"/>
      <c r="P1986" s="21">
        <f>IF($C1986="","",IF(ISNA(MATCH($C1986,账户表,0)),"※这个账户不在【基础资料】的账户档案里",IF($B1986="","※没填日期，这一笔不会进任何月份的报表",IF(AND($F1986&lt;&gt;"",$G1986&lt;&gt;""),"※收入和支出不能同时填",IF(AND(N($F1986)=0,N($G1986)=0),"※收入和支出都没填",IF(OR(N($F1986)&lt;0,N($G1986)&lt;0),"※金额不能填负数，方向反了就换一列填",IF($D1986="","※没填收支类别，分类报表会漏掉这一笔",IF(ISNA(MATCH($D1986,类别表,0)),"※收支类别不在【基础资料】的清单里",IF(AND($L1986="内部转账",$M1986=""),"△内部转账要在「对方账户」写上另一头",IF(AND($L1986="内部转账",$M1986=$C1986),"※对方账户跟本账户是同一个",IF(AND($L1986&lt;&gt;"内部转账",$M1986&lt;&gt;""),"△填了对方账户，但类别不是内部转账",IF($H1986&lt;0,"△这一笔之后该账户余额成负数了，核一下",""))))))))))))</f>
        <v/>
      </c>
    </row>
    <row r="1987">
      <c r="A1987" s="17">
        <f>IF($C1987="","",COUNTA($C$5:$C1987))</f>
        <v/>
      </c>
      <c r="B1987" s="20" t="n"/>
      <c r="C1987" s="18" t="n"/>
      <c r="D1987" s="18" t="n"/>
      <c r="E1987" s="26" t="n"/>
      <c r="F1987" s="19" t="n"/>
      <c r="G1987" s="19" t="n"/>
      <c r="H1987" s="27">
        <f>IF($C1987="","",ROUND(SUMIF(账户表,$C1987,账户期初)+SUMIFS($F$5:F1987,$C$5:C1987,$C1987)-SUMIFS($G$5:G1987,$C$5:C1987,$C1987),2))</f>
        <v/>
      </c>
      <c r="I1987" s="18" t="n"/>
      <c r="J1987" s="18" t="n"/>
      <c r="K1987" s="28">
        <f>IF($B1987="","",--TEXT($B1987,"yyyymm"))</f>
        <v/>
      </c>
      <c r="L1987" s="29">
        <f>IF($D1987="","",IFERROR(INDEX(类别属性,MATCH($D1987,类别表,0)),""))</f>
        <v/>
      </c>
      <c r="M1987" s="18" t="n"/>
      <c r="N1987" s="18" t="n"/>
      <c r="O1987" s="26" t="n"/>
      <c r="P1987" s="21">
        <f>IF($C1987="","",IF(ISNA(MATCH($C1987,账户表,0)),"※这个账户不在【基础资料】的账户档案里",IF($B1987="","※没填日期，这一笔不会进任何月份的报表",IF(AND($F1987&lt;&gt;"",$G1987&lt;&gt;""),"※收入和支出不能同时填",IF(AND(N($F1987)=0,N($G1987)=0),"※收入和支出都没填",IF(OR(N($F1987)&lt;0,N($G1987)&lt;0),"※金额不能填负数，方向反了就换一列填",IF($D1987="","※没填收支类别，分类报表会漏掉这一笔",IF(ISNA(MATCH($D1987,类别表,0)),"※收支类别不在【基础资料】的清单里",IF(AND($L1987="内部转账",$M1987=""),"△内部转账要在「对方账户」写上另一头",IF(AND($L1987="内部转账",$M1987=$C1987),"※对方账户跟本账户是同一个",IF(AND($L1987&lt;&gt;"内部转账",$M1987&lt;&gt;""),"△填了对方账户，但类别不是内部转账",IF($H1987&lt;0,"△这一笔之后该账户余额成负数了，核一下",""))))))))))))</f>
        <v/>
      </c>
    </row>
    <row r="1988">
      <c r="A1988" s="17">
        <f>IF($C1988="","",COUNTA($C$5:$C1988))</f>
        <v/>
      </c>
      <c r="B1988" s="20" t="n"/>
      <c r="C1988" s="18" t="n"/>
      <c r="D1988" s="18" t="n"/>
      <c r="E1988" s="26" t="n"/>
      <c r="F1988" s="19" t="n"/>
      <c r="G1988" s="19" t="n"/>
      <c r="H1988" s="27">
        <f>IF($C1988="","",ROUND(SUMIF(账户表,$C1988,账户期初)+SUMIFS($F$5:F1988,$C$5:C1988,$C1988)-SUMIFS($G$5:G1988,$C$5:C1988,$C1988),2))</f>
        <v/>
      </c>
      <c r="I1988" s="18" t="n"/>
      <c r="J1988" s="18" t="n"/>
      <c r="K1988" s="28">
        <f>IF($B1988="","",--TEXT($B1988,"yyyymm"))</f>
        <v/>
      </c>
      <c r="L1988" s="29">
        <f>IF($D1988="","",IFERROR(INDEX(类别属性,MATCH($D1988,类别表,0)),""))</f>
        <v/>
      </c>
      <c r="M1988" s="18" t="n"/>
      <c r="N1988" s="18" t="n"/>
      <c r="O1988" s="26" t="n"/>
      <c r="P1988" s="21">
        <f>IF($C1988="","",IF(ISNA(MATCH($C1988,账户表,0)),"※这个账户不在【基础资料】的账户档案里",IF($B1988="","※没填日期，这一笔不会进任何月份的报表",IF(AND($F1988&lt;&gt;"",$G1988&lt;&gt;""),"※收入和支出不能同时填",IF(AND(N($F1988)=0,N($G1988)=0),"※收入和支出都没填",IF(OR(N($F1988)&lt;0,N($G1988)&lt;0),"※金额不能填负数，方向反了就换一列填",IF($D1988="","※没填收支类别，分类报表会漏掉这一笔",IF(ISNA(MATCH($D1988,类别表,0)),"※收支类别不在【基础资料】的清单里",IF(AND($L1988="内部转账",$M1988=""),"△内部转账要在「对方账户」写上另一头",IF(AND($L1988="内部转账",$M1988=$C1988),"※对方账户跟本账户是同一个",IF(AND($L1988&lt;&gt;"内部转账",$M1988&lt;&gt;""),"△填了对方账户，但类别不是内部转账",IF($H1988&lt;0,"△这一笔之后该账户余额成负数了，核一下",""))))))))))))</f>
        <v/>
      </c>
    </row>
    <row r="1989">
      <c r="A1989" s="17">
        <f>IF($C1989="","",COUNTA($C$5:$C1989))</f>
        <v/>
      </c>
      <c r="B1989" s="20" t="n"/>
      <c r="C1989" s="18" t="n"/>
      <c r="D1989" s="18" t="n"/>
      <c r="E1989" s="26" t="n"/>
      <c r="F1989" s="19" t="n"/>
      <c r="G1989" s="19" t="n"/>
      <c r="H1989" s="27">
        <f>IF($C1989="","",ROUND(SUMIF(账户表,$C1989,账户期初)+SUMIFS($F$5:F1989,$C$5:C1989,$C1989)-SUMIFS($G$5:G1989,$C$5:C1989,$C1989),2))</f>
        <v/>
      </c>
      <c r="I1989" s="18" t="n"/>
      <c r="J1989" s="18" t="n"/>
      <c r="K1989" s="28">
        <f>IF($B1989="","",--TEXT($B1989,"yyyymm"))</f>
        <v/>
      </c>
      <c r="L1989" s="29">
        <f>IF($D1989="","",IFERROR(INDEX(类别属性,MATCH($D1989,类别表,0)),""))</f>
        <v/>
      </c>
      <c r="M1989" s="18" t="n"/>
      <c r="N1989" s="18" t="n"/>
      <c r="O1989" s="26" t="n"/>
      <c r="P1989" s="21">
        <f>IF($C1989="","",IF(ISNA(MATCH($C1989,账户表,0)),"※这个账户不在【基础资料】的账户档案里",IF($B1989="","※没填日期，这一笔不会进任何月份的报表",IF(AND($F1989&lt;&gt;"",$G1989&lt;&gt;""),"※收入和支出不能同时填",IF(AND(N($F1989)=0,N($G1989)=0),"※收入和支出都没填",IF(OR(N($F1989)&lt;0,N($G1989)&lt;0),"※金额不能填负数，方向反了就换一列填",IF($D1989="","※没填收支类别，分类报表会漏掉这一笔",IF(ISNA(MATCH($D1989,类别表,0)),"※收支类别不在【基础资料】的清单里",IF(AND($L1989="内部转账",$M1989=""),"△内部转账要在「对方账户」写上另一头",IF(AND($L1989="内部转账",$M1989=$C1989),"※对方账户跟本账户是同一个",IF(AND($L1989&lt;&gt;"内部转账",$M1989&lt;&gt;""),"△填了对方账户，但类别不是内部转账",IF($H1989&lt;0,"△这一笔之后该账户余额成负数了，核一下",""))))))))))))</f>
        <v/>
      </c>
    </row>
    <row r="1990">
      <c r="A1990" s="17">
        <f>IF($C1990="","",COUNTA($C$5:$C1990))</f>
        <v/>
      </c>
      <c r="B1990" s="20" t="n"/>
      <c r="C1990" s="18" t="n"/>
      <c r="D1990" s="18" t="n"/>
      <c r="E1990" s="26" t="n"/>
      <c r="F1990" s="19" t="n"/>
      <c r="G1990" s="19" t="n"/>
      <c r="H1990" s="27">
        <f>IF($C1990="","",ROUND(SUMIF(账户表,$C1990,账户期初)+SUMIFS($F$5:F1990,$C$5:C1990,$C1990)-SUMIFS($G$5:G1990,$C$5:C1990,$C1990),2))</f>
        <v/>
      </c>
      <c r="I1990" s="18" t="n"/>
      <c r="J1990" s="18" t="n"/>
      <c r="K1990" s="28">
        <f>IF($B1990="","",--TEXT($B1990,"yyyymm"))</f>
        <v/>
      </c>
      <c r="L1990" s="29">
        <f>IF($D1990="","",IFERROR(INDEX(类别属性,MATCH($D1990,类别表,0)),""))</f>
        <v/>
      </c>
      <c r="M1990" s="18" t="n"/>
      <c r="N1990" s="18" t="n"/>
      <c r="O1990" s="26" t="n"/>
      <c r="P1990" s="21">
        <f>IF($C1990="","",IF(ISNA(MATCH($C1990,账户表,0)),"※这个账户不在【基础资料】的账户档案里",IF($B1990="","※没填日期，这一笔不会进任何月份的报表",IF(AND($F1990&lt;&gt;"",$G1990&lt;&gt;""),"※收入和支出不能同时填",IF(AND(N($F1990)=0,N($G1990)=0),"※收入和支出都没填",IF(OR(N($F1990)&lt;0,N($G1990)&lt;0),"※金额不能填负数，方向反了就换一列填",IF($D1990="","※没填收支类别，分类报表会漏掉这一笔",IF(ISNA(MATCH($D1990,类别表,0)),"※收支类别不在【基础资料】的清单里",IF(AND($L1990="内部转账",$M1990=""),"△内部转账要在「对方账户」写上另一头",IF(AND($L1990="内部转账",$M1990=$C1990),"※对方账户跟本账户是同一个",IF(AND($L1990&lt;&gt;"内部转账",$M1990&lt;&gt;""),"△填了对方账户，但类别不是内部转账",IF($H1990&lt;0,"△这一笔之后该账户余额成负数了，核一下",""))))))))))))</f>
        <v/>
      </c>
    </row>
    <row r="1991">
      <c r="A1991" s="17">
        <f>IF($C1991="","",COUNTA($C$5:$C1991))</f>
        <v/>
      </c>
      <c r="B1991" s="20" t="n"/>
      <c r="C1991" s="18" t="n"/>
      <c r="D1991" s="18" t="n"/>
      <c r="E1991" s="26" t="n"/>
      <c r="F1991" s="19" t="n"/>
      <c r="G1991" s="19" t="n"/>
      <c r="H1991" s="27">
        <f>IF($C1991="","",ROUND(SUMIF(账户表,$C1991,账户期初)+SUMIFS($F$5:F1991,$C$5:C1991,$C1991)-SUMIFS($G$5:G1991,$C$5:C1991,$C1991),2))</f>
        <v/>
      </c>
      <c r="I1991" s="18" t="n"/>
      <c r="J1991" s="18" t="n"/>
      <c r="K1991" s="28">
        <f>IF($B1991="","",--TEXT($B1991,"yyyymm"))</f>
        <v/>
      </c>
      <c r="L1991" s="29">
        <f>IF($D1991="","",IFERROR(INDEX(类别属性,MATCH($D1991,类别表,0)),""))</f>
        <v/>
      </c>
      <c r="M1991" s="18" t="n"/>
      <c r="N1991" s="18" t="n"/>
      <c r="O1991" s="26" t="n"/>
      <c r="P1991" s="21">
        <f>IF($C1991="","",IF(ISNA(MATCH($C1991,账户表,0)),"※这个账户不在【基础资料】的账户档案里",IF($B1991="","※没填日期，这一笔不会进任何月份的报表",IF(AND($F1991&lt;&gt;"",$G1991&lt;&gt;""),"※收入和支出不能同时填",IF(AND(N($F1991)=0,N($G1991)=0),"※收入和支出都没填",IF(OR(N($F1991)&lt;0,N($G1991)&lt;0),"※金额不能填负数，方向反了就换一列填",IF($D1991="","※没填收支类别，分类报表会漏掉这一笔",IF(ISNA(MATCH($D1991,类别表,0)),"※收支类别不在【基础资料】的清单里",IF(AND($L1991="内部转账",$M1991=""),"△内部转账要在「对方账户」写上另一头",IF(AND($L1991="内部转账",$M1991=$C1991),"※对方账户跟本账户是同一个",IF(AND($L1991&lt;&gt;"内部转账",$M1991&lt;&gt;""),"△填了对方账户，但类别不是内部转账",IF($H1991&lt;0,"△这一笔之后该账户余额成负数了，核一下",""))))))))))))</f>
        <v/>
      </c>
    </row>
    <row r="1992">
      <c r="A1992" s="17">
        <f>IF($C1992="","",COUNTA($C$5:$C1992))</f>
        <v/>
      </c>
      <c r="B1992" s="20" t="n"/>
      <c r="C1992" s="18" t="n"/>
      <c r="D1992" s="18" t="n"/>
      <c r="E1992" s="26" t="n"/>
      <c r="F1992" s="19" t="n"/>
      <c r="G1992" s="19" t="n"/>
      <c r="H1992" s="27">
        <f>IF($C1992="","",ROUND(SUMIF(账户表,$C1992,账户期初)+SUMIFS($F$5:F1992,$C$5:C1992,$C1992)-SUMIFS($G$5:G1992,$C$5:C1992,$C1992),2))</f>
        <v/>
      </c>
      <c r="I1992" s="18" t="n"/>
      <c r="J1992" s="18" t="n"/>
      <c r="K1992" s="28">
        <f>IF($B1992="","",--TEXT($B1992,"yyyymm"))</f>
        <v/>
      </c>
      <c r="L1992" s="29">
        <f>IF($D1992="","",IFERROR(INDEX(类别属性,MATCH($D1992,类别表,0)),""))</f>
        <v/>
      </c>
      <c r="M1992" s="18" t="n"/>
      <c r="N1992" s="18" t="n"/>
      <c r="O1992" s="26" t="n"/>
      <c r="P1992" s="21">
        <f>IF($C1992="","",IF(ISNA(MATCH($C1992,账户表,0)),"※这个账户不在【基础资料】的账户档案里",IF($B1992="","※没填日期，这一笔不会进任何月份的报表",IF(AND($F1992&lt;&gt;"",$G1992&lt;&gt;""),"※收入和支出不能同时填",IF(AND(N($F1992)=0,N($G1992)=0),"※收入和支出都没填",IF(OR(N($F1992)&lt;0,N($G1992)&lt;0),"※金额不能填负数，方向反了就换一列填",IF($D1992="","※没填收支类别，分类报表会漏掉这一笔",IF(ISNA(MATCH($D1992,类别表,0)),"※收支类别不在【基础资料】的清单里",IF(AND($L1992="内部转账",$M1992=""),"△内部转账要在「对方账户」写上另一头",IF(AND($L1992="内部转账",$M1992=$C1992),"※对方账户跟本账户是同一个",IF(AND($L1992&lt;&gt;"内部转账",$M1992&lt;&gt;""),"△填了对方账户，但类别不是内部转账",IF($H1992&lt;0,"△这一笔之后该账户余额成负数了，核一下",""))))))))))))</f>
        <v/>
      </c>
    </row>
    <row r="1993">
      <c r="A1993" s="17">
        <f>IF($C1993="","",COUNTA($C$5:$C1993))</f>
        <v/>
      </c>
      <c r="B1993" s="20" t="n"/>
      <c r="C1993" s="18" t="n"/>
      <c r="D1993" s="18" t="n"/>
      <c r="E1993" s="26" t="n"/>
      <c r="F1993" s="19" t="n"/>
      <c r="G1993" s="19" t="n"/>
      <c r="H1993" s="27">
        <f>IF($C1993="","",ROUND(SUMIF(账户表,$C1993,账户期初)+SUMIFS($F$5:F1993,$C$5:C1993,$C1993)-SUMIFS($G$5:G1993,$C$5:C1993,$C1993),2))</f>
        <v/>
      </c>
      <c r="I1993" s="18" t="n"/>
      <c r="J1993" s="18" t="n"/>
      <c r="K1993" s="28">
        <f>IF($B1993="","",--TEXT($B1993,"yyyymm"))</f>
        <v/>
      </c>
      <c r="L1993" s="29">
        <f>IF($D1993="","",IFERROR(INDEX(类别属性,MATCH($D1993,类别表,0)),""))</f>
        <v/>
      </c>
      <c r="M1993" s="18" t="n"/>
      <c r="N1993" s="18" t="n"/>
      <c r="O1993" s="26" t="n"/>
      <c r="P1993" s="21">
        <f>IF($C1993="","",IF(ISNA(MATCH($C1993,账户表,0)),"※这个账户不在【基础资料】的账户档案里",IF($B1993="","※没填日期，这一笔不会进任何月份的报表",IF(AND($F1993&lt;&gt;"",$G1993&lt;&gt;""),"※收入和支出不能同时填",IF(AND(N($F1993)=0,N($G1993)=0),"※收入和支出都没填",IF(OR(N($F1993)&lt;0,N($G1993)&lt;0),"※金额不能填负数，方向反了就换一列填",IF($D1993="","※没填收支类别，分类报表会漏掉这一笔",IF(ISNA(MATCH($D1993,类别表,0)),"※收支类别不在【基础资料】的清单里",IF(AND($L1993="内部转账",$M1993=""),"△内部转账要在「对方账户」写上另一头",IF(AND($L1993="内部转账",$M1993=$C1993),"※对方账户跟本账户是同一个",IF(AND($L1993&lt;&gt;"内部转账",$M1993&lt;&gt;""),"△填了对方账户，但类别不是内部转账",IF($H1993&lt;0,"△这一笔之后该账户余额成负数了，核一下",""))))))))))))</f>
        <v/>
      </c>
    </row>
    <row r="1994">
      <c r="A1994" s="17">
        <f>IF($C1994="","",COUNTA($C$5:$C1994))</f>
        <v/>
      </c>
      <c r="B1994" s="20" t="n"/>
      <c r="C1994" s="18" t="n"/>
      <c r="D1994" s="18" t="n"/>
      <c r="E1994" s="26" t="n"/>
      <c r="F1994" s="19" t="n"/>
      <c r="G1994" s="19" t="n"/>
      <c r="H1994" s="27">
        <f>IF($C1994="","",ROUND(SUMIF(账户表,$C1994,账户期初)+SUMIFS($F$5:F1994,$C$5:C1994,$C1994)-SUMIFS($G$5:G1994,$C$5:C1994,$C1994),2))</f>
        <v/>
      </c>
      <c r="I1994" s="18" t="n"/>
      <c r="J1994" s="18" t="n"/>
      <c r="K1994" s="28">
        <f>IF($B1994="","",--TEXT($B1994,"yyyymm"))</f>
        <v/>
      </c>
      <c r="L1994" s="29">
        <f>IF($D1994="","",IFERROR(INDEX(类别属性,MATCH($D1994,类别表,0)),""))</f>
        <v/>
      </c>
      <c r="M1994" s="18" t="n"/>
      <c r="N1994" s="18" t="n"/>
      <c r="O1994" s="26" t="n"/>
      <c r="P1994" s="21">
        <f>IF($C1994="","",IF(ISNA(MATCH($C1994,账户表,0)),"※这个账户不在【基础资料】的账户档案里",IF($B1994="","※没填日期，这一笔不会进任何月份的报表",IF(AND($F1994&lt;&gt;"",$G1994&lt;&gt;""),"※收入和支出不能同时填",IF(AND(N($F1994)=0,N($G1994)=0),"※收入和支出都没填",IF(OR(N($F1994)&lt;0,N($G1994)&lt;0),"※金额不能填负数，方向反了就换一列填",IF($D1994="","※没填收支类别，分类报表会漏掉这一笔",IF(ISNA(MATCH($D1994,类别表,0)),"※收支类别不在【基础资料】的清单里",IF(AND($L1994="内部转账",$M1994=""),"△内部转账要在「对方账户」写上另一头",IF(AND($L1994="内部转账",$M1994=$C1994),"※对方账户跟本账户是同一个",IF(AND($L1994&lt;&gt;"内部转账",$M1994&lt;&gt;""),"△填了对方账户，但类别不是内部转账",IF($H1994&lt;0,"△这一笔之后该账户余额成负数了，核一下",""))))))))))))</f>
        <v/>
      </c>
    </row>
    <row r="1995">
      <c r="A1995" s="17">
        <f>IF($C1995="","",COUNTA($C$5:$C1995))</f>
        <v/>
      </c>
      <c r="B1995" s="20" t="n"/>
      <c r="C1995" s="18" t="n"/>
      <c r="D1995" s="18" t="n"/>
      <c r="E1995" s="26" t="n"/>
      <c r="F1995" s="19" t="n"/>
      <c r="G1995" s="19" t="n"/>
      <c r="H1995" s="27">
        <f>IF($C1995="","",ROUND(SUMIF(账户表,$C1995,账户期初)+SUMIFS($F$5:F1995,$C$5:C1995,$C1995)-SUMIFS($G$5:G1995,$C$5:C1995,$C1995),2))</f>
        <v/>
      </c>
      <c r="I1995" s="18" t="n"/>
      <c r="J1995" s="18" t="n"/>
      <c r="K1995" s="28">
        <f>IF($B1995="","",--TEXT($B1995,"yyyymm"))</f>
        <v/>
      </c>
      <c r="L1995" s="29">
        <f>IF($D1995="","",IFERROR(INDEX(类别属性,MATCH($D1995,类别表,0)),""))</f>
        <v/>
      </c>
      <c r="M1995" s="18" t="n"/>
      <c r="N1995" s="18" t="n"/>
      <c r="O1995" s="26" t="n"/>
      <c r="P1995" s="21">
        <f>IF($C1995="","",IF(ISNA(MATCH($C1995,账户表,0)),"※这个账户不在【基础资料】的账户档案里",IF($B1995="","※没填日期，这一笔不会进任何月份的报表",IF(AND($F1995&lt;&gt;"",$G1995&lt;&gt;""),"※收入和支出不能同时填",IF(AND(N($F1995)=0,N($G1995)=0),"※收入和支出都没填",IF(OR(N($F1995)&lt;0,N($G1995)&lt;0),"※金额不能填负数，方向反了就换一列填",IF($D1995="","※没填收支类别，分类报表会漏掉这一笔",IF(ISNA(MATCH($D1995,类别表,0)),"※收支类别不在【基础资料】的清单里",IF(AND($L1995="内部转账",$M1995=""),"△内部转账要在「对方账户」写上另一头",IF(AND($L1995="内部转账",$M1995=$C1995),"※对方账户跟本账户是同一个",IF(AND($L1995&lt;&gt;"内部转账",$M1995&lt;&gt;""),"△填了对方账户，但类别不是内部转账",IF($H1995&lt;0,"△这一笔之后该账户余额成负数了，核一下",""))))))))))))</f>
        <v/>
      </c>
    </row>
    <row r="1996">
      <c r="A1996" s="17">
        <f>IF($C1996="","",COUNTA($C$5:$C1996))</f>
        <v/>
      </c>
      <c r="B1996" s="20" t="n"/>
      <c r="C1996" s="18" t="n"/>
      <c r="D1996" s="18" t="n"/>
      <c r="E1996" s="26" t="n"/>
      <c r="F1996" s="19" t="n"/>
      <c r="G1996" s="19" t="n"/>
      <c r="H1996" s="27">
        <f>IF($C1996="","",ROUND(SUMIF(账户表,$C1996,账户期初)+SUMIFS($F$5:F1996,$C$5:C1996,$C1996)-SUMIFS($G$5:G1996,$C$5:C1996,$C1996),2))</f>
        <v/>
      </c>
      <c r="I1996" s="18" t="n"/>
      <c r="J1996" s="18" t="n"/>
      <c r="K1996" s="28">
        <f>IF($B1996="","",--TEXT($B1996,"yyyymm"))</f>
        <v/>
      </c>
      <c r="L1996" s="29">
        <f>IF($D1996="","",IFERROR(INDEX(类别属性,MATCH($D1996,类别表,0)),""))</f>
        <v/>
      </c>
      <c r="M1996" s="18" t="n"/>
      <c r="N1996" s="18" t="n"/>
      <c r="O1996" s="26" t="n"/>
      <c r="P1996" s="21">
        <f>IF($C1996="","",IF(ISNA(MATCH($C1996,账户表,0)),"※这个账户不在【基础资料】的账户档案里",IF($B1996="","※没填日期，这一笔不会进任何月份的报表",IF(AND($F1996&lt;&gt;"",$G1996&lt;&gt;""),"※收入和支出不能同时填",IF(AND(N($F1996)=0,N($G1996)=0),"※收入和支出都没填",IF(OR(N($F1996)&lt;0,N($G1996)&lt;0),"※金额不能填负数，方向反了就换一列填",IF($D1996="","※没填收支类别，分类报表会漏掉这一笔",IF(ISNA(MATCH($D1996,类别表,0)),"※收支类别不在【基础资料】的清单里",IF(AND($L1996="内部转账",$M1996=""),"△内部转账要在「对方账户」写上另一头",IF(AND($L1996="内部转账",$M1996=$C1996),"※对方账户跟本账户是同一个",IF(AND($L1996&lt;&gt;"内部转账",$M1996&lt;&gt;""),"△填了对方账户，但类别不是内部转账",IF($H1996&lt;0,"△这一笔之后该账户余额成负数了，核一下",""))))))))))))</f>
        <v/>
      </c>
    </row>
    <row r="1997">
      <c r="A1997" s="17">
        <f>IF($C1997="","",COUNTA($C$5:$C1997))</f>
        <v/>
      </c>
      <c r="B1997" s="20" t="n"/>
      <c r="C1997" s="18" t="n"/>
      <c r="D1997" s="18" t="n"/>
      <c r="E1997" s="26" t="n"/>
      <c r="F1997" s="19" t="n"/>
      <c r="G1997" s="19" t="n"/>
      <c r="H1997" s="27">
        <f>IF($C1997="","",ROUND(SUMIF(账户表,$C1997,账户期初)+SUMIFS($F$5:F1997,$C$5:C1997,$C1997)-SUMIFS($G$5:G1997,$C$5:C1997,$C1997),2))</f>
        <v/>
      </c>
      <c r="I1997" s="18" t="n"/>
      <c r="J1997" s="18" t="n"/>
      <c r="K1997" s="28">
        <f>IF($B1997="","",--TEXT($B1997,"yyyymm"))</f>
        <v/>
      </c>
      <c r="L1997" s="29">
        <f>IF($D1997="","",IFERROR(INDEX(类别属性,MATCH($D1997,类别表,0)),""))</f>
        <v/>
      </c>
      <c r="M1997" s="18" t="n"/>
      <c r="N1997" s="18" t="n"/>
      <c r="O1997" s="26" t="n"/>
      <c r="P1997" s="21">
        <f>IF($C1997="","",IF(ISNA(MATCH($C1997,账户表,0)),"※这个账户不在【基础资料】的账户档案里",IF($B1997="","※没填日期，这一笔不会进任何月份的报表",IF(AND($F1997&lt;&gt;"",$G1997&lt;&gt;""),"※收入和支出不能同时填",IF(AND(N($F1997)=0,N($G1997)=0),"※收入和支出都没填",IF(OR(N($F1997)&lt;0,N($G1997)&lt;0),"※金额不能填负数，方向反了就换一列填",IF($D1997="","※没填收支类别，分类报表会漏掉这一笔",IF(ISNA(MATCH($D1997,类别表,0)),"※收支类别不在【基础资料】的清单里",IF(AND($L1997="内部转账",$M1997=""),"△内部转账要在「对方账户」写上另一头",IF(AND($L1997="内部转账",$M1997=$C1997),"※对方账户跟本账户是同一个",IF(AND($L1997&lt;&gt;"内部转账",$M1997&lt;&gt;""),"△填了对方账户，但类别不是内部转账",IF($H1997&lt;0,"△这一笔之后该账户余额成负数了，核一下",""))))))))))))</f>
        <v/>
      </c>
    </row>
    <row r="1998">
      <c r="A1998" s="17">
        <f>IF($C1998="","",COUNTA($C$5:$C1998))</f>
        <v/>
      </c>
      <c r="B1998" s="20" t="n"/>
      <c r="C1998" s="18" t="n"/>
      <c r="D1998" s="18" t="n"/>
      <c r="E1998" s="26" t="n"/>
      <c r="F1998" s="19" t="n"/>
      <c r="G1998" s="19" t="n"/>
      <c r="H1998" s="27">
        <f>IF($C1998="","",ROUND(SUMIF(账户表,$C1998,账户期初)+SUMIFS($F$5:F1998,$C$5:C1998,$C1998)-SUMIFS($G$5:G1998,$C$5:C1998,$C1998),2))</f>
        <v/>
      </c>
      <c r="I1998" s="18" t="n"/>
      <c r="J1998" s="18" t="n"/>
      <c r="K1998" s="28">
        <f>IF($B1998="","",--TEXT($B1998,"yyyymm"))</f>
        <v/>
      </c>
      <c r="L1998" s="29">
        <f>IF($D1998="","",IFERROR(INDEX(类别属性,MATCH($D1998,类别表,0)),""))</f>
        <v/>
      </c>
      <c r="M1998" s="18" t="n"/>
      <c r="N1998" s="18" t="n"/>
      <c r="O1998" s="26" t="n"/>
      <c r="P1998" s="21">
        <f>IF($C1998="","",IF(ISNA(MATCH($C1998,账户表,0)),"※这个账户不在【基础资料】的账户档案里",IF($B1998="","※没填日期，这一笔不会进任何月份的报表",IF(AND($F1998&lt;&gt;"",$G1998&lt;&gt;""),"※收入和支出不能同时填",IF(AND(N($F1998)=0,N($G1998)=0),"※收入和支出都没填",IF(OR(N($F1998)&lt;0,N($G1998)&lt;0),"※金额不能填负数，方向反了就换一列填",IF($D1998="","※没填收支类别，分类报表会漏掉这一笔",IF(ISNA(MATCH($D1998,类别表,0)),"※收支类别不在【基础资料】的清单里",IF(AND($L1998="内部转账",$M1998=""),"△内部转账要在「对方账户」写上另一头",IF(AND($L1998="内部转账",$M1998=$C1998),"※对方账户跟本账户是同一个",IF(AND($L1998&lt;&gt;"内部转账",$M1998&lt;&gt;""),"△填了对方账户，但类别不是内部转账",IF($H1998&lt;0,"△这一笔之后该账户余额成负数了，核一下",""))))))))))))</f>
        <v/>
      </c>
    </row>
    <row r="1999">
      <c r="A1999" s="17">
        <f>IF($C1999="","",COUNTA($C$5:$C1999))</f>
        <v/>
      </c>
      <c r="B1999" s="20" t="n"/>
      <c r="C1999" s="18" t="n"/>
      <c r="D1999" s="18" t="n"/>
      <c r="E1999" s="26" t="n"/>
      <c r="F1999" s="19" t="n"/>
      <c r="G1999" s="19" t="n"/>
      <c r="H1999" s="27">
        <f>IF($C1999="","",ROUND(SUMIF(账户表,$C1999,账户期初)+SUMIFS($F$5:F1999,$C$5:C1999,$C1999)-SUMIFS($G$5:G1999,$C$5:C1999,$C1999),2))</f>
        <v/>
      </c>
      <c r="I1999" s="18" t="n"/>
      <c r="J1999" s="18" t="n"/>
      <c r="K1999" s="28">
        <f>IF($B1999="","",--TEXT($B1999,"yyyymm"))</f>
        <v/>
      </c>
      <c r="L1999" s="29">
        <f>IF($D1999="","",IFERROR(INDEX(类别属性,MATCH($D1999,类别表,0)),""))</f>
        <v/>
      </c>
      <c r="M1999" s="18" t="n"/>
      <c r="N1999" s="18" t="n"/>
      <c r="O1999" s="26" t="n"/>
      <c r="P1999" s="21">
        <f>IF($C1999="","",IF(ISNA(MATCH($C1999,账户表,0)),"※这个账户不在【基础资料】的账户档案里",IF($B1999="","※没填日期，这一笔不会进任何月份的报表",IF(AND($F1999&lt;&gt;"",$G1999&lt;&gt;""),"※收入和支出不能同时填",IF(AND(N($F1999)=0,N($G1999)=0),"※收入和支出都没填",IF(OR(N($F1999)&lt;0,N($G1999)&lt;0),"※金额不能填负数，方向反了就换一列填",IF($D1999="","※没填收支类别，分类报表会漏掉这一笔",IF(ISNA(MATCH($D1999,类别表,0)),"※收支类别不在【基础资料】的清单里",IF(AND($L1999="内部转账",$M1999=""),"△内部转账要在「对方账户」写上另一头",IF(AND($L1999="内部转账",$M1999=$C1999),"※对方账户跟本账户是同一个",IF(AND($L1999&lt;&gt;"内部转账",$M1999&lt;&gt;""),"△填了对方账户，但类别不是内部转账",IF($H1999&lt;0,"△这一笔之后该账户余额成负数了，核一下",""))))))))))))</f>
        <v/>
      </c>
    </row>
    <row r="2000">
      <c r="A2000" s="17">
        <f>IF($C2000="","",COUNTA($C$5:$C2000))</f>
        <v/>
      </c>
      <c r="B2000" s="20" t="n"/>
      <c r="C2000" s="18" t="n"/>
      <c r="D2000" s="18" t="n"/>
      <c r="E2000" s="26" t="n"/>
      <c r="F2000" s="19" t="n"/>
      <c r="G2000" s="19" t="n"/>
      <c r="H2000" s="27">
        <f>IF($C2000="","",ROUND(SUMIF(账户表,$C2000,账户期初)+SUMIFS($F$5:F2000,$C$5:C2000,$C2000)-SUMIFS($G$5:G2000,$C$5:C2000,$C2000),2))</f>
        <v/>
      </c>
      <c r="I2000" s="18" t="n"/>
      <c r="J2000" s="18" t="n"/>
      <c r="K2000" s="28">
        <f>IF($B2000="","",--TEXT($B2000,"yyyymm"))</f>
        <v/>
      </c>
      <c r="L2000" s="29">
        <f>IF($D2000="","",IFERROR(INDEX(类别属性,MATCH($D2000,类别表,0)),""))</f>
        <v/>
      </c>
      <c r="M2000" s="18" t="n"/>
      <c r="N2000" s="18" t="n"/>
      <c r="O2000" s="26" t="n"/>
      <c r="P2000" s="21">
        <f>IF($C2000="","",IF(ISNA(MATCH($C2000,账户表,0)),"※这个账户不在【基础资料】的账户档案里",IF($B2000="","※没填日期，这一笔不会进任何月份的报表",IF(AND($F2000&lt;&gt;"",$G2000&lt;&gt;""),"※收入和支出不能同时填",IF(AND(N($F2000)=0,N($G2000)=0),"※收入和支出都没填",IF(OR(N($F2000)&lt;0,N($G2000)&lt;0),"※金额不能填负数，方向反了就换一列填",IF($D2000="","※没填收支类别，分类报表会漏掉这一笔",IF(ISNA(MATCH($D2000,类别表,0)),"※收支类别不在【基础资料】的清单里",IF(AND($L2000="内部转账",$M2000=""),"△内部转账要在「对方账户」写上另一头",IF(AND($L2000="内部转账",$M2000=$C2000),"※对方账户跟本账户是同一个",IF(AND($L2000&lt;&gt;"内部转账",$M2000&lt;&gt;""),"△填了对方账户，但类别不是内部转账",IF($H2000&lt;0,"△这一笔之后该账户余额成负数了，核一下",""))))))))))))</f>
        <v/>
      </c>
    </row>
    <row r="2001">
      <c r="A2001" s="17">
        <f>IF($C2001="","",COUNTA($C$5:$C2001))</f>
        <v/>
      </c>
      <c r="B2001" s="20" t="n"/>
      <c r="C2001" s="18" t="n"/>
      <c r="D2001" s="18" t="n"/>
      <c r="E2001" s="26" t="n"/>
      <c r="F2001" s="19" t="n"/>
      <c r="G2001" s="19" t="n"/>
      <c r="H2001" s="27">
        <f>IF($C2001="","",ROUND(SUMIF(账户表,$C2001,账户期初)+SUMIFS($F$5:F2001,$C$5:C2001,$C2001)-SUMIFS($G$5:G2001,$C$5:C2001,$C2001),2))</f>
        <v/>
      </c>
      <c r="I2001" s="18" t="n"/>
      <c r="J2001" s="18" t="n"/>
      <c r="K2001" s="28">
        <f>IF($B2001="","",--TEXT($B2001,"yyyymm"))</f>
        <v/>
      </c>
      <c r="L2001" s="29">
        <f>IF($D2001="","",IFERROR(INDEX(类别属性,MATCH($D2001,类别表,0)),""))</f>
        <v/>
      </c>
      <c r="M2001" s="18" t="n"/>
      <c r="N2001" s="18" t="n"/>
      <c r="O2001" s="26" t="n"/>
      <c r="P2001" s="21">
        <f>IF($C2001="","",IF(ISNA(MATCH($C2001,账户表,0)),"※这个账户不在【基础资料】的账户档案里",IF($B2001="","※没填日期，这一笔不会进任何月份的报表",IF(AND($F2001&lt;&gt;"",$G2001&lt;&gt;""),"※收入和支出不能同时填",IF(AND(N($F2001)=0,N($G2001)=0),"※收入和支出都没填",IF(OR(N($F2001)&lt;0,N($G2001)&lt;0),"※金额不能填负数，方向反了就换一列填",IF($D2001="","※没填收支类别，分类报表会漏掉这一笔",IF(ISNA(MATCH($D2001,类别表,0)),"※收支类别不在【基础资料】的清单里",IF(AND($L2001="内部转账",$M2001=""),"△内部转账要在「对方账户」写上另一头",IF(AND($L2001="内部转账",$M2001=$C2001),"※对方账户跟本账户是同一个",IF(AND($L2001&lt;&gt;"内部转账",$M2001&lt;&gt;""),"△填了对方账户，但类别不是内部转账",IF($H2001&lt;0,"△这一笔之后该账户余额成负数了，核一下",""))))))))))))</f>
        <v/>
      </c>
    </row>
    <row r="2002">
      <c r="A2002" s="17">
        <f>IF($C2002="","",COUNTA($C$5:$C2002))</f>
        <v/>
      </c>
      <c r="B2002" s="20" t="n"/>
      <c r="C2002" s="18" t="n"/>
      <c r="D2002" s="18" t="n"/>
      <c r="E2002" s="26" t="n"/>
      <c r="F2002" s="19" t="n"/>
      <c r="G2002" s="19" t="n"/>
      <c r="H2002" s="27">
        <f>IF($C2002="","",ROUND(SUMIF(账户表,$C2002,账户期初)+SUMIFS($F$5:F2002,$C$5:C2002,$C2002)-SUMIFS($G$5:G2002,$C$5:C2002,$C2002),2))</f>
        <v/>
      </c>
      <c r="I2002" s="18" t="n"/>
      <c r="J2002" s="18" t="n"/>
      <c r="K2002" s="28">
        <f>IF($B2002="","",--TEXT($B2002,"yyyymm"))</f>
        <v/>
      </c>
      <c r="L2002" s="29">
        <f>IF($D2002="","",IFERROR(INDEX(类别属性,MATCH($D2002,类别表,0)),""))</f>
        <v/>
      </c>
      <c r="M2002" s="18" t="n"/>
      <c r="N2002" s="18" t="n"/>
      <c r="O2002" s="26" t="n"/>
      <c r="P2002" s="21">
        <f>IF($C2002="","",IF(ISNA(MATCH($C2002,账户表,0)),"※这个账户不在【基础资料】的账户档案里",IF($B2002="","※没填日期，这一笔不会进任何月份的报表",IF(AND($F2002&lt;&gt;"",$G2002&lt;&gt;""),"※收入和支出不能同时填",IF(AND(N($F2002)=0,N($G2002)=0),"※收入和支出都没填",IF(OR(N($F2002)&lt;0,N($G2002)&lt;0),"※金额不能填负数，方向反了就换一列填",IF($D2002="","※没填收支类别，分类报表会漏掉这一笔",IF(ISNA(MATCH($D2002,类别表,0)),"※收支类别不在【基础资料】的清单里",IF(AND($L2002="内部转账",$M2002=""),"△内部转账要在「对方账户」写上另一头",IF(AND($L2002="内部转账",$M2002=$C2002),"※对方账户跟本账户是同一个",IF(AND($L2002&lt;&gt;"内部转账",$M2002&lt;&gt;""),"△填了对方账户，但类别不是内部转账",IF($H2002&lt;0,"△这一笔之后该账户余额成负数了，核一下",""))))))))))))</f>
        <v/>
      </c>
    </row>
    <row r="2003">
      <c r="A2003" s="17">
        <f>IF($C2003="","",COUNTA($C$5:$C2003))</f>
        <v/>
      </c>
      <c r="B2003" s="20" t="n"/>
      <c r="C2003" s="18" t="n"/>
      <c r="D2003" s="18" t="n"/>
      <c r="E2003" s="26" t="n"/>
      <c r="F2003" s="19" t="n"/>
      <c r="G2003" s="19" t="n"/>
      <c r="H2003" s="27">
        <f>IF($C2003="","",ROUND(SUMIF(账户表,$C2003,账户期初)+SUMIFS($F$5:F2003,$C$5:C2003,$C2003)-SUMIFS($G$5:G2003,$C$5:C2003,$C2003),2))</f>
        <v/>
      </c>
      <c r="I2003" s="18" t="n"/>
      <c r="J2003" s="18" t="n"/>
      <c r="K2003" s="28">
        <f>IF($B2003="","",--TEXT($B2003,"yyyymm"))</f>
        <v/>
      </c>
      <c r="L2003" s="29">
        <f>IF($D2003="","",IFERROR(INDEX(类别属性,MATCH($D2003,类别表,0)),""))</f>
        <v/>
      </c>
      <c r="M2003" s="18" t="n"/>
      <c r="N2003" s="18" t="n"/>
      <c r="O2003" s="26" t="n"/>
      <c r="P2003" s="21">
        <f>IF($C2003="","",IF(ISNA(MATCH($C2003,账户表,0)),"※这个账户不在【基础资料】的账户档案里",IF($B2003="","※没填日期，这一笔不会进任何月份的报表",IF(AND($F2003&lt;&gt;"",$G2003&lt;&gt;""),"※收入和支出不能同时填",IF(AND(N($F2003)=0,N($G2003)=0),"※收入和支出都没填",IF(OR(N($F2003)&lt;0,N($G2003)&lt;0),"※金额不能填负数，方向反了就换一列填",IF($D2003="","※没填收支类别，分类报表会漏掉这一笔",IF(ISNA(MATCH($D2003,类别表,0)),"※收支类别不在【基础资料】的清单里",IF(AND($L2003="内部转账",$M2003=""),"△内部转账要在「对方账户」写上另一头",IF(AND($L2003="内部转账",$M2003=$C2003),"※对方账户跟本账户是同一个",IF(AND($L2003&lt;&gt;"内部转账",$M2003&lt;&gt;""),"△填了对方账户，但类别不是内部转账",IF($H2003&lt;0,"△这一笔之后该账户余额成负数了，核一下",""))))))))))))</f>
        <v/>
      </c>
    </row>
    <row r="2004">
      <c r="A2004" s="17">
        <f>IF($C2004="","",COUNTA($C$5:$C2004))</f>
        <v/>
      </c>
      <c r="B2004" s="20" t="n"/>
      <c r="C2004" s="18" t="n"/>
      <c r="D2004" s="18" t="n"/>
      <c r="E2004" s="26" t="n"/>
      <c r="F2004" s="19" t="n"/>
      <c r="G2004" s="19" t="n"/>
      <c r="H2004" s="27">
        <f>IF($C2004="","",ROUND(SUMIF(账户表,$C2004,账户期初)+SUMIFS($F$5:F2004,$C$5:C2004,$C2004)-SUMIFS($G$5:G2004,$C$5:C2004,$C2004),2))</f>
        <v/>
      </c>
      <c r="I2004" s="18" t="n"/>
      <c r="J2004" s="18" t="n"/>
      <c r="K2004" s="28">
        <f>IF($B2004="","",--TEXT($B2004,"yyyymm"))</f>
        <v/>
      </c>
      <c r="L2004" s="29">
        <f>IF($D2004="","",IFERROR(INDEX(类别属性,MATCH($D2004,类别表,0)),""))</f>
        <v/>
      </c>
      <c r="M2004" s="18" t="n"/>
      <c r="N2004" s="18" t="n"/>
      <c r="O2004" s="26" t="n"/>
      <c r="P2004" s="21">
        <f>IF($C2004="","",IF(ISNA(MATCH($C2004,账户表,0)),"※这个账户不在【基础资料】的账户档案里",IF($B2004="","※没填日期，这一笔不会进任何月份的报表",IF(AND($F2004&lt;&gt;"",$G2004&lt;&gt;""),"※收入和支出不能同时填",IF(AND(N($F2004)=0,N($G2004)=0),"※收入和支出都没填",IF(OR(N($F2004)&lt;0,N($G2004)&lt;0),"※金额不能填负数，方向反了就换一列填",IF($D2004="","※没填收支类别，分类报表会漏掉这一笔",IF(ISNA(MATCH($D2004,类别表,0)),"※收支类别不在【基础资料】的清单里",IF(AND($L2004="内部转账",$M2004=""),"△内部转账要在「对方账户」写上另一头",IF(AND($L2004="内部转账",$M2004=$C2004),"※对方账户跟本账户是同一个",IF(AND($L2004&lt;&gt;"内部转账",$M2004&lt;&gt;""),"△填了对方账户，但类别不是内部转账",IF($H2004&lt;0,"△这一笔之后该账户余额成负数了，核一下",""))))))))))))</f>
        <v/>
      </c>
    </row>
    <row r="2005">
      <c r="A2005" s="17">
        <f>IF($C2005="","",COUNTA($C$5:$C2005))</f>
        <v/>
      </c>
      <c r="B2005" s="20" t="n"/>
      <c r="C2005" s="18" t="n"/>
      <c r="D2005" s="18" t="n"/>
      <c r="E2005" s="26" t="n"/>
      <c r="F2005" s="19" t="n"/>
      <c r="G2005" s="19" t="n"/>
      <c r="H2005" s="27">
        <f>IF($C2005="","",ROUND(SUMIF(账户表,$C2005,账户期初)+SUMIFS($F$5:F2005,$C$5:C2005,$C2005)-SUMIFS($G$5:G2005,$C$5:C2005,$C2005),2))</f>
        <v/>
      </c>
      <c r="I2005" s="18" t="n"/>
      <c r="J2005" s="18" t="n"/>
      <c r="K2005" s="28">
        <f>IF($B2005="","",--TEXT($B2005,"yyyymm"))</f>
        <v/>
      </c>
      <c r="L2005" s="29">
        <f>IF($D2005="","",IFERROR(INDEX(类别属性,MATCH($D2005,类别表,0)),""))</f>
        <v/>
      </c>
      <c r="M2005" s="18" t="n"/>
      <c r="N2005" s="18" t="n"/>
      <c r="O2005" s="26" t="n"/>
      <c r="P2005" s="21">
        <f>IF($C2005="","",IF(ISNA(MATCH($C2005,账户表,0)),"※这个账户不在【基础资料】的账户档案里",IF($B2005="","※没填日期，这一笔不会进任何月份的报表",IF(AND($F2005&lt;&gt;"",$G2005&lt;&gt;""),"※收入和支出不能同时填",IF(AND(N($F2005)=0,N($G2005)=0),"※收入和支出都没填",IF(OR(N($F2005)&lt;0,N($G2005)&lt;0),"※金额不能填负数，方向反了就换一列填",IF($D2005="","※没填收支类别，分类报表会漏掉这一笔",IF(ISNA(MATCH($D2005,类别表,0)),"※收支类别不在【基础资料】的清单里",IF(AND($L2005="内部转账",$M2005=""),"△内部转账要在「对方账户」写上另一头",IF(AND($L2005="内部转账",$M2005=$C2005),"※对方账户跟本账户是同一个",IF(AND($L2005&lt;&gt;"内部转账",$M2005&lt;&gt;""),"△填了对方账户，但类别不是内部转账",IF($H2005&lt;0,"△这一笔之后该账户余额成负数了，核一下",""))))))))))))</f>
        <v/>
      </c>
    </row>
    <row r="2006">
      <c r="A2006" s="17">
        <f>IF($C2006="","",COUNTA($C$5:$C2006))</f>
        <v/>
      </c>
      <c r="B2006" s="20" t="n"/>
      <c r="C2006" s="18" t="n"/>
      <c r="D2006" s="18" t="n"/>
      <c r="E2006" s="26" t="n"/>
      <c r="F2006" s="19" t="n"/>
      <c r="G2006" s="19" t="n"/>
      <c r="H2006" s="27">
        <f>IF($C2006="","",ROUND(SUMIF(账户表,$C2006,账户期初)+SUMIFS($F$5:F2006,$C$5:C2006,$C2006)-SUMIFS($G$5:G2006,$C$5:C2006,$C2006),2))</f>
        <v/>
      </c>
      <c r="I2006" s="18" t="n"/>
      <c r="J2006" s="18" t="n"/>
      <c r="K2006" s="28">
        <f>IF($B2006="","",--TEXT($B2006,"yyyymm"))</f>
        <v/>
      </c>
      <c r="L2006" s="29">
        <f>IF($D2006="","",IFERROR(INDEX(类别属性,MATCH($D2006,类别表,0)),""))</f>
        <v/>
      </c>
      <c r="M2006" s="18" t="n"/>
      <c r="N2006" s="18" t="n"/>
      <c r="O2006" s="26" t="n"/>
      <c r="P2006" s="21">
        <f>IF($C2006="","",IF(ISNA(MATCH($C2006,账户表,0)),"※这个账户不在【基础资料】的账户档案里",IF($B2006="","※没填日期，这一笔不会进任何月份的报表",IF(AND($F2006&lt;&gt;"",$G2006&lt;&gt;""),"※收入和支出不能同时填",IF(AND(N($F2006)=0,N($G2006)=0),"※收入和支出都没填",IF(OR(N($F2006)&lt;0,N($G2006)&lt;0),"※金额不能填负数，方向反了就换一列填",IF($D2006="","※没填收支类别，分类报表会漏掉这一笔",IF(ISNA(MATCH($D2006,类别表,0)),"※收支类别不在【基础资料】的清单里",IF(AND($L2006="内部转账",$M2006=""),"△内部转账要在「对方账户」写上另一头",IF(AND($L2006="内部转账",$M2006=$C2006),"※对方账户跟本账户是同一个",IF(AND($L2006&lt;&gt;"内部转账",$M2006&lt;&gt;""),"△填了对方账户，但类别不是内部转账",IF($H2006&lt;0,"△这一笔之后该账户余额成负数了，核一下",""))))))))))))</f>
        <v/>
      </c>
    </row>
    <row r="2007">
      <c r="A2007" s="17">
        <f>IF($C2007="","",COUNTA($C$5:$C2007))</f>
        <v/>
      </c>
      <c r="B2007" s="20" t="n"/>
      <c r="C2007" s="18" t="n"/>
      <c r="D2007" s="18" t="n"/>
      <c r="E2007" s="26" t="n"/>
      <c r="F2007" s="19" t="n"/>
      <c r="G2007" s="19" t="n"/>
      <c r="H2007" s="27">
        <f>IF($C2007="","",ROUND(SUMIF(账户表,$C2007,账户期初)+SUMIFS($F$5:F2007,$C$5:C2007,$C2007)-SUMIFS($G$5:G2007,$C$5:C2007,$C2007),2))</f>
        <v/>
      </c>
      <c r="I2007" s="18" t="n"/>
      <c r="J2007" s="18" t="n"/>
      <c r="K2007" s="28">
        <f>IF($B2007="","",--TEXT($B2007,"yyyymm"))</f>
        <v/>
      </c>
      <c r="L2007" s="29">
        <f>IF($D2007="","",IFERROR(INDEX(类别属性,MATCH($D2007,类别表,0)),""))</f>
        <v/>
      </c>
      <c r="M2007" s="18" t="n"/>
      <c r="N2007" s="18" t="n"/>
      <c r="O2007" s="26" t="n"/>
      <c r="P2007" s="21">
        <f>IF($C2007="","",IF(ISNA(MATCH($C2007,账户表,0)),"※这个账户不在【基础资料】的账户档案里",IF($B2007="","※没填日期，这一笔不会进任何月份的报表",IF(AND($F2007&lt;&gt;"",$G2007&lt;&gt;""),"※收入和支出不能同时填",IF(AND(N($F2007)=0,N($G2007)=0),"※收入和支出都没填",IF(OR(N($F2007)&lt;0,N($G2007)&lt;0),"※金额不能填负数，方向反了就换一列填",IF($D2007="","※没填收支类别，分类报表会漏掉这一笔",IF(ISNA(MATCH($D2007,类别表,0)),"※收支类别不在【基础资料】的清单里",IF(AND($L2007="内部转账",$M2007=""),"△内部转账要在「对方账户」写上另一头",IF(AND($L2007="内部转账",$M2007=$C2007),"※对方账户跟本账户是同一个",IF(AND($L2007&lt;&gt;"内部转账",$M2007&lt;&gt;""),"△填了对方账户，但类别不是内部转账",IF($H2007&lt;0,"△这一笔之后该账户余额成负数了，核一下",""))))))))))))</f>
        <v/>
      </c>
    </row>
    <row r="2008">
      <c r="A2008" s="17">
        <f>IF($C2008="","",COUNTA($C$5:$C2008))</f>
        <v/>
      </c>
      <c r="B2008" s="20" t="n"/>
      <c r="C2008" s="18" t="n"/>
      <c r="D2008" s="18" t="n"/>
      <c r="E2008" s="26" t="n"/>
      <c r="F2008" s="19" t="n"/>
      <c r="G2008" s="19" t="n"/>
      <c r="H2008" s="27">
        <f>IF($C2008="","",ROUND(SUMIF(账户表,$C2008,账户期初)+SUMIFS($F$5:F2008,$C$5:C2008,$C2008)-SUMIFS($G$5:G2008,$C$5:C2008,$C2008),2))</f>
        <v/>
      </c>
      <c r="I2008" s="18" t="n"/>
      <c r="J2008" s="18" t="n"/>
      <c r="K2008" s="28">
        <f>IF($B2008="","",--TEXT($B2008,"yyyymm"))</f>
        <v/>
      </c>
      <c r="L2008" s="29">
        <f>IF($D2008="","",IFERROR(INDEX(类别属性,MATCH($D2008,类别表,0)),""))</f>
        <v/>
      </c>
      <c r="M2008" s="18" t="n"/>
      <c r="N2008" s="18" t="n"/>
      <c r="O2008" s="26" t="n"/>
      <c r="P2008" s="21">
        <f>IF($C2008="","",IF(ISNA(MATCH($C2008,账户表,0)),"※这个账户不在【基础资料】的账户档案里",IF($B2008="","※没填日期，这一笔不会进任何月份的报表",IF(AND($F2008&lt;&gt;"",$G2008&lt;&gt;""),"※收入和支出不能同时填",IF(AND(N($F2008)=0,N($G2008)=0),"※收入和支出都没填",IF(OR(N($F2008)&lt;0,N($G2008)&lt;0),"※金额不能填负数，方向反了就换一列填",IF($D2008="","※没填收支类别，分类报表会漏掉这一笔",IF(ISNA(MATCH($D2008,类别表,0)),"※收支类别不在【基础资料】的清单里",IF(AND($L2008="内部转账",$M2008=""),"△内部转账要在「对方账户」写上另一头",IF(AND($L2008="内部转账",$M2008=$C2008),"※对方账户跟本账户是同一个",IF(AND($L2008&lt;&gt;"内部转账",$M2008&lt;&gt;""),"△填了对方账户，但类别不是内部转账",IF($H2008&lt;0,"△这一笔之后该账户余额成负数了，核一下",""))))))))))))</f>
        <v/>
      </c>
    </row>
    <row r="2009">
      <c r="A2009" s="17">
        <f>IF($C2009="","",COUNTA($C$5:$C2009))</f>
        <v/>
      </c>
      <c r="B2009" s="20" t="n"/>
      <c r="C2009" s="18" t="n"/>
      <c r="D2009" s="18" t="n"/>
      <c r="E2009" s="26" t="n"/>
      <c r="F2009" s="19" t="n"/>
      <c r="G2009" s="19" t="n"/>
      <c r="H2009" s="27">
        <f>IF($C2009="","",ROUND(SUMIF(账户表,$C2009,账户期初)+SUMIFS($F$5:F2009,$C$5:C2009,$C2009)-SUMIFS($G$5:G2009,$C$5:C2009,$C2009),2))</f>
        <v/>
      </c>
      <c r="I2009" s="18" t="n"/>
      <c r="J2009" s="18" t="n"/>
      <c r="K2009" s="28">
        <f>IF($B2009="","",--TEXT($B2009,"yyyymm"))</f>
        <v/>
      </c>
      <c r="L2009" s="29">
        <f>IF($D2009="","",IFERROR(INDEX(类别属性,MATCH($D2009,类别表,0)),""))</f>
        <v/>
      </c>
      <c r="M2009" s="18" t="n"/>
      <c r="N2009" s="18" t="n"/>
      <c r="O2009" s="26" t="n"/>
      <c r="P2009" s="21">
        <f>IF($C2009="","",IF(ISNA(MATCH($C2009,账户表,0)),"※这个账户不在【基础资料】的账户档案里",IF($B2009="","※没填日期，这一笔不会进任何月份的报表",IF(AND($F2009&lt;&gt;"",$G2009&lt;&gt;""),"※收入和支出不能同时填",IF(AND(N($F2009)=0,N($G2009)=0),"※收入和支出都没填",IF(OR(N($F2009)&lt;0,N($G2009)&lt;0),"※金额不能填负数，方向反了就换一列填",IF($D2009="","※没填收支类别，分类报表会漏掉这一笔",IF(ISNA(MATCH($D2009,类别表,0)),"※收支类别不在【基础资料】的清单里",IF(AND($L2009="内部转账",$M2009=""),"△内部转账要在「对方账户」写上另一头",IF(AND($L2009="内部转账",$M2009=$C2009),"※对方账户跟本账户是同一个",IF(AND($L2009&lt;&gt;"内部转账",$M2009&lt;&gt;""),"△填了对方账户，但类别不是内部转账",IF($H2009&lt;0,"△这一笔之后该账户余额成负数了，核一下",""))))))))))))</f>
        <v/>
      </c>
    </row>
    <row r="2010">
      <c r="A2010" s="17">
        <f>IF($C2010="","",COUNTA($C$5:$C2010))</f>
        <v/>
      </c>
      <c r="B2010" s="20" t="n"/>
      <c r="C2010" s="18" t="n"/>
      <c r="D2010" s="18" t="n"/>
      <c r="E2010" s="26" t="n"/>
      <c r="F2010" s="19" t="n"/>
      <c r="G2010" s="19" t="n"/>
      <c r="H2010" s="27">
        <f>IF($C2010="","",ROUND(SUMIF(账户表,$C2010,账户期初)+SUMIFS($F$5:F2010,$C$5:C2010,$C2010)-SUMIFS($G$5:G2010,$C$5:C2010,$C2010),2))</f>
        <v/>
      </c>
      <c r="I2010" s="18" t="n"/>
      <c r="J2010" s="18" t="n"/>
      <c r="K2010" s="28">
        <f>IF($B2010="","",--TEXT($B2010,"yyyymm"))</f>
        <v/>
      </c>
      <c r="L2010" s="29">
        <f>IF($D2010="","",IFERROR(INDEX(类别属性,MATCH($D2010,类别表,0)),""))</f>
        <v/>
      </c>
      <c r="M2010" s="18" t="n"/>
      <c r="N2010" s="18" t="n"/>
      <c r="O2010" s="26" t="n"/>
      <c r="P2010" s="21">
        <f>IF($C2010="","",IF(ISNA(MATCH($C2010,账户表,0)),"※这个账户不在【基础资料】的账户档案里",IF($B2010="","※没填日期，这一笔不会进任何月份的报表",IF(AND($F2010&lt;&gt;"",$G2010&lt;&gt;""),"※收入和支出不能同时填",IF(AND(N($F2010)=0,N($G2010)=0),"※收入和支出都没填",IF(OR(N($F2010)&lt;0,N($G2010)&lt;0),"※金额不能填负数，方向反了就换一列填",IF($D2010="","※没填收支类别，分类报表会漏掉这一笔",IF(ISNA(MATCH($D2010,类别表,0)),"※收支类别不在【基础资料】的清单里",IF(AND($L2010="内部转账",$M2010=""),"△内部转账要在「对方账户」写上另一头",IF(AND($L2010="内部转账",$M2010=$C2010),"※对方账户跟本账户是同一个",IF(AND($L2010&lt;&gt;"内部转账",$M2010&lt;&gt;""),"△填了对方账户，但类别不是内部转账",IF($H2010&lt;0,"△这一笔之后该账户余额成负数了，核一下",""))))))))))))</f>
        <v/>
      </c>
    </row>
    <row r="2011">
      <c r="A2011" s="17">
        <f>IF($C2011="","",COUNTA($C$5:$C2011))</f>
        <v/>
      </c>
      <c r="B2011" s="20" t="n"/>
      <c r="C2011" s="18" t="n"/>
      <c r="D2011" s="18" t="n"/>
      <c r="E2011" s="26" t="n"/>
      <c r="F2011" s="19" t="n"/>
      <c r="G2011" s="19" t="n"/>
      <c r="H2011" s="27">
        <f>IF($C2011="","",ROUND(SUMIF(账户表,$C2011,账户期初)+SUMIFS($F$5:F2011,$C$5:C2011,$C2011)-SUMIFS($G$5:G2011,$C$5:C2011,$C2011),2))</f>
        <v/>
      </c>
      <c r="I2011" s="18" t="n"/>
      <c r="J2011" s="18" t="n"/>
      <c r="K2011" s="28">
        <f>IF($B2011="","",--TEXT($B2011,"yyyymm"))</f>
        <v/>
      </c>
      <c r="L2011" s="29">
        <f>IF($D2011="","",IFERROR(INDEX(类别属性,MATCH($D2011,类别表,0)),""))</f>
        <v/>
      </c>
      <c r="M2011" s="18" t="n"/>
      <c r="N2011" s="18" t="n"/>
      <c r="O2011" s="26" t="n"/>
      <c r="P2011" s="21">
        <f>IF($C2011="","",IF(ISNA(MATCH($C2011,账户表,0)),"※这个账户不在【基础资料】的账户档案里",IF($B2011="","※没填日期，这一笔不会进任何月份的报表",IF(AND($F2011&lt;&gt;"",$G2011&lt;&gt;""),"※收入和支出不能同时填",IF(AND(N($F2011)=0,N($G2011)=0),"※收入和支出都没填",IF(OR(N($F2011)&lt;0,N($G2011)&lt;0),"※金额不能填负数，方向反了就换一列填",IF($D2011="","※没填收支类别，分类报表会漏掉这一笔",IF(ISNA(MATCH($D2011,类别表,0)),"※收支类别不在【基础资料】的清单里",IF(AND($L2011="内部转账",$M2011=""),"△内部转账要在「对方账户」写上另一头",IF(AND($L2011="内部转账",$M2011=$C2011),"※对方账户跟本账户是同一个",IF(AND($L2011&lt;&gt;"内部转账",$M2011&lt;&gt;""),"△填了对方账户，但类别不是内部转账",IF($H2011&lt;0,"△这一笔之后该账户余额成负数了，核一下",""))))))))))))</f>
        <v/>
      </c>
    </row>
    <row r="2012">
      <c r="A2012" s="17">
        <f>IF($C2012="","",COUNTA($C$5:$C2012))</f>
        <v/>
      </c>
      <c r="B2012" s="20" t="n"/>
      <c r="C2012" s="18" t="n"/>
      <c r="D2012" s="18" t="n"/>
      <c r="E2012" s="26" t="n"/>
      <c r="F2012" s="19" t="n"/>
      <c r="G2012" s="19" t="n"/>
      <c r="H2012" s="27">
        <f>IF($C2012="","",ROUND(SUMIF(账户表,$C2012,账户期初)+SUMIFS($F$5:F2012,$C$5:C2012,$C2012)-SUMIFS($G$5:G2012,$C$5:C2012,$C2012),2))</f>
        <v/>
      </c>
      <c r="I2012" s="18" t="n"/>
      <c r="J2012" s="18" t="n"/>
      <c r="K2012" s="28">
        <f>IF($B2012="","",--TEXT($B2012,"yyyymm"))</f>
        <v/>
      </c>
      <c r="L2012" s="29">
        <f>IF($D2012="","",IFERROR(INDEX(类别属性,MATCH($D2012,类别表,0)),""))</f>
        <v/>
      </c>
      <c r="M2012" s="18" t="n"/>
      <c r="N2012" s="18" t="n"/>
      <c r="O2012" s="26" t="n"/>
      <c r="P2012" s="21">
        <f>IF($C2012="","",IF(ISNA(MATCH($C2012,账户表,0)),"※这个账户不在【基础资料】的账户档案里",IF($B2012="","※没填日期，这一笔不会进任何月份的报表",IF(AND($F2012&lt;&gt;"",$G2012&lt;&gt;""),"※收入和支出不能同时填",IF(AND(N($F2012)=0,N($G2012)=0),"※收入和支出都没填",IF(OR(N($F2012)&lt;0,N($G2012)&lt;0),"※金额不能填负数，方向反了就换一列填",IF($D2012="","※没填收支类别，分类报表会漏掉这一笔",IF(ISNA(MATCH($D2012,类别表,0)),"※收支类别不在【基础资料】的清单里",IF(AND($L2012="内部转账",$M2012=""),"△内部转账要在「对方账户」写上另一头",IF(AND($L2012="内部转账",$M2012=$C2012),"※对方账户跟本账户是同一个",IF(AND($L2012&lt;&gt;"内部转账",$M2012&lt;&gt;""),"△填了对方账户，但类别不是内部转账",IF($H2012&lt;0,"△这一笔之后该账户余额成负数了，核一下",""))))))))))))</f>
        <v/>
      </c>
    </row>
    <row r="2013">
      <c r="A2013" s="17">
        <f>IF($C2013="","",COUNTA($C$5:$C2013))</f>
        <v/>
      </c>
      <c r="B2013" s="20" t="n"/>
      <c r="C2013" s="18" t="n"/>
      <c r="D2013" s="18" t="n"/>
      <c r="E2013" s="26" t="n"/>
      <c r="F2013" s="19" t="n"/>
      <c r="G2013" s="19" t="n"/>
      <c r="H2013" s="27">
        <f>IF($C2013="","",ROUND(SUMIF(账户表,$C2013,账户期初)+SUMIFS($F$5:F2013,$C$5:C2013,$C2013)-SUMIFS($G$5:G2013,$C$5:C2013,$C2013),2))</f>
        <v/>
      </c>
      <c r="I2013" s="18" t="n"/>
      <c r="J2013" s="18" t="n"/>
      <c r="K2013" s="28">
        <f>IF($B2013="","",--TEXT($B2013,"yyyymm"))</f>
        <v/>
      </c>
      <c r="L2013" s="29">
        <f>IF($D2013="","",IFERROR(INDEX(类别属性,MATCH($D2013,类别表,0)),""))</f>
        <v/>
      </c>
      <c r="M2013" s="18" t="n"/>
      <c r="N2013" s="18" t="n"/>
      <c r="O2013" s="26" t="n"/>
      <c r="P2013" s="21">
        <f>IF($C2013="","",IF(ISNA(MATCH($C2013,账户表,0)),"※这个账户不在【基础资料】的账户档案里",IF($B2013="","※没填日期，这一笔不会进任何月份的报表",IF(AND($F2013&lt;&gt;"",$G2013&lt;&gt;""),"※收入和支出不能同时填",IF(AND(N($F2013)=0,N($G2013)=0),"※收入和支出都没填",IF(OR(N($F2013)&lt;0,N($G2013)&lt;0),"※金额不能填负数，方向反了就换一列填",IF($D2013="","※没填收支类别，分类报表会漏掉这一笔",IF(ISNA(MATCH($D2013,类别表,0)),"※收支类别不在【基础资料】的清单里",IF(AND($L2013="内部转账",$M2013=""),"△内部转账要在「对方账户」写上另一头",IF(AND($L2013="内部转账",$M2013=$C2013),"※对方账户跟本账户是同一个",IF(AND($L2013&lt;&gt;"内部转账",$M2013&lt;&gt;""),"△填了对方账户，但类别不是内部转账",IF($H2013&lt;0,"△这一笔之后该账户余额成负数了，核一下",""))))))))))))</f>
        <v/>
      </c>
    </row>
    <row r="2014">
      <c r="A2014" s="17">
        <f>IF($C2014="","",COUNTA($C$5:$C2014))</f>
        <v/>
      </c>
      <c r="B2014" s="20" t="n"/>
      <c r="C2014" s="18" t="n"/>
      <c r="D2014" s="18" t="n"/>
      <c r="E2014" s="26" t="n"/>
      <c r="F2014" s="19" t="n"/>
      <c r="G2014" s="19" t="n"/>
      <c r="H2014" s="27">
        <f>IF($C2014="","",ROUND(SUMIF(账户表,$C2014,账户期初)+SUMIFS($F$5:F2014,$C$5:C2014,$C2014)-SUMIFS($G$5:G2014,$C$5:C2014,$C2014),2))</f>
        <v/>
      </c>
      <c r="I2014" s="18" t="n"/>
      <c r="J2014" s="18" t="n"/>
      <c r="K2014" s="28">
        <f>IF($B2014="","",--TEXT($B2014,"yyyymm"))</f>
        <v/>
      </c>
      <c r="L2014" s="29">
        <f>IF($D2014="","",IFERROR(INDEX(类别属性,MATCH($D2014,类别表,0)),""))</f>
        <v/>
      </c>
      <c r="M2014" s="18" t="n"/>
      <c r="N2014" s="18" t="n"/>
      <c r="O2014" s="26" t="n"/>
      <c r="P2014" s="21">
        <f>IF($C2014="","",IF(ISNA(MATCH($C2014,账户表,0)),"※这个账户不在【基础资料】的账户档案里",IF($B2014="","※没填日期，这一笔不会进任何月份的报表",IF(AND($F2014&lt;&gt;"",$G2014&lt;&gt;""),"※收入和支出不能同时填",IF(AND(N($F2014)=0,N($G2014)=0),"※收入和支出都没填",IF(OR(N($F2014)&lt;0,N($G2014)&lt;0),"※金额不能填负数，方向反了就换一列填",IF($D2014="","※没填收支类别，分类报表会漏掉这一笔",IF(ISNA(MATCH($D2014,类别表,0)),"※收支类别不在【基础资料】的清单里",IF(AND($L2014="内部转账",$M2014=""),"△内部转账要在「对方账户」写上另一头",IF(AND($L2014="内部转账",$M2014=$C2014),"※对方账户跟本账户是同一个",IF(AND($L2014&lt;&gt;"内部转账",$M2014&lt;&gt;""),"△填了对方账户，但类别不是内部转账",IF($H2014&lt;0,"△这一笔之后该账户余额成负数了，核一下",""))))))))))))</f>
        <v/>
      </c>
    </row>
    <row r="2015">
      <c r="A2015" s="17">
        <f>IF($C2015="","",COUNTA($C$5:$C2015))</f>
        <v/>
      </c>
      <c r="B2015" s="20" t="n"/>
      <c r="C2015" s="18" t="n"/>
      <c r="D2015" s="18" t="n"/>
      <c r="E2015" s="26" t="n"/>
      <c r="F2015" s="19" t="n"/>
      <c r="G2015" s="19" t="n"/>
      <c r="H2015" s="27">
        <f>IF($C2015="","",ROUND(SUMIF(账户表,$C2015,账户期初)+SUMIFS($F$5:F2015,$C$5:C2015,$C2015)-SUMIFS($G$5:G2015,$C$5:C2015,$C2015),2))</f>
        <v/>
      </c>
      <c r="I2015" s="18" t="n"/>
      <c r="J2015" s="18" t="n"/>
      <c r="K2015" s="28">
        <f>IF($B2015="","",--TEXT($B2015,"yyyymm"))</f>
        <v/>
      </c>
      <c r="L2015" s="29">
        <f>IF($D2015="","",IFERROR(INDEX(类别属性,MATCH($D2015,类别表,0)),""))</f>
        <v/>
      </c>
      <c r="M2015" s="18" t="n"/>
      <c r="N2015" s="18" t="n"/>
      <c r="O2015" s="26" t="n"/>
      <c r="P2015" s="21">
        <f>IF($C2015="","",IF(ISNA(MATCH($C2015,账户表,0)),"※这个账户不在【基础资料】的账户档案里",IF($B2015="","※没填日期，这一笔不会进任何月份的报表",IF(AND($F2015&lt;&gt;"",$G2015&lt;&gt;""),"※收入和支出不能同时填",IF(AND(N($F2015)=0,N($G2015)=0),"※收入和支出都没填",IF(OR(N($F2015)&lt;0,N($G2015)&lt;0),"※金额不能填负数，方向反了就换一列填",IF($D2015="","※没填收支类别，分类报表会漏掉这一笔",IF(ISNA(MATCH($D2015,类别表,0)),"※收支类别不在【基础资料】的清单里",IF(AND($L2015="内部转账",$M2015=""),"△内部转账要在「对方账户」写上另一头",IF(AND($L2015="内部转账",$M2015=$C2015),"※对方账户跟本账户是同一个",IF(AND($L2015&lt;&gt;"内部转账",$M2015&lt;&gt;""),"△填了对方账户，但类别不是内部转账",IF($H2015&lt;0,"△这一笔之后该账户余额成负数了，核一下",""))))))))))))</f>
        <v/>
      </c>
    </row>
    <row r="2016">
      <c r="A2016" s="17">
        <f>IF($C2016="","",COUNTA($C$5:$C2016))</f>
        <v/>
      </c>
      <c r="B2016" s="20" t="n"/>
      <c r="C2016" s="18" t="n"/>
      <c r="D2016" s="18" t="n"/>
      <c r="E2016" s="26" t="n"/>
      <c r="F2016" s="19" t="n"/>
      <c r="G2016" s="19" t="n"/>
      <c r="H2016" s="27">
        <f>IF($C2016="","",ROUND(SUMIF(账户表,$C2016,账户期初)+SUMIFS($F$5:F2016,$C$5:C2016,$C2016)-SUMIFS($G$5:G2016,$C$5:C2016,$C2016),2))</f>
        <v/>
      </c>
      <c r="I2016" s="18" t="n"/>
      <c r="J2016" s="18" t="n"/>
      <c r="K2016" s="28">
        <f>IF($B2016="","",--TEXT($B2016,"yyyymm"))</f>
        <v/>
      </c>
      <c r="L2016" s="29">
        <f>IF($D2016="","",IFERROR(INDEX(类别属性,MATCH($D2016,类别表,0)),""))</f>
        <v/>
      </c>
      <c r="M2016" s="18" t="n"/>
      <c r="N2016" s="18" t="n"/>
      <c r="O2016" s="26" t="n"/>
      <c r="P2016" s="21">
        <f>IF($C2016="","",IF(ISNA(MATCH($C2016,账户表,0)),"※这个账户不在【基础资料】的账户档案里",IF($B2016="","※没填日期，这一笔不会进任何月份的报表",IF(AND($F2016&lt;&gt;"",$G2016&lt;&gt;""),"※收入和支出不能同时填",IF(AND(N($F2016)=0,N($G2016)=0),"※收入和支出都没填",IF(OR(N($F2016)&lt;0,N($G2016)&lt;0),"※金额不能填负数，方向反了就换一列填",IF($D2016="","※没填收支类别，分类报表会漏掉这一笔",IF(ISNA(MATCH($D2016,类别表,0)),"※收支类别不在【基础资料】的清单里",IF(AND($L2016="内部转账",$M2016=""),"△内部转账要在「对方账户」写上另一头",IF(AND($L2016="内部转账",$M2016=$C2016),"※对方账户跟本账户是同一个",IF(AND($L2016&lt;&gt;"内部转账",$M2016&lt;&gt;""),"△填了对方账户，但类别不是内部转账",IF($H2016&lt;0,"△这一笔之后该账户余额成负数了，核一下",""))))))))))))</f>
        <v/>
      </c>
    </row>
    <row r="2017">
      <c r="A2017" s="17">
        <f>IF($C2017="","",COUNTA($C$5:$C2017))</f>
        <v/>
      </c>
      <c r="B2017" s="20" t="n"/>
      <c r="C2017" s="18" t="n"/>
      <c r="D2017" s="18" t="n"/>
      <c r="E2017" s="26" t="n"/>
      <c r="F2017" s="19" t="n"/>
      <c r="G2017" s="19" t="n"/>
      <c r="H2017" s="27">
        <f>IF($C2017="","",ROUND(SUMIF(账户表,$C2017,账户期初)+SUMIFS($F$5:F2017,$C$5:C2017,$C2017)-SUMIFS($G$5:G2017,$C$5:C2017,$C2017),2))</f>
        <v/>
      </c>
      <c r="I2017" s="18" t="n"/>
      <c r="J2017" s="18" t="n"/>
      <c r="K2017" s="28">
        <f>IF($B2017="","",--TEXT($B2017,"yyyymm"))</f>
        <v/>
      </c>
      <c r="L2017" s="29">
        <f>IF($D2017="","",IFERROR(INDEX(类别属性,MATCH($D2017,类别表,0)),""))</f>
        <v/>
      </c>
      <c r="M2017" s="18" t="n"/>
      <c r="N2017" s="18" t="n"/>
      <c r="O2017" s="26" t="n"/>
      <c r="P2017" s="21">
        <f>IF($C2017="","",IF(ISNA(MATCH($C2017,账户表,0)),"※这个账户不在【基础资料】的账户档案里",IF($B2017="","※没填日期，这一笔不会进任何月份的报表",IF(AND($F2017&lt;&gt;"",$G2017&lt;&gt;""),"※收入和支出不能同时填",IF(AND(N($F2017)=0,N($G2017)=0),"※收入和支出都没填",IF(OR(N($F2017)&lt;0,N($G2017)&lt;0),"※金额不能填负数，方向反了就换一列填",IF($D2017="","※没填收支类别，分类报表会漏掉这一笔",IF(ISNA(MATCH($D2017,类别表,0)),"※收支类别不在【基础资料】的清单里",IF(AND($L2017="内部转账",$M2017=""),"△内部转账要在「对方账户」写上另一头",IF(AND($L2017="内部转账",$M2017=$C2017),"※对方账户跟本账户是同一个",IF(AND($L2017&lt;&gt;"内部转账",$M2017&lt;&gt;""),"△填了对方账户，但类别不是内部转账",IF($H2017&lt;0,"△这一笔之后该账户余额成负数了，核一下",""))))))))))))</f>
        <v/>
      </c>
    </row>
    <row r="2018">
      <c r="A2018" s="17">
        <f>IF($C2018="","",COUNTA($C$5:$C2018))</f>
        <v/>
      </c>
      <c r="B2018" s="20" t="n"/>
      <c r="C2018" s="18" t="n"/>
      <c r="D2018" s="18" t="n"/>
      <c r="E2018" s="26" t="n"/>
      <c r="F2018" s="19" t="n"/>
      <c r="G2018" s="19" t="n"/>
      <c r="H2018" s="27">
        <f>IF($C2018="","",ROUND(SUMIF(账户表,$C2018,账户期初)+SUMIFS($F$5:F2018,$C$5:C2018,$C2018)-SUMIFS($G$5:G2018,$C$5:C2018,$C2018),2))</f>
        <v/>
      </c>
      <c r="I2018" s="18" t="n"/>
      <c r="J2018" s="18" t="n"/>
      <c r="K2018" s="28">
        <f>IF($B2018="","",--TEXT($B2018,"yyyymm"))</f>
        <v/>
      </c>
      <c r="L2018" s="29">
        <f>IF($D2018="","",IFERROR(INDEX(类别属性,MATCH($D2018,类别表,0)),""))</f>
        <v/>
      </c>
      <c r="M2018" s="18" t="n"/>
      <c r="N2018" s="18" t="n"/>
      <c r="O2018" s="26" t="n"/>
      <c r="P2018" s="21">
        <f>IF($C2018="","",IF(ISNA(MATCH($C2018,账户表,0)),"※这个账户不在【基础资料】的账户档案里",IF($B2018="","※没填日期，这一笔不会进任何月份的报表",IF(AND($F2018&lt;&gt;"",$G2018&lt;&gt;""),"※收入和支出不能同时填",IF(AND(N($F2018)=0,N($G2018)=0),"※收入和支出都没填",IF(OR(N($F2018)&lt;0,N($G2018)&lt;0),"※金额不能填负数，方向反了就换一列填",IF($D2018="","※没填收支类别，分类报表会漏掉这一笔",IF(ISNA(MATCH($D2018,类别表,0)),"※收支类别不在【基础资料】的清单里",IF(AND($L2018="内部转账",$M2018=""),"△内部转账要在「对方账户」写上另一头",IF(AND($L2018="内部转账",$M2018=$C2018),"※对方账户跟本账户是同一个",IF(AND($L2018&lt;&gt;"内部转账",$M2018&lt;&gt;""),"△填了对方账户，但类别不是内部转账",IF($H2018&lt;0,"△这一笔之后该账户余额成负数了，核一下",""))))))))))))</f>
        <v/>
      </c>
    </row>
    <row r="2019">
      <c r="A2019" s="17">
        <f>IF($C2019="","",COUNTA($C$5:$C2019))</f>
        <v/>
      </c>
      <c r="B2019" s="20" t="n"/>
      <c r="C2019" s="18" t="n"/>
      <c r="D2019" s="18" t="n"/>
      <c r="E2019" s="26" t="n"/>
      <c r="F2019" s="19" t="n"/>
      <c r="G2019" s="19" t="n"/>
      <c r="H2019" s="27">
        <f>IF($C2019="","",ROUND(SUMIF(账户表,$C2019,账户期初)+SUMIFS($F$5:F2019,$C$5:C2019,$C2019)-SUMIFS($G$5:G2019,$C$5:C2019,$C2019),2))</f>
        <v/>
      </c>
      <c r="I2019" s="18" t="n"/>
      <c r="J2019" s="18" t="n"/>
      <c r="K2019" s="28">
        <f>IF($B2019="","",--TEXT($B2019,"yyyymm"))</f>
        <v/>
      </c>
      <c r="L2019" s="29">
        <f>IF($D2019="","",IFERROR(INDEX(类别属性,MATCH($D2019,类别表,0)),""))</f>
        <v/>
      </c>
      <c r="M2019" s="18" t="n"/>
      <c r="N2019" s="18" t="n"/>
      <c r="O2019" s="26" t="n"/>
      <c r="P2019" s="21">
        <f>IF($C2019="","",IF(ISNA(MATCH($C2019,账户表,0)),"※这个账户不在【基础资料】的账户档案里",IF($B2019="","※没填日期，这一笔不会进任何月份的报表",IF(AND($F2019&lt;&gt;"",$G2019&lt;&gt;""),"※收入和支出不能同时填",IF(AND(N($F2019)=0,N($G2019)=0),"※收入和支出都没填",IF(OR(N($F2019)&lt;0,N($G2019)&lt;0),"※金额不能填负数，方向反了就换一列填",IF($D2019="","※没填收支类别，分类报表会漏掉这一笔",IF(ISNA(MATCH($D2019,类别表,0)),"※收支类别不在【基础资料】的清单里",IF(AND($L2019="内部转账",$M2019=""),"△内部转账要在「对方账户」写上另一头",IF(AND($L2019="内部转账",$M2019=$C2019),"※对方账户跟本账户是同一个",IF(AND($L2019&lt;&gt;"内部转账",$M2019&lt;&gt;""),"△填了对方账户，但类别不是内部转账",IF($H2019&lt;0,"△这一笔之后该账户余额成负数了，核一下",""))))))))))))</f>
        <v/>
      </c>
    </row>
    <row r="2020">
      <c r="A2020" s="17">
        <f>IF($C2020="","",COUNTA($C$5:$C2020))</f>
        <v/>
      </c>
      <c r="B2020" s="20" t="n"/>
      <c r="C2020" s="18" t="n"/>
      <c r="D2020" s="18" t="n"/>
      <c r="E2020" s="26" t="n"/>
      <c r="F2020" s="19" t="n"/>
      <c r="G2020" s="19" t="n"/>
      <c r="H2020" s="27">
        <f>IF($C2020="","",ROUND(SUMIF(账户表,$C2020,账户期初)+SUMIFS($F$5:F2020,$C$5:C2020,$C2020)-SUMIFS($G$5:G2020,$C$5:C2020,$C2020),2))</f>
        <v/>
      </c>
      <c r="I2020" s="18" t="n"/>
      <c r="J2020" s="18" t="n"/>
      <c r="K2020" s="28">
        <f>IF($B2020="","",--TEXT($B2020,"yyyymm"))</f>
        <v/>
      </c>
      <c r="L2020" s="29">
        <f>IF($D2020="","",IFERROR(INDEX(类别属性,MATCH($D2020,类别表,0)),""))</f>
        <v/>
      </c>
      <c r="M2020" s="18" t="n"/>
      <c r="N2020" s="18" t="n"/>
      <c r="O2020" s="26" t="n"/>
      <c r="P2020" s="21">
        <f>IF($C2020="","",IF(ISNA(MATCH($C2020,账户表,0)),"※这个账户不在【基础资料】的账户档案里",IF($B2020="","※没填日期，这一笔不会进任何月份的报表",IF(AND($F2020&lt;&gt;"",$G2020&lt;&gt;""),"※收入和支出不能同时填",IF(AND(N($F2020)=0,N($G2020)=0),"※收入和支出都没填",IF(OR(N($F2020)&lt;0,N($G2020)&lt;0),"※金额不能填负数，方向反了就换一列填",IF($D2020="","※没填收支类别，分类报表会漏掉这一笔",IF(ISNA(MATCH($D2020,类别表,0)),"※收支类别不在【基础资料】的清单里",IF(AND($L2020="内部转账",$M2020=""),"△内部转账要在「对方账户」写上另一头",IF(AND($L2020="内部转账",$M2020=$C2020),"※对方账户跟本账户是同一个",IF(AND($L2020&lt;&gt;"内部转账",$M2020&lt;&gt;""),"△填了对方账户，但类别不是内部转账",IF($H2020&lt;0,"△这一笔之后该账户余额成负数了，核一下",""))))))))))))</f>
        <v/>
      </c>
    </row>
    <row r="2021">
      <c r="A2021" s="17">
        <f>IF($C2021="","",COUNTA($C$5:$C2021))</f>
        <v/>
      </c>
      <c r="B2021" s="20" t="n"/>
      <c r="C2021" s="18" t="n"/>
      <c r="D2021" s="18" t="n"/>
      <c r="E2021" s="26" t="n"/>
      <c r="F2021" s="19" t="n"/>
      <c r="G2021" s="19" t="n"/>
      <c r="H2021" s="27">
        <f>IF($C2021="","",ROUND(SUMIF(账户表,$C2021,账户期初)+SUMIFS($F$5:F2021,$C$5:C2021,$C2021)-SUMIFS($G$5:G2021,$C$5:C2021,$C2021),2))</f>
        <v/>
      </c>
      <c r="I2021" s="18" t="n"/>
      <c r="J2021" s="18" t="n"/>
      <c r="K2021" s="28">
        <f>IF($B2021="","",--TEXT($B2021,"yyyymm"))</f>
        <v/>
      </c>
      <c r="L2021" s="29">
        <f>IF($D2021="","",IFERROR(INDEX(类别属性,MATCH($D2021,类别表,0)),""))</f>
        <v/>
      </c>
      <c r="M2021" s="18" t="n"/>
      <c r="N2021" s="18" t="n"/>
      <c r="O2021" s="26" t="n"/>
      <c r="P2021" s="21">
        <f>IF($C2021="","",IF(ISNA(MATCH($C2021,账户表,0)),"※这个账户不在【基础资料】的账户档案里",IF($B2021="","※没填日期，这一笔不会进任何月份的报表",IF(AND($F2021&lt;&gt;"",$G2021&lt;&gt;""),"※收入和支出不能同时填",IF(AND(N($F2021)=0,N($G2021)=0),"※收入和支出都没填",IF(OR(N($F2021)&lt;0,N($G2021)&lt;0),"※金额不能填负数，方向反了就换一列填",IF($D2021="","※没填收支类别，分类报表会漏掉这一笔",IF(ISNA(MATCH($D2021,类别表,0)),"※收支类别不在【基础资料】的清单里",IF(AND($L2021="内部转账",$M2021=""),"△内部转账要在「对方账户」写上另一头",IF(AND($L2021="内部转账",$M2021=$C2021),"※对方账户跟本账户是同一个",IF(AND($L2021&lt;&gt;"内部转账",$M2021&lt;&gt;""),"△填了对方账户，但类别不是内部转账",IF($H2021&lt;0,"△这一笔之后该账户余额成负数了，核一下",""))))))))))))</f>
        <v/>
      </c>
    </row>
    <row r="2022">
      <c r="A2022" s="17">
        <f>IF($C2022="","",COUNTA($C$5:$C2022))</f>
        <v/>
      </c>
      <c r="B2022" s="20" t="n"/>
      <c r="C2022" s="18" t="n"/>
      <c r="D2022" s="18" t="n"/>
      <c r="E2022" s="26" t="n"/>
      <c r="F2022" s="19" t="n"/>
      <c r="G2022" s="19" t="n"/>
      <c r="H2022" s="27">
        <f>IF($C2022="","",ROUND(SUMIF(账户表,$C2022,账户期初)+SUMIFS($F$5:F2022,$C$5:C2022,$C2022)-SUMIFS($G$5:G2022,$C$5:C2022,$C2022),2))</f>
        <v/>
      </c>
      <c r="I2022" s="18" t="n"/>
      <c r="J2022" s="18" t="n"/>
      <c r="K2022" s="28">
        <f>IF($B2022="","",--TEXT($B2022,"yyyymm"))</f>
        <v/>
      </c>
      <c r="L2022" s="29">
        <f>IF($D2022="","",IFERROR(INDEX(类别属性,MATCH($D2022,类别表,0)),""))</f>
        <v/>
      </c>
      <c r="M2022" s="18" t="n"/>
      <c r="N2022" s="18" t="n"/>
      <c r="O2022" s="26" t="n"/>
      <c r="P2022" s="21">
        <f>IF($C2022="","",IF(ISNA(MATCH($C2022,账户表,0)),"※这个账户不在【基础资料】的账户档案里",IF($B2022="","※没填日期，这一笔不会进任何月份的报表",IF(AND($F2022&lt;&gt;"",$G2022&lt;&gt;""),"※收入和支出不能同时填",IF(AND(N($F2022)=0,N($G2022)=0),"※收入和支出都没填",IF(OR(N($F2022)&lt;0,N($G2022)&lt;0),"※金额不能填负数，方向反了就换一列填",IF($D2022="","※没填收支类别，分类报表会漏掉这一笔",IF(ISNA(MATCH($D2022,类别表,0)),"※收支类别不在【基础资料】的清单里",IF(AND($L2022="内部转账",$M2022=""),"△内部转账要在「对方账户」写上另一头",IF(AND($L2022="内部转账",$M2022=$C2022),"※对方账户跟本账户是同一个",IF(AND($L2022&lt;&gt;"内部转账",$M2022&lt;&gt;""),"△填了对方账户，但类别不是内部转账",IF($H2022&lt;0,"△这一笔之后该账户余额成负数了，核一下",""))))))))))))</f>
        <v/>
      </c>
    </row>
    <row r="2023">
      <c r="A2023" s="17">
        <f>IF($C2023="","",COUNTA($C$5:$C2023))</f>
        <v/>
      </c>
      <c r="B2023" s="20" t="n"/>
      <c r="C2023" s="18" t="n"/>
      <c r="D2023" s="18" t="n"/>
      <c r="E2023" s="26" t="n"/>
      <c r="F2023" s="19" t="n"/>
      <c r="G2023" s="19" t="n"/>
      <c r="H2023" s="27">
        <f>IF($C2023="","",ROUND(SUMIF(账户表,$C2023,账户期初)+SUMIFS($F$5:F2023,$C$5:C2023,$C2023)-SUMIFS($G$5:G2023,$C$5:C2023,$C2023),2))</f>
        <v/>
      </c>
      <c r="I2023" s="18" t="n"/>
      <c r="J2023" s="18" t="n"/>
      <c r="K2023" s="28">
        <f>IF($B2023="","",--TEXT($B2023,"yyyymm"))</f>
        <v/>
      </c>
      <c r="L2023" s="29">
        <f>IF($D2023="","",IFERROR(INDEX(类别属性,MATCH($D2023,类别表,0)),""))</f>
        <v/>
      </c>
      <c r="M2023" s="18" t="n"/>
      <c r="N2023" s="18" t="n"/>
      <c r="O2023" s="26" t="n"/>
      <c r="P2023" s="21">
        <f>IF($C2023="","",IF(ISNA(MATCH($C2023,账户表,0)),"※这个账户不在【基础资料】的账户档案里",IF($B2023="","※没填日期，这一笔不会进任何月份的报表",IF(AND($F2023&lt;&gt;"",$G2023&lt;&gt;""),"※收入和支出不能同时填",IF(AND(N($F2023)=0,N($G2023)=0),"※收入和支出都没填",IF(OR(N($F2023)&lt;0,N($G2023)&lt;0),"※金额不能填负数，方向反了就换一列填",IF($D2023="","※没填收支类别，分类报表会漏掉这一笔",IF(ISNA(MATCH($D2023,类别表,0)),"※收支类别不在【基础资料】的清单里",IF(AND($L2023="内部转账",$M2023=""),"△内部转账要在「对方账户」写上另一头",IF(AND($L2023="内部转账",$M2023=$C2023),"※对方账户跟本账户是同一个",IF(AND($L2023&lt;&gt;"内部转账",$M2023&lt;&gt;""),"△填了对方账户，但类别不是内部转账",IF($H2023&lt;0,"△这一笔之后该账户余额成负数了，核一下",""))))))))))))</f>
        <v/>
      </c>
    </row>
    <row r="2024">
      <c r="A2024" s="17">
        <f>IF($C2024="","",COUNTA($C$5:$C2024))</f>
        <v/>
      </c>
      <c r="B2024" s="20" t="n"/>
      <c r="C2024" s="18" t="n"/>
      <c r="D2024" s="18" t="n"/>
      <c r="E2024" s="26" t="n"/>
      <c r="F2024" s="19" t="n"/>
      <c r="G2024" s="19" t="n"/>
      <c r="H2024" s="27">
        <f>IF($C2024="","",ROUND(SUMIF(账户表,$C2024,账户期初)+SUMIFS($F$5:F2024,$C$5:C2024,$C2024)-SUMIFS($G$5:G2024,$C$5:C2024,$C2024),2))</f>
        <v/>
      </c>
      <c r="I2024" s="18" t="n"/>
      <c r="J2024" s="18" t="n"/>
      <c r="K2024" s="28">
        <f>IF($B2024="","",--TEXT($B2024,"yyyymm"))</f>
        <v/>
      </c>
      <c r="L2024" s="29">
        <f>IF($D2024="","",IFERROR(INDEX(类别属性,MATCH($D2024,类别表,0)),""))</f>
        <v/>
      </c>
      <c r="M2024" s="18" t="n"/>
      <c r="N2024" s="18" t="n"/>
      <c r="O2024" s="26" t="n"/>
      <c r="P2024" s="21">
        <f>IF($C2024="","",IF(ISNA(MATCH($C2024,账户表,0)),"※这个账户不在【基础资料】的账户档案里",IF($B2024="","※没填日期，这一笔不会进任何月份的报表",IF(AND($F2024&lt;&gt;"",$G2024&lt;&gt;""),"※收入和支出不能同时填",IF(AND(N($F2024)=0,N($G2024)=0),"※收入和支出都没填",IF(OR(N($F2024)&lt;0,N($G2024)&lt;0),"※金额不能填负数，方向反了就换一列填",IF($D2024="","※没填收支类别，分类报表会漏掉这一笔",IF(ISNA(MATCH($D2024,类别表,0)),"※收支类别不在【基础资料】的清单里",IF(AND($L2024="内部转账",$M2024=""),"△内部转账要在「对方账户」写上另一头",IF(AND($L2024="内部转账",$M2024=$C2024),"※对方账户跟本账户是同一个",IF(AND($L2024&lt;&gt;"内部转账",$M2024&lt;&gt;""),"△填了对方账户，但类别不是内部转账",IF($H2024&lt;0,"△这一笔之后该账户余额成负数了，核一下",""))))))))))))</f>
        <v/>
      </c>
    </row>
    <row r="2025">
      <c r="A2025" s="17">
        <f>IF($C2025="","",COUNTA($C$5:$C2025))</f>
        <v/>
      </c>
      <c r="B2025" s="20" t="n"/>
      <c r="C2025" s="18" t="n"/>
      <c r="D2025" s="18" t="n"/>
      <c r="E2025" s="26" t="n"/>
      <c r="F2025" s="19" t="n"/>
      <c r="G2025" s="19" t="n"/>
      <c r="H2025" s="27">
        <f>IF($C2025="","",ROUND(SUMIF(账户表,$C2025,账户期初)+SUMIFS($F$5:F2025,$C$5:C2025,$C2025)-SUMIFS($G$5:G2025,$C$5:C2025,$C2025),2))</f>
        <v/>
      </c>
      <c r="I2025" s="18" t="n"/>
      <c r="J2025" s="18" t="n"/>
      <c r="K2025" s="28">
        <f>IF($B2025="","",--TEXT($B2025,"yyyymm"))</f>
        <v/>
      </c>
      <c r="L2025" s="29">
        <f>IF($D2025="","",IFERROR(INDEX(类别属性,MATCH($D2025,类别表,0)),""))</f>
        <v/>
      </c>
      <c r="M2025" s="18" t="n"/>
      <c r="N2025" s="18" t="n"/>
      <c r="O2025" s="26" t="n"/>
      <c r="P2025" s="21">
        <f>IF($C2025="","",IF(ISNA(MATCH($C2025,账户表,0)),"※这个账户不在【基础资料】的账户档案里",IF($B2025="","※没填日期，这一笔不会进任何月份的报表",IF(AND($F2025&lt;&gt;"",$G2025&lt;&gt;""),"※收入和支出不能同时填",IF(AND(N($F2025)=0,N($G2025)=0),"※收入和支出都没填",IF(OR(N($F2025)&lt;0,N($G2025)&lt;0),"※金额不能填负数，方向反了就换一列填",IF($D2025="","※没填收支类别，分类报表会漏掉这一笔",IF(ISNA(MATCH($D2025,类别表,0)),"※收支类别不在【基础资料】的清单里",IF(AND($L2025="内部转账",$M2025=""),"△内部转账要在「对方账户」写上另一头",IF(AND($L2025="内部转账",$M2025=$C2025),"※对方账户跟本账户是同一个",IF(AND($L2025&lt;&gt;"内部转账",$M2025&lt;&gt;""),"△填了对方账户，但类别不是内部转账",IF($H2025&lt;0,"△这一笔之后该账户余额成负数了，核一下",""))))))))))))</f>
        <v/>
      </c>
    </row>
    <row r="2026">
      <c r="A2026" s="17">
        <f>IF($C2026="","",COUNTA($C$5:$C2026))</f>
        <v/>
      </c>
      <c r="B2026" s="20" t="n"/>
      <c r="C2026" s="18" t="n"/>
      <c r="D2026" s="18" t="n"/>
      <c r="E2026" s="26" t="n"/>
      <c r="F2026" s="19" t="n"/>
      <c r="G2026" s="19" t="n"/>
      <c r="H2026" s="27">
        <f>IF($C2026="","",ROUND(SUMIF(账户表,$C2026,账户期初)+SUMIFS($F$5:F2026,$C$5:C2026,$C2026)-SUMIFS($G$5:G2026,$C$5:C2026,$C2026),2))</f>
        <v/>
      </c>
      <c r="I2026" s="18" t="n"/>
      <c r="J2026" s="18" t="n"/>
      <c r="K2026" s="28">
        <f>IF($B2026="","",--TEXT($B2026,"yyyymm"))</f>
        <v/>
      </c>
      <c r="L2026" s="29">
        <f>IF($D2026="","",IFERROR(INDEX(类别属性,MATCH($D2026,类别表,0)),""))</f>
        <v/>
      </c>
      <c r="M2026" s="18" t="n"/>
      <c r="N2026" s="18" t="n"/>
      <c r="O2026" s="26" t="n"/>
      <c r="P2026" s="21">
        <f>IF($C2026="","",IF(ISNA(MATCH($C2026,账户表,0)),"※这个账户不在【基础资料】的账户档案里",IF($B2026="","※没填日期，这一笔不会进任何月份的报表",IF(AND($F2026&lt;&gt;"",$G2026&lt;&gt;""),"※收入和支出不能同时填",IF(AND(N($F2026)=0,N($G2026)=0),"※收入和支出都没填",IF(OR(N($F2026)&lt;0,N($G2026)&lt;0),"※金额不能填负数，方向反了就换一列填",IF($D2026="","※没填收支类别，分类报表会漏掉这一笔",IF(ISNA(MATCH($D2026,类别表,0)),"※收支类别不在【基础资料】的清单里",IF(AND($L2026="内部转账",$M2026=""),"△内部转账要在「对方账户」写上另一头",IF(AND($L2026="内部转账",$M2026=$C2026),"※对方账户跟本账户是同一个",IF(AND($L2026&lt;&gt;"内部转账",$M2026&lt;&gt;""),"△填了对方账户，但类别不是内部转账",IF($H2026&lt;0,"△这一笔之后该账户余额成负数了，核一下",""))))))))))))</f>
        <v/>
      </c>
    </row>
    <row r="2027">
      <c r="A2027" s="17">
        <f>IF($C2027="","",COUNTA($C$5:$C2027))</f>
        <v/>
      </c>
      <c r="B2027" s="20" t="n"/>
      <c r="C2027" s="18" t="n"/>
      <c r="D2027" s="18" t="n"/>
      <c r="E2027" s="26" t="n"/>
      <c r="F2027" s="19" t="n"/>
      <c r="G2027" s="19" t="n"/>
      <c r="H2027" s="27">
        <f>IF($C2027="","",ROUND(SUMIF(账户表,$C2027,账户期初)+SUMIFS($F$5:F2027,$C$5:C2027,$C2027)-SUMIFS($G$5:G2027,$C$5:C2027,$C2027),2))</f>
        <v/>
      </c>
      <c r="I2027" s="18" t="n"/>
      <c r="J2027" s="18" t="n"/>
      <c r="K2027" s="28">
        <f>IF($B2027="","",--TEXT($B2027,"yyyymm"))</f>
        <v/>
      </c>
      <c r="L2027" s="29">
        <f>IF($D2027="","",IFERROR(INDEX(类别属性,MATCH($D2027,类别表,0)),""))</f>
        <v/>
      </c>
      <c r="M2027" s="18" t="n"/>
      <c r="N2027" s="18" t="n"/>
      <c r="O2027" s="26" t="n"/>
      <c r="P2027" s="21">
        <f>IF($C2027="","",IF(ISNA(MATCH($C2027,账户表,0)),"※这个账户不在【基础资料】的账户档案里",IF($B2027="","※没填日期，这一笔不会进任何月份的报表",IF(AND($F2027&lt;&gt;"",$G2027&lt;&gt;""),"※收入和支出不能同时填",IF(AND(N($F2027)=0,N($G2027)=0),"※收入和支出都没填",IF(OR(N($F2027)&lt;0,N($G2027)&lt;0),"※金额不能填负数，方向反了就换一列填",IF($D2027="","※没填收支类别，分类报表会漏掉这一笔",IF(ISNA(MATCH($D2027,类别表,0)),"※收支类别不在【基础资料】的清单里",IF(AND($L2027="内部转账",$M2027=""),"△内部转账要在「对方账户」写上另一头",IF(AND($L2027="内部转账",$M2027=$C2027),"※对方账户跟本账户是同一个",IF(AND($L2027&lt;&gt;"内部转账",$M2027&lt;&gt;""),"△填了对方账户，但类别不是内部转账",IF($H2027&lt;0,"△这一笔之后该账户余额成负数了，核一下",""))))))))))))</f>
        <v/>
      </c>
    </row>
    <row r="2028">
      <c r="A2028" s="17">
        <f>IF($C2028="","",COUNTA($C$5:$C2028))</f>
        <v/>
      </c>
      <c r="B2028" s="20" t="n"/>
      <c r="C2028" s="18" t="n"/>
      <c r="D2028" s="18" t="n"/>
      <c r="E2028" s="26" t="n"/>
      <c r="F2028" s="19" t="n"/>
      <c r="G2028" s="19" t="n"/>
      <c r="H2028" s="27">
        <f>IF($C2028="","",ROUND(SUMIF(账户表,$C2028,账户期初)+SUMIFS($F$5:F2028,$C$5:C2028,$C2028)-SUMIFS($G$5:G2028,$C$5:C2028,$C2028),2))</f>
        <v/>
      </c>
      <c r="I2028" s="18" t="n"/>
      <c r="J2028" s="18" t="n"/>
      <c r="K2028" s="28">
        <f>IF($B2028="","",--TEXT($B2028,"yyyymm"))</f>
        <v/>
      </c>
      <c r="L2028" s="29">
        <f>IF($D2028="","",IFERROR(INDEX(类别属性,MATCH($D2028,类别表,0)),""))</f>
        <v/>
      </c>
      <c r="M2028" s="18" t="n"/>
      <c r="N2028" s="18" t="n"/>
      <c r="O2028" s="26" t="n"/>
      <c r="P2028" s="21">
        <f>IF($C2028="","",IF(ISNA(MATCH($C2028,账户表,0)),"※这个账户不在【基础资料】的账户档案里",IF($B2028="","※没填日期，这一笔不会进任何月份的报表",IF(AND($F2028&lt;&gt;"",$G2028&lt;&gt;""),"※收入和支出不能同时填",IF(AND(N($F2028)=0,N($G2028)=0),"※收入和支出都没填",IF(OR(N($F2028)&lt;0,N($G2028)&lt;0),"※金额不能填负数，方向反了就换一列填",IF($D2028="","※没填收支类别，分类报表会漏掉这一笔",IF(ISNA(MATCH($D2028,类别表,0)),"※收支类别不在【基础资料】的清单里",IF(AND($L2028="内部转账",$M2028=""),"△内部转账要在「对方账户」写上另一头",IF(AND($L2028="内部转账",$M2028=$C2028),"※对方账户跟本账户是同一个",IF(AND($L2028&lt;&gt;"内部转账",$M2028&lt;&gt;""),"△填了对方账户，但类别不是内部转账",IF($H2028&lt;0,"△这一笔之后该账户余额成负数了，核一下",""))))))))))))</f>
        <v/>
      </c>
    </row>
    <row r="2029">
      <c r="A2029" s="17">
        <f>IF($C2029="","",COUNTA($C$5:$C2029))</f>
        <v/>
      </c>
      <c r="B2029" s="20" t="n"/>
      <c r="C2029" s="18" t="n"/>
      <c r="D2029" s="18" t="n"/>
      <c r="E2029" s="26" t="n"/>
      <c r="F2029" s="19" t="n"/>
      <c r="G2029" s="19" t="n"/>
      <c r="H2029" s="27">
        <f>IF($C2029="","",ROUND(SUMIF(账户表,$C2029,账户期初)+SUMIFS($F$5:F2029,$C$5:C2029,$C2029)-SUMIFS($G$5:G2029,$C$5:C2029,$C2029),2))</f>
        <v/>
      </c>
      <c r="I2029" s="18" t="n"/>
      <c r="J2029" s="18" t="n"/>
      <c r="K2029" s="28">
        <f>IF($B2029="","",--TEXT($B2029,"yyyymm"))</f>
        <v/>
      </c>
      <c r="L2029" s="29">
        <f>IF($D2029="","",IFERROR(INDEX(类别属性,MATCH($D2029,类别表,0)),""))</f>
        <v/>
      </c>
      <c r="M2029" s="18" t="n"/>
      <c r="N2029" s="18" t="n"/>
      <c r="O2029" s="26" t="n"/>
      <c r="P2029" s="21">
        <f>IF($C2029="","",IF(ISNA(MATCH($C2029,账户表,0)),"※这个账户不在【基础资料】的账户档案里",IF($B2029="","※没填日期，这一笔不会进任何月份的报表",IF(AND($F2029&lt;&gt;"",$G2029&lt;&gt;""),"※收入和支出不能同时填",IF(AND(N($F2029)=0,N($G2029)=0),"※收入和支出都没填",IF(OR(N($F2029)&lt;0,N($G2029)&lt;0),"※金额不能填负数，方向反了就换一列填",IF($D2029="","※没填收支类别，分类报表会漏掉这一笔",IF(ISNA(MATCH($D2029,类别表,0)),"※收支类别不在【基础资料】的清单里",IF(AND($L2029="内部转账",$M2029=""),"△内部转账要在「对方账户」写上另一头",IF(AND($L2029="内部转账",$M2029=$C2029),"※对方账户跟本账户是同一个",IF(AND($L2029&lt;&gt;"内部转账",$M2029&lt;&gt;""),"△填了对方账户，但类别不是内部转账",IF($H2029&lt;0,"△这一笔之后该账户余额成负数了，核一下",""))))))))))))</f>
        <v/>
      </c>
    </row>
    <row r="2030">
      <c r="A2030" s="17">
        <f>IF($C2030="","",COUNTA($C$5:$C2030))</f>
        <v/>
      </c>
      <c r="B2030" s="20" t="n"/>
      <c r="C2030" s="18" t="n"/>
      <c r="D2030" s="18" t="n"/>
      <c r="E2030" s="26" t="n"/>
      <c r="F2030" s="19" t="n"/>
      <c r="G2030" s="19" t="n"/>
      <c r="H2030" s="27">
        <f>IF($C2030="","",ROUND(SUMIF(账户表,$C2030,账户期初)+SUMIFS($F$5:F2030,$C$5:C2030,$C2030)-SUMIFS($G$5:G2030,$C$5:C2030,$C2030),2))</f>
        <v/>
      </c>
      <c r="I2030" s="18" t="n"/>
      <c r="J2030" s="18" t="n"/>
      <c r="K2030" s="28">
        <f>IF($B2030="","",--TEXT($B2030,"yyyymm"))</f>
        <v/>
      </c>
      <c r="L2030" s="29">
        <f>IF($D2030="","",IFERROR(INDEX(类别属性,MATCH($D2030,类别表,0)),""))</f>
        <v/>
      </c>
      <c r="M2030" s="18" t="n"/>
      <c r="N2030" s="18" t="n"/>
      <c r="O2030" s="26" t="n"/>
      <c r="P2030" s="21">
        <f>IF($C2030="","",IF(ISNA(MATCH($C2030,账户表,0)),"※这个账户不在【基础资料】的账户档案里",IF($B2030="","※没填日期，这一笔不会进任何月份的报表",IF(AND($F2030&lt;&gt;"",$G2030&lt;&gt;""),"※收入和支出不能同时填",IF(AND(N($F2030)=0,N($G2030)=0),"※收入和支出都没填",IF(OR(N($F2030)&lt;0,N($G2030)&lt;0),"※金额不能填负数，方向反了就换一列填",IF($D2030="","※没填收支类别，分类报表会漏掉这一笔",IF(ISNA(MATCH($D2030,类别表,0)),"※收支类别不在【基础资料】的清单里",IF(AND($L2030="内部转账",$M2030=""),"△内部转账要在「对方账户」写上另一头",IF(AND($L2030="内部转账",$M2030=$C2030),"※对方账户跟本账户是同一个",IF(AND($L2030&lt;&gt;"内部转账",$M2030&lt;&gt;""),"△填了对方账户，但类别不是内部转账",IF($H2030&lt;0,"△这一笔之后该账户余额成负数了，核一下",""))))))))))))</f>
        <v/>
      </c>
    </row>
    <row r="2031">
      <c r="A2031" s="17">
        <f>IF($C2031="","",COUNTA($C$5:$C2031))</f>
        <v/>
      </c>
      <c r="B2031" s="20" t="n"/>
      <c r="C2031" s="18" t="n"/>
      <c r="D2031" s="18" t="n"/>
      <c r="E2031" s="26" t="n"/>
      <c r="F2031" s="19" t="n"/>
      <c r="G2031" s="19" t="n"/>
      <c r="H2031" s="27">
        <f>IF($C2031="","",ROUND(SUMIF(账户表,$C2031,账户期初)+SUMIFS($F$5:F2031,$C$5:C2031,$C2031)-SUMIFS($G$5:G2031,$C$5:C2031,$C2031),2))</f>
        <v/>
      </c>
      <c r="I2031" s="18" t="n"/>
      <c r="J2031" s="18" t="n"/>
      <c r="K2031" s="28">
        <f>IF($B2031="","",--TEXT($B2031,"yyyymm"))</f>
        <v/>
      </c>
      <c r="L2031" s="29">
        <f>IF($D2031="","",IFERROR(INDEX(类别属性,MATCH($D2031,类别表,0)),""))</f>
        <v/>
      </c>
      <c r="M2031" s="18" t="n"/>
      <c r="N2031" s="18" t="n"/>
      <c r="O2031" s="26" t="n"/>
      <c r="P2031" s="21">
        <f>IF($C2031="","",IF(ISNA(MATCH($C2031,账户表,0)),"※这个账户不在【基础资料】的账户档案里",IF($B2031="","※没填日期，这一笔不会进任何月份的报表",IF(AND($F2031&lt;&gt;"",$G2031&lt;&gt;""),"※收入和支出不能同时填",IF(AND(N($F2031)=0,N($G2031)=0),"※收入和支出都没填",IF(OR(N($F2031)&lt;0,N($G2031)&lt;0),"※金额不能填负数，方向反了就换一列填",IF($D2031="","※没填收支类别，分类报表会漏掉这一笔",IF(ISNA(MATCH($D2031,类别表,0)),"※收支类别不在【基础资料】的清单里",IF(AND($L2031="内部转账",$M2031=""),"△内部转账要在「对方账户」写上另一头",IF(AND($L2031="内部转账",$M2031=$C2031),"※对方账户跟本账户是同一个",IF(AND($L2031&lt;&gt;"内部转账",$M2031&lt;&gt;""),"△填了对方账户，但类别不是内部转账",IF($H2031&lt;0,"△这一笔之后该账户余额成负数了，核一下",""))))))))))))</f>
        <v/>
      </c>
    </row>
    <row r="2032">
      <c r="A2032" s="17">
        <f>IF($C2032="","",COUNTA($C$5:$C2032))</f>
        <v/>
      </c>
      <c r="B2032" s="20" t="n"/>
      <c r="C2032" s="18" t="n"/>
      <c r="D2032" s="18" t="n"/>
      <c r="E2032" s="26" t="n"/>
      <c r="F2032" s="19" t="n"/>
      <c r="G2032" s="19" t="n"/>
      <c r="H2032" s="27">
        <f>IF($C2032="","",ROUND(SUMIF(账户表,$C2032,账户期初)+SUMIFS($F$5:F2032,$C$5:C2032,$C2032)-SUMIFS($G$5:G2032,$C$5:C2032,$C2032),2))</f>
        <v/>
      </c>
      <c r="I2032" s="18" t="n"/>
      <c r="J2032" s="18" t="n"/>
      <c r="K2032" s="28">
        <f>IF($B2032="","",--TEXT($B2032,"yyyymm"))</f>
        <v/>
      </c>
      <c r="L2032" s="29">
        <f>IF($D2032="","",IFERROR(INDEX(类别属性,MATCH($D2032,类别表,0)),""))</f>
        <v/>
      </c>
      <c r="M2032" s="18" t="n"/>
      <c r="N2032" s="18" t="n"/>
      <c r="O2032" s="26" t="n"/>
      <c r="P2032" s="21">
        <f>IF($C2032="","",IF(ISNA(MATCH($C2032,账户表,0)),"※这个账户不在【基础资料】的账户档案里",IF($B2032="","※没填日期，这一笔不会进任何月份的报表",IF(AND($F2032&lt;&gt;"",$G2032&lt;&gt;""),"※收入和支出不能同时填",IF(AND(N($F2032)=0,N($G2032)=0),"※收入和支出都没填",IF(OR(N($F2032)&lt;0,N($G2032)&lt;0),"※金额不能填负数，方向反了就换一列填",IF($D2032="","※没填收支类别，分类报表会漏掉这一笔",IF(ISNA(MATCH($D2032,类别表,0)),"※收支类别不在【基础资料】的清单里",IF(AND($L2032="内部转账",$M2032=""),"△内部转账要在「对方账户」写上另一头",IF(AND($L2032="内部转账",$M2032=$C2032),"※对方账户跟本账户是同一个",IF(AND($L2032&lt;&gt;"内部转账",$M2032&lt;&gt;""),"△填了对方账户，但类别不是内部转账",IF($H2032&lt;0,"△这一笔之后该账户余额成负数了，核一下",""))))))))))))</f>
        <v/>
      </c>
    </row>
    <row r="2033">
      <c r="A2033" s="17">
        <f>IF($C2033="","",COUNTA($C$5:$C2033))</f>
        <v/>
      </c>
      <c r="B2033" s="20" t="n"/>
      <c r="C2033" s="18" t="n"/>
      <c r="D2033" s="18" t="n"/>
      <c r="E2033" s="26" t="n"/>
      <c r="F2033" s="19" t="n"/>
      <c r="G2033" s="19" t="n"/>
      <c r="H2033" s="27">
        <f>IF($C2033="","",ROUND(SUMIF(账户表,$C2033,账户期初)+SUMIFS($F$5:F2033,$C$5:C2033,$C2033)-SUMIFS($G$5:G2033,$C$5:C2033,$C2033),2))</f>
        <v/>
      </c>
      <c r="I2033" s="18" t="n"/>
      <c r="J2033" s="18" t="n"/>
      <c r="K2033" s="28">
        <f>IF($B2033="","",--TEXT($B2033,"yyyymm"))</f>
        <v/>
      </c>
      <c r="L2033" s="29">
        <f>IF($D2033="","",IFERROR(INDEX(类别属性,MATCH($D2033,类别表,0)),""))</f>
        <v/>
      </c>
      <c r="M2033" s="18" t="n"/>
      <c r="N2033" s="18" t="n"/>
      <c r="O2033" s="26" t="n"/>
      <c r="P2033" s="21">
        <f>IF($C2033="","",IF(ISNA(MATCH($C2033,账户表,0)),"※这个账户不在【基础资料】的账户档案里",IF($B2033="","※没填日期，这一笔不会进任何月份的报表",IF(AND($F2033&lt;&gt;"",$G2033&lt;&gt;""),"※收入和支出不能同时填",IF(AND(N($F2033)=0,N($G2033)=0),"※收入和支出都没填",IF(OR(N($F2033)&lt;0,N($G2033)&lt;0),"※金额不能填负数，方向反了就换一列填",IF($D2033="","※没填收支类别，分类报表会漏掉这一笔",IF(ISNA(MATCH($D2033,类别表,0)),"※收支类别不在【基础资料】的清单里",IF(AND($L2033="内部转账",$M2033=""),"△内部转账要在「对方账户」写上另一头",IF(AND($L2033="内部转账",$M2033=$C2033),"※对方账户跟本账户是同一个",IF(AND($L2033&lt;&gt;"内部转账",$M2033&lt;&gt;""),"△填了对方账户，但类别不是内部转账",IF($H2033&lt;0,"△这一笔之后该账户余额成负数了，核一下",""))))))))))))</f>
        <v/>
      </c>
    </row>
    <row r="2034">
      <c r="A2034" s="17">
        <f>IF($C2034="","",COUNTA($C$5:$C2034))</f>
        <v/>
      </c>
      <c r="B2034" s="20" t="n"/>
      <c r="C2034" s="18" t="n"/>
      <c r="D2034" s="18" t="n"/>
      <c r="E2034" s="26" t="n"/>
      <c r="F2034" s="19" t="n"/>
      <c r="G2034" s="19" t="n"/>
      <c r="H2034" s="27">
        <f>IF($C2034="","",ROUND(SUMIF(账户表,$C2034,账户期初)+SUMIFS($F$5:F2034,$C$5:C2034,$C2034)-SUMIFS($G$5:G2034,$C$5:C2034,$C2034),2))</f>
        <v/>
      </c>
      <c r="I2034" s="18" t="n"/>
      <c r="J2034" s="18" t="n"/>
      <c r="K2034" s="28">
        <f>IF($B2034="","",--TEXT($B2034,"yyyymm"))</f>
        <v/>
      </c>
      <c r="L2034" s="29">
        <f>IF($D2034="","",IFERROR(INDEX(类别属性,MATCH($D2034,类别表,0)),""))</f>
        <v/>
      </c>
      <c r="M2034" s="18" t="n"/>
      <c r="N2034" s="18" t="n"/>
      <c r="O2034" s="26" t="n"/>
      <c r="P2034" s="21">
        <f>IF($C2034="","",IF(ISNA(MATCH($C2034,账户表,0)),"※这个账户不在【基础资料】的账户档案里",IF($B2034="","※没填日期，这一笔不会进任何月份的报表",IF(AND($F2034&lt;&gt;"",$G2034&lt;&gt;""),"※收入和支出不能同时填",IF(AND(N($F2034)=0,N($G2034)=0),"※收入和支出都没填",IF(OR(N($F2034)&lt;0,N($G2034)&lt;0),"※金额不能填负数，方向反了就换一列填",IF($D2034="","※没填收支类别，分类报表会漏掉这一笔",IF(ISNA(MATCH($D2034,类别表,0)),"※收支类别不在【基础资料】的清单里",IF(AND($L2034="内部转账",$M2034=""),"△内部转账要在「对方账户」写上另一头",IF(AND($L2034="内部转账",$M2034=$C2034),"※对方账户跟本账户是同一个",IF(AND($L2034&lt;&gt;"内部转账",$M2034&lt;&gt;""),"△填了对方账户，但类别不是内部转账",IF($H2034&lt;0,"△这一笔之后该账户余额成负数了，核一下",""))))))))))))</f>
        <v/>
      </c>
    </row>
    <row r="2035">
      <c r="A2035" s="17">
        <f>IF($C2035="","",COUNTA($C$5:$C2035))</f>
        <v/>
      </c>
      <c r="B2035" s="20" t="n"/>
      <c r="C2035" s="18" t="n"/>
      <c r="D2035" s="18" t="n"/>
      <c r="E2035" s="26" t="n"/>
      <c r="F2035" s="19" t="n"/>
      <c r="G2035" s="19" t="n"/>
      <c r="H2035" s="27">
        <f>IF($C2035="","",ROUND(SUMIF(账户表,$C2035,账户期初)+SUMIFS($F$5:F2035,$C$5:C2035,$C2035)-SUMIFS($G$5:G2035,$C$5:C2035,$C2035),2))</f>
        <v/>
      </c>
      <c r="I2035" s="18" t="n"/>
      <c r="J2035" s="18" t="n"/>
      <c r="K2035" s="28">
        <f>IF($B2035="","",--TEXT($B2035,"yyyymm"))</f>
        <v/>
      </c>
      <c r="L2035" s="29">
        <f>IF($D2035="","",IFERROR(INDEX(类别属性,MATCH($D2035,类别表,0)),""))</f>
        <v/>
      </c>
      <c r="M2035" s="18" t="n"/>
      <c r="N2035" s="18" t="n"/>
      <c r="O2035" s="26" t="n"/>
      <c r="P2035" s="21">
        <f>IF($C2035="","",IF(ISNA(MATCH($C2035,账户表,0)),"※这个账户不在【基础资料】的账户档案里",IF($B2035="","※没填日期，这一笔不会进任何月份的报表",IF(AND($F2035&lt;&gt;"",$G2035&lt;&gt;""),"※收入和支出不能同时填",IF(AND(N($F2035)=0,N($G2035)=0),"※收入和支出都没填",IF(OR(N($F2035)&lt;0,N($G2035)&lt;0),"※金额不能填负数，方向反了就换一列填",IF($D2035="","※没填收支类别，分类报表会漏掉这一笔",IF(ISNA(MATCH($D2035,类别表,0)),"※收支类别不在【基础资料】的清单里",IF(AND($L2035="内部转账",$M2035=""),"△内部转账要在「对方账户」写上另一头",IF(AND($L2035="内部转账",$M2035=$C2035),"※对方账户跟本账户是同一个",IF(AND($L2035&lt;&gt;"内部转账",$M2035&lt;&gt;""),"△填了对方账户，但类别不是内部转账",IF($H2035&lt;0,"△这一笔之后该账户余额成负数了，核一下",""))))))))))))</f>
        <v/>
      </c>
    </row>
    <row r="2036">
      <c r="A2036" s="17">
        <f>IF($C2036="","",COUNTA($C$5:$C2036))</f>
        <v/>
      </c>
      <c r="B2036" s="20" t="n"/>
      <c r="C2036" s="18" t="n"/>
      <c r="D2036" s="18" t="n"/>
      <c r="E2036" s="26" t="n"/>
      <c r="F2036" s="19" t="n"/>
      <c r="G2036" s="19" t="n"/>
      <c r="H2036" s="27">
        <f>IF($C2036="","",ROUND(SUMIF(账户表,$C2036,账户期初)+SUMIFS($F$5:F2036,$C$5:C2036,$C2036)-SUMIFS($G$5:G2036,$C$5:C2036,$C2036),2))</f>
        <v/>
      </c>
      <c r="I2036" s="18" t="n"/>
      <c r="J2036" s="18" t="n"/>
      <c r="K2036" s="28">
        <f>IF($B2036="","",--TEXT($B2036,"yyyymm"))</f>
        <v/>
      </c>
      <c r="L2036" s="29">
        <f>IF($D2036="","",IFERROR(INDEX(类别属性,MATCH($D2036,类别表,0)),""))</f>
        <v/>
      </c>
      <c r="M2036" s="18" t="n"/>
      <c r="N2036" s="18" t="n"/>
      <c r="O2036" s="26" t="n"/>
      <c r="P2036" s="21">
        <f>IF($C2036="","",IF(ISNA(MATCH($C2036,账户表,0)),"※这个账户不在【基础资料】的账户档案里",IF($B2036="","※没填日期，这一笔不会进任何月份的报表",IF(AND($F2036&lt;&gt;"",$G2036&lt;&gt;""),"※收入和支出不能同时填",IF(AND(N($F2036)=0,N($G2036)=0),"※收入和支出都没填",IF(OR(N($F2036)&lt;0,N($G2036)&lt;0),"※金额不能填负数，方向反了就换一列填",IF($D2036="","※没填收支类别，分类报表会漏掉这一笔",IF(ISNA(MATCH($D2036,类别表,0)),"※收支类别不在【基础资料】的清单里",IF(AND($L2036="内部转账",$M2036=""),"△内部转账要在「对方账户」写上另一头",IF(AND($L2036="内部转账",$M2036=$C2036),"※对方账户跟本账户是同一个",IF(AND($L2036&lt;&gt;"内部转账",$M2036&lt;&gt;""),"△填了对方账户，但类别不是内部转账",IF($H2036&lt;0,"△这一笔之后该账户余额成负数了，核一下",""))))))))))))</f>
        <v/>
      </c>
    </row>
    <row r="2037">
      <c r="A2037" s="17">
        <f>IF($C2037="","",COUNTA($C$5:$C2037))</f>
        <v/>
      </c>
      <c r="B2037" s="20" t="n"/>
      <c r="C2037" s="18" t="n"/>
      <c r="D2037" s="18" t="n"/>
      <c r="E2037" s="26" t="n"/>
      <c r="F2037" s="19" t="n"/>
      <c r="G2037" s="19" t="n"/>
      <c r="H2037" s="27">
        <f>IF($C2037="","",ROUND(SUMIF(账户表,$C2037,账户期初)+SUMIFS($F$5:F2037,$C$5:C2037,$C2037)-SUMIFS($G$5:G2037,$C$5:C2037,$C2037),2))</f>
        <v/>
      </c>
      <c r="I2037" s="18" t="n"/>
      <c r="J2037" s="18" t="n"/>
      <c r="K2037" s="28">
        <f>IF($B2037="","",--TEXT($B2037,"yyyymm"))</f>
        <v/>
      </c>
      <c r="L2037" s="29">
        <f>IF($D2037="","",IFERROR(INDEX(类别属性,MATCH($D2037,类别表,0)),""))</f>
        <v/>
      </c>
      <c r="M2037" s="18" t="n"/>
      <c r="N2037" s="18" t="n"/>
      <c r="O2037" s="26" t="n"/>
      <c r="P2037" s="21">
        <f>IF($C2037="","",IF(ISNA(MATCH($C2037,账户表,0)),"※这个账户不在【基础资料】的账户档案里",IF($B2037="","※没填日期，这一笔不会进任何月份的报表",IF(AND($F2037&lt;&gt;"",$G2037&lt;&gt;""),"※收入和支出不能同时填",IF(AND(N($F2037)=0,N($G2037)=0),"※收入和支出都没填",IF(OR(N($F2037)&lt;0,N($G2037)&lt;0),"※金额不能填负数，方向反了就换一列填",IF($D2037="","※没填收支类别，分类报表会漏掉这一笔",IF(ISNA(MATCH($D2037,类别表,0)),"※收支类别不在【基础资料】的清单里",IF(AND($L2037="内部转账",$M2037=""),"△内部转账要在「对方账户」写上另一头",IF(AND($L2037="内部转账",$M2037=$C2037),"※对方账户跟本账户是同一个",IF(AND($L2037&lt;&gt;"内部转账",$M2037&lt;&gt;""),"△填了对方账户，但类别不是内部转账",IF($H2037&lt;0,"△这一笔之后该账户余额成负数了，核一下",""))))))))))))</f>
        <v/>
      </c>
    </row>
    <row r="2038">
      <c r="A2038" s="17">
        <f>IF($C2038="","",COUNTA($C$5:$C2038))</f>
        <v/>
      </c>
      <c r="B2038" s="20" t="n"/>
      <c r="C2038" s="18" t="n"/>
      <c r="D2038" s="18" t="n"/>
      <c r="E2038" s="26" t="n"/>
      <c r="F2038" s="19" t="n"/>
      <c r="G2038" s="19" t="n"/>
      <c r="H2038" s="27">
        <f>IF($C2038="","",ROUND(SUMIF(账户表,$C2038,账户期初)+SUMIFS($F$5:F2038,$C$5:C2038,$C2038)-SUMIFS($G$5:G2038,$C$5:C2038,$C2038),2))</f>
        <v/>
      </c>
      <c r="I2038" s="18" t="n"/>
      <c r="J2038" s="18" t="n"/>
      <c r="K2038" s="28">
        <f>IF($B2038="","",--TEXT($B2038,"yyyymm"))</f>
        <v/>
      </c>
      <c r="L2038" s="29">
        <f>IF($D2038="","",IFERROR(INDEX(类别属性,MATCH($D2038,类别表,0)),""))</f>
        <v/>
      </c>
      <c r="M2038" s="18" t="n"/>
      <c r="N2038" s="18" t="n"/>
      <c r="O2038" s="26" t="n"/>
      <c r="P2038" s="21">
        <f>IF($C2038="","",IF(ISNA(MATCH($C2038,账户表,0)),"※这个账户不在【基础资料】的账户档案里",IF($B2038="","※没填日期，这一笔不会进任何月份的报表",IF(AND($F2038&lt;&gt;"",$G2038&lt;&gt;""),"※收入和支出不能同时填",IF(AND(N($F2038)=0,N($G2038)=0),"※收入和支出都没填",IF(OR(N($F2038)&lt;0,N($G2038)&lt;0),"※金额不能填负数，方向反了就换一列填",IF($D2038="","※没填收支类别，分类报表会漏掉这一笔",IF(ISNA(MATCH($D2038,类别表,0)),"※收支类别不在【基础资料】的清单里",IF(AND($L2038="内部转账",$M2038=""),"△内部转账要在「对方账户」写上另一头",IF(AND($L2038="内部转账",$M2038=$C2038),"※对方账户跟本账户是同一个",IF(AND($L2038&lt;&gt;"内部转账",$M2038&lt;&gt;""),"△填了对方账户，但类别不是内部转账",IF($H2038&lt;0,"△这一笔之后该账户余额成负数了，核一下",""))))))))))))</f>
        <v/>
      </c>
    </row>
    <row r="2039">
      <c r="A2039" s="17">
        <f>IF($C2039="","",COUNTA($C$5:$C2039))</f>
        <v/>
      </c>
      <c r="B2039" s="20" t="n"/>
      <c r="C2039" s="18" t="n"/>
      <c r="D2039" s="18" t="n"/>
      <c r="E2039" s="26" t="n"/>
      <c r="F2039" s="19" t="n"/>
      <c r="G2039" s="19" t="n"/>
      <c r="H2039" s="27">
        <f>IF($C2039="","",ROUND(SUMIF(账户表,$C2039,账户期初)+SUMIFS($F$5:F2039,$C$5:C2039,$C2039)-SUMIFS($G$5:G2039,$C$5:C2039,$C2039),2))</f>
        <v/>
      </c>
      <c r="I2039" s="18" t="n"/>
      <c r="J2039" s="18" t="n"/>
      <c r="K2039" s="28">
        <f>IF($B2039="","",--TEXT($B2039,"yyyymm"))</f>
        <v/>
      </c>
      <c r="L2039" s="29">
        <f>IF($D2039="","",IFERROR(INDEX(类别属性,MATCH($D2039,类别表,0)),""))</f>
        <v/>
      </c>
      <c r="M2039" s="18" t="n"/>
      <c r="N2039" s="18" t="n"/>
      <c r="O2039" s="26" t="n"/>
      <c r="P2039" s="21">
        <f>IF($C2039="","",IF(ISNA(MATCH($C2039,账户表,0)),"※这个账户不在【基础资料】的账户档案里",IF($B2039="","※没填日期，这一笔不会进任何月份的报表",IF(AND($F2039&lt;&gt;"",$G2039&lt;&gt;""),"※收入和支出不能同时填",IF(AND(N($F2039)=0,N($G2039)=0),"※收入和支出都没填",IF(OR(N($F2039)&lt;0,N($G2039)&lt;0),"※金额不能填负数，方向反了就换一列填",IF($D2039="","※没填收支类别，分类报表会漏掉这一笔",IF(ISNA(MATCH($D2039,类别表,0)),"※收支类别不在【基础资料】的清单里",IF(AND($L2039="内部转账",$M2039=""),"△内部转账要在「对方账户」写上另一头",IF(AND($L2039="内部转账",$M2039=$C2039),"※对方账户跟本账户是同一个",IF(AND($L2039&lt;&gt;"内部转账",$M2039&lt;&gt;""),"△填了对方账户，但类别不是内部转账",IF($H2039&lt;0,"△这一笔之后该账户余额成负数了，核一下",""))))))))))))</f>
        <v/>
      </c>
    </row>
    <row r="2040">
      <c r="A2040" s="17">
        <f>IF($C2040="","",COUNTA($C$5:$C2040))</f>
        <v/>
      </c>
      <c r="B2040" s="20" t="n"/>
      <c r="C2040" s="18" t="n"/>
      <c r="D2040" s="18" t="n"/>
      <c r="E2040" s="26" t="n"/>
      <c r="F2040" s="19" t="n"/>
      <c r="G2040" s="19" t="n"/>
      <c r="H2040" s="27">
        <f>IF($C2040="","",ROUND(SUMIF(账户表,$C2040,账户期初)+SUMIFS($F$5:F2040,$C$5:C2040,$C2040)-SUMIFS($G$5:G2040,$C$5:C2040,$C2040),2))</f>
        <v/>
      </c>
      <c r="I2040" s="18" t="n"/>
      <c r="J2040" s="18" t="n"/>
      <c r="K2040" s="28">
        <f>IF($B2040="","",--TEXT($B2040,"yyyymm"))</f>
        <v/>
      </c>
      <c r="L2040" s="29">
        <f>IF($D2040="","",IFERROR(INDEX(类别属性,MATCH($D2040,类别表,0)),""))</f>
        <v/>
      </c>
      <c r="M2040" s="18" t="n"/>
      <c r="N2040" s="18" t="n"/>
      <c r="O2040" s="26" t="n"/>
      <c r="P2040" s="21">
        <f>IF($C2040="","",IF(ISNA(MATCH($C2040,账户表,0)),"※这个账户不在【基础资料】的账户档案里",IF($B2040="","※没填日期，这一笔不会进任何月份的报表",IF(AND($F2040&lt;&gt;"",$G2040&lt;&gt;""),"※收入和支出不能同时填",IF(AND(N($F2040)=0,N($G2040)=0),"※收入和支出都没填",IF(OR(N($F2040)&lt;0,N($G2040)&lt;0),"※金额不能填负数，方向反了就换一列填",IF($D2040="","※没填收支类别，分类报表会漏掉这一笔",IF(ISNA(MATCH($D2040,类别表,0)),"※收支类别不在【基础资料】的清单里",IF(AND($L2040="内部转账",$M2040=""),"△内部转账要在「对方账户」写上另一头",IF(AND($L2040="内部转账",$M2040=$C2040),"※对方账户跟本账户是同一个",IF(AND($L2040&lt;&gt;"内部转账",$M2040&lt;&gt;""),"△填了对方账户，但类别不是内部转账",IF($H2040&lt;0,"△这一笔之后该账户余额成负数了，核一下",""))))))))))))</f>
        <v/>
      </c>
    </row>
    <row r="2041">
      <c r="A2041" s="17">
        <f>IF($C2041="","",COUNTA($C$5:$C2041))</f>
        <v/>
      </c>
      <c r="B2041" s="20" t="n"/>
      <c r="C2041" s="18" t="n"/>
      <c r="D2041" s="18" t="n"/>
      <c r="E2041" s="26" t="n"/>
      <c r="F2041" s="19" t="n"/>
      <c r="G2041" s="19" t="n"/>
      <c r="H2041" s="27">
        <f>IF($C2041="","",ROUND(SUMIF(账户表,$C2041,账户期初)+SUMIFS($F$5:F2041,$C$5:C2041,$C2041)-SUMIFS($G$5:G2041,$C$5:C2041,$C2041),2))</f>
        <v/>
      </c>
      <c r="I2041" s="18" t="n"/>
      <c r="J2041" s="18" t="n"/>
      <c r="K2041" s="28">
        <f>IF($B2041="","",--TEXT($B2041,"yyyymm"))</f>
        <v/>
      </c>
      <c r="L2041" s="29">
        <f>IF($D2041="","",IFERROR(INDEX(类别属性,MATCH($D2041,类别表,0)),""))</f>
        <v/>
      </c>
      <c r="M2041" s="18" t="n"/>
      <c r="N2041" s="18" t="n"/>
      <c r="O2041" s="26" t="n"/>
      <c r="P2041" s="21">
        <f>IF($C2041="","",IF(ISNA(MATCH($C2041,账户表,0)),"※这个账户不在【基础资料】的账户档案里",IF($B2041="","※没填日期，这一笔不会进任何月份的报表",IF(AND($F2041&lt;&gt;"",$G2041&lt;&gt;""),"※收入和支出不能同时填",IF(AND(N($F2041)=0,N($G2041)=0),"※收入和支出都没填",IF(OR(N($F2041)&lt;0,N($G2041)&lt;0),"※金额不能填负数，方向反了就换一列填",IF($D2041="","※没填收支类别，分类报表会漏掉这一笔",IF(ISNA(MATCH($D2041,类别表,0)),"※收支类别不在【基础资料】的清单里",IF(AND($L2041="内部转账",$M2041=""),"△内部转账要在「对方账户」写上另一头",IF(AND($L2041="内部转账",$M2041=$C2041),"※对方账户跟本账户是同一个",IF(AND($L2041&lt;&gt;"内部转账",$M2041&lt;&gt;""),"△填了对方账户，但类别不是内部转账",IF($H2041&lt;0,"△这一笔之后该账户余额成负数了，核一下",""))))))))))))</f>
        <v/>
      </c>
    </row>
    <row r="2042">
      <c r="A2042" s="17">
        <f>IF($C2042="","",COUNTA($C$5:$C2042))</f>
        <v/>
      </c>
      <c r="B2042" s="20" t="n"/>
      <c r="C2042" s="18" t="n"/>
      <c r="D2042" s="18" t="n"/>
      <c r="E2042" s="26" t="n"/>
      <c r="F2042" s="19" t="n"/>
      <c r="G2042" s="19" t="n"/>
      <c r="H2042" s="27">
        <f>IF($C2042="","",ROUND(SUMIF(账户表,$C2042,账户期初)+SUMIFS($F$5:F2042,$C$5:C2042,$C2042)-SUMIFS($G$5:G2042,$C$5:C2042,$C2042),2))</f>
        <v/>
      </c>
      <c r="I2042" s="18" t="n"/>
      <c r="J2042" s="18" t="n"/>
      <c r="K2042" s="28">
        <f>IF($B2042="","",--TEXT($B2042,"yyyymm"))</f>
        <v/>
      </c>
      <c r="L2042" s="29">
        <f>IF($D2042="","",IFERROR(INDEX(类别属性,MATCH($D2042,类别表,0)),""))</f>
        <v/>
      </c>
      <c r="M2042" s="18" t="n"/>
      <c r="N2042" s="18" t="n"/>
      <c r="O2042" s="26" t="n"/>
      <c r="P2042" s="21">
        <f>IF($C2042="","",IF(ISNA(MATCH($C2042,账户表,0)),"※这个账户不在【基础资料】的账户档案里",IF($B2042="","※没填日期，这一笔不会进任何月份的报表",IF(AND($F2042&lt;&gt;"",$G2042&lt;&gt;""),"※收入和支出不能同时填",IF(AND(N($F2042)=0,N($G2042)=0),"※收入和支出都没填",IF(OR(N($F2042)&lt;0,N($G2042)&lt;0),"※金额不能填负数，方向反了就换一列填",IF($D2042="","※没填收支类别，分类报表会漏掉这一笔",IF(ISNA(MATCH($D2042,类别表,0)),"※收支类别不在【基础资料】的清单里",IF(AND($L2042="内部转账",$M2042=""),"△内部转账要在「对方账户」写上另一头",IF(AND($L2042="内部转账",$M2042=$C2042),"※对方账户跟本账户是同一个",IF(AND($L2042&lt;&gt;"内部转账",$M2042&lt;&gt;""),"△填了对方账户，但类别不是内部转账",IF($H2042&lt;0,"△这一笔之后该账户余额成负数了，核一下",""))))))))))))</f>
        <v/>
      </c>
    </row>
    <row r="2043">
      <c r="A2043" s="17">
        <f>IF($C2043="","",COUNTA($C$5:$C2043))</f>
        <v/>
      </c>
      <c r="B2043" s="20" t="n"/>
      <c r="C2043" s="18" t="n"/>
      <c r="D2043" s="18" t="n"/>
      <c r="E2043" s="26" t="n"/>
      <c r="F2043" s="19" t="n"/>
      <c r="G2043" s="19" t="n"/>
      <c r="H2043" s="27">
        <f>IF($C2043="","",ROUND(SUMIF(账户表,$C2043,账户期初)+SUMIFS($F$5:F2043,$C$5:C2043,$C2043)-SUMIFS($G$5:G2043,$C$5:C2043,$C2043),2))</f>
        <v/>
      </c>
      <c r="I2043" s="18" t="n"/>
      <c r="J2043" s="18" t="n"/>
      <c r="K2043" s="28">
        <f>IF($B2043="","",--TEXT($B2043,"yyyymm"))</f>
        <v/>
      </c>
      <c r="L2043" s="29">
        <f>IF($D2043="","",IFERROR(INDEX(类别属性,MATCH($D2043,类别表,0)),""))</f>
        <v/>
      </c>
      <c r="M2043" s="18" t="n"/>
      <c r="N2043" s="18" t="n"/>
      <c r="O2043" s="26" t="n"/>
      <c r="P2043" s="21">
        <f>IF($C2043="","",IF(ISNA(MATCH($C2043,账户表,0)),"※这个账户不在【基础资料】的账户档案里",IF($B2043="","※没填日期，这一笔不会进任何月份的报表",IF(AND($F2043&lt;&gt;"",$G2043&lt;&gt;""),"※收入和支出不能同时填",IF(AND(N($F2043)=0,N($G2043)=0),"※收入和支出都没填",IF(OR(N($F2043)&lt;0,N($G2043)&lt;0),"※金额不能填负数，方向反了就换一列填",IF($D2043="","※没填收支类别，分类报表会漏掉这一笔",IF(ISNA(MATCH($D2043,类别表,0)),"※收支类别不在【基础资料】的清单里",IF(AND($L2043="内部转账",$M2043=""),"△内部转账要在「对方账户」写上另一头",IF(AND($L2043="内部转账",$M2043=$C2043),"※对方账户跟本账户是同一个",IF(AND($L2043&lt;&gt;"内部转账",$M2043&lt;&gt;""),"△填了对方账户，但类别不是内部转账",IF($H2043&lt;0,"△这一笔之后该账户余额成负数了，核一下",""))))))))))))</f>
        <v/>
      </c>
    </row>
    <row r="2044">
      <c r="A2044" s="17">
        <f>IF($C2044="","",COUNTA($C$5:$C2044))</f>
        <v/>
      </c>
      <c r="B2044" s="20" t="n"/>
      <c r="C2044" s="18" t="n"/>
      <c r="D2044" s="18" t="n"/>
      <c r="E2044" s="26" t="n"/>
      <c r="F2044" s="19" t="n"/>
      <c r="G2044" s="19" t="n"/>
      <c r="H2044" s="27">
        <f>IF($C2044="","",ROUND(SUMIF(账户表,$C2044,账户期初)+SUMIFS($F$5:F2044,$C$5:C2044,$C2044)-SUMIFS($G$5:G2044,$C$5:C2044,$C2044),2))</f>
        <v/>
      </c>
      <c r="I2044" s="18" t="n"/>
      <c r="J2044" s="18" t="n"/>
      <c r="K2044" s="28">
        <f>IF($B2044="","",--TEXT($B2044,"yyyymm"))</f>
        <v/>
      </c>
      <c r="L2044" s="29">
        <f>IF($D2044="","",IFERROR(INDEX(类别属性,MATCH($D2044,类别表,0)),""))</f>
        <v/>
      </c>
      <c r="M2044" s="18" t="n"/>
      <c r="N2044" s="18" t="n"/>
      <c r="O2044" s="26" t="n"/>
      <c r="P2044" s="21">
        <f>IF($C2044="","",IF(ISNA(MATCH($C2044,账户表,0)),"※这个账户不在【基础资料】的账户档案里",IF($B2044="","※没填日期，这一笔不会进任何月份的报表",IF(AND($F2044&lt;&gt;"",$G2044&lt;&gt;""),"※收入和支出不能同时填",IF(AND(N($F2044)=0,N($G2044)=0),"※收入和支出都没填",IF(OR(N($F2044)&lt;0,N($G2044)&lt;0),"※金额不能填负数，方向反了就换一列填",IF($D2044="","※没填收支类别，分类报表会漏掉这一笔",IF(ISNA(MATCH($D2044,类别表,0)),"※收支类别不在【基础资料】的清单里",IF(AND($L2044="内部转账",$M2044=""),"△内部转账要在「对方账户」写上另一头",IF(AND($L2044="内部转账",$M2044=$C2044),"※对方账户跟本账户是同一个",IF(AND($L2044&lt;&gt;"内部转账",$M2044&lt;&gt;""),"△填了对方账户，但类别不是内部转账",IF($H2044&lt;0,"△这一笔之后该账户余额成负数了，核一下",""))))))))))))</f>
        <v/>
      </c>
    </row>
    <row r="2045">
      <c r="A2045" s="17">
        <f>IF($C2045="","",COUNTA($C$5:$C2045))</f>
        <v/>
      </c>
      <c r="B2045" s="20" t="n"/>
      <c r="C2045" s="18" t="n"/>
      <c r="D2045" s="18" t="n"/>
      <c r="E2045" s="26" t="n"/>
      <c r="F2045" s="19" t="n"/>
      <c r="G2045" s="19" t="n"/>
      <c r="H2045" s="27">
        <f>IF($C2045="","",ROUND(SUMIF(账户表,$C2045,账户期初)+SUMIFS($F$5:F2045,$C$5:C2045,$C2045)-SUMIFS($G$5:G2045,$C$5:C2045,$C2045),2))</f>
        <v/>
      </c>
      <c r="I2045" s="18" t="n"/>
      <c r="J2045" s="18" t="n"/>
      <c r="K2045" s="28">
        <f>IF($B2045="","",--TEXT($B2045,"yyyymm"))</f>
        <v/>
      </c>
      <c r="L2045" s="29">
        <f>IF($D2045="","",IFERROR(INDEX(类别属性,MATCH($D2045,类别表,0)),""))</f>
        <v/>
      </c>
      <c r="M2045" s="18" t="n"/>
      <c r="N2045" s="18" t="n"/>
      <c r="O2045" s="26" t="n"/>
      <c r="P2045" s="21">
        <f>IF($C2045="","",IF(ISNA(MATCH($C2045,账户表,0)),"※这个账户不在【基础资料】的账户档案里",IF($B2045="","※没填日期，这一笔不会进任何月份的报表",IF(AND($F2045&lt;&gt;"",$G2045&lt;&gt;""),"※收入和支出不能同时填",IF(AND(N($F2045)=0,N($G2045)=0),"※收入和支出都没填",IF(OR(N($F2045)&lt;0,N($G2045)&lt;0),"※金额不能填负数，方向反了就换一列填",IF($D2045="","※没填收支类别，分类报表会漏掉这一笔",IF(ISNA(MATCH($D2045,类别表,0)),"※收支类别不在【基础资料】的清单里",IF(AND($L2045="内部转账",$M2045=""),"△内部转账要在「对方账户」写上另一头",IF(AND($L2045="内部转账",$M2045=$C2045),"※对方账户跟本账户是同一个",IF(AND($L2045&lt;&gt;"内部转账",$M2045&lt;&gt;""),"△填了对方账户，但类别不是内部转账",IF($H2045&lt;0,"△这一笔之后该账户余额成负数了，核一下",""))))))))))))</f>
        <v/>
      </c>
    </row>
    <row r="2046">
      <c r="A2046" s="17">
        <f>IF($C2046="","",COUNTA($C$5:$C2046))</f>
        <v/>
      </c>
      <c r="B2046" s="20" t="n"/>
      <c r="C2046" s="18" t="n"/>
      <c r="D2046" s="18" t="n"/>
      <c r="E2046" s="26" t="n"/>
      <c r="F2046" s="19" t="n"/>
      <c r="G2046" s="19" t="n"/>
      <c r="H2046" s="27">
        <f>IF($C2046="","",ROUND(SUMIF(账户表,$C2046,账户期初)+SUMIFS($F$5:F2046,$C$5:C2046,$C2046)-SUMIFS($G$5:G2046,$C$5:C2046,$C2046),2))</f>
        <v/>
      </c>
      <c r="I2046" s="18" t="n"/>
      <c r="J2046" s="18" t="n"/>
      <c r="K2046" s="28">
        <f>IF($B2046="","",--TEXT($B2046,"yyyymm"))</f>
        <v/>
      </c>
      <c r="L2046" s="29">
        <f>IF($D2046="","",IFERROR(INDEX(类别属性,MATCH($D2046,类别表,0)),""))</f>
        <v/>
      </c>
      <c r="M2046" s="18" t="n"/>
      <c r="N2046" s="18" t="n"/>
      <c r="O2046" s="26" t="n"/>
      <c r="P2046" s="21">
        <f>IF($C2046="","",IF(ISNA(MATCH($C2046,账户表,0)),"※这个账户不在【基础资料】的账户档案里",IF($B2046="","※没填日期，这一笔不会进任何月份的报表",IF(AND($F2046&lt;&gt;"",$G2046&lt;&gt;""),"※收入和支出不能同时填",IF(AND(N($F2046)=0,N($G2046)=0),"※收入和支出都没填",IF(OR(N($F2046)&lt;0,N($G2046)&lt;0),"※金额不能填负数，方向反了就换一列填",IF($D2046="","※没填收支类别，分类报表会漏掉这一笔",IF(ISNA(MATCH($D2046,类别表,0)),"※收支类别不在【基础资料】的清单里",IF(AND($L2046="内部转账",$M2046=""),"△内部转账要在「对方账户」写上另一头",IF(AND($L2046="内部转账",$M2046=$C2046),"※对方账户跟本账户是同一个",IF(AND($L2046&lt;&gt;"内部转账",$M2046&lt;&gt;""),"△填了对方账户，但类别不是内部转账",IF($H2046&lt;0,"△这一笔之后该账户余额成负数了，核一下",""))))))))))))</f>
        <v/>
      </c>
    </row>
    <row r="2047">
      <c r="A2047" s="17">
        <f>IF($C2047="","",COUNTA($C$5:$C2047))</f>
        <v/>
      </c>
      <c r="B2047" s="20" t="n"/>
      <c r="C2047" s="18" t="n"/>
      <c r="D2047" s="18" t="n"/>
      <c r="E2047" s="26" t="n"/>
      <c r="F2047" s="19" t="n"/>
      <c r="G2047" s="19" t="n"/>
      <c r="H2047" s="27">
        <f>IF($C2047="","",ROUND(SUMIF(账户表,$C2047,账户期初)+SUMIFS($F$5:F2047,$C$5:C2047,$C2047)-SUMIFS($G$5:G2047,$C$5:C2047,$C2047),2))</f>
        <v/>
      </c>
      <c r="I2047" s="18" t="n"/>
      <c r="J2047" s="18" t="n"/>
      <c r="K2047" s="28">
        <f>IF($B2047="","",--TEXT($B2047,"yyyymm"))</f>
        <v/>
      </c>
      <c r="L2047" s="29">
        <f>IF($D2047="","",IFERROR(INDEX(类别属性,MATCH($D2047,类别表,0)),""))</f>
        <v/>
      </c>
      <c r="M2047" s="18" t="n"/>
      <c r="N2047" s="18" t="n"/>
      <c r="O2047" s="26" t="n"/>
      <c r="P2047" s="21">
        <f>IF($C2047="","",IF(ISNA(MATCH($C2047,账户表,0)),"※这个账户不在【基础资料】的账户档案里",IF($B2047="","※没填日期，这一笔不会进任何月份的报表",IF(AND($F2047&lt;&gt;"",$G2047&lt;&gt;""),"※收入和支出不能同时填",IF(AND(N($F2047)=0,N($G2047)=0),"※收入和支出都没填",IF(OR(N($F2047)&lt;0,N($G2047)&lt;0),"※金额不能填负数，方向反了就换一列填",IF($D2047="","※没填收支类别，分类报表会漏掉这一笔",IF(ISNA(MATCH($D2047,类别表,0)),"※收支类别不在【基础资料】的清单里",IF(AND($L2047="内部转账",$M2047=""),"△内部转账要在「对方账户」写上另一头",IF(AND($L2047="内部转账",$M2047=$C2047),"※对方账户跟本账户是同一个",IF(AND($L2047&lt;&gt;"内部转账",$M2047&lt;&gt;""),"△填了对方账户，但类别不是内部转账",IF($H2047&lt;0,"△这一笔之后该账户余额成负数了，核一下",""))))))))))))</f>
        <v/>
      </c>
    </row>
    <row r="2048">
      <c r="A2048" s="17">
        <f>IF($C2048="","",COUNTA($C$5:$C2048))</f>
        <v/>
      </c>
      <c r="B2048" s="20" t="n"/>
      <c r="C2048" s="18" t="n"/>
      <c r="D2048" s="18" t="n"/>
      <c r="E2048" s="26" t="n"/>
      <c r="F2048" s="19" t="n"/>
      <c r="G2048" s="19" t="n"/>
      <c r="H2048" s="27">
        <f>IF($C2048="","",ROUND(SUMIF(账户表,$C2048,账户期初)+SUMIFS($F$5:F2048,$C$5:C2048,$C2048)-SUMIFS($G$5:G2048,$C$5:C2048,$C2048),2))</f>
        <v/>
      </c>
      <c r="I2048" s="18" t="n"/>
      <c r="J2048" s="18" t="n"/>
      <c r="K2048" s="28">
        <f>IF($B2048="","",--TEXT($B2048,"yyyymm"))</f>
        <v/>
      </c>
      <c r="L2048" s="29">
        <f>IF($D2048="","",IFERROR(INDEX(类别属性,MATCH($D2048,类别表,0)),""))</f>
        <v/>
      </c>
      <c r="M2048" s="18" t="n"/>
      <c r="N2048" s="18" t="n"/>
      <c r="O2048" s="26" t="n"/>
      <c r="P2048" s="21">
        <f>IF($C2048="","",IF(ISNA(MATCH($C2048,账户表,0)),"※这个账户不在【基础资料】的账户档案里",IF($B2048="","※没填日期，这一笔不会进任何月份的报表",IF(AND($F2048&lt;&gt;"",$G2048&lt;&gt;""),"※收入和支出不能同时填",IF(AND(N($F2048)=0,N($G2048)=0),"※收入和支出都没填",IF(OR(N($F2048)&lt;0,N($G2048)&lt;0),"※金额不能填负数，方向反了就换一列填",IF($D2048="","※没填收支类别，分类报表会漏掉这一笔",IF(ISNA(MATCH($D2048,类别表,0)),"※收支类别不在【基础资料】的清单里",IF(AND($L2048="内部转账",$M2048=""),"△内部转账要在「对方账户」写上另一头",IF(AND($L2048="内部转账",$M2048=$C2048),"※对方账户跟本账户是同一个",IF(AND($L2048&lt;&gt;"内部转账",$M2048&lt;&gt;""),"△填了对方账户，但类别不是内部转账",IF($H2048&lt;0,"△这一笔之后该账户余额成负数了，核一下",""))))))))))))</f>
        <v/>
      </c>
    </row>
    <row r="2049">
      <c r="A2049" s="17">
        <f>IF($C2049="","",COUNTA($C$5:$C2049))</f>
        <v/>
      </c>
      <c r="B2049" s="20" t="n"/>
      <c r="C2049" s="18" t="n"/>
      <c r="D2049" s="18" t="n"/>
      <c r="E2049" s="26" t="n"/>
      <c r="F2049" s="19" t="n"/>
      <c r="G2049" s="19" t="n"/>
      <c r="H2049" s="27">
        <f>IF($C2049="","",ROUND(SUMIF(账户表,$C2049,账户期初)+SUMIFS($F$5:F2049,$C$5:C2049,$C2049)-SUMIFS($G$5:G2049,$C$5:C2049,$C2049),2))</f>
        <v/>
      </c>
      <c r="I2049" s="18" t="n"/>
      <c r="J2049" s="18" t="n"/>
      <c r="K2049" s="28">
        <f>IF($B2049="","",--TEXT($B2049,"yyyymm"))</f>
        <v/>
      </c>
      <c r="L2049" s="29">
        <f>IF($D2049="","",IFERROR(INDEX(类别属性,MATCH($D2049,类别表,0)),""))</f>
        <v/>
      </c>
      <c r="M2049" s="18" t="n"/>
      <c r="N2049" s="18" t="n"/>
      <c r="O2049" s="26" t="n"/>
      <c r="P2049" s="21">
        <f>IF($C2049="","",IF(ISNA(MATCH($C2049,账户表,0)),"※这个账户不在【基础资料】的账户档案里",IF($B2049="","※没填日期，这一笔不会进任何月份的报表",IF(AND($F2049&lt;&gt;"",$G2049&lt;&gt;""),"※收入和支出不能同时填",IF(AND(N($F2049)=0,N($G2049)=0),"※收入和支出都没填",IF(OR(N($F2049)&lt;0,N($G2049)&lt;0),"※金额不能填负数，方向反了就换一列填",IF($D2049="","※没填收支类别，分类报表会漏掉这一笔",IF(ISNA(MATCH($D2049,类别表,0)),"※收支类别不在【基础资料】的清单里",IF(AND($L2049="内部转账",$M2049=""),"△内部转账要在「对方账户」写上另一头",IF(AND($L2049="内部转账",$M2049=$C2049),"※对方账户跟本账户是同一个",IF(AND($L2049&lt;&gt;"内部转账",$M2049&lt;&gt;""),"△填了对方账户，但类别不是内部转账",IF($H2049&lt;0,"△这一笔之后该账户余额成负数了，核一下",""))))))))))))</f>
        <v/>
      </c>
    </row>
    <row r="2050">
      <c r="A2050" s="17">
        <f>IF($C2050="","",COUNTA($C$5:$C2050))</f>
        <v/>
      </c>
      <c r="B2050" s="20" t="n"/>
      <c r="C2050" s="18" t="n"/>
      <c r="D2050" s="18" t="n"/>
      <c r="E2050" s="26" t="n"/>
      <c r="F2050" s="19" t="n"/>
      <c r="G2050" s="19" t="n"/>
      <c r="H2050" s="27">
        <f>IF($C2050="","",ROUND(SUMIF(账户表,$C2050,账户期初)+SUMIFS($F$5:F2050,$C$5:C2050,$C2050)-SUMIFS($G$5:G2050,$C$5:C2050,$C2050),2))</f>
        <v/>
      </c>
      <c r="I2050" s="18" t="n"/>
      <c r="J2050" s="18" t="n"/>
      <c r="K2050" s="28">
        <f>IF($B2050="","",--TEXT($B2050,"yyyymm"))</f>
        <v/>
      </c>
      <c r="L2050" s="29">
        <f>IF($D2050="","",IFERROR(INDEX(类别属性,MATCH($D2050,类别表,0)),""))</f>
        <v/>
      </c>
      <c r="M2050" s="18" t="n"/>
      <c r="N2050" s="18" t="n"/>
      <c r="O2050" s="26" t="n"/>
      <c r="P2050" s="21">
        <f>IF($C2050="","",IF(ISNA(MATCH($C2050,账户表,0)),"※这个账户不在【基础资料】的账户档案里",IF($B2050="","※没填日期，这一笔不会进任何月份的报表",IF(AND($F2050&lt;&gt;"",$G2050&lt;&gt;""),"※收入和支出不能同时填",IF(AND(N($F2050)=0,N($G2050)=0),"※收入和支出都没填",IF(OR(N($F2050)&lt;0,N($G2050)&lt;0),"※金额不能填负数，方向反了就换一列填",IF($D2050="","※没填收支类别，分类报表会漏掉这一笔",IF(ISNA(MATCH($D2050,类别表,0)),"※收支类别不在【基础资料】的清单里",IF(AND($L2050="内部转账",$M2050=""),"△内部转账要在「对方账户」写上另一头",IF(AND($L2050="内部转账",$M2050=$C2050),"※对方账户跟本账户是同一个",IF(AND($L2050&lt;&gt;"内部转账",$M2050&lt;&gt;""),"△填了对方账户，但类别不是内部转账",IF($H2050&lt;0,"△这一笔之后该账户余额成负数了，核一下",""))))))))))))</f>
        <v/>
      </c>
    </row>
    <row r="2051">
      <c r="A2051" s="17">
        <f>IF($C2051="","",COUNTA($C$5:$C2051))</f>
        <v/>
      </c>
      <c r="B2051" s="20" t="n"/>
      <c r="C2051" s="18" t="n"/>
      <c r="D2051" s="18" t="n"/>
      <c r="E2051" s="26" t="n"/>
      <c r="F2051" s="19" t="n"/>
      <c r="G2051" s="19" t="n"/>
      <c r="H2051" s="27">
        <f>IF($C2051="","",ROUND(SUMIF(账户表,$C2051,账户期初)+SUMIFS($F$5:F2051,$C$5:C2051,$C2051)-SUMIFS($G$5:G2051,$C$5:C2051,$C2051),2))</f>
        <v/>
      </c>
      <c r="I2051" s="18" t="n"/>
      <c r="J2051" s="18" t="n"/>
      <c r="K2051" s="28">
        <f>IF($B2051="","",--TEXT($B2051,"yyyymm"))</f>
        <v/>
      </c>
      <c r="L2051" s="29">
        <f>IF($D2051="","",IFERROR(INDEX(类别属性,MATCH($D2051,类别表,0)),""))</f>
        <v/>
      </c>
      <c r="M2051" s="18" t="n"/>
      <c r="N2051" s="18" t="n"/>
      <c r="O2051" s="26" t="n"/>
      <c r="P2051" s="21">
        <f>IF($C2051="","",IF(ISNA(MATCH($C2051,账户表,0)),"※这个账户不在【基础资料】的账户档案里",IF($B2051="","※没填日期，这一笔不会进任何月份的报表",IF(AND($F2051&lt;&gt;"",$G2051&lt;&gt;""),"※收入和支出不能同时填",IF(AND(N($F2051)=0,N($G2051)=0),"※收入和支出都没填",IF(OR(N($F2051)&lt;0,N($G2051)&lt;0),"※金额不能填负数，方向反了就换一列填",IF($D2051="","※没填收支类别，分类报表会漏掉这一笔",IF(ISNA(MATCH($D2051,类别表,0)),"※收支类别不在【基础资料】的清单里",IF(AND($L2051="内部转账",$M2051=""),"△内部转账要在「对方账户」写上另一头",IF(AND($L2051="内部转账",$M2051=$C2051),"※对方账户跟本账户是同一个",IF(AND($L2051&lt;&gt;"内部转账",$M2051&lt;&gt;""),"△填了对方账户，但类别不是内部转账",IF($H2051&lt;0,"△这一笔之后该账户余额成负数了，核一下",""))))))))))))</f>
        <v/>
      </c>
    </row>
    <row r="2052">
      <c r="A2052" s="17">
        <f>IF($C2052="","",COUNTA($C$5:$C2052))</f>
        <v/>
      </c>
      <c r="B2052" s="20" t="n"/>
      <c r="C2052" s="18" t="n"/>
      <c r="D2052" s="18" t="n"/>
      <c r="E2052" s="26" t="n"/>
      <c r="F2052" s="19" t="n"/>
      <c r="G2052" s="19" t="n"/>
      <c r="H2052" s="27">
        <f>IF($C2052="","",ROUND(SUMIF(账户表,$C2052,账户期初)+SUMIFS($F$5:F2052,$C$5:C2052,$C2052)-SUMIFS($G$5:G2052,$C$5:C2052,$C2052),2))</f>
        <v/>
      </c>
      <c r="I2052" s="18" t="n"/>
      <c r="J2052" s="18" t="n"/>
      <c r="K2052" s="28">
        <f>IF($B2052="","",--TEXT($B2052,"yyyymm"))</f>
        <v/>
      </c>
      <c r="L2052" s="29">
        <f>IF($D2052="","",IFERROR(INDEX(类别属性,MATCH($D2052,类别表,0)),""))</f>
        <v/>
      </c>
      <c r="M2052" s="18" t="n"/>
      <c r="N2052" s="18" t="n"/>
      <c r="O2052" s="26" t="n"/>
      <c r="P2052" s="21">
        <f>IF($C2052="","",IF(ISNA(MATCH($C2052,账户表,0)),"※这个账户不在【基础资料】的账户档案里",IF($B2052="","※没填日期，这一笔不会进任何月份的报表",IF(AND($F2052&lt;&gt;"",$G2052&lt;&gt;""),"※收入和支出不能同时填",IF(AND(N($F2052)=0,N($G2052)=0),"※收入和支出都没填",IF(OR(N($F2052)&lt;0,N($G2052)&lt;0),"※金额不能填负数，方向反了就换一列填",IF($D2052="","※没填收支类别，分类报表会漏掉这一笔",IF(ISNA(MATCH($D2052,类别表,0)),"※收支类别不在【基础资料】的清单里",IF(AND($L2052="内部转账",$M2052=""),"△内部转账要在「对方账户」写上另一头",IF(AND($L2052="内部转账",$M2052=$C2052),"※对方账户跟本账户是同一个",IF(AND($L2052&lt;&gt;"内部转账",$M2052&lt;&gt;""),"△填了对方账户，但类别不是内部转账",IF($H2052&lt;0,"△这一笔之后该账户余额成负数了，核一下",""))))))))))))</f>
        <v/>
      </c>
    </row>
    <row r="2053">
      <c r="A2053" s="17">
        <f>IF($C2053="","",COUNTA($C$5:$C2053))</f>
        <v/>
      </c>
      <c r="B2053" s="20" t="n"/>
      <c r="C2053" s="18" t="n"/>
      <c r="D2053" s="18" t="n"/>
      <c r="E2053" s="26" t="n"/>
      <c r="F2053" s="19" t="n"/>
      <c r="G2053" s="19" t="n"/>
      <c r="H2053" s="27">
        <f>IF($C2053="","",ROUND(SUMIF(账户表,$C2053,账户期初)+SUMIFS($F$5:F2053,$C$5:C2053,$C2053)-SUMIFS($G$5:G2053,$C$5:C2053,$C2053),2))</f>
        <v/>
      </c>
      <c r="I2053" s="18" t="n"/>
      <c r="J2053" s="18" t="n"/>
      <c r="K2053" s="28">
        <f>IF($B2053="","",--TEXT($B2053,"yyyymm"))</f>
        <v/>
      </c>
      <c r="L2053" s="29">
        <f>IF($D2053="","",IFERROR(INDEX(类别属性,MATCH($D2053,类别表,0)),""))</f>
        <v/>
      </c>
      <c r="M2053" s="18" t="n"/>
      <c r="N2053" s="18" t="n"/>
      <c r="O2053" s="26" t="n"/>
      <c r="P2053" s="21">
        <f>IF($C2053="","",IF(ISNA(MATCH($C2053,账户表,0)),"※这个账户不在【基础资料】的账户档案里",IF($B2053="","※没填日期，这一笔不会进任何月份的报表",IF(AND($F2053&lt;&gt;"",$G2053&lt;&gt;""),"※收入和支出不能同时填",IF(AND(N($F2053)=0,N($G2053)=0),"※收入和支出都没填",IF(OR(N($F2053)&lt;0,N($G2053)&lt;0),"※金额不能填负数，方向反了就换一列填",IF($D2053="","※没填收支类别，分类报表会漏掉这一笔",IF(ISNA(MATCH($D2053,类别表,0)),"※收支类别不在【基础资料】的清单里",IF(AND($L2053="内部转账",$M2053=""),"△内部转账要在「对方账户」写上另一头",IF(AND($L2053="内部转账",$M2053=$C2053),"※对方账户跟本账户是同一个",IF(AND($L2053&lt;&gt;"内部转账",$M2053&lt;&gt;""),"△填了对方账户，但类别不是内部转账",IF($H2053&lt;0,"△这一笔之后该账户余额成负数了，核一下",""))))))))))))</f>
        <v/>
      </c>
    </row>
    <row r="2054">
      <c r="A2054" s="17">
        <f>IF($C2054="","",COUNTA($C$5:$C2054))</f>
        <v/>
      </c>
      <c r="B2054" s="20" t="n"/>
      <c r="C2054" s="18" t="n"/>
      <c r="D2054" s="18" t="n"/>
      <c r="E2054" s="26" t="n"/>
      <c r="F2054" s="19" t="n"/>
      <c r="G2054" s="19" t="n"/>
      <c r="H2054" s="27">
        <f>IF($C2054="","",ROUND(SUMIF(账户表,$C2054,账户期初)+SUMIFS($F$5:F2054,$C$5:C2054,$C2054)-SUMIFS($G$5:G2054,$C$5:C2054,$C2054),2))</f>
        <v/>
      </c>
      <c r="I2054" s="18" t="n"/>
      <c r="J2054" s="18" t="n"/>
      <c r="K2054" s="28">
        <f>IF($B2054="","",--TEXT($B2054,"yyyymm"))</f>
        <v/>
      </c>
      <c r="L2054" s="29">
        <f>IF($D2054="","",IFERROR(INDEX(类别属性,MATCH($D2054,类别表,0)),""))</f>
        <v/>
      </c>
      <c r="M2054" s="18" t="n"/>
      <c r="N2054" s="18" t="n"/>
      <c r="O2054" s="26" t="n"/>
      <c r="P2054" s="21">
        <f>IF($C2054="","",IF(ISNA(MATCH($C2054,账户表,0)),"※这个账户不在【基础资料】的账户档案里",IF($B2054="","※没填日期，这一笔不会进任何月份的报表",IF(AND($F2054&lt;&gt;"",$G2054&lt;&gt;""),"※收入和支出不能同时填",IF(AND(N($F2054)=0,N($G2054)=0),"※收入和支出都没填",IF(OR(N($F2054)&lt;0,N($G2054)&lt;0),"※金额不能填负数，方向反了就换一列填",IF($D2054="","※没填收支类别，分类报表会漏掉这一笔",IF(ISNA(MATCH($D2054,类别表,0)),"※收支类别不在【基础资料】的清单里",IF(AND($L2054="内部转账",$M2054=""),"△内部转账要在「对方账户」写上另一头",IF(AND($L2054="内部转账",$M2054=$C2054),"※对方账户跟本账户是同一个",IF(AND($L2054&lt;&gt;"内部转账",$M2054&lt;&gt;""),"△填了对方账户，但类别不是内部转账",IF($H2054&lt;0,"△这一笔之后该账户余额成负数了，核一下",""))))))))))))</f>
        <v/>
      </c>
    </row>
    <row r="2055">
      <c r="A2055" s="17">
        <f>IF($C2055="","",COUNTA($C$5:$C2055))</f>
        <v/>
      </c>
      <c r="B2055" s="20" t="n"/>
      <c r="C2055" s="18" t="n"/>
      <c r="D2055" s="18" t="n"/>
      <c r="E2055" s="26" t="n"/>
      <c r="F2055" s="19" t="n"/>
      <c r="G2055" s="19" t="n"/>
      <c r="H2055" s="27">
        <f>IF($C2055="","",ROUND(SUMIF(账户表,$C2055,账户期初)+SUMIFS($F$5:F2055,$C$5:C2055,$C2055)-SUMIFS($G$5:G2055,$C$5:C2055,$C2055),2))</f>
        <v/>
      </c>
      <c r="I2055" s="18" t="n"/>
      <c r="J2055" s="18" t="n"/>
      <c r="K2055" s="28">
        <f>IF($B2055="","",--TEXT($B2055,"yyyymm"))</f>
        <v/>
      </c>
      <c r="L2055" s="29">
        <f>IF($D2055="","",IFERROR(INDEX(类别属性,MATCH($D2055,类别表,0)),""))</f>
        <v/>
      </c>
      <c r="M2055" s="18" t="n"/>
      <c r="N2055" s="18" t="n"/>
      <c r="O2055" s="26" t="n"/>
      <c r="P2055" s="21">
        <f>IF($C2055="","",IF(ISNA(MATCH($C2055,账户表,0)),"※这个账户不在【基础资料】的账户档案里",IF($B2055="","※没填日期，这一笔不会进任何月份的报表",IF(AND($F2055&lt;&gt;"",$G2055&lt;&gt;""),"※收入和支出不能同时填",IF(AND(N($F2055)=0,N($G2055)=0),"※收入和支出都没填",IF(OR(N($F2055)&lt;0,N($G2055)&lt;0),"※金额不能填负数，方向反了就换一列填",IF($D2055="","※没填收支类别，分类报表会漏掉这一笔",IF(ISNA(MATCH($D2055,类别表,0)),"※收支类别不在【基础资料】的清单里",IF(AND($L2055="内部转账",$M2055=""),"△内部转账要在「对方账户」写上另一头",IF(AND($L2055="内部转账",$M2055=$C2055),"※对方账户跟本账户是同一个",IF(AND($L2055&lt;&gt;"内部转账",$M2055&lt;&gt;""),"△填了对方账户，但类别不是内部转账",IF($H2055&lt;0,"△这一笔之后该账户余额成负数了，核一下",""))))))))))))</f>
        <v/>
      </c>
    </row>
    <row r="2056">
      <c r="A2056" s="17">
        <f>IF($C2056="","",COUNTA($C$5:$C2056))</f>
        <v/>
      </c>
      <c r="B2056" s="20" t="n"/>
      <c r="C2056" s="18" t="n"/>
      <c r="D2056" s="18" t="n"/>
      <c r="E2056" s="26" t="n"/>
      <c r="F2056" s="19" t="n"/>
      <c r="G2056" s="19" t="n"/>
      <c r="H2056" s="27">
        <f>IF($C2056="","",ROUND(SUMIF(账户表,$C2056,账户期初)+SUMIFS($F$5:F2056,$C$5:C2056,$C2056)-SUMIFS($G$5:G2056,$C$5:C2056,$C2056),2))</f>
        <v/>
      </c>
      <c r="I2056" s="18" t="n"/>
      <c r="J2056" s="18" t="n"/>
      <c r="K2056" s="28">
        <f>IF($B2056="","",--TEXT($B2056,"yyyymm"))</f>
        <v/>
      </c>
      <c r="L2056" s="29">
        <f>IF($D2056="","",IFERROR(INDEX(类别属性,MATCH($D2056,类别表,0)),""))</f>
        <v/>
      </c>
      <c r="M2056" s="18" t="n"/>
      <c r="N2056" s="18" t="n"/>
      <c r="O2056" s="26" t="n"/>
      <c r="P2056" s="21">
        <f>IF($C2056="","",IF(ISNA(MATCH($C2056,账户表,0)),"※这个账户不在【基础资料】的账户档案里",IF($B2056="","※没填日期，这一笔不会进任何月份的报表",IF(AND($F2056&lt;&gt;"",$G2056&lt;&gt;""),"※收入和支出不能同时填",IF(AND(N($F2056)=0,N($G2056)=0),"※收入和支出都没填",IF(OR(N($F2056)&lt;0,N($G2056)&lt;0),"※金额不能填负数，方向反了就换一列填",IF($D2056="","※没填收支类别，分类报表会漏掉这一笔",IF(ISNA(MATCH($D2056,类别表,0)),"※收支类别不在【基础资料】的清单里",IF(AND($L2056="内部转账",$M2056=""),"△内部转账要在「对方账户」写上另一头",IF(AND($L2056="内部转账",$M2056=$C2056),"※对方账户跟本账户是同一个",IF(AND($L2056&lt;&gt;"内部转账",$M2056&lt;&gt;""),"△填了对方账户，但类别不是内部转账",IF($H2056&lt;0,"△这一笔之后该账户余额成负数了，核一下",""))))))))))))</f>
        <v/>
      </c>
    </row>
    <row r="2057">
      <c r="A2057" s="17">
        <f>IF($C2057="","",COUNTA($C$5:$C2057))</f>
        <v/>
      </c>
      <c r="B2057" s="20" t="n"/>
      <c r="C2057" s="18" t="n"/>
      <c r="D2057" s="18" t="n"/>
      <c r="E2057" s="26" t="n"/>
      <c r="F2057" s="19" t="n"/>
      <c r="G2057" s="19" t="n"/>
      <c r="H2057" s="27">
        <f>IF($C2057="","",ROUND(SUMIF(账户表,$C2057,账户期初)+SUMIFS($F$5:F2057,$C$5:C2057,$C2057)-SUMIFS($G$5:G2057,$C$5:C2057,$C2057),2))</f>
        <v/>
      </c>
      <c r="I2057" s="18" t="n"/>
      <c r="J2057" s="18" t="n"/>
      <c r="K2057" s="28">
        <f>IF($B2057="","",--TEXT($B2057,"yyyymm"))</f>
        <v/>
      </c>
      <c r="L2057" s="29">
        <f>IF($D2057="","",IFERROR(INDEX(类别属性,MATCH($D2057,类别表,0)),""))</f>
        <v/>
      </c>
      <c r="M2057" s="18" t="n"/>
      <c r="N2057" s="18" t="n"/>
      <c r="O2057" s="26" t="n"/>
      <c r="P2057" s="21">
        <f>IF($C2057="","",IF(ISNA(MATCH($C2057,账户表,0)),"※这个账户不在【基础资料】的账户档案里",IF($B2057="","※没填日期，这一笔不会进任何月份的报表",IF(AND($F2057&lt;&gt;"",$G2057&lt;&gt;""),"※收入和支出不能同时填",IF(AND(N($F2057)=0,N($G2057)=0),"※收入和支出都没填",IF(OR(N($F2057)&lt;0,N($G2057)&lt;0),"※金额不能填负数，方向反了就换一列填",IF($D2057="","※没填收支类别，分类报表会漏掉这一笔",IF(ISNA(MATCH($D2057,类别表,0)),"※收支类别不在【基础资料】的清单里",IF(AND($L2057="内部转账",$M2057=""),"△内部转账要在「对方账户」写上另一头",IF(AND($L2057="内部转账",$M2057=$C2057),"※对方账户跟本账户是同一个",IF(AND($L2057&lt;&gt;"内部转账",$M2057&lt;&gt;""),"△填了对方账户，但类别不是内部转账",IF($H2057&lt;0,"△这一笔之后该账户余额成负数了，核一下",""))))))))))))</f>
        <v/>
      </c>
    </row>
    <row r="2058">
      <c r="A2058" s="17">
        <f>IF($C2058="","",COUNTA($C$5:$C2058))</f>
        <v/>
      </c>
      <c r="B2058" s="20" t="n"/>
      <c r="C2058" s="18" t="n"/>
      <c r="D2058" s="18" t="n"/>
      <c r="E2058" s="26" t="n"/>
      <c r="F2058" s="19" t="n"/>
      <c r="G2058" s="19" t="n"/>
      <c r="H2058" s="27">
        <f>IF($C2058="","",ROUND(SUMIF(账户表,$C2058,账户期初)+SUMIFS($F$5:F2058,$C$5:C2058,$C2058)-SUMIFS($G$5:G2058,$C$5:C2058,$C2058),2))</f>
        <v/>
      </c>
      <c r="I2058" s="18" t="n"/>
      <c r="J2058" s="18" t="n"/>
      <c r="K2058" s="28">
        <f>IF($B2058="","",--TEXT($B2058,"yyyymm"))</f>
        <v/>
      </c>
      <c r="L2058" s="29">
        <f>IF($D2058="","",IFERROR(INDEX(类别属性,MATCH($D2058,类别表,0)),""))</f>
        <v/>
      </c>
      <c r="M2058" s="18" t="n"/>
      <c r="N2058" s="18" t="n"/>
      <c r="O2058" s="26" t="n"/>
      <c r="P2058" s="21">
        <f>IF($C2058="","",IF(ISNA(MATCH($C2058,账户表,0)),"※这个账户不在【基础资料】的账户档案里",IF($B2058="","※没填日期，这一笔不会进任何月份的报表",IF(AND($F2058&lt;&gt;"",$G2058&lt;&gt;""),"※收入和支出不能同时填",IF(AND(N($F2058)=0,N($G2058)=0),"※收入和支出都没填",IF(OR(N($F2058)&lt;0,N($G2058)&lt;0),"※金额不能填负数，方向反了就换一列填",IF($D2058="","※没填收支类别，分类报表会漏掉这一笔",IF(ISNA(MATCH($D2058,类别表,0)),"※收支类别不在【基础资料】的清单里",IF(AND($L2058="内部转账",$M2058=""),"△内部转账要在「对方账户」写上另一头",IF(AND($L2058="内部转账",$M2058=$C2058),"※对方账户跟本账户是同一个",IF(AND($L2058&lt;&gt;"内部转账",$M2058&lt;&gt;""),"△填了对方账户，但类别不是内部转账",IF($H2058&lt;0,"△这一笔之后该账户余额成负数了，核一下",""))))))))))))</f>
        <v/>
      </c>
    </row>
    <row r="2059">
      <c r="A2059" s="17">
        <f>IF($C2059="","",COUNTA($C$5:$C2059))</f>
        <v/>
      </c>
      <c r="B2059" s="20" t="n"/>
      <c r="C2059" s="18" t="n"/>
      <c r="D2059" s="18" t="n"/>
      <c r="E2059" s="26" t="n"/>
      <c r="F2059" s="19" t="n"/>
      <c r="G2059" s="19" t="n"/>
      <c r="H2059" s="27">
        <f>IF($C2059="","",ROUND(SUMIF(账户表,$C2059,账户期初)+SUMIFS($F$5:F2059,$C$5:C2059,$C2059)-SUMIFS($G$5:G2059,$C$5:C2059,$C2059),2))</f>
        <v/>
      </c>
      <c r="I2059" s="18" t="n"/>
      <c r="J2059" s="18" t="n"/>
      <c r="K2059" s="28">
        <f>IF($B2059="","",--TEXT($B2059,"yyyymm"))</f>
        <v/>
      </c>
      <c r="L2059" s="29">
        <f>IF($D2059="","",IFERROR(INDEX(类别属性,MATCH($D2059,类别表,0)),""))</f>
        <v/>
      </c>
      <c r="M2059" s="18" t="n"/>
      <c r="N2059" s="18" t="n"/>
      <c r="O2059" s="26" t="n"/>
      <c r="P2059" s="21">
        <f>IF($C2059="","",IF(ISNA(MATCH($C2059,账户表,0)),"※这个账户不在【基础资料】的账户档案里",IF($B2059="","※没填日期，这一笔不会进任何月份的报表",IF(AND($F2059&lt;&gt;"",$G2059&lt;&gt;""),"※收入和支出不能同时填",IF(AND(N($F2059)=0,N($G2059)=0),"※收入和支出都没填",IF(OR(N($F2059)&lt;0,N($G2059)&lt;0),"※金额不能填负数，方向反了就换一列填",IF($D2059="","※没填收支类别，分类报表会漏掉这一笔",IF(ISNA(MATCH($D2059,类别表,0)),"※收支类别不在【基础资料】的清单里",IF(AND($L2059="内部转账",$M2059=""),"△内部转账要在「对方账户」写上另一头",IF(AND($L2059="内部转账",$M2059=$C2059),"※对方账户跟本账户是同一个",IF(AND($L2059&lt;&gt;"内部转账",$M2059&lt;&gt;""),"△填了对方账户，但类别不是内部转账",IF($H2059&lt;0,"△这一笔之后该账户余额成负数了，核一下",""))))))))))))</f>
        <v/>
      </c>
    </row>
    <row r="2060">
      <c r="A2060" s="17">
        <f>IF($C2060="","",COUNTA($C$5:$C2060))</f>
        <v/>
      </c>
      <c r="B2060" s="20" t="n"/>
      <c r="C2060" s="18" t="n"/>
      <c r="D2060" s="18" t="n"/>
      <c r="E2060" s="26" t="n"/>
      <c r="F2060" s="19" t="n"/>
      <c r="G2060" s="19" t="n"/>
      <c r="H2060" s="27">
        <f>IF($C2060="","",ROUND(SUMIF(账户表,$C2060,账户期初)+SUMIFS($F$5:F2060,$C$5:C2060,$C2060)-SUMIFS($G$5:G2060,$C$5:C2060,$C2060),2))</f>
        <v/>
      </c>
      <c r="I2060" s="18" t="n"/>
      <c r="J2060" s="18" t="n"/>
      <c r="K2060" s="28">
        <f>IF($B2060="","",--TEXT($B2060,"yyyymm"))</f>
        <v/>
      </c>
      <c r="L2060" s="29">
        <f>IF($D2060="","",IFERROR(INDEX(类别属性,MATCH($D2060,类别表,0)),""))</f>
        <v/>
      </c>
      <c r="M2060" s="18" t="n"/>
      <c r="N2060" s="18" t="n"/>
      <c r="O2060" s="26" t="n"/>
      <c r="P2060" s="21">
        <f>IF($C2060="","",IF(ISNA(MATCH($C2060,账户表,0)),"※这个账户不在【基础资料】的账户档案里",IF($B2060="","※没填日期，这一笔不会进任何月份的报表",IF(AND($F2060&lt;&gt;"",$G2060&lt;&gt;""),"※收入和支出不能同时填",IF(AND(N($F2060)=0,N($G2060)=0),"※收入和支出都没填",IF(OR(N($F2060)&lt;0,N($G2060)&lt;0),"※金额不能填负数，方向反了就换一列填",IF($D2060="","※没填收支类别，分类报表会漏掉这一笔",IF(ISNA(MATCH($D2060,类别表,0)),"※收支类别不在【基础资料】的清单里",IF(AND($L2060="内部转账",$M2060=""),"△内部转账要在「对方账户」写上另一头",IF(AND($L2060="内部转账",$M2060=$C2060),"※对方账户跟本账户是同一个",IF(AND($L2060&lt;&gt;"内部转账",$M2060&lt;&gt;""),"△填了对方账户，但类别不是内部转账",IF($H2060&lt;0,"△这一笔之后该账户余额成负数了，核一下",""))))))))))))</f>
        <v/>
      </c>
    </row>
    <row r="2061">
      <c r="A2061" s="17">
        <f>IF($C2061="","",COUNTA($C$5:$C2061))</f>
        <v/>
      </c>
      <c r="B2061" s="20" t="n"/>
      <c r="C2061" s="18" t="n"/>
      <c r="D2061" s="18" t="n"/>
      <c r="E2061" s="26" t="n"/>
      <c r="F2061" s="19" t="n"/>
      <c r="G2061" s="19" t="n"/>
      <c r="H2061" s="27">
        <f>IF($C2061="","",ROUND(SUMIF(账户表,$C2061,账户期初)+SUMIFS($F$5:F2061,$C$5:C2061,$C2061)-SUMIFS($G$5:G2061,$C$5:C2061,$C2061),2))</f>
        <v/>
      </c>
      <c r="I2061" s="18" t="n"/>
      <c r="J2061" s="18" t="n"/>
      <c r="K2061" s="28">
        <f>IF($B2061="","",--TEXT($B2061,"yyyymm"))</f>
        <v/>
      </c>
      <c r="L2061" s="29">
        <f>IF($D2061="","",IFERROR(INDEX(类别属性,MATCH($D2061,类别表,0)),""))</f>
        <v/>
      </c>
      <c r="M2061" s="18" t="n"/>
      <c r="N2061" s="18" t="n"/>
      <c r="O2061" s="26" t="n"/>
      <c r="P2061" s="21">
        <f>IF($C2061="","",IF(ISNA(MATCH($C2061,账户表,0)),"※这个账户不在【基础资料】的账户档案里",IF($B2061="","※没填日期，这一笔不会进任何月份的报表",IF(AND($F2061&lt;&gt;"",$G2061&lt;&gt;""),"※收入和支出不能同时填",IF(AND(N($F2061)=0,N($G2061)=0),"※收入和支出都没填",IF(OR(N($F2061)&lt;0,N($G2061)&lt;0),"※金额不能填负数，方向反了就换一列填",IF($D2061="","※没填收支类别，分类报表会漏掉这一笔",IF(ISNA(MATCH($D2061,类别表,0)),"※收支类别不在【基础资料】的清单里",IF(AND($L2061="内部转账",$M2061=""),"△内部转账要在「对方账户」写上另一头",IF(AND($L2061="内部转账",$M2061=$C2061),"※对方账户跟本账户是同一个",IF(AND($L2061&lt;&gt;"内部转账",$M2061&lt;&gt;""),"△填了对方账户，但类别不是内部转账",IF($H2061&lt;0,"△这一笔之后该账户余额成负数了，核一下",""))))))))))))</f>
        <v/>
      </c>
    </row>
    <row r="2062">
      <c r="A2062" s="17">
        <f>IF($C2062="","",COUNTA($C$5:$C2062))</f>
        <v/>
      </c>
      <c r="B2062" s="20" t="n"/>
      <c r="C2062" s="18" t="n"/>
      <c r="D2062" s="18" t="n"/>
      <c r="E2062" s="26" t="n"/>
      <c r="F2062" s="19" t="n"/>
      <c r="G2062" s="19" t="n"/>
      <c r="H2062" s="27">
        <f>IF($C2062="","",ROUND(SUMIF(账户表,$C2062,账户期初)+SUMIFS($F$5:F2062,$C$5:C2062,$C2062)-SUMIFS($G$5:G2062,$C$5:C2062,$C2062),2))</f>
        <v/>
      </c>
      <c r="I2062" s="18" t="n"/>
      <c r="J2062" s="18" t="n"/>
      <c r="K2062" s="28">
        <f>IF($B2062="","",--TEXT($B2062,"yyyymm"))</f>
        <v/>
      </c>
      <c r="L2062" s="29">
        <f>IF($D2062="","",IFERROR(INDEX(类别属性,MATCH($D2062,类别表,0)),""))</f>
        <v/>
      </c>
      <c r="M2062" s="18" t="n"/>
      <c r="N2062" s="18" t="n"/>
      <c r="O2062" s="26" t="n"/>
      <c r="P2062" s="21">
        <f>IF($C2062="","",IF(ISNA(MATCH($C2062,账户表,0)),"※这个账户不在【基础资料】的账户档案里",IF($B2062="","※没填日期，这一笔不会进任何月份的报表",IF(AND($F2062&lt;&gt;"",$G2062&lt;&gt;""),"※收入和支出不能同时填",IF(AND(N($F2062)=0,N($G2062)=0),"※收入和支出都没填",IF(OR(N($F2062)&lt;0,N($G2062)&lt;0),"※金额不能填负数，方向反了就换一列填",IF($D2062="","※没填收支类别，分类报表会漏掉这一笔",IF(ISNA(MATCH($D2062,类别表,0)),"※收支类别不在【基础资料】的清单里",IF(AND($L2062="内部转账",$M2062=""),"△内部转账要在「对方账户」写上另一头",IF(AND($L2062="内部转账",$M2062=$C2062),"※对方账户跟本账户是同一个",IF(AND($L2062&lt;&gt;"内部转账",$M2062&lt;&gt;""),"△填了对方账户，但类别不是内部转账",IF($H2062&lt;0,"△这一笔之后该账户余额成负数了，核一下",""))))))))))))</f>
        <v/>
      </c>
    </row>
    <row r="2063">
      <c r="A2063" s="17">
        <f>IF($C2063="","",COUNTA($C$5:$C2063))</f>
        <v/>
      </c>
      <c r="B2063" s="20" t="n"/>
      <c r="C2063" s="18" t="n"/>
      <c r="D2063" s="18" t="n"/>
      <c r="E2063" s="26" t="n"/>
      <c r="F2063" s="19" t="n"/>
      <c r="G2063" s="19" t="n"/>
      <c r="H2063" s="27">
        <f>IF($C2063="","",ROUND(SUMIF(账户表,$C2063,账户期初)+SUMIFS($F$5:F2063,$C$5:C2063,$C2063)-SUMIFS($G$5:G2063,$C$5:C2063,$C2063),2))</f>
        <v/>
      </c>
      <c r="I2063" s="18" t="n"/>
      <c r="J2063" s="18" t="n"/>
      <c r="K2063" s="28">
        <f>IF($B2063="","",--TEXT($B2063,"yyyymm"))</f>
        <v/>
      </c>
      <c r="L2063" s="29">
        <f>IF($D2063="","",IFERROR(INDEX(类别属性,MATCH($D2063,类别表,0)),""))</f>
        <v/>
      </c>
      <c r="M2063" s="18" t="n"/>
      <c r="N2063" s="18" t="n"/>
      <c r="O2063" s="26" t="n"/>
      <c r="P2063" s="21">
        <f>IF($C2063="","",IF(ISNA(MATCH($C2063,账户表,0)),"※这个账户不在【基础资料】的账户档案里",IF($B2063="","※没填日期，这一笔不会进任何月份的报表",IF(AND($F2063&lt;&gt;"",$G2063&lt;&gt;""),"※收入和支出不能同时填",IF(AND(N($F2063)=0,N($G2063)=0),"※收入和支出都没填",IF(OR(N($F2063)&lt;0,N($G2063)&lt;0),"※金额不能填负数，方向反了就换一列填",IF($D2063="","※没填收支类别，分类报表会漏掉这一笔",IF(ISNA(MATCH($D2063,类别表,0)),"※收支类别不在【基础资料】的清单里",IF(AND($L2063="内部转账",$M2063=""),"△内部转账要在「对方账户」写上另一头",IF(AND($L2063="内部转账",$M2063=$C2063),"※对方账户跟本账户是同一个",IF(AND($L2063&lt;&gt;"内部转账",$M2063&lt;&gt;""),"△填了对方账户，但类别不是内部转账",IF($H2063&lt;0,"△这一笔之后该账户余额成负数了，核一下",""))))))))))))</f>
        <v/>
      </c>
    </row>
    <row r="2064">
      <c r="A2064" s="17">
        <f>IF($C2064="","",COUNTA($C$5:$C2064))</f>
        <v/>
      </c>
      <c r="B2064" s="20" t="n"/>
      <c r="C2064" s="18" t="n"/>
      <c r="D2064" s="18" t="n"/>
      <c r="E2064" s="26" t="n"/>
      <c r="F2064" s="19" t="n"/>
      <c r="G2064" s="19" t="n"/>
      <c r="H2064" s="27">
        <f>IF($C2064="","",ROUND(SUMIF(账户表,$C2064,账户期初)+SUMIFS($F$5:F2064,$C$5:C2064,$C2064)-SUMIFS($G$5:G2064,$C$5:C2064,$C2064),2))</f>
        <v/>
      </c>
      <c r="I2064" s="18" t="n"/>
      <c r="J2064" s="18" t="n"/>
      <c r="K2064" s="28">
        <f>IF($B2064="","",--TEXT($B2064,"yyyymm"))</f>
        <v/>
      </c>
      <c r="L2064" s="29">
        <f>IF($D2064="","",IFERROR(INDEX(类别属性,MATCH($D2064,类别表,0)),""))</f>
        <v/>
      </c>
      <c r="M2064" s="18" t="n"/>
      <c r="N2064" s="18" t="n"/>
      <c r="O2064" s="26" t="n"/>
      <c r="P2064" s="21">
        <f>IF($C2064="","",IF(ISNA(MATCH($C2064,账户表,0)),"※这个账户不在【基础资料】的账户档案里",IF($B2064="","※没填日期，这一笔不会进任何月份的报表",IF(AND($F2064&lt;&gt;"",$G2064&lt;&gt;""),"※收入和支出不能同时填",IF(AND(N($F2064)=0,N($G2064)=0),"※收入和支出都没填",IF(OR(N($F2064)&lt;0,N($G2064)&lt;0),"※金额不能填负数，方向反了就换一列填",IF($D2064="","※没填收支类别，分类报表会漏掉这一笔",IF(ISNA(MATCH($D2064,类别表,0)),"※收支类别不在【基础资料】的清单里",IF(AND($L2064="内部转账",$M2064=""),"△内部转账要在「对方账户」写上另一头",IF(AND($L2064="内部转账",$M2064=$C2064),"※对方账户跟本账户是同一个",IF(AND($L2064&lt;&gt;"内部转账",$M2064&lt;&gt;""),"△填了对方账户，但类别不是内部转账",IF($H2064&lt;0,"△这一笔之后该账户余额成负数了，核一下",""))))))))))))</f>
        <v/>
      </c>
    </row>
    <row r="2065">
      <c r="A2065" s="17">
        <f>IF($C2065="","",COUNTA($C$5:$C2065))</f>
        <v/>
      </c>
      <c r="B2065" s="20" t="n"/>
      <c r="C2065" s="18" t="n"/>
      <c r="D2065" s="18" t="n"/>
      <c r="E2065" s="26" t="n"/>
      <c r="F2065" s="19" t="n"/>
      <c r="G2065" s="19" t="n"/>
      <c r="H2065" s="27">
        <f>IF($C2065="","",ROUND(SUMIF(账户表,$C2065,账户期初)+SUMIFS($F$5:F2065,$C$5:C2065,$C2065)-SUMIFS($G$5:G2065,$C$5:C2065,$C2065),2))</f>
        <v/>
      </c>
      <c r="I2065" s="18" t="n"/>
      <c r="J2065" s="18" t="n"/>
      <c r="K2065" s="28">
        <f>IF($B2065="","",--TEXT($B2065,"yyyymm"))</f>
        <v/>
      </c>
      <c r="L2065" s="29">
        <f>IF($D2065="","",IFERROR(INDEX(类别属性,MATCH($D2065,类别表,0)),""))</f>
        <v/>
      </c>
      <c r="M2065" s="18" t="n"/>
      <c r="N2065" s="18" t="n"/>
      <c r="O2065" s="26" t="n"/>
      <c r="P2065" s="21">
        <f>IF($C2065="","",IF(ISNA(MATCH($C2065,账户表,0)),"※这个账户不在【基础资料】的账户档案里",IF($B2065="","※没填日期，这一笔不会进任何月份的报表",IF(AND($F2065&lt;&gt;"",$G2065&lt;&gt;""),"※收入和支出不能同时填",IF(AND(N($F2065)=0,N($G2065)=0),"※收入和支出都没填",IF(OR(N($F2065)&lt;0,N($G2065)&lt;0),"※金额不能填负数，方向反了就换一列填",IF($D2065="","※没填收支类别，分类报表会漏掉这一笔",IF(ISNA(MATCH($D2065,类别表,0)),"※收支类别不在【基础资料】的清单里",IF(AND($L2065="内部转账",$M2065=""),"△内部转账要在「对方账户」写上另一头",IF(AND($L2065="内部转账",$M2065=$C2065),"※对方账户跟本账户是同一个",IF(AND($L2065&lt;&gt;"内部转账",$M2065&lt;&gt;""),"△填了对方账户，但类别不是内部转账",IF($H2065&lt;0,"△这一笔之后该账户余额成负数了，核一下",""))))))))))))</f>
        <v/>
      </c>
    </row>
    <row r="2066">
      <c r="A2066" s="17">
        <f>IF($C2066="","",COUNTA($C$5:$C2066))</f>
        <v/>
      </c>
      <c r="B2066" s="20" t="n"/>
      <c r="C2066" s="18" t="n"/>
      <c r="D2066" s="18" t="n"/>
      <c r="E2066" s="26" t="n"/>
      <c r="F2066" s="19" t="n"/>
      <c r="G2066" s="19" t="n"/>
      <c r="H2066" s="27">
        <f>IF($C2066="","",ROUND(SUMIF(账户表,$C2066,账户期初)+SUMIFS($F$5:F2066,$C$5:C2066,$C2066)-SUMIFS($G$5:G2066,$C$5:C2066,$C2066),2))</f>
        <v/>
      </c>
      <c r="I2066" s="18" t="n"/>
      <c r="J2066" s="18" t="n"/>
      <c r="K2066" s="28">
        <f>IF($B2066="","",--TEXT($B2066,"yyyymm"))</f>
        <v/>
      </c>
      <c r="L2066" s="29">
        <f>IF($D2066="","",IFERROR(INDEX(类别属性,MATCH($D2066,类别表,0)),""))</f>
        <v/>
      </c>
      <c r="M2066" s="18" t="n"/>
      <c r="N2066" s="18" t="n"/>
      <c r="O2066" s="26" t="n"/>
      <c r="P2066" s="21">
        <f>IF($C2066="","",IF(ISNA(MATCH($C2066,账户表,0)),"※这个账户不在【基础资料】的账户档案里",IF($B2066="","※没填日期，这一笔不会进任何月份的报表",IF(AND($F2066&lt;&gt;"",$G2066&lt;&gt;""),"※收入和支出不能同时填",IF(AND(N($F2066)=0,N($G2066)=0),"※收入和支出都没填",IF(OR(N($F2066)&lt;0,N($G2066)&lt;0),"※金额不能填负数，方向反了就换一列填",IF($D2066="","※没填收支类别，分类报表会漏掉这一笔",IF(ISNA(MATCH($D2066,类别表,0)),"※收支类别不在【基础资料】的清单里",IF(AND($L2066="内部转账",$M2066=""),"△内部转账要在「对方账户」写上另一头",IF(AND($L2066="内部转账",$M2066=$C2066),"※对方账户跟本账户是同一个",IF(AND($L2066&lt;&gt;"内部转账",$M2066&lt;&gt;""),"△填了对方账户，但类别不是内部转账",IF($H2066&lt;0,"△这一笔之后该账户余额成负数了，核一下",""))))))))))))</f>
        <v/>
      </c>
    </row>
    <row r="2067">
      <c r="A2067" s="17">
        <f>IF($C2067="","",COUNTA($C$5:$C2067))</f>
        <v/>
      </c>
      <c r="B2067" s="20" t="n"/>
      <c r="C2067" s="18" t="n"/>
      <c r="D2067" s="18" t="n"/>
      <c r="E2067" s="26" t="n"/>
      <c r="F2067" s="19" t="n"/>
      <c r="G2067" s="19" t="n"/>
      <c r="H2067" s="27">
        <f>IF($C2067="","",ROUND(SUMIF(账户表,$C2067,账户期初)+SUMIFS($F$5:F2067,$C$5:C2067,$C2067)-SUMIFS($G$5:G2067,$C$5:C2067,$C2067),2))</f>
        <v/>
      </c>
      <c r="I2067" s="18" t="n"/>
      <c r="J2067" s="18" t="n"/>
      <c r="K2067" s="28">
        <f>IF($B2067="","",--TEXT($B2067,"yyyymm"))</f>
        <v/>
      </c>
      <c r="L2067" s="29">
        <f>IF($D2067="","",IFERROR(INDEX(类别属性,MATCH($D2067,类别表,0)),""))</f>
        <v/>
      </c>
      <c r="M2067" s="18" t="n"/>
      <c r="N2067" s="18" t="n"/>
      <c r="O2067" s="26" t="n"/>
      <c r="P2067" s="21">
        <f>IF($C2067="","",IF(ISNA(MATCH($C2067,账户表,0)),"※这个账户不在【基础资料】的账户档案里",IF($B2067="","※没填日期，这一笔不会进任何月份的报表",IF(AND($F2067&lt;&gt;"",$G2067&lt;&gt;""),"※收入和支出不能同时填",IF(AND(N($F2067)=0,N($G2067)=0),"※收入和支出都没填",IF(OR(N($F2067)&lt;0,N($G2067)&lt;0),"※金额不能填负数，方向反了就换一列填",IF($D2067="","※没填收支类别，分类报表会漏掉这一笔",IF(ISNA(MATCH($D2067,类别表,0)),"※收支类别不在【基础资料】的清单里",IF(AND($L2067="内部转账",$M2067=""),"△内部转账要在「对方账户」写上另一头",IF(AND($L2067="内部转账",$M2067=$C2067),"※对方账户跟本账户是同一个",IF(AND($L2067&lt;&gt;"内部转账",$M2067&lt;&gt;""),"△填了对方账户，但类别不是内部转账",IF($H2067&lt;0,"△这一笔之后该账户余额成负数了，核一下",""))))))))))))</f>
        <v/>
      </c>
    </row>
    <row r="2068">
      <c r="A2068" s="17">
        <f>IF($C2068="","",COUNTA($C$5:$C2068))</f>
        <v/>
      </c>
      <c r="B2068" s="20" t="n"/>
      <c r="C2068" s="18" t="n"/>
      <c r="D2068" s="18" t="n"/>
      <c r="E2068" s="26" t="n"/>
      <c r="F2068" s="19" t="n"/>
      <c r="G2068" s="19" t="n"/>
      <c r="H2068" s="27">
        <f>IF($C2068="","",ROUND(SUMIF(账户表,$C2068,账户期初)+SUMIFS($F$5:F2068,$C$5:C2068,$C2068)-SUMIFS($G$5:G2068,$C$5:C2068,$C2068),2))</f>
        <v/>
      </c>
      <c r="I2068" s="18" t="n"/>
      <c r="J2068" s="18" t="n"/>
      <c r="K2068" s="28">
        <f>IF($B2068="","",--TEXT($B2068,"yyyymm"))</f>
        <v/>
      </c>
      <c r="L2068" s="29">
        <f>IF($D2068="","",IFERROR(INDEX(类别属性,MATCH($D2068,类别表,0)),""))</f>
        <v/>
      </c>
      <c r="M2068" s="18" t="n"/>
      <c r="N2068" s="18" t="n"/>
      <c r="O2068" s="26" t="n"/>
      <c r="P2068" s="21">
        <f>IF($C2068="","",IF(ISNA(MATCH($C2068,账户表,0)),"※这个账户不在【基础资料】的账户档案里",IF($B2068="","※没填日期，这一笔不会进任何月份的报表",IF(AND($F2068&lt;&gt;"",$G2068&lt;&gt;""),"※收入和支出不能同时填",IF(AND(N($F2068)=0,N($G2068)=0),"※收入和支出都没填",IF(OR(N($F2068)&lt;0,N($G2068)&lt;0),"※金额不能填负数，方向反了就换一列填",IF($D2068="","※没填收支类别，分类报表会漏掉这一笔",IF(ISNA(MATCH($D2068,类别表,0)),"※收支类别不在【基础资料】的清单里",IF(AND($L2068="内部转账",$M2068=""),"△内部转账要在「对方账户」写上另一头",IF(AND($L2068="内部转账",$M2068=$C2068),"※对方账户跟本账户是同一个",IF(AND($L2068&lt;&gt;"内部转账",$M2068&lt;&gt;""),"△填了对方账户，但类别不是内部转账",IF($H2068&lt;0,"△这一笔之后该账户余额成负数了，核一下",""))))))))))))</f>
        <v/>
      </c>
    </row>
    <row r="2069">
      <c r="A2069" s="17">
        <f>IF($C2069="","",COUNTA($C$5:$C2069))</f>
        <v/>
      </c>
      <c r="B2069" s="20" t="n"/>
      <c r="C2069" s="18" t="n"/>
      <c r="D2069" s="18" t="n"/>
      <c r="E2069" s="26" t="n"/>
      <c r="F2069" s="19" t="n"/>
      <c r="G2069" s="19" t="n"/>
      <c r="H2069" s="27">
        <f>IF($C2069="","",ROUND(SUMIF(账户表,$C2069,账户期初)+SUMIFS($F$5:F2069,$C$5:C2069,$C2069)-SUMIFS($G$5:G2069,$C$5:C2069,$C2069),2))</f>
        <v/>
      </c>
      <c r="I2069" s="18" t="n"/>
      <c r="J2069" s="18" t="n"/>
      <c r="K2069" s="28">
        <f>IF($B2069="","",--TEXT($B2069,"yyyymm"))</f>
        <v/>
      </c>
      <c r="L2069" s="29">
        <f>IF($D2069="","",IFERROR(INDEX(类别属性,MATCH($D2069,类别表,0)),""))</f>
        <v/>
      </c>
      <c r="M2069" s="18" t="n"/>
      <c r="N2069" s="18" t="n"/>
      <c r="O2069" s="26" t="n"/>
      <c r="P2069" s="21">
        <f>IF($C2069="","",IF(ISNA(MATCH($C2069,账户表,0)),"※这个账户不在【基础资料】的账户档案里",IF($B2069="","※没填日期，这一笔不会进任何月份的报表",IF(AND($F2069&lt;&gt;"",$G2069&lt;&gt;""),"※收入和支出不能同时填",IF(AND(N($F2069)=0,N($G2069)=0),"※收入和支出都没填",IF(OR(N($F2069)&lt;0,N($G2069)&lt;0),"※金额不能填负数，方向反了就换一列填",IF($D2069="","※没填收支类别，分类报表会漏掉这一笔",IF(ISNA(MATCH($D2069,类别表,0)),"※收支类别不在【基础资料】的清单里",IF(AND($L2069="内部转账",$M2069=""),"△内部转账要在「对方账户」写上另一头",IF(AND($L2069="内部转账",$M2069=$C2069),"※对方账户跟本账户是同一个",IF(AND($L2069&lt;&gt;"内部转账",$M2069&lt;&gt;""),"△填了对方账户，但类别不是内部转账",IF($H2069&lt;0,"△这一笔之后该账户余额成负数了，核一下",""))))))))))))</f>
        <v/>
      </c>
    </row>
    <row r="2070">
      <c r="A2070" s="17">
        <f>IF($C2070="","",COUNTA($C$5:$C2070))</f>
        <v/>
      </c>
      <c r="B2070" s="20" t="n"/>
      <c r="C2070" s="18" t="n"/>
      <c r="D2070" s="18" t="n"/>
      <c r="E2070" s="26" t="n"/>
      <c r="F2070" s="19" t="n"/>
      <c r="G2070" s="19" t="n"/>
      <c r="H2070" s="27">
        <f>IF($C2070="","",ROUND(SUMIF(账户表,$C2070,账户期初)+SUMIFS($F$5:F2070,$C$5:C2070,$C2070)-SUMIFS($G$5:G2070,$C$5:C2070,$C2070),2))</f>
        <v/>
      </c>
      <c r="I2070" s="18" t="n"/>
      <c r="J2070" s="18" t="n"/>
      <c r="K2070" s="28">
        <f>IF($B2070="","",--TEXT($B2070,"yyyymm"))</f>
        <v/>
      </c>
      <c r="L2070" s="29">
        <f>IF($D2070="","",IFERROR(INDEX(类别属性,MATCH($D2070,类别表,0)),""))</f>
        <v/>
      </c>
      <c r="M2070" s="18" t="n"/>
      <c r="N2070" s="18" t="n"/>
      <c r="O2070" s="26" t="n"/>
      <c r="P2070" s="21">
        <f>IF($C2070="","",IF(ISNA(MATCH($C2070,账户表,0)),"※这个账户不在【基础资料】的账户档案里",IF($B2070="","※没填日期，这一笔不会进任何月份的报表",IF(AND($F2070&lt;&gt;"",$G2070&lt;&gt;""),"※收入和支出不能同时填",IF(AND(N($F2070)=0,N($G2070)=0),"※收入和支出都没填",IF(OR(N($F2070)&lt;0,N($G2070)&lt;0),"※金额不能填负数，方向反了就换一列填",IF($D2070="","※没填收支类别，分类报表会漏掉这一笔",IF(ISNA(MATCH($D2070,类别表,0)),"※收支类别不在【基础资料】的清单里",IF(AND($L2070="内部转账",$M2070=""),"△内部转账要在「对方账户」写上另一头",IF(AND($L2070="内部转账",$M2070=$C2070),"※对方账户跟本账户是同一个",IF(AND($L2070&lt;&gt;"内部转账",$M2070&lt;&gt;""),"△填了对方账户，但类别不是内部转账",IF($H2070&lt;0,"△这一笔之后该账户余额成负数了，核一下",""))))))))))))</f>
        <v/>
      </c>
    </row>
    <row r="2071">
      <c r="A2071" s="17">
        <f>IF($C2071="","",COUNTA($C$5:$C2071))</f>
        <v/>
      </c>
      <c r="B2071" s="20" t="n"/>
      <c r="C2071" s="18" t="n"/>
      <c r="D2071" s="18" t="n"/>
      <c r="E2071" s="26" t="n"/>
      <c r="F2071" s="19" t="n"/>
      <c r="G2071" s="19" t="n"/>
      <c r="H2071" s="27">
        <f>IF($C2071="","",ROUND(SUMIF(账户表,$C2071,账户期初)+SUMIFS($F$5:F2071,$C$5:C2071,$C2071)-SUMIFS($G$5:G2071,$C$5:C2071,$C2071),2))</f>
        <v/>
      </c>
      <c r="I2071" s="18" t="n"/>
      <c r="J2071" s="18" t="n"/>
      <c r="K2071" s="28">
        <f>IF($B2071="","",--TEXT($B2071,"yyyymm"))</f>
        <v/>
      </c>
      <c r="L2071" s="29">
        <f>IF($D2071="","",IFERROR(INDEX(类别属性,MATCH($D2071,类别表,0)),""))</f>
        <v/>
      </c>
      <c r="M2071" s="18" t="n"/>
      <c r="N2071" s="18" t="n"/>
      <c r="O2071" s="26" t="n"/>
      <c r="P2071" s="21">
        <f>IF($C2071="","",IF(ISNA(MATCH($C2071,账户表,0)),"※这个账户不在【基础资料】的账户档案里",IF($B2071="","※没填日期，这一笔不会进任何月份的报表",IF(AND($F2071&lt;&gt;"",$G2071&lt;&gt;""),"※收入和支出不能同时填",IF(AND(N($F2071)=0,N($G2071)=0),"※收入和支出都没填",IF(OR(N($F2071)&lt;0,N($G2071)&lt;0),"※金额不能填负数，方向反了就换一列填",IF($D2071="","※没填收支类别，分类报表会漏掉这一笔",IF(ISNA(MATCH($D2071,类别表,0)),"※收支类别不在【基础资料】的清单里",IF(AND($L2071="内部转账",$M2071=""),"△内部转账要在「对方账户」写上另一头",IF(AND($L2071="内部转账",$M2071=$C2071),"※对方账户跟本账户是同一个",IF(AND($L2071&lt;&gt;"内部转账",$M2071&lt;&gt;""),"△填了对方账户，但类别不是内部转账",IF($H2071&lt;0,"△这一笔之后该账户余额成负数了，核一下",""))))))))))))</f>
        <v/>
      </c>
    </row>
    <row r="2072">
      <c r="A2072" s="17">
        <f>IF($C2072="","",COUNTA($C$5:$C2072))</f>
        <v/>
      </c>
      <c r="B2072" s="20" t="n"/>
      <c r="C2072" s="18" t="n"/>
      <c r="D2072" s="18" t="n"/>
      <c r="E2072" s="26" t="n"/>
      <c r="F2072" s="19" t="n"/>
      <c r="G2072" s="19" t="n"/>
      <c r="H2072" s="27">
        <f>IF($C2072="","",ROUND(SUMIF(账户表,$C2072,账户期初)+SUMIFS($F$5:F2072,$C$5:C2072,$C2072)-SUMIFS($G$5:G2072,$C$5:C2072,$C2072),2))</f>
        <v/>
      </c>
      <c r="I2072" s="18" t="n"/>
      <c r="J2072" s="18" t="n"/>
      <c r="K2072" s="28">
        <f>IF($B2072="","",--TEXT($B2072,"yyyymm"))</f>
        <v/>
      </c>
      <c r="L2072" s="29">
        <f>IF($D2072="","",IFERROR(INDEX(类别属性,MATCH($D2072,类别表,0)),""))</f>
        <v/>
      </c>
      <c r="M2072" s="18" t="n"/>
      <c r="N2072" s="18" t="n"/>
      <c r="O2072" s="26" t="n"/>
      <c r="P2072" s="21">
        <f>IF($C2072="","",IF(ISNA(MATCH($C2072,账户表,0)),"※这个账户不在【基础资料】的账户档案里",IF($B2072="","※没填日期，这一笔不会进任何月份的报表",IF(AND($F2072&lt;&gt;"",$G2072&lt;&gt;""),"※收入和支出不能同时填",IF(AND(N($F2072)=0,N($G2072)=0),"※收入和支出都没填",IF(OR(N($F2072)&lt;0,N($G2072)&lt;0),"※金额不能填负数，方向反了就换一列填",IF($D2072="","※没填收支类别，分类报表会漏掉这一笔",IF(ISNA(MATCH($D2072,类别表,0)),"※收支类别不在【基础资料】的清单里",IF(AND($L2072="内部转账",$M2072=""),"△内部转账要在「对方账户」写上另一头",IF(AND($L2072="内部转账",$M2072=$C2072),"※对方账户跟本账户是同一个",IF(AND($L2072&lt;&gt;"内部转账",$M2072&lt;&gt;""),"△填了对方账户，但类别不是内部转账",IF($H2072&lt;0,"△这一笔之后该账户余额成负数了，核一下",""))))))))))))</f>
        <v/>
      </c>
    </row>
    <row r="2073">
      <c r="A2073" s="17">
        <f>IF($C2073="","",COUNTA($C$5:$C2073))</f>
        <v/>
      </c>
      <c r="B2073" s="20" t="n"/>
      <c r="C2073" s="18" t="n"/>
      <c r="D2073" s="18" t="n"/>
      <c r="E2073" s="26" t="n"/>
      <c r="F2073" s="19" t="n"/>
      <c r="G2073" s="19" t="n"/>
      <c r="H2073" s="27">
        <f>IF($C2073="","",ROUND(SUMIF(账户表,$C2073,账户期初)+SUMIFS($F$5:F2073,$C$5:C2073,$C2073)-SUMIFS($G$5:G2073,$C$5:C2073,$C2073),2))</f>
        <v/>
      </c>
      <c r="I2073" s="18" t="n"/>
      <c r="J2073" s="18" t="n"/>
      <c r="K2073" s="28">
        <f>IF($B2073="","",--TEXT($B2073,"yyyymm"))</f>
        <v/>
      </c>
      <c r="L2073" s="29">
        <f>IF($D2073="","",IFERROR(INDEX(类别属性,MATCH($D2073,类别表,0)),""))</f>
        <v/>
      </c>
      <c r="M2073" s="18" t="n"/>
      <c r="N2073" s="18" t="n"/>
      <c r="O2073" s="26" t="n"/>
      <c r="P2073" s="21">
        <f>IF($C2073="","",IF(ISNA(MATCH($C2073,账户表,0)),"※这个账户不在【基础资料】的账户档案里",IF($B2073="","※没填日期，这一笔不会进任何月份的报表",IF(AND($F2073&lt;&gt;"",$G2073&lt;&gt;""),"※收入和支出不能同时填",IF(AND(N($F2073)=0,N($G2073)=0),"※收入和支出都没填",IF(OR(N($F2073)&lt;0,N($G2073)&lt;0),"※金额不能填负数，方向反了就换一列填",IF($D2073="","※没填收支类别，分类报表会漏掉这一笔",IF(ISNA(MATCH($D2073,类别表,0)),"※收支类别不在【基础资料】的清单里",IF(AND($L2073="内部转账",$M2073=""),"△内部转账要在「对方账户」写上另一头",IF(AND($L2073="内部转账",$M2073=$C2073),"※对方账户跟本账户是同一个",IF(AND($L2073&lt;&gt;"内部转账",$M2073&lt;&gt;""),"△填了对方账户，但类别不是内部转账",IF($H2073&lt;0,"△这一笔之后该账户余额成负数了，核一下",""))))))))))))</f>
        <v/>
      </c>
    </row>
    <row r="2074">
      <c r="A2074" s="17">
        <f>IF($C2074="","",COUNTA($C$5:$C2074))</f>
        <v/>
      </c>
      <c r="B2074" s="20" t="n"/>
      <c r="C2074" s="18" t="n"/>
      <c r="D2074" s="18" t="n"/>
      <c r="E2074" s="26" t="n"/>
      <c r="F2074" s="19" t="n"/>
      <c r="G2074" s="19" t="n"/>
      <c r="H2074" s="27">
        <f>IF($C2074="","",ROUND(SUMIF(账户表,$C2074,账户期初)+SUMIFS($F$5:F2074,$C$5:C2074,$C2074)-SUMIFS($G$5:G2074,$C$5:C2074,$C2074),2))</f>
        <v/>
      </c>
      <c r="I2074" s="18" t="n"/>
      <c r="J2074" s="18" t="n"/>
      <c r="K2074" s="28">
        <f>IF($B2074="","",--TEXT($B2074,"yyyymm"))</f>
        <v/>
      </c>
      <c r="L2074" s="29">
        <f>IF($D2074="","",IFERROR(INDEX(类别属性,MATCH($D2074,类别表,0)),""))</f>
        <v/>
      </c>
      <c r="M2074" s="18" t="n"/>
      <c r="N2074" s="18" t="n"/>
      <c r="O2074" s="26" t="n"/>
      <c r="P2074" s="21">
        <f>IF($C2074="","",IF(ISNA(MATCH($C2074,账户表,0)),"※这个账户不在【基础资料】的账户档案里",IF($B2074="","※没填日期，这一笔不会进任何月份的报表",IF(AND($F2074&lt;&gt;"",$G2074&lt;&gt;""),"※收入和支出不能同时填",IF(AND(N($F2074)=0,N($G2074)=0),"※收入和支出都没填",IF(OR(N($F2074)&lt;0,N($G2074)&lt;0),"※金额不能填负数，方向反了就换一列填",IF($D2074="","※没填收支类别，分类报表会漏掉这一笔",IF(ISNA(MATCH($D2074,类别表,0)),"※收支类别不在【基础资料】的清单里",IF(AND($L2074="内部转账",$M2074=""),"△内部转账要在「对方账户」写上另一头",IF(AND($L2074="内部转账",$M2074=$C2074),"※对方账户跟本账户是同一个",IF(AND($L2074&lt;&gt;"内部转账",$M2074&lt;&gt;""),"△填了对方账户，但类别不是内部转账",IF($H2074&lt;0,"△这一笔之后该账户余额成负数了，核一下",""))))))))))))</f>
        <v/>
      </c>
    </row>
    <row r="2075">
      <c r="A2075" s="17">
        <f>IF($C2075="","",COUNTA($C$5:$C2075))</f>
        <v/>
      </c>
      <c r="B2075" s="20" t="n"/>
      <c r="C2075" s="18" t="n"/>
      <c r="D2075" s="18" t="n"/>
      <c r="E2075" s="26" t="n"/>
      <c r="F2075" s="19" t="n"/>
      <c r="G2075" s="19" t="n"/>
      <c r="H2075" s="27">
        <f>IF($C2075="","",ROUND(SUMIF(账户表,$C2075,账户期初)+SUMIFS($F$5:F2075,$C$5:C2075,$C2075)-SUMIFS($G$5:G2075,$C$5:C2075,$C2075),2))</f>
        <v/>
      </c>
      <c r="I2075" s="18" t="n"/>
      <c r="J2075" s="18" t="n"/>
      <c r="K2075" s="28">
        <f>IF($B2075="","",--TEXT($B2075,"yyyymm"))</f>
        <v/>
      </c>
      <c r="L2075" s="29">
        <f>IF($D2075="","",IFERROR(INDEX(类别属性,MATCH($D2075,类别表,0)),""))</f>
        <v/>
      </c>
      <c r="M2075" s="18" t="n"/>
      <c r="N2075" s="18" t="n"/>
      <c r="O2075" s="26" t="n"/>
      <c r="P2075" s="21">
        <f>IF($C2075="","",IF(ISNA(MATCH($C2075,账户表,0)),"※这个账户不在【基础资料】的账户档案里",IF($B2075="","※没填日期，这一笔不会进任何月份的报表",IF(AND($F2075&lt;&gt;"",$G2075&lt;&gt;""),"※收入和支出不能同时填",IF(AND(N($F2075)=0,N($G2075)=0),"※收入和支出都没填",IF(OR(N($F2075)&lt;0,N($G2075)&lt;0),"※金额不能填负数，方向反了就换一列填",IF($D2075="","※没填收支类别，分类报表会漏掉这一笔",IF(ISNA(MATCH($D2075,类别表,0)),"※收支类别不在【基础资料】的清单里",IF(AND($L2075="内部转账",$M2075=""),"△内部转账要在「对方账户」写上另一头",IF(AND($L2075="内部转账",$M2075=$C2075),"※对方账户跟本账户是同一个",IF(AND($L2075&lt;&gt;"内部转账",$M2075&lt;&gt;""),"△填了对方账户，但类别不是内部转账",IF($H2075&lt;0,"△这一笔之后该账户余额成负数了，核一下",""))))))))))))</f>
        <v/>
      </c>
    </row>
    <row r="2076">
      <c r="A2076" s="17">
        <f>IF($C2076="","",COUNTA($C$5:$C2076))</f>
        <v/>
      </c>
      <c r="B2076" s="20" t="n"/>
      <c r="C2076" s="18" t="n"/>
      <c r="D2076" s="18" t="n"/>
      <c r="E2076" s="26" t="n"/>
      <c r="F2076" s="19" t="n"/>
      <c r="G2076" s="19" t="n"/>
      <c r="H2076" s="27">
        <f>IF($C2076="","",ROUND(SUMIF(账户表,$C2076,账户期初)+SUMIFS($F$5:F2076,$C$5:C2076,$C2076)-SUMIFS($G$5:G2076,$C$5:C2076,$C2076),2))</f>
        <v/>
      </c>
      <c r="I2076" s="18" t="n"/>
      <c r="J2076" s="18" t="n"/>
      <c r="K2076" s="28">
        <f>IF($B2076="","",--TEXT($B2076,"yyyymm"))</f>
        <v/>
      </c>
      <c r="L2076" s="29">
        <f>IF($D2076="","",IFERROR(INDEX(类别属性,MATCH($D2076,类别表,0)),""))</f>
        <v/>
      </c>
      <c r="M2076" s="18" t="n"/>
      <c r="N2076" s="18" t="n"/>
      <c r="O2076" s="26" t="n"/>
      <c r="P2076" s="21">
        <f>IF($C2076="","",IF(ISNA(MATCH($C2076,账户表,0)),"※这个账户不在【基础资料】的账户档案里",IF($B2076="","※没填日期，这一笔不会进任何月份的报表",IF(AND($F2076&lt;&gt;"",$G2076&lt;&gt;""),"※收入和支出不能同时填",IF(AND(N($F2076)=0,N($G2076)=0),"※收入和支出都没填",IF(OR(N($F2076)&lt;0,N($G2076)&lt;0),"※金额不能填负数，方向反了就换一列填",IF($D2076="","※没填收支类别，分类报表会漏掉这一笔",IF(ISNA(MATCH($D2076,类别表,0)),"※收支类别不在【基础资料】的清单里",IF(AND($L2076="内部转账",$M2076=""),"△内部转账要在「对方账户」写上另一头",IF(AND($L2076="内部转账",$M2076=$C2076),"※对方账户跟本账户是同一个",IF(AND($L2076&lt;&gt;"内部转账",$M2076&lt;&gt;""),"△填了对方账户，但类别不是内部转账",IF($H2076&lt;0,"△这一笔之后该账户余额成负数了，核一下",""))))))))))))</f>
        <v/>
      </c>
    </row>
    <row r="2077">
      <c r="A2077" s="17">
        <f>IF($C2077="","",COUNTA($C$5:$C2077))</f>
        <v/>
      </c>
      <c r="B2077" s="20" t="n"/>
      <c r="C2077" s="18" t="n"/>
      <c r="D2077" s="18" t="n"/>
      <c r="E2077" s="26" t="n"/>
      <c r="F2077" s="19" t="n"/>
      <c r="G2077" s="19" t="n"/>
      <c r="H2077" s="27">
        <f>IF($C2077="","",ROUND(SUMIF(账户表,$C2077,账户期初)+SUMIFS($F$5:F2077,$C$5:C2077,$C2077)-SUMIFS($G$5:G2077,$C$5:C2077,$C2077),2))</f>
        <v/>
      </c>
      <c r="I2077" s="18" t="n"/>
      <c r="J2077" s="18" t="n"/>
      <c r="K2077" s="28">
        <f>IF($B2077="","",--TEXT($B2077,"yyyymm"))</f>
        <v/>
      </c>
      <c r="L2077" s="29">
        <f>IF($D2077="","",IFERROR(INDEX(类别属性,MATCH($D2077,类别表,0)),""))</f>
        <v/>
      </c>
      <c r="M2077" s="18" t="n"/>
      <c r="N2077" s="18" t="n"/>
      <c r="O2077" s="26" t="n"/>
      <c r="P2077" s="21">
        <f>IF($C2077="","",IF(ISNA(MATCH($C2077,账户表,0)),"※这个账户不在【基础资料】的账户档案里",IF($B2077="","※没填日期，这一笔不会进任何月份的报表",IF(AND($F2077&lt;&gt;"",$G2077&lt;&gt;""),"※收入和支出不能同时填",IF(AND(N($F2077)=0,N($G2077)=0),"※收入和支出都没填",IF(OR(N($F2077)&lt;0,N($G2077)&lt;0),"※金额不能填负数，方向反了就换一列填",IF($D2077="","※没填收支类别，分类报表会漏掉这一笔",IF(ISNA(MATCH($D2077,类别表,0)),"※收支类别不在【基础资料】的清单里",IF(AND($L2077="内部转账",$M2077=""),"△内部转账要在「对方账户」写上另一头",IF(AND($L2077="内部转账",$M2077=$C2077),"※对方账户跟本账户是同一个",IF(AND($L2077&lt;&gt;"内部转账",$M2077&lt;&gt;""),"△填了对方账户，但类别不是内部转账",IF($H2077&lt;0,"△这一笔之后该账户余额成负数了，核一下",""))))))))))))</f>
        <v/>
      </c>
    </row>
    <row r="2078">
      <c r="A2078" s="17">
        <f>IF($C2078="","",COUNTA($C$5:$C2078))</f>
        <v/>
      </c>
      <c r="B2078" s="20" t="n"/>
      <c r="C2078" s="18" t="n"/>
      <c r="D2078" s="18" t="n"/>
      <c r="E2078" s="26" t="n"/>
      <c r="F2078" s="19" t="n"/>
      <c r="G2078" s="19" t="n"/>
      <c r="H2078" s="27">
        <f>IF($C2078="","",ROUND(SUMIF(账户表,$C2078,账户期初)+SUMIFS($F$5:F2078,$C$5:C2078,$C2078)-SUMIFS($G$5:G2078,$C$5:C2078,$C2078),2))</f>
        <v/>
      </c>
      <c r="I2078" s="18" t="n"/>
      <c r="J2078" s="18" t="n"/>
      <c r="K2078" s="28">
        <f>IF($B2078="","",--TEXT($B2078,"yyyymm"))</f>
        <v/>
      </c>
      <c r="L2078" s="29">
        <f>IF($D2078="","",IFERROR(INDEX(类别属性,MATCH($D2078,类别表,0)),""))</f>
        <v/>
      </c>
      <c r="M2078" s="18" t="n"/>
      <c r="N2078" s="18" t="n"/>
      <c r="O2078" s="26" t="n"/>
      <c r="P2078" s="21">
        <f>IF($C2078="","",IF(ISNA(MATCH($C2078,账户表,0)),"※这个账户不在【基础资料】的账户档案里",IF($B2078="","※没填日期，这一笔不会进任何月份的报表",IF(AND($F2078&lt;&gt;"",$G2078&lt;&gt;""),"※收入和支出不能同时填",IF(AND(N($F2078)=0,N($G2078)=0),"※收入和支出都没填",IF(OR(N($F2078)&lt;0,N($G2078)&lt;0),"※金额不能填负数，方向反了就换一列填",IF($D2078="","※没填收支类别，分类报表会漏掉这一笔",IF(ISNA(MATCH($D2078,类别表,0)),"※收支类别不在【基础资料】的清单里",IF(AND($L2078="内部转账",$M2078=""),"△内部转账要在「对方账户」写上另一头",IF(AND($L2078="内部转账",$M2078=$C2078),"※对方账户跟本账户是同一个",IF(AND($L2078&lt;&gt;"内部转账",$M2078&lt;&gt;""),"△填了对方账户，但类别不是内部转账",IF($H2078&lt;0,"△这一笔之后该账户余额成负数了，核一下",""))))))))))))</f>
        <v/>
      </c>
    </row>
    <row r="2079">
      <c r="A2079" s="17">
        <f>IF($C2079="","",COUNTA($C$5:$C2079))</f>
        <v/>
      </c>
      <c r="B2079" s="20" t="n"/>
      <c r="C2079" s="18" t="n"/>
      <c r="D2079" s="18" t="n"/>
      <c r="E2079" s="26" t="n"/>
      <c r="F2079" s="19" t="n"/>
      <c r="G2079" s="19" t="n"/>
      <c r="H2079" s="27">
        <f>IF($C2079="","",ROUND(SUMIF(账户表,$C2079,账户期初)+SUMIFS($F$5:F2079,$C$5:C2079,$C2079)-SUMIFS($G$5:G2079,$C$5:C2079,$C2079),2))</f>
        <v/>
      </c>
      <c r="I2079" s="18" t="n"/>
      <c r="J2079" s="18" t="n"/>
      <c r="K2079" s="28">
        <f>IF($B2079="","",--TEXT($B2079,"yyyymm"))</f>
        <v/>
      </c>
      <c r="L2079" s="29">
        <f>IF($D2079="","",IFERROR(INDEX(类别属性,MATCH($D2079,类别表,0)),""))</f>
        <v/>
      </c>
      <c r="M2079" s="18" t="n"/>
      <c r="N2079" s="18" t="n"/>
      <c r="O2079" s="26" t="n"/>
      <c r="P2079" s="21">
        <f>IF($C2079="","",IF(ISNA(MATCH($C2079,账户表,0)),"※这个账户不在【基础资料】的账户档案里",IF($B2079="","※没填日期，这一笔不会进任何月份的报表",IF(AND($F2079&lt;&gt;"",$G2079&lt;&gt;""),"※收入和支出不能同时填",IF(AND(N($F2079)=0,N($G2079)=0),"※收入和支出都没填",IF(OR(N($F2079)&lt;0,N($G2079)&lt;0),"※金额不能填负数，方向反了就换一列填",IF($D2079="","※没填收支类别，分类报表会漏掉这一笔",IF(ISNA(MATCH($D2079,类别表,0)),"※收支类别不在【基础资料】的清单里",IF(AND($L2079="内部转账",$M2079=""),"△内部转账要在「对方账户」写上另一头",IF(AND($L2079="内部转账",$M2079=$C2079),"※对方账户跟本账户是同一个",IF(AND($L2079&lt;&gt;"内部转账",$M2079&lt;&gt;""),"△填了对方账户，但类别不是内部转账",IF($H2079&lt;0,"△这一笔之后该账户余额成负数了，核一下",""))))))))))))</f>
        <v/>
      </c>
    </row>
    <row r="2080">
      <c r="A2080" s="17">
        <f>IF($C2080="","",COUNTA($C$5:$C2080))</f>
        <v/>
      </c>
      <c r="B2080" s="20" t="n"/>
      <c r="C2080" s="18" t="n"/>
      <c r="D2080" s="18" t="n"/>
      <c r="E2080" s="26" t="n"/>
      <c r="F2080" s="19" t="n"/>
      <c r="G2080" s="19" t="n"/>
      <c r="H2080" s="27">
        <f>IF($C2080="","",ROUND(SUMIF(账户表,$C2080,账户期初)+SUMIFS($F$5:F2080,$C$5:C2080,$C2080)-SUMIFS($G$5:G2080,$C$5:C2080,$C2080),2))</f>
        <v/>
      </c>
      <c r="I2080" s="18" t="n"/>
      <c r="J2080" s="18" t="n"/>
      <c r="K2080" s="28">
        <f>IF($B2080="","",--TEXT($B2080,"yyyymm"))</f>
        <v/>
      </c>
      <c r="L2080" s="29">
        <f>IF($D2080="","",IFERROR(INDEX(类别属性,MATCH($D2080,类别表,0)),""))</f>
        <v/>
      </c>
      <c r="M2080" s="18" t="n"/>
      <c r="N2080" s="18" t="n"/>
      <c r="O2080" s="26" t="n"/>
      <c r="P2080" s="21">
        <f>IF($C2080="","",IF(ISNA(MATCH($C2080,账户表,0)),"※这个账户不在【基础资料】的账户档案里",IF($B2080="","※没填日期，这一笔不会进任何月份的报表",IF(AND($F2080&lt;&gt;"",$G2080&lt;&gt;""),"※收入和支出不能同时填",IF(AND(N($F2080)=0,N($G2080)=0),"※收入和支出都没填",IF(OR(N($F2080)&lt;0,N($G2080)&lt;0),"※金额不能填负数，方向反了就换一列填",IF($D2080="","※没填收支类别，分类报表会漏掉这一笔",IF(ISNA(MATCH($D2080,类别表,0)),"※收支类别不在【基础资料】的清单里",IF(AND($L2080="内部转账",$M2080=""),"△内部转账要在「对方账户」写上另一头",IF(AND($L2080="内部转账",$M2080=$C2080),"※对方账户跟本账户是同一个",IF(AND($L2080&lt;&gt;"内部转账",$M2080&lt;&gt;""),"△填了对方账户，但类别不是内部转账",IF($H2080&lt;0,"△这一笔之后该账户余额成负数了，核一下",""))))))))))))</f>
        <v/>
      </c>
    </row>
    <row r="2081">
      <c r="A2081" s="17">
        <f>IF($C2081="","",COUNTA($C$5:$C2081))</f>
        <v/>
      </c>
      <c r="B2081" s="20" t="n"/>
      <c r="C2081" s="18" t="n"/>
      <c r="D2081" s="18" t="n"/>
      <c r="E2081" s="26" t="n"/>
      <c r="F2081" s="19" t="n"/>
      <c r="G2081" s="19" t="n"/>
      <c r="H2081" s="27">
        <f>IF($C2081="","",ROUND(SUMIF(账户表,$C2081,账户期初)+SUMIFS($F$5:F2081,$C$5:C2081,$C2081)-SUMIFS($G$5:G2081,$C$5:C2081,$C2081),2))</f>
        <v/>
      </c>
      <c r="I2081" s="18" t="n"/>
      <c r="J2081" s="18" t="n"/>
      <c r="K2081" s="28">
        <f>IF($B2081="","",--TEXT($B2081,"yyyymm"))</f>
        <v/>
      </c>
      <c r="L2081" s="29">
        <f>IF($D2081="","",IFERROR(INDEX(类别属性,MATCH($D2081,类别表,0)),""))</f>
        <v/>
      </c>
      <c r="M2081" s="18" t="n"/>
      <c r="N2081" s="18" t="n"/>
      <c r="O2081" s="26" t="n"/>
      <c r="P2081" s="21">
        <f>IF($C2081="","",IF(ISNA(MATCH($C2081,账户表,0)),"※这个账户不在【基础资料】的账户档案里",IF($B2081="","※没填日期，这一笔不会进任何月份的报表",IF(AND($F2081&lt;&gt;"",$G2081&lt;&gt;""),"※收入和支出不能同时填",IF(AND(N($F2081)=0,N($G2081)=0),"※收入和支出都没填",IF(OR(N($F2081)&lt;0,N($G2081)&lt;0),"※金额不能填负数，方向反了就换一列填",IF($D2081="","※没填收支类别，分类报表会漏掉这一笔",IF(ISNA(MATCH($D2081,类别表,0)),"※收支类别不在【基础资料】的清单里",IF(AND($L2081="内部转账",$M2081=""),"△内部转账要在「对方账户」写上另一头",IF(AND($L2081="内部转账",$M2081=$C2081),"※对方账户跟本账户是同一个",IF(AND($L2081&lt;&gt;"内部转账",$M2081&lt;&gt;""),"△填了对方账户，但类别不是内部转账",IF($H2081&lt;0,"△这一笔之后该账户余额成负数了，核一下",""))))))))))))</f>
        <v/>
      </c>
    </row>
    <row r="2082">
      <c r="A2082" s="17">
        <f>IF($C2082="","",COUNTA($C$5:$C2082))</f>
        <v/>
      </c>
      <c r="B2082" s="20" t="n"/>
      <c r="C2082" s="18" t="n"/>
      <c r="D2082" s="18" t="n"/>
      <c r="E2082" s="26" t="n"/>
      <c r="F2082" s="19" t="n"/>
      <c r="G2082" s="19" t="n"/>
      <c r="H2082" s="27">
        <f>IF($C2082="","",ROUND(SUMIF(账户表,$C2082,账户期初)+SUMIFS($F$5:F2082,$C$5:C2082,$C2082)-SUMIFS($G$5:G2082,$C$5:C2082,$C2082),2))</f>
        <v/>
      </c>
      <c r="I2082" s="18" t="n"/>
      <c r="J2082" s="18" t="n"/>
      <c r="K2082" s="28">
        <f>IF($B2082="","",--TEXT($B2082,"yyyymm"))</f>
        <v/>
      </c>
      <c r="L2082" s="29">
        <f>IF($D2082="","",IFERROR(INDEX(类别属性,MATCH($D2082,类别表,0)),""))</f>
        <v/>
      </c>
      <c r="M2082" s="18" t="n"/>
      <c r="N2082" s="18" t="n"/>
      <c r="O2082" s="26" t="n"/>
      <c r="P2082" s="21">
        <f>IF($C2082="","",IF(ISNA(MATCH($C2082,账户表,0)),"※这个账户不在【基础资料】的账户档案里",IF($B2082="","※没填日期，这一笔不会进任何月份的报表",IF(AND($F2082&lt;&gt;"",$G2082&lt;&gt;""),"※收入和支出不能同时填",IF(AND(N($F2082)=0,N($G2082)=0),"※收入和支出都没填",IF(OR(N($F2082)&lt;0,N($G2082)&lt;0),"※金额不能填负数，方向反了就换一列填",IF($D2082="","※没填收支类别，分类报表会漏掉这一笔",IF(ISNA(MATCH($D2082,类别表,0)),"※收支类别不在【基础资料】的清单里",IF(AND($L2082="内部转账",$M2082=""),"△内部转账要在「对方账户」写上另一头",IF(AND($L2082="内部转账",$M2082=$C2082),"※对方账户跟本账户是同一个",IF(AND($L2082&lt;&gt;"内部转账",$M2082&lt;&gt;""),"△填了对方账户，但类别不是内部转账",IF($H2082&lt;0,"△这一笔之后该账户余额成负数了，核一下",""))))))))))))</f>
        <v/>
      </c>
    </row>
    <row r="2083">
      <c r="A2083" s="17">
        <f>IF($C2083="","",COUNTA($C$5:$C2083))</f>
        <v/>
      </c>
      <c r="B2083" s="20" t="n"/>
      <c r="C2083" s="18" t="n"/>
      <c r="D2083" s="18" t="n"/>
      <c r="E2083" s="26" t="n"/>
      <c r="F2083" s="19" t="n"/>
      <c r="G2083" s="19" t="n"/>
      <c r="H2083" s="27">
        <f>IF($C2083="","",ROUND(SUMIF(账户表,$C2083,账户期初)+SUMIFS($F$5:F2083,$C$5:C2083,$C2083)-SUMIFS($G$5:G2083,$C$5:C2083,$C2083),2))</f>
        <v/>
      </c>
      <c r="I2083" s="18" t="n"/>
      <c r="J2083" s="18" t="n"/>
      <c r="K2083" s="28">
        <f>IF($B2083="","",--TEXT($B2083,"yyyymm"))</f>
        <v/>
      </c>
      <c r="L2083" s="29">
        <f>IF($D2083="","",IFERROR(INDEX(类别属性,MATCH($D2083,类别表,0)),""))</f>
        <v/>
      </c>
      <c r="M2083" s="18" t="n"/>
      <c r="N2083" s="18" t="n"/>
      <c r="O2083" s="26" t="n"/>
      <c r="P2083" s="21">
        <f>IF($C2083="","",IF(ISNA(MATCH($C2083,账户表,0)),"※这个账户不在【基础资料】的账户档案里",IF($B2083="","※没填日期，这一笔不会进任何月份的报表",IF(AND($F2083&lt;&gt;"",$G2083&lt;&gt;""),"※收入和支出不能同时填",IF(AND(N($F2083)=0,N($G2083)=0),"※收入和支出都没填",IF(OR(N($F2083)&lt;0,N($G2083)&lt;0),"※金额不能填负数，方向反了就换一列填",IF($D2083="","※没填收支类别，分类报表会漏掉这一笔",IF(ISNA(MATCH($D2083,类别表,0)),"※收支类别不在【基础资料】的清单里",IF(AND($L2083="内部转账",$M2083=""),"△内部转账要在「对方账户」写上另一头",IF(AND($L2083="内部转账",$M2083=$C2083),"※对方账户跟本账户是同一个",IF(AND($L2083&lt;&gt;"内部转账",$M2083&lt;&gt;""),"△填了对方账户，但类别不是内部转账",IF($H2083&lt;0,"△这一笔之后该账户余额成负数了，核一下",""))))))))))))</f>
        <v/>
      </c>
    </row>
    <row r="2084">
      <c r="A2084" s="17">
        <f>IF($C2084="","",COUNTA($C$5:$C2084))</f>
        <v/>
      </c>
      <c r="B2084" s="20" t="n"/>
      <c r="C2084" s="18" t="n"/>
      <c r="D2084" s="18" t="n"/>
      <c r="E2084" s="26" t="n"/>
      <c r="F2084" s="19" t="n"/>
      <c r="G2084" s="19" t="n"/>
      <c r="H2084" s="27">
        <f>IF($C2084="","",ROUND(SUMIF(账户表,$C2084,账户期初)+SUMIFS($F$5:F2084,$C$5:C2084,$C2084)-SUMIFS($G$5:G2084,$C$5:C2084,$C2084),2))</f>
        <v/>
      </c>
      <c r="I2084" s="18" t="n"/>
      <c r="J2084" s="18" t="n"/>
      <c r="K2084" s="28">
        <f>IF($B2084="","",--TEXT($B2084,"yyyymm"))</f>
        <v/>
      </c>
      <c r="L2084" s="29">
        <f>IF($D2084="","",IFERROR(INDEX(类别属性,MATCH($D2084,类别表,0)),""))</f>
        <v/>
      </c>
      <c r="M2084" s="18" t="n"/>
      <c r="N2084" s="18" t="n"/>
      <c r="O2084" s="26" t="n"/>
      <c r="P2084" s="21">
        <f>IF($C2084="","",IF(ISNA(MATCH($C2084,账户表,0)),"※这个账户不在【基础资料】的账户档案里",IF($B2084="","※没填日期，这一笔不会进任何月份的报表",IF(AND($F2084&lt;&gt;"",$G2084&lt;&gt;""),"※收入和支出不能同时填",IF(AND(N($F2084)=0,N($G2084)=0),"※收入和支出都没填",IF(OR(N($F2084)&lt;0,N($G2084)&lt;0),"※金额不能填负数，方向反了就换一列填",IF($D2084="","※没填收支类别，分类报表会漏掉这一笔",IF(ISNA(MATCH($D2084,类别表,0)),"※收支类别不在【基础资料】的清单里",IF(AND($L2084="内部转账",$M2084=""),"△内部转账要在「对方账户」写上另一头",IF(AND($L2084="内部转账",$M2084=$C2084),"※对方账户跟本账户是同一个",IF(AND($L2084&lt;&gt;"内部转账",$M2084&lt;&gt;""),"△填了对方账户，但类别不是内部转账",IF($H2084&lt;0,"△这一笔之后该账户余额成负数了，核一下",""))))))))))))</f>
        <v/>
      </c>
    </row>
    <row r="2085">
      <c r="A2085" s="17">
        <f>IF($C2085="","",COUNTA($C$5:$C2085))</f>
        <v/>
      </c>
      <c r="B2085" s="20" t="n"/>
      <c r="C2085" s="18" t="n"/>
      <c r="D2085" s="18" t="n"/>
      <c r="E2085" s="26" t="n"/>
      <c r="F2085" s="19" t="n"/>
      <c r="G2085" s="19" t="n"/>
      <c r="H2085" s="27">
        <f>IF($C2085="","",ROUND(SUMIF(账户表,$C2085,账户期初)+SUMIFS($F$5:F2085,$C$5:C2085,$C2085)-SUMIFS($G$5:G2085,$C$5:C2085,$C2085),2))</f>
        <v/>
      </c>
      <c r="I2085" s="18" t="n"/>
      <c r="J2085" s="18" t="n"/>
      <c r="K2085" s="28">
        <f>IF($B2085="","",--TEXT($B2085,"yyyymm"))</f>
        <v/>
      </c>
      <c r="L2085" s="29">
        <f>IF($D2085="","",IFERROR(INDEX(类别属性,MATCH($D2085,类别表,0)),""))</f>
        <v/>
      </c>
      <c r="M2085" s="18" t="n"/>
      <c r="N2085" s="18" t="n"/>
      <c r="O2085" s="26" t="n"/>
      <c r="P2085" s="21">
        <f>IF($C2085="","",IF(ISNA(MATCH($C2085,账户表,0)),"※这个账户不在【基础资料】的账户档案里",IF($B2085="","※没填日期，这一笔不会进任何月份的报表",IF(AND($F2085&lt;&gt;"",$G2085&lt;&gt;""),"※收入和支出不能同时填",IF(AND(N($F2085)=0,N($G2085)=0),"※收入和支出都没填",IF(OR(N($F2085)&lt;0,N($G2085)&lt;0),"※金额不能填负数，方向反了就换一列填",IF($D2085="","※没填收支类别，分类报表会漏掉这一笔",IF(ISNA(MATCH($D2085,类别表,0)),"※收支类别不在【基础资料】的清单里",IF(AND($L2085="内部转账",$M2085=""),"△内部转账要在「对方账户」写上另一头",IF(AND($L2085="内部转账",$M2085=$C2085),"※对方账户跟本账户是同一个",IF(AND($L2085&lt;&gt;"内部转账",$M2085&lt;&gt;""),"△填了对方账户，但类别不是内部转账",IF($H2085&lt;0,"△这一笔之后该账户余额成负数了，核一下",""))))))))))))</f>
        <v/>
      </c>
    </row>
    <row r="2086">
      <c r="A2086" s="17">
        <f>IF($C2086="","",COUNTA($C$5:$C2086))</f>
        <v/>
      </c>
      <c r="B2086" s="20" t="n"/>
      <c r="C2086" s="18" t="n"/>
      <c r="D2086" s="18" t="n"/>
      <c r="E2086" s="26" t="n"/>
      <c r="F2086" s="19" t="n"/>
      <c r="G2086" s="19" t="n"/>
      <c r="H2086" s="27">
        <f>IF($C2086="","",ROUND(SUMIF(账户表,$C2086,账户期初)+SUMIFS($F$5:F2086,$C$5:C2086,$C2086)-SUMIFS($G$5:G2086,$C$5:C2086,$C2086),2))</f>
        <v/>
      </c>
      <c r="I2086" s="18" t="n"/>
      <c r="J2086" s="18" t="n"/>
      <c r="K2086" s="28">
        <f>IF($B2086="","",--TEXT($B2086,"yyyymm"))</f>
        <v/>
      </c>
      <c r="L2086" s="29">
        <f>IF($D2086="","",IFERROR(INDEX(类别属性,MATCH($D2086,类别表,0)),""))</f>
        <v/>
      </c>
      <c r="M2086" s="18" t="n"/>
      <c r="N2086" s="18" t="n"/>
      <c r="O2086" s="26" t="n"/>
      <c r="P2086" s="21">
        <f>IF($C2086="","",IF(ISNA(MATCH($C2086,账户表,0)),"※这个账户不在【基础资料】的账户档案里",IF($B2086="","※没填日期，这一笔不会进任何月份的报表",IF(AND($F2086&lt;&gt;"",$G2086&lt;&gt;""),"※收入和支出不能同时填",IF(AND(N($F2086)=0,N($G2086)=0),"※收入和支出都没填",IF(OR(N($F2086)&lt;0,N($G2086)&lt;0),"※金额不能填负数，方向反了就换一列填",IF($D2086="","※没填收支类别，分类报表会漏掉这一笔",IF(ISNA(MATCH($D2086,类别表,0)),"※收支类别不在【基础资料】的清单里",IF(AND($L2086="内部转账",$M2086=""),"△内部转账要在「对方账户」写上另一头",IF(AND($L2086="内部转账",$M2086=$C2086),"※对方账户跟本账户是同一个",IF(AND($L2086&lt;&gt;"内部转账",$M2086&lt;&gt;""),"△填了对方账户，但类别不是内部转账",IF($H2086&lt;0,"△这一笔之后该账户余额成负数了，核一下",""))))))))))))</f>
        <v/>
      </c>
    </row>
    <row r="2087">
      <c r="A2087" s="17">
        <f>IF($C2087="","",COUNTA($C$5:$C2087))</f>
        <v/>
      </c>
      <c r="B2087" s="20" t="n"/>
      <c r="C2087" s="18" t="n"/>
      <c r="D2087" s="18" t="n"/>
      <c r="E2087" s="26" t="n"/>
      <c r="F2087" s="19" t="n"/>
      <c r="G2087" s="19" t="n"/>
      <c r="H2087" s="27">
        <f>IF($C2087="","",ROUND(SUMIF(账户表,$C2087,账户期初)+SUMIFS($F$5:F2087,$C$5:C2087,$C2087)-SUMIFS($G$5:G2087,$C$5:C2087,$C2087),2))</f>
        <v/>
      </c>
      <c r="I2087" s="18" t="n"/>
      <c r="J2087" s="18" t="n"/>
      <c r="K2087" s="28">
        <f>IF($B2087="","",--TEXT($B2087,"yyyymm"))</f>
        <v/>
      </c>
      <c r="L2087" s="29">
        <f>IF($D2087="","",IFERROR(INDEX(类别属性,MATCH($D2087,类别表,0)),""))</f>
        <v/>
      </c>
      <c r="M2087" s="18" t="n"/>
      <c r="N2087" s="18" t="n"/>
      <c r="O2087" s="26" t="n"/>
      <c r="P2087" s="21">
        <f>IF($C2087="","",IF(ISNA(MATCH($C2087,账户表,0)),"※这个账户不在【基础资料】的账户档案里",IF($B2087="","※没填日期，这一笔不会进任何月份的报表",IF(AND($F2087&lt;&gt;"",$G2087&lt;&gt;""),"※收入和支出不能同时填",IF(AND(N($F2087)=0,N($G2087)=0),"※收入和支出都没填",IF(OR(N($F2087)&lt;0,N($G2087)&lt;0),"※金额不能填负数，方向反了就换一列填",IF($D2087="","※没填收支类别，分类报表会漏掉这一笔",IF(ISNA(MATCH($D2087,类别表,0)),"※收支类别不在【基础资料】的清单里",IF(AND($L2087="内部转账",$M2087=""),"△内部转账要在「对方账户」写上另一头",IF(AND($L2087="内部转账",$M2087=$C2087),"※对方账户跟本账户是同一个",IF(AND($L2087&lt;&gt;"内部转账",$M2087&lt;&gt;""),"△填了对方账户，但类别不是内部转账",IF($H2087&lt;0,"△这一笔之后该账户余额成负数了，核一下",""))))))))))))</f>
        <v/>
      </c>
    </row>
    <row r="2088">
      <c r="A2088" s="17">
        <f>IF($C2088="","",COUNTA($C$5:$C2088))</f>
        <v/>
      </c>
      <c r="B2088" s="20" t="n"/>
      <c r="C2088" s="18" t="n"/>
      <c r="D2088" s="18" t="n"/>
      <c r="E2088" s="26" t="n"/>
      <c r="F2088" s="19" t="n"/>
      <c r="G2088" s="19" t="n"/>
      <c r="H2088" s="27">
        <f>IF($C2088="","",ROUND(SUMIF(账户表,$C2088,账户期初)+SUMIFS($F$5:F2088,$C$5:C2088,$C2088)-SUMIFS($G$5:G2088,$C$5:C2088,$C2088),2))</f>
        <v/>
      </c>
      <c r="I2088" s="18" t="n"/>
      <c r="J2088" s="18" t="n"/>
      <c r="K2088" s="28">
        <f>IF($B2088="","",--TEXT($B2088,"yyyymm"))</f>
        <v/>
      </c>
      <c r="L2088" s="29">
        <f>IF($D2088="","",IFERROR(INDEX(类别属性,MATCH($D2088,类别表,0)),""))</f>
        <v/>
      </c>
      <c r="M2088" s="18" t="n"/>
      <c r="N2088" s="18" t="n"/>
      <c r="O2088" s="26" t="n"/>
      <c r="P2088" s="21">
        <f>IF($C2088="","",IF(ISNA(MATCH($C2088,账户表,0)),"※这个账户不在【基础资料】的账户档案里",IF($B2088="","※没填日期，这一笔不会进任何月份的报表",IF(AND($F2088&lt;&gt;"",$G2088&lt;&gt;""),"※收入和支出不能同时填",IF(AND(N($F2088)=0,N($G2088)=0),"※收入和支出都没填",IF(OR(N($F2088)&lt;0,N($G2088)&lt;0),"※金额不能填负数，方向反了就换一列填",IF($D2088="","※没填收支类别，分类报表会漏掉这一笔",IF(ISNA(MATCH($D2088,类别表,0)),"※收支类别不在【基础资料】的清单里",IF(AND($L2088="内部转账",$M2088=""),"△内部转账要在「对方账户」写上另一头",IF(AND($L2088="内部转账",$M2088=$C2088),"※对方账户跟本账户是同一个",IF(AND($L2088&lt;&gt;"内部转账",$M2088&lt;&gt;""),"△填了对方账户，但类别不是内部转账",IF($H2088&lt;0,"△这一笔之后该账户余额成负数了，核一下",""))))))))))))</f>
        <v/>
      </c>
    </row>
    <row r="2089">
      <c r="A2089" s="17">
        <f>IF($C2089="","",COUNTA($C$5:$C2089))</f>
        <v/>
      </c>
      <c r="B2089" s="20" t="n"/>
      <c r="C2089" s="18" t="n"/>
      <c r="D2089" s="18" t="n"/>
      <c r="E2089" s="26" t="n"/>
      <c r="F2089" s="19" t="n"/>
      <c r="G2089" s="19" t="n"/>
      <c r="H2089" s="27">
        <f>IF($C2089="","",ROUND(SUMIF(账户表,$C2089,账户期初)+SUMIFS($F$5:F2089,$C$5:C2089,$C2089)-SUMIFS($G$5:G2089,$C$5:C2089,$C2089),2))</f>
        <v/>
      </c>
      <c r="I2089" s="18" t="n"/>
      <c r="J2089" s="18" t="n"/>
      <c r="K2089" s="28">
        <f>IF($B2089="","",--TEXT($B2089,"yyyymm"))</f>
        <v/>
      </c>
      <c r="L2089" s="29">
        <f>IF($D2089="","",IFERROR(INDEX(类别属性,MATCH($D2089,类别表,0)),""))</f>
        <v/>
      </c>
      <c r="M2089" s="18" t="n"/>
      <c r="N2089" s="18" t="n"/>
      <c r="O2089" s="26" t="n"/>
      <c r="P2089" s="21">
        <f>IF($C2089="","",IF(ISNA(MATCH($C2089,账户表,0)),"※这个账户不在【基础资料】的账户档案里",IF($B2089="","※没填日期，这一笔不会进任何月份的报表",IF(AND($F2089&lt;&gt;"",$G2089&lt;&gt;""),"※收入和支出不能同时填",IF(AND(N($F2089)=0,N($G2089)=0),"※收入和支出都没填",IF(OR(N($F2089)&lt;0,N($G2089)&lt;0),"※金额不能填负数，方向反了就换一列填",IF($D2089="","※没填收支类别，分类报表会漏掉这一笔",IF(ISNA(MATCH($D2089,类别表,0)),"※收支类别不在【基础资料】的清单里",IF(AND($L2089="内部转账",$M2089=""),"△内部转账要在「对方账户」写上另一头",IF(AND($L2089="内部转账",$M2089=$C2089),"※对方账户跟本账户是同一个",IF(AND($L2089&lt;&gt;"内部转账",$M2089&lt;&gt;""),"△填了对方账户，但类别不是内部转账",IF($H2089&lt;0,"△这一笔之后该账户余额成负数了，核一下",""))))))))))))</f>
        <v/>
      </c>
    </row>
    <row r="2090">
      <c r="A2090" s="17">
        <f>IF($C2090="","",COUNTA($C$5:$C2090))</f>
        <v/>
      </c>
      <c r="B2090" s="20" t="n"/>
      <c r="C2090" s="18" t="n"/>
      <c r="D2090" s="18" t="n"/>
      <c r="E2090" s="26" t="n"/>
      <c r="F2090" s="19" t="n"/>
      <c r="G2090" s="19" t="n"/>
      <c r="H2090" s="27">
        <f>IF($C2090="","",ROUND(SUMIF(账户表,$C2090,账户期初)+SUMIFS($F$5:F2090,$C$5:C2090,$C2090)-SUMIFS($G$5:G2090,$C$5:C2090,$C2090),2))</f>
        <v/>
      </c>
      <c r="I2090" s="18" t="n"/>
      <c r="J2090" s="18" t="n"/>
      <c r="K2090" s="28">
        <f>IF($B2090="","",--TEXT($B2090,"yyyymm"))</f>
        <v/>
      </c>
      <c r="L2090" s="29">
        <f>IF($D2090="","",IFERROR(INDEX(类别属性,MATCH($D2090,类别表,0)),""))</f>
        <v/>
      </c>
      <c r="M2090" s="18" t="n"/>
      <c r="N2090" s="18" t="n"/>
      <c r="O2090" s="26" t="n"/>
      <c r="P2090" s="21">
        <f>IF($C2090="","",IF(ISNA(MATCH($C2090,账户表,0)),"※这个账户不在【基础资料】的账户档案里",IF($B2090="","※没填日期，这一笔不会进任何月份的报表",IF(AND($F2090&lt;&gt;"",$G2090&lt;&gt;""),"※收入和支出不能同时填",IF(AND(N($F2090)=0,N($G2090)=0),"※收入和支出都没填",IF(OR(N($F2090)&lt;0,N($G2090)&lt;0),"※金额不能填负数，方向反了就换一列填",IF($D2090="","※没填收支类别，分类报表会漏掉这一笔",IF(ISNA(MATCH($D2090,类别表,0)),"※收支类别不在【基础资料】的清单里",IF(AND($L2090="内部转账",$M2090=""),"△内部转账要在「对方账户」写上另一头",IF(AND($L2090="内部转账",$M2090=$C2090),"※对方账户跟本账户是同一个",IF(AND($L2090&lt;&gt;"内部转账",$M2090&lt;&gt;""),"△填了对方账户，但类别不是内部转账",IF($H2090&lt;0,"△这一笔之后该账户余额成负数了，核一下",""))))))))))))</f>
        <v/>
      </c>
    </row>
    <row r="2091">
      <c r="A2091" s="17">
        <f>IF($C2091="","",COUNTA($C$5:$C2091))</f>
        <v/>
      </c>
      <c r="B2091" s="20" t="n"/>
      <c r="C2091" s="18" t="n"/>
      <c r="D2091" s="18" t="n"/>
      <c r="E2091" s="26" t="n"/>
      <c r="F2091" s="19" t="n"/>
      <c r="G2091" s="19" t="n"/>
      <c r="H2091" s="27">
        <f>IF($C2091="","",ROUND(SUMIF(账户表,$C2091,账户期初)+SUMIFS($F$5:F2091,$C$5:C2091,$C2091)-SUMIFS($G$5:G2091,$C$5:C2091,$C2091),2))</f>
        <v/>
      </c>
      <c r="I2091" s="18" t="n"/>
      <c r="J2091" s="18" t="n"/>
      <c r="K2091" s="28">
        <f>IF($B2091="","",--TEXT($B2091,"yyyymm"))</f>
        <v/>
      </c>
      <c r="L2091" s="29">
        <f>IF($D2091="","",IFERROR(INDEX(类别属性,MATCH($D2091,类别表,0)),""))</f>
        <v/>
      </c>
      <c r="M2091" s="18" t="n"/>
      <c r="N2091" s="18" t="n"/>
      <c r="O2091" s="26" t="n"/>
      <c r="P2091" s="21">
        <f>IF($C2091="","",IF(ISNA(MATCH($C2091,账户表,0)),"※这个账户不在【基础资料】的账户档案里",IF($B2091="","※没填日期，这一笔不会进任何月份的报表",IF(AND($F2091&lt;&gt;"",$G2091&lt;&gt;""),"※收入和支出不能同时填",IF(AND(N($F2091)=0,N($G2091)=0),"※收入和支出都没填",IF(OR(N($F2091)&lt;0,N($G2091)&lt;0),"※金额不能填负数，方向反了就换一列填",IF($D2091="","※没填收支类别，分类报表会漏掉这一笔",IF(ISNA(MATCH($D2091,类别表,0)),"※收支类别不在【基础资料】的清单里",IF(AND($L2091="内部转账",$M2091=""),"△内部转账要在「对方账户」写上另一头",IF(AND($L2091="内部转账",$M2091=$C2091),"※对方账户跟本账户是同一个",IF(AND($L2091&lt;&gt;"内部转账",$M2091&lt;&gt;""),"△填了对方账户，但类别不是内部转账",IF($H2091&lt;0,"△这一笔之后该账户余额成负数了，核一下",""))))))))))))</f>
        <v/>
      </c>
    </row>
    <row r="2092">
      <c r="A2092" s="17">
        <f>IF($C2092="","",COUNTA($C$5:$C2092))</f>
        <v/>
      </c>
      <c r="B2092" s="20" t="n"/>
      <c r="C2092" s="18" t="n"/>
      <c r="D2092" s="18" t="n"/>
      <c r="E2092" s="26" t="n"/>
      <c r="F2092" s="19" t="n"/>
      <c r="G2092" s="19" t="n"/>
      <c r="H2092" s="27">
        <f>IF($C2092="","",ROUND(SUMIF(账户表,$C2092,账户期初)+SUMIFS($F$5:F2092,$C$5:C2092,$C2092)-SUMIFS($G$5:G2092,$C$5:C2092,$C2092),2))</f>
        <v/>
      </c>
      <c r="I2092" s="18" t="n"/>
      <c r="J2092" s="18" t="n"/>
      <c r="K2092" s="28">
        <f>IF($B2092="","",--TEXT($B2092,"yyyymm"))</f>
        <v/>
      </c>
      <c r="L2092" s="29">
        <f>IF($D2092="","",IFERROR(INDEX(类别属性,MATCH($D2092,类别表,0)),""))</f>
        <v/>
      </c>
      <c r="M2092" s="18" t="n"/>
      <c r="N2092" s="18" t="n"/>
      <c r="O2092" s="26" t="n"/>
      <c r="P2092" s="21">
        <f>IF($C2092="","",IF(ISNA(MATCH($C2092,账户表,0)),"※这个账户不在【基础资料】的账户档案里",IF($B2092="","※没填日期，这一笔不会进任何月份的报表",IF(AND($F2092&lt;&gt;"",$G2092&lt;&gt;""),"※收入和支出不能同时填",IF(AND(N($F2092)=0,N($G2092)=0),"※收入和支出都没填",IF(OR(N($F2092)&lt;0,N($G2092)&lt;0),"※金额不能填负数，方向反了就换一列填",IF($D2092="","※没填收支类别，分类报表会漏掉这一笔",IF(ISNA(MATCH($D2092,类别表,0)),"※收支类别不在【基础资料】的清单里",IF(AND($L2092="内部转账",$M2092=""),"△内部转账要在「对方账户」写上另一头",IF(AND($L2092="内部转账",$M2092=$C2092),"※对方账户跟本账户是同一个",IF(AND($L2092&lt;&gt;"内部转账",$M2092&lt;&gt;""),"△填了对方账户，但类别不是内部转账",IF($H2092&lt;0,"△这一笔之后该账户余额成负数了，核一下",""))))))))))))</f>
        <v/>
      </c>
    </row>
    <row r="2093">
      <c r="A2093" s="17">
        <f>IF($C2093="","",COUNTA($C$5:$C2093))</f>
        <v/>
      </c>
      <c r="B2093" s="20" t="n"/>
      <c r="C2093" s="18" t="n"/>
      <c r="D2093" s="18" t="n"/>
      <c r="E2093" s="26" t="n"/>
      <c r="F2093" s="19" t="n"/>
      <c r="G2093" s="19" t="n"/>
      <c r="H2093" s="27">
        <f>IF($C2093="","",ROUND(SUMIF(账户表,$C2093,账户期初)+SUMIFS($F$5:F2093,$C$5:C2093,$C2093)-SUMIFS($G$5:G2093,$C$5:C2093,$C2093),2))</f>
        <v/>
      </c>
      <c r="I2093" s="18" t="n"/>
      <c r="J2093" s="18" t="n"/>
      <c r="K2093" s="28">
        <f>IF($B2093="","",--TEXT($B2093,"yyyymm"))</f>
        <v/>
      </c>
      <c r="L2093" s="29">
        <f>IF($D2093="","",IFERROR(INDEX(类别属性,MATCH($D2093,类别表,0)),""))</f>
        <v/>
      </c>
      <c r="M2093" s="18" t="n"/>
      <c r="N2093" s="18" t="n"/>
      <c r="O2093" s="26" t="n"/>
      <c r="P2093" s="21">
        <f>IF($C2093="","",IF(ISNA(MATCH($C2093,账户表,0)),"※这个账户不在【基础资料】的账户档案里",IF($B2093="","※没填日期，这一笔不会进任何月份的报表",IF(AND($F2093&lt;&gt;"",$G2093&lt;&gt;""),"※收入和支出不能同时填",IF(AND(N($F2093)=0,N($G2093)=0),"※收入和支出都没填",IF(OR(N($F2093)&lt;0,N($G2093)&lt;0),"※金额不能填负数，方向反了就换一列填",IF($D2093="","※没填收支类别，分类报表会漏掉这一笔",IF(ISNA(MATCH($D2093,类别表,0)),"※收支类别不在【基础资料】的清单里",IF(AND($L2093="内部转账",$M2093=""),"△内部转账要在「对方账户」写上另一头",IF(AND($L2093="内部转账",$M2093=$C2093),"※对方账户跟本账户是同一个",IF(AND($L2093&lt;&gt;"内部转账",$M2093&lt;&gt;""),"△填了对方账户，但类别不是内部转账",IF($H2093&lt;0,"△这一笔之后该账户余额成负数了，核一下",""))))))))))))</f>
        <v/>
      </c>
    </row>
    <row r="2094">
      <c r="A2094" s="17">
        <f>IF($C2094="","",COUNTA($C$5:$C2094))</f>
        <v/>
      </c>
      <c r="B2094" s="20" t="n"/>
      <c r="C2094" s="18" t="n"/>
      <c r="D2094" s="18" t="n"/>
      <c r="E2094" s="26" t="n"/>
      <c r="F2094" s="19" t="n"/>
      <c r="G2094" s="19" t="n"/>
      <c r="H2094" s="27">
        <f>IF($C2094="","",ROUND(SUMIF(账户表,$C2094,账户期初)+SUMIFS($F$5:F2094,$C$5:C2094,$C2094)-SUMIFS($G$5:G2094,$C$5:C2094,$C2094),2))</f>
        <v/>
      </c>
      <c r="I2094" s="18" t="n"/>
      <c r="J2094" s="18" t="n"/>
      <c r="K2094" s="28">
        <f>IF($B2094="","",--TEXT($B2094,"yyyymm"))</f>
        <v/>
      </c>
      <c r="L2094" s="29">
        <f>IF($D2094="","",IFERROR(INDEX(类别属性,MATCH($D2094,类别表,0)),""))</f>
        <v/>
      </c>
      <c r="M2094" s="18" t="n"/>
      <c r="N2094" s="18" t="n"/>
      <c r="O2094" s="26" t="n"/>
      <c r="P2094" s="21">
        <f>IF($C2094="","",IF(ISNA(MATCH($C2094,账户表,0)),"※这个账户不在【基础资料】的账户档案里",IF($B2094="","※没填日期，这一笔不会进任何月份的报表",IF(AND($F2094&lt;&gt;"",$G2094&lt;&gt;""),"※收入和支出不能同时填",IF(AND(N($F2094)=0,N($G2094)=0),"※收入和支出都没填",IF(OR(N($F2094)&lt;0,N($G2094)&lt;0),"※金额不能填负数，方向反了就换一列填",IF($D2094="","※没填收支类别，分类报表会漏掉这一笔",IF(ISNA(MATCH($D2094,类别表,0)),"※收支类别不在【基础资料】的清单里",IF(AND($L2094="内部转账",$M2094=""),"△内部转账要在「对方账户」写上另一头",IF(AND($L2094="内部转账",$M2094=$C2094),"※对方账户跟本账户是同一个",IF(AND($L2094&lt;&gt;"内部转账",$M2094&lt;&gt;""),"△填了对方账户，但类别不是内部转账",IF($H2094&lt;0,"△这一笔之后该账户余额成负数了，核一下",""))))))))))))</f>
        <v/>
      </c>
    </row>
    <row r="2095">
      <c r="A2095" s="17">
        <f>IF($C2095="","",COUNTA($C$5:$C2095))</f>
        <v/>
      </c>
      <c r="B2095" s="20" t="n"/>
      <c r="C2095" s="18" t="n"/>
      <c r="D2095" s="18" t="n"/>
      <c r="E2095" s="26" t="n"/>
      <c r="F2095" s="19" t="n"/>
      <c r="G2095" s="19" t="n"/>
      <c r="H2095" s="27">
        <f>IF($C2095="","",ROUND(SUMIF(账户表,$C2095,账户期初)+SUMIFS($F$5:F2095,$C$5:C2095,$C2095)-SUMIFS($G$5:G2095,$C$5:C2095,$C2095),2))</f>
        <v/>
      </c>
      <c r="I2095" s="18" t="n"/>
      <c r="J2095" s="18" t="n"/>
      <c r="K2095" s="28">
        <f>IF($B2095="","",--TEXT($B2095,"yyyymm"))</f>
        <v/>
      </c>
      <c r="L2095" s="29">
        <f>IF($D2095="","",IFERROR(INDEX(类别属性,MATCH($D2095,类别表,0)),""))</f>
        <v/>
      </c>
      <c r="M2095" s="18" t="n"/>
      <c r="N2095" s="18" t="n"/>
      <c r="O2095" s="26" t="n"/>
      <c r="P2095" s="21">
        <f>IF($C2095="","",IF(ISNA(MATCH($C2095,账户表,0)),"※这个账户不在【基础资料】的账户档案里",IF($B2095="","※没填日期，这一笔不会进任何月份的报表",IF(AND($F2095&lt;&gt;"",$G2095&lt;&gt;""),"※收入和支出不能同时填",IF(AND(N($F2095)=0,N($G2095)=0),"※收入和支出都没填",IF(OR(N($F2095)&lt;0,N($G2095)&lt;0),"※金额不能填负数，方向反了就换一列填",IF($D2095="","※没填收支类别，分类报表会漏掉这一笔",IF(ISNA(MATCH($D2095,类别表,0)),"※收支类别不在【基础资料】的清单里",IF(AND($L2095="内部转账",$M2095=""),"△内部转账要在「对方账户」写上另一头",IF(AND($L2095="内部转账",$M2095=$C2095),"※对方账户跟本账户是同一个",IF(AND($L2095&lt;&gt;"内部转账",$M2095&lt;&gt;""),"△填了对方账户，但类别不是内部转账",IF($H2095&lt;0,"△这一笔之后该账户余额成负数了，核一下",""))))))))))))</f>
        <v/>
      </c>
    </row>
    <row r="2096">
      <c r="A2096" s="17">
        <f>IF($C2096="","",COUNTA($C$5:$C2096))</f>
        <v/>
      </c>
      <c r="B2096" s="20" t="n"/>
      <c r="C2096" s="18" t="n"/>
      <c r="D2096" s="18" t="n"/>
      <c r="E2096" s="26" t="n"/>
      <c r="F2096" s="19" t="n"/>
      <c r="G2096" s="19" t="n"/>
      <c r="H2096" s="27">
        <f>IF($C2096="","",ROUND(SUMIF(账户表,$C2096,账户期初)+SUMIFS($F$5:F2096,$C$5:C2096,$C2096)-SUMIFS($G$5:G2096,$C$5:C2096,$C2096),2))</f>
        <v/>
      </c>
      <c r="I2096" s="18" t="n"/>
      <c r="J2096" s="18" t="n"/>
      <c r="K2096" s="28">
        <f>IF($B2096="","",--TEXT($B2096,"yyyymm"))</f>
        <v/>
      </c>
      <c r="L2096" s="29">
        <f>IF($D2096="","",IFERROR(INDEX(类别属性,MATCH($D2096,类别表,0)),""))</f>
        <v/>
      </c>
      <c r="M2096" s="18" t="n"/>
      <c r="N2096" s="18" t="n"/>
      <c r="O2096" s="26" t="n"/>
      <c r="P2096" s="21">
        <f>IF($C2096="","",IF(ISNA(MATCH($C2096,账户表,0)),"※这个账户不在【基础资料】的账户档案里",IF($B2096="","※没填日期，这一笔不会进任何月份的报表",IF(AND($F2096&lt;&gt;"",$G2096&lt;&gt;""),"※收入和支出不能同时填",IF(AND(N($F2096)=0,N($G2096)=0),"※收入和支出都没填",IF(OR(N($F2096)&lt;0,N($G2096)&lt;0),"※金额不能填负数，方向反了就换一列填",IF($D2096="","※没填收支类别，分类报表会漏掉这一笔",IF(ISNA(MATCH($D2096,类别表,0)),"※收支类别不在【基础资料】的清单里",IF(AND($L2096="内部转账",$M2096=""),"△内部转账要在「对方账户」写上另一头",IF(AND($L2096="内部转账",$M2096=$C2096),"※对方账户跟本账户是同一个",IF(AND($L2096&lt;&gt;"内部转账",$M2096&lt;&gt;""),"△填了对方账户，但类别不是内部转账",IF($H2096&lt;0,"△这一笔之后该账户余额成负数了，核一下",""))))))))))))</f>
        <v/>
      </c>
    </row>
    <row r="2097">
      <c r="A2097" s="17">
        <f>IF($C2097="","",COUNTA($C$5:$C2097))</f>
        <v/>
      </c>
      <c r="B2097" s="20" t="n"/>
      <c r="C2097" s="18" t="n"/>
      <c r="D2097" s="18" t="n"/>
      <c r="E2097" s="26" t="n"/>
      <c r="F2097" s="19" t="n"/>
      <c r="G2097" s="19" t="n"/>
      <c r="H2097" s="27">
        <f>IF($C2097="","",ROUND(SUMIF(账户表,$C2097,账户期初)+SUMIFS($F$5:F2097,$C$5:C2097,$C2097)-SUMIFS($G$5:G2097,$C$5:C2097,$C2097),2))</f>
        <v/>
      </c>
      <c r="I2097" s="18" t="n"/>
      <c r="J2097" s="18" t="n"/>
      <c r="K2097" s="28">
        <f>IF($B2097="","",--TEXT($B2097,"yyyymm"))</f>
        <v/>
      </c>
      <c r="L2097" s="29">
        <f>IF($D2097="","",IFERROR(INDEX(类别属性,MATCH($D2097,类别表,0)),""))</f>
        <v/>
      </c>
      <c r="M2097" s="18" t="n"/>
      <c r="N2097" s="18" t="n"/>
      <c r="O2097" s="26" t="n"/>
      <c r="P2097" s="21">
        <f>IF($C2097="","",IF(ISNA(MATCH($C2097,账户表,0)),"※这个账户不在【基础资料】的账户档案里",IF($B2097="","※没填日期，这一笔不会进任何月份的报表",IF(AND($F2097&lt;&gt;"",$G2097&lt;&gt;""),"※收入和支出不能同时填",IF(AND(N($F2097)=0,N($G2097)=0),"※收入和支出都没填",IF(OR(N($F2097)&lt;0,N($G2097)&lt;0),"※金额不能填负数，方向反了就换一列填",IF($D2097="","※没填收支类别，分类报表会漏掉这一笔",IF(ISNA(MATCH($D2097,类别表,0)),"※收支类别不在【基础资料】的清单里",IF(AND($L2097="内部转账",$M2097=""),"△内部转账要在「对方账户」写上另一头",IF(AND($L2097="内部转账",$M2097=$C2097),"※对方账户跟本账户是同一个",IF(AND($L2097&lt;&gt;"内部转账",$M2097&lt;&gt;""),"△填了对方账户，但类别不是内部转账",IF($H2097&lt;0,"△这一笔之后该账户余额成负数了，核一下",""))))))))))))</f>
        <v/>
      </c>
    </row>
    <row r="2098">
      <c r="A2098" s="17">
        <f>IF($C2098="","",COUNTA($C$5:$C2098))</f>
        <v/>
      </c>
      <c r="B2098" s="20" t="n"/>
      <c r="C2098" s="18" t="n"/>
      <c r="D2098" s="18" t="n"/>
      <c r="E2098" s="26" t="n"/>
      <c r="F2098" s="19" t="n"/>
      <c r="G2098" s="19" t="n"/>
      <c r="H2098" s="27">
        <f>IF($C2098="","",ROUND(SUMIF(账户表,$C2098,账户期初)+SUMIFS($F$5:F2098,$C$5:C2098,$C2098)-SUMIFS($G$5:G2098,$C$5:C2098,$C2098),2))</f>
        <v/>
      </c>
      <c r="I2098" s="18" t="n"/>
      <c r="J2098" s="18" t="n"/>
      <c r="K2098" s="28">
        <f>IF($B2098="","",--TEXT($B2098,"yyyymm"))</f>
        <v/>
      </c>
      <c r="L2098" s="29">
        <f>IF($D2098="","",IFERROR(INDEX(类别属性,MATCH($D2098,类别表,0)),""))</f>
        <v/>
      </c>
      <c r="M2098" s="18" t="n"/>
      <c r="N2098" s="18" t="n"/>
      <c r="O2098" s="26" t="n"/>
      <c r="P2098" s="21">
        <f>IF($C2098="","",IF(ISNA(MATCH($C2098,账户表,0)),"※这个账户不在【基础资料】的账户档案里",IF($B2098="","※没填日期，这一笔不会进任何月份的报表",IF(AND($F2098&lt;&gt;"",$G2098&lt;&gt;""),"※收入和支出不能同时填",IF(AND(N($F2098)=0,N($G2098)=0),"※收入和支出都没填",IF(OR(N($F2098)&lt;0,N($G2098)&lt;0),"※金额不能填负数，方向反了就换一列填",IF($D2098="","※没填收支类别，分类报表会漏掉这一笔",IF(ISNA(MATCH($D2098,类别表,0)),"※收支类别不在【基础资料】的清单里",IF(AND($L2098="内部转账",$M2098=""),"△内部转账要在「对方账户」写上另一头",IF(AND($L2098="内部转账",$M2098=$C2098),"※对方账户跟本账户是同一个",IF(AND($L2098&lt;&gt;"内部转账",$M2098&lt;&gt;""),"△填了对方账户，但类别不是内部转账",IF($H2098&lt;0,"△这一笔之后该账户余额成负数了，核一下",""))))))))))))</f>
        <v/>
      </c>
    </row>
    <row r="2099">
      <c r="A2099" s="17">
        <f>IF($C2099="","",COUNTA($C$5:$C2099))</f>
        <v/>
      </c>
      <c r="B2099" s="20" t="n"/>
      <c r="C2099" s="18" t="n"/>
      <c r="D2099" s="18" t="n"/>
      <c r="E2099" s="26" t="n"/>
      <c r="F2099" s="19" t="n"/>
      <c r="G2099" s="19" t="n"/>
      <c r="H2099" s="27">
        <f>IF($C2099="","",ROUND(SUMIF(账户表,$C2099,账户期初)+SUMIFS($F$5:F2099,$C$5:C2099,$C2099)-SUMIFS($G$5:G2099,$C$5:C2099,$C2099),2))</f>
        <v/>
      </c>
      <c r="I2099" s="18" t="n"/>
      <c r="J2099" s="18" t="n"/>
      <c r="K2099" s="28">
        <f>IF($B2099="","",--TEXT($B2099,"yyyymm"))</f>
        <v/>
      </c>
      <c r="L2099" s="29">
        <f>IF($D2099="","",IFERROR(INDEX(类别属性,MATCH($D2099,类别表,0)),""))</f>
        <v/>
      </c>
      <c r="M2099" s="18" t="n"/>
      <c r="N2099" s="18" t="n"/>
      <c r="O2099" s="26" t="n"/>
      <c r="P2099" s="21">
        <f>IF($C2099="","",IF(ISNA(MATCH($C2099,账户表,0)),"※这个账户不在【基础资料】的账户档案里",IF($B2099="","※没填日期，这一笔不会进任何月份的报表",IF(AND($F2099&lt;&gt;"",$G2099&lt;&gt;""),"※收入和支出不能同时填",IF(AND(N($F2099)=0,N($G2099)=0),"※收入和支出都没填",IF(OR(N($F2099)&lt;0,N($G2099)&lt;0),"※金额不能填负数，方向反了就换一列填",IF($D2099="","※没填收支类别，分类报表会漏掉这一笔",IF(ISNA(MATCH($D2099,类别表,0)),"※收支类别不在【基础资料】的清单里",IF(AND($L2099="内部转账",$M2099=""),"△内部转账要在「对方账户」写上另一头",IF(AND($L2099="内部转账",$M2099=$C2099),"※对方账户跟本账户是同一个",IF(AND($L2099&lt;&gt;"内部转账",$M2099&lt;&gt;""),"△填了对方账户，但类别不是内部转账",IF($H2099&lt;0,"△这一笔之后该账户余额成负数了，核一下",""))))))))))))</f>
        <v/>
      </c>
    </row>
    <row r="2100">
      <c r="A2100" s="17">
        <f>IF($C2100="","",COUNTA($C$5:$C2100))</f>
        <v/>
      </c>
      <c r="B2100" s="20" t="n"/>
      <c r="C2100" s="18" t="n"/>
      <c r="D2100" s="18" t="n"/>
      <c r="E2100" s="26" t="n"/>
      <c r="F2100" s="19" t="n"/>
      <c r="G2100" s="19" t="n"/>
      <c r="H2100" s="27">
        <f>IF($C2100="","",ROUND(SUMIF(账户表,$C2100,账户期初)+SUMIFS($F$5:F2100,$C$5:C2100,$C2100)-SUMIFS($G$5:G2100,$C$5:C2100,$C2100),2))</f>
        <v/>
      </c>
      <c r="I2100" s="18" t="n"/>
      <c r="J2100" s="18" t="n"/>
      <c r="K2100" s="28">
        <f>IF($B2100="","",--TEXT($B2100,"yyyymm"))</f>
        <v/>
      </c>
      <c r="L2100" s="29">
        <f>IF($D2100="","",IFERROR(INDEX(类别属性,MATCH($D2100,类别表,0)),""))</f>
        <v/>
      </c>
      <c r="M2100" s="18" t="n"/>
      <c r="N2100" s="18" t="n"/>
      <c r="O2100" s="26" t="n"/>
      <c r="P2100" s="21">
        <f>IF($C2100="","",IF(ISNA(MATCH($C2100,账户表,0)),"※这个账户不在【基础资料】的账户档案里",IF($B2100="","※没填日期，这一笔不会进任何月份的报表",IF(AND($F2100&lt;&gt;"",$G2100&lt;&gt;""),"※收入和支出不能同时填",IF(AND(N($F2100)=0,N($G2100)=0),"※收入和支出都没填",IF(OR(N($F2100)&lt;0,N($G2100)&lt;0),"※金额不能填负数，方向反了就换一列填",IF($D2100="","※没填收支类别，分类报表会漏掉这一笔",IF(ISNA(MATCH($D2100,类别表,0)),"※收支类别不在【基础资料】的清单里",IF(AND($L2100="内部转账",$M2100=""),"△内部转账要在「对方账户」写上另一头",IF(AND($L2100="内部转账",$M2100=$C2100),"※对方账户跟本账户是同一个",IF(AND($L2100&lt;&gt;"内部转账",$M2100&lt;&gt;""),"△填了对方账户，但类别不是内部转账",IF($H2100&lt;0,"△这一笔之后该账户余额成负数了，核一下",""))))))))))))</f>
        <v/>
      </c>
    </row>
    <row r="2101">
      <c r="A2101" s="17">
        <f>IF($C2101="","",COUNTA($C$5:$C2101))</f>
        <v/>
      </c>
      <c r="B2101" s="20" t="n"/>
      <c r="C2101" s="18" t="n"/>
      <c r="D2101" s="18" t="n"/>
      <c r="E2101" s="26" t="n"/>
      <c r="F2101" s="19" t="n"/>
      <c r="G2101" s="19" t="n"/>
      <c r="H2101" s="27">
        <f>IF($C2101="","",ROUND(SUMIF(账户表,$C2101,账户期初)+SUMIFS($F$5:F2101,$C$5:C2101,$C2101)-SUMIFS($G$5:G2101,$C$5:C2101,$C2101),2))</f>
        <v/>
      </c>
      <c r="I2101" s="18" t="n"/>
      <c r="J2101" s="18" t="n"/>
      <c r="K2101" s="28">
        <f>IF($B2101="","",--TEXT($B2101,"yyyymm"))</f>
        <v/>
      </c>
      <c r="L2101" s="29">
        <f>IF($D2101="","",IFERROR(INDEX(类别属性,MATCH($D2101,类别表,0)),""))</f>
        <v/>
      </c>
      <c r="M2101" s="18" t="n"/>
      <c r="N2101" s="18" t="n"/>
      <c r="O2101" s="26" t="n"/>
      <c r="P2101" s="21">
        <f>IF($C2101="","",IF(ISNA(MATCH($C2101,账户表,0)),"※这个账户不在【基础资料】的账户档案里",IF($B2101="","※没填日期，这一笔不会进任何月份的报表",IF(AND($F2101&lt;&gt;"",$G2101&lt;&gt;""),"※收入和支出不能同时填",IF(AND(N($F2101)=0,N($G2101)=0),"※收入和支出都没填",IF(OR(N($F2101)&lt;0,N($G2101)&lt;0),"※金额不能填负数，方向反了就换一列填",IF($D2101="","※没填收支类别，分类报表会漏掉这一笔",IF(ISNA(MATCH($D2101,类别表,0)),"※收支类别不在【基础资料】的清单里",IF(AND($L2101="内部转账",$M2101=""),"△内部转账要在「对方账户」写上另一头",IF(AND($L2101="内部转账",$M2101=$C2101),"※对方账户跟本账户是同一个",IF(AND($L2101&lt;&gt;"内部转账",$M2101&lt;&gt;""),"△填了对方账户，但类别不是内部转账",IF($H2101&lt;0,"△这一笔之后该账户余额成负数了，核一下",""))))))))))))</f>
        <v/>
      </c>
    </row>
    <row r="2102">
      <c r="A2102" s="17">
        <f>IF($C2102="","",COUNTA($C$5:$C2102))</f>
        <v/>
      </c>
      <c r="B2102" s="20" t="n"/>
      <c r="C2102" s="18" t="n"/>
      <c r="D2102" s="18" t="n"/>
      <c r="E2102" s="26" t="n"/>
      <c r="F2102" s="19" t="n"/>
      <c r="G2102" s="19" t="n"/>
      <c r="H2102" s="27">
        <f>IF($C2102="","",ROUND(SUMIF(账户表,$C2102,账户期初)+SUMIFS($F$5:F2102,$C$5:C2102,$C2102)-SUMIFS($G$5:G2102,$C$5:C2102,$C2102),2))</f>
        <v/>
      </c>
      <c r="I2102" s="18" t="n"/>
      <c r="J2102" s="18" t="n"/>
      <c r="K2102" s="28">
        <f>IF($B2102="","",--TEXT($B2102,"yyyymm"))</f>
        <v/>
      </c>
      <c r="L2102" s="29">
        <f>IF($D2102="","",IFERROR(INDEX(类别属性,MATCH($D2102,类别表,0)),""))</f>
        <v/>
      </c>
      <c r="M2102" s="18" t="n"/>
      <c r="N2102" s="18" t="n"/>
      <c r="O2102" s="26" t="n"/>
      <c r="P2102" s="21">
        <f>IF($C2102="","",IF(ISNA(MATCH($C2102,账户表,0)),"※这个账户不在【基础资料】的账户档案里",IF($B2102="","※没填日期，这一笔不会进任何月份的报表",IF(AND($F2102&lt;&gt;"",$G2102&lt;&gt;""),"※收入和支出不能同时填",IF(AND(N($F2102)=0,N($G2102)=0),"※收入和支出都没填",IF(OR(N($F2102)&lt;0,N($G2102)&lt;0),"※金额不能填负数，方向反了就换一列填",IF($D2102="","※没填收支类别，分类报表会漏掉这一笔",IF(ISNA(MATCH($D2102,类别表,0)),"※收支类别不在【基础资料】的清单里",IF(AND($L2102="内部转账",$M2102=""),"△内部转账要在「对方账户」写上另一头",IF(AND($L2102="内部转账",$M2102=$C2102),"※对方账户跟本账户是同一个",IF(AND($L2102&lt;&gt;"内部转账",$M2102&lt;&gt;""),"△填了对方账户，但类别不是内部转账",IF($H2102&lt;0,"△这一笔之后该账户余额成负数了，核一下",""))))))))))))</f>
        <v/>
      </c>
    </row>
    <row r="2103">
      <c r="A2103" s="17">
        <f>IF($C2103="","",COUNTA($C$5:$C2103))</f>
        <v/>
      </c>
      <c r="B2103" s="20" t="n"/>
      <c r="C2103" s="18" t="n"/>
      <c r="D2103" s="18" t="n"/>
      <c r="E2103" s="26" t="n"/>
      <c r="F2103" s="19" t="n"/>
      <c r="G2103" s="19" t="n"/>
      <c r="H2103" s="27">
        <f>IF($C2103="","",ROUND(SUMIF(账户表,$C2103,账户期初)+SUMIFS($F$5:F2103,$C$5:C2103,$C2103)-SUMIFS($G$5:G2103,$C$5:C2103,$C2103),2))</f>
        <v/>
      </c>
      <c r="I2103" s="18" t="n"/>
      <c r="J2103" s="18" t="n"/>
      <c r="K2103" s="28">
        <f>IF($B2103="","",--TEXT($B2103,"yyyymm"))</f>
        <v/>
      </c>
      <c r="L2103" s="29">
        <f>IF($D2103="","",IFERROR(INDEX(类别属性,MATCH($D2103,类别表,0)),""))</f>
        <v/>
      </c>
      <c r="M2103" s="18" t="n"/>
      <c r="N2103" s="18" t="n"/>
      <c r="O2103" s="26" t="n"/>
      <c r="P2103" s="21">
        <f>IF($C2103="","",IF(ISNA(MATCH($C2103,账户表,0)),"※这个账户不在【基础资料】的账户档案里",IF($B2103="","※没填日期，这一笔不会进任何月份的报表",IF(AND($F2103&lt;&gt;"",$G2103&lt;&gt;""),"※收入和支出不能同时填",IF(AND(N($F2103)=0,N($G2103)=0),"※收入和支出都没填",IF(OR(N($F2103)&lt;0,N($G2103)&lt;0),"※金额不能填负数，方向反了就换一列填",IF($D2103="","※没填收支类别，分类报表会漏掉这一笔",IF(ISNA(MATCH($D2103,类别表,0)),"※收支类别不在【基础资料】的清单里",IF(AND($L2103="内部转账",$M2103=""),"△内部转账要在「对方账户」写上另一头",IF(AND($L2103="内部转账",$M2103=$C2103),"※对方账户跟本账户是同一个",IF(AND($L2103&lt;&gt;"内部转账",$M2103&lt;&gt;""),"△填了对方账户，但类别不是内部转账",IF($H2103&lt;0,"△这一笔之后该账户余额成负数了，核一下",""))))))))))))</f>
        <v/>
      </c>
    </row>
    <row r="2104">
      <c r="A2104" s="17">
        <f>IF($C2104="","",COUNTA($C$5:$C2104))</f>
        <v/>
      </c>
      <c r="B2104" s="20" t="n"/>
      <c r="C2104" s="18" t="n"/>
      <c r="D2104" s="18" t="n"/>
      <c r="E2104" s="26" t="n"/>
      <c r="F2104" s="19" t="n"/>
      <c r="G2104" s="19" t="n"/>
      <c r="H2104" s="27">
        <f>IF($C2104="","",ROUND(SUMIF(账户表,$C2104,账户期初)+SUMIFS($F$5:F2104,$C$5:C2104,$C2104)-SUMIFS($G$5:G2104,$C$5:C2104,$C2104),2))</f>
        <v/>
      </c>
      <c r="I2104" s="18" t="n"/>
      <c r="J2104" s="18" t="n"/>
      <c r="K2104" s="28">
        <f>IF($B2104="","",--TEXT($B2104,"yyyymm"))</f>
        <v/>
      </c>
      <c r="L2104" s="29">
        <f>IF($D2104="","",IFERROR(INDEX(类别属性,MATCH($D2104,类别表,0)),""))</f>
        <v/>
      </c>
      <c r="M2104" s="18" t="n"/>
      <c r="N2104" s="18" t="n"/>
      <c r="O2104" s="26" t="n"/>
      <c r="P2104" s="21">
        <f>IF($C2104="","",IF(ISNA(MATCH($C2104,账户表,0)),"※这个账户不在【基础资料】的账户档案里",IF($B2104="","※没填日期，这一笔不会进任何月份的报表",IF(AND($F2104&lt;&gt;"",$G2104&lt;&gt;""),"※收入和支出不能同时填",IF(AND(N($F2104)=0,N($G2104)=0),"※收入和支出都没填",IF(OR(N($F2104)&lt;0,N($G2104)&lt;0),"※金额不能填负数，方向反了就换一列填",IF($D2104="","※没填收支类别，分类报表会漏掉这一笔",IF(ISNA(MATCH($D2104,类别表,0)),"※收支类别不在【基础资料】的清单里",IF(AND($L2104="内部转账",$M2104=""),"△内部转账要在「对方账户」写上另一头",IF(AND($L2104="内部转账",$M2104=$C2104),"※对方账户跟本账户是同一个",IF(AND($L2104&lt;&gt;"内部转账",$M2104&lt;&gt;""),"△填了对方账户，但类别不是内部转账",IF($H2104&lt;0,"△这一笔之后该账户余额成负数了，核一下",""))))))))))))</f>
        <v/>
      </c>
    </row>
    <row r="2105">
      <c r="A2105" s="17">
        <f>IF($C2105="","",COUNTA($C$5:$C2105))</f>
        <v/>
      </c>
      <c r="B2105" s="20" t="n"/>
      <c r="C2105" s="18" t="n"/>
      <c r="D2105" s="18" t="n"/>
      <c r="E2105" s="26" t="n"/>
      <c r="F2105" s="19" t="n"/>
      <c r="G2105" s="19" t="n"/>
      <c r="H2105" s="27">
        <f>IF($C2105="","",ROUND(SUMIF(账户表,$C2105,账户期初)+SUMIFS($F$5:F2105,$C$5:C2105,$C2105)-SUMIFS($G$5:G2105,$C$5:C2105,$C2105),2))</f>
        <v/>
      </c>
      <c r="I2105" s="18" t="n"/>
      <c r="J2105" s="18" t="n"/>
      <c r="K2105" s="28">
        <f>IF($B2105="","",--TEXT($B2105,"yyyymm"))</f>
        <v/>
      </c>
      <c r="L2105" s="29">
        <f>IF($D2105="","",IFERROR(INDEX(类别属性,MATCH($D2105,类别表,0)),""))</f>
        <v/>
      </c>
      <c r="M2105" s="18" t="n"/>
      <c r="N2105" s="18" t="n"/>
      <c r="O2105" s="26" t="n"/>
      <c r="P2105" s="21">
        <f>IF($C2105="","",IF(ISNA(MATCH($C2105,账户表,0)),"※这个账户不在【基础资料】的账户档案里",IF($B2105="","※没填日期，这一笔不会进任何月份的报表",IF(AND($F2105&lt;&gt;"",$G2105&lt;&gt;""),"※收入和支出不能同时填",IF(AND(N($F2105)=0,N($G2105)=0),"※收入和支出都没填",IF(OR(N($F2105)&lt;0,N($G2105)&lt;0),"※金额不能填负数，方向反了就换一列填",IF($D2105="","※没填收支类别，分类报表会漏掉这一笔",IF(ISNA(MATCH($D2105,类别表,0)),"※收支类别不在【基础资料】的清单里",IF(AND($L2105="内部转账",$M2105=""),"△内部转账要在「对方账户」写上另一头",IF(AND($L2105="内部转账",$M2105=$C2105),"※对方账户跟本账户是同一个",IF(AND($L2105&lt;&gt;"内部转账",$M2105&lt;&gt;""),"△填了对方账户，但类别不是内部转账",IF($H2105&lt;0,"△这一笔之后该账户余额成负数了，核一下",""))))))))))))</f>
        <v/>
      </c>
    </row>
    <row r="2106">
      <c r="A2106" s="17">
        <f>IF($C2106="","",COUNTA($C$5:$C2106))</f>
        <v/>
      </c>
      <c r="B2106" s="20" t="n"/>
      <c r="C2106" s="18" t="n"/>
      <c r="D2106" s="18" t="n"/>
      <c r="E2106" s="26" t="n"/>
      <c r="F2106" s="19" t="n"/>
      <c r="G2106" s="19" t="n"/>
      <c r="H2106" s="27">
        <f>IF($C2106="","",ROUND(SUMIF(账户表,$C2106,账户期初)+SUMIFS($F$5:F2106,$C$5:C2106,$C2106)-SUMIFS($G$5:G2106,$C$5:C2106,$C2106),2))</f>
        <v/>
      </c>
      <c r="I2106" s="18" t="n"/>
      <c r="J2106" s="18" t="n"/>
      <c r="K2106" s="28">
        <f>IF($B2106="","",--TEXT($B2106,"yyyymm"))</f>
        <v/>
      </c>
      <c r="L2106" s="29">
        <f>IF($D2106="","",IFERROR(INDEX(类别属性,MATCH($D2106,类别表,0)),""))</f>
        <v/>
      </c>
      <c r="M2106" s="18" t="n"/>
      <c r="N2106" s="18" t="n"/>
      <c r="O2106" s="26" t="n"/>
      <c r="P2106" s="21">
        <f>IF($C2106="","",IF(ISNA(MATCH($C2106,账户表,0)),"※这个账户不在【基础资料】的账户档案里",IF($B2106="","※没填日期，这一笔不会进任何月份的报表",IF(AND($F2106&lt;&gt;"",$G2106&lt;&gt;""),"※收入和支出不能同时填",IF(AND(N($F2106)=0,N($G2106)=0),"※收入和支出都没填",IF(OR(N($F2106)&lt;0,N($G2106)&lt;0),"※金额不能填负数，方向反了就换一列填",IF($D2106="","※没填收支类别，分类报表会漏掉这一笔",IF(ISNA(MATCH($D2106,类别表,0)),"※收支类别不在【基础资料】的清单里",IF(AND($L2106="内部转账",$M2106=""),"△内部转账要在「对方账户」写上另一头",IF(AND($L2106="内部转账",$M2106=$C2106),"※对方账户跟本账户是同一个",IF(AND($L2106&lt;&gt;"内部转账",$M2106&lt;&gt;""),"△填了对方账户，但类别不是内部转账",IF($H2106&lt;0,"△这一笔之后该账户余额成负数了，核一下",""))))))))))))</f>
        <v/>
      </c>
    </row>
    <row r="2107">
      <c r="A2107" s="17">
        <f>IF($C2107="","",COUNTA($C$5:$C2107))</f>
        <v/>
      </c>
      <c r="B2107" s="20" t="n"/>
      <c r="C2107" s="18" t="n"/>
      <c r="D2107" s="18" t="n"/>
      <c r="E2107" s="26" t="n"/>
      <c r="F2107" s="19" t="n"/>
      <c r="G2107" s="19" t="n"/>
      <c r="H2107" s="27">
        <f>IF($C2107="","",ROUND(SUMIF(账户表,$C2107,账户期初)+SUMIFS($F$5:F2107,$C$5:C2107,$C2107)-SUMIFS($G$5:G2107,$C$5:C2107,$C2107),2))</f>
        <v/>
      </c>
      <c r="I2107" s="18" t="n"/>
      <c r="J2107" s="18" t="n"/>
      <c r="K2107" s="28">
        <f>IF($B2107="","",--TEXT($B2107,"yyyymm"))</f>
        <v/>
      </c>
      <c r="L2107" s="29">
        <f>IF($D2107="","",IFERROR(INDEX(类别属性,MATCH($D2107,类别表,0)),""))</f>
        <v/>
      </c>
      <c r="M2107" s="18" t="n"/>
      <c r="N2107" s="18" t="n"/>
      <c r="O2107" s="26" t="n"/>
      <c r="P2107" s="21">
        <f>IF($C2107="","",IF(ISNA(MATCH($C2107,账户表,0)),"※这个账户不在【基础资料】的账户档案里",IF($B2107="","※没填日期，这一笔不会进任何月份的报表",IF(AND($F2107&lt;&gt;"",$G2107&lt;&gt;""),"※收入和支出不能同时填",IF(AND(N($F2107)=0,N($G2107)=0),"※收入和支出都没填",IF(OR(N($F2107)&lt;0,N($G2107)&lt;0),"※金额不能填负数，方向反了就换一列填",IF($D2107="","※没填收支类别，分类报表会漏掉这一笔",IF(ISNA(MATCH($D2107,类别表,0)),"※收支类别不在【基础资料】的清单里",IF(AND($L2107="内部转账",$M2107=""),"△内部转账要在「对方账户」写上另一头",IF(AND($L2107="内部转账",$M2107=$C2107),"※对方账户跟本账户是同一个",IF(AND($L2107&lt;&gt;"内部转账",$M2107&lt;&gt;""),"△填了对方账户，但类别不是内部转账",IF($H2107&lt;0,"△这一笔之后该账户余额成负数了，核一下",""))))))))))))</f>
        <v/>
      </c>
    </row>
    <row r="2108">
      <c r="A2108" s="17">
        <f>IF($C2108="","",COUNTA($C$5:$C2108))</f>
        <v/>
      </c>
      <c r="B2108" s="20" t="n"/>
      <c r="C2108" s="18" t="n"/>
      <c r="D2108" s="18" t="n"/>
      <c r="E2108" s="26" t="n"/>
      <c r="F2108" s="19" t="n"/>
      <c r="G2108" s="19" t="n"/>
      <c r="H2108" s="27">
        <f>IF($C2108="","",ROUND(SUMIF(账户表,$C2108,账户期初)+SUMIFS($F$5:F2108,$C$5:C2108,$C2108)-SUMIFS($G$5:G2108,$C$5:C2108,$C2108),2))</f>
        <v/>
      </c>
      <c r="I2108" s="18" t="n"/>
      <c r="J2108" s="18" t="n"/>
      <c r="K2108" s="28">
        <f>IF($B2108="","",--TEXT($B2108,"yyyymm"))</f>
        <v/>
      </c>
      <c r="L2108" s="29">
        <f>IF($D2108="","",IFERROR(INDEX(类别属性,MATCH($D2108,类别表,0)),""))</f>
        <v/>
      </c>
      <c r="M2108" s="18" t="n"/>
      <c r="N2108" s="18" t="n"/>
      <c r="O2108" s="26" t="n"/>
      <c r="P2108" s="21">
        <f>IF($C2108="","",IF(ISNA(MATCH($C2108,账户表,0)),"※这个账户不在【基础资料】的账户档案里",IF($B2108="","※没填日期，这一笔不会进任何月份的报表",IF(AND($F2108&lt;&gt;"",$G2108&lt;&gt;""),"※收入和支出不能同时填",IF(AND(N($F2108)=0,N($G2108)=0),"※收入和支出都没填",IF(OR(N($F2108)&lt;0,N($G2108)&lt;0),"※金额不能填负数，方向反了就换一列填",IF($D2108="","※没填收支类别，分类报表会漏掉这一笔",IF(ISNA(MATCH($D2108,类别表,0)),"※收支类别不在【基础资料】的清单里",IF(AND($L2108="内部转账",$M2108=""),"△内部转账要在「对方账户」写上另一头",IF(AND($L2108="内部转账",$M2108=$C2108),"※对方账户跟本账户是同一个",IF(AND($L2108&lt;&gt;"内部转账",$M2108&lt;&gt;""),"△填了对方账户，但类别不是内部转账",IF($H2108&lt;0,"△这一笔之后该账户余额成负数了，核一下",""))))))))))))</f>
        <v/>
      </c>
    </row>
    <row r="2109">
      <c r="A2109" s="17">
        <f>IF($C2109="","",COUNTA($C$5:$C2109))</f>
        <v/>
      </c>
      <c r="B2109" s="20" t="n"/>
      <c r="C2109" s="18" t="n"/>
      <c r="D2109" s="18" t="n"/>
      <c r="E2109" s="26" t="n"/>
      <c r="F2109" s="19" t="n"/>
      <c r="G2109" s="19" t="n"/>
      <c r="H2109" s="27">
        <f>IF($C2109="","",ROUND(SUMIF(账户表,$C2109,账户期初)+SUMIFS($F$5:F2109,$C$5:C2109,$C2109)-SUMIFS($G$5:G2109,$C$5:C2109,$C2109),2))</f>
        <v/>
      </c>
      <c r="I2109" s="18" t="n"/>
      <c r="J2109" s="18" t="n"/>
      <c r="K2109" s="28">
        <f>IF($B2109="","",--TEXT($B2109,"yyyymm"))</f>
        <v/>
      </c>
      <c r="L2109" s="29">
        <f>IF($D2109="","",IFERROR(INDEX(类别属性,MATCH($D2109,类别表,0)),""))</f>
        <v/>
      </c>
      <c r="M2109" s="18" t="n"/>
      <c r="N2109" s="18" t="n"/>
      <c r="O2109" s="26" t="n"/>
      <c r="P2109" s="21">
        <f>IF($C2109="","",IF(ISNA(MATCH($C2109,账户表,0)),"※这个账户不在【基础资料】的账户档案里",IF($B2109="","※没填日期，这一笔不会进任何月份的报表",IF(AND($F2109&lt;&gt;"",$G2109&lt;&gt;""),"※收入和支出不能同时填",IF(AND(N($F2109)=0,N($G2109)=0),"※收入和支出都没填",IF(OR(N($F2109)&lt;0,N($G2109)&lt;0),"※金额不能填负数，方向反了就换一列填",IF($D2109="","※没填收支类别，分类报表会漏掉这一笔",IF(ISNA(MATCH($D2109,类别表,0)),"※收支类别不在【基础资料】的清单里",IF(AND($L2109="内部转账",$M2109=""),"△内部转账要在「对方账户」写上另一头",IF(AND($L2109="内部转账",$M2109=$C2109),"※对方账户跟本账户是同一个",IF(AND($L2109&lt;&gt;"内部转账",$M2109&lt;&gt;""),"△填了对方账户，但类别不是内部转账",IF($H2109&lt;0,"△这一笔之后该账户余额成负数了，核一下",""))))))))))))</f>
        <v/>
      </c>
    </row>
    <row r="2110">
      <c r="A2110" s="17">
        <f>IF($C2110="","",COUNTA($C$5:$C2110))</f>
        <v/>
      </c>
      <c r="B2110" s="20" t="n"/>
      <c r="C2110" s="18" t="n"/>
      <c r="D2110" s="18" t="n"/>
      <c r="E2110" s="26" t="n"/>
      <c r="F2110" s="19" t="n"/>
      <c r="G2110" s="19" t="n"/>
      <c r="H2110" s="27">
        <f>IF($C2110="","",ROUND(SUMIF(账户表,$C2110,账户期初)+SUMIFS($F$5:F2110,$C$5:C2110,$C2110)-SUMIFS($G$5:G2110,$C$5:C2110,$C2110),2))</f>
        <v/>
      </c>
      <c r="I2110" s="18" t="n"/>
      <c r="J2110" s="18" t="n"/>
      <c r="K2110" s="28">
        <f>IF($B2110="","",--TEXT($B2110,"yyyymm"))</f>
        <v/>
      </c>
      <c r="L2110" s="29">
        <f>IF($D2110="","",IFERROR(INDEX(类别属性,MATCH($D2110,类别表,0)),""))</f>
        <v/>
      </c>
      <c r="M2110" s="18" t="n"/>
      <c r="N2110" s="18" t="n"/>
      <c r="O2110" s="26" t="n"/>
      <c r="P2110" s="21">
        <f>IF($C2110="","",IF(ISNA(MATCH($C2110,账户表,0)),"※这个账户不在【基础资料】的账户档案里",IF($B2110="","※没填日期，这一笔不会进任何月份的报表",IF(AND($F2110&lt;&gt;"",$G2110&lt;&gt;""),"※收入和支出不能同时填",IF(AND(N($F2110)=0,N($G2110)=0),"※收入和支出都没填",IF(OR(N($F2110)&lt;0,N($G2110)&lt;0),"※金额不能填负数，方向反了就换一列填",IF($D2110="","※没填收支类别，分类报表会漏掉这一笔",IF(ISNA(MATCH($D2110,类别表,0)),"※收支类别不在【基础资料】的清单里",IF(AND($L2110="内部转账",$M2110=""),"△内部转账要在「对方账户」写上另一头",IF(AND($L2110="内部转账",$M2110=$C2110),"※对方账户跟本账户是同一个",IF(AND($L2110&lt;&gt;"内部转账",$M2110&lt;&gt;""),"△填了对方账户，但类别不是内部转账",IF($H2110&lt;0,"△这一笔之后该账户余额成负数了，核一下",""))))))))))))</f>
        <v/>
      </c>
    </row>
    <row r="2111">
      <c r="A2111" s="17">
        <f>IF($C2111="","",COUNTA($C$5:$C2111))</f>
        <v/>
      </c>
      <c r="B2111" s="20" t="n"/>
      <c r="C2111" s="18" t="n"/>
      <c r="D2111" s="18" t="n"/>
      <c r="E2111" s="26" t="n"/>
      <c r="F2111" s="19" t="n"/>
      <c r="G2111" s="19" t="n"/>
      <c r="H2111" s="27">
        <f>IF($C2111="","",ROUND(SUMIF(账户表,$C2111,账户期初)+SUMIFS($F$5:F2111,$C$5:C2111,$C2111)-SUMIFS($G$5:G2111,$C$5:C2111,$C2111),2))</f>
        <v/>
      </c>
      <c r="I2111" s="18" t="n"/>
      <c r="J2111" s="18" t="n"/>
      <c r="K2111" s="28">
        <f>IF($B2111="","",--TEXT($B2111,"yyyymm"))</f>
        <v/>
      </c>
      <c r="L2111" s="29">
        <f>IF($D2111="","",IFERROR(INDEX(类别属性,MATCH($D2111,类别表,0)),""))</f>
        <v/>
      </c>
      <c r="M2111" s="18" t="n"/>
      <c r="N2111" s="18" t="n"/>
      <c r="O2111" s="26" t="n"/>
      <c r="P2111" s="21">
        <f>IF($C2111="","",IF(ISNA(MATCH($C2111,账户表,0)),"※这个账户不在【基础资料】的账户档案里",IF($B2111="","※没填日期，这一笔不会进任何月份的报表",IF(AND($F2111&lt;&gt;"",$G2111&lt;&gt;""),"※收入和支出不能同时填",IF(AND(N($F2111)=0,N($G2111)=0),"※收入和支出都没填",IF(OR(N($F2111)&lt;0,N($G2111)&lt;0),"※金额不能填负数，方向反了就换一列填",IF($D2111="","※没填收支类别，分类报表会漏掉这一笔",IF(ISNA(MATCH($D2111,类别表,0)),"※收支类别不在【基础资料】的清单里",IF(AND($L2111="内部转账",$M2111=""),"△内部转账要在「对方账户」写上另一头",IF(AND($L2111="内部转账",$M2111=$C2111),"※对方账户跟本账户是同一个",IF(AND($L2111&lt;&gt;"内部转账",$M2111&lt;&gt;""),"△填了对方账户，但类别不是内部转账",IF($H2111&lt;0,"△这一笔之后该账户余额成负数了，核一下",""))))))))))))</f>
        <v/>
      </c>
    </row>
    <row r="2112">
      <c r="A2112" s="17">
        <f>IF($C2112="","",COUNTA($C$5:$C2112))</f>
        <v/>
      </c>
      <c r="B2112" s="20" t="n"/>
      <c r="C2112" s="18" t="n"/>
      <c r="D2112" s="18" t="n"/>
      <c r="E2112" s="26" t="n"/>
      <c r="F2112" s="19" t="n"/>
      <c r="G2112" s="19" t="n"/>
      <c r="H2112" s="27">
        <f>IF($C2112="","",ROUND(SUMIF(账户表,$C2112,账户期初)+SUMIFS($F$5:F2112,$C$5:C2112,$C2112)-SUMIFS($G$5:G2112,$C$5:C2112,$C2112),2))</f>
        <v/>
      </c>
      <c r="I2112" s="18" t="n"/>
      <c r="J2112" s="18" t="n"/>
      <c r="K2112" s="28">
        <f>IF($B2112="","",--TEXT($B2112,"yyyymm"))</f>
        <v/>
      </c>
      <c r="L2112" s="29">
        <f>IF($D2112="","",IFERROR(INDEX(类别属性,MATCH($D2112,类别表,0)),""))</f>
        <v/>
      </c>
      <c r="M2112" s="18" t="n"/>
      <c r="N2112" s="18" t="n"/>
      <c r="O2112" s="26" t="n"/>
      <c r="P2112" s="21">
        <f>IF($C2112="","",IF(ISNA(MATCH($C2112,账户表,0)),"※这个账户不在【基础资料】的账户档案里",IF($B2112="","※没填日期，这一笔不会进任何月份的报表",IF(AND($F2112&lt;&gt;"",$G2112&lt;&gt;""),"※收入和支出不能同时填",IF(AND(N($F2112)=0,N($G2112)=0),"※收入和支出都没填",IF(OR(N($F2112)&lt;0,N($G2112)&lt;0),"※金额不能填负数，方向反了就换一列填",IF($D2112="","※没填收支类别，分类报表会漏掉这一笔",IF(ISNA(MATCH($D2112,类别表,0)),"※收支类别不在【基础资料】的清单里",IF(AND($L2112="内部转账",$M2112=""),"△内部转账要在「对方账户」写上另一头",IF(AND($L2112="内部转账",$M2112=$C2112),"※对方账户跟本账户是同一个",IF(AND($L2112&lt;&gt;"内部转账",$M2112&lt;&gt;""),"△填了对方账户，但类别不是内部转账",IF($H2112&lt;0,"△这一笔之后该账户余额成负数了，核一下",""))))))))))))</f>
        <v/>
      </c>
    </row>
    <row r="2113">
      <c r="A2113" s="17">
        <f>IF($C2113="","",COUNTA($C$5:$C2113))</f>
        <v/>
      </c>
      <c r="B2113" s="20" t="n"/>
      <c r="C2113" s="18" t="n"/>
      <c r="D2113" s="18" t="n"/>
      <c r="E2113" s="26" t="n"/>
      <c r="F2113" s="19" t="n"/>
      <c r="G2113" s="19" t="n"/>
      <c r="H2113" s="27">
        <f>IF($C2113="","",ROUND(SUMIF(账户表,$C2113,账户期初)+SUMIFS($F$5:F2113,$C$5:C2113,$C2113)-SUMIFS($G$5:G2113,$C$5:C2113,$C2113),2))</f>
        <v/>
      </c>
      <c r="I2113" s="18" t="n"/>
      <c r="J2113" s="18" t="n"/>
      <c r="K2113" s="28">
        <f>IF($B2113="","",--TEXT($B2113,"yyyymm"))</f>
        <v/>
      </c>
      <c r="L2113" s="29">
        <f>IF($D2113="","",IFERROR(INDEX(类别属性,MATCH($D2113,类别表,0)),""))</f>
        <v/>
      </c>
      <c r="M2113" s="18" t="n"/>
      <c r="N2113" s="18" t="n"/>
      <c r="O2113" s="26" t="n"/>
      <c r="P2113" s="21">
        <f>IF($C2113="","",IF(ISNA(MATCH($C2113,账户表,0)),"※这个账户不在【基础资料】的账户档案里",IF($B2113="","※没填日期，这一笔不会进任何月份的报表",IF(AND($F2113&lt;&gt;"",$G2113&lt;&gt;""),"※收入和支出不能同时填",IF(AND(N($F2113)=0,N($G2113)=0),"※收入和支出都没填",IF(OR(N($F2113)&lt;0,N($G2113)&lt;0),"※金额不能填负数，方向反了就换一列填",IF($D2113="","※没填收支类别，分类报表会漏掉这一笔",IF(ISNA(MATCH($D2113,类别表,0)),"※收支类别不在【基础资料】的清单里",IF(AND($L2113="内部转账",$M2113=""),"△内部转账要在「对方账户」写上另一头",IF(AND($L2113="内部转账",$M2113=$C2113),"※对方账户跟本账户是同一个",IF(AND($L2113&lt;&gt;"内部转账",$M2113&lt;&gt;""),"△填了对方账户，但类别不是内部转账",IF($H2113&lt;0,"△这一笔之后该账户余额成负数了，核一下",""))))))))))))</f>
        <v/>
      </c>
    </row>
    <row r="2114">
      <c r="A2114" s="17">
        <f>IF($C2114="","",COUNTA($C$5:$C2114))</f>
        <v/>
      </c>
      <c r="B2114" s="20" t="n"/>
      <c r="C2114" s="18" t="n"/>
      <c r="D2114" s="18" t="n"/>
      <c r="E2114" s="26" t="n"/>
      <c r="F2114" s="19" t="n"/>
      <c r="G2114" s="19" t="n"/>
      <c r="H2114" s="27">
        <f>IF($C2114="","",ROUND(SUMIF(账户表,$C2114,账户期初)+SUMIFS($F$5:F2114,$C$5:C2114,$C2114)-SUMIFS($G$5:G2114,$C$5:C2114,$C2114),2))</f>
        <v/>
      </c>
      <c r="I2114" s="18" t="n"/>
      <c r="J2114" s="18" t="n"/>
      <c r="K2114" s="28">
        <f>IF($B2114="","",--TEXT($B2114,"yyyymm"))</f>
        <v/>
      </c>
      <c r="L2114" s="29">
        <f>IF($D2114="","",IFERROR(INDEX(类别属性,MATCH($D2114,类别表,0)),""))</f>
        <v/>
      </c>
      <c r="M2114" s="18" t="n"/>
      <c r="N2114" s="18" t="n"/>
      <c r="O2114" s="26" t="n"/>
      <c r="P2114" s="21">
        <f>IF($C2114="","",IF(ISNA(MATCH($C2114,账户表,0)),"※这个账户不在【基础资料】的账户档案里",IF($B2114="","※没填日期，这一笔不会进任何月份的报表",IF(AND($F2114&lt;&gt;"",$G2114&lt;&gt;""),"※收入和支出不能同时填",IF(AND(N($F2114)=0,N($G2114)=0),"※收入和支出都没填",IF(OR(N($F2114)&lt;0,N($G2114)&lt;0),"※金额不能填负数，方向反了就换一列填",IF($D2114="","※没填收支类别，分类报表会漏掉这一笔",IF(ISNA(MATCH($D2114,类别表,0)),"※收支类别不在【基础资料】的清单里",IF(AND($L2114="内部转账",$M2114=""),"△内部转账要在「对方账户」写上另一头",IF(AND($L2114="内部转账",$M2114=$C2114),"※对方账户跟本账户是同一个",IF(AND($L2114&lt;&gt;"内部转账",$M2114&lt;&gt;""),"△填了对方账户，但类别不是内部转账",IF($H2114&lt;0,"△这一笔之后该账户余额成负数了，核一下",""))))))))))))</f>
        <v/>
      </c>
    </row>
    <row r="2115">
      <c r="A2115" s="17">
        <f>IF($C2115="","",COUNTA($C$5:$C2115))</f>
        <v/>
      </c>
      <c r="B2115" s="20" t="n"/>
      <c r="C2115" s="18" t="n"/>
      <c r="D2115" s="18" t="n"/>
      <c r="E2115" s="26" t="n"/>
      <c r="F2115" s="19" t="n"/>
      <c r="G2115" s="19" t="n"/>
      <c r="H2115" s="27">
        <f>IF($C2115="","",ROUND(SUMIF(账户表,$C2115,账户期初)+SUMIFS($F$5:F2115,$C$5:C2115,$C2115)-SUMIFS($G$5:G2115,$C$5:C2115,$C2115),2))</f>
        <v/>
      </c>
      <c r="I2115" s="18" t="n"/>
      <c r="J2115" s="18" t="n"/>
      <c r="K2115" s="28">
        <f>IF($B2115="","",--TEXT($B2115,"yyyymm"))</f>
        <v/>
      </c>
      <c r="L2115" s="29">
        <f>IF($D2115="","",IFERROR(INDEX(类别属性,MATCH($D2115,类别表,0)),""))</f>
        <v/>
      </c>
      <c r="M2115" s="18" t="n"/>
      <c r="N2115" s="18" t="n"/>
      <c r="O2115" s="26" t="n"/>
      <c r="P2115" s="21">
        <f>IF($C2115="","",IF(ISNA(MATCH($C2115,账户表,0)),"※这个账户不在【基础资料】的账户档案里",IF($B2115="","※没填日期，这一笔不会进任何月份的报表",IF(AND($F2115&lt;&gt;"",$G2115&lt;&gt;""),"※收入和支出不能同时填",IF(AND(N($F2115)=0,N($G2115)=0),"※收入和支出都没填",IF(OR(N($F2115)&lt;0,N($G2115)&lt;0),"※金额不能填负数，方向反了就换一列填",IF($D2115="","※没填收支类别，分类报表会漏掉这一笔",IF(ISNA(MATCH($D2115,类别表,0)),"※收支类别不在【基础资料】的清单里",IF(AND($L2115="内部转账",$M2115=""),"△内部转账要在「对方账户」写上另一头",IF(AND($L2115="内部转账",$M2115=$C2115),"※对方账户跟本账户是同一个",IF(AND($L2115&lt;&gt;"内部转账",$M2115&lt;&gt;""),"△填了对方账户，但类别不是内部转账",IF($H2115&lt;0,"△这一笔之后该账户余额成负数了，核一下",""))))))))))))</f>
        <v/>
      </c>
    </row>
    <row r="2116">
      <c r="A2116" s="17">
        <f>IF($C2116="","",COUNTA($C$5:$C2116))</f>
        <v/>
      </c>
      <c r="B2116" s="20" t="n"/>
      <c r="C2116" s="18" t="n"/>
      <c r="D2116" s="18" t="n"/>
      <c r="E2116" s="26" t="n"/>
      <c r="F2116" s="19" t="n"/>
      <c r="G2116" s="19" t="n"/>
      <c r="H2116" s="27">
        <f>IF($C2116="","",ROUND(SUMIF(账户表,$C2116,账户期初)+SUMIFS($F$5:F2116,$C$5:C2116,$C2116)-SUMIFS($G$5:G2116,$C$5:C2116,$C2116),2))</f>
        <v/>
      </c>
      <c r="I2116" s="18" t="n"/>
      <c r="J2116" s="18" t="n"/>
      <c r="K2116" s="28">
        <f>IF($B2116="","",--TEXT($B2116,"yyyymm"))</f>
        <v/>
      </c>
      <c r="L2116" s="29">
        <f>IF($D2116="","",IFERROR(INDEX(类别属性,MATCH($D2116,类别表,0)),""))</f>
        <v/>
      </c>
      <c r="M2116" s="18" t="n"/>
      <c r="N2116" s="18" t="n"/>
      <c r="O2116" s="26" t="n"/>
      <c r="P2116" s="21">
        <f>IF($C2116="","",IF(ISNA(MATCH($C2116,账户表,0)),"※这个账户不在【基础资料】的账户档案里",IF($B2116="","※没填日期，这一笔不会进任何月份的报表",IF(AND($F2116&lt;&gt;"",$G2116&lt;&gt;""),"※收入和支出不能同时填",IF(AND(N($F2116)=0,N($G2116)=0),"※收入和支出都没填",IF(OR(N($F2116)&lt;0,N($G2116)&lt;0),"※金额不能填负数，方向反了就换一列填",IF($D2116="","※没填收支类别，分类报表会漏掉这一笔",IF(ISNA(MATCH($D2116,类别表,0)),"※收支类别不在【基础资料】的清单里",IF(AND($L2116="内部转账",$M2116=""),"△内部转账要在「对方账户」写上另一头",IF(AND($L2116="内部转账",$M2116=$C2116),"※对方账户跟本账户是同一个",IF(AND($L2116&lt;&gt;"内部转账",$M2116&lt;&gt;""),"△填了对方账户，但类别不是内部转账",IF($H2116&lt;0,"△这一笔之后该账户余额成负数了，核一下",""))))))))))))</f>
        <v/>
      </c>
    </row>
    <row r="2117">
      <c r="A2117" s="17">
        <f>IF($C2117="","",COUNTA($C$5:$C2117))</f>
        <v/>
      </c>
      <c r="B2117" s="20" t="n"/>
      <c r="C2117" s="18" t="n"/>
      <c r="D2117" s="18" t="n"/>
      <c r="E2117" s="26" t="n"/>
      <c r="F2117" s="19" t="n"/>
      <c r="G2117" s="19" t="n"/>
      <c r="H2117" s="27">
        <f>IF($C2117="","",ROUND(SUMIF(账户表,$C2117,账户期初)+SUMIFS($F$5:F2117,$C$5:C2117,$C2117)-SUMIFS($G$5:G2117,$C$5:C2117,$C2117),2))</f>
        <v/>
      </c>
      <c r="I2117" s="18" t="n"/>
      <c r="J2117" s="18" t="n"/>
      <c r="K2117" s="28">
        <f>IF($B2117="","",--TEXT($B2117,"yyyymm"))</f>
        <v/>
      </c>
      <c r="L2117" s="29">
        <f>IF($D2117="","",IFERROR(INDEX(类别属性,MATCH($D2117,类别表,0)),""))</f>
        <v/>
      </c>
      <c r="M2117" s="18" t="n"/>
      <c r="N2117" s="18" t="n"/>
      <c r="O2117" s="26" t="n"/>
      <c r="P2117" s="21">
        <f>IF($C2117="","",IF(ISNA(MATCH($C2117,账户表,0)),"※这个账户不在【基础资料】的账户档案里",IF($B2117="","※没填日期，这一笔不会进任何月份的报表",IF(AND($F2117&lt;&gt;"",$G2117&lt;&gt;""),"※收入和支出不能同时填",IF(AND(N($F2117)=0,N($G2117)=0),"※收入和支出都没填",IF(OR(N($F2117)&lt;0,N($G2117)&lt;0),"※金额不能填负数，方向反了就换一列填",IF($D2117="","※没填收支类别，分类报表会漏掉这一笔",IF(ISNA(MATCH($D2117,类别表,0)),"※收支类别不在【基础资料】的清单里",IF(AND($L2117="内部转账",$M2117=""),"△内部转账要在「对方账户」写上另一头",IF(AND($L2117="内部转账",$M2117=$C2117),"※对方账户跟本账户是同一个",IF(AND($L2117&lt;&gt;"内部转账",$M2117&lt;&gt;""),"△填了对方账户，但类别不是内部转账",IF($H2117&lt;0,"△这一笔之后该账户余额成负数了，核一下",""))))))))))))</f>
        <v/>
      </c>
    </row>
    <row r="2118">
      <c r="A2118" s="17">
        <f>IF($C2118="","",COUNTA($C$5:$C2118))</f>
        <v/>
      </c>
      <c r="B2118" s="20" t="n"/>
      <c r="C2118" s="18" t="n"/>
      <c r="D2118" s="18" t="n"/>
      <c r="E2118" s="26" t="n"/>
      <c r="F2118" s="19" t="n"/>
      <c r="G2118" s="19" t="n"/>
      <c r="H2118" s="27">
        <f>IF($C2118="","",ROUND(SUMIF(账户表,$C2118,账户期初)+SUMIFS($F$5:F2118,$C$5:C2118,$C2118)-SUMIFS($G$5:G2118,$C$5:C2118,$C2118),2))</f>
        <v/>
      </c>
      <c r="I2118" s="18" t="n"/>
      <c r="J2118" s="18" t="n"/>
      <c r="K2118" s="28">
        <f>IF($B2118="","",--TEXT($B2118,"yyyymm"))</f>
        <v/>
      </c>
      <c r="L2118" s="29">
        <f>IF($D2118="","",IFERROR(INDEX(类别属性,MATCH($D2118,类别表,0)),""))</f>
        <v/>
      </c>
      <c r="M2118" s="18" t="n"/>
      <c r="N2118" s="18" t="n"/>
      <c r="O2118" s="26" t="n"/>
      <c r="P2118" s="21">
        <f>IF($C2118="","",IF(ISNA(MATCH($C2118,账户表,0)),"※这个账户不在【基础资料】的账户档案里",IF($B2118="","※没填日期，这一笔不会进任何月份的报表",IF(AND($F2118&lt;&gt;"",$G2118&lt;&gt;""),"※收入和支出不能同时填",IF(AND(N($F2118)=0,N($G2118)=0),"※收入和支出都没填",IF(OR(N($F2118)&lt;0,N($G2118)&lt;0),"※金额不能填负数，方向反了就换一列填",IF($D2118="","※没填收支类别，分类报表会漏掉这一笔",IF(ISNA(MATCH($D2118,类别表,0)),"※收支类别不在【基础资料】的清单里",IF(AND($L2118="内部转账",$M2118=""),"△内部转账要在「对方账户」写上另一头",IF(AND($L2118="内部转账",$M2118=$C2118),"※对方账户跟本账户是同一个",IF(AND($L2118&lt;&gt;"内部转账",$M2118&lt;&gt;""),"△填了对方账户，但类别不是内部转账",IF($H2118&lt;0,"△这一笔之后该账户余额成负数了，核一下",""))))))))))))</f>
        <v/>
      </c>
    </row>
    <row r="2119">
      <c r="A2119" s="17">
        <f>IF($C2119="","",COUNTA($C$5:$C2119))</f>
        <v/>
      </c>
      <c r="B2119" s="20" t="n"/>
      <c r="C2119" s="18" t="n"/>
      <c r="D2119" s="18" t="n"/>
      <c r="E2119" s="26" t="n"/>
      <c r="F2119" s="19" t="n"/>
      <c r="G2119" s="19" t="n"/>
      <c r="H2119" s="27">
        <f>IF($C2119="","",ROUND(SUMIF(账户表,$C2119,账户期初)+SUMIFS($F$5:F2119,$C$5:C2119,$C2119)-SUMIFS($G$5:G2119,$C$5:C2119,$C2119),2))</f>
        <v/>
      </c>
      <c r="I2119" s="18" t="n"/>
      <c r="J2119" s="18" t="n"/>
      <c r="K2119" s="28">
        <f>IF($B2119="","",--TEXT($B2119,"yyyymm"))</f>
        <v/>
      </c>
      <c r="L2119" s="29">
        <f>IF($D2119="","",IFERROR(INDEX(类别属性,MATCH($D2119,类别表,0)),""))</f>
        <v/>
      </c>
      <c r="M2119" s="18" t="n"/>
      <c r="N2119" s="18" t="n"/>
      <c r="O2119" s="26" t="n"/>
      <c r="P2119" s="21">
        <f>IF($C2119="","",IF(ISNA(MATCH($C2119,账户表,0)),"※这个账户不在【基础资料】的账户档案里",IF($B2119="","※没填日期，这一笔不会进任何月份的报表",IF(AND($F2119&lt;&gt;"",$G2119&lt;&gt;""),"※收入和支出不能同时填",IF(AND(N($F2119)=0,N($G2119)=0),"※收入和支出都没填",IF(OR(N($F2119)&lt;0,N($G2119)&lt;0),"※金额不能填负数，方向反了就换一列填",IF($D2119="","※没填收支类别，分类报表会漏掉这一笔",IF(ISNA(MATCH($D2119,类别表,0)),"※收支类别不在【基础资料】的清单里",IF(AND($L2119="内部转账",$M2119=""),"△内部转账要在「对方账户」写上另一头",IF(AND($L2119="内部转账",$M2119=$C2119),"※对方账户跟本账户是同一个",IF(AND($L2119&lt;&gt;"内部转账",$M2119&lt;&gt;""),"△填了对方账户，但类别不是内部转账",IF($H2119&lt;0,"△这一笔之后该账户余额成负数了，核一下",""))))))))))))</f>
        <v/>
      </c>
    </row>
    <row r="2120">
      <c r="A2120" s="17">
        <f>IF($C2120="","",COUNTA($C$5:$C2120))</f>
        <v/>
      </c>
      <c r="B2120" s="20" t="n"/>
      <c r="C2120" s="18" t="n"/>
      <c r="D2120" s="18" t="n"/>
      <c r="E2120" s="26" t="n"/>
      <c r="F2120" s="19" t="n"/>
      <c r="G2120" s="19" t="n"/>
      <c r="H2120" s="27">
        <f>IF($C2120="","",ROUND(SUMIF(账户表,$C2120,账户期初)+SUMIFS($F$5:F2120,$C$5:C2120,$C2120)-SUMIFS($G$5:G2120,$C$5:C2120,$C2120),2))</f>
        <v/>
      </c>
      <c r="I2120" s="18" t="n"/>
      <c r="J2120" s="18" t="n"/>
      <c r="K2120" s="28">
        <f>IF($B2120="","",--TEXT($B2120,"yyyymm"))</f>
        <v/>
      </c>
      <c r="L2120" s="29">
        <f>IF($D2120="","",IFERROR(INDEX(类别属性,MATCH($D2120,类别表,0)),""))</f>
        <v/>
      </c>
      <c r="M2120" s="18" t="n"/>
      <c r="N2120" s="18" t="n"/>
      <c r="O2120" s="26" t="n"/>
      <c r="P2120" s="21">
        <f>IF($C2120="","",IF(ISNA(MATCH($C2120,账户表,0)),"※这个账户不在【基础资料】的账户档案里",IF($B2120="","※没填日期，这一笔不会进任何月份的报表",IF(AND($F2120&lt;&gt;"",$G2120&lt;&gt;""),"※收入和支出不能同时填",IF(AND(N($F2120)=0,N($G2120)=0),"※收入和支出都没填",IF(OR(N($F2120)&lt;0,N($G2120)&lt;0),"※金额不能填负数，方向反了就换一列填",IF($D2120="","※没填收支类别，分类报表会漏掉这一笔",IF(ISNA(MATCH($D2120,类别表,0)),"※收支类别不在【基础资料】的清单里",IF(AND($L2120="内部转账",$M2120=""),"△内部转账要在「对方账户」写上另一头",IF(AND($L2120="内部转账",$M2120=$C2120),"※对方账户跟本账户是同一个",IF(AND($L2120&lt;&gt;"内部转账",$M2120&lt;&gt;""),"△填了对方账户，但类别不是内部转账",IF($H2120&lt;0,"△这一笔之后该账户余额成负数了，核一下",""))))))))))))</f>
        <v/>
      </c>
    </row>
    <row r="2121">
      <c r="A2121" s="17">
        <f>IF($C2121="","",COUNTA($C$5:$C2121))</f>
        <v/>
      </c>
      <c r="B2121" s="20" t="n"/>
      <c r="C2121" s="18" t="n"/>
      <c r="D2121" s="18" t="n"/>
      <c r="E2121" s="26" t="n"/>
      <c r="F2121" s="19" t="n"/>
      <c r="G2121" s="19" t="n"/>
      <c r="H2121" s="27">
        <f>IF($C2121="","",ROUND(SUMIF(账户表,$C2121,账户期初)+SUMIFS($F$5:F2121,$C$5:C2121,$C2121)-SUMIFS($G$5:G2121,$C$5:C2121,$C2121),2))</f>
        <v/>
      </c>
      <c r="I2121" s="18" t="n"/>
      <c r="J2121" s="18" t="n"/>
      <c r="K2121" s="28">
        <f>IF($B2121="","",--TEXT($B2121,"yyyymm"))</f>
        <v/>
      </c>
      <c r="L2121" s="29">
        <f>IF($D2121="","",IFERROR(INDEX(类别属性,MATCH($D2121,类别表,0)),""))</f>
        <v/>
      </c>
      <c r="M2121" s="18" t="n"/>
      <c r="N2121" s="18" t="n"/>
      <c r="O2121" s="26" t="n"/>
      <c r="P2121" s="21">
        <f>IF($C2121="","",IF(ISNA(MATCH($C2121,账户表,0)),"※这个账户不在【基础资料】的账户档案里",IF($B2121="","※没填日期，这一笔不会进任何月份的报表",IF(AND($F2121&lt;&gt;"",$G2121&lt;&gt;""),"※收入和支出不能同时填",IF(AND(N($F2121)=0,N($G2121)=0),"※收入和支出都没填",IF(OR(N($F2121)&lt;0,N($G2121)&lt;0),"※金额不能填负数，方向反了就换一列填",IF($D2121="","※没填收支类别，分类报表会漏掉这一笔",IF(ISNA(MATCH($D2121,类别表,0)),"※收支类别不在【基础资料】的清单里",IF(AND($L2121="内部转账",$M2121=""),"△内部转账要在「对方账户」写上另一头",IF(AND($L2121="内部转账",$M2121=$C2121),"※对方账户跟本账户是同一个",IF(AND($L2121&lt;&gt;"内部转账",$M2121&lt;&gt;""),"△填了对方账户，但类别不是内部转账",IF($H2121&lt;0,"△这一笔之后该账户余额成负数了，核一下",""))))))))))))</f>
        <v/>
      </c>
    </row>
    <row r="2122">
      <c r="A2122" s="17">
        <f>IF($C2122="","",COUNTA($C$5:$C2122))</f>
        <v/>
      </c>
      <c r="B2122" s="20" t="n"/>
      <c r="C2122" s="18" t="n"/>
      <c r="D2122" s="18" t="n"/>
      <c r="E2122" s="26" t="n"/>
      <c r="F2122" s="19" t="n"/>
      <c r="G2122" s="19" t="n"/>
      <c r="H2122" s="27">
        <f>IF($C2122="","",ROUND(SUMIF(账户表,$C2122,账户期初)+SUMIFS($F$5:F2122,$C$5:C2122,$C2122)-SUMIFS($G$5:G2122,$C$5:C2122,$C2122),2))</f>
        <v/>
      </c>
      <c r="I2122" s="18" t="n"/>
      <c r="J2122" s="18" t="n"/>
      <c r="K2122" s="28">
        <f>IF($B2122="","",--TEXT($B2122,"yyyymm"))</f>
        <v/>
      </c>
      <c r="L2122" s="29">
        <f>IF($D2122="","",IFERROR(INDEX(类别属性,MATCH($D2122,类别表,0)),""))</f>
        <v/>
      </c>
      <c r="M2122" s="18" t="n"/>
      <c r="N2122" s="18" t="n"/>
      <c r="O2122" s="26" t="n"/>
      <c r="P2122" s="21">
        <f>IF($C2122="","",IF(ISNA(MATCH($C2122,账户表,0)),"※这个账户不在【基础资料】的账户档案里",IF($B2122="","※没填日期，这一笔不会进任何月份的报表",IF(AND($F2122&lt;&gt;"",$G2122&lt;&gt;""),"※收入和支出不能同时填",IF(AND(N($F2122)=0,N($G2122)=0),"※收入和支出都没填",IF(OR(N($F2122)&lt;0,N($G2122)&lt;0),"※金额不能填负数，方向反了就换一列填",IF($D2122="","※没填收支类别，分类报表会漏掉这一笔",IF(ISNA(MATCH($D2122,类别表,0)),"※收支类别不在【基础资料】的清单里",IF(AND($L2122="内部转账",$M2122=""),"△内部转账要在「对方账户」写上另一头",IF(AND($L2122="内部转账",$M2122=$C2122),"※对方账户跟本账户是同一个",IF(AND($L2122&lt;&gt;"内部转账",$M2122&lt;&gt;""),"△填了对方账户，但类别不是内部转账",IF($H2122&lt;0,"△这一笔之后该账户余额成负数了，核一下",""))))))))))))</f>
        <v/>
      </c>
    </row>
    <row r="2123">
      <c r="A2123" s="17">
        <f>IF($C2123="","",COUNTA($C$5:$C2123))</f>
        <v/>
      </c>
      <c r="B2123" s="20" t="n"/>
      <c r="C2123" s="18" t="n"/>
      <c r="D2123" s="18" t="n"/>
      <c r="E2123" s="26" t="n"/>
      <c r="F2123" s="19" t="n"/>
      <c r="G2123" s="19" t="n"/>
      <c r="H2123" s="27">
        <f>IF($C2123="","",ROUND(SUMIF(账户表,$C2123,账户期初)+SUMIFS($F$5:F2123,$C$5:C2123,$C2123)-SUMIFS($G$5:G2123,$C$5:C2123,$C2123),2))</f>
        <v/>
      </c>
      <c r="I2123" s="18" t="n"/>
      <c r="J2123" s="18" t="n"/>
      <c r="K2123" s="28">
        <f>IF($B2123="","",--TEXT($B2123,"yyyymm"))</f>
        <v/>
      </c>
      <c r="L2123" s="29">
        <f>IF($D2123="","",IFERROR(INDEX(类别属性,MATCH($D2123,类别表,0)),""))</f>
        <v/>
      </c>
      <c r="M2123" s="18" t="n"/>
      <c r="N2123" s="18" t="n"/>
      <c r="O2123" s="26" t="n"/>
      <c r="P2123" s="21">
        <f>IF($C2123="","",IF(ISNA(MATCH($C2123,账户表,0)),"※这个账户不在【基础资料】的账户档案里",IF($B2123="","※没填日期，这一笔不会进任何月份的报表",IF(AND($F2123&lt;&gt;"",$G2123&lt;&gt;""),"※收入和支出不能同时填",IF(AND(N($F2123)=0,N($G2123)=0),"※收入和支出都没填",IF(OR(N($F2123)&lt;0,N($G2123)&lt;0),"※金额不能填负数，方向反了就换一列填",IF($D2123="","※没填收支类别，分类报表会漏掉这一笔",IF(ISNA(MATCH($D2123,类别表,0)),"※收支类别不在【基础资料】的清单里",IF(AND($L2123="内部转账",$M2123=""),"△内部转账要在「对方账户」写上另一头",IF(AND($L2123="内部转账",$M2123=$C2123),"※对方账户跟本账户是同一个",IF(AND($L2123&lt;&gt;"内部转账",$M2123&lt;&gt;""),"△填了对方账户，但类别不是内部转账",IF($H2123&lt;0,"△这一笔之后该账户余额成负数了，核一下",""))))))))))))</f>
        <v/>
      </c>
    </row>
    <row r="2124">
      <c r="A2124" s="17">
        <f>IF($C2124="","",COUNTA($C$5:$C2124))</f>
        <v/>
      </c>
      <c r="B2124" s="20" t="n"/>
      <c r="C2124" s="18" t="n"/>
      <c r="D2124" s="18" t="n"/>
      <c r="E2124" s="26" t="n"/>
      <c r="F2124" s="19" t="n"/>
      <c r="G2124" s="19" t="n"/>
      <c r="H2124" s="27">
        <f>IF($C2124="","",ROUND(SUMIF(账户表,$C2124,账户期初)+SUMIFS($F$5:F2124,$C$5:C2124,$C2124)-SUMIFS($G$5:G2124,$C$5:C2124,$C2124),2))</f>
        <v/>
      </c>
      <c r="I2124" s="18" t="n"/>
      <c r="J2124" s="18" t="n"/>
      <c r="K2124" s="28">
        <f>IF($B2124="","",--TEXT($B2124,"yyyymm"))</f>
        <v/>
      </c>
      <c r="L2124" s="29">
        <f>IF($D2124="","",IFERROR(INDEX(类别属性,MATCH($D2124,类别表,0)),""))</f>
        <v/>
      </c>
      <c r="M2124" s="18" t="n"/>
      <c r="N2124" s="18" t="n"/>
      <c r="O2124" s="26" t="n"/>
      <c r="P2124" s="21">
        <f>IF($C2124="","",IF(ISNA(MATCH($C2124,账户表,0)),"※这个账户不在【基础资料】的账户档案里",IF($B2124="","※没填日期，这一笔不会进任何月份的报表",IF(AND($F2124&lt;&gt;"",$G2124&lt;&gt;""),"※收入和支出不能同时填",IF(AND(N($F2124)=0,N($G2124)=0),"※收入和支出都没填",IF(OR(N($F2124)&lt;0,N($G2124)&lt;0),"※金额不能填负数，方向反了就换一列填",IF($D2124="","※没填收支类别，分类报表会漏掉这一笔",IF(ISNA(MATCH($D2124,类别表,0)),"※收支类别不在【基础资料】的清单里",IF(AND($L2124="内部转账",$M2124=""),"△内部转账要在「对方账户」写上另一头",IF(AND($L2124="内部转账",$M2124=$C2124),"※对方账户跟本账户是同一个",IF(AND($L2124&lt;&gt;"内部转账",$M2124&lt;&gt;""),"△填了对方账户，但类别不是内部转账",IF($H2124&lt;0,"△这一笔之后该账户余额成负数了，核一下",""))))))))))))</f>
        <v/>
      </c>
    </row>
    <row r="2125">
      <c r="A2125" s="17">
        <f>IF($C2125="","",COUNTA($C$5:$C2125))</f>
        <v/>
      </c>
      <c r="B2125" s="20" t="n"/>
      <c r="C2125" s="18" t="n"/>
      <c r="D2125" s="18" t="n"/>
      <c r="E2125" s="26" t="n"/>
      <c r="F2125" s="19" t="n"/>
      <c r="G2125" s="19" t="n"/>
      <c r="H2125" s="27">
        <f>IF($C2125="","",ROUND(SUMIF(账户表,$C2125,账户期初)+SUMIFS($F$5:F2125,$C$5:C2125,$C2125)-SUMIFS($G$5:G2125,$C$5:C2125,$C2125),2))</f>
        <v/>
      </c>
      <c r="I2125" s="18" t="n"/>
      <c r="J2125" s="18" t="n"/>
      <c r="K2125" s="28">
        <f>IF($B2125="","",--TEXT($B2125,"yyyymm"))</f>
        <v/>
      </c>
      <c r="L2125" s="29">
        <f>IF($D2125="","",IFERROR(INDEX(类别属性,MATCH($D2125,类别表,0)),""))</f>
        <v/>
      </c>
      <c r="M2125" s="18" t="n"/>
      <c r="N2125" s="18" t="n"/>
      <c r="O2125" s="26" t="n"/>
      <c r="P2125" s="21">
        <f>IF($C2125="","",IF(ISNA(MATCH($C2125,账户表,0)),"※这个账户不在【基础资料】的账户档案里",IF($B2125="","※没填日期，这一笔不会进任何月份的报表",IF(AND($F2125&lt;&gt;"",$G2125&lt;&gt;""),"※收入和支出不能同时填",IF(AND(N($F2125)=0,N($G2125)=0),"※收入和支出都没填",IF(OR(N($F2125)&lt;0,N($G2125)&lt;0),"※金额不能填负数，方向反了就换一列填",IF($D2125="","※没填收支类别，分类报表会漏掉这一笔",IF(ISNA(MATCH($D2125,类别表,0)),"※收支类别不在【基础资料】的清单里",IF(AND($L2125="内部转账",$M2125=""),"△内部转账要在「对方账户」写上另一头",IF(AND($L2125="内部转账",$M2125=$C2125),"※对方账户跟本账户是同一个",IF(AND($L2125&lt;&gt;"内部转账",$M2125&lt;&gt;""),"△填了对方账户，但类别不是内部转账",IF($H2125&lt;0,"△这一笔之后该账户余额成负数了，核一下",""))))))))))))</f>
        <v/>
      </c>
    </row>
    <row r="2126">
      <c r="A2126" s="17">
        <f>IF($C2126="","",COUNTA($C$5:$C2126))</f>
        <v/>
      </c>
      <c r="B2126" s="20" t="n"/>
      <c r="C2126" s="18" t="n"/>
      <c r="D2126" s="18" t="n"/>
      <c r="E2126" s="26" t="n"/>
      <c r="F2126" s="19" t="n"/>
      <c r="G2126" s="19" t="n"/>
      <c r="H2126" s="27">
        <f>IF($C2126="","",ROUND(SUMIF(账户表,$C2126,账户期初)+SUMIFS($F$5:F2126,$C$5:C2126,$C2126)-SUMIFS($G$5:G2126,$C$5:C2126,$C2126),2))</f>
        <v/>
      </c>
      <c r="I2126" s="18" t="n"/>
      <c r="J2126" s="18" t="n"/>
      <c r="K2126" s="28">
        <f>IF($B2126="","",--TEXT($B2126,"yyyymm"))</f>
        <v/>
      </c>
      <c r="L2126" s="29">
        <f>IF($D2126="","",IFERROR(INDEX(类别属性,MATCH($D2126,类别表,0)),""))</f>
        <v/>
      </c>
      <c r="M2126" s="18" t="n"/>
      <c r="N2126" s="18" t="n"/>
      <c r="O2126" s="26" t="n"/>
      <c r="P2126" s="21">
        <f>IF($C2126="","",IF(ISNA(MATCH($C2126,账户表,0)),"※这个账户不在【基础资料】的账户档案里",IF($B2126="","※没填日期，这一笔不会进任何月份的报表",IF(AND($F2126&lt;&gt;"",$G2126&lt;&gt;""),"※收入和支出不能同时填",IF(AND(N($F2126)=0,N($G2126)=0),"※收入和支出都没填",IF(OR(N($F2126)&lt;0,N($G2126)&lt;0),"※金额不能填负数，方向反了就换一列填",IF($D2126="","※没填收支类别，分类报表会漏掉这一笔",IF(ISNA(MATCH($D2126,类别表,0)),"※收支类别不在【基础资料】的清单里",IF(AND($L2126="内部转账",$M2126=""),"△内部转账要在「对方账户」写上另一头",IF(AND($L2126="内部转账",$M2126=$C2126),"※对方账户跟本账户是同一个",IF(AND($L2126&lt;&gt;"内部转账",$M2126&lt;&gt;""),"△填了对方账户，但类别不是内部转账",IF($H2126&lt;0,"△这一笔之后该账户余额成负数了，核一下",""))))))))))))</f>
        <v/>
      </c>
    </row>
    <row r="2127">
      <c r="A2127" s="17">
        <f>IF($C2127="","",COUNTA($C$5:$C2127))</f>
        <v/>
      </c>
      <c r="B2127" s="20" t="n"/>
      <c r="C2127" s="18" t="n"/>
      <c r="D2127" s="18" t="n"/>
      <c r="E2127" s="26" t="n"/>
      <c r="F2127" s="19" t="n"/>
      <c r="G2127" s="19" t="n"/>
      <c r="H2127" s="27">
        <f>IF($C2127="","",ROUND(SUMIF(账户表,$C2127,账户期初)+SUMIFS($F$5:F2127,$C$5:C2127,$C2127)-SUMIFS($G$5:G2127,$C$5:C2127,$C2127),2))</f>
        <v/>
      </c>
      <c r="I2127" s="18" t="n"/>
      <c r="J2127" s="18" t="n"/>
      <c r="K2127" s="28">
        <f>IF($B2127="","",--TEXT($B2127,"yyyymm"))</f>
        <v/>
      </c>
      <c r="L2127" s="29">
        <f>IF($D2127="","",IFERROR(INDEX(类别属性,MATCH($D2127,类别表,0)),""))</f>
        <v/>
      </c>
      <c r="M2127" s="18" t="n"/>
      <c r="N2127" s="18" t="n"/>
      <c r="O2127" s="26" t="n"/>
      <c r="P2127" s="21">
        <f>IF($C2127="","",IF(ISNA(MATCH($C2127,账户表,0)),"※这个账户不在【基础资料】的账户档案里",IF($B2127="","※没填日期，这一笔不会进任何月份的报表",IF(AND($F2127&lt;&gt;"",$G2127&lt;&gt;""),"※收入和支出不能同时填",IF(AND(N($F2127)=0,N($G2127)=0),"※收入和支出都没填",IF(OR(N($F2127)&lt;0,N($G2127)&lt;0),"※金额不能填负数，方向反了就换一列填",IF($D2127="","※没填收支类别，分类报表会漏掉这一笔",IF(ISNA(MATCH($D2127,类别表,0)),"※收支类别不在【基础资料】的清单里",IF(AND($L2127="内部转账",$M2127=""),"△内部转账要在「对方账户」写上另一头",IF(AND($L2127="内部转账",$M2127=$C2127),"※对方账户跟本账户是同一个",IF(AND($L2127&lt;&gt;"内部转账",$M2127&lt;&gt;""),"△填了对方账户，但类别不是内部转账",IF($H2127&lt;0,"△这一笔之后该账户余额成负数了，核一下",""))))))))))))</f>
        <v/>
      </c>
    </row>
    <row r="2128">
      <c r="A2128" s="17">
        <f>IF($C2128="","",COUNTA($C$5:$C2128))</f>
        <v/>
      </c>
      <c r="B2128" s="20" t="n"/>
      <c r="C2128" s="18" t="n"/>
      <c r="D2128" s="18" t="n"/>
      <c r="E2128" s="26" t="n"/>
      <c r="F2128" s="19" t="n"/>
      <c r="G2128" s="19" t="n"/>
      <c r="H2128" s="27">
        <f>IF($C2128="","",ROUND(SUMIF(账户表,$C2128,账户期初)+SUMIFS($F$5:F2128,$C$5:C2128,$C2128)-SUMIFS($G$5:G2128,$C$5:C2128,$C2128),2))</f>
        <v/>
      </c>
      <c r="I2128" s="18" t="n"/>
      <c r="J2128" s="18" t="n"/>
      <c r="K2128" s="28">
        <f>IF($B2128="","",--TEXT($B2128,"yyyymm"))</f>
        <v/>
      </c>
      <c r="L2128" s="29">
        <f>IF($D2128="","",IFERROR(INDEX(类别属性,MATCH($D2128,类别表,0)),""))</f>
        <v/>
      </c>
      <c r="M2128" s="18" t="n"/>
      <c r="N2128" s="18" t="n"/>
      <c r="O2128" s="26" t="n"/>
      <c r="P2128" s="21">
        <f>IF($C2128="","",IF(ISNA(MATCH($C2128,账户表,0)),"※这个账户不在【基础资料】的账户档案里",IF($B2128="","※没填日期，这一笔不会进任何月份的报表",IF(AND($F2128&lt;&gt;"",$G2128&lt;&gt;""),"※收入和支出不能同时填",IF(AND(N($F2128)=0,N($G2128)=0),"※收入和支出都没填",IF(OR(N($F2128)&lt;0,N($G2128)&lt;0),"※金额不能填负数，方向反了就换一列填",IF($D2128="","※没填收支类别，分类报表会漏掉这一笔",IF(ISNA(MATCH($D2128,类别表,0)),"※收支类别不在【基础资料】的清单里",IF(AND($L2128="内部转账",$M2128=""),"△内部转账要在「对方账户」写上另一头",IF(AND($L2128="内部转账",$M2128=$C2128),"※对方账户跟本账户是同一个",IF(AND($L2128&lt;&gt;"内部转账",$M2128&lt;&gt;""),"△填了对方账户，但类别不是内部转账",IF($H2128&lt;0,"△这一笔之后该账户余额成负数了，核一下",""))))))))))))</f>
        <v/>
      </c>
    </row>
    <row r="2129">
      <c r="A2129" s="17">
        <f>IF($C2129="","",COUNTA($C$5:$C2129))</f>
        <v/>
      </c>
      <c r="B2129" s="20" t="n"/>
      <c r="C2129" s="18" t="n"/>
      <c r="D2129" s="18" t="n"/>
      <c r="E2129" s="26" t="n"/>
      <c r="F2129" s="19" t="n"/>
      <c r="G2129" s="19" t="n"/>
      <c r="H2129" s="27">
        <f>IF($C2129="","",ROUND(SUMIF(账户表,$C2129,账户期初)+SUMIFS($F$5:F2129,$C$5:C2129,$C2129)-SUMIFS($G$5:G2129,$C$5:C2129,$C2129),2))</f>
        <v/>
      </c>
      <c r="I2129" s="18" t="n"/>
      <c r="J2129" s="18" t="n"/>
      <c r="K2129" s="28">
        <f>IF($B2129="","",--TEXT($B2129,"yyyymm"))</f>
        <v/>
      </c>
      <c r="L2129" s="29">
        <f>IF($D2129="","",IFERROR(INDEX(类别属性,MATCH($D2129,类别表,0)),""))</f>
        <v/>
      </c>
      <c r="M2129" s="18" t="n"/>
      <c r="N2129" s="18" t="n"/>
      <c r="O2129" s="26" t="n"/>
      <c r="P2129" s="21">
        <f>IF($C2129="","",IF(ISNA(MATCH($C2129,账户表,0)),"※这个账户不在【基础资料】的账户档案里",IF($B2129="","※没填日期，这一笔不会进任何月份的报表",IF(AND($F2129&lt;&gt;"",$G2129&lt;&gt;""),"※收入和支出不能同时填",IF(AND(N($F2129)=0,N($G2129)=0),"※收入和支出都没填",IF(OR(N($F2129)&lt;0,N($G2129)&lt;0),"※金额不能填负数，方向反了就换一列填",IF($D2129="","※没填收支类别，分类报表会漏掉这一笔",IF(ISNA(MATCH($D2129,类别表,0)),"※收支类别不在【基础资料】的清单里",IF(AND($L2129="内部转账",$M2129=""),"△内部转账要在「对方账户」写上另一头",IF(AND($L2129="内部转账",$M2129=$C2129),"※对方账户跟本账户是同一个",IF(AND($L2129&lt;&gt;"内部转账",$M2129&lt;&gt;""),"△填了对方账户，但类别不是内部转账",IF($H2129&lt;0,"△这一笔之后该账户余额成负数了，核一下",""))))))))))))</f>
        <v/>
      </c>
    </row>
    <row r="2130">
      <c r="A2130" s="17">
        <f>IF($C2130="","",COUNTA($C$5:$C2130))</f>
        <v/>
      </c>
      <c r="B2130" s="20" t="n"/>
      <c r="C2130" s="18" t="n"/>
      <c r="D2130" s="18" t="n"/>
      <c r="E2130" s="26" t="n"/>
      <c r="F2130" s="19" t="n"/>
      <c r="G2130" s="19" t="n"/>
      <c r="H2130" s="27">
        <f>IF($C2130="","",ROUND(SUMIF(账户表,$C2130,账户期初)+SUMIFS($F$5:F2130,$C$5:C2130,$C2130)-SUMIFS($G$5:G2130,$C$5:C2130,$C2130),2))</f>
        <v/>
      </c>
      <c r="I2130" s="18" t="n"/>
      <c r="J2130" s="18" t="n"/>
      <c r="K2130" s="28">
        <f>IF($B2130="","",--TEXT($B2130,"yyyymm"))</f>
        <v/>
      </c>
      <c r="L2130" s="29">
        <f>IF($D2130="","",IFERROR(INDEX(类别属性,MATCH($D2130,类别表,0)),""))</f>
        <v/>
      </c>
      <c r="M2130" s="18" t="n"/>
      <c r="N2130" s="18" t="n"/>
      <c r="O2130" s="26" t="n"/>
      <c r="P2130" s="21">
        <f>IF($C2130="","",IF(ISNA(MATCH($C2130,账户表,0)),"※这个账户不在【基础资料】的账户档案里",IF($B2130="","※没填日期，这一笔不会进任何月份的报表",IF(AND($F2130&lt;&gt;"",$G2130&lt;&gt;""),"※收入和支出不能同时填",IF(AND(N($F2130)=0,N($G2130)=0),"※收入和支出都没填",IF(OR(N($F2130)&lt;0,N($G2130)&lt;0),"※金额不能填负数，方向反了就换一列填",IF($D2130="","※没填收支类别，分类报表会漏掉这一笔",IF(ISNA(MATCH($D2130,类别表,0)),"※收支类别不在【基础资料】的清单里",IF(AND($L2130="内部转账",$M2130=""),"△内部转账要在「对方账户」写上另一头",IF(AND($L2130="内部转账",$M2130=$C2130),"※对方账户跟本账户是同一个",IF(AND($L2130&lt;&gt;"内部转账",$M2130&lt;&gt;""),"△填了对方账户，但类别不是内部转账",IF($H2130&lt;0,"△这一笔之后该账户余额成负数了，核一下",""))))))))))))</f>
        <v/>
      </c>
    </row>
    <row r="2131">
      <c r="A2131" s="17">
        <f>IF($C2131="","",COUNTA($C$5:$C2131))</f>
        <v/>
      </c>
      <c r="B2131" s="20" t="n"/>
      <c r="C2131" s="18" t="n"/>
      <c r="D2131" s="18" t="n"/>
      <c r="E2131" s="26" t="n"/>
      <c r="F2131" s="19" t="n"/>
      <c r="G2131" s="19" t="n"/>
      <c r="H2131" s="27">
        <f>IF($C2131="","",ROUND(SUMIF(账户表,$C2131,账户期初)+SUMIFS($F$5:F2131,$C$5:C2131,$C2131)-SUMIFS($G$5:G2131,$C$5:C2131,$C2131),2))</f>
        <v/>
      </c>
      <c r="I2131" s="18" t="n"/>
      <c r="J2131" s="18" t="n"/>
      <c r="K2131" s="28">
        <f>IF($B2131="","",--TEXT($B2131,"yyyymm"))</f>
        <v/>
      </c>
      <c r="L2131" s="29">
        <f>IF($D2131="","",IFERROR(INDEX(类别属性,MATCH($D2131,类别表,0)),""))</f>
        <v/>
      </c>
      <c r="M2131" s="18" t="n"/>
      <c r="N2131" s="18" t="n"/>
      <c r="O2131" s="26" t="n"/>
      <c r="P2131" s="21">
        <f>IF($C2131="","",IF(ISNA(MATCH($C2131,账户表,0)),"※这个账户不在【基础资料】的账户档案里",IF($B2131="","※没填日期，这一笔不会进任何月份的报表",IF(AND($F2131&lt;&gt;"",$G2131&lt;&gt;""),"※收入和支出不能同时填",IF(AND(N($F2131)=0,N($G2131)=0),"※收入和支出都没填",IF(OR(N($F2131)&lt;0,N($G2131)&lt;0),"※金额不能填负数，方向反了就换一列填",IF($D2131="","※没填收支类别，分类报表会漏掉这一笔",IF(ISNA(MATCH($D2131,类别表,0)),"※收支类别不在【基础资料】的清单里",IF(AND($L2131="内部转账",$M2131=""),"△内部转账要在「对方账户」写上另一头",IF(AND($L2131="内部转账",$M2131=$C2131),"※对方账户跟本账户是同一个",IF(AND($L2131&lt;&gt;"内部转账",$M2131&lt;&gt;""),"△填了对方账户，但类别不是内部转账",IF($H2131&lt;0,"△这一笔之后该账户余额成负数了，核一下",""))))))))))))</f>
        <v/>
      </c>
    </row>
    <row r="2132">
      <c r="A2132" s="17">
        <f>IF($C2132="","",COUNTA($C$5:$C2132))</f>
        <v/>
      </c>
      <c r="B2132" s="20" t="n"/>
      <c r="C2132" s="18" t="n"/>
      <c r="D2132" s="18" t="n"/>
      <c r="E2132" s="26" t="n"/>
      <c r="F2132" s="19" t="n"/>
      <c r="G2132" s="19" t="n"/>
      <c r="H2132" s="27">
        <f>IF($C2132="","",ROUND(SUMIF(账户表,$C2132,账户期初)+SUMIFS($F$5:F2132,$C$5:C2132,$C2132)-SUMIFS($G$5:G2132,$C$5:C2132,$C2132),2))</f>
        <v/>
      </c>
      <c r="I2132" s="18" t="n"/>
      <c r="J2132" s="18" t="n"/>
      <c r="K2132" s="28">
        <f>IF($B2132="","",--TEXT($B2132,"yyyymm"))</f>
        <v/>
      </c>
      <c r="L2132" s="29">
        <f>IF($D2132="","",IFERROR(INDEX(类别属性,MATCH($D2132,类别表,0)),""))</f>
        <v/>
      </c>
      <c r="M2132" s="18" t="n"/>
      <c r="N2132" s="18" t="n"/>
      <c r="O2132" s="26" t="n"/>
      <c r="P2132" s="21">
        <f>IF($C2132="","",IF(ISNA(MATCH($C2132,账户表,0)),"※这个账户不在【基础资料】的账户档案里",IF($B2132="","※没填日期，这一笔不会进任何月份的报表",IF(AND($F2132&lt;&gt;"",$G2132&lt;&gt;""),"※收入和支出不能同时填",IF(AND(N($F2132)=0,N($G2132)=0),"※收入和支出都没填",IF(OR(N($F2132)&lt;0,N($G2132)&lt;0),"※金额不能填负数，方向反了就换一列填",IF($D2132="","※没填收支类别，分类报表会漏掉这一笔",IF(ISNA(MATCH($D2132,类别表,0)),"※收支类别不在【基础资料】的清单里",IF(AND($L2132="内部转账",$M2132=""),"△内部转账要在「对方账户」写上另一头",IF(AND($L2132="内部转账",$M2132=$C2132),"※对方账户跟本账户是同一个",IF(AND($L2132&lt;&gt;"内部转账",$M2132&lt;&gt;""),"△填了对方账户，但类别不是内部转账",IF($H2132&lt;0,"△这一笔之后该账户余额成负数了，核一下",""))))))))))))</f>
        <v/>
      </c>
    </row>
    <row r="2133">
      <c r="A2133" s="17">
        <f>IF($C2133="","",COUNTA($C$5:$C2133))</f>
        <v/>
      </c>
      <c r="B2133" s="20" t="n"/>
      <c r="C2133" s="18" t="n"/>
      <c r="D2133" s="18" t="n"/>
      <c r="E2133" s="26" t="n"/>
      <c r="F2133" s="19" t="n"/>
      <c r="G2133" s="19" t="n"/>
      <c r="H2133" s="27">
        <f>IF($C2133="","",ROUND(SUMIF(账户表,$C2133,账户期初)+SUMIFS($F$5:F2133,$C$5:C2133,$C2133)-SUMIFS($G$5:G2133,$C$5:C2133,$C2133),2))</f>
        <v/>
      </c>
      <c r="I2133" s="18" t="n"/>
      <c r="J2133" s="18" t="n"/>
      <c r="K2133" s="28">
        <f>IF($B2133="","",--TEXT($B2133,"yyyymm"))</f>
        <v/>
      </c>
      <c r="L2133" s="29">
        <f>IF($D2133="","",IFERROR(INDEX(类别属性,MATCH($D2133,类别表,0)),""))</f>
        <v/>
      </c>
      <c r="M2133" s="18" t="n"/>
      <c r="N2133" s="18" t="n"/>
      <c r="O2133" s="26" t="n"/>
      <c r="P2133" s="21">
        <f>IF($C2133="","",IF(ISNA(MATCH($C2133,账户表,0)),"※这个账户不在【基础资料】的账户档案里",IF($B2133="","※没填日期，这一笔不会进任何月份的报表",IF(AND($F2133&lt;&gt;"",$G2133&lt;&gt;""),"※收入和支出不能同时填",IF(AND(N($F2133)=0,N($G2133)=0),"※收入和支出都没填",IF(OR(N($F2133)&lt;0,N($G2133)&lt;0),"※金额不能填负数，方向反了就换一列填",IF($D2133="","※没填收支类别，分类报表会漏掉这一笔",IF(ISNA(MATCH($D2133,类别表,0)),"※收支类别不在【基础资料】的清单里",IF(AND($L2133="内部转账",$M2133=""),"△内部转账要在「对方账户」写上另一头",IF(AND($L2133="内部转账",$M2133=$C2133),"※对方账户跟本账户是同一个",IF(AND($L2133&lt;&gt;"内部转账",$M2133&lt;&gt;""),"△填了对方账户，但类别不是内部转账",IF($H2133&lt;0,"△这一笔之后该账户余额成负数了，核一下",""))))))))))))</f>
        <v/>
      </c>
    </row>
    <row r="2134">
      <c r="A2134" s="17">
        <f>IF($C2134="","",COUNTA($C$5:$C2134))</f>
        <v/>
      </c>
      <c r="B2134" s="20" t="n"/>
      <c r="C2134" s="18" t="n"/>
      <c r="D2134" s="18" t="n"/>
      <c r="E2134" s="26" t="n"/>
      <c r="F2134" s="19" t="n"/>
      <c r="G2134" s="19" t="n"/>
      <c r="H2134" s="27">
        <f>IF($C2134="","",ROUND(SUMIF(账户表,$C2134,账户期初)+SUMIFS($F$5:F2134,$C$5:C2134,$C2134)-SUMIFS($G$5:G2134,$C$5:C2134,$C2134),2))</f>
        <v/>
      </c>
      <c r="I2134" s="18" t="n"/>
      <c r="J2134" s="18" t="n"/>
      <c r="K2134" s="28">
        <f>IF($B2134="","",--TEXT($B2134,"yyyymm"))</f>
        <v/>
      </c>
      <c r="L2134" s="29">
        <f>IF($D2134="","",IFERROR(INDEX(类别属性,MATCH($D2134,类别表,0)),""))</f>
        <v/>
      </c>
      <c r="M2134" s="18" t="n"/>
      <c r="N2134" s="18" t="n"/>
      <c r="O2134" s="26" t="n"/>
      <c r="P2134" s="21">
        <f>IF($C2134="","",IF(ISNA(MATCH($C2134,账户表,0)),"※这个账户不在【基础资料】的账户档案里",IF($B2134="","※没填日期，这一笔不会进任何月份的报表",IF(AND($F2134&lt;&gt;"",$G2134&lt;&gt;""),"※收入和支出不能同时填",IF(AND(N($F2134)=0,N($G2134)=0),"※收入和支出都没填",IF(OR(N($F2134)&lt;0,N($G2134)&lt;0),"※金额不能填负数，方向反了就换一列填",IF($D2134="","※没填收支类别，分类报表会漏掉这一笔",IF(ISNA(MATCH($D2134,类别表,0)),"※收支类别不在【基础资料】的清单里",IF(AND($L2134="内部转账",$M2134=""),"△内部转账要在「对方账户」写上另一头",IF(AND($L2134="内部转账",$M2134=$C2134),"※对方账户跟本账户是同一个",IF(AND($L2134&lt;&gt;"内部转账",$M2134&lt;&gt;""),"△填了对方账户，但类别不是内部转账",IF($H2134&lt;0,"△这一笔之后该账户余额成负数了，核一下",""))))))))))))</f>
        <v/>
      </c>
    </row>
    <row r="2135">
      <c r="A2135" s="17">
        <f>IF($C2135="","",COUNTA($C$5:$C2135))</f>
        <v/>
      </c>
      <c r="B2135" s="20" t="n"/>
      <c r="C2135" s="18" t="n"/>
      <c r="D2135" s="18" t="n"/>
      <c r="E2135" s="26" t="n"/>
      <c r="F2135" s="19" t="n"/>
      <c r="G2135" s="19" t="n"/>
      <c r="H2135" s="27">
        <f>IF($C2135="","",ROUND(SUMIF(账户表,$C2135,账户期初)+SUMIFS($F$5:F2135,$C$5:C2135,$C2135)-SUMIFS($G$5:G2135,$C$5:C2135,$C2135),2))</f>
        <v/>
      </c>
      <c r="I2135" s="18" t="n"/>
      <c r="J2135" s="18" t="n"/>
      <c r="K2135" s="28">
        <f>IF($B2135="","",--TEXT($B2135,"yyyymm"))</f>
        <v/>
      </c>
      <c r="L2135" s="29">
        <f>IF($D2135="","",IFERROR(INDEX(类别属性,MATCH($D2135,类别表,0)),""))</f>
        <v/>
      </c>
      <c r="M2135" s="18" t="n"/>
      <c r="N2135" s="18" t="n"/>
      <c r="O2135" s="26" t="n"/>
      <c r="P2135" s="21">
        <f>IF($C2135="","",IF(ISNA(MATCH($C2135,账户表,0)),"※这个账户不在【基础资料】的账户档案里",IF($B2135="","※没填日期，这一笔不会进任何月份的报表",IF(AND($F2135&lt;&gt;"",$G2135&lt;&gt;""),"※收入和支出不能同时填",IF(AND(N($F2135)=0,N($G2135)=0),"※收入和支出都没填",IF(OR(N($F2135)&lt;0,N($G2135)&lt;0),"※金额不能填负数，方向反了就换一列填",IF($D2135="","※没填收支类别，分类报表会漏掉这一笔",IF(ISNA(MATCH($D2135,类别表,0)),"※收支类别不在【基础资料】的清单里",IF(AND($L2135="内部转账",$M2135=""),"△内部转账要在「对方账户」写上另一头",IF(AND($L2135="内部转账",$M2135=$C2135),"※对方账户跟本账户是同一个",IF(AND($L2135&lt;&gt;"内部转账",$M2135&lt;&gt;""),"△填了对方账户，但类别不是内部转账",IF($H2135&lt;0,"△这一笔之后该账户余额成负数了，核一下",""))))))))))))</f>
        <v/>
      </c>
    </row>
    <row r="2136">
      <c r="A2136" s="17">
        <f>IF($C2136="","",COUNTA($C$5:$C2136))</f>
        <v/>
      </c>
      <c r="B2136" s="20" t="n"/>
      <c r="C2136" s="18" t="n"/>
      <c r="D2136" s="18" t="n"/>
      <c r="E2136" s="26" t="n"/>
      <c r="F2136" s="19" t="n"/>
      <c r="G2136" s="19" t="n"/>
      <c r="H2136" s="27">
        <f>IF($C2136="","",ROUND(SUMIF(账户表,$C2136,账户期初)+SUMIFS($F$5:F2136,$C$5:C2136,$C2136)-SUMIFS($G$5:G2136,$C$5:C2136,$C2136),2))</f>
        <v/>
      </c>
      <c r="I2136" s="18" t="n"/>
      <c r="J2136" s="18" t="n"/>
      <c r="K2136" s="28">
        <f>IF($B2136="","",--TEXT($B2136,"yyyymm"))</f>
        <v/>
      </c>
      <c r="L2136" s="29">
        <f>IF($D2136="","",IFERROR(INDEX(类别属性,MATCH($D2136,类别表,0)),""))</f>
        <v/>
      </c>
      <c r="M2136" s="18" t="n"/>
      <c r="N2136" s="18" t="n"/>
      <c r="O2136" s="26" t="n"/>
      <c r="P2136" s="21">
        <f>IF($C2136="","",IF(ISNA(MATCH($C2136,账户表,0)),"※这个账户不在【基础资料】的账户档案里",IF($B2136="","※没填日期，这一笔不会进任何月份的报表",IF(AND($F2136&lt;&gt;"",$G2136&lt;&gt;""),"※收入和支出不能同时填",IF(AND(N($F2136)=0,N($G2136)=0),"※收入和支出都没填",IF(OR(N($F2136)&lt;0,N($G2136)&lt;0),"※金额不能填负数，方向反了就换一列填",IF($D2136="","※没填收支类别，分类报表会漏掉这一笔",IF(ISNA(MATCH($D2136,类别表,0)),"※收支类别不在【基础资料】的清单里",IF(AND($L2136="内部转账",$M2136=""),"△内部转账要在「对方账户」写上另一头",IF(AND($L2136="内部转账",$M2136=$C2136),"※对方账户跟本账户是同一个",IF(AND($L2136&lt;&gt;"内部转账",$M2136&lt;&gt;""),"△填了对方账户，但类别不是内部转账",IF($H2136&lt;0,"△这一笔之后该账户余额成负数了，核一下",""))))))))))))</f>
        <v/>
      </c>
    </row>
    <row r="2137">
      <c r="A2137" s="17">
        <f>IF($C2137="","",COUNTA($C$5:$C2137))</f>
        <v/>
      </c>
      <c r="B2137" s="20" t="n"/>
      <c r="C2137" s="18" t="n"/>
      <c r="D2137" s="18" t="n"/>
      <c r="E2137" s="26" t="n"/>
      <c r="F2137" s="19" t="n"/>
      <c r="G2137" s="19" t="n"/>
      <c r="H2137" s="27">
        <f>IF($C2137="","",ROUND(SUMIF(账户表,$C2137,账户期初)+SUMIFS($F$5:F2137,$C$5:C2137,$C2137)-SUMIFS($G$5:G2137,$C$5:C2137,$C2137),2))</f>
        <v/>
      </c>
      <c r="I2137" s="18" t="n"/>
      <c r="J2137" s="18" t="n"/>
      <c r="K2137" s="28">
        <f>IF($B2137="","",--TEXT($B2137,"yyyymm"))</f>
        <v/>
      </c>
      <c r="L2137" s="29">
        <f>IF($D2137="","",IFERROR(INDEX(类别属性,MATCH($D2137,类别表,0)),""))</f>
        <v/>
      </c>
      <c r="M2137" s="18" t="n"/>
      <c r="N2137" s="18" t="n"/>
      <c r="O2137" s="26" t="n"/>
      <c r="P2137" s="21">
        <f>IF($C2137="","",IF(ISNA(MATCH($C2137,账户表,0)),"※这个账户不在【基础资料】的账户档案里",IF($B2137="","※没填日期，这一笔不会进任何月份的报表",IF(AND($F2137&lt;&gt;"",$G2137&lt;&gt;""),"※收入和支出不能同时填",IF(AND(N($F2137)=0,N($G2137)=0),"※收入和支出都没填",IF(OR(N($F2137)&lt;0,N($G2137)&lt;0),"※金额不能填负数，方向反了就换一列填",IF($D2137="","※没填收支类别，分类报表会漏掉这一笔",IF(ISNA(MATCH($D2137,类别表,0)),"※收支类别不在【基础资料】的清单里",IF(AND($L2137="内部转账",$M2137=""),"△内部转账要在「对方账户」写上另一头",IF(AND($L2137="内部转账",$M2137=$C2137),"※对方账户跟本账户是同一个",IF(AND($L2137&lt;&gt;"内部转账",$M2137&lt;&gt;""),"△填了对方账户，但类别不是内部转账",IF($H2137&lt;0,"△这一笔之后该账户余额成负数了，核一下",""))))))))))))</f>
        <v/>
      </c>
    </row>
    <row r="2138">
      <c r="A2138" s="17">
        <f>IF($C2138="","",COUNTA($C$5:$C2138))</f>
        <v/>
      </c>
      <c r="B2138" s="20" t="n"/>
      <c r="C2138" s="18" t="n"/>
      <c r="D2138" s="18" t="n"/>
      <c r="E2138" s="26" t="n"/>
      <c r="F2138" s="19" t="n"/>
      <c r="G2138" s="19" t="n"/>
      <c r="H2138" s="27">
        <f>IF($C2138="","",ROUND(SUMIF(账户表,$C2138,账户期初)+SUMIFS($F$5:F2138,$C$5:C2138,$C2138)-SUMIFS($G$5:G2138,$C$5:C2138,$C2138),2))</f>
        <v/>
      </c>
      <c r="I2138" s="18" t="n"/>
      <c r="J2138" s="18" t="n"/>
      <c r="K2138" s="28">
        <f>IF($B2138="","",--TEXT($B2138,"yyyymm"))</f>
        <v/>
      </c>
      <c r="L2138" s="29">
        <f>IF($D2138="","",IFERROR(INDEX(类别属性,MATCH($D2138,类别表,0)),""))</f>
        <v/>
      </c>
      <c r="M2138" s="18" t="n"/>
      <c r="N2138" s="18" t="n"/>
      <c r="O2138" s="26" t="n"/>
      <c r="P2138" s="21">
        <f>IF($C2138="","",IF(ISNA(MATCH($C2138,账户表,0)),"※这个账户不在【基础资料】的账户档案里",IF($B2138="","※没填日期，这一笔不会进任何月份的报表",IF(AND($F2138&lt;&gt;"",$G2138&lt;&gt;""),"※收入和支出不能同时填",IF(AND(N($F2138)=0,N($G2138)=0),"※收入和支出都没填",IF(OR(N($F2138)&lt;0,N($G2138)&lt;0),"※金额不能填负数，方向反了就换一列填",IF($D2138="","※没填收支类别，分类报表会漏掉这一笔",IF(ISNA(MATCH($D2138,类别表,0)),"※收支类别不在【基础资料】的清单里",IF(AND($L2138="内部转账",$M2138=""),"△内部转账要在「对方账户」写上另一头",IF(AND($L2138="内部转账",$M2138=$C2138),"※对方账户跟本账户是同一个",IF(AND($L2138&lt;&gt;"内部转账",$M2138&lt;&gt;""),"△填了对方账户，但类别不是内部转账",IF($H2138&lt;0,"△这一笔之后该账户余额成负数了，核一下",""))))))))))))</f>
        <v/>
      </c>
    </row>
    <row r="2139">
      <c r="A2139" s="17">
        <f>IF($C2139="","",COUNTA($C$5:$C2139))</f>
        <v/>
      </c>
      <c r="B2139" s="20" t="n"/>
      <c r="C2139" s="18" t="n"/>
      <c r="D2139" s="18" t="n"/>
      <c r="E2139" s="26" t="n"/>
      <c r="F2139" s="19" t="n"/>
      <c r="G2139" s="19" t="n"/>
      <c r="H2139" s="27">
        <f>IF($C2139="","",ROUND(SUMIF(账户表,$C2139,账户期初)+SUMIFS($F$5:F2139,$C$5:C2139,$C2139)-SUMIFS($G$5:G2139,$C$5:C2139,$C2139),2))</f>
        <v/>
      </c>
      <c r="I2139" s="18" t="n"/>
      <c r="J2139" s="18" t="n"/>
      <c r="K2139" s="28">
        <f>IF($B2139="","",--TEXT($B2139,"yyyymm"))</f>
        <v/>
      </c>
      <c r="L2139" s="29">
        <f>IF($D2139="","",IFERROR(INDEX(类别属性,MATCH($D2139,类别表,0)),""))</f>
        <v/>
      </c>
      <c r="M2139" s="18" t="n"/>
      <c r="N2139" s="18" t="n"/>
      <c r="O2139" s="26" t="n"/>
      <c r="P2139" s="21">
        <f>IF($C2139="","",IF(ISNA(MATCH($C2139,账户表,0)),"※这个账户不在【基础资料】的账户档案里",IF($B2139="","※没填日期，这一笔不会进任何月份的报表",IF(AND($F2139&lt;&gt;"",$G2139&lt;&gt;""),"※收入和支出不能同时填",IF(AND(N($F2139)=0,N($G2139)=0),"※收入和支出都没填",IF(OR(N($F2139)&lt;0,N($G2139)&lt;0),"※金额不能填负数，方向反了就换一列填",IF($D2139="","※没填收支类别，分类报表会漏掉这一笔",IF(ISNA(MATCH($D2139,类别表,0)),"※收支类别不在【基础资料】的清单里",IF(AND($L2139="内部转账",$M2139=""),"△内部转账要在「对方账户」写上另一头",IF(AND($L2139="内部转账",$M2139=$C2139),"※对方账户跟本账户是同一个",IF(AND($L2139&lt;&gt;"内部转账",$M2139&lt;&gt;""),"△填了对方账户，但类别不是内部转账",IF($H2139&lt;0,"△这一笔之后该账户余额成负数了，核一下",""))))))))))))</f>
        <v/>
      </c>
    </row>
    <row r="2140">
      <c r="A2140" s="17">
        <f>IF($C2140="","",COUNTA($C$5:$C2140))</f>
        <v/>
      </c>
      <c r="B2140" s="20" t="n"/>
      <c r="C2140" s="18" t="n"/>
      <c r="D2140" s="18" t="n"/>
      <c r="E2140" s="26" t="n"/>
      <c r="F2140" s="19" t="n"/>
      <c r="G2140" s="19" t="n"/>
      <c r="H2140" s="27">
        <f>IF($C2140="","",ROUND(SUMIF(账户表,$C2140,账户期初)+SUMIFS($F$5:F2140,$C$5:C2140,$C2140)-SUMIFS($G$5:G2140,$C$5:C2140,$C2140),2))</f>
        <v/>
      </c>
      <c r="I2140" s="18" t="n"/>
      <c r="J2140" s="18" t="n"/>
      <c r="K2140" s="28">
        <f>IF($B2140="","",--TEXT($B2140,"yyyymm"))</f>
        <v/>
      </c>
      <c r="L2140" s="29">
        <f>IF($D2140="","",IFERROR(INDEX(类别属性,MATCH($D2140,类别表,0)),""))</f>
        <v/>
      </c>
      <c r="M2140" s="18" t="n"/>
      <c r="N2140" s="18" t="n"/>
      <c r="O2140" s="26" t="n"/>
      <c r="P2140" s="21">
        <f>IF($C2140="","",IF(ISNA(MATCH($C2140,账户表,0)),"※这个账户不在【基础资料】的账户档案里",IF($B2140="","※没填日期，这一笔不会进任何月份的报表",IF(AND($F2140&lt;&gt;"",$G2140&lt;&gt;""),"※收入和支出不能同时填",IF(AND(N($F2140)=0,N($G2140)=0),"※收入和支出都没填",IF(OR(N($F2140)&lt;0,N($G2140)&lt;0),"※金额不能填负数，方向反了就换一列填",IF($D2140="","※没填收支类别，分类报表会漏掉这一笔",IF(ISNA(MATCH($D2140,类别表,0)),"※收支类别不在【基础资料】的清单里",IF(AND($L2140="内部转账",$M2140=""),"△内部转账要在「对方账户」写上另一头",IF(AND($L2140="内部转账",$M2140=$C2140),"※对方账户跟本账户是同一个",IF(AND($L2140&lt;&gt;"内部转账",$M2140&lt;&gt;""),"△填了对方账户，但类别不是内部转账",IF($H2140&lt;0,"△这一笔之后该账户余额成负数了，核一下",""))))))))))))</f>
        <v/>
      </c>
    </row>
    <row r="2141">
      <c r="A2141" s="17">
        <f>IF($C2141="","",COUNTA($C$5:$C2141))</f>
        <v/>
      </c>
      <c r="B2141" s="20" t="n"/>
      <c r="C2141" s="18" t="n"/>
      <c r="D2141" s="18" t="n"/>
      <c r="E2141" s="26" t="n"/>
      <c r="F2141" s="19" t="n"/>
      <c r="G2141" s="19" t="n"/>
      <c r="H2141" s="27">
        <f>IF($C2141="","",ROUND(SUMIF(账户表,$C2141,账户期初)+SUMIFS($F$5:F2141,$C$5:C2141,$C2141)-SUMIFS($G$5:G2141,$C$5:C2141,$C2141),2))</f>
        <v/>
      </c>
      <c r="I2141" s="18" t="n"/>
      <c r="J2141" s="18" t="n"/>
      <c r="K2141" s="28">
        <f>IF($B2141="","",--TEXT($B2141,"yyyymm"))</f>
        <v/>
      </c>
      <c r="L2141" s="29">
        <f>IF($D2141="","",IFERROR(INDEX(类别属性,MATCH($D2141,类别表,0)),""))</f>
        <v/>
      </c>
      <c r="M2141" s="18" t="n"/>
      <c r="N2141" s="18" t="n"/>
      <c r="O2141" s="26" t="n"/>
      <c r="P2141" s="21">
        <f>IF($C2141="","",IF(ISNA(MATCH($C2141,账户表,0)),"※这个账户不在【基础资料】的账户档案里",IF($B2141="","※没填日期，这一笔不会进任何月份的报表",IF(AND($F2141&lt;&gt;"",$G2141&lt;&gt;""),"※收入和支出不能同时填",IF(AND(N($F2141)=0,N($G2141)=0),"※收入和支出都没填",IF(OR(N($F2141)&lt;0,N($G2141)&lt;0),"※金额不能填负数，方向反了就换一列填",IF($D2141="","※没填收支类别，分类报表会漏掉这一笔",IF(ISNA(MATCH($D2141,类别表,0)),"※收支类别不在【基础资料】的清单里",IF(AND($L2141="内部转账",$M2141=""),"△内部转账要在「对方账户」写上另一头",IF(AND($L2141="内部转账",$M2141=$C2141),"※对方账户跟本账户是同一个",IF(AND($L2141&lt;&gt;"内部转账",$M2141&lt;&gt;""),"△填了对方账户，但类别不是内部转账",IF($H2141&lt;0,"△这一笔之后该账户余额成负数了，核一下",""))))))))))))</f>
        <v/>
      </c>
    </row>
    <row r="2142">
      <c r="A2142" s="17">
        <f>IF($C2142="","",COUNTA($C$5:$C2142))</f>
        <v/>
      </c>
      <c r="B2142" s="20" t="n"/>
      <c r="C2142" s="18" t="n"/>
      <c r="D2142" s="18" t="n"/>
      <c r="E2142" s="26" t="n"/>
      <c r="F2142" s="19" t="n"/>
      <c r="G2142" s="19" t="n"/>
      <c r="H2142" s="27">
        <f>IF($C2142="","",ROUND(SUMIF(账户表,$C2142,账户期初)+SUMIFS($F$5:F2142,$C$5:C2142,$C2142)-SUMIFS($G$5:G2142,$C$5:C2142,$C2142),2))</f>
        <v/>
      </c>
      <c r="I2142" s="18" t="n"/>
      <c r="J2142" s="18" t="n"/>
      <c r="K2142" s="28">
        <f>IF($B2142="","",--TEXT($B2142,"yyyymm"))</f>
        <v/>
      </c>
      <c r="L2142" s="29">
        <f>IF($D2142="","",IFERROR(INDEX(类别属性,MATCH($D2142,类别表,0)),""))</f>
        <v/>
      </c>
      <c r="M2142" s="18" t="n"/>
      <c r="N2142" s="18" t="n"/>
      <c r="O2142" s="26" t="n"/>
      <c r="P2142" s="21">
        <f>IF($C2142="","",IF(ISNA(MATCH($C2142,账户表,0)),"※这个账户不在【基础资料】的账户档案里",IF($B2142="","※没填日期，这一笔不会进任何月份的报表",IF(AND($F2142&lt;&gt;"",$G2142&lt;&gt;""),"※收入和支出不能同时填",IF(AND(N($F2142)=0,N($G2142)=0),"※收入和支出都没填",IF(OR(N($F2142)&lt;0,N($G2142)&lt;0),"※金额不能填负数，方向反了就换一列填",IF($D2142="","※没填收支类别，分类报表会漏掉这一笔",IF(ISNA(MATCH($D2142,类别表,0)),"※收支类别不在【基础资料】的清单里",IF(AND($L2142="内部转账",$M2142=""),"△内部转账要在「对方账户」写上另一头",IF(AND($L2142="内部转账",$M2142=$C2142),"※对方账户跟本账户是同一个",IF(AND($L2142&lt;&gt;"内部转账",$M2142&lt;&gt;""),"△填了对方账户，但类别不是内部转账",IF($H2142&lt;0,"△这一笔之后该账户余额成负数了，核一下",""))))))))))))</f>
        <v/>
      </c>
    </row>
    <row r="2143">
      <c r="A2143" s="17">
        <f>IF($C2143="","",COUNTA($C$5:$C2143))</f>
        <v/>
      </c>
      <c r="B2143" s="20" t="n"/>
      <c r="C2143" s="18" t="n"/>
      <c r="D2143" s="18" t="n"/>
      <c r="E2143" s="26" t="n"/>
      <c r="F2143" s="19" t="n"/>
      <c r="G2143" s="19" t="n"/>
      <c r="H2143" s="27">
        <f>IF($C2143="","",ROUND(SUMIF(账户表,$C2143,账户期初)+SUMIFS($F$5:F2143,$C$5:C2143,$C2143)-SUMIFS($G$5:G2143,$C$5:C2143,$C2143),2))</f>
        <v/>
      </c>
      <c r="I2143" s="18" t="n"/>
      <c r="J2143" s="18" t="n"/>
      <c r="K2143" s="28">
        <f>IF($B2143="","",--TEXT($B2143,"yyyymm"))</f>
        <v/>
      </c>
      <c r="L2143" s="29">
        <f>IF($D2143="","",IFERROR(INDEX(类别属性,MATCH($D2143,类别表,0)),""))</f>
        <v/>
      </c>
      <c r="M2143" s="18" t="n"/>
      <c r="N2143" s="18" t="n"/>
      <c r="O2143" s="26" t="n"/>
      <c r="P2143" s="21">
        <f>IF($C2143="","",IF(ISNA(MATCH($C2143,账户表,0)),"※这个账户不在【基础资料】的账户档案里",IF($B2143="","※没填日期，这一笔不会进任何月份的报表",IF(AND($F2143&lt;&gt;"",$G2143&lt;&gt;""),"※收入和支出不能同时填",IF(AND(N($F2143)=0,N($G2143)=0),"※收入和支出都没填",IF(OR(N($F2143)&lt;0,N($G2143)&lt;0),"※金额不能填负数，方向反了就换一列填",IF($D2143="","※没填收支类别，分类报表会漏掉这一笔",IF(ISNA(MATCH($D2143,类别表,0)),"※收支类别不在【基础资料】的清单里",IF(AND($L2143="内部转账",$M2143=""),"△内部转账要在「对方账户」写上另一头",IF(AND($L2143="内部转账",$M2143=$C2143),"※对方账户跟本账户是同一个",IF(AND($L2143&lt;&gt;"内部转账",$M2143&lt;&gt;""),"△填了对方账户，但类别不是内部转账",IF($H2143&lt;0,"△这一笔之后该账户余额成负数了，核一下",""))))))))))))</f>
        <v/>
      </c>
    </row>
    <row r="2144">
      <c r="A2144" s="17">
        <f>IF($C2144="","",COUNTA($C$5:$C2144))</f>
        <v/>
      </c>
      <c r="B2144" s="20" t="n"/>
      <c r="C2144" s="18" t="n"/>
      <c r="D2144" s="18" t="n"/>
      <c r="E2144" s="26" t="n"/>
      <c r="F2144" s="19" t="n"/>
      <c r="G2144" s="19" t="n"/>
      <c r="H2144" s="27">
        <f>IF($C2144="","",ROUND(SUMIF(账户表,$C2144,账户期初)+SUMIFS($F$5:F2144,$C$5:C2144,$C2144)-SUMIFS($G$5:G2144,$C$5:C2144,$C2144),2))</f>
        <v/>
      </c>
      <c r="I2144" s="18" t="n"/>
      <c r="J2144" s="18" t="n"/>
      <c r="K2144" s="28">
        <f>IF($B2144="","",--TEXT($B2144,"yyyymm"))</f>
        <v/>
      </c>
      <c r="L2144" s="29">
        <f>IF($D2144="","",IFERROR(INDEX(类别属性,MATCH($D2144,类别表,0)),""))</f>
        <v/>
      </c>
      <c r="M2144" s="18" t="n"/>
      <c r="N2144" s="18" t="n"/>
      <c r="O2144" s="26" t="n"/>
      <c r="P2144" s="21">
        <f>IF($C2144="","",IF(ISNA(MATCH($C2144,账户表,0)),"※这个账户不在【基础资料】的账户档案里",IF($B2144="","※没填日期，这一笔不会进任何月份的报表",IF(AND($F2144&lt;&gt;"",$G2144&lt;&gt;""),"※收入和支出不能同时填",IF(AND(N($F2144)=0,N($G2144)=0),"※收入和支出都没填",IF(OR(N($F2144)&lt;0,N($G2144)&lt;0),"※金额不能填负数，方向反了就换一列填",IF($D2144="","※没填收支类别，分类报表会漏掉这一笔",IF(ISNA(MATCH($D2144,类别表,0)),"※收支类别不在【基础资料】的清单里",IF(AND($L2144="内部转账",$M2144=""),"△内部转账要在「对方账户」写上另一头",IF(AND($L2144="内部转账",$M2144=$C2144),"※对方账户跟本账户是同一个",IF(AND($L2144&lt;&gt;"内部转账",$M2144&lt;&gt;""),"△填了对方账户，但类别不是内部转账",IF($H2144&lt;0,"△这一笔之后该账户余额成负数了，核一下",""))))))))))))</f>
        <v/>
      </c>
    </row>
    <row r="2145">
      <c r="A2145" s="17">
        <f>IF($C2145="","",COUNTA($C$5:$C2145))</f>
        <v/>
      </c>
      <c r="B2145" s="20" t="n"/>
      <c r="C2145" s="18" t="n"/>
      <c r="D2145" s="18" t="n"/>
      <c r="E2145" s="26" t="n"/>
      <c r="F2145" s="19" t="n"/>
      <c r="G2145" s="19" t="n"/>
      <c r="H2145" s="27">
        <f>IF($C2145="","",ROUND(SUMIF(账户表,$C2145,账户期初)+SUMIFS($F$5:F2145,$C$5:C2145,$C2145)-SUMIFS($G$5:G2145,$C$5:C2145,$C2145),2))</f>
        <v/>
      </c>
      <c r="I2145" s="18" t="n"/>
      <c r="J2145" s="18" t="n"/>
      <c r="K2145" s="28">
        <f>IF($B2145="","",--TEXT($B2145,"yyyymm"))</f>
        <v/>
      </c>
      <c r="L2145" s="29">
        <f>IF($D2145="","",IFERROR(INDEX(类别属性,MATCH($D2145,类别表,0)),""))</f>
        <v/>
      </c>
      <c r="M2145" s="18" t="n"/>
      <c r="N2145" s="18" t="n"/>
      <c r="O2145" s="26" t="n"/>
      <c r="P2145" s="21">
        <f>IF($C2145="","",IF(ISNA(MATCH($C2145,账户表,0)),"※这个账户不在【基础资料】的账户档案里",IF($B2145="","※没填日期，这一笔不会进任何月份的报表",IF(AND($F2145&lt;&gt;"",$G2145&lt;&gt;""),"※收入和支出不能同时填",IF(AND(N($F2145)=0,N($G2145)=0),"※收入和支出都没填",IF(OR(N($F2145)&lt;0,N($G2145)&lt;0),"※金额不能填负数，方向反了就换一列填",IF($D2145="","※没填收支类别，分类报表会漏掉这一笔",IF(ISNA(MATCH($D2145,类别表,0)),"※收支类别不在【基础资料】的清单里",IF(AND($L2145="内部转账",$M2145=""),"△内部转账要在「对方账户」写上另一头",IF(AND($L2145="内部转账",$M2145=$C2145),"※对方账户跟本账户是同一个",IF(AND($L2145&lt;&gt;"内部转账",$M2145&lt;&gt;""),"△填了对方账户，但类别不是内部转账",IF($H2145&lt;0,"△这一笔之后该账户余额成负数了，核一下",""))))))))))))</f>
        <v/>
      </c>
    </row>
    <row r="2146">
      <c r="A2146" s="17">
        <f>IF($C2146="","",COUNTA($C$5:$C2146))</f>
        <v/>
      </c>
      <c r="B2146" s="20" t="n"/>
      <c r="C2146" s="18" t="n"/>
      <c r="D2146" s="18" t="n"/>
      <c r="E2146" s="26" t="n"/>
      <c r="F2146" s="19" t="n"/>
      <c r="G2146" s="19" t="n"/>
      <c r="H2146" s="27">
        <f>IF($C2146="","",ROUND(SUMIF(账户表,$C2146,账户期初)+SUMIFS($F$5:F2146,$C$5:C2146,$C2146)-SUMIFS($G$5:G2146,$C$5:C2146,$C2146),2))</f>
        <v/>
      </c>
      <c r="I2146" s="18" t="n"/>
      <c r="J2146" s="18" t="n"/>
      <c r="K2146" s="28">
        <f>IF($B2146="","",--TEXT($B2146,"yyyymm"))</f>
        <v/>
      </c>
      <c r="L2146" s="29">
        <f>IF($D2146="","",IFERROR(INDEX(类别属性,MATCH($D2146,类别表,0)),""))</f>
        <v/>
      </c>
      <c r="M2146" s="18" t="n"/>
      <c r="N2146" s="18" t="n"/>
      <c r="O2146" s="26" t="n"/>
      <c r="P2146" s="21">
        <f>IF($C2146="","",IF(ISNA(MATCH($C2146,账户表,0)),"※这个账户不在【基础资料】的账户档案里",IF($B2146="","※没填日期，这一笔不会进任何月份的报表",IF(AND($F2146&lt;&gt;"",$G2146&lt;&gt;""),"※收入和支出不能同时填",IF(AND(N($F2146)=0,N($G2146)=0),"※收入和支出都没填",IF(OR(N($F2146)&lt;0,N($G2146)&lt;0),"※金额不能填负数，方向反了就换一列填",IF($D2146="","※没填收支类别，分类报表会漏掉这一笔",IF(ISNA(MATCH($D2146,类别表,0)),"※收支类别不在【基础资料】的清单里",IF(AND($L2146="内部转账",$M2146=""),"△内部转账要在「对方账户」写上另一头",IF(AND($L2146="内部转账",$M2146=$C2146),"※对方账户跟本账户是同一个",IF(AND($L2146&lt;&gt;"内部转账",$M2146&lt;&gt;""),"△填了对方账户，但类别不是内部转账",IF($H2146&lt;0,"△这一笔之后该账户余额成负数了，核一下",""))))))))))))</f>
        <v/>
      </c>
    </row>
    <row r="2147">
      <c r="A2147" s="17">
        <f>IF($C2147="","",COUNTA($C$5:$C2147))</f>
        <v/>
      </c>
      <c r="B2147" s="20" t="n"/>
      <c r="C2147" s="18" t="n"/>
      <c r="D2147" s="18" t="n"/>
      <c r="E2147" s="26" t="n"/>
      <c r="F2147" s="19" t="n"/>
      <c r="G2147" s="19" t="n"/>
      <c r="H2147" s="27">
        <f>IF($C2147="","",ROUND(SUMIF(账户表,$C2147,账户期初)+SUMIFS($F$5:F2147,$C$5:C2147,$C2147)-SUMIFS($G$5:G2147,$C$5:C2147,$C2147),2))</f>
        <v/>
      </c>
      <c r="I2147" s="18" t="n"/>
      <c r="J2147" s="18" t="n"/>
      <c r="K2147" s="28">
        <f>IF($B2147="","",--TEXT($B2147,"yyyymm"))</f>
        <v/>
      </c>
      <c r="L2147" s="29">
        <f>IF($D2147="","",IFERROR(INDEX(类别属性,MATCH($D2147,类别表,0)),""))</f>
        <v/>
      </c>
      <c r="M2147" s="18" t="n"/>
      <c r="N2147" s="18" t="n"/>
      <c r="O2147" s="26" t="n"/>
      <c r="P2147" s="21">
        <f>IF($C2147="","",IF(ISNA(MATCH($C2147,账户表,0)),"※这个账户不在【基础资料】的账户档案里",IF($B2147="","※没填日期，这一笔不会进任何月份的报表",IF(AND($F2147&lt;&gt;"",$G2147&lt;&gt;""),"※收入和支出不能同时填",IF(AND(N($F2147)=0,N($G2147)=0),"※收入和支出都没填",IF(OR(N($F2147)&lt;0,N($G2147)&lt;0),"※金额不能填负数，方向反了就换一列填",IF($D2147="","※没填收支类别，分类报表会漏掉这一笔",IF(ISNA(MATCH($D2147,类别表,0)),"※收支类别不在【基础资料】的清单里",IF(AND($L2147="内部转账",$M2147=""),"△内部转账要在「对方账户」写上另一头",IF(AND($L2147="内部转账",$M2147=$C2147),"※对方账户跟本账户是同一个",IF(AND($L2147&lt;&gt;"内部转账",$M2147&lt;&gt;""),"△填了对方账户，但类别不是内部转账",IF($H2147&lt;0,"△这一笔之后该账户余额成负数了，核一下",""))))))))))))</f>
        <v/>
      </c>
    </row>
    <row r="2148">
      <c r="A2148" s="17">
        <f>IF($C2148="","",COUNTA($C$5:$C2148))</f>
        <v/>
      </c>
      <c r="B2148" s="20" t="n"/>
      <c r="C2148" s="18" t="n"/>
      <c r="D2148" s="18" t="n"/>
      <c r="E2148" s="26" t="n"/>
      <c r="F2148" s="19" t="n"/>
      <c r="G2148" s="19" t="n"/>
      <c r="H2148" s="27">
        <f>IF($C2148="","",ROUND(SUMIF(账户表,$C2148,账户期初)+SUMIFS($F$5:F2148,$C$5:C2148,$C2148)-SUMIFS($G$5:G2148,$C$5:C2148,$C2148),2))</f>
        <v/>
      </c>
      <c r="I2148" s="18" t="n"/>
      <c r="J2148" s="18" t="n"/>
      <c r="K2148" s="28">
        <f>IF($B2148="","",--TEXT($B2148,"yyyymm"))</f>
        <v/>
      </c>
      <c r="L2148" s="29">
        <f>IF($D2148="","",IFERROR(INDEX(类别属性,MATCH($D2148,类别表,0)),""))</f>
        <v/>
      </c>
      <c r="M2148" s="18" t="n"/>
      <c r="N2148" s="18" t="n"/>
      <c r="O2148" s="26" t="n"/>
      <c r="P2148" s="21">
        <f>IF($C2148="","",IF(ISNA(MATCH($C2148,账户表,0)),"※这个账户不在【基础资料】的账户档案里",IF($B2148="","※没填日期，这一笔不会进任何月份的报表",IF(AND($F2148&lt;&gt;"",$G2148&lt;&gt;""),"※收入和支出不能同时填",IF(AND(N($F2148)=0,N($G2148)=0),"※收入和支出都没填",IF(OR(N($F2148)&lt;0,N($G2148)&lt;0),"※金额不能填负数，方向反了就换一列填",IF($D2148="","※没填收支类别，分类报表会漏掉这一笔",IF(ISNA(MATCH($D2148,类别表,0)),"※收支类别不在【基础资料】的清单里",IF(AND($L2148="内部转账",$M2148=""),"△内部转账要在「对方账户」写上另一头",IF(AND($L2148="内部转账",$M2148=$C2148),"※对方账户跟本账户是同一个",IF(AND($L2148&lt;&gt;"内部转账",$M2148&lt;&gt;""),"△填了对方账户，但类别不是内部转账",IF($H2148&lt;0,"△这一笔之后该账户余额成负数了，核一下",""))))))))))))</f>
        <v/>
      </c>
    </row>
    <row r="2149">
      <c r="A2149" s="17">
        <f>IF($C2149="","",COUNTA($C$5:$C2149))</f>
        <v/>
      </c>
      <c r="B2149" s="20" t="n"/>
      <c r="C2149" s="18" t="n"/>
      <c r="D2149" s="18" t="n"/>
      <c r="E2149" s="26" t="n"/>
      <c r="F2149" s="19" t="n"/>
      <c r="G2149" s="19" t="n"/>
      <c r="H2149" s="27">
        <f>IF($C2149="","",ROUND(SUMIF(账户表,$C2149,账户期初)+SUMIFS($F$5:F2149,$C$5:C2149,$C2149)-SUMIFS($G$5:G2149,$C$5:C2149,$C2149),2))</f>
        <v/>
      </c>
      <c r="I2149" s="18" t="n"/>
      <c r="J2149" s="18" t="n"/>
      <c r="K2149" s="28">
        <f>IF($B2149="","",--TEXT($B2149,"yyyymm"))</f>
        <v/>
      </c>
      <c r="L2149" s="29">
        <f>IF($D2149="","",IFERROR(INDEX(类别属性,MATCH($D2149,类别表,0)),""))</f>
        <v/>
      </c>
      <c r="M2149" s="18" t="n"/>
      <c r="N2149" s="18" t="n"/>
      <c r="O2149" s="26" t="n"/>
      <c r="P2149" s="21">
        <f>IF($C2149="","",IF(ISNA(MATCH($C2149,账户表,0)),"※这个账户不在【基础资料】的账户档案里",IF($B2149="","※没填日期，这一笔不会进任何月份的报表",IF(AND($F2149&lt;&gt;"",$G2149&lt;&gt;""),"※收入和支出不能同时填",IF(AND(N($F2149)=0,N($G2149)=0),"※收入和支出都没填",IF(OR(N($F2149)&lt;0,N($G2149)&lt;0),"※金额不能填负数，方向反了就换一列填",IF($D2149="","※没填收支类别，分类报表会漏掉这一笔",IF(ISNA(MATCH($D2149,类别表,0)),"※收支类别不在【基础资料】的清单里",IF(AND($L2149="内部转账",$M2149=""),"△内部转账要在「对方账户」写上另一头",IF(AND($L2149="内部转账",$M2149=$C2149),"※对方账户跟本账户是同一个",IF(AND($L2149&lt;&gt;"内部转账",$M2149&lt;&gt;""),"△填了对方账户，但类别不是内部转账",IF($H2149&lt;0,"△这一笔之后该账户余额成负数了，核一下",""))))))))))))</f>
        <v/>
      </c>
    </row>
    <row r="2150">
      <c r="A2150" s="17">
        <f>IF($C2150="","",COUNTA($C$5:$C2150))</f>
        <v/>
      </c>
      <c r="B2150" s="20" t="n"/>
      <c r="C2150" s="18" t="n"/>
      <c r="D2150" s="18" t="n"/>
      <c r="E2150" s="26" t="n"/>
      <c r="F2150" s="19" t="n"/>
      <c r="G2150" s="19" t="n"/>
      <c r="H2150" s="27">
        <f>IF($C2150="","",ROUND(SUMIF(账户表,$C2150,账户期初)+SUMIFS($F$5:F2150,$C$5:C2150,$C2150)-SUMIFS($G$5:G2150,$C$5:C2150,$C2150),2))</f>
        <v/>
      </c>
      <c r="I2150" s="18" t="n"/>
      <c r="J2150" s="18" t="n"/>
      <c r="K2150" s="28">
        <f>IF($B2150="","",--TEXT($B2150,"yyyymm"))</f>
        <v/>
      </c>
      <c r="L2150" s="29">
        <f>IF($D2150="","",IFERROR(INDEX(类别属性,MATCH($D2150,类别表,0)),""))</f>
        <v/>
      </c>
      <c r="M2150" s="18" t="n"/>
      <c r="N2150" s="18" t="n"/>
      <c r="O2150" s="26" t="n"/>
      <c r="P2150" s="21">
        <f>IF($C2150="","",IF(ISNA(MATCH($C2150,账户表,0)),"※这个账户不在【基础资料】的账户档案里",IF($B2150="","※没填日期，这一笔不会进任何月份的报表",IF(AND($F2150&lt;&gt;"",$G2150&lt;&gt;""),"※收入和支出不能同时填",IF(AND(N($F2150)=0,N($G2150)=0),"※收入和支出都没填",IF(OR(N($F2150)&lt;0,N($G2150)&lt;0),"※金额不能填负数，方向反了就换一列填",IF($D2150="","※没填收支类别，分类报表会漏掉这一笔",IF(ISNA(MATCH($D2150,类别表,0)),"※收支类别不在【基础资料】的清单里",IF(AND($L2150="内部转账",$M2150=""),"△内部转账要在「对方账户」写上另一头",IF(AND($L2150="内部转账",$M2150=$C2150),"※对方账户跟本账户是同一个",IF(AND($L2150&lt;&gt;"内部转账",$M2150&lt;&gt;""),"△填了对方账户，但类别不是内部转账",IF($H2150&lt;0,"△这一笔之后该账户余额成负数了，核一下",""))))))))))))</f>
        <v/>
      </c>
    </row>
    <row r="2151">
      <c r="A2151" s="17">
        <f>IF($C2151="","",COUNTA($C$5:$C2151))</f>
        <v/>
      </c>
      <c r="B2151" s="20" t="n"/>
      <c r="C2151" s="18" t="n"/>
      <c r="D2151" s="18" t="n"/>
      <c r="E2151" s="26" t="n"/>
      <c r="F2151" s="19" t="n"/>
      <c r="G2151" s="19" t="n"/>
      <c r="H2151" s="27">
        <f>IF($C2151="","",ROUND(SUMIF(账户表,$C2151,账户期初)+SUMIFS($F$5:F2151,$C$5:C2151,$C2151)-SUMIFS($G$5:G2151,$C$5:C2151,$C2151),2))</f>
        <v/>
      </c>
      <c r="I2151" s="18" t="n"/>
      <c r="J2151" s="18" t="n"/>
      <c r="K2151" s="28">
        <f>IF($B2151="","",--TEXT($B2151,"yyyymm"))</f>
        <v/>
      </c>
      <c r="L2151" s="29">
        <f>IF($D2151="","",IFERROR(INDEX(类别属性,MATCH($D2151,类别表,0)),""))</f>
        <v/>
      </c>
      <c r="M2151" s="18" t="n"/>
      <c r="N2151" s="18" t="n"/>
      <c r="O2151" s="26" t="n"/>
      <c r="P2151" s="21">
        <f>IF($C2151="","",IF(ISNA(MATCH($C2151,账户表,0)),"※这个账户不在【基础资料】的账户档案里",IF($B2151="","※没填日期，这一笔不会进任何月份的报表",IF(AND($F2151&lt;&gt;"",$G2151&lt;&gt;""),"※收入和支出不能同时填",IF(AND(N($F2151)=0,N($G2151)=0),"※收入和支出都没填",IF(OR(N($F2151)&lt;0,N($G2151)&lt;0),"※金额不能填负数，方向反了就换一列填",IF($D2151="","※没填收支类别，分类报表会漏掉这一笔",IF(ISNA(MATCH($D2151,类别表,0)),"※收支类别不在【基础资料】的清单里",IF(AND($L2151="内部转账",$M2151=""),"△内部转账要在「对方账户」写上另一头",IF(AND($L2151="内部转账",$M2151=$C2151),"※对方账户跟本账户是同一个",IF(AND($L2151&lt;&gt;"内部转账",$M2151&lt;&gt;""),"△填了对方账户，但类别不是内部转账",IF($H2151&lt;0,"△这一笔之后该账户余额成负数了，核一下",""))))))))))))</f>
        <v/>
      </c>
    </row>
    <row r="2152">
      <c r="A2152" s="17">
        <f>IF($C2152="","",COUNTA($C$5:$C2152))</f>
        <v/>
      </c>
      <c r="B2152" s="20" t="n"/>
      <c r="C2152" s="18" t="n"/>
      <c r="D2152" s="18" t="n"/>
      <c r="E2152" s="26" t="n"/>
      <c r="F2152" s="19" t="n"/>
      <c r="G2152" s="19" t="n"/>
      <c r="H2152" s="27">
        <f>IF($C2152="","",ROUND(SUMIF(账户表,$C2152,账户期初)+SUMIFS($F$5:F2152,$C$5:C2152,$C2152)-SUMIFS($G$5:G2152,$C$5:C2152,$C2152),2))</f>
        <v/>
      </c>
      <c r="I2152" s="18" t="n"/>
      <c r="J2152" s="18" t="n"/>
      <c r="K2152" s="28">
        <f>IF($B2152="","",--TEXT($B2152,"yyyymm"))</f>
        <v/>
      </c>
      <c r="L2152" s="29">
        <f>IF($D2152="","",IFERROR(INDEX(类别属性,MATCH($D2152,类别表,0)),""))</f>
        <v/>
      </c>
      <c r="M2152" s="18" t="n"/>
      <c r="N2152" s="18" t="n"/>
      <c r="O2152" s="26" t="n"/>
      <c r="P2152" s="21">
        <f>IF($C2152="","",IF(ISNA(MATCH($C2152,账户表,0)),"※这个账户不在【基础资料】的账户档案里",IF($B2152="","※没填日期，这一笔不会进任何月份的报表",IF(AND($F2152&lt;&gt;"",$G2152&lt;&gt;""),"※收入和支出不能同时填",IF(AND(N($F2152)=0,N($G2152)=0),"※收入和支出都没填",IF(OR(N($F2152)&lt;0,N($G2152)&lt;0),"※金额不能填负数，方向反了就换一列填",IF($D2152="","※没填收支类别，分类报表会漏掉这一笔",IF(ISNA(MATCH($D2152,类别表,0)),"※收支类别不在【基础资料】的清单里",IF(AND($L2152="内部转账",$M2152=""),"△内部转账要在「对方账户」写上另一头",IF(AND($L2152="内部转账",$M2152=$C2152),"※对方账户跟本账户是同一个",IF(AND($L2152&lt;&gt;"内部转账",$M2152&lt;&gt;""),"△填了对方账户，但类别不是内部转账",IF($H2152&lt;0,"△这一笔之后该账户余额成负数了，核一下",""))))))))))))</f>
        <v/>
      </c>
    </row>
    <row r="2153">
      <c r="A2153" s="17">
        <f>IF($C2153="","",COUNTA($C$5:$C2153))</f>
        <v/>
      </c>
      <c r="B2153" s="20" t="n"/>
      <c r="C2153" s="18" t="n"/>
      <c r="D2153" s="18" t="n"/>
      <c r="E2153" s="26" t="n"/>
      <c r="F2153" s="19" t="n"/>
      <c r="G2153" s="19" t="n"/>
      <c r="H2153" s="27">
        <f>IF($C2153="","",ROUND(SUMIF(账户表,$C2153,账户期初)+SUMIFS($F$5:F2153,$C$5:C2153,$C2153)-SUMIFS($G$5:G2153,$C$5:C2153,$C2153),2))</f>
        <v/>
      </c>
      <c r="I2153" s="18" t="n"/>
      <c r="J2153" s="18" t="n"/>
      <c r="K2153" s="28">
        <f>IF($B2153="","",--TEXT($B2153,"yyyymm"))</f>
        <v/>
      </c>
      <c r="L2153" s="29">
        <f>IF($D2153="","",IFERROR(INDEX(类别属性,MATCH($D2153,类别表,0)),""))</f>
        <v/>
      </c>
      <c r="M2153" s="18" t="n"/>
      <c r="N2153" s="18" t="n"/>
      <c r="O2153" s="26" t="n"/>
      <c r="P2153" s="21">
        <f>IF($C2153="","",IF(ISNA(MATCH($C2153,账户表,0)),"※这个账户不在【基础资料】的账户档案里",IF($B2153="","※没填日期，这一笔不会进任何月份的报表",IF(AND($F2153&lt;&gt;"",$G2153&lt;&gt;""),"※收入和支出不能同时填",IF(AND(N($F2153)=0,N($G2153)=0),"※收入和支出都没填",IF(OR(N($F2153)&lt;0,N($G2153)&lt;0),"※金额不能填负数，方向反了就换一列填",IF($D2153="","※没填收支类别，分类报表会漏掉这一笔",IF(ISNA(MATCH($D2153,类别表,0)),"※收支类别不在【基础资料】的清单里",IF(AND($L2153="内部转账",$M2153=""),"△内部转账要在「对方账户」写上另一头",IF(AND($L2153="内部转账",$M2153=$C2153),"※对方账户跟本账户是同一个",IF(AND($L2153&lt;&gt;"内部转账",$M2153&lt;&gt;""),"△填了对方账户，但类别不是内部转账",IF($H2153&lt;0,"△这一笔之后该账户余额成负数了，核一下",""))))))))))))</f>
        <v/>
      </c>
    </row>
    <row r="2154">
      <c r="A2154" s="17">
        <f>IF($C2154="","",COUNTA($C$5:$C2154))</f>
        <v/>
      </c>
      <c r="B2154" s="20" t="n"/>
      <c r="C2154" s="18" t="n"/>
      <c r="D2154" s="18" t="n"/>
      <c r="E2154" s="26" t="n"/>
      <c r="F2154" s="19" t="n"/>
      <c r="G2154" s="19" t="n"/>
      <c r="H2154" s="27">
        <f>IF($C2154="","",ROUND(SUMIF(账户表,$C2154,账户期初)+SUMIFS($F$5:F2154,$C$5:C2154,$C2154)-SUMIFS($G$5:G2154,$C$5:C2154,$C2154),2))</f>
        <v/>
      </c>
      <c r="I2154" s="18" t="n"/>
      <c r="J2154" s="18" t="n"/>
      <c r="K2154" s="28">
        <f>IF($B2154="","",--TEXT($B2154,"yyyymm"))</f>
        <v/>
      </c>
      <c r="L2154" s="29">
        <f>IF($D2154="","",IFERROR(INDEX(类别属性,MATCH($D2154,类别表,0)),""))</f>
        <v/>
      </c>
      <c r="M2154" s="18" t="n"/>
      <c r="N2154" s="18" t="n"/>
      <c r="O2154" s="26" t="n"/>
      <c r="P2154" s="21">
        <f>IF($C2154="","",IF(ISNA(MATCH($C2154,账户表,0)),"※这个账户不在【基础资料】的账户档案里",IF($B2154="","※没填日期，这一笔不会进任何月份的报表",IF(AND($F2154&lt;&gt;"",$G2154&lt;&gt;""),"※收入和支出不能同时填",IF(AND(N($F2154)=0,N($G2154)=0),"※收入和支出都没填",IF(OR(N($F2154)&lt;0,N($G2154)&lt;0),"※金额不能填负数，方向反了就换一列填",IF($D2154="","※没填收支类别，分类报表会漏掉这一笔",IF(ISNA(MATCH($D2154,类别表,0)),"※收支类别不在【基础资料】的清单里",IF(AND($L2154="内部转账",$M2154=""),"△内部转账要在「对方账户」写上另一头",IF(AND($L2154="内部转账",$M2154=$C2154),"※对方账户跟本账户是同一个",IF(AND($L2154&lt;&gt;"内部转账",$M2154&lt;&gt;""),"△填了对方账户，但类别不是内部转账",IF($H2154&lt;0,"△这一笔之后该账户余额成负数了，核一下",""))))))))))))</f>
        <v/>
      </c>
    </row>
    <row r="2155">
      <c r="A2155" s="17">
        <f>IF($C2155="","",COUNTA($C$5:$C2155))</f>
        <v/>
      </c>
      <c r="B2155" s="20" t="n"/>
      <c r="C2155" s="18" t="n"/>
      <c r="D2155" s="18" t="n"/>
      <c r="E2155" s="26" t="n"/>
      <c r="F2155" s="19" t="n"/>
      <c r="G2155" s="19" t="n"/>
      <c r="H2155" s="27">
        <f>IF($C2155="","",ROUND(SUMIF(账户表,$C2155,账户期初)+SUMIFS($F$5:F2155,$C$5:C2155,$C2155)-SUMIFS($G$5:G2155,$C$5:C2155,$C2155),2))</f>
        <v/>
      </c>
      <c r="I2155" s="18" t="n"/>
      <c r="J2155" s="18" t="n"/>
      <c r="K2155" s="28">
        <f>IF($B2155="","",--TEXT($B2155,"yyyymm"))</f>
        <v/>
      </c>
      <c r="L2155" s="29">
        <f>IF($D2155="","",IFERROR(INDEX(类别属性,MATCH($D2155,类别表,0)),""))</f>
        <v/>
      </c>
      <c r="M2155" s="18" t="n"/>
      <c r="N2155" s="18" t="n"/>
      <c r="O2155" s="26" t="n"/>
      <c r="P2155" s="21">
        <f>IF($C2155="","",IF(ISNA(MATCH($C2155,账户表,0)),"※这个账户不在【基础资料】的账户档案里",IF($B2155="","※没填日期，这一笔不会进任何月份的报表",IF(AND($F2155&lt;&gt;"",$G2155&lt;&gt;""),"※收入和支出不能同时填",IF(AND(N($F2155)=0,N($G2155)=0),"※收入和支出都没填",IF(OR(N($F2155)&lt;0,N($G2155)&lt;0),"※金额不能填负数，方向反了就换一列填",IF($D2155="","※没填收支类别，分类报表会漏掉这一笔",IF(ISNA(MATCH($D2155,类别表,0)),"※收支类别不在【基础资料】的清单里",IF(AND($L2155="内部转账",$M2155=""),"△内部转账要在「对方账户」写上另一头",IF(AND($L2155="内部转账",$M2155=$C2155),"※对方账户跟本账户是同一个",IF(AND($L2155&lt;&gt;"内部转账",$M2155&lt;&gt;""),"△填了对方账户，但类别不是内部转账",IF($H2155&lt;0,"△这一笔之后该账户余额成负数了，核一下",""))))))))))))</f>
        <v/>
      </c>
    </row>
    <row r="2156">
      <c r="A2156" s="17">
        <f>IF($C2156="","",COUNTA($C$5:$C2156))</f>
        <v/>
      </c>
      <c r="B2156" s="20" t="n"/>
      <c r="C2156" s="18" t="n"/>
      <c r="D2156" s="18" t="n"/>
      <c r="E2156" s="26" t="n"/>
      <c r="F2156" s="19" t="n"/>
      <c r="G2156" s="19" t="n"/>
      <c r="H2156" s="27">
        <f>IF($C2156="","",ROUND(SUMIF(账户表,$C2156,账户期初)+SUMIFS($F$5:F2156,$C$5:C2156,$C2156)-SUMIFS($G$5:G2156,$C$5:C2156,$C2156),2))</f>
        <v/>
      </c>
      <c r="I2156" s="18" t="n"/>
      <c r="J2156" s="18" t="n"/>
      <c r="K2156" s="28">
        <f>IF($B2156="","",--TEXT($B2156,"yyyymm"))</f>
        <v/>
      </c>
      <c r="L2156" s="29">
        <f>IF($D2156="","",IFERROR(INDEX(类别属性,MATCH($D2156,类别表,0)),""))</f>
        <v/>
      </c>
      <c r="M2156" s="18" t="n"/>
      <c r="N2156" s="18" t="n"/>
      <c r="O2156" s="26" t="n"/>
      <c r="P2156" s="21">
        <f>IF($C2156="","",IF(ISNA(MATCH($C2156,账户表,0)),"※这个账户不在【基础资料】的账户档案里",IF($B2156="","※没填日期，这一笔不会进任何月份的报表",IF(AND($F2156&lt;&gt;"",$G2156&lt;&gt;""),"※收入和支出不能同时填",IF(AND(N($F2156)=0,N($G2156)=0),"※收入和支出都没填",IF(OR(N($F2156)&lt;0,N($G2156)&lt;0),"※金额不能填负数，方向反了就换一列填",IF($D2156="","※没填收支类别，分类报表会漏掉这一笔",IF(ISNA(MATCH($D2156,类别表,0)),"※收支类别不在【基础资料】的清单里",IF(AND($L2156="内部转账",$M2156=""),"△内部转账要在「对方账户」写上另一头",IF(AND($L2156="内部转账",$M2156=$C2156),"※对方账户跟本账户是同一个",IF(AND($L2156&lt;&gt;"内部转账",$M2156&lt;&gt;""),"△填了对方账户，但类别不是内部转账",IF($H2156&lt;0,"△这一笔之后该账户余额成负数了，核一下",""))))))))))))</f>
        <v/>
      </c>
    </row>
    <row r="2157">
      <c r="A2157" s="17">
        <f>IF($C2157="","",COUNTA($C$5:$C2157))</f>
        <v/>
      </c>
      <c r="B2157" s="20" t="n"/>
      <c r="C2157" s="18" t="n"/>
      <c r="D2157" s="18" t="n"/>
      <c r="E2157" s="26" t="n"/>
      <c r="F2157" s="19" t="n"/>
      <c r="G2157" s="19" t="n"/>
      <c r="H2157" s="27">
        <f>IF($C2157="","",ROUND(SUMIF(账户表,$C2157,账户期初)+SUMIFS($F$5:F2157,$C$5:C2157,$C2157)-SUMIFS($G$5:G2157,$C$5:C2157,$C2157),2))</f>
        <v/>
      </c>
      <c r="I2157" s="18" t="n"/>
      <c r="J2157" s="18" t="n"/>
      <c r="K2157" s="28">
        <f>IF($B2157="","",--TEXT($B2157,"yyyymm"))</f>
        <v/>
      </c>
      <c r="L2157" s="29">
        <f>IF($D2157="","",IFERROR(INDEX(类别属性,MATCH($D2157,类别表,0)),""))</f>
        <v/>
      </c>
      <c r="M2157" s="18" t="n"/>
      <c r="N2157" s="18" t="n"/>
      <c r="O2157" s="26" t="n"/>
      <c r="P2157" s="21">
        <f>IF($C2157="","",IF(ISNA(MATCH($C2157,账户表,0)),"※这个账户不在【基础资料】的账户档案里",IF($B2157="","※没填日期，这一笔不会进任何月份的报表",IF(AND($F2157&lt;&gt;"",$G2157&lt;&gt;""),"※收入和支出不能同时填",IF(AND(N($F2157)=0,N($G2157)=0),"※收入和支出都没填",IF(OR(N($F2157)&lt;0,N($G2157)&lt;0),"※金额不能填负数，方向反了就换一列填",IF($D2157="","※没填收支类别，分类报表会漏掉这一笔",IF(ISNA(MATCH($D2157,类别表,0)),"※收支类别不在【基础资料】的清单里",IF(AND($L2157="内部转账",$M2157=""),"△内部转账要在「对方账户」写上另一头",IF(AND($L2157="内部转账",$M2157=$C2157),"※对方账户跟本账户是同一个",IF(AND($L2157&lt;&gt;"内部转账",$M2157&lt;&gt;""),"△填了对方账户，但类别不是内部转账",IF($H2157&lt;0,"△这一笔之后该账户余额成负数了，核一下",""))))))))))))</f>
        <v/>
      </c>
    </row>
    <row r="2158">
      <c r="A2158" s="17">
        <f>IF($C2158="","",COUNTA($C$5:$C2158))</f>
        <v/>
      </c>
      <c r="B2158" s="20" t="n"/>
      <c r="C2158" s="18" t="n"/>
      <c r="D2158" s="18" t="n"/>
      <c r="E2158" s="26" t="n"/>
      <c r="F2158" s="19" t="n"/>
      <c r="G2158" s="19" t="n"/>
      <c r="H2158" s="27">
        <f>IF($C2158="","",ROUND(SUMIF(账户表,$C2158,账户期初)+SUMIFS($F$5:F2158,$C$5:C2158,$C2158)-SUMIFS($G$5:G2158,$C$5:C2158,$C2158),2))</f>
        <v/>
      </c>
      <c r="I2158" s="18" t="n"/>
      <c r="J2158" s="18" t="n"/>
      <c r="K2158" s="28">
        <f>IF($B2158="","",--TEXT($B2158,"yyyymm"))</f>
        <v/>
      </c>
      <c r="L2158" s="29">
        <f>IF($D2158="","",IFERROR(INDEX(类别属性,MATCH($D2158,类别表,0)),""))</f>
        <v/>
      </c>
      <c r="M2158" s="18" t="n"/>
      <c r="N2158" s="18" t="n"/>
      <c r="O2158" s="26" t="n"/>
      <c r="P2158" s="21">
        <f>IF($C2158="","",IF(ISNA(MATCH($C2158,账户表,0)),"※这个账户不在【基础资料】的账户档案里",IF($B2158="","※没填日期，这一笔不会进任何月份的报表",IF(AND($F2158&lt;&gt;"",$G2158&lt;&gt;""),"※收入和支出不能同时填",IF(AND(N($F2158)=0,N($G2158)=0),"※收入和支出都没填",IF(OR(N($F2158)&lt;0,N($G2158)&lt;0),"※金额不能填负数，方向反了就换一列填",IF($D2158="","※没填收支类别，分类报表会漏掉这一笔",IF(ISNA(MATCH($D2158,类别表,0)),"※收支类别不在【基础资料】的清单里",IF(AND($L2158="内部转账",$M2158=""),"△内部转账要在「对方账户」写上另一头",IF(AND($L2158="内部转账",$M2158=$C2158),"※对方账户跟本账户是同一个",IF(AND($L2158&lt;&gt;"内部转账",$M2158&lt;&gt;""),"△填了对方账户，但类别不是内部转账",IF($H2158&lt;0,"△这一笔之后该账户余额成负数了，核一下",""))))))))))))</f>
        <v/>
      </c>
    </row>
    <row r="2159">
      <c r="A2159" s="17">
        <f>IF($C2159="","",COUNTA($C$5:$C2159))</f>
        <v/>
      </c>
      <c r="B2159" s="20" t="n"/>
      <c r="C2159" s="18" t="n"/>
      <c r="D2159" s="18" t="n"/>
      <c r="E2159" s="26" t="n"/>
      <c r="F2159" s="19" t="n"/>
      <c r="G2159" s="19" t="n"/>
      <c r="H2159" s="27">
        <f>IF($C2159="","",ROUND(SUMIF(账户表,$C2159,账户期初)+SUMIFS($F$5:F2159,$C$5:C2159,$C2159)-SUMIFS($G$5:G2159,$C$5:C2159,$C2159),2))</f>
        <v/>
      </c>
      <c r="I2159" s="18" t="n"/>
      <c r="J2159" s="18" t="n"/>
      <c r="K2159" s="28">
        <f>IF($B2159="","",--TEXT($B2159,"yyyymm"))</f>
        <v/>
      </c>
      <c r="L2159" s="29">
        <f>IF($D2159="","",IFERROR(INDEX(类别属性,MATCH($D2159,类别表,0)),""))</f>
        <v/>
      </c>
      <c r="M2159" s="18" t="n"/>
      <c r="N2159" s="18" t="n"/>
      <c r="O2159" s="26" t="n"/>
      <c r="P2159" s="21">
        <f>IF($C2159="","",IF(ISNA(MATCH($C2159,账户表,0)),"※这个账户不在【基础资料】的账户档案里",IF($B2159="","※没填日期，这一笔不会进任何月份的报表",IF(AND($F2159&lt;&gt;"",$G2159&lt;&gt;""),"※收入和支出不能同时填",IF(AND(N($F2159)=0,N($G2159)=0),"※收入和支出都没填",IF(OR(N($F2159)&lt;0,N($G2159)&lt;0),"※金额不能填负数，方向反了就换一列填",IF($D2159="","※没填收支类别，分类报表会漏掉这一笔",IF(ISNA(MATCH($D2159,类别表,0)),"※收支类别不在【基础资料】的清单里",IF(AND($L2159="内部转账",$M2159=""),"△内部转账要在「对方账户」写上另一头",IF(AND($L2159="内部转账",$M2159=$C2159),"※对方账户跟本账户是同一个",IF(AND($L2159&lt;&gt;"内部转账",$M2159&lt;&gt;""),"△填了对方账户，但类别不是内部转账",IF($H2159&lt;0,"△这一笔之后该账户余额成负数了，核一下",""))))))))))))</f>
        <v/>
      </c>
    </row>
    <row r="2160">
      <c r="A2160" s="17">
        <f>IF($C2160="","",COUNTA($C$5:$C2160))</f>
        <v/>
      </c>
      <c r="B2160" s="20" t="n"/>
      <c r="C2160" s="18" t="n"/>
      <c r="D2160" s="18" t="n"/>
      <c r="E2160" s="26" t="n"/>
      <c r="F2160" s="19" t="n"/>
      <c r="G2160" s="19" t="n"/>
      <c r="H2160" s="27">
        <f>IF($C2160="","",ROUND(SUMIF(账户表,$C2160,账户期初)+SUMIFS($F$5:F2160,$C$5:C2160,$C2160)-SUMIFS($G$5:G2160,$C$5:C2160,$C2160),2))</f>
        <v/>
      </c>
      <c r="I2160" s="18" t="n"/>
      <c r="J2160" s="18" t="n"/>
      <c r="K2160" s="28">
        <f>IF($B2160="","",--TEXT($B2160,"yyyymm"))</f>
        <v/>
      </c>
      <c r="L2160" s="29">
        <f>IF($D2160="","",IFERROR(INDEX(类别属性,MATCH($D2160,类别表,0)),""))</f>
        <v/>
      </c>
      <c r="M2160" s="18" t="n"/>
      <c r="N2160" s="18" t="n"/>
      <c r="O2160" s="26" t="n"/>
      <c r="P2160" s="21">
        <f>IF($C2160="","",IF(ISNA(MATCH($C2160,账户表,0)),"※这个账户不在【基础资料】的账户档案里",IF($B2160="","※没填日期，这一笔不会进任何月份的报表",IF(AND($F2160&lt;&gt;"",$G2160&lt;&gt;""),"※收入和支出不能同时填",IF(AND(N($F2160)=0,N($G2160)=0),"※收入和支出都没填",IF(OR(N($F2160)&lt;0,N($G2160)&lt;0),"※金额不能填负数，方向反了就换一列填",IF($D2160="","※没填收支类别，分类报表会漏掉这一笔",IF(ISNA(MATCH($D2160,类别表,0)),"※收支类别不在【基础资料】的清单里",IF(AND($L2160="内部转账",$M2160=""),"△内部转账要在「对方账户」写上另一头",IF(AND($L2160="内部转账",$M2160=$C2160),"※对方账户跟本账户是同一个",IF(AND($L2160&lt;&gt;"内部转账",$M2160&lt;&gt;""),"△填了对方账户，但类别不是内部转账",IF($H2160&lt;0,"△这一笔之后该账户余额成负数了，核一下",""))))))))))))</f>
        <v/>
      </c>
    </row>
    <row r="2161">
      <c r="A2161" s="17">
        <f>IF($C2161="","",COUNTA($C$5:$C2161))</f>
        <v/>
      </c>
      <c r="B2161" s="20" t="n"/>
      <c r="C2161" s="18" t="n"/>
      <c r="D2161" s="18" t="n"/>
      <c r="E2161" s="26" t="n"/>
      <c r="F2161" s="19" t="n"/>
      <c r="G2161" s="19" t="n"/>
      <c r="H2161" s="27">
        <f>IF($C2161="","",ROUND(SUMIF(账户表,$C2161,账户期初)+SUMIFS($F$5:F2161,$C$5:C2161,$C2161)-SUMIFS($G$5:G2161,$C$5:C2161,$C2161),2))</f>
        <v/>
      </c>
      <c r="I2161" s="18" t="n"/>
      <c r="J2161" s="18" t="n"/>
      <c r="K2161" s="28">
        <f>IF($B2161="","",--TEXT($B2161,"yyyymm"))</f>
        <v/>
      </c>
      <c r="L2161" s="29">
        <f>IF($D2161="","",IFERROR(INDEX(类别属性,MATCH($D2161,类别表,0)),""))</f>
        <v/>
      </c>
      <c r="M2161" s="18" t="n"/>
      <c r="N2161" s="18" t="n"/>
      <c r="O2161" s="26" t="n"/>
      <c r="P2161" s="21">
        <f>IF($C2161="","",IF(ISNA(MATCH($C2161,账户表,0)),"※这个账户不在【基础资料】的账户档案里",IF($B2161="","※没填日期，这一笔不会进任何月份的报表",IF(AND($F2161&lt;&gt;"",$G2161&lt;&gt;""),"※收入和支出不能同时填",IF(AND(N($F2161)=0,N($G2161)=0),"※收入和支出都没填",IF(OR(N($F2161)&lt;0,N($G2161)&lt;0),"※金额不能填负数，方向反了就换一列填",IF($D2161="","※没填收支类别，分类报表会漏掉这一笔",IF(ISNA(MATCH($D2161,类别表,0)),"※收支类别不在【基础资料】的清单里",IF(AND($L2161="内部转账",$M2161=""),"△内部转账要在「对方账户」写上另一头",IF(AND($L2161="内部转账",$M2161=$C2161),"※对方账户跟本账户是同一个",IF(AND($L2161&lt;&gt;"内部转账",$M2161&lt;&gt;""),"△填了对方账户，但类别不是内部转账",IF($H2161&lt;0,"△这一笔之后该账户余额成负数了，核一下",""))))))))))))</f>
        <v/>
      </c>
    </row>
    <row r="2162">
      <c r="A2162" s="17">
        <f>IF($C2162="","",COUNTA($C$5:$C2162))</f>
        <v/>
      </c>
      <c r="B2162" s="20" t="n"/>
      <c r="C2162" s="18" t="n"/>
      <c r="D2162" s="18" t="n"/>
      <c r="E2162" s="26" t="n"/>
      <c r="F2162" s="19" t="n"/>
      <c r="G2162" s="19" t="n"/>
      <c r="H2162" s="27">
        <f>IF($C2162="","",ROUND(SUMIF(账户表,$C2162,账户期初)+SUMIFS($F$5:F2162,$C$5:C2162,$C2162)-SUMIFS($G$5:G2162,$C$5:C2162,$C2162),2))</f>
        <v/>
      </c>
      <c r="I2162" s="18" t="n"/>
      <c r="J2162" s="18" t="n"/>
      <c r="K2162" s="28">
        <f>IF($B2162="","",--TEXT($B2162,"yyyymm"))</f>
        <v/>
      </c>
      <c r="L2162" s="29">
        <f>IF($D2162="","",IFERROR(INDEX(类别属性,MATCH($D2162,类别表,0)),""))</f>
        <v/>
      </c>
      <c r="M2162" s="18" t="n"/>
      <c r="N2162" s="18" t="n"/>
      <c r="O2162" s="26" t="n"/>
      <c r="P2162" s="21">
        <f>IF($C2162="","",IF(ISNA(MATCH($C2162,账户表,0)),"※这个账户不在【基础资料】的账户档案里",IF($B2162="","※没填日期，这一笔不会进任何月份的报表",IF(AND($F2162&lt;&gt;"",$G2162&lt;&gt;""),"※收入和支出不能同时填",IF(AND(N($F2162)=0,N($G2162)=0),"※收入和支出都没填",IF(OR(N($F2162)&lt;0,N($G2162)&lt;0),"※金额不能填负数，方向反了就换一列填",IF($D2162="","※没填收支类别，分类报表会漏掉这一笔",IF(ISNA(MATCH($D2162,类别表,0)),"※收支类别不在【基础资料】的清单里",IF(AND($L2162="内部转账",$M2162=""),"△内部转账要在「对方账户」写上另一头",IF(AND($L2162="内部转账",$M2162=$C2162),"※对方账户跟本账户是同一个",IF(AND($L2162&lt;&gt;"内部转账",$M2162&lt;&gt;""),"△填了对方账户，但类别不是内部转账",IF($H2162&lt;0,"△这一笔之后该账户余额成负数了，核一下",""))))))))))))</f>
        <v/>
      </c>
    </row>
    <row r="2163">
      <c r="A2163" s="17">
        <f>IF($C2163="","",COUNTA($C$5:$C2163))</f>
        <v/>
      </c>
      <c r="B2163" s="20" t="n"/>
      <c r="C2163" s="18" t="n"/>
      <c r="D2163" s="18" t="n"/>
      <c r="E2163" s="26" t="n"/>
      <c r="F2163" s="19" t="n"/>
      <c r="G2163" s="19" t="n"/>
      <c r="H2163" s="27">
        <f>IF($C2163="","",ROUND(SUMIF(账户表,$C2163,账户期初)+SUMIFS($F$5:F2163,$C$5:C2163,$C2163)-SUMIFS($G$5:G2163,$C$5:C2163,$C2163),2))</f>
        <v/>
      </c>
      <c r="I2163" s="18" t="n"/>
      <c r="J2163" s="18" t="n"/>
      <c r="K2163" s="28">
        <f>IF($B2163="","",--TEXT($B2163,"yyyymm"))</f>
        <v/>
      </c>
      <c r="L2163" s="29">
        <f>IF($D2163="","",IFERROR(INDEX(类别属性,MATCH($D2163,类别表,0)),""))</f>
        <v/>
      </c>
      <c r="M2163" s="18" t="n"/>
      <c r="N2163" s="18" t="n"/>
      <c r="O2163" s="26" t="n"/>
      <c r="P2163" s="21">
        <f>IF($C2163="","",IF(ISNA(MATCH($C2163,账户表,0)),"※这个账户不在【基础资料】的账户档案里",IF($B2163="","※没填日期，这一笔不会进任何月份的报表",IF(AND($F2163&lt;&gt;"",$G2163&lt;&gt;""),"※收入和支出不能同时填",IF(AND(N($F2163)=0,N($G2163)=0),"※收入和支出都没填",IF(OR(N($F2163)&lt;0,N($G2163)&lt;0),"※金额不能填负数，方向反了就换一列填",IF($D2163="","※没填收支类别，分类报表会漏掉这一笔",IF(ISNA(MATCH($D2163,类别表,0)),"※收支类别不在【基础资料】的清单里",IF(AND($L2163="内部转账",$M2163=""),"△内部转账要在「对方账户」写上另一头",IF(AND($L2163="内部转账",$M2163=$C2163),"※对方账户跟本账户是同一个",IF(AND($L2163&lt;&gt;"内部转账",$M2163&lt;&gt;""),"△填了对方账户，但类别不是内部转账",IF($H2163&lt;0,"△这一笔之后该账户余额成负数了，核一下",""))))))))))))</f>
        <v/>
      </c>
    </row>
    <row r="2164">
      <c r="A2164" s="17">
        <f>IF($C2164="","",COUNTA($C$5:$C2164))</f>
        <v/>
      </c>
      <c r="B2164" s="20" t="n"/>
      <c r="C2164" s="18" t="n"/>
      <c r="D2164" s="18" t="n"/>
      <c r="E2164" s="26" t="n"/>
      <c r="F2164" s="19" t="n"/>
      <c r="G2164" s="19" t="n"/>
      <c r="H2164" s="27">
        <f>IF($C2164="","",ROUND(SUMIF(账户表,$C2164,账户期初)+SUMIFS($F$5:F2164,$C$5:C2164,$C2164)-SUMIFS($G$5:G2164,$C$5:C2164,$C2164),2))</f>
        <v/>
      </c>
      <c r="I2164" s="18" t="n"/>
      <c r="J2164" s="18" t="n"/>
      <c r="K2164" s="28">
        <f>IF($B2164="","",--TEXT($B2164,"yyyymm"))</f>
        <v/>
      </c>
      <c r="L2164" s="29">
        <f>IF($D2164="","",IFERROR(INDEX(类别属性,MATCH($D2164,类别表,0)),""))</f>
        <v/>
      </c>
      <c r="M2164" s="18" t="n"/>
      <c r="N2164" s="18" t="n"/>
      <c r="O2164" s="26" t="n"/>
      <c r="P2164" s="21">
        <f>IF($C2164="","",IF(ISNA(MATCH($C2164,账户表,0)),"※这个账户不在【基础资料】的账户档案里",IF($B2164="","※没填日期，这一笔不会进任何月份的报表",IF(AND($F2164&lt;&gt;"",$G2164&lt;&gt;""),"※收入和支出不能同时填",IF(AND(N($F2164)=0,N($G2164)=0),"※收入和支出都没填",IF(OR(N($F2164)&lt;0,N($G2164)&lt;0),"※金额不能填负数，方向反了就换一列填",IF($D2164="","※没填收支类别，分类报表会漏掉这一笔",IF(ISNA(MATCH($D2164,类别表,0)),"※收支类别不在【基础资料】的清单里",IF(AND($L2164="内部转账",$M2164=""),"△内部转账要在「对方账户」写上另一头",IF(AND($L2164="内部转账",$M2164=$C2164),"※对方账户跟本账户是同一个",IF(AND($L2164&lt;&gt;"内部转账",$M2164&lt;&gt;""),"△填了对方账户，但类别不是内部转账",IF($H2164&lt;0,"△这一笔之后该账户余额成负数了，核一下",""))))))))))))</f>
        <v/>
      </c>
    </row>
    <row r="2165">
      <c r="A2165" s="17">
        <f>IF($C2165="","",COUNTA($C$5:$C2165))</f>
        <v/>
      </c>
      <c r="B2165" s="20" t="n"/>
      <c r="C2165" s="18" t="n"/>
      <c r="D2165" s="18" t="n"/>
      <c r="E2165" s="26" t="n"/>
      <c r="F2165" s="19" t="n"/>
      <c r="G2165" s="19" t="n"/>
      <c r="H2165" s="27">
        <f>IF($C2165="","",ROUND(SUMIF(账户表,$C2165,账户期初)+SUMIFS($F$5:F2165,$C$5:C2165,$C2165)-SUMIFS($G$5:G2165,$C$5:C2165,$C2165),2))</f>
        <v/>
      </c>
      <c r="I2165" s="18" t="n"/>
      <c r="J2165" s="18" t="n"/>
      <c r="K2165" s="28">
        <f>IF($B2165="","",--TEXT($B2165,"yyyymm"))</f>
        <v/>
      </c>
      <c r="L2165" s="29">
        <f>IF($D2165="","",IFERROR(INDEX(类别属性,MATCH($D2165,类别表,0)),""))</f>
        <v/>
      </c>
      <c r="M2165" s="18" t="n"/>
      <c r="N2165" s="18" t="n"/>
      <c r="O2165" s="26" t="n"/>
      <c r="P2165" s="21">
        <f>IF($C2165="","",IF(ISNA(MATCH($C2165,账户表,0)),"※这个账户不在【基础资料】的账户档案里",IF($B2165="","※没填日期，这一笔不会进任何月份的报表",IF(AND($F2165&lt;&gt;"",$G2165&lt;&gt;""),"※收入和支出不能同时填",IF(AND(N($F2165)=0,N($G2165)=0),"※收入和支出都没填",IF(OR(N($F2165)&lt;0,N($G2165)&lt;0),"※金额不能填负数，方向反了就换一列填",IF($D2165="","※没填收支类别，分类报表会漏掉这一笔",IF(ISNA(MATCH($D2165,类别表,0)),"※收支类别不在【基础资料】的清单里",IF(AND($L2165="内部转账",$M2165=""),"△内部转账要在「对方账户」写上另一头",IF(AND($L2165="内部转账",$M2165=$C2165),"※对方账户跟本账户是同一个",IF(AND($L2165&lt;&gt;"内部转账",$M2165&lt;&gt;""),"△填了对方账户，但类别不是内部转账",IF($H2165&lt;0,"△这一笔之后该账户余额成负数了，核一下",""))))))))))))</f>
        <v/>
      </c>
    </row>
    <row r="2166">
      <c r="A2166" s="17">
        <f>IF($C2166="","",COUNTA($C$5:$C2166))</f>
        <v/>
      </c>
      <c r="B2166" s="20" t="n"/>
      <c r="C2166" s="18" t="n"/>
      <c r="D2166" s="18" t="n"/>
      <c r="E2166" s="26" t="n"/>
      <c r="F2166" s="19" t="n"/>
      <c r="G2166" s="19" t="n"/>
      <c r="H2166" s="27">
        <f>IF($C2166="","",ROUND(SUMIF(账户表,$C2166,账户期初)+SUMIFS($F$5:F2166,$C$5:C2166,$C2166)-SUMIFS($G$5:G2166,$C$5:C2166,$C2166),2))</f>
        <v/>
      </c>
      <c r="I2166" s="18" t="n"/>
      <c r="J2166" s="18" t="n"/>
      <c r="K2166" s="28">
        <f>IF($B2166="","",--TEXT($B2166,"yyyymm"))</f>
        <v/>
      </c>
      <c r="L2166" s="29">
        <f>IF($D2166="","",IFERROR(INDEX(类别属性,MATCH($D2166,类别表,0)),""))</f>
        <v/>
      </c>
      <c r="M2166" s="18" t="n"/>
      <c r="N2166" s="18" t="n"/>
      <c r="O2166" s="26" t="n"/>
      <c r="P2166" s="21">
        <f>IF($C2166="","",IF(ISNA(MATCH($C2166,账户表,0)),"※这个账户不在【基础资料】的账户档案里",IF($B2166="","※没填日期，这一笔不会进任何月份的报表",IF(AND($F2166&lt;&gt;"",$G2166&lt;&gt;""),"※收入和支出不能同时填",IF(AND(N($F2166)=0,N($G2166)=0),"※收入和支出都没填",IF(OR(N($F2166)&lt;0,N($G2166)&lt;0),"※金额不能填负数，方向反了就换一列填",IF($D2166="","※没填收支类别，分类报表会漏掉这一笔",IF(ISNA(MATCH($D2166,类别表,0)),"※收支类别不在【基础资料】的清单里",IF(AND($L2166="内部转账",$M2166=""),"△内部转账要在「对方账户」写上另一头",IF(AND($L2166="内部转账",$M2166=$C2166),"※对方账户跟本账户是同一个",IF(AND($L2166&lt;&gt;"内部转账",$M2166&lt;&gt;""),"△填了对方账户，但类别不是内部转账",IF($H2166&lt;0,"△这一笔之后该账户余额成负数了，核一下",""))))))))))))</f>
        <v/>
      </c>
    </row>
    <row r="2167">
      <c r="A2167" s="17">
        <f>IF($C2167="","",COUNTA($C$5:$C2167))</f>
        <v/>
      </c>
      <c r="B2167" s="20" t="n"/>
      <c r="C2167" s="18" t="n"/>
      <c r="D2167" s="18" t="n"/>
      <c r="E2167" s="26" t="n"/>
      <c r="F2167" s="19" t="n"/>
      <c r="G2167" s="19" t="n"/>
      <c r="H2167" s="27">
        <f>IF($C2167="","",ROUND(SUMIF(账户表,$C2167,账户期初)+SUMIFS($F$5:F2167,$C$5:C2167,$C2167)-SUMIFS($G$5:G2167,$C$5:C2167,$C2167),2))</f>
        <v/>
      </c>
      <c r="I2167" s="18" t="n"/>
      <c r="J2167" s="18" t="n"/>
      <c r="K2167" s="28">
        <f>IF($B2167="","",--TEXT($B2167,"yyyymm"))</f>
        <v/>
      </c>
      <c r="L2167" s="29">
        <f>IF($D2167="","",IFERROR(INDEX(类别属性,MATCH($D2167,类别表,0)),""))</f>
        <v/>
      </c>
      <c r="M2167" s="18" t="n"/>
      <c r="N2167" s="18" t="n"/>
      <c r="O2167" s="26" t="n"/>
      <c r="P2167" s="21">
        <f>IF($C2167="","",IF(ISNA(MATCH($C2167,账户表,0)),"※这个账户不在【基础资料】的账户档案里",IF($B2167="","※没填日期，这一笔不会进任何月份的报表",IF(AND($F2167&lt;&gt;"",$G2167&lt;&gt;""),"※收入和支出不能同时填",IF(AND(N($F2167)=0,N($G2167)=0),"※收入和支出都没填",IF(OR(N($F2167)&lt;0,N($G2167)&lt;0),"※金额不能填负数，方向反了就换一列填",IF($D2167="","※没填收支类别，分类报表会漏掉这一笔",IF(ISNA(MATCH($D2167,类别表,0)),"※收支类别不在【基础资料】的清单里",IF(AND($L2167="内部转账",$M2167=""),"△内部转账要在「对方账户」写上另一头",IF(AND($L2167="内部转账",$M2167=$C2167),"※对方账户跟本账户是同一个",IF(AND($L2167&lt;&gt;"内部转账",$M2167&lt;&gt;""),"△填了对方账户，但类别不是内部转账",IF($H2167&lt;0,"△这一笔之后该账户余额成负数了，核一下",""))))))))))))</f>
        <v/>
      </c>
    </row>
    <row r="2168">
      <c r="A2168" s="17">
        <f>IF($C2168="","",COUNTA($C$5:$C2168))</f>
        <v/>
      </c>
      <c r="B2168" s="20" t="n"/>
      <c r="C2168" s="18" t="n"/>
      <c r="D2168" s="18" t="n"/>
      <c r="E2168" s="26" t="n"/>
      <c r="F2168" s="19" t="n"/>
      <c r="G2168" s="19" t="n"/>
      <c r="H2168" s="27">
        <f>IF($C2168="","",ROUND(SUMIF(账户表,$C2168,账户期初)+SUMIFS($F$5:F2168,$C$5:C2168,$C2168)-SUMIFS($G$5:G2168,$C$5:C2168,$C2168),2))</f>
        <v/>
      </c>
      <c r="I2168" s="18" t="n"/>
      <c r="J2168" s="18" t="n"/>
      <c r="K2168" s="28">
        <f>IF($B2168="","",--TEXT($B2168,"yyyymm"))</f>
        <v/>
      </c>
      <c r="L2168" s="29">
        <f>IF($D2168="","",IFERROR(INDEX(类别属性,MATCH($D2168,类别表,0)),""))</f>
        <v/>
      </c>
      <c r="M2168" s="18" t="n"/>
      <c r="N2168" s="18" t="n"/>
      <c r="O2168" s="26" t="n"/>
      <c r="P2168" s="21">
        <f>IF($C2168="","",IF(ISNA(MATCH($C2168,账户表,0)),"※这个账户不在【基础资料】的账户档案里",IF($B2168="","※没填日期，这一笔不会进任何月份的报表",IF(AND($F2168&lt;&gt;"",$G2168&lt;&gt;""),"※收入和支出不能同时填",IF(AND(N($F2168)=0,N($G2168)=0),"※收入和支出都没填",IF(OR(N($F2168)&lt;0,N($G2168)&lt;0),"※金额不能填负数，方向反了就换一列填",IF($D2168="","※没填收支类别，分类报表会漏掉这一笔",IF(ISNA(MATCH($D2168,类别表,0)),"※收支类别不在【基础资料】的清单里",IF(AND($L2168="内部转账",$M2168=""),"△内部转账要在「对方账户」写上另一头",IF(AND($L2168="内部转账",$M2168=$C2168),"※对方账户跟本账户是同一个",IF(AND($L2168&lt;&gt;"内部转账",$M2168&lt;&gt;""),"△填了对方账户，但类别不是内部转账",IF($H2168&lt;0,"△这一笔之后该账户余额成负数了，核一下",""))))))))))))</f>
        <v/>
      </c>
    </row>
    <row r="2169">
      <c r="A2169" s="17">
        <f>IF($C2169="","",COUNTA($C$5:$C2169))</f>
        <v/>
      </c>
      <c r="B2169" s="20" t="n"/>
      <c r="C2169" s="18" t="n"/>
      <c r="D2169" s="18" t="n"/>
      <c r="E2169" s="26" t="n"/>
      <c r="F2169" s="19" t="n"/>
      <c r="G2169" s="19" t="n"/>
      <c r="H2169" s="27">
        <f>IF($C2169="","",ROUND(SUMIF(账户表,$C2169,账户期初)+SUMIFS($F$5:F2169,$C$5:C2169,$C2169)-SUMIFS($G$5:G2169,$C$5:C2169,$C2169),2))</f>
        <v/>
      </c>
      <c r="I2169" s="18" t="n"/>
      <c r="J2169" s="18" t="n"/>
      <c r="K2169" s="28">
        <f>IF($B2169="","",--TEXT($B2169,"yyyymm"))</f>
        <v/>
      </c>
      <c r="L2169" s="29">
        <f>IF($D2169="","",IFERROR(INDEX(类别属性,MATCH($D2169,类别表,0)),""))</f>
        <v/>
      </c>
      <c r="M2169" s="18" t="n"/>
      <c r="N2169" s="18" t="n"/>
      <c r="O2169" s="26" t="n"/>
      <c r="P2169" s="21">
        <f>IF($C2169="","",IF(ISNA(MATCH($C2169,账户表,0)),"※这个账户不在【基础资料】的账户档案里",IF($B2169="","※没填日期，这一笔不会进任何月份的报表",IF(AND($F2169&lt;&gt;"",$G2169&lt;&gt;""),"※收入和支出不能同时填",IF(AND(N($F2169)=0,N($G2169)=0),"※收入和支出都没填",IF(OR(N($F2169)&lt;0,N($G2169)&lt;0),"※金额不能填负数，方向反了就换一列填",IF($D2169="","※没填收支类别，分类报表会漏掉这一笔",IF(ISNA(MATCH($D2169,类别表,0)),"※收支类别不在【基础资料】的清单里",IF(AND($L2169="内部转账",$M2169=""),"△内部转账要在「对方账户」写上另一头",IF(AND($L2169="内部转账",$M2169=$C2169),"※对方账户跟本账户是同一个",IF(AND($L2169&lt;&gt;"内部转账",$M2169&lt;&gt;""),"△填了对方账户，但类别不是内部转账",IF($H2169&lt;0,"△这一笔之后该账户余额成负数了，核一下",""))))))))))))</f>
        <v/>
      </c>
    </row>
    <row r="2170">
      <c r="A2170" s="17">
        <f>IF($C2170="","",COUNTA($C$5:$C2170))</f>
        <v/>
      </c>
      <c r="B2170" s="20" t="n"/>
      <c r="C2170" s="18" t="n"/>
      <c r="D2170" s="18" t="n"/>
      <c r="E2170" s="26" t="n"/>
      <c r="F2170" s="19" t="n"/>
      <c r="G2170" s="19" t="n"/>
      <c r="H2170" s="27">
        <f>IF($C2170="","",ROUND(SUMIF(账户表,$C2170,账户期初)+SUMIFS($F$5:F2170,$C$5:C2170,$C2170)-SUMIFS($G$5:G2170,$C$5:C2170,$C2170),2))</f>
        <v/>
      </c>
      <c r="I2170" s="18" t="n"/>
      <c r="J2170" s="18" t="n"/>
      <c r="K2170" s="28">
        <f>IF($B2170="","",--TEXT($B2170,"yyyymm"))</f>
        <v/>
      </c>
      <c r="L2170" s="29">
        <f>IF($D2170="","",IFERROR(INDEX(类别属性,MATCH($D2170,类别表,0)),""))</f>
        <v/>
      </c>
      <c r="M2170" s="18" t="n"/>
      <c r="N2170" s="18" t="n"/>
      <c r="O2170" s="26" t="n"/>
      <c r="P2170" s="21">
        <f>IF($C2170="","",IF(ISNA(MATCH($C2170,账户表,0)),"※这个账户不在【基础资料】的账户档案里",IF($B2170="","※没填日期，这一笔不会进任何月份的报表",IF(AND($F2170&lt;&gt;"",$G2170&lt;&gt;""),"※收入和支出不能同时填",IF(AND(N($F2170)=0,N($G2170)=0),"※收入和支出都没填",IF(OR(N($F2170)&lt;0,N($G2170)&lt;0),"※金额不能填负数，方向反了就换一列填",IF($D2170="","※没填收支类别，分类报表会漏掉这一笔",IF(ISNA(MATCH($D2170,类别表,0)),"※收支类别不在【基础资料】的清单里",IF(AND($L2170="内部转账",$M2170=""),"△内部转账要在「对方账户」写上另一头",IF(AND($L2170="内部转账",$M2170=$C2170),"※对方账户跟本账户是同一个",IF(AND($L2170&lt;&gt;"内部转账",$M2170&lt;&gt;""),"△填了对方账户，但类别不是内部转账",IF($H2170&lt;0,"△这一笔之后该账户余额成负数了，核一下",""))))))))))))</f>
        <v/>
      </c>
    </row>
    <row r="2171">
      <c r="A2171" s="17">
        <f>IF($C2171="","",COUNTA($C$5:$C2171))</f>
        <v/>
      </c>
      <c r="B2171" s="20" t="n"/>
      <c r="C2171" s="18" t="n"/>
      <c r="D2171" s="18" t="n"/>
      <c r="E2171" s="26" t="n"/>
      <c r="F2171" s="19" t="n"/>
      <c r="G2171" s="19" t="n"/>
      <c r="H2171" s="27">
        <f>IF($C2171="","",ROUND(SUMIF(账户表,$C2171,账户期初)+SUMIFS($F$5:F2171,$C$5:C2171,$C2171)-SUMIFS($G$5:G2171,$C$5:C2171,$C2171),2))</f>
        <v/>
      </c>
      <c r="I2171" s="18" t="n"/>
      <c r="J2171" s="18" t="n"/>
      <c r="K2171" s="28">
        <f>IF($B2171="","",--TEXT($B2171,"yyyymm"))</f>
        <v/>
      </c>
      <c r="L2171" s="29">
        <f>IF($D2171="","",IFERROR(INDEX(类别属性,MATCH($D2171,类别表,0)),""))</f>
        <v/>
      </c>
      <c r="M2171" s="18" t="n"/>
      <c r="N2171" s="18" t="n"/>
      <c r="O2171" s="26" t="n"/>
      <c r="P2171" s="21">
        <f>IF($C2171="","",IF(ISNA(MATCH($C2171,账户表,0)),"※这个账户不在【基础资料】的账户档案里",IF($B2171="","※没填日期，这一笔不会进任何月份的报表",IF(AND($F2171&lt;&gt;"",$G2171&lt;&gt;""),"※收入和支出不能同时填",IF(AND(N($F2171)=0,N($G2171)=0),"※收入和支出都没填",IF(OR(N($F2171)&lt;0,N($G2171)&lt;0),"※金额不能填负数，方向反了就换一列填",IF($D2171="","※没填收支类别，分类报表会漏掉这一笔",IF(ISNA(MATCH($D2171,类别表,0)),"※收支类别不在【基础资料】的清单里",IF(AND($L2171="内部转账",$M2171=""),"△内部转账要在「对方账户」写上另一头",IF(AND($L2171="内部转账",$M2171=$C2171),"※对方账户跟本账户是同一个",IF(AND($L2171&lt;&gt;"内部转账",$M2171&lt;&gt;""),"△填了对方账户，但类别不是内部转账",IF($H2171&lt;0,"△这一笔之后该账户余额成负数了，核一下",""))))))))))))</f>
        <v/>
      </c>
    </row>
    <row r="2172">
      <c r="A2172" s="17">
        <f>IF($C2172="","",COUNTA($C$5:$C2172))</f>
        <v/>
      </c>
      <c r="B2172" s="20" t="n"/>
      <c r="C2172" s="18" t="n"/>
      <c r="D2172" s="18" t="n"/>
      <c r="E2172" s="26" t="n"/>
      <c r="F2172" s="19" t="n"/>
      <c r="G2172" s="19" t="n"/>
      <c r="H2172" s="27">
        <f>IF($C2172="","",ROUND(SUMIF(账户表,$C2172,账户期初)+SUMIFS($F$5:F2172,$C$5:C2172,$C2172)-SUMIFS($G$5:G2172,$C$5:C2172,$C2172),2))</f>
        <v/>
      </c>
      <c r="I2172" s="18" t="n"/>
      <c r="J2172" s="18" t="n"/>
      <c r="K2172" s="28">
        <f>IF($B2172="","",--TEXT($B2172,"yyyymm"))</f>
        <v/>
      </c>
      <c r="L2172" s="29">
        <f>IF($D2172="","",IFERROR(INDEX(类别属性,MATCH($D2172,类别表,0)),""))</f>
        <v/>
      </c>
      <c r="M2172" s="18" t="n"/>
      <c r="N2172" s="18" t="n"/>
      <c r="O2172" s="26" t="n"/>
      <c r="P2172" s="21">
        <f>IF($C2172="","",IF(ISNA(MATCH($C2172,账户表,0)),"※这个账户不在【基础资料】的账户档案里",IF($B2172="","※没填日期，这一笔不会进任何月份的报表",IF(AND($F2172&lt;&gt;"",$G2172&lt;&gt;""),"※收入和支出不能同时填",IF(AND(N($F2172)=0,N($G2172)=0),"※收入和支出都没填",IF(OR(N($F2172)&lt;0,N($G2172)&lt;0),"※金额不能填负数，方向反了就换一列填",IF($D2172="","※没填收支类别，分类报表会漏掉这一笔",IF(ISNA(MATCH($D2172,类别表,0)),"※收支类别不在【基础资料】的清单里",IF(AND($L2172="内部转账",$M2172=""),"△内部转账要在「对方账户」写上另一头",IF(AND($L2172="内部转账",$M2172=$C2172),"※对方账户跟本账户是同一个",IF(AND($L2172&lt;&gt;"内部转账",$M2172&lt;&gt;""),"△填了对方账户，但类别不是内部转账",IF($H2172&lt;0,"△这一笔之后该账户余额成负数了，核一下",""))))))))))))</f>
        <v/>
      </c>
    </row>
    <row r="2173">
      <c r="A2173" s="17">
        <f>IF($C2173="","",COUNTA($C$5:$C2173))</f>
        <v/>
      </c>
      <c r="B2173" s="20" t="n"/>
      <c r="C2173" s="18" t="n"/>
      <c r="D2173" s="18" t="n"/>
      <c r="E2173" s="26" t="n"/>
      <c r="F2173" s="19" t="n"/>
      <c r="G2173" s="19" t="n"/>
      <c r="H2173" s="27">
        <f>IF($C2173="","",ROUND(SUMIF(账户表,$C2173,账户期初)+SUMIFS($F$5:F2173,$C$5:C2173,$C2173)-SUMIFS($G$5:G2173,$C$5:C2173,$C2173),2))</f>
        <v/>
      </c>
      <c r="I2173" s="18" t="n"/>
      <c r="J2173" s="18" t="n"/>
      <c r="K2173" s="28">
        <f>IF($B2173="","",--TEXT($B2173,"yyyymm"))</f>
        <v/>
      </c>
      <c r="L2173" s="29">
        <f>IF($D2173="","",IFERROR(INDEX(类别属性,MATCH($D2173,类别表,0)),""))</f>
        <v/>
      </c>
      <c r="M2173" s="18" t="n"/>
      <c r="N2173" s="18" t="n"/>
      <c r="O2173" s="26" t="n"/>
      <c r="P2173" s="21">
        <f>IF($C2173="","",IF(ISNA(MATCH($C2173,账户表,0)),"※这个账户不在【基础资料】的账户档案里",IF($B2173="","※没填日期，这一笔不会进任何月份的报表",IF(AND($F2173&lt;&gt;"",$G2173&lt;&gt;""),"※收入和支出不能同时填",IF(AND(N($F2173)=0,N($G2173)=0),"※收入和支出都没填",IF(OR(N($F2173)&lt;0,N($G2173)&lt;0),"※金额不能填负数，方向反了就换一列填",IF($D2173="","※没填收支类别，分类报表会漏掉这一笔",IF(ISNA(MATCH($D2173,类别表,0)),"※收支类别不在【基础资料】的清单里",IF(AND($L2173="内部转账",$M2173=""),"△内部转账要在「对方账户」写上另一头",IF(AND($L2173="内部转账",$M2173=$C2173),"※对方账户跟本账户是同一个",IF(AND($L2173&lt;&gt;"内部转账",$M2173&lt;&gt;""),"△填了对方账户，但类别不是内部转账",IF($H2173&lt;0,"△这一笔之后该账户余额成负数了，核一下",""))))))))))))</f>
        <v/>
      </c>
    </row>
    <row r="2174">
      <c r="A2174" s="17">
        <f>IF($C2174="","",COUNTA($C$5:$C2174))</f>
        <v/>
      </c>
      <c r="B2174" s="20" t="n"/>
      <c r="C2174" s="18" t="n"/>
      <c r="D2174" s="18" t="n"/>
      <c r="E2174" s="26" t="n"/>
      <c r="F2174" s="19" t="n"/>
      <c r="G2174" s="19" t="n"/>
      <c r="H2174" s="27">
        <f>IF($C2174="","",ROUND(SUMIF(账户表,$C2174,账户期初)+SUMIFS($F$5:F2174,$C$5:C2174,$C2174)-SUMIFS($G$5:G2174,$C$5:C2174,$C2174),2))</f>
        <v/>
      </c>
      <c r="I2174" s="18" t="n"/>
      <c r="J2174" s="18" t="n"/>
      <c r="K2174" s="28">
        <f>IF($B2174="","",--TEXT($B2174,"yyyymm"))</f>
        <v/>
      </c>
      <c r="L2174" s="29">
        <f>IF($D2174="","",IFERROR(INDEX(类别属性,MATCH($D2174,类别表,0)),""))</f>
        <v/>
      </c>
      <c r="M2174" s="18" t="n"/>
      <c r="N2174" s="18" t="n"/>
      <c r="O2174" s="26" t="n"/>
      <c r="P2174" s="21">
        <f>IF($C2174="","",IF(ISNA(MATCH($C2174,账户表,0)),"※这个账户不在【基础资料】的账户档案里",IF($B2174="","※没填日期，这一笔不会进任何月份的报表",IF(AND($F2174&lt;&gt;"",$G2174&lt;&gt;""),"※收入和支出不能同时填",IF(AND(N($F2174)=0,N($G2174)=0),"※收入和支出都没填",IF(OR(N($F2174)&lt;0,N($G2174)&lt;0),"※金额不能填负数，方向反了就换一列填",IF($D2174="","※没填收支类别，分类报表会漏掉这一笔",IF(ISNA(MATCH($D2174,类别表,0)),"※收支类别不在【基础资料】的清单里",IF(AND($L2174="内部转账",$M2174=""),"△内部转账要在「对方账户」写上另一头",IF(AND($L2174="内部转账",$M2174=$C2174),"※对方账户跟本账户是同一个",IF(AND($L2174&lt;&gt;"内部转账",$M2174&lt;&gt;""),"△填了对方账户，但类别不是内部转账",IF($H2174&lt;0,"△这一笔之后该账户余额成负数了，核一下",""))))))))))))</f>
        <v/>
      </c>
    </row>
    <row r="2175">
      <c r="A2175" s="17">
        <f>IF($C2175="","",COUNTA($C$5:$C2175))</f>
        <v/>
      </c>
      <c r="B2175" s="20" t="n"/>
      <c r="C2175" s="18" t="n"/>
      <c r="D2175" s="18" t="n"/>
      <c r="E2175" s="26" t="n"/>
      <c r="F2175" s="19" t="n"/>
      <c r="G2175" s="19" t="n"/>
      <c r="H2175" s="27">
        <f>IF($C2175="","",ROUND(SUMIF(账户表,$C2175,账户期初)+SUMIFS($F$5:F2175,$C$5:C2175,$C2175)-SUMIFS($G$5:G2175,$C$5:C2175,$C2175),2))</f>
        <v/>
      </c>
      <c r="I2175" s="18" t="n"/>
      <c r="J2175" s="18" t="n"/>
      <c r="K2175" s="28">
        <f>IF($B2175="","",--TEXT($B2175,"yyyymm"))</f>
        <v/>
      </c>
      <c r="L2175" s="29">
        <f>IF($D2175="","",IFERROR(INDEX(类别属性,MATCH($D2175,类别表,0)),""))</f>
        <v/>
      </c>
      <c r="M2175" s="18" t="n"/>
      <c r="N2175" s="18" t="n"/>
      <c r="O2175" s="26" t="n"/>
      <c r="P2175" s="21">
        <f>IF($C2175="","",IF(ISNA(MATCH($C2175,账户表,0)),"※这个账户不在【基础资料】的账户档案里",IF($B2175="","※没填日期，这一笔不会进任何月份的报表",IF(AND($F2175&lt;&gt;"",$G2175&lt;&gt;""),"※收入和支出不能同时填",IF(AND(N($F2175)=0,N($G2175)=0),"※收入和支出都没填",IF(OR(N($F2175)&lt;0,N($G2175)&lt;0),"※金额不能填负数，方向反了就换一列填",IF($D2175="","※没填收支类别，分类报表会漏掉这一笔",IF(ISNA(MATCH($D2175,类别表,0)),"※收支类别不在【基础资料】的清单里",IF(AND($L2175="内部转账",$M2175=""),"△内部转账要在「对方账户」写上另一头",IF(AND($L2175="内部转账",$M2175=$C2175),"※对方账户跟本账户是同一个",IF(AND($L2175&lt;&gt;"内部转账",$M2175&lt;&gt;""),"△填了对方账户，但类别不是内部转账",IF($H2175&lt;0,"△这一笔之后该账户余额成负数了，核一下",""))))))))))))</f>
        <v/>
      </c>
    </row>
    <row r="2176">
      <c r="A2176" s="17">
        <f>IF($C2176="","",COUNTA($C$5:$C2176))</f>
        <v/>
      </c>
      <c r="B2176" s="20" t="n"/>
      <c r="C2176" s="18" t="n"/>
      <c r="D2176" s="18" t="n"/>
      <c r="E2176" s="26" t="n"/>
      <c r="F2176" s="19" t="n"/>
      <c r="G2176" s="19" t="n"/>
      <c r="H2176" s="27">
        <f>IF($C2176="","",ROUND(SUMIF(账户表,$C2176,账户期初)+SUMIFS($F$5:F2176,$C$5:C2176,$C2176)-SUMIFS($G$5:G2176,$C$5:C2176,$C2176),2))</f>
        <v/>
      </c>
      <c r="I2176" s="18" t="n"/>
      <c r="J2176" s="18" t="n"/>
      <c r="K2176" s="28">
        <f>IF($B2176="","",--TEXT($B2176,"yyyymm"))</f>
        <v/>
      </c>
      <c r="L2176" s="29">
        <f>IF($D2176="","",IFERROR(INDEX(类别属性,MATCH($D2176,类别表,0)),""))</f>
        <v/>
      </c>
      <c r="M2176" s="18" t="n"/>
      <c r="N2176" s="18" t="n"/>
      <c r="O2176" s="26" t="n"/>
      <c r="P2176" s="21">
        <f>IF($C2176="","",IF(ISNA(MATCH($C2176,账户表,0)),"※这个账户不在【基础资料】的账户档案里",IF($B2176="","※没填日期，这一笔不会进任何月份的报表",IF(AND($F2176&lt;&gt;"",$G2176&lt;&gt;""),"※收入和支出不能同时填",IF(AND(N($F2176)=0,N($G2176)=0),"※收入和支出都没填",IF(OR(N($F2176)&lt;0,N($G2176)&lt;0),"※金额不能填负数，方向反了就换一列填",IF($D2176="","※没填收支类别，分类报表会漏掉这一笔",IF(ISNA(MATCH($D2176,类别表,0)),"※收支类别不在【基础资料】的清单里",IF(AND($L2176="内部转账",$M2176=""),"△内部转账要在「对方账户」写上另一头",IF(AND($L2176="内部转账",$M2176=$C2176),"※对方账户跟本账户是同一个",IF(AND($L2176&lt;&gt;"内部转账",$M2176&lt;&gt;""),"△填了对方账户，但类别不是内部转账",IF($H2176&lt;0,"△这一笔之后该账户余额成负数了，核一下",""))))))))))))</f>
        <v/>
      </c>
    </row>
    <row r="2177">
      <c r="A2177" s="17">
        <f>IF($C2177="","",COUNTA($C$5:$C2177))</f>
        <v/>
      </c>
      <c r="B2177" s="20" t="n"/>
      <c r="C2177" s="18" t="n"/>
      <c r="D2177" s="18" t="n"/>
      <c r="E2177" s="26" t="n"/>
      <c r="F2177" s="19" t="n"/>
      <c r="G2177" s="19" t="n"/>
      <c r="H2177" s="27">
        <f>IF($C2177="","",ROUND(SUMIF(账户表,$C2177,账户期初)+SUMIFS($F$5:F2177,$C$5:C2177,$C2177)-SUMIFS($G$5:G2177,$C$5:C2177,$C2177),2))</f>
        <v/>
      </c>
      <c r="I2177" s="18" t="n"/>
      <c r="J2177" s="18" t="n"/>
      <c r="K2177" s="28">
        <f>IF($B2177="","",--TEXT($B2177,"yyyymm"))</f>
        <v/>
      </c>
      <c r="L2177" s="29">
        <f>IF($D2177="","",IFERROR(INDEX(类别属性,MATCH($D2177,类别表,0)),""))</f>
        <v/>
      </c>
      <c r="M2177" s="18" t="n"/>
      <c r="N2177" s="18" t="n"/>
      <c r="O2177" s="26" t="n"/>
      <c r="P2177" s="21">
        <f>IF($C2177="","",IF(ISNA(MATCH($C2177,账户表,0)),"※这个账户不在【基础资料】的账户档案里",IF($B2177="","※没填日期，这一笔不会进任何月份的报表",IF(AND($F2177&lt;&gt;"",$G2177&lt;&gt;""),"※收入和支出不能同时填",IF(AND(N($F2177)=0,N($G2177)=0),"※收入和支出都没填",IF(OR(N($F2177)&lt;0,N($G2177)&lt;0),"※金额不能填负数，方向反了就换一列填",IF($D2177="","※没填收支类别，分类报表会漏掉这一笔",IF(ISNA(MATCH($D2177,类别表,0)),"※收支类别不在【基础资料】的清单里",IF(AND($L2177="内部转账",$M2177=""),"△内部转账要在「对方账户」写上另一头",IF(AND($L2177="内部转账",$M2177=$C2177),"※对方账户跟本账户是同一个",IF(AND($L2177&lt;&gt;"内部转账",$M2177&lt;&gt;""),"△填了对方账户，但类别不是内部转账",IF($H2177&lt;0,"△这一笔之后该账户余额成负数了，核一下",""))))))))))))</f>
        <v/>
      </c>
    </row>
    <row r="2178">
      <c r="A2178" s="17">
        <f>IF($C2178="","",COUNTA($C$5:$C2178))</f>
        <v/>
      </c>
      <c r="B2178" s="20" t="n"/>
      <c r="C2178" s="18" t="n"/>
      <c r="D2178" s="18" t="n"/>
      <c r="E2178" s="26" t="n"/>
      <c r="F2178" s="19" t="n"/>
      <c r="G2178" s="19" t="n"/>
      <c r="H2178" s="27">
        <f>IF($C2178="","",ROUND(SUMIF(账户表,$C2178,账户期初)+SUMIFS($F$5:F2178,$C$5:C2178,$C2178)-SUMIFS($G$5:G2178,$C$5:C2178,$C2178),2))</f>
        <v/>
      </c>
      <c r="I2178" s="18" t="n"/>
      <c r="J2178" s="18" t="n"/>
      <c r="K2178" s="28">
        <f>IF($B2178="","",--TEXT($B2178,"yyyymm"))</f>
        <v/>
      </c>
      <c r="L2178" s="29">
        <f>IF($D2178="","",IFERROR(INDEX(类别属性,MATCH($D2178,类别表,0)),""))</f>
        <v/>
      </c>
      <c r="M2178" s="18" t="n"/>
      <c r="N2178" s="18" t="n"/>
      <c r="O2178" s="26" t="n"/>
      <c r="P2178" s="21">
        <f>IF($C2178="","",IF(ISNA(MATCH($C2178,账户表,0)),"※这个账户不在【基础资料】的账户档案里",IF($B2178="","※没填日期，这一笔不会进任何月份的报表",IF(AND($F2178&lt;&gt;"",$G2178&lt;&gt;""),"※收入和支出不能同时填",IF(AND(N($F2178)=0,N($G2178)=0),"※收入和支出都没填",IF(OR(N($F2178)&lt;0,N($G2178)&lt;0),"※金额不能填负数，方向反了就换一列填",IF($D2178="","※没填收支类别，分类报表会漏掉这一笔",IF(ISNA(MATCH($D2178,类别表,0)),"※收支类别不在【基础资料】的清单里",IF(AND($L2178="内部转账",$M2178=""),"△内部转账要在「对方账户」写上另一头",IF(AND($L2178="内部转账",$M2178=$C2178),"※对方账户跟本账户是同一个",IF(AND($L2178&lt;&gt;"内部转账",$M2178&lt;&gt;""),"△填了对方账户，但类别不是内部转账",IF($H2178&lt;0,"△这一笔之后该账户余额成负数了，核一下",""))))))))))))</f>
        <v/>
      </c>
    </row>
    <row r="2179">
      <c r="A2179" s="17">
        <f>IF($C2179="","",COUNTA($C$5:$C2179))</f>
        <v/>
      </c>
      <c r="B2179" s="20" t="n"/>
      <c r="C2179" s="18" t="n"/>
      <c r="D2179" s="18" t="n"/>
      <c r="E2179" s="26" t="n"/>
      <c r="F2179" s="19" t="n"/>
      <c r="G2179" s="19" t="n"/>
      <c r="H2179" s="27">
        <f>IF($C2179="","",ROUND(SUMIF(账户表,$C2179,账户期初)+SUMIFS($F$5:F2179,$C$5:C2179,$C2179)-SUMIFS($G$5:G2179,$C$5:C2179,$C2179),2))</f>
        <v/>
      </c>
      <c r="I2179" s="18" t="n"/>
      <c r="J2179" s="18" t="n"/>
      <c r="K2179" s="28">
        <f>IF($B2179="","",--TEXT($B2179,"yyyymm"))</f>
        <v/>
      </c>
      <c r="L2179" s="29">
        <f>IF($D2179="","",IFERROR(INDEX(类别属性,MATCH($D2179,类别表,0)),""))</f>
        <v/>
      </c>
      <c r="M2179" s="18" t="n"/>
      <c r="N2179" s="18" t="n"/>
      <c r="O2179" s="26" t="n"/>
      <c r="P2179" s="21">
        <f>IF($C2179="","",IF(ISNA(MATCH($C2179,账户表,0)),"※这个账户不在【基础资料】的账户档案里",IF($B2179="","※没填日期，这一笔不会进任何月份的报表",IF(AND($F2179&lt;&gt;"",$G2179&lt;&gt;""),"※收入和支出不能同时填",IF(AND(N($F2179)=0,N($G2179)=0),"※收入和支出都没填",IF(OR(N($F2179)&lt;0,N($G2179)&lt;0),"※金额不能填负数，方向反了就换一列填",IF($D2179="","※没填收支类别，分类报表会漏掉这一笔",IF(ISNA(MATCH($D2179,类别表,0)),"※收支类别不在【基础资料】的清单里",IF(AND($L2179="内部转账",$M2179=""),"△内部转账要在「对方账户」写上另一头",IF(AND($L2179="内部转账",$M2179=$C2179),"※对方账户跟本账户是同一个",IF(AND($L2179&lt;&gt;"内部转账",$M2179&lt;&gt;""),"△填了对方账户，但类别不是内部转账",IF($H2179&lt;0,"△这一笔之后该账户余额成负数了，核一下",""))))))))))))</f>
        <v/>
      </c>
    </row>
    <row r="2180">
      <c r="A2180" s="17">
        <f>IF($C2180="","",COUNTA($C$5:$C2180))</f>
        <v/>
      </c>
      <c r="B2180" s="20" t="n"/>
      <c r="C2180" s="18" t="n"/>
      <c r="D2180" s="18" t="n"/>
      <c r="E2180" s="26" t="n"/>
      <c r="F2180" s="19" t="n"/>
      <c r="G2180" s="19" t="n"/>
      <c r="H2180" s="27">
        <f>IF($C2180="","",ROUND(SUMIF(账户表,$C2180,账户期初)+SUMIFS($F$5:F2180,$C$5:C2180,$C2180)-SUMIFS($G$5:G2180,$C$5:C2180,$C2180),2))</f>
        <v/>
      </c>
      <c r="I2180" s="18" t="n"/>
      <c r="J2180" s="18" t="n"/>
      <c r="K2180" s="28">
        <f>IF($B2180="","",--TEXT($B2180,"yyyymm"))</f>
        <v/>
      </c>
      <c r="L2180" s="29">
        <f>IF($D2180="","",IFERROR(INDEX(类别属性,MATCH($D2180,类别表,0)),""))</f>
        <v/>
      </c>
      <c r="M2180" s="18" t="n"/>
      <c r="N2180" s="18" t="n"/>
      <c r="O2180" s="26" t="n"/>
      <c r="P2180" s="21">
        <f>IF($C2180="","",IF(ISNA(MATCH($C2180,账户表,0)),"※这个账户不在【基础资料】的账户档案里",IF($B2180="","※没填日期，这一笔不会进任何月份的报表",IF(AND($F2180&lt;&gt;"",$G2180&lt;&gt;""),"※收入和支出不能同时填",IF(AND(N($F2180)=0,N($G2180)=0),"※收入和支出都没填",IF(OR(N($F2180)&lt;0,N($G2180)&lt;0),"※金额不能填负数，方向反了就换一列填",IF($D2180="","※没填收支类别，分类报表会漏掉这一笔",IF(ISNA(MATCH($D2180,类别表,0)),"※收支类别不在【基础资料】的清单里",IF(AND($L2180="内部转账",$M2180=""),"△内部转账要在「对方账户」写上另一头",IF(AND($L2180="内部转账",$M2180=$C2180),"※对方账户跟本账户是同一个",IF(AND($L2180&lt;&gt;"内部转账",$M2180&lt;&gt;""),"△填了对方账户，但类别不是内部转账",IF($H2180&lt;0,"△这一笔之后该账户余额成负数了，核一下",""))))))))))))</f>
        <v/>
      </c>
    </row>
    <row r="2181">
      <c r="A2181" s="17">
        <f>IF($C2181="","",COUNTA($C$5:$C2181))</f>
        <v/>
      </c>
      <c r="B2181" s="20" t="n"/>
      <c r="C2181" s="18" t="n"/>
      <c r="D2181" s="18" t="n"/>
      <c r="E2181" s="26" t="n"/>
      <c r="F2181" s="19" t="n"/>
      <c r="G2181" s="19" t="n"/>
      <c r="H2181" s="27">
        <f>IF($C2181="","",ROUND(SUMIF(账户表,$C2181,账户期初)+SUMIFS($F$5:F2181,$C$5:C2181,$C2181)-SUMIFS($G$5:G2181,$C$5:C2181,$C2181),2))</f>
        <v/>
      </c>
      <c r="I2181" s="18" t="n"/>
      <c r="J2181" s="18" t="n"/>
      <c r="K2181" s="28">
        <f>IF($B2181="","",--TEXT($B2181,"yyyymm"))</f>
        <v/>
      </c>
      <c r="L2181" s="29">
        <f>IF($D2181="","",IFERROR(INDEX(类别属性,MATCH($D2181,类别表,0)),""))</f>
        <v/>
      </c>
      <c r="M2181" s="18" t="n"/>
      <c r="N2181" s="18" t="n"/>
      <c r="O2181" s="26" t="n"/>
      <c r="P2181" s="21">
        <f>IF($C2181="","",IF(ISNA(MATCH($C2181,账户表,0)),"※这个账户不在【基础资料】的账户档案里",IF($B2181="","※没填日期，这一笔不会进任何月份的报表",IF(AND($F2181&lt;&gt;"",$G2181&lt;&gt;""),"※收入和支出不能同时填",IF(AND(N($F2181)=0,N($G2181)=0),"※收入和支出都没填",IF(OR(N($F2181)&lt;0,N($G2181)&lt;0),"※金额不能填负数，方向反了就换一列填",IF($D2181="","※没填收支类别，分类报表会漏掉这一笔",IF(ISNA(MATCH($D2181,类别表,0)),"※收支类别不在【基础资料】的清单里",IF(AND($L2181="内部转账",$M2181=""),"△内部转账要在「对方账户」写上另一头",IF(AND($L2181="内部转账",$M2181=$C2181),"※对方账户跟本账户是同一个",IF(AND($L2181&lt;&gt;"内部转账",$M2181&lt;&gt;""),"△填了对方账户，但类别不是内部转账",IF($H2181&lt;0,"△这一笔之后该账户余额成负数了，核一下",""))))))))))))</f>
        <v/>
      </c>
    </row>
    <row r="2182">
      <c r="A2182" s="17">
        <f>IF($C2182="","",COUNTA($C$5:$C2182))</f>
        <v/>
      </c>
      <c r="B2182" s="20" t="n"/>
      <c r="C2182" s="18" t="n"/>
      <c r="D2182" s="18" t="n"/>
      <c r="E2182" s="26" t="n"/>
      <c r="F2182" s="19" t="n"/>
      <c r="G2182" s="19" t="n"/>
      <c r="H2182" s="27">
        <f>IF($C2182="","",ROUND(SUMIF(账户表,$C2182,账户期初)+SUMIFS($F$5:F2182,$C$5:C2182,$C2182)-SUMIFS($G$5:G2182,$C$5:C2182,$C2182),2))</f>
        <v/>
      </c>
      <c r="I2182" s="18" t="n"/>
      <c r="J2182" s="18" t="n"/>
      <c r="K2182" s="28">
        <f>IF($B2182="","",--TEXT($B2182,"yyyymm"))</f>
        <v/>
      </c>
      <c r="L2182" s="29">
        <f>IF($D2182="","",IFERROR(INDEX(类别属性,MATCH($D2182,类别表,0)),""))</f>
        <v/>
      </c>
      <c r="M2182" s="18" t="n"/>
      <c r="N2182" s="18" t="n"/>
      <c r="O2182" s="26" t="n"/>
      <c r="P2182" s="21">
        <f>IF($C2182="","",IF(ISNA(MATCH($C2182,账户表,0)),"※这个账户不在【基础资料】的账户档案里",IF($B2182="","※没填日期，这一笔不会进任何月份的报表",IF(AND($F2182&lt;&gt;"",$G2182&lt;&gt;""),"※收入和支出不能同时填",IF(AND(N($F2182)=0,N($G2182)=0),"※收入和支出都没填",IF(OR(N($F2182)&lt;0,N($G2182)&lt;0),"※金额不能填负数，方向反了就换一列填",IF($D2182="","※没填收支类别，分类报表会漏掉这一笔",IF(ISNA(MATCH($D2182,类别表,0)),"※收支类别不在【基础资料】的清单里",IF(AND($L2182="内部转账",$M2182=""),"△内部转账要在「对方账户」写上另一头",IF(AND($L2182="内部转账",$M2182=$C2182),"※对方账户跟本账户是同一个",IF(AND($L2182&lt;&gt;"内部转账",$M2182&lt;&gt;""),"△填了对方账户，但类别不是内部转账",IF($H2182&lt;0,"△这一笔之后该账户余额成负数了，核一下",""))))))))))))</f>
        <v/>
      </c>
    </row>
    <row r="2183">
      <c r="A2183" s="17">
        <f>IF($C2183="","",COUNTA($C$5:$C2183))</f>
        <v/>
      </c>
      <c r="B2183" s="20" t="n"/>
      <c r="C2183" s="18" t="n"/>
      <c r="D2183" s="18" t="n"/>
      <c r="E2183" s="26" t="n"/>
      <c r="F2183" s="19" t="n"/>
      <c r="G2183" s="19" t="n"/>
      <c r="H2183" s="27">
        <f>IF($C2183="","",ROUND(SUMIF(账户表,$C2183,账户期初)+SUMIFS($F$5:F2183,$C$5:C2183,$C2183)-SUMIFS($G$5:G2183,$C$5:C2183,$C2183),2))</f>
        <v/>
      </c>
      <c r="I2183" s="18" t="n"/>
      <c r="J2183" s="18" t="n"/>
      <c r="K2183" s="28">
        <f>IF($B2183="","",--TEXT($B2183,"yyyymm"))</f>
        <v/>
      </c>
      <c r="L2183" s="29">
        <f>IF($D2183="","",IFERROR(INDEX(类别属性,MATCH($D2183,类别表,0)),""))</f>
        <v/>
      </c>
      <c r="M2183" s="18" t="n"/>
      <c r="N2183" s="18" t="n"/>
      <c r="O2183" s="26" t="n"/>
      <c r="P2183" s="21">
        <f>IF($C2183="","",IF(ISNA(MATCH($C2183,账户表,0)),"※这个账户不在【基础资料】的账户档案里",IF($B2183="","※没填日期，这一笔不会进任何月份的报表",IF(AND($F2183&lt;&gt;"",$G2183&lt;&gt;""),"※收入和支出不能同时填",IF(AND(N($F2183)=0,N($G2183)=0),"※收入和支出都没填",IF(OR(N($F2183)&lt;0,N($G2183)&lt;0),"※金额不能填负数，方向反了就换一列填",IF($D2183="","※没填收支类别，分类报表会漏掉这一笔",IF(ISNA(MATCH($D2183,类别表,0)),"※收支类别不在【基础资料】的清单里",IF(AND($L2183="内部转账",$M2183=""),"△内部转账要在「对方账户」写上另一头",IF(AND($L2183="内部转账",$M2183=$C2183),"※对方账户跟本账户是同一个",IF(AND($L2183&lt;&gt;"内部转账",$M2183&lt;&gt;""),"△填了对方账户，但类别不是内部转账",IF($H2183&lt;0,"△这一笔之后该账户余额成负数了，核一下",""))))))))))))</f>
        <v/>
      </c>
    </row>
    <row r="2184">
      <c r="A2184" s="17">
        <f>IF($C2184="","",COUNTA($C$5:$C2184))</f>
        <v/>
      </c>
      <c r="B2184" s="20" t="n"/>
      <c r="C2184" s="18" t="n"/>
      <c r="D2184" s="18" t="n"/>
      <c r="E2184" s="26" t="n"/>
      <c r="F2184" s="19" t="n"/>
      <c r="G2184" s="19" t="n"/>
      <c r="H2184" s="27">
        <f>IF($C2184="","",ROUND(SUMIF(账户表,$C2184,账户期初)+SUMIFS($F$5:F2184,$C$5:C2184,$C2184)-SUMIFS($G$5:G2184,$C$5:C2184,$C2184),2))</f>
        <v/>
      </c>
      <c r="I2184" s="18" t="n"/>
      <c r="J2184" s="18" t="n"/>
      <c r="K2184" s="28">
        <f>IF($B2184="","",--TEXT($B2184,"yyyymm"))</f>
        <v/>
      </c>
      <c r="L2184" s="29">
        <f>IF($D2184="","",IFERROR(INDEX(类别属性,MATCH($D2184,类别表,0)),""))</f>
        <v/>
      </c>
      <c r="M2184" s="18" t="n"/>
      <c r="N2184" s="18" t="n"/>
      <c r="O2184" s="26" t="n"/>
      <c r="P2184" s="21">
        <f>IF($C2184="","",IF(ISNA(MATCH($C2184,账户表,0)),"※这个账户不在【基础资料】的账户档案里",IF($B2184="","※没填日期，这一笔不会进任何月份的报表",IF(AND($F2184&lt;&gt;"",$G2184&lt;&gt;""),"※收入和支出不能同时填",IF(AND(N($F2184)=0,N($G2184)=0),"※收入和支出都没填",IF(OR(N($F2184)&lt;0,N($G2184)&lt;0),"※金额不能填负数，方向反了就换一列填",IF($D2184="","※没填收支类别，分类报表会漏掉这一笔",IF(ISNA(MATCH($D2184,类别表,0)),"※收支类别不在【基础资料】的清单里",IF(AND($L2184="内部转账",$M2184=""),"△内部转账要在「对方账户」写上另一头",IF(AND($L2184="内部转账",$M2184=$C2184),"※对方账户跟本账户是同一个",IF(AND($L2184&lt;&gt;"内部转账",$M2184&lt;&gt;""),"△填了对方账户，但类别不是内部转账",IF($H2184&lt;0,"△这一笔之后该账户余额成负数了，核一下",""))))))))))))</f>
        <v/>
      </c>
    </row>
    <row r="2185">
      <c r="A2185" s="17">
        <f>IF($C2185="","",COUNTA($C$5:$C2185))</f>
        <v/>
      </c>
      <c r="B2185" s="20" t="n"/>
      <c r="C2185" s="18" t="n"/>
      <c r="D2185" s="18" t="n"/>
      <c r="E2185" s="26" t="n"/>
      <c r="F2185" s="19" t="n"/>
      <c r="G2185" s="19" t="n"/>
      <c r="H2185" s="27">
        <f>IF($C2185="","",ROUND(SUMIF(账户表,$C2185,账户期初)+SUMIFS($F$5:F2185,$C$5:C2185,$C2185)-SUMIFS($G$5:G2185,$C$5:C2185,$C2185),2))</f>
        <v/>
      </c>
      <c r="I2185" s="18" t="n"/>
      <c r="J2185" s="18" t="n"/>
      <c r="K2185" s="28">
        <f>IF($B2185="","",--TEXT($B2185,"yyyymm"))</f>
        <v/>
      </c>
      <c r="L2185" s="29">
        <f>IF($D2185="","",IFERROR(INDEX(类别属性,MATCH($D2185,类别表,0)),""))</f>
        <v/>
      </c>
      <c r="M2185" s="18" t="n"/>
      <c r="N2185" s="18" t="n"/>
      <c r="O2185" s="26" t="n"/>
      <c r="P2185" s="21">
        <f>IF($C2185="","",IF(ISNA(MATCH($C2185,账户表,0)),"※这个账户不在【基础资料】的账户档案里",IF($B2185="","※没填日期，这一笔不会进任何月份的报表",IF(AND($F2185&lt;&gt;"",$G2185&lt;&gt;""),"※收入和支出不能同时填",IF(AND(N($F2185)=0,N($G2185)=0),"※收入和支出都没填",IF(OR(N($F2185)&lt;0,N($G2185)&lt;0),"※金额不能填负数，方向反了就换一列填",IF($D2185="","※没填收支类别，分类报表会漏掉这一笔",IF(ISNA(MATCH($D2185,类别表,0)),"※收支类别不在【基础资料】的清单里",IF(AND($L2185="内部转账",$M2185=""),"△内部转账要在「对方账户」写上另一头",IF(AND($L2185="内部转账",$M2185=$C2185),"※对方账户跟本账户是同一个",IF(AND($L2185&lt;&gt;"内部转账",$M2185&lt;&gt;""),"△填了对方账户，但类别不是内部转账",IF($H2185&lt;0,"△这一笔之后该账户余额成负数了，核一下",""))))))))))))</f>
        <v/>
      </c>
    </row>
    <row r="2186">
      <c r="A2186" s="17">
        <f>IF($C2186="","",COUNTA($C$5:$C2186))</f>
        <v/>
      </c>
      <c r="B2186" s="20" t="n"/>
      <c r="C2186" s="18" t="n"/>
      <c r="D2186" s="18" t="n"/>
      <c r="E2186" s="26" t="n"/>
      <c r="F2186" s="19" t="n"/>
      <c r="G2186" s="19" t="n"/>
      <c r="H2186" s="27">
        <f>IF($C2186="","",ROUND(SUMIF(账户表,$C2186,账户期初)+SUMIFS($F$5:F2186,$C$5:C2186,$C2186)-SUMIFS($G$5:G2186,$C$5:C2186,$C2186),2))</f>
        <v/>
      </c>
      <c r="I2186" s="18" t="n"/>
      <c r="J2186" s="18" t="n"/>
      <c r="K2186" s="28">
        <f>IF($B2186="","",--TEXT($B2186,"yyyymm"))</f>
        <v/>
      </c>
      <c r="L2186" s="29">
        <f>IF($D2186="","",IFERROR(INDEX(类别属性,MATCH($D2186,类别表,0)),""))</f>
        <v/>
      </c>
      <c r="M2186" s="18" t="n"/>
      <c r="N2186" s="18" t="n"/>
      <c r="O2186" s="26" t="n"/>
      <c r="P2186" s="21">
        <f>IF($C2186="","",IF(ISNA(MATCH($C2186,账户表,0)),"※这个账户不在【基础资料】的账户档案里",IF($B2186="","※没填日期，这一笔不会进任何月份的报表",IF(AND($F2186&lt;&gt;"",$G2186&lt;&gt;""),"※收入和支出不能同时填",IF(AND(N($F2186)=0,N($G2186)=0),"※收入和支出都没填",IF(OR(N($F2186)&lt;0,N($G2186)&lt;0),"※金额不能填负数，方向反了就换一列填",IF($D2186="","※没填收支类别，分类报表会漏掉这一笔",IF(ISNA(MATCH($D2186,类别表,0)),"※收支类别不在【基础资料】的清单里",IF(AND($L2186="内部转账",$M2186=""),"△内部转账要在「对方账户」写上另一头",IF(AND($L2186="内部转账",$M2186=$C2186),"※对方账户跟本账户是同一个",IF(AND($L2186&lt;&gt;"内部转账",$M2186&lt;&gt;""),"△填了对方账户，但类别不是内部转账",IF($H2186&lt;0,"△这一笔之后该账户余额成负数了，核一下",""))))))))))))</f>
        <v/>
      </c>
    </row>
    <row r="2187">
      <c r="A2187" s="17">
        <f>IF($C2187="","",COUNTA($C$5:$C2187))</f>
        <v/>
      </c>
      <c r="B2187" s="20" t="n"/>
      <c r="C2187" s="18" t="n"/>
      <c r="D2187" s="18" t="n"/>
      <c r="E2187" s="26" t="n"/>
      <c r="F2187" s="19" t="n"/>
      <c r="G2187" s="19" t="n"/>
      <c r="H2187" s="27">
        <f>IF($C2187="","",ROUND(SUMIF(账户表,$C2187,账户期初)+SUMIFS($F$5:F2187,$C$5:C2187,$C2187)-SUMIFS($G$5:G2187,$C$5:C2187,$C2187),2))</f>
        <v/>
      </c>
      <c r="I2187" s="18" t="n"/>
      <c r="J2187" s="18" t="n"/>
      <c r="K2187" s="28">
        <f>IF($B2187="","",--TEXT($B2187,"yyyymm"))</f>
        <v/>
      </c>
      <c r="L2187" s="29">
        <f>IF($D2187="","",IFERROR(INDEX(类别属性,MATCH($D2187,类别表,0)),""))</f>
        <v/>
      </c>
      <c r="M2187" s="18" t="n"/>
      <c r="N2187" s="18" t="n"/>
      <c r="O2187" s="26" t="n"/>
      <c r="P2187" s="21">
        <f>IF($C2187="","",IF(ISNA(MATCH($C2187,账户表,0)),"※这个账户不在【基础资料】的账户档案里",IF($B2187="","※没填日期，这一笔不会进任何月份的报表",IF(AND($F2187&lt;&gt;"",$G2187&lt;&gt;""),"※收入和支出不能同时填",IF(AND(N($F2187)=0,N($G2187)=0),"※收入和支出都没填",IF(OR(N($F2187)&lt;0,N($G2187)&lt;0),"※金额不能填负数，方向反了就换一列填",IF($D2187="","※没填收支类别，分类报表会漏掉这一笔",IF(ISNA(MATCH($D2187,类别表,0)),"※收支类别不在【基础资料】的清单里",IF(AND($L2187="内部转账",$M2187=""),"△内部转账要在「对方账户」写上另一头",IF(AND($L2187="内部转账",$M2187=$C2187),"※对方账户跟本账户是同一个",IF(AND($L2187&lt;&gt;"内部转账",$M2187&lt;&gt;""),"△填了对方账户，但类别不是内部转账",IF($H2187&lt;0,"△这一笔之后该账户余额成负数了，核一下",""))))))))))))</f>
        <v/>
      </c>
    </row>
    <row r="2188">
      <c r="A2188" s="17">
        <f>IF($C2188="","",COUNTA($C$5:$C2188))</f>
        <v/>
      </c>
      <c r="B2188" s="20" t="n"/>
      <c r="C2188" s="18" t="n"/>
      <c r="D2188" s="18" t="n"/>
      <c r="E2188" s="26" t="n"/>
      <c r="F2188" s="19" t="n"/>
      <c r="G2188" s="19" t="n"/>
      <c r="H2188" s="27">
        <f>IF($C2188="","",ROUND(SUMIF(账户表,$C2188,账户期初)+SUMIFS($F$5:F2188,$C$5:C2188,$C2188)-SUMIFS($G$5:G2188,$C$5:C2188,$C2188),2))</f>
        <v/>
      </c>
      <c r="I2188" s="18" t="n"/>
      <c r="J2188" s="18" t="n"/>
      <c r="K2188" s="28">
        <f>IF($B2188="","",--TEXT($B2188,"yyyymm"))</f>
        <v/>
      </c>
      <c r="L2188" s="29">
        <f>IF($D2188="","",IFERROR(INDEX(类别属性,MATCH($D2188,类别表,0)),""))</f>
        <v/>
      </c>
      <c r="M2188" s="18" t="n"/>
      <c r="N2188" s="18" t="n"/>
      <c r="O2188" s="26" t="n"/>
      <c r="P2188" s="21">
        <f>IF($C2188="","",IF(ISNA(MATCH($C2188,账户表,0)),"※这个账户不在【基础资料】的账户档案里",IF($B2188="","※没填日期，这一笔不会进任何月份的报表",IF(AND($F2188&lt;&gt;"",$G2188&lt;&gt;""),"※收入和支出不能同时填",IF(AND(N($F2188)=0,N($G2188)=0),"※收入和支出都没填",IF(OR(N($F2188)&lt;0,N($G2188)&lt;0),"※金额不能填负数，方向反了就换一列填",IF($D2188="","※没填收支类别，分类报表会漏掉这一笔",IF(ISNA(MATCH($D2188,类别表,0)),"※收支类别不在【基础资料】的清单里",IF(AND($L2188="内部转账",$M2188=""),"△内部转账要在「对方账户」写上另一头",IF(AND($L2188="内部转账",$M2188=$C2188),"※对方账户跟本账户是同一个",IF(AND($L2188&lt;&gt;"内部转账",$M2188&lt;&gt;""),"△填了对方账户，但类别不是内部转账",IF($H2188&lt;0,"△这一笔之后该账户余额成负数了，核一下",""))))))))))))</f>
        <v/>
      </c>
    </row>
    <row r="2189">
      <c r="A2189" s="17">
        <f>IF($C2189="","",COUNTA($C$5:$C2189))</f>
        <v/>
      </c>
      <c r="B2189" s="20" t="n"/>
      <c r="C2189" s="18" t="n"/>
      <c r="D2189" s="18" t="n"/>
      <c r="E2189" s="26" t="n"/>
      <c r="F2189" s="19" t="n"/>
      <c r="G2189" s="19" t="n"/>
      <c r="H2189" s="27">
        <f>IF($C2189="","",ROUND(SUMIF(账户表,$C2189,账户期初)+SUMIFS($F$5:F2189,$C$5:C2189,$C2189)-SUMIFS($G$5:G2189,$C$5:C2189,$C2189),2))</f>
        <v/>
      </c>
      <c r="I2189" s="18" t="n"/>
      <c r="J2189" s="18" t="n"/>
      <c r="K2189" s="28">
        <f>IF($B2189="","",--TEXT($B2189,"yyyymm"))</f>
        <v/>
      </c>
      <c r="L2189" s="29">
        <f>IF($D2189="","",IFERROR(INDEX(类别属性,MATCH($D2189,类别表,0)),""))</f>
        <v/>
      </c>
      <c r="M2189" s="18" t="n"/>
      <c r="N2189" s="18" t="n"/>
      <c r="O2189" s="26" t="n"/>
      <c r="P2189" s="21">
        <f>IF($C2189="","",IF(ISNA(MATCH($C2189,账户表,0)),"※这个账户不在【基础资料】的账户档案里",IF($B2189="","※没填日期，这一笔不会进任何月份的报表",IF(AND($F2189&lt;&gt;"",$G2189&lt;&gt;""),"※收入和支出不能同时填",IF(AND(N($F2189)=0,N($G2189)=0),"※收入和支出都没填",IF(OR(N($F2189)&lt;0,N($G2189)&lt;0),"※金额不能填负数，方向反了就换一列填",IF($D2189="","※没填收支类别，分类报表会漏掉这一笔",IF(ISNA(MATCH($D2189,类别表,0)),"※收支类别不在【基础资料】的清单里",IF(AND($L2189="内部转账",$M2189=""),"△内部转账要在「对方账户」写上另一头",IF(AND($L2189="内部转账",$M2189=$C2189),"※对方账户跟本账户是同一个",IF(AND($L2189&lt;&gt;"内部转账",$M2189&lt;&gt;""),"△填了对方账户，但类别不是内部转账",IF($H2189&lt;0,"△这一笔之后该账户余额成负数了，核一下",""))))))))))))</f>
        <v/>
      </c>
    </row>
    <row r="2190">
      <c r="A2190" s="17">
        <f>IF($C2190="","",COUNTA($C$5:$C2190))</f>
        <v/>
      </c>
      <c r="B2190" s="20" t="n"/>
      <c r="C2190" s="18" t="n"/>
      <c r="D2190" s="18" t="n"/>
      <c r="E2190" s="26" t="n"/>
      <c r="F2190" s="19" t="n"/>
      <c r="G2190" s="19" t="n"/>
      <c r="H2190" s="27">
        <f>IF($C2190="","",ROUND(SUMIF(账户表,$C2190,账户期初)+SUMIFS($F$5:F2190,$C$5:C2190,$C2190)-SUMIFS($G$5:G2190,$C$5:C2190,$C2190),2))</f>
        <v/>
      </c>
      <c r="I2190" s="18" t="n"/>
      <c r="J2190" s="18" t="n"/>
      <c r="K2190" s="28">
        <f>IF($B2190="","",--TEXT($B2190,"yyyymm"))</f>
        <v/>
      </c>
      <c r="L2190" s="29">
        <f>IF($D2190="","",IFERROR(INDEX(类别属性,MATCH($D2190,类别表,0)),""))</f>
        <v/>
      </c>
      <c r="M2190" s="18" t="n"/>
      <c r="N2190" s="18" t="n"/>
      <c r="O2190" s="26" t="n"/>
      <c r="P2190" s="21">
        <f>IF($C2190="","",IF(ISNA(MATCH($C2190,账户表,0)),"※这个账户不在【基础资料】的账户档案里",IF($B2190="","※没填日期，这一笔不会进任何月份的报表",IF(AND($F2190&lt;&gt;"",$G2190&lt;&gt;""),"※收入和支出不能同时填",IF(AND(N($F2190)=0,N($G2190)=0),"※收入和支出都没填",IF(OR(N($F2190)&lt;0,N($G2190)&lt;0),"※金额不能填负数，方向反了就换一列填",IF($D2190="","※没填收支类别，分类报表会漏掉这一笔",IF(ISNA(MATCH($D2190,类别表,0)),"※收支类别不在【基础资料】的清单里",IF(AND($L2190="内部转账",$M2190=""),"△内部转账要在「对方账户」写上另一头",IF(AND($L2190="内部转账",$M2190=$C2190),"※对方账户跟本账户是同一个",IF(AND($L2190&lt;&gt;"内部转账",$M2190&lt;&gt;""),"△填了对方账户，但类别不是内部转账",IF($H2190&lt;0,"△这一笔之后该账户余额成负数了，核一下",""))))))))))))</f>
        <v/>
      </c>
    </row>
    <row r="2191">
      <c r="A2191" s="17">
        <f>IF($C2191="","",COUNTA($C$5:$C2191))</f>
        <v/>
      </c>
      <c r="B2191" s="20" t="n"/>
      <c r="C2191" s="18" t="n"/>
      <c r="D2191" s="18" t="n"/>
      <c r="E2191" s="26" t="n"/>
      <c r="F2191" s="19" t="n"/>
      <c r="G2191" s="19" t="n"/>
      <c r="H2191" s="27">
        <f>IF($C2191="","",ROUND(SUMIF(账户表,$C2191,账户期初)+SUMIFS($F$5:F2191,$C$5:C2191,$C2191)-SUMIFS($G$5:G2191,$C$5:C2191,$C2191),2))</f>
        <v/>
      </c>
      <c r="I2191" s="18" t="n"/>
      <c r="J2191" s="18" t="n"/>
      <c r="K2191" s="28">
        <f>IF($B2191="","",--TEXT($B2191,"yyyymm"))</f>
        <v/>
      </c>
      <c r="L2191" s="29">
        <f>IF($D2191="","",IFERROR(INDEX(类别属性,MATCH($D2191,类别表,0)),""))</f>
        <v/>
      </c>
      <c r="M2191" s="18" t="n"/>
      <c r="N2191" s="18" t="n"/>
      <c r="O2191" s="26" t="n"/>
      <c r="P2191" s="21">
        <f>IF($C2191="","",IF(ISNA(MATCH($C2191,账户表,0)),"※这个账户不在【基础资料】的账户档案里",IF($B2191="","※没填日期，这一笔不会进任何月份的报表",IF(AND($F2191&lt;&gt;"",$G2191&lt;&gt;""),"※收入和支出不能同时填",IF(AND(N($F2191)=0,N($G2191)=0),"※收入和支出都没填",IF(OR(N($F2191)&lt;0,N($G2191)&lt;0),"※金额不能填负数，方向反了就换一列填",IF($D2191="","※没填收支类别，分类报表会漏掉这一笔",IF(ISNA(MATCH($D2191,类别表,0)),"※收支类别不在【基础资料】的清单里",IF(AND($L2191="内部转账",$M2191=""),"△内部转账要在「对方账户」写上另一头",IF(AND($L2191="内部转账",$M2191=$C2191),"※对方账户跟本账户是同一个",IF(AND($L2191&lt;&gt;"内部转账",$M2191&lt;&gt;""),"△填了对方账户，但类别不是内部转账",IF($H2191&lt;0,"△这一笔之后该账户余额成负数了，核一下",""))))))))))))</f>
        <v/>
      </c>
    </row>
    <row r="2192">
      <c r="A2192" s="17">
        <f>IF($C2192="","",COUNTA($C$5:$C2192))</f>
        <v/>
      </c>
      <c r="B2192" s="20" t="n"/>
      <c r="C2192" s="18" t="n"/>
      <c r="D2192" s="18" t="n"/>
      <c r="E2192" s="26" t="n"/>
      <c r="F2192" s="19" t="n"/>
      <c r="G2192" s="19" t="n"/>
      <c r="H2192" s="27">
        <f>IF($C2192="","",ROUND(SUMIF(账户表,$C2192,账户期初)+SUMIFS($F$5:F2192,$C$5:C2192,$C2192)-SUMIFS($G$5:G2192,$C$5:C2192,$C2192),2))</f>
        <v/>
      </c>
      <c r="I2192" s="18" t="n"/>
      <c r="J2192" s="18" t="n"/>
      <c r="K2192" s="28">
        <f>IF($B2192="","",--TEXT($B2192,"yyyymm"))</f>
        <v/>
      </c>
      <c r="L2192" s="29">
        <f>IF($D2192="","",IFERROR(INDEX(类别属性,MATCH($D2192,类别表,0)),""))</f>
        <v/>
      </c>
      <c r="M2192" s="18" t="n"/>
      <c r="N2192" s="18" t="n"/>
      <c r="O2192" s="26" t="n"/>
      <c r="P2192" s="21">
        <f>IF($C2192="","",IF(ISNA(MATCH($C2192,账户表,0)),"※这个账户不在【基础资料】的账户档案里",IF($B2192="","※没填日期，这一笔不会进任何月份的报表",IF(AND($F2192&lt;&gt;"",$G2192&lt;&gt;""),"※收入和支出不能同时填",IF(AND(N($F2192)=0,N($G2192)=0),"※收入和支出都没填",IF(OR(N($F2192)&lt;0,N($G2192)&lt;0),"※金额不能填负数，方向反了就换一列填",IF($D2192="","※没填收支类别，分类报表会漏掉这一笔",IF(ISNA(MATCH($D2192,类别表,0)),"※收支类别不在【基础资料】的清单里",IF(AND($L2192="内部转账",$M2192=""),"△内部转账要在「对方账户」写上另一头",IF(AND($L2192="内部转账",$M2192=$C2192),"※对方账户跟本账户是同一个",IF(AND($L2192&lt;&gt;"内部转账",$M2192&lt;&gt;""),"△填了对方账户，但类别不是内部转账",IF($H2192&lt;0,"△这一笔之后该账户余额成负数了，核一下",""))))))))))))</f>
        <v/>
      </c>
    </row>
    <row r="2193">
      <c r="A2193" s="17">
        <f>IF($C2193="","",COUNTA($C$5:$C2193))</f>
        <v/>
      </c>
      <c r="B2193" s="20" t="n"/>
      <c r="C2193" s="18" t="n"/>
      <c r="D2193" s="18" t="n"/>
      <c r="E2193" s="26" t="n"/>
      <c r="F2193" s="19" t="n"/>
      <c r="G2193" s="19" t="n"/>
      <c r="H2193" s="27">
        <f>IF($C2193="","",ROUND(SUMIF(账户表,$C2193,账户期初)+SUMIFS($F$5:F2193,$C$5:C2193,$C2193)-SUMIFS($G$5:G2193,$C$5:C2193,$C2193),2))</f>
        <v/>
      </c>
      <c r="I2193" s="18" t="n"/>
      <c r="J2193" s="18" t="n"/>
      <c r="K2193" s="28">
        <f>IF($B2193="","",--TEXT($B2193,"yyyymm"))</f>
        <v/>
      </c>
      <c r="L2193" s="29">
        <f>IF($D2193="","",IFERROR(INDEX(类别属性,MATCH($D2193,类别表,0)),""))</f>
        <v/>
      </c>
      <c r="M2193" s="18" t="n"/>
      <c r="N2193" s="18" t="n"/>
      <c r="O2193" s="26" t="n"/>
      <c r="P2193" s="21">
        <f>IF($C2193="","",IF(ISNA(MATCH($C2193,账户表,0)),"※这个账户不在【基础资料】的账户档案里",IF($B2193="","※没填日期，这一笔不会进任何月份的报表",IF(AND($F2193&lt;&gt;"",$G2193&lt;&gt;""),"※收入和支出不能同时填",IF(AND(N($F2193)=0,N($G2193)=0),"※收入和支出都没填",IF(OR(N($F2193)&lt;0,N($G2193)&lt;0),"※金额不能填负数，方向反了就换一列填",IF($D2193="","※没填收支类别，分类报表会漏掉这一笔",IF(ISNA(MATCH($D2193,类别表,0)),"※收支类别不在【基础资料】的清单里",IF(AND($L2193="内部转账",$M2193=""),"△内部转账要在「对方账户」写上另一头",IF(AND($L2193="内部转账",$M2193=$C2193),"※对方账户跟本账户是同一个",IF(AND($L2193&lt;&gt;"内部转账",$M2193&lt;&gt;""),"△填了对方账户，但类别不是内部转账",IF($H2193&lt;0,"△这一笔之后该账户余额成负数了，核一下",""))))))))))))</f>
        <v/>
      </c>
    </row>
    <row r="2194">
      <c r="A2194" s="17">
        <f>IF($C2194="","",COUNTA($C$5:$C2194))</f>
        <v/>
      </c>
      <c r="B2194" s="20" t="n"/>
      <c r="C2194" s="18" t="n"/>
      <c r="D2194" s="18" t="n"/>
      <c r="E2194" s="26" t="n"/>
      <c r="F2194" s="19" t="n"/>
      <c r="G2194" s="19" t="n"/>
      <c r="H2194" s="27">
        <f>IF($C2194="","",ROUND(SUMIF(账户表,$C2194,账户期初)+SUMIFS($F$5:F2194,$C$5:C2194,$C2194)-SUMIFS($G$5:G2194,$C$5:C2194,$C2194),2))</f>
        <v/>
      </c>
      <c r="I2194" s="18" t="n"/>
      <c r="J2194" s="18" t="n"/>
      <c r="K2194" s="28">
        <f>IF($B2194="","",--TEXT($B2194,"yyyymm"))</f>
        <v/>
      </c>
      <c r="L2194" s="29">
        <f>IF($D2194="","",IFERROR(INDEX(类别属性,MATCH($D2194,类别表,0)),""))</f>
        <v/>
      </c>
      <c r="M2194" s="18" t="n"/>
      <c r="N2194" s="18" t="n"/>
      <c r="O2194" s="26" t="n"/>
      <c r="P2194" s="21">
        <f>IF($C2194="","",IF(ISNA(MATCH($C2194,账户表,0)),"※这个账户不在【基础资料】的账户档案里",IF($B2194="","※没填日期，这一笔不会进任何月份的报表",IF(AND($F2194&lt;&gt;"",$G2194&lt;&gt;""),"※收入和支出不能同时填",IF(AND(N($F2194)=0,N($G2194)=0),"※收入和支出都没填",IF(OR(N($F2194)&lt;0,N($G2194)&lt;0),"※金额不能填负数，方向反了就换一列填",IF($D2194="","※没填收支类别，分类报表会漏掉这一笔",IF(ISNA(MATCH($D2194,类别表,0)),"※收支类别不在【基础资料】的清单里",IF(AND($L2194="内部转账",$M2194=""),"△内部转账要在「对方账户」写上另一头",IF(AND($L2194="内部转账",$M2194=$C2194),"※对方账户跟本账户是同一个",IF(AND($L2194&lt;&gt;"内部转账",$M2194&lt;&gt;""),"△填了对方账户，但类别不是内部转账",IF($H2194&lt;0,"△这一笔之后该账户余额成负数了，核一下",""))))))))))))</f>
        <v/>
      </c>
    </row>
    <row r="2195">
      <c r="A2195" s="17">
        <f>IF($C2195="","",COUNTA($C$5:$C2195))</f>
        <v/>
      </c>
      <c r="B2195" s="20" t="n"/>
      <c r="C2195" s="18" t="n"/>
      <c r="D2195" s="18" t="n"/>
      <c r="E2195" s="26" t="n"/>
      <c r="F2195" s="19" t="n"/>
      <c r="G2195" s="19" t="n"/>
      <c r="H2195" s="27">
        <f>IF($C2195="","",ROUND(SUMIF(账户表,$C2195,账户期初)+SUMIFS($F$5:F2195,$C$5:C2195,$C2195)-SUMIFS($G$5:G2195,$C$5:C2195,$C2195),2))</f>
        <v/>
      </c>
      <c r="I2195" s="18" t="n"/>
      <c r="J2195" s="18" t="n"/>
      <c r="K2195" s="28">
        <f>IF($B2195="","",--TEXT($B2195,"yyyymm"))</f>
        <v/>
      </c>
      <c r="L2195" s="29">
        <f>IF($D2195="","",IFERROR(INDEX(类别属性,MATCH($D2195,类别表,0)),""))</f>
        <v/>
      </c>
      <c r="M2195" s="18" t="n"/>
      <c r="N2195" s="18" t="n"/>
      <c r="O2195" s="26" t="n"/>
      <c r="P2195" s="21">
        <f>IF($C2195="","",IF(ISNA(MATCH($C2195,账户表,0)),"※这个账户不在【基础资料】的账户档案里",IF($B2195="","※没填日期，这一笔不会进任何月份的报表",IF(AND($F2195&lt;&gt;"",$G2195&lt;&gt;""),"※收入和支出不能同时填",IF(AND(N($F2195)=0,N($G2195)=0),"※收入和支出都没填",IF(OR(N($F2195)&lt;0,N($G2195)&lt;0),"※金额不能填负数，方向反了就换一列填",IF($D2195="","※没填收支类别，分类报表会漏掉这一笔",IF(ISNA(MATCH($D2195,类别表,0)),"※收支类别不在【基础资料】的清单里",IF(AND($L2195="内部转账",$M2195=""),"△内部转账要在「对方账户」写上另一头",IF(AND($L2195="内部转账",$M2195=$C2195),"※对方账户跟本账户是同一个",IF(AND($L2195&lt;&gt;"内部转账",$M2195&lt;&gt;""),"△填了对方账户，但类别不是内部转账",IF($H2195&lt;0,"△这一笔之后该账户余额成负数了，核一下",""))))))))))))</f>
        <v/>
      </c>
    </row>
    <row r="2196">
      <c r="A2196" s="17">
        <f>IF($C2196="","",COUNTA($C$5:$C2196))</f>
        <v/>
      </c>
      <c r="B2196" s="20" t="n"/>
      <c r="C2196" s="18" t="n"/>
      <c r="D2196" s="18" t="n"/>
      <c r="E2196" s="26" t="n"/>
      <c r="F2196" s="19" t="n"/>
      <c r="G2196" s="19" t="n"/>
      <c r="H2196" s="27">
        <f>IF($C2196="","",ROUND(SUMIF(账户表,$C2196,账户期初)+SUMIFS($F$5:F2196,$C$5:C2196,$C2196)-SUMIFS($G$5:G2196,$C$5:C2196,$C2196),2))</f>
        <v/>
      </c>
      <c r="I2196" s="18" t="n"/>
      <c r="J2196" s="18" t="n"/>
      <c r="K2196" s="28">
        <f>IF($B2196="","",--TEXT($B2196,"yyyymm"))</f>
        <v/>
      </c>
      <c r="L2196" s="29">
        <f>IF($D2196="","",IFERROR(INDEX(类别属性,MATCH($D2196,类别表,0)),""))</f>
        <v/>
      </c>
      <c r="M2196" s="18" t="n"/>
      <c r="N2196" s="18" t="n"/>
      <c r="O2196" s="26" t="n"/>
      <c r="P2196" s="21">
        <f>IF($C2196="","",IF(ISNA(MATCH($C2196,账户表,0)),"※这个账户不在【基础资料】的账户档案里",IF($B2196="","※没填日期，这一笔不会进任何月份的报表",IF(AND($F2196&lt;&gt;"",$G2196&lt;&gt;""),"※收入和支出不能同时填",IF(AND(N($F2196)=0,N($G2196)=0),"※收入和支出都没填",IF(OR(N($F2196)&lt;0,N($G2196)&lt;0),"※金额不能填负数，方向反了就换一列填",IF($D2196="","※没填收支类别，分类报表会漏掉这一笔",IF(ISNA(MATCH($D2196,类别表,0)),"※收支类别不在【基础资料】的清单里",IF(AND($L2196="内部转账",$M2196=""),"△内部转账要在「对方账户」写上另一头",IF(AND($L2196="内部转账",$M2196=$C2196),"※对方账户跟本账户是同一个",IF(AND($L2196&lt;&gt;"内部转账",$M2196&lt;&gt;""),"△填了对方账户，但类别不是内部转账",IF($H2196&lt;0,"△这一笔之后该账户余额成负数了，核一下",""))))))))))))</f>
        <v/>
      </c>
    </row>
    <row r="2197">
      <c r="A2197" s="17">
        <f>IF($C2197="","",COUNTA($C$5:$C2197))</f>
        <v/>
      </c>
      <c r="B2197" s="20" t="n"/>
      <c r="C2197" s="18" t="n"/>
      <c r="D2197" s="18" t="n"/>
      <c r="E2197" s="26" t="n"/>
      <c r="F2197" s="19" t="n"/>
      <c r="G2197" s="19" t="n"/>
      <c r="H2197" s="27">
        <f>IF($C2197="","",ROUND(SUMIF(账户表,$C2197,账户期初)+SUMIFS($F$5:F2197,$C$5:C2197,$C2197)-SUMIFS($G$5:G2197,$C$5:C2197,$C2197),2))</f>
        <v/>
      </c>
      <c r="I2197" s="18" t="n"/>
      <c r="J2197" s="18" t="n"/>
      <c r="K2197" s="28">
        <f>IF($B2197="","",--TEXT($B2197,"yyyymm"))</f>
        <v/>
      </c>
      <c r="L2197" s="29">
        <f>IF($D2197="","",IFERROR(INDEX(类别属性,MATCH($D2197,类别表,0)),""))</f>
        <v/>
      </c>
      <c r="M2197" s="18" t="n"/>
      <c r="N2197" s="18" t="n"/>
      <c r="O2197" s="26" t="n"/>
      <c r="P2197" s="21">
        <f>IF($C2197="","",IF(ISNA(MATCH($C2197,账户表,0)),"※这个账户不在【基础资料】的账户档案里",IF($B2197="","※没填日期，这一笔不会进任何月份的报表",IF(AND($F2197&lt;&gt;"",$G2197&lt;&gt;""),"※收入和支出不能同时填",IF(AND(N($F2197)=0,N($G2197)=0),"※收入和支出都没填",IF(OR(N($F2197)&lt;0,N($G2197)&lt;0),"※金额不能填负数，方向反了就换一列填",IF($D2197="","※没填收支类别，分类报表会漏掉这一笔",IF(ISNA(MATCH($D2197,类别表,0)),"※收支类别不在【基础资料】的清单里",IF(AND($L2197="内部转账",$M2197=""),"△内部转账要在「对方账户」写上另一头",IF(AND($L2197="内部转账",$M2197=$C2197),"※对方账户跟本账户是同一个",IF(AND($L2197&lt;&gt;"内部转账",$M2197&lt;&gt;""),"△填了对方账户，但类别不是内部转账",IF($H2197&lt;0,"△这一笔之后该账户余额成负数了，核一下",""))))))))))))</f>
        <v/>
      </c>
    </row>
    <row r="2198">
      <c r="A2198" s="17">
        <f>IF($C2198="","",COUNTA($C$5:$C2198))</f>
        <v/>
      </c>
      <c r="B2198" s="20" t="n"/>
      <c r="C2198" s="18" t="n"/>
      <c r="D2198" s="18" t="n"/>
      <c r="E2198" s="26" t="n"/>
      <c r="F2198" s="19" t="n"/>
      <c r="G2198" s="19" t="n"/>
      <c r="H2198" s="27">
        <f>IF($C2198="","",ROUND(SUMIF(账户表,$C2198,账户期初)+SUMIFS($F$5:F2198,$C$5:C2198,$C2198)-SUMIFS($G$5:G2198,$C$5:C2198,$C2198),2))</f>
        <v/>
      </c>
      <c r="I2198" s="18" t="n"/>
      <c r="J2198" s="18" t="n"/>
      <c r="K2198" s="28">
        <f>IF($B2198="","",--TEXT($B2198,"yyyymm"))</f>
        <v/>
      </c>
      <c r="L2198" s="29">
        <f>IF($D2198="","",IFERROR(INDEX(类别属性,MATCH($D2198,类别表,0)),""))</f>
        <v/>
      </c>
      <c r="M2198" s="18" t="n"/>
      <c r="N2198" s="18" t="n"/>
      <c r="O2198" s="26" t="n"/>
      <c r="P2198" s="21">
        <f>IF($C2198="","",IF(ISNA(MATCH($C2198,账户表,0)),"※这个账户不在【基础资料】的账户档案里",IF($B2198="","※没填日期，这一笔不会进任何月份的报表",IF(AND($F2198&lt;&gt;"",$G2198&lt;&gt;""),"※收入和支出不能同时填",IF(AND(N($F2198)=0,N($G2198)=0),"※收入和支出都没填",IF(OR(N($F2198)&lt;0,N($G2198)&lt;0),"※金额不能填负数，方向反了就换一列填",IF($D2198="","※没填收支类别，分类报表会漏掉这一笔",IF(ISNA(MATCH($D2198,类别表,0)),"※收支类别不在【基础资料】的清单里",IF(AND($L2198="内部转账",$M2198=""),"△内部转账要在「对方账户」写上另一头",IF(AND($L2198="内部转账",$M2198=$C2198),"※对方账户跟本账户是同一个",IF(AND($L2198&lt;&gt;"内部转账",$M2198&lt;&gt;""),"△填了对方账户，但类别不是内部转账",IF($H2198&lt;0,"△这一笔之后该账户余额成负数了，核一下",""))))))))))))</f>
        <v/>
      </c>
    </row>
    <row r="2199">
      <c r="A2199" s="17">
        <f>IF($C2199="","",COUNTA($C$5:$C2199))</f>
        <v/>
      </c>
      <c r="B2199" s="20" t="n"/>
      <c r="C2199" s="18" t="n"/>
      <c r="D2199" s="18" t="n"/>
      <c r="E2199" s="26" t="n"/>
      <c r="F2199" s="19" t="n"/>
      <c r="G2199" s="19" t="n"/>
      <c r="H2199" s="27">
        <f>IF($C2199="","",ROUND(SUMIF(账户表,$C2199,账户期初)+SUMIFS($F$5:F2199,$C$5:C2199,$C2199)-SUMIFS($G$5:G2199,$C$5:C2199,$C2199),2))</f>
        <v/>
      </c>
      <c r="I2199" s="18" t="n"/>
      <c r="J2199" s="18" t="n"/>
      <c r="K2199" s="28">
        <f>IF($B2199="","",--TEXT($B2199,"yyyymm"))</f>
        <v/>
      </c>
      <c r="L2199" s="29">
        <f>IF($D2199="","",IFERROR(INDEX(类别属性,MATCH($D2199,类别表,0)),""))</f>
        <v/>
      </c>
      <c r="M2199" s="18" t="n"/>
      <c r="N2199" s="18" t="n"/>
      <c r="O2199" s="26" t="n"/>
      <c r="P2199" s="21">
        <f>IF($C2199="","",IF(ISNA(MATCH($C2199,账户表,0)),"※这个账户不在【基础资料】的账户档案里",IF($B2199="","※没填日期，这一笔不会进任何月份的报表",IF(AND($F2199&lt;&gt;"",$G2199&lt;&gt;""),"※收入和支出不能同时填",IF(AND(N($F2199)=0,N($G2199)=0),"※收入和支出都没填",IF(OR(N($F2199)&lt;0,N($G2199)&lt;0),"※金额不能填负数，方向反了就换一列填",IF($D2199="","※没填收支类别，分类报表会漏掉这一笔",IF(ISNA(MATCH($D2199,类别表,0)),"※收支类别不在【基础资料】的清单里",IF(AND($L2199="内部转账",$M2199=""),"△内部转账要在「对方账户」写上另一头",IF(AND($L2199="内部转账",$M2199=$C2199),"※对方账户跟本账户是同一个",IF(AND($L2199&lt;&gt;"内部转账",$M2199&lt;&gt;""),"△填了对方账户，但类别不是内部转账",IF($H2199&lt;0,"△这一笔之后该账户余额成负数了，核一下",""))))))))))))</f>
        <v/>
      </c>
    </row>
    <row r="2200">
      <c r="A2200" s="17">
        <f>IF($C2200="","",COUNTA($C$5:$C2200))</f>
        <v/>
      </c>
      <c r="B2200" s="20" t="n"/>
      <c r="C2200" s="18" t="n"/>
      <c r="D2200" s="18" t="n"/>
      <c r="E2200" s="26" t="n"/>
      <c r="F2200" s="19" t="n"/>
      <c r="G2200" s="19" t="n"/>
      <c r="H2200" s="27">
        <f>IF($C2200="","",ROUND(SUMIF(账户表,$C2200,账户期初)+SUMIFS($F$5:F2200,$C$5:C2200,$C2200)-SUMIFS($G$5:G2200,$C$5:C2200,$C2200),2))</f>
        <v/>
      </c>
      <c r="I2200" s="18" t="n"/>
      <c r="J2200" s="18" t="n"/>
      <c r="K2200" s="28">
        <f>IF($B2200="","",--TEXT($B2200,"yyyymm"))</f>
        <v/>
      </c>
      <c r="L2200" s="29">
        <f>IF($D2200="","",IFERROR(INDEX(类别属性,MATCH($D2200,类别表,0)),""))</f>
        <v/>
      </c>
      <c r="M2200" s="18" t="n"/>
      <c r="N2200" s="18" t="n"/>
      <c r="O2200" s="26" t="n"/>
      <c r="P2200" s="21">
        <f>IF($C2200="","",IF(ISNA(MATCH($C2200,账户表,0)),"※这个账户不在【基础资料】的账户档案里",IF($B2200="","※没填日期，这一笔不会进任何月份的报表",IF(AND($F2200&lt;&gt;"",$G2200&lt;&gt;""),"※收入和支出不能同时填",IF(AND(N($F2200)=0,N($G2200)=0),"※收入和支出都没填",IF(OR(N($F2200)&lt;0,N($G2200)&lt;0),"※金额不能填负数，方向反了就换一列填",IF($D2200="","※没填收支类别，分类报表会漏掉这一笔",IF(ISNA(MATCH($D2200,类别表,0)),"※收支类别不在【基础资料】的清单里",IF(AND($L2200="内部转账",$M2200=""),"△内部转账要在「对方账户」写上另一头",IF(AND($L2200="内部转账",$M2200=$C2200),"※对方账户跟本账户是同一个",IF(AND($L2200&lt;&gt;"内部转账",$M2200&lt;&gt;""),"△填了对方账户，但类别不是内部转账",IF($H2200&lt;0,"△这一笔之后该账户余额成负数了，核一下",""))))))))))))</f>
        <v/>
      </c>
    </row>
    <row r="2201">
      <c r="A2201" s="17">
        <f>IF($C2201="","",COUNTA($C$5:$C2201))</f>
        <v/>
      </c>
      <c r="B2201" s="20" t="n"/>
      <c r="C2201" s="18" t="n"/>
      <c r="D2201" s="18" t="n"/>
      <c r="E2201" s="26" t="n"/>
      <c r="F2201" s="19" t="n"/>
      <c r="G2201" s="19" t="n"/>
      <c r="H2201" s="27">
        <f>IF($C2201="","",ROUND(SUMIF(账户表,$C2201,账户期初)+SUMIFS($F$5:F2201,$C$5:C2201,$C2201)-SUMIFS($G$5:G2201,$C$5:C2201,$C2201),2))</f>
        <v/>
      </c>
      <c r="I2201" s="18" t="n"/>
      <c r="J2201" s="18" t="n"/>
      <c r="K2201" s="28">
        <f>IF($B2201="","",--TEXT($B2201,"yyyymm"))</f>
        <v/>
      </c>
      <c r="L2201" s="29">
        <f>IF($D2201="","",IFERROR(INDEX(类别属性,MATCH($D2201,类别表,0)),""))</f>
        <v/>
      </c>
      <c r="M2201" s="18" t="n"/>
      <c r="N2201" s="18" t="n"/>
      <c r="O2201" s="26" t="n"/>
      <c r="P2201" s="21">
        <f>IF($C2201="","",IF(ISNA(MATCH($C2201,账户表,0)),"※这个账户不在【基础资料】的账户档案里",IF($B2201="","※没填日期，这一笔不会进任何月份的报表",IF(AND($F2201&lt;&gt;"",$G2201&lt;&gt;""),"※收入和支出不能同时填",IF(AND(N($F2201)=0,N($G2201)=0),"※收入和支出都没填",IF(OR(N($F2201)&lt;0,N($G2201)&lt;0),"※金额不能填负数，方向反了就换一列填",IF($D2201="","※没填收支类别，分类报表会漏掉这一笔",IF(ISNA(MATCH($D2201,类别表,0)),"※收支类别不在【基础资料】的清单里",IF(AND($L2201="内部转账",$M2201=""),"△内部转账要在「对方账户」写上另一头",IF(AND($L2201="内部转账",$M2201=$C2201),"※对方账户跟本账户是同一个",IF(AND($L2201&lt;&gt;"内部转账",$M2201&lt;&gt;""),"△填了对方账户，但类别不是内部转账",IF($H2201&lt;0,"△这一笔之后该账户余额成负数了，核一下",""))))))))))))</f>
        <v/>
      </c>
    </row>
    <row r="2202">
      <c r="A2202" s="17">
        <f>IF($C2202="","",COUNTA($C$5:$C2202))</f>
        <v/>
      </c>
      <c r="B2202" s="20" t="n"/>
      <c r="C2202" s="18" t="n"/>
      <c r="D2202" s="18" t="n"/>
      <c r="E2202" s="26" t="n"/>
      <c r="F2202" s="19" t="n"/>
      <c r="G2202" s="19" t="n"/>
      <c r="H2202" s="27">
        <f>IF($C2202="","",ROUND(SUMIF(账户表,$C2202,账户期初)+SUMIFS($F$5:F2202,$C$5:C2202,$C2202)-SUMIFS($G$5:G2202,$C$5:C2202,$C2202),2))</f>
        <v/>
      </c>
      <c r="I2202" s="18" t="n"/>
      <c r="J2202" s="18" t="n"/>
      <c r="K2202" s="28">
        <f>IF($B2202="","",--TEXT($B2202,"yyyymm"))</f>
        <v/>
      </c>
      <c r="L2202" s="29">
        <f>IF($D2202="","",IFERROR(INDEX(类别属性,MATCH($D2202,类别表,0)),""))</f>
        <v/>
      </c>
      <c r="M2202" s="18" t="n"/>
      <c r="N2202" s="18" t="n"/>
      <c r="O2202" s="26" t="n"/>
      <c r="P2202" s="21">
        <f>IF($C2202="","",IF(ISNA(MATCH($C2202,账户表,0)),"※这个账户不在【基础资料】的账户档案里",IF($B2202="","※没填日期，这一笔不会进任何月份的报表",IF(AND($F2202&lt;&gt;"",$G2202&lt;&gt;""),"※收入和支出不能同时填",IF(AND(N($F2202)=0,N($G2202)=0),"※收入和支出都没填",IF(OR(N($F2202)&lt;0,N($G2202)&lt;0),"※金额不能填负数，方向反了就换一列填",IF($D2202="","※没填收支类别，分类报表会漏掉这一笔",IF(ISNA(MATCH($D2202,类别表,0)),"※收支类别不在【基础资料】的清单里",IF(AND($L2202="内部转账",$M2202=""),"△内部转账要在「对方账户」写上另一头",IF(AND($L2202="内部转账",$M2202=$C2202),"※对方账户跟本账户是同一个",IF(AND($L2202&lt;&gt;"内部转账",$M2202&lt;&gt;""),"△填了对方账户，但类别不是内部转账",IF($H2202&lt;0,"△这一笔之后该账户余额成负数了，核一下",""))))))))))))</f>
        <v/>
      </c>
    </row>
    <row r="2203">
      <c r="A2203" s="17">
        <f>IF($C2203="","",COUNTA($C$5:$C2203))</f>
        <v/>
      </c>
      <c r="B2203" s="20" t="n"/>
      <c r="C2203" s="18" t="n"/>
      <c r="D2203" s="18" t="n"/>
      <c r="E2203" s="26" t="n"/>
      <c r="F2203" s="19" t="n"/>
      <c r="G2203" s="19" t="n"/>
      <c r="H2203" s="27">
        <f>IF($C2203="","",ROUND(SUMIF(账户表,$C2203,账户期初)+SUMIFS($F$5:F2203,$C$5:C2203,$C2203)-SUMIFS($G$5:G2203,$C$5:C2203,$C2203),2))</f>
        <v/>
      </c>
      <c r="I2203" s="18" t="n"/>
      <c r="J2203" s="18" t="n"/>
      <c r="K2203" s="28">
        <f>IF($B2203="","",--TEXT($B2203,"yyyymm"))</f>
        <v/>
      </c>
      <c r="L2203" s="29">
        <f>IF($D2203="","",IFERROR(INDEX(类别属性,MATCH($D2203,类别表,0)),""))</f>
        <v/>
      </c>
      <c r="M2203" s="18" t="n"/>
      <c r="N2203" s="18" t="n"/>
      <c r="O2203" s="26" t="n"/>
      <c r="P2203" s="21">
        <f>IF($C2203="","",IF(ISNA(MATCH($C2203,账户表,0)),"※这个账户不在【基础资料】的账户档案里",IF($B2203="","※没填日期，这一笔不会进任何月份的报表",IF(AND($F2203&lt;&gt;"",$G2203&lt;&gt;""),"※收入和支出不能同时填",IF(AND(N($F2203)=0,N($G2203)=0),"※收入和支出都没填",IF(OR(N($F2203)&lt;0,N($G2203)&lt;0),"※金额不能填负数，方向反了就换一列填",IF($D2203="","※没填收支类别，分类报表会漏掉这一笔",IF(ISNA(MATCH($D2203,类别表,0)),"※收支类别不在【基础资料】的清单里",IF(AND($L2203="内部转账",$M2203=""),"△内部转账要在「对方账户」写上另一头",IF(AND($L2203="内部转账",$M2203=$C2203),"※对方账户跟本账户是同一个",IF(AND($L2203&lt;&gt;"内部转账",$M2203&lt;&gt;""),"△填了对方账户，但类别不是内部转账",IF($H2203&lt;0,"△这一笔之后该账户余额成负数了，核一下",""))))))))))))</f>
        <v/>
      </c>
    </row>
    <row r="2204">
      <c r="A2204" s="17">
        <f>IF($C2204="","",COUNTA($C$5:$C2204))</f>
        <v/>
      </c>
      <c r="B2204" s="20" t="n"/>
      <c r="C2204" s="18" t="n"/>
      <c r="D2204" s="18" t="n"/>
      <c r="E2204" s="26" t="n"/>
      <c r="F2204" s="19" t="n"/>
      <c r="G2204" s="19" t="n"/>
      <c r="H2204" s="27">
        <f>IF($C2204="","",ROUND(SUMIF(账户表,$C2204,账户期初)+SUMIFS($F$5:F2204,$C$5:C2204,$C2204)-SUMIFS($G$5:G2204,$C$5:C2204,$C2204),2))</f>
        <v/>
      </c>
      <c r="I2204" s="18" t="n"/>
      <c r="J2204" s="18" t="n"/>
      <c r="K2204" s="28">
        <f>IF($B2204="","",--TEXT($B2204,"yyyymm"))</f>
        <v/>
      </c>
      <c r="L2204" s="29">
        <f>IF($D2204="","",IFERROR(INDEX(类别属性,MATCH($D2204,类别表,0)),""))</f>
        <v/>
      </c>
      <c r="M2204" s="18" t="n"/>
      <c r="N2204" s="18" t="n"/>
      <c r="O2204" s="26" t="n"/>
      <c r="P2204" s="21">
        <f>IF($C2204="","",IF(ISNA(MATCH($C2204,账户表,0)),"※这个账户不在【基础资料】的账户档案里",IF($B2204="","※没填日期，这一笔不会进任何月份的报表",IF(AND($F2204&lt;&gt;"",$G2204&lt;&gt;""),"※收入和支出不能同时填",IF(AND(N($F2204)=0,N($G2204)=0),"※收入和支出都没填",IF(OR(N($F2204)&lt;0,N($G2204)&lt;0),"※金额不能填负数，方向反了就换一列填",IF($D2204="","※没填收支类别，分类报表会漏掉这一笔",IF(ISNA(MATCH($D2204,类别表,0)),"※收支类别不在【基础资料】的清单里",IF(AND($L2204="内部转账",$M2204=""),"△内部转账要在「对方账户」写上另一头",IF(AND($L2204="内部转账",$M2204=$C2204),"※对方账户跟本账户是同一个",IF(AND($L2204&lt;&gt;"内部转账",$M2204&lt;&gt;""),"△填了对方账户，但类别不是内部转账",IF($H2204&lt;0,"△这一笔之后该账户余额成负数了，核一下",""))))))))))))</f>
        <v/>
      </c>
    </row>
    <row r="2205">
      <c r="A2205" s="17">
        <f>IF($C2205="","",COUNTA($C$5:$C2205))</f>
        <v/>
      </c>
      <c r="B2205" s="20" t="n"/>
      <c r="C2205" s="18" t="n"/>
      <c r="D2205" s="18" t="n"/>
      <c r="E2205" s="26" t="n"/>
      <c r="F2205" s="19" t="n"/>
      <c r="G2205" s="19" t="n"/>
      <c r="H2205" s="27">
        <f>IF($C2205="","",ROUND(SUMIF(账户表,$C2205,账户期初)+SUMIFS($F$5:F2205,$C$5:C2205,$C2205)-SUMIFS($G$5:G2205,$C$5:C2205,$C2205),2))</f>
        <v/>
      </c>
      <c r="I2205" s="18" t="n"/>
      <c r="J2205" s="18" t="n"/>
      <c r="K2205" s="28">
        <f>IF($B2205="","",--TEXT($B2205,"yyyymm"))</f>
        <v/>
      </c>
      <c r="L2205" s="29">
        <f>IF($D2205="","",IFERROR(INDEX(类别属性,MATCH($D2205,类别表,0)),""))</f>
        <v/>
      </c>
      <c r="M2205" s="18" t="n"/>
      <c r="N2205" s="18" t="n"/>
      <c r="O2205" s="26" t="n"/>
      <c r="P2205" s="21">
        <f>IF($C2205="","",IF(ISNA(MATCH($C2205,账户表,0)),"※这个账户不在【基础资料】的账户档案里",IF($B2205="","※没填日期，这一笔不会进任何月份的报表",IF(AND($F2205&lt;&gt;"",$G2205&lt;&gt;""),"※收入和支出不能同时填",IF(AND(N($F2205)=0,N($G2205)=0),"※收入和支出都没填",IF(OR(N($F2205)&lt;0,N($G2205)&lt;0),"※金额不能填负数，方向反了就换一列填",IF($D2205="","※没填收支类别，分类报表会漏掉这一笔",IF(ISNA(MATCH($D2205,类别表,0)),"※收支类别不在【基础资料】的清单里",IF(AND($L2205="内部转账",$M2205=""),"△内部转账要在「对方账户」写上另一头",IF(AND($L2205="内部转账",$M2205=$C2205),"※对方账户跟本账户是同一个",IF(AND($L2205&lt;&gt;"内部转账",$M2205&lt;&gt;""),"△填了对方账户，但类别不是内部转账",IF($H2205&lt;0,"△这一笔之后该账户余额成负数了，核一下",""))))))))))))</f>
        <v/>
      </c>
    </row>
    <row r="2206">
      <c r="A2206" s="17">
        <f>IF($C2206="","",COUNTA($C$5:$C2206))</f>
        <v/>
      </c>
      <c r="B2206" s="20" t="n"/>
      <c r="C2206" s="18" t="n"/>
      <c r="D2206" s="18" t="n"/>
      <c r="E2206" s="26" t="n"/>
      <c r="F2206" s="19" t="n"/>
      <c r="G2206" s="19" t="n"/>
      <c r="H2206" s="27">
        <f>IF($C2206="","",ROUND(SUMIF(账户表,$C2206,账户期初)+SUMIFS($F$5:F2206,$C$5:C2206,$C2206)-SUMIFS($G$5:G2206,$C$5:C2206,$C2206),2))</f>
        <v/>
      </c>
      <c r="I2206" s="18" t="n"/>
      <c r="J2206" s="18" t="n"/>
      <c r="K2206" s="28">
        <f>IF($B2206="","",--TEXT($B2206,"yyyymm"))</f>
        <v/>
      </c>
      <c r="L2206" s="29">
        <f>IF($D2206="","",IFERROR(INDEX(类别属性,MATCH($D2206,类别表,0)),""))</f>
        <v/>
      </c>
      <c r="M2206" s="18" t="n"/>
      <c r="N2206" s="18" t="n"/>
      <c r="O2206" s="26" t="n"/>
      <c r="P2206" s="21">
        <f>IF($C2206="","",IF(ISNA(MATCH($C2206,账户表,0)),"※这个账户不在【基础资料】的账户档案里",IF($B2206="","※没填日期，这一笔不会进任何月份的报表",IF(AND($F2206&lt;&gt;"",$G2206&lt;&gt;""),"※收入和支出不能同时填",IF(AND(N($F2206)=0,N($G2206)=0),"※收入和支出都没填",IF(OR(N($F2206)&lt;0,N($G2206)&lt;0),"※金额不能填负数，方向反了就换一列填",IF($D2206="","※没填收支类别，分类报表会漏掉这一笔",IF(ISNA(MATCH($D2206,类别表,0)),"※收支类别不在【基础资料】的清单里",IF(AND($L2206="内部转账",$M2206=""),"△内部转账要在「对方账户」写上另一头",IF(AND($L2206="内部转账",$M2206=$C2206),"※对方账户跟本账户是同一个",IF(AND($L2206&lt;&gt;"内部转账",$M2206&lt;&gt;""),"△填了对方账户，但类别不是内部转账",IF($H2206&lt;0,"△这一笔之后该账户余额成负数了，核一下",""))))))))))))</f>
        <v/>
      </c>
    </row>
    <row r="2207">
      <c r="A2207" s="17">
        <f>IF($C2207="","",COUNTA($C$5:$C2207))</f>
        <v/>
      </c>
      <c r="B2207" s="20" t="n"/>
      <c r="C2207" s="18" t="n"/>
      <c r="D2207" s="18" t="n"/>
      <c r="E2207" s="26" t="n"/>
      <c r="F2207" s="19" t="n"/>
      <c r="G2207" s="19" t="n"/>
      <c r="H2207" s="27">
        <f>IF($C2207="","",ROUND(SUMIF(账户表,$C2207,账户期初)+SUMIFS($F$5:F2207,$C$5:C2207,$C2207)-SUMIFS($G$5:G2207,$C$5:C2207,$C2207),2))</f>
        <v/>
      </c>
      <c r="I2207" s="18" t="n"/>
      <c r="J2207" s="18" t="n"/>
      <c r="K2207" s="28">
        <f>IF($B2207="","",--TEXT($B2207,"yyyymm"))</f>
        <v/>
      </c>
      <c r="L2207" s="29">
        <f>IF($D2207="","",IFERROR(INDEX(类别属性,MATCH($D2207,类别表,0)),""))</f>
        <v/>
      </c>
      <c r="M2207" s="18" t="n"/>
      <c r="N2207" s="18" t="n"/>
      <c r="O2207" s="26" t="n"/>
      <c r="P2207" s="21">
        <f>IF($C2207="","",IF(ISNA(MATCH($C2207,账户表,0)),"※这个账户不在【基础资料】的账户档案里",IF($B2207="","※没填日期，这一笔不会进任何月份的报表",IF(AND($F2207&lt;&gt;"",$G2207&lt;&gt;""),"※收入和支出不能同时填",IF(AND(N($F2207)=0,N($G2207)=0),"※收入和支出都没填",IF(OR(N($F2207)&lt;0,N($G2207)&lt;0),"※金额不能填负数，方向反了就换一列填",IF($D2207="","※没填收支类别，分类报表会漏掉这一笔",IF(ISNA(MATCH($D2207,类别表,0)),"※收支类别不在【基础资料】的清单里",IF(AND($L2207="内部转账",$M2207=""),"△内部转账要在「对方账户」写上另一头",IF(AND($L2207="内部转账",$M2207=$C2207),"※对方账户跟本账户是同一个",IF(AND($L2207&lt;&gt;"内部转账",$M2207&lt;&gt;""),"△填了对方账户，但类别不是内部转账",IF($H2207&lt;0,"△这一笔之后该账户余额成负数了，核一下",""))))))))))))</f>
        <v/>
      </c>
    </row>
    <row r="2208">
      <c r="A2208" s="17">
        <f>IF($C2208="","",COUNTA($C$5:$C2208))</f>
        <v/>
      </c>
      <c r="B2208" s="20" t="n"/>
      <c r="C2208" s="18" t="n"/>
      <c r="D2208" s="18" t="n"/>
      <c r="E2208" s="26" t="n"/>
      <c r="F2208" s="19" t="n"/>
      <c r="G2208" s="19" t="n"/>
      <c r="H2208" s="27">
        <f>IF($C2208="","",ROUND(SUMIF(账户表,$C2208,账户期初)+SUMIFS($F$5:F2208,$C$5:C2208,$C2208)-SUMIFS($G$5:G2208,$C$5:C2208,$C2208),2))</f>
        <v/>
      </c>
      <c r="I2208" s="18" t="n"/>
      <c r="J2208" s="18" t="n"/>
      <c r="K2208" s="28">
        <f>IF($B2208="","",--TEXT($B2208,"yyyymm"))</f>
        <v/>
      </c>
      <c r="L2208" s="29">
        <f>IF($D2208="","",IFERROR(INDEX(类别属性,MATCH($D2208,类别表,0)),""))</f>
        <v/>
      </c>
      <c r="M2208" s="18" t="n"/>
      <c r="N2208" s="18" t="n"/>
      <c r="O2208" s="26" t="n"/>
      <c r="P2208" s="21">
        <f>IF($C2208="","",IF(ISNA(MATCH($C2208,账户表,0)),"※这个账户不在【基础资料】的账户档案里",IF($B2208="","※没填日期，这一笔不会进任何月份的报表",IF(AND($F2208&lt;&gt;"",$G2208&lt;&gt;""),"※收入和支出不能同时填",IF(AND(N($F2208)=0,N($G2208)=0),"※收入和支出都没填",IF(OR(N($F2208)&lt;0,N($G2208)&lt;0),"※金额不能填负数，方向反了就换一列填",IF($D2208="","※没填收支类别，分类报表会漏掉这一笔",IF(ISNA(MATCH($D2208,类别表,0)),"※收支类别不在【基础资料】的清单里",IF(AND($L2208="内部转账",$M2208=""),"△内部转账要在「对方账户」写上另一头",IF(AND($L2208="内部转账",$M2208=$C2208),"※对方账户跟本账户是同一个",IF(AND($L2208&lt;&gt;"内部转账",$M2208&lt;&gt;""),"△填了对方账户，但类别不是内部转账",IF($H2208&lt;0,"△这一笔之后该账户余额成负数了，核一下",""))))))))))))</f>
        <v/>
      </c>
    </row>
    <row r="2209">
      <c r="A2209" s="17">
        <f>IF($C2209="","",COUNTA($C$5:$C2209))</f>
        <v/>
      </c>
      <c r="B2209" s="20" t="n"/>
      <c r="C2209" s="18" t="n"/>
      <c r="D2209" s="18" t="n"/>
      <c r="E2209" s="26" t="n"/>
      <c r="F2209" s="19" t="n"/>
      <c r="G2209" s="19" t="n"/>
      <c r="H2209" s="27">
        <f>IF($C2209="","",ROUND(SUMIF(账户表,$C2209,账户期初)+SUMIFS($F$5:F2209,$C$5:C2209,$C2209)-SUMIFS($G$5:G2209,$C$5:C2209,$C2209),2))</f>
        <v/>
      </c>
      <c r="I2209" s="18" t="n"/>
      <c r="J2209" s="18" t="n"/>
      <c r="K2209" s="28">
        <f>IF($B2209="","",--TEXT($B2209,"yyyymm"))</f>
        <v/>
      </c>
      <c r="L2209" s="29">
        <f>IF($D2209="","",IFERROR(INDEX(类别属性,MATCH($D2209,类别表,0)),""))</f>
        <v/>
      </c>
      <c r="M2209" s="18" t="n"/>
      <c r="N2209" s="18" t="n"/>
      <c r="O2209" s="26" t="n"/>
      <c r="P2209" s="21">
        <f>IF($C2209="","",IF(ISNA(MATCH($C2209,账户表,0)),"※这个账户不在【基础资料】的账户档案里",IF($B2209="","※没填日期，这一笔不会进任何月份的报表",IF(AND($F2209&lt;&gt;"",$G2209&lt;&gt;""),"※收入和支出不能同时填",IF(AND(N($F2209)=0,N($G2209)=0),"※收入和支出都没填",IF(OR(N($F2209)&lt;0,N($G2209)&lt;0),"※金额不能填负数，方向反了就换一列填",IF($D2209="","※没填收支类别，分类报表会漏掉这一笔",IF(ISNA(MATCH($D2209,类别表,0)),"※收支类别不在【基础资料】的清单里",IF(AND($L2209="内部转账",$M2209=""),"△内部转账要在「对方账户」写上另一头",IF(AND($L2209="内部转账",$M2209=$C2209),"※对方账户跟本账户是同一个",IF(AND($L2209&lt;&gt;"内部转账",$M2209&lt;&gt;""),"△填了对方账户，但类别不是内部转账",IF($H2209&lt;0,"△这一笔之后该账户余额成负数了，核一下",""))))))))))))</f>
        <v/>
      </c>
    </row>
    <row r="2210">
      <c r="A2210" s="17">
        <f>IF($C2210="","",COUNTA($C$5:$C2210))</f>
        <v/>
      </c>
      <c r="B2210" s="20" t="n"/>
      <c r="C2210" s="18" t="n"/>
      <c r="D2210" s="18" t="n"/>
      <c r="E2210" s="26" t="n"/>
      <c r="F2210" s="19" t="n"/>
      <c r="G2210" s="19" t="n"/>
      <c r="H2210" s="27">
        <f>IF($C2210="","",ROUND(SUMIF(账户表,$C2210,账户期初)+SUMIFS($F$5:F2210,$C$5:C2210,$C2210)-SUMIFS($G$5:G2210,$C$5:C2210,$C2210),2))</f>
        <v/>
      </c>
      <c r="I2210" s="18" t="n"/>
      <c r="J2210" s="18" t="n"/>
      <c r="K2210" s="28">
        <f>IF($B2210="","",--TEXT($B2210,"yyyymm"))</f>
        <v/>
      </c>
      <c r="L2210" s="29">
        <f>IF($D2210="","",IFERROR(INDEX(类别属性,MATCH($D2210,类别表,0)),""))</f>
        <v/>
      </c>
      <c r="M2210" s="18" t="n"/>
      <c r="N2210" s="18" t="n"/>
      <c r="O2210" s="26" t="n"/>
      <c r="P2210" s="21">
        <f>IF($C2210="","",IF(ISNA(MATCH($C2210,账户表,0)),"※这个账户不在【基础资料】的账户档案里",IF($B2210="","※没填日期，这一笔不会进任何月份的报表",IF(AND($F2210&lt;&gt;"",$G2210&lt;&gt;""),"※收入和支出不能同时填",IF(AND(N($F2210)=0,N($G2210)=0),"※收入和支出都没填",IF(OR(N($F2210)&lt;0,N($G2210)&lt;0),"※金额不能填负数，方向反了就换一列填",IF($D2210="","※没填收支类别，分类报表会漏掉这一笔",IF(ISNA(MATCH($D2210,类别表,0)),"※收支类别不在【基础资料】的清单里",IF(AND($L2210="内部转账",$M2210=""),"△内部转账要在「对方账户」写上另一头",IF(AND($L2210="内部转账",$M2210=$C2210),"※对方账户跟本账户是同一个",IF(AND($L2210&lt;&gt;"内部转账",$M2210&lt;&gt;""),"△填了对方账户，但类别不是内部转账",IF($H2210&lt;0,"△这一笔之后该账户余额成负数了，核一下",""))))))))))))</f>
        <v/>
      </c>
    </row>
    <row r="2211">
      <c r="A2211" s="17">
        <f>IF($C2211="","",COUNTA($C$5:$C2211))</f>
        <v/>
      </c>
      <c r="B2211" s="20" t="n"/>
      <c r="C2211" s="18" t="n"/>
      <c r="D2211" s="18" t="n"/>
      <c r="E2211" s="26" t="n"/>
      <c r="F2211" s="19" t="n"/>
      <c r="G2211" s="19" t="n"/>
      <c r="H2211" s="27">
        <f>IF($C2211="","",ROUND(SUMIF(账户表,$C2211,账户期初)+SUMIFS($F$5:F2211,$C$5:C2211,$C2211)-SUMIFS($G$5:G2211,$C$5:C2211,$C2211),2))</f>
        <v/>
      </c>
      <c r="I2211" s="18" t="n"/>
      <c r="J2211" s="18" t="n"/>
      <c r="K2211" s="28">
        <f>IF($B2211="","",--TEXT($B2211,"yyyymm"))</f>
        <v/>
      </c>
      <c r="L2211" s="29">
        <f>IF($D2211="","",IFERROR(INDEX(类别属性,MATCH($D2211,类别表,0)),""))</f>
        <v/>
      </c>
      <c r="M2211" s="18" t="n"/>
      <c r="N2211" s="18" t="n"/>
      <c r="O2211" s="26" t="n"/>
      <c r="P2211" s="21">
        <f>IF($C2211="","",IF(ISNA(MATCH($C2211,账户表,0)),"※这个账户不在【基础资料】的账户档案里",IF($B2211="","※没填日期，这一笔不会进任何月份的报表",IF(AND($F2211&lt;&gt;"",$G2211&lt;&gt;""),"※收入和支出不能同时填",IF(AND(N($F2211)=0,N($G2211)=0),"※收入和支出都没填",IF(OR(N($F2211)&lt;0,N($G2211)&lt;0),"※金额不能填负数，方向反了就换一列填",IF($D2211="","※没填收支类别，分类报表会漏掉这一笔",IF(ISNA(MATCH($D2211,类别表,0)),"※收支类别不在【基础资料】的清单里",IF(AND($L2211="内部转账",$M2211=""),"△内部转账要在「对方账户」写上另一头",IF(AND($L2211="内部转账",$M2211=$C2211),"※对方账户跟本账户是同一个",IF(AND($L2211&lt;&gt;"内部转账",$M2211&lt;&gt;""),"△填了对方账户，但类别不是内部转账",IF($H2211&lt;0,"△这一笔之后该账户余额成负数了，核一下",""))))))))))))</f>
        <v/>
      </c>
    </row>
    <row r="2212">
      <c r="A2212" s="17">
        <f>IF($C2212="","",COUNTA($C$5:$C2212))</f>
        <v/>
      </c>
      <c r="B2212" s="20" t="n"/>
      <c r="C2212" s="18" t="n"/>
      <c r="D2212" s="18" t="n"/>
      <c r="E2212" s="26" t="n"/>
      <c r="F2212" s="19" t="n"/>
      <c r="G2212" s="19" t="n"/>
      <c r="H2212" s="27">
        <f>IF($C2212="","",ROUND(SUMIF(账户表,$C2212,账户期初)+SUMIFS($F$5:F2212,$C$5:C2212,$C2212)-SUMIFS($G$5:G2212,$C$5:C2212,$C2212),2))</f>
        <v/>
      </c>
      <c r="I2212" s="18" t="n"/>
      <c r="J2212" s="18" t="n"/>
      <c r="K2212" s="28">
        <f>IF($B2212="","",--TEXT($B2212,"yyyymm"))</f>
        <v/>
      </c>
      <c r="L2212" s="29">
        <f>IF($D2212="","",IFERROR(INDEX(类别属性,MATCH($D2212,类别表,0)),""))</f>
        <v/>
      </c>
      <c r="M2212" s="18" t="n"/>
      <c r="N2212" s="18" t="n"/>
      <c r="O2212" s="26" t="n"/>
      <c r="P2212" s="21">
        <f>IF($C2212="","",IF(ISNA(MATCH($C2212,账户表,0)),"※这个账户不在【基础资料】的账户档案里",IF($B2212="","※没填日期，这一笔不会进任何月份的报表",IF(AND($F2212&lt;&gt;"",$G2212&lt;&gt;""),"※收入和支出不能同时填",IF(AND(N($F2212)=0,N($G2212)=0),"※收入和支出都没填",IF(OR(N($F2212)&lt;0,N($G2212)&lt;0),"※金额不能填负数，方向反了就换一列填",IF($D2212="","※没填收支类别，分类报表会漏掉这一笔",IF(ISNA(MATCH($D2212,类别表,0)),"※收支类别不在【基础资料】的清单里",IF(AND($L2212="内部转账",$M2212=""),"△内部转账要在「对方账户」写上另一头",IF(AND($L2212="内部转账",$M2212=$C2212),"※对方账户跟本账户是同一个",IF(AND($L2212&lt;&gt;"内部转账",$M2212&lt;&gt;""),"△填了对方账户，但类别不是内部转账",IF($H2212&lt;0,"△这一笔之后该账户余额成负数了，核一下",""))))))))))))</f>
        <v/>
      </c>
    </row>
    <row r="2213">
      <c r="A2213" s="17">
        <f>IF($C2213="","",COUNTA($C$5:$C2213))</f>
        <v/>
      </c>
      <c r="B2213" s="20" t="n"/>
      <c r="C2213" s="18" t="n"/>
      <c r="D2213" s="18" t="n"/>
      <c r="E2213" s="26" t="n"/>
      <c r="F2213" s="19" t="n"/>
      <c r="G2213" s="19" t="n"/>
      <c r="H2213" s="27">
        <f>IF($C2213="","",ROUND(SUMIF(账户表,$C2213,账户期初)+SUMIFS($F$5:F2213,$C$5:C2213,$C2213)-SUMIFS($G$5:G2213,$C$5:C2213,$C2213),2))</f>
        <v/>
      </c>
      <c r="I2213" s="18" t="n"/>
      <c r="J2213" s="18" t="n"/>
      <c r="K2213" s="28">
        <f>IF($B2213="","",--TEXT($B2213,"yyyymm"))</f>
        <v/>
      </c>
      <c r="L2213" s="29">
        <f>IF($D2213="","",IFERROR(INDEX(类别属性,MATCH($D2213,类别表,0)),""))</f>
        <v/>
      </c>
      <c r="M2213" s="18" t="n"/>
      <c r="N2213" s="18" t="n"/>
      <c r="O2213" s="26" t="n"/>
      <c r="P2213" s="21">
        <f>IF($C2213="","",IF(ISNA(MATCH($C2213,账户表,0)),"※这个账户不在【基础资料】的账户档案里",IF($B2213="","※没填日期，这一笔不会进任何月份的报表",IF(AND($F2213&lt;&gt;"",$G2213&lt;&gt;""),"※收入和支出不能同时填",IF(AND(N($F2213)=0,N($G2213)=0),"※收入和支出都没填",IF(OR(N($F2213)&lt;0,N($G2213)&lt;0),"※金额不能填负数，方向反了就换一列填",IF($D2213="","※没填收支类别，分类报表会漏掉这一笔",IF(ISNA(MATCH($D2213,类别表,0)),"※收支类别不在【基础资料】的清单里",IF(AND($L2213="内部转账",$M2213=""),"△内部转账要在「对方账户」写上另一头",IF(AND($L2213="内部转账",$M2213=$C2213),"※对方账户跟本账户是同一个",IF(AND($L2213&lt;&gt;"内部转账",$M2213&lt;&gt;""),"△填了对方账户，但类别不是内部转账",IF($H2213&lt;0,"△这一笔之后该账户余额成负数了，核一下",""))))))))))))</f>
        <v/>
      </c>
    </row>
    <row r="2214">
      <c r="A2214" s="17">
        <f>IF($C2214="","",COUNTA($C$5:$C2214))</f>
        <v/>
      </c>
      <c r="B2214" s="20" t="n"/>
      <c r="C2214" s="18" t="n"/>
      <c r="D2214" s="18" t="n"/>
      <c r="E2214" s="26" t="n"/>
      <c r="F2214" s="19" t="n"/>
      <c r="G2214" s="19" t="n"/>
      <c r="H2214" s="27">
        <f>IF($C2214="","",ROUND(SUMIF(账户表,$C2214,账户期初)+SUMIFS($F$5:F2214,$C$5:C2214,$C2214)-SUMIFS($G$5:G2214,$C$5:C2214,$C2214),2))</f>
        <v/>
      </c>
      <c r="I2214" s="18" t="n"/>
      <c r="J2214" s="18" t="n"/>
      <c r="K2214" s="28">
        <f>IF($B2214="","",--TEXT($B2214,"yyyymm"))</f>
        <v/>
      </c>
      <c r="L2214" s="29">
        <f>IF($D2214="","",IFERROR(INDEX(类别属性,MATCH($D2214,类别表,0)),""))</f>
        <v/>
      </c>
      <c r="M2214" s="18" t="n"/>
      <c r="N2214" s="18" t="n"/>
      <c r="O2214" s="26" t="n"/>
      <c r="P2214" s="21">
        <f>IF($C2214="","",IF(ISNA(MATCH($C2214,账户表,0)),"※这个账户不在【基础资料】的账户档案里",IF($B2214="","※没填日期，这一笔不会进任何月份的报表",IF(AND($F2214&lt;&gt;"",$G2214&lt;&gt;""),"※收入和支出不能同时填",IF(AND(N($F2214)=0,N($G2214)=0),"※收入和支出都没填",IF(OR(N($F2214)&lt;0,N($G2214)&lt;0),"※金额不能填负数，方向反了就换一列填",IF($D2214="","※没填收支类别，分类报表会漏掉这一笔",IF(ISNA(MATCH($D2214,类别表,0)),"※收支类别不在【基础资料】的清单里",IF(AND($L2214="内部转账",$M2214=""),"△内部转账要在「对方账户」写上另一头",IF(AND($L2214="内部转账",$M2214=$C2214),"※对方账户跟本账户是同一个",IF(AND($L2214&lt;&gt;"内部转账",$M2214&lt;&gt;""),"△填了对方账户，但类别不是内部转账",IF($H2214&lt;0,"△这一笔之后该账户余额成负数了，核一下",""))))))))))))</f>
        <v/>
      </c>
    </row>
    <row r="2215">
      <c r="A2215" s="17">
        <f>IF($C2215="","",COUNTA($C$5:$C2215))</f>
        <v/>
      </c>
      <c r="B2215" s="20" t="n"/>
      <c r="C2215" s="18" t="n"/>
      <c r="D2215" s="18" t="n"/>
      <c r="E2215" s="26" t="n"/>
      <c r="F2215" s="19" t="n"/>
      <c r="G2215" s="19" t="n"/>
      <c r="H2215" s="27">
        <f>IF($C2215="","",ROUND(SUMIF(账户表,$C2215,账户期初)+SUMIFS($F$5:F2215,$C$5:C2215,$C2215)-SUMIFS($G$5:G2215,$C$5:C2215,$C2215),2))</f>
        <v/>
      </c>
      <c r="I2215" s="18" t="n"/>
      <c r="J2215" s="18" t="n"/>
      <c r="K2215" s="28">
        <f>IF($B2215="","",--TEXT($B2215,"yyyymm"))</f>
        <v/>
      </c>
      <c r="L2215" s="29">
        <f>IF($D2215="","",IFERROR(INDEX(类别属性,MATCH($D2215,类别表,0)),""))</f>
        <v/>
      </c>
      <c r="M2215" s="18" t="n"/>
      <c r="N2215" s="18" t="n"/>
      <c r="O2215" s="26" t="n"/>
      <c r="P2215" s="21">
        <f>IF($C2215="","",IF(ISNA(MATCH($C2215,账户表,0)),"※这个账户不在【基础资料】的账户档案里",IF($B2215="","※没填日期，这一笔不会进任何月份的报表",IF(AND($F2215&lt;&gt;"",$G2215&lt;&gt;""),"※收入和支出不能同时填",IF(AND(N($F2215)=0,N($G2215)=0),"※收入和支出都没填",IF(OR(N($F2215)&lt;0,N($G2215)&lt;0),"※金额不能填负数，方向反了就换一列填",IF($D2215="","※没填收支类别，分类报表会漏掉这一笔",IF(ISNA(MATCH($D2215,类别表,0)),"※收支类别不在【基础资料】的清单里",IF(AND($L2215="内部转账",$M2215=""),"△内部转账要在「对方账户」写上另一头",IF(AND($L2215="内部转账",$M2215=$C2215),"※对方账户跟本账户是同一个",IF(AND($L2215&lt;&gt;"内部转账",$M2215&lt;&gt;""),"△填了对方账户，但类别不是内部转账",IF($H2215&lt;0,"△这一笔之后该账户余额成负数了，核一下",""))))))))))))</f>
        <v/>
      </c>
    </row>
    <row r="2216">
      <c r="A2216" s="17">
        <f>IF($C2216="","",COUNTA($C$5:$C2216))</f>
        <v/>
      </c>
      <c r="B2216" s="20" t="n"/>
      <c r="C2216" s="18" t="n"/>
      <c r="D2216" s="18" t="n"/>
      <c r="E2216" s="26" t="n"/>
      <c r="F2216" s="19" t="n"/>
      <c r="G2216" s="19" t="n"/>
      <c r="H2216" s="27">
        <f>IF($C2216="","",ROUND(SUMIF(账户表,$C2216,账户期初)+SUMIFS($F$5:F2216,$C$5:C2216,$C2216)-SUMIFS($G$5:G2216,$C$5:C2216,$C2216),2))</f>
        <v/>
      </c>
      <c r="I2216" s="18" t="n"/>
      <c r="J2216" s="18" t="n"/>
      <c r="K2216" s="28">
        <f>IF($B2216="","",--TEXT($B2216,"yyyymm"))</f>
        <v/>
      </c>
      <c r="L2216" s="29">
        <f>IF($D2216="","",IFERROR(INDEX(类别属性,MATCH($D2216,类别表,0)),""))</f>
        <v/>
      </c>
      <c r="M2216" s="18" t="n"/>
      <c r="N2216" s="18" t="n"/>
      <c r="O2216" s="26" t="n"/>
      <c r="P2216" s="21">
        <f>IF($C2216="","",IF(ISNA(MATCH($C2216,账户表,0)),"※这个账户不在【基础资料】的账户档案里",IF($B2216="","※没填日期，这一笔不会进任何月份的报表",IF(AND($F2216&lt;&gt;"",$G2216&lt;&gt;""),"※收入和支出不能同时填",IF(AND(N($F2216)=0,N($G2216)=0),"※收入和支出都没填",IF(OR(N($F2216)&lt;0,N($G2216)&lt;0),"※金额不能填负数，方向反了就换一列填",IF($D2216="","※没填收支类别，分类报表会漏掉这一笔",IF(ISNA(MATCH($D2216,类别表,0)),"※收支类别不在【基础资料】的清单里",IF(AND($L2216="内部转账",$M2216=""),"△内部转账要在「对方账户」写上另一头",IF(AND($L2216="内部转账",$M2216=$C2216),"※对方账户跟本账户是同一个",IF(AND($L2216&lt;&gt;"内部转账",$M2216&lt;&gt;""),"△填了对方账户，但类别不是内部转账",IF($H2216&lt;0,"△这一笔之后该账户余额成负数了，核一下",""))))))))))))</f>
        <v/>
      </c>
    </row>
    <row r="2217">
      <c r="A2217" s="17">
        <f>IF($C2217="","",COUNTA($C$5:$C2217))</f>
        <v/>
      </c>
      <c r="B2217" s="20" t="n"/>
      <c r="C2217" s="18" t="n"/>
      <c r="D2217" s="18" t="n"/>
      <c r="E2217" s="26" t="n"/>
      <c r="F2217" s="19" t="n"/>
      <c r="G2217" s="19" t="n"/>
      <c r="H2217" s="27">
        <f>IF($C2217="","",ROUND(SUMIF(账户表,$C2217,账户期初)+SUMIFS($F$5:F2217,$C$5:C2217,$C2217)-SUMIFS($G$5:G2217,$C$5:C2217,$C2217),2))</f>
        <v/>
      </c>
      <c r="I2217" s="18" t="n"/>
      <c r="J2217" s="18" t="n"/>
      <c r="K2217" s="28">
        <f>IF($B2217="","",--TEXT($B2217,"yyyymm"))</f>
        <v/>
      </c>
      <c r="L2217" s="29">
        <f>IF($D2217="","",IFERROR(INDEX(类别属性,MATCH($D2217,类别表,0)),""))</f>
        <v/>
      </c>
      <c r="M2217" s="18" t="n"/>
      <c r="N2217" s="18" t="n"/>
      <c r="O2217" s="26" t="n"/>
      <c r="P2217" s="21">
        <f>IF($C2217="","",IF(ISNA(MATCH($C2217,账户表,0)),"※这个账户不在【基础资料】的账户档案里",IF($B2217="","※没填日期，这一笔不会进任何月份的报表",IF(AND($F2217&lt;&gt;"",$G2217&lt;&gt;""),"※收入和支出不能同时填",IF(AND(N($F2217)=0,N($G2217)=0),"※收入和支出都没填",IF(OR(N($F2217)&lt;0,N($G2217)&lt;0),"※金额不能填负数，方向反了就换一列填",IF($D2217="","※没填收支类别，分类报表会漏掉这一笔",IF(ISNA(MATCH($D2217,类别表,0)),"※收支类别不在【基础资料】的清单里",IF(AND($L2217="内部转账",$M2217=""),"△内部转账要在「对方账户」写上另一头",IF(AND($L2217="内部转账",$M2217=$C2217),"※对方账户跟本账户是同一个",IF(AND($L2217&lt;&gt;"内部转账",$M2217&lt;&gt;""),"△填了对方账户，但类别不是内部转账",IF($H2217&lt;0,"△这一笔之后该账户余额成负数了，核一下",""))))))))))))</f>
        <v/>
      </c>
    </row>
    <row r="2218">
      <c r="A2218" s="17">
        <f>IF($C2218="","",COUNTA($C$5:$C2218))</f>
        <v/>
      </c>
      <c r="B2218" s="20" t="n"/>
      <c r="C2218" s="18" t="n"/>
      <c r="D2218" s="18" t="n"/>
      <c r="E2218" s="26" t="n"/>
      <c r="F2218" s="19" t="n"/>
      <c r="G2218" s="19" t="n"/>
      <c r="H2218" s="27">
        <f>IF($C2218="","",ROUND(SUMIF(账户表,$C2218,账户期初)+SUMIFS($F$5:F2218,$C$5:C2218,$C2218)-SUMIFS($G$5:G2218,$C$5:C2218,$C2218),2))</f>
        <v/>
      </c>
      <c r="I2218" s="18" t="n"/>
      <c r="J2218" s="18" t="n"/>
      <c r="K2218" s="28">
        <f>IF($B2218="","",--TEXT($B2218,"yyyymm"))</f>
        <v/>
      </c>
      <c r="L2218" s="29">
        <f>IF($D2218="","",IFERROR(INDEX(类别属性,MATCH($D2218,类别表,0)),""))</f>
        <v/>
      </c>
      <c r="M2218" s="18" t="n"/>
      <c r="N2218" s="18" t="n"/>
      <c r="O2218" s="26" t="n"/>
      <c r="P2218" s="21">
        <f>IF($C2218="","",IF(ISNA(MATCH($C2218,账户表,0)),"※这个账户不在【基础资料】的账户档案里",IF($B2218="","※没填日期，这一笔不会进任何月份的报表",IF(AND($F2218&lt;&gt;"",$G2218&lt;&gt;""),"※收入和支出不能同时填",IF(AND(N($F2218)=0,N($G2218)=0),"※收入和支出都没填",IF(OR(N($F2218)&lt;0,N($G2218)&lt;0),"※金额不能填负数，方向反了就换一列填",IF($D2218="","※没填收支类别，分类报表会漏掉这一笔",IF(ISNA(MATCH($D2218,类别表,0)),"※收支类别不在【基础资料】的清单里",IF(AND($L2218="内部转账",$M2218=""),"△内部转账要在「对方账户」写上另一头",IF(AND($L2218="内部转账",$M2218=$C2218),"※对方账户跟本账户是同一个",IF(AND($L2218&lt;&gt;"内部转账",$M2218&lt;&gt;""),"△填了对方账户，但类别不是内部转账",IF($H2218&lt;0,"△这一笔之后该账户余额成负数了，核一下",""))))))))))))</f>
        <v/>
      </c>
    </row>
    <row r="2219">
      <c r="A2219" s="17">
        <f>IF($C2219="","",COUNTA($C$5:$C2219))</f>
        <v/>
      </c>
      <c r="B2219" s="20" t="n"/>
      <c r="C2219" s="18" t="n"/>
      <c r="D2219" s="18" t="n"/>
      <c r="E2219" s="26" t="n"/>
      <c r="F2219" s="19" t="n"/>
      <c r="G2219" s="19" t="n"/>
      <c r="H2219" s="27">
        <f>IF($C2219="","",ROUND(SUMIF(账户表,$C2219,账户期初)+SUMIFS($F$5:F2219,$C$5:C2219,$C2219)-SUMIFS($G$5:G2219,$C$5:C2219,$C2219),2))</f>
        <v/>
      </c>
      <c r="I2219" s="18" t="n"/>
      <c r="J2219" s="18" t="n"/>
      <c r="K2219" s="28">
        <f>IF($B2219="","",--TEXT($B2219,"yyyymm"))</f>
        <v/>
      </c>
      <c r="L2219" s="29">
        <f>IF($D2219="","",IFERROR(INDEX(类别属性,MATCH($D2219,类别表,0)),""))</f>
        <v/>
      </c>
      <c r="M2219" s="18" t="n"/>
      <c r="N2219" s="18" t="n"/>
      <c r="O2219" s="26" t="n"/>
      <c r="P2219" s="21">
        <f>IF($C2219="","",IF(ISNA(MATCH($C2219,账户表,0)),"※这个账户不在【基础资料】的账户档案里",IF($B2219="","※没填日期，这一笔不会进任何月份的报表",IF(AND($F2219&lt;&gt;"",$G2219&lt;&gt;""),"※收入和支出不能同时填",IF(AND(N($F2219)=0,N($G2219)=0),"※收入和支出都没填",IF(OR(N($F2219)&lt;0,N($G2219)&lt;0),"※金额不能填负数，方向反了就换一列填",IF($D2219="","※没填收支类别，分类报表会漏掉这一笔",IF(ISNA(MATCH($D2219,类别表,0)),"※收支类别不在【基础资料】的清单里",IF(AND($L2219="内部转账",$M2219=""),"△内部转账要在「对方账户」写上另一头",IF(AND($L2219="内部转账",$M2219=$C2219),"※对方账户跟本账户是同一个",IF(AND($L2219&lt;&gt;"内部转账",$M2219&lt;&gt;""),"△填了对方账户，但类别不是内部转账",IF($H2219&lt;0,"△这一笔之后该账户余额成负数了，核一下",""))))))))))))</f>
        <v/>
      </c>
    </row>
    <row r="2220">
      <c r="A2220" s="17">
        <f>IF($C2220="","",COUNTA($C$5:$C2220))</f>
        <v/>
      </c>
      <c r="B2220" s="20" t="n"/>
      <c r="C2220" s="18" t="n"/>
      <c r="D2220" s="18" t="n"/>
      <c r="E2220" s="26" t="n"/>
      <c r="F2220" s="19" t="n"/>
      <c r="G2220" s="19" t="n"/>
      <c r="H2220" s="27">
        <f>IF($C2220="","",ROUND(SUMIF(账户表,$C2220,账户期初)+SUMIFS($F$5:F2220,$C$5:C2220,$C2220)-SUMIFS($G$5:G2220,$C$5:C2220,$C2220),2))</f>
        <v/>
      </c>
      <c r="I2220" s="18" t="n"/>
      <c r="J2220" s="18" t="n"/>
      <c r="K2220" s="28">
        <f>IF($B2220="","",--TEXT($B2220,"yyyymm"))</f>
        <v/>
      </c>
      <c r="L2220" s="29">
        <f>IF($D2220="","",IFERROR(INDEX(类别属性,MATCH($D2220,类别表,0)),""))</f>
        <v/>
      </c>
      <c r="M2220" s="18" t="n"/>
      <c r="N2220" s="18" t="n"/>
      <c r="O2220" s="26" t="n"/>
      <c r="P2220" s="21">
        <f>IF($C2220="","",IF(ISNA(MATCH($C2220,账户表,0)),"※这个账户不在【基础资料】的账户档案里",IF($B2220="","※没填日期，这一笔不会进任何月份的报表",IF(AND($F2220&lt;&gt;"",$G2220&lt;&gt;""),"※收入和支出不能同时填",IF(AND(N($F2220)=0,N($G2220)=0),"※收入和支出都没填",IF(OR(N($F2220)&lt;0,N($G2220)&lt;0),"※金额不能填负数，方向反了就换一列填",IF($D2220="","※没填收支类别，分类报表会漏掉这一笔",IF(ISNA(MATCH($D2220,类别表,0)),"※收支类别不在【基础资料】的清单里",IF(AND($L2220="内部转账",$M2220=""),"△内部转账要在「对方账户」写上另一头",IF(AND($L2220="内部转账",$M2220=$C2220),"※对方账户跟本账户是同一个",IF(AND($L2220&lt;&gt;"内部转账",$M2220&lt;&gt;""),"△填了对方账户，但类别不是内部转账",IF($H2220&lt;0,"△这一笔之后该账户余额成负数了，核一下",""))))))))))))</f>
        <v/>
      </c>
    </row>
    <row r="2221">
      <c r="A2221" s="17">
        <f>IF($C2221="","",COUNTA($C$5:$C2221))</f>
        <v/>
      </c>
      <c r="B2221" s="20" t="n"/>
      <c r="C2221" s="18" t="n"/>
      <c r="D2221" s="18" t="n"/>
      <c r="E2221" s="26" t="n"/>
      <c r="F2221" s="19" t="n"/>
      <c r="G2221" s="19" t="n"/>
      <c r="H2221" s="27">
        <f>IF($C2221="","",ROUND(SUMIF(账户表,$C2221,账户期初)+SUMIFS($F$5:F2221,$C$5:C2221,$C2221)-SUMIFS($G$5:G2221,$C$5:C2221,$C2221),2))</f>
        <v/>
      </c>
      <c r="I2221" s="18" t="n"/>
      <c r="J2221" s="18" t="n"/>
      <c r="K2221" s="28">
        <f>IF($B2221="","",--TEXT($B2221,"yyyymm"))</f>
        <v/>
      </c>
      <c r="L2221" s="29">
        <f>IF($D2221="","",IFERROR(INDEX(类别属性,MATCH($D2221,类别表,0)),""))</f>
        <v/>
      </c>
      <c r="M2221" s="18" t="n"/>
      <c r="N2221" s="18" t="n"/>
      <c r="O2221" s="26" t="n"/>
      <c r="P2221" s="21">
        <f>IF($C2221="","",IF(ISNA(MATCH($C2221,账户表,0)),"※这个账户不在【基础资料】的账户档案里",IF($B2221="","※没填日期，这一笔不会进任何月份的报表",IF(AND($F2221&lt;&gt;"",$G2221&lt;&gt;""),"※收入和支出不能同时填",IF(AND(N($F2221)=0,N($G2221)=0),"※收入和支出都没填",IF(OR(N($F2221)&lt;0,N($G2221)&lt;0),"※金额不能填负数，方向反了就换一列填",IF($D2221="","※没填收支类别，分类报表会漏掉这一笔",IF(ISNA(MATCH($D2221,类别表,0)),"※收支类别不在【基础资料】的清单里",IF(AND($L2221="内部转账",$M2221=""),"△内部转账要在「对方账户」写上另一头",IF(AND($L2221="内部转账",$M2221=$C2221),"※对方账户跟本账户是同一个",IF(AND($L2221&lt;&gt;"内部转账",$M2221&lt;&gt;""),"△填了对方账户，但类别不是内部转账",IF($H2221&lt;0,"△这一笔之后该账户余额成负数了，核一下",""))))))))))))</f>
        <v/>
      </c>
    </row>
    <row r="2222">
      <c r="A2222" s="17">
        <f>IF($C2222="","",COUNTA($C$5:$C2222))</f>
        <v/>
      </c>
      <c r="B2222" s="20" t="n"/>
      <c r="C2222" s="18" t="n"/>
      <c r="D2222" s="18" t="n"/>
      <c r="E2222" s="26" t="n"/>
      <c r="F2222" s="19" t="n"/>
      <c r="G2222" s="19" t="n"/>
      <c r="H2222" s="27">
        <f>IF($C2222="","",ROUND(SUMIF(账户表,$C2222,账户期初)+SUMIFS($F$5:F2222,$C$5:C2222,$C2222)-SUMIFS($G$5:G2222,$C$5:C2222,$C2222),2))</f>
        <v/>
      </c>
      <c r="I2222" s="18" t="n"/>
      <c r="J2222" s="18" t="n"/>
      <c r="K2222" s="28">
        <f>IF($B2222="","",--TEXT($B2222,"yyyymm"))</f>
        <v/>
      </c>
      <c r="L2222" s="29">
        <f>IF($D2222="","",IFERROR(INDEX(类别属性,MATCH($D2222,类别表,0)),""))</f>
        <v/>
      </c>
      <c r="M2222" s="18" t="n"/>
      <c r="N2222" s="18" t="n"/>
      <c r="O2222" s="26" t="n"/>
      <c r="P2222" s="21">
        <f>IF($C2222="","",IF(ISNA(MATCH($C2222,账户表,0)),"※这个账户不在【基础资料】的账户档案里",IF($B2222="","※没填日期，这一笔不会进任何月份的报表",IF(AND($F2222&lt;&gt;"",$G2222&lt;&gt;""),"※收入和支出不能同时填",IF(AND(N($F2222)=0,N($G2222)=0),"※收入和支出都没填",IF(OR(N($F2222)&lt;0,N($G2222)&lt;0),"※金额不能填负数，方向反了就换一列填",IF($D2222="","※没填收支类别，分类报表会漏掉这一笔",IF(ISNA(MATCH($D2222,类别表,0)),"※收支类别不在【基础资料】的清单里",IF(AND($L2222="内部转账",$M2222=""),"△内部转账要在「对方账户」写上另一头",IF(AND($L2222="内部转账",$M2222=$C2222),"※对方账户跟本账户是同一个",IF(AND($L2222&lt;&gt;"内部转账",$M2222&lt;&gt;""),"△填了对方账户，但类别不是内部转账",IF($H2222&lt;0,"△这一笔之后该账户余额成负数了，核一下",""))))))))))))</f>
        <v/>
      </c>
    </row>
    <row r="2223">
      <c r="A2223" s="17">
        <f>IF($C2223="","",COUNTA($C$5:$C2223))</f>
        <v/>
      </c>
      <c r="B2223" s="20" t="n"/>
      <c r="C2223" s="18" t="n"/>
      <c r="D2223" s="18" t="n"/>
      <c r="E2223" s="26" t="n"/>
      <c r="F2223" s="19" t="n"/>
      <c r="G2223" s="19" t="n"/>
      <c r="H2223" s="27">
        <f>IF($C2223="","",ROUND(SUMIF(账户表,$C2223,账户期初)+SUMIFS($F$5:F2223,$C$5:C2223,$C2223)-SUMIFS($G$5:G2223,$C$5:C2223,$C2223),2))</f>
        <v/>
      </c>
      <c r="I2223" s="18" t="n"/>
      <c r="J2223" s="18" t="n"/>
      <c r="K2223" s="28">
        <f>IF($B2223="","",--TEXT($B2223,"yyyymm"))</f>
        <v/>
      </c>
      <c r="L2223" s="29">
        <f>IF($D2223="","",IFERROR(INDEX(类别属性,MATCH($D2223,类别表,0)),""))</f>
        <v/>
      </c>
      <c r="M2223" s="18" t="n"/>
      <c r="N2223" s="18" t="n"/>
      <c r="O2223" s="26" t="n"/>
      <c r="P2223" s="21">
        <f>IF($C2223="","",IF(ISNA(MATCH($C2223,账户表,0)),"※这个账户不在【基础资料】的账户档案里",IF($B2223="","※没填日期，这一笔不会进任何月份的报表",IF(AND($F2223&lt;&gt;"",$G2223&lt;&gt;""),"※收入和支出不能同时填",IF(AND(N($F2223)=0,N($G2223)=0),"※收入和支出都没填",IF(OR(N($F2223)&lt;0,N($G2223)&lt;0),"※金额不能填负数，方向反了就换一列填",IF($D2223="","※没填收支类别，分类报表会漏掉这一笔",IF(ISNA(MATCH($D2223,类别表,0)),"※收支类别不在【基础资料】的清单里",IF(AND($L2223="内部转账",$M2223=""),"△内部转账要在「对方账户」写上另一头",IF(AND($L2223="内部转账",$M2223=$C2223),"※对方账户跟本账户是同一个",IF(AND($L2223&lt;&gt;"内部转账",$M2223&lt;&gt;""),"△填了对方账户，但类别不是内部转账",IF($H2223&lt;0,"△这一笔之后该账户余额成负数了，核一下",""))))))))))))</f>
        <v/>
      </c>
    </row>
    <row r="2224">
      <c r="A2224" s="17">
        <f>IF($C2224="","",COUNTA($C$5:$C2224))</f>
        <v/>
      </c>
      <c r="B2224" s="20" t="n"/>
      <c r="C2224" s="18" t="n"/>
      <c r="D2224" s="18" t="n"/>
      <c r="E2224" s="26" t="n"/>
      <c r="F2224" s="19" t="n"/>
      <c r="G2224" s="19" t="n"/>
      <c r="H2224" s="27">
        <f>IF($C2224="","",ROUND(SUMIF(账户表,$C2224,账户期初)+SUMIFS($F$5:F2224,$C$5:C2224,$C2224)-SUMIFS($G$5:G2224,$C$5:C2224,$C2224),2))</f>
        <v/>
      </c>
      <c r="I2224" s="18" t="n"/>
      <c r="J2224" s="18" t="n"/>
      <c r="K2224" s="28">
        <f>IF($B2224="","",--TEXT($B2224,"yyyymm"))</f>
        <v/>
      </c>
      <c r="L2224" s="29">
        <f>IF($D2224="","",IFERROR(INDEX(类别属性,MATCH($D2224,类别表,0)),""))</f>
        <v/>
      </c>
      <c r="M2224" s="18" t="n"/>
      <c r="N2224" s="18" t="n"/>
      <c r="O2224" s="26" t="n"/>
      <c r="P2224" s="21">
        <f>IF($C2224="","",IF(ISNA(MATCH($C2224,账户表,0)),"※这个账户不在【基础资料】的账户档案里",IF($B2224="","※没填日期，这一笔不会进任何月份的报表",IF(AND($F2224&lt;&gt;"",$G2224&lt;&gt;""),"※收入和支出不能同时填",IF(AND(N($F2224)=0,N($G2224)=0),"※收入和支出都没填",IF(OR(N($F2224)&lt;0,N($G2224)&lt;0),"※金额不能填负数，方向反了就换一列填",IF($D2224="","※没填收支类别，分类报表会漏掉这一笔",IF(ISNA(MATCH($D2224,类别表,0)),"※收支类别不在【基础资料】的清单里",IF(AND($L2224="内部转账",$M2224=""),"△内部转账要在「对方账户」写上另一头",IF(AND($L2224="内部转账",$M2224=$C2224),"※对方账户跟本账户是同一个",IF(AND($L2224&lt;&gt;"内部转账",$M2224&lt;&gt;""),"△填了对方账户，但类别不是内部转账",IF($H2224&lt;0,"△这一笔之后该账户余额成负数了，核一下",""))))))))))))</f>
        <v/>
      </c>
    </row>
    <row r="2225">
      <c r="A2225" s="17">
        <f>IF($C2225="","",COUNTA($C$5:$C2225))</f>
        <v/>
      </c>
      <c r="B2225" s="20" t="n"/>
      <c r="C2225" s="18" t="n"/>
      <c r="D2225" s="18" t="n"/>
      <c r="E2225" s="26" t="n"/>
      <c r="F2225" s="19" t="n"/>
      <c r="G2225" s="19" t="n"/>
      <c r="H2225" s="27">
        <f>IF($C2225="","",ROUND(SUMIF(账户表,$C2225,账户期初)+SUMIFS($F$5:F2225,$C$5:C2225,$C2225)-SUMIFS($G$5:G2225,$C$5:C2225,$C2225),2))</f>
        <v/>
      </c>
      <c r="I2225" s="18" t="n"/>
      <c r="J2225" s="18" t="n"/>
      <c r="K2225" s="28">
        <f>IF($B2225="","",--TEXT($B2225,"yyyymm"))</f>
        <v/>
      </c>
      <c r="L2225" s="29">
        <f>IF($D2225="","",IFERROR(INDEX(类别属性,MATCH($D2225,类别表,0)),""))</f>
        <v/>
      </c>
      <c r="M2225" s="18" t="n"/>
      <c r="N2225" s="18" t="n"/>
      <c r="O2225" s="26" t="n"/>
      <c r="P2225" s="21">
        <f>IF($C2225="","",IF(ISNA(MATCH($C2225,账户表,0)),"※这个账户不在【基础资料】的账户档案里",IF($B2225="","※没填日期，这一笔不会进任何月份的报表",IF(AND($F2225&lt;&gt;"",$G2225&lt;&gt;""),"※收入和支出不能同时填",IF(AND(N($F2225)=0,N($G2225)=0),"※收入和支出都没填",IF(OR(N($F2225)&lt;0,N($G2225)&lt;0),"※金额不能填负数，方向反了就换一列填",IF($D2225="","※没填收支类别，分类报表会漏掉这一笔",IF(ISNA(MATCH($D2225,类别表,0)),"※收支类别不在【基础资料】的清单里",IF(AND($L2225="内部转账",$M2225=""),"△内部转账要在「对方账户」写上另一头",IF(AND($L2225="内部转账",$M2225=$C2225),"※对方账户跟本账户是同一个",IF(AND($L2225&lt;&gt;"内部转账",$M2225&lt;&gt;""),"△填了对方账户，但类别不是内部转账",IF($H2225&lt;0,"△这一笔之后该账户余额成负数了，核一下",""))))))))))))</f>
        <v/>
      </c>
    </row>
    <row r="2226">
      <c r="A2226" s="17">
        <f>IF($C2226="","",COUNTA($C$5:$C2226))</f>
        <v/>
      </c>
      <c r="B2226" s="20" t="n"/>
      <c r="C2226" s="18" t="n"/>
      <c r="D2226" s="18" t="n"/>
      <c r="E2226" s="26" t="n"/>
      <c r="F2226" s="19" t="n"/>
      <c r="G2226" s="19" t="n"/>
      <c r="H2226" s="27">
        <f>IF($C2226="","",ROUND(SUMIF(账户表,$C2226,账户期初)+SUMIFS($F$5:F2226,$C$5:C2226,$C2226)-SUMIFS($G$5:G2226,$C$5:C2226,$C2226),2))</f>
        <v/>
      </c>
      <c r="I2226" s="18" t="n"/>
      <c r="J2226" s="18" t="n"/>
      <c r="K2226" s="28">
        <f>IF($B2226="","",--TEXT($B2226,"yyyymm"))</f>
        <v/>
      </c>
      <c r="L2226" s="29">
        <f>IF($D2226="","",IFERROR(INDEX(类别属性,MATCH($D2226,类别表,0)),""))</f>
        <v/>
      </c>
      <c r="M2226" s="18" t="n"/>
      <c r="N2226" s="18" t="n"/>
      <c r="O2226" s="26" t="n"/>
      <c r="P2226" s="21">
        <f>IF($C2226="","",IF(ISNA(MATCH($C2226,账户表,0)),"※这个账户不在【基础资料】的账户档案里",IF($B2226="","※没填日期，这一笔不会进任何月份的报表",IF(AND($F2226&lt;&gt;"",$G2226&lt;&gt;""),"※收入和支出不能同时填",IF(AND(N($F2226)=0,N($G2226)=0),"※收入和支出都没填",IF(OR(N($F2226)&lt;0,N($G2226)&lt;0),"※金额不能填负数，方向反了就换一列填",IF($D2226="","※没填收支类别，分类报表会漏掉这一笔",IF(ISNA(MATCH($D2226,类别表,0)),"※收支类别不在【基础资料】的清单里",IF(AND($L2226="内部转账",$M2226=""),"△内部转账要在「对方账户」写上另一头",IF(AND($L2226="内部转账",$M2226=$C2226),"※对方账户跟本账户是同一个",IF(AND($L2226&lt;&gt;"内部转账",$M2226&lt;&gt;""),"△填了对方账户，但类别不是内部转账",IF($H2226&lt;0,"△这一笔之后该账户余额成负数了，核一下",""))))))))))))</f>
        <v/>
      </c>
    </row>
    <row r="2227">
      <c r="A2227" s="17">
        <f>IF($C2227="","",COUNTA($C$5:$C2227))</f>
        <v/>
      </c>
      <c r="B2227" s="20" t="n"/>
      <c r="C2227" s="18" t="n"/>
      <c r="D2227" s="18" t="n"/>
      <c r="E2227" s="26" t="n"/>
      <c r="F2227" s="19" t="n"/>
      <c r="G2227" s="19" t="n"/>
      <c r="H2227" s="27">
        <f>IF($C2227="","",ROUND(SUMIF(账户表,$C2227,账户期初)+SUMIFS($F$5:F2227,$C$5:C2227,$C2227)-SUMIFS($G$5:G2227,$C$5:C2227,$C2227),2))</f>
        <v/>
      </c>
      <c r="I2227" s="18" t="n"/>
      <c r="J2227" s="18" t="n"/>
      <c r="K2227" s="28">
        <f>IF($B2227="","",--TEXT($B2227,"yyyymm"))</f>
        <v/>
      </c>
      <c r="L2227" s="29">
        <f>IF($D2227="","",IFERROR(INDEX(类别属性,MATCH($D2227,类别表,0)),""))</f>
        <v/>
      </c>
      <c r="M2227" s="18" t="n"/>
      <c r="N2227" s="18" t="n"/>
      <c r="O2227" s="26" t="n"/>
      <c r="P2227" s="21">
        <f>IF($C2227="","",IF(ISNA(MATCH($C2227,账户表,0)),"※这个账户不在【基础资料】的账户档案里",IF($B2227="","※没填日期，这一笔不会进任何月份的报表",IF(AND($F2227&lt;&gt;"",$G2227&lt;&gt;""),"※收入和支出不能同时填",IF(AND(N($F2227)=0,N($G2227)=0),"※收入和支出都没填",IF(OR(N($F2227)&lt;0,N($G2227)&lt;0),"※金额不能填负数，方向反了就换一列填",IF($D2227="","※没填收支类别，分类报表会漏掉这一笔",IF(ISNA(MATCH($D2227,类别表,0)),"※收支类别不在【基础资料】的清单里",IF(AND($L2227="内部转账",$M2227=""),"△内部转账要在「对方账户」写上另一头",IF(AND($L2227="内部转账",$M2227=$C2227),"※对方账户跟本账户是同一个",IF(AND($L2227&lt;&gt;"内部转账",$M2227&lt;&gt;""),"△填了对方账户，但类别不是内部转账",IF($H2227&lt;0,"△这一笔之后该账户余额成负数了，核一下",""))))))))))))</f>
        <v/>
      </c>
    </row>
    <row r="2228">
      <c r="A2228" s="17">
        <f>IF($C2228="","",COUNTA($C$5:$C2228))</f>
        <v/>
      </c>
      <c r="B2228" s="20" t="n"/>
      <c r="C2228" s="18" t="n"/>
      <c r="D2228" s="18" t="n"/>
      <c r="E2228" s="26" t="n"/>
      <c r="F2228" s="19" t="n"/>
      <c r="G2228" s="19" t="n"/>
      <c r="H2228" s="27">
        <f>IF($C2228="","",ROUND(SUMIF(账户表,$C2228,账户期初)+SUMIFS($F$5:F2228,$C$5:C2228,$C2228)-SUMIFS($G$5:G2228,$C$5:C2228,$C2228),2))</f>
        <v/>
      </c>
      <c r="I2228" s="18" t="n"/>
      <c r="J2228" s="18" t="n"/>
      <c r="K2228" s="28">
        <f>IF($B2228="","",--TEXT($B2228,"yyyymm"))</f>
        <v/>
      </c>
      <c r="L2228" s="29">
        <f>IF($D2228="","",IFERROR(INDEX(类别属性,MATCH($D2228,类别表,0)),""))</f>
        <v/>
      </c>
      <c r="M2228" s="18" t="n"/>
      <c r="N2228" s="18" t="n"/>
      <c r="O2228" s="26" t="n"/>
      <c r="P2228" s="21">
        <f>IF($C2228="","",IF(ISNA(MATCH($C2228,账户表,0)),"※这个账户不在【基础资料】的账户档案里",IF($B2228="","※没填日期，这一笔不会进任何月份的报表",IF(AND($F2228&lt;&gt;"",$G2228&lt;&gt;""),"※收入和支出不能同时填",IF(AND(N($F2228)=0,N($G2228)=0),"※收入和支出都没填",IF(OR(N($F2228)&lt;0,N($G2228)&lt;0),"※金额不能填负数，方向反了就换一列填",IF($D2228="","※没填收支类别，分类报表会漏掉这一笔",IF(ISNA(MATCH($D2228,类别表,0)),"※收支类别不在【基础资料】的清单里",IF(AND($L2228="内部转账",$M2228=""),"△内部转账要在「对方账户」写上另一头",IF(AND($L2228="内部转账",$M2228=$C2228),"※对方账户跟本账户是同一个",IF(AND($L2228&lt;&gt;"内部转账",$M2228&lt;&gt;""),"△填了对方账户，但类别不是内部转账",IF($H2228&lt;0,"△这一笔之后该账户余额成负数了，核一下",""))))))))))))</f>
        <v/>
      </c>
    </row>
    <row r="2229">
      <c r="A2229" s="17">
        <f>IF($C2229="","",COUNTA($C$5:$C2229))</f>
        <v/>
      </c>
      <c r="B2229" s="20" t="n"/>
      <c r="C2229" s="18" t="n"/>
      <c r="D2229" s="18" t="n"/>
      <c r="E2229" s="26" t="n"/>
      <c r="F2229" s="19" t="n"/>
      <c r="G2229" s="19" t="n"/>
      <c r="H2229" s="27">
        <f>IF($C2229="","",ROUND(SUMIF(账户表,$C2229,账户期初)+SUMIFS($F$5:F2229,$C$5:C2229,$C2229)-SUMIFS($G$5:G2229,$C$5:C2229,$C2229),2))</f>
        <v/>
      </c>
      <c r="I2229" s="18" t="n"/>
      <c r="J2229" s="18" t="n"/>
      <c r="K2229" s="28">
        <f>IF($B2229="","",--TEXT($B2229,"yyyymm"))</f>
        <v/>
      </c>
      <c r="L2229" s="29">
        <f>IF($D2229="","",IFERROR(INDEX(类别属性,MATCH($D2229,类别表,0)),""))</f>
        <v/>
      </c>
      <c r="M2229" s="18" t="n"/>
      <c r="N2229" s="18" t="n"/>
      <c r="O2229" s="26" t="n"/>
      <c r="P2229" s="21">
        <f>IF($C2229="","",IF(ISNA(MATCH($C2229,账户表,0)),"※这个账户不在【基础资料】的账户档案里",IF($B2229="","※没填日期，这一笔不会进任何月份的报表",IF(AND($F2229&lt;&gt;"",$G2229&lt;&gt;""),"※收入和支出不能同时填",IF(AND(N($F2229)=0,N($G2229)=0),"※收入和支出都没填",IF(OR(N($F2229)&lt;0,N($G2229)&lt;0),"※金额不能填负数，方向反了就换一列填",IF($D2229="","※没填收支类别，分类报表会漏掉这一笔",IF(ISNA(MATCH($D2229,类别表,0)),"※收支类别不在【基础资料】的清单里",IF(AND($L2229="内部转账",$M2229=""),"△内部转账要在「对方账户」写上另一头",IF(AND($L2229="内部转账",$M2229=$C2229),"※对方账户跟本账户是同一个",IF(AND($L2229&lt;&gt;"内部转账",$M2229&lt;&gt;""),"△填了对方账户，但类别不是内部转账",IF($H2229&lt;0,"△这一笔之后该账户余额成负数了，核一下",""))))))))))))</f>
        <v/>
      </c>
    </row>
    <row r="2230">
      <c r="A2230" s="17">
        <f>IF($C2230="","",COUNTA($C$5:$C2230))</f>
        <v/>
      </c>
      <c r="B2230" s="20" t="n"/>
      <c r="C2230" s="18" t="n"/>
      <c r="D2230" s="18" t="n"/>
      <c r="E2230" s="26" t="n"/>
      <c r="F2230" s="19" t="n"/>
      <c r="G2230" s="19" t="n"/>
      <c r="H2230" s="27">
        <f>IF($C2230="","",ROUND(SUMIF(账户表,$C2230,账户期初)+SUMIFS($F$5:F2230,$C$5:C2230,$C2230)-SUMIFS($G$5:G2230,$C$5:C2230,$C2230),2))</f>
        <v/>
      </c>
      <c r="I2230" s="18" t="n"/>
      <c r="J2230" s="18" t="n"/>
      <c r="K2230" s="28">
        <f>IF($B2230="","",--TEXT($B2230,"yyyymm"))</f>
        <v/>
      </c>
      <c r="L2230" s="29">
        <f>IF($D2230="","",IFERROR(INDEX(类别属性,MATCH($D2230,类别表,0)),""))</f>
        <v/>
      </c>
      <c r="M2230" s="18" t="n"/>
      <c r="N2230" s="18" t="n"/>
      <c r="O2230" s="26" t="n"/>
      <c r="P2230" s="21">
        <f>IF($C2230="","",IF(ISNA(MATCH($C2230,账户表,0)),"※这个账户不在【基础资料】的账户档案里",IF($B2230="","※没填日期，这一笔不会进任何月份的报表",IF(AND($F2230&lt;&gt;"",$G2230&lt;&gt;""),"※收入和支出不能同时填",IF(AND(N($F2230)=0,N($G2230)=0),"※收入和支出都没填",IF(OR(N($F2230)&lt;0,N($G2230)&lt;0),"※金额不能填负数，方向反了就换一列填",IF($D2230="","※没填收支类别，分类报表会漏掉这一笔",IF(ISNA(MATCH($D2230,类别表,0)),"※收支类别不在【基础资料】的清单里",IF(AND($L2230="内部转账",$M2230=""),"△内部转账要在「对方账户」写上另一头",IF(AND($L2230="内部转账",$M2230=$C2230),"※对方账户跟本账户是同一个",IF(AND($L2230&lt;&gt;"内部转账",$M2230&lt;&gt;""),"△填了对方账户，但类别不是内部转账",IF($H2230&lt;0,"△这一笔之后该账户余额成负数了，核一下",""))))))))))))</f>
        <v/>
      </c>
    </row>
    <row r="2231">
      <c r="A2231" s="17">
        <f>IF($C2231="","",COUNTA($C$5:$C2231))</f>
        <v/>
      </c>
      <c r="B2231" s="20" t="n"/>
      <c r="C2231" s="18" t="n"/>
      <c r="D2231" s="18" t="n"/>
      <c r="E2231" s="26" t="n"/>
      <c r="F2231" s="19" t="n"/>
      <c r="G2231" s="19" t="n"/>
      <c r="H2231" s="27">
        <f>IF($C2231="","",ROUND(SUMIF(账户表,$C2231,账户期初)+SUMIFS($F$5:F2231,$C$5:C2231,$C2231)-SUMIFS($G$5:G2231,$C$5:C2231,$C2231),2))</f>
        <v/>
      </c>
      <c r="I2231" s="18" t="n"/>
      <c r="J2231" s="18" t="n"/>
      <c r="K2231" s="28">
        <f>IF($B2231="","",--TEXT($B2231,"yyyymm"))</f>
        <v/>
      </c>
      <c r="L2231" s="29">
        <f>IF($D2231="","",IFERROR(INDEX(类别属性,MATCH($D2231,类别表,0)),""))</f>
        <v/>
      </c>
      <c r="M2231" s="18" t="n"/>
      <c r="N2231" s="18" t="n"/>
      <c r="O2231" s="26" t="n"/>
      <c r="P2231" s="21">
        <f>IF($C2231="","",IF(ISNA(MATCH($C2231,账户表,0)),"※这个账户不在【基础资料】的账户档案里",IF($B2231="","※没填日期，这一笔不会进任何月份的报表",IF(AND($F2231&lt;&gt;"",$G2231&lt;&gt;""),"※收入和支出不能同时填",IF(AND(N($F2231)=0,N($G2231)=0),"※收入和支出都没填",IF(OR(N($F2231)&lt;0,N($G2231)&lt;0),"※金额不能填负数，方向反了就换一列填",IF($D2231="","※没填收支类别，分类报表会漏掉这一笔",IF(ISNA(MATCH($D2231,类别表,0)),"※收支类别不在【基础资料】的清单里",IF(AND($L2231="内部转账",$M2231=""),"△内部转账要在「对方账户」写上另一头",IF(AND($L2231="内部转账",$M2231=$C2231),"※对方账户跟本账户是同一个",IF(AND($L2231&lt;&gt;"内部转账",$M2231&lt;&gt;""),"△填了对方账户，但类别不是内部转账",IF($H2231&lt;0,"△这一笔之后该账户余额成负数了，核一下",""))))))))))))</f>
        <v/>
      </c>
    </row>
    <row r="2232">
      <c r="A2232" s="17">
        <f>IF($C2232="","",COUNTA($C$5:$C2232))</f>
        <v/>
      </c>
      <c r="B2232" s="20" t="n"/>
      <c r="C2232" s="18" t="n"/>
      <c r="D2232" s="18" t="n"/>
      <c r="E2232" s="26" t="n"/>
      <c r="F2232" s="19" t="n"/>
      <c r="G2232" s="19" t="n"/>
      <c r="H2232" s="27">
        <f>IF($C2232="","",ROUND(SUMIF(账户表,$C2232,账户期初)+SUMIFS($F$5:F2232,$C$5:C2232,$C2232)-SUMIFS($G$5:G2232,$C$5:C2232,$C2232),2))</f>
        <v/>
      </c>
      <c r="I2232" s="18" t="n"/>
      <c r="J2232" s="18" t="n"/>
      <c r="K2232" s="28">
        <f>IF($B2232="","",--TEXT($B2232,"yyyymm"))</f>
        <v/>
      </c>
      <c r="L2232" s="29">
        <f>IF($D2232="","",IFERROR(INDEX(类别属性,MATCH($D2232,类别表,0)),""))</f>
        <v/>
      </c>
      <c r="M2232" s="18" t="n"/>
      <c r="N2232" s="18" t="n"/>
      <c r="O2232" s="26" t="n"/>
      <c r="P2232" s="21">
        <f>IF($C2232="","",IF(ISNA(MATCH($C2232,账户表,0)),"※这个账户不在【基础资料】的账户档案里",IF($B2232="","※没填日期，这一笔不会进任何月份的报表",IF(AND($F2232&lt;&gt;"",$G2232&lt;&gt;""),"※收入和支出不能同时填",IF(AND(N($F2232)=0,N($G2232)=0),"※收入和支出都没填",IF(OR(N($F2232)&lt;0,N($G2232)&lt;0),"※金额不能填负数，方向反了就换一列填",IF($D2232="","※没填收支类别，分类报表会漏掉这一笔",IF(ISNA(MATCH($D2232,类别表,0)),"※收支类别不在【基础资料】的清单里",IF(AND($L2232="内部转账",$M2232=""),"△内部转账要在「对方账户」写上另一头",IF(AND($L2232="内部转账",$M2232=$C2232),"※对方账户跟本账户是同一个",IF(AND($L2232&lt;&gt;"内部转账",$M2232&lt;&gt;""),"△填了对方账户，但类别不是内部转账",IF($H2232&lt;0,"△这一笔之后该账户余额成负数了，核一下",""))))))))))))</f>
        <v/>
      </c>
    </row>
    <row r="2233">
      <c r="A2233" s="17">
        <f>IF($C2233="","",COUNTA($C$5:$C2233))</f>
        <v/>
      </c>
      <c r="B2233" s="20" t="n"/>
      <c r="C2233" s="18" t="n"/>
      <c r="D2233" s="18" t="n"/>
      <c r="E2233" s="26" t="n"/>
      <c r="F2233" s="19" t="n"/>
      <c r="G2233" s="19" t="n"/>
      <c r="H2233" s="27">
        <f>IF($C2233="","",ROUND(SUMIF(账户表,$C2233,账户期初)+SUMIFS($F$5:F2233,$C$5:C2233,$C2233)-SUMIFS($G$5:G2233,$C$5:C2233,$C2233),2))</f>
        <v/>
      </c>
      <c r="I2233" s="18" t="n"/>
      <c r="J2233" s="18" t="n"/>
      <c r="K2233" s="28">
        <f>IF($B2233="","",--TEXT($B2233,"yyyymm"))</f>
        <v/>
      </c>
      <c r="L2233" s="29">
        <f>IF($D2233="","",IFERROR(INDEX(类别属性,MATCH($D2233,类别表,0)),""))</f>
        <v/>
      </c>
      <c r="M2233" s="18" t="n"/>
      <c r="N2233" s="18" t="n"/>
      <c r="O2233" s="26" t="n"/>
      <c r="P2233" s="21">
        <f>IF($C2233="","",IF(ISNA(MATCH($C2233,账户表,0)),"※这个账户不在【基础资料】的账户档案里",IF($B2233="","※没填日期，这一笔不会进任何月份的报表",IF(AND($F2233&lt;&gt;"",$G2233&lt;&gt;""),"※收入和支出不能同时填",IF(AND(N($F2233)=0,N($G2233)=0),"※收入和支出都没填",IF(OR(N($F2233)&lt;0,N($G2233)&lt;0),"※金额不能填负数，方向反了就换一列填",IF($D2233="","※没填收支类别，分类报表会漏掉这一笔",IF(ISNA(MATCH($D2233,类别表,0)),"※收支类别不在【基础资料】的清单里",IF(AND($L2233="内部转账",$M2233=""),"△内部转账要在「对方账户」写上另一头",IF(AND($L2233="内部转账",$M2233=$C2233),"※对方账户跟本账户是同一个",IF(AND($L2233&lt;&gt;"内部转账",$M2233&lt;&gt;""),"△填了对方账户，但类别不是内部转账",IF($H2233&lt;0,"△这一笔之后该账户余额成负数了，核一下",""))))))))))))</f>
        <v/>
      </c>
    </row>
    <row r="2234">
      <c r="A2234" s="17">
        <f>IF($C2234="","",COUNTA($C$5:$C2234))</f>
        <v/>
      </c>
      <c r="B2234" s="20" t="n"/>
      <c r="C2234" s="18" t="n"/>
      <c r="D2234" s="18" t="n"/>
      <c r="E2234" s="26" t="n"/>
      <c r="F2234" s="19" t="n"/>
      <c r="G2234" s="19" t="n"/>
      <c r="H2234" s="27">
        <f>IF($C2234="","",ROUND(SUMIF(账户表,$C2234,账户期初)+SUMIFS($F$5:F2234,$C$5:C2234,$C2234)-SUMIFS($G$5:G2234,$C$5:C2234,$C2234),2))</f>
        <v/>
      </c>
      <c r="I2234" s="18" t="n"/>
      <c r="J2234" s="18" t="n"/>
      <c r="K2234" s="28">
        <f>IF($B2234="","",--TEXT($B2234,"yyyymm"))</f>
        <v/>
      </c>
      <c r="L2234" s="29">
        <f>IF($D2234="","",IFERROR(INDEX(类别属性,MATCH($D2234,类别表,0)),""))</f>
        <v/>
      </c>
      <c r="M2234" s="18" t="n"/>
      <c r="N2234" s="18" t="n"/>
      <c r="O2234" s="26" t="n"/>
      <c r="P2234" s="21">
        <f>IF($C2234="","",IF(ISNA(MATCH($C2234,账户表,0)),"※这个账户不在【基础资料】的账户档案里",IF($B2234="","※没填日期，这一笔不会进任何月份的报表",IF(AND($F2234&lt;&gt;"",$G2234&lt;&gt;""),"※收入和支出不能同时填",IF(AND(N($F2234)=0,N($G2234)=0),"※收入和支出都没填",IF(OR(N($F2234)&lt;0,N($G2234)&lt;0),"※金额不能填负数，方向反了就换一列填",IF($D2234="","※没填收支类别，分类报表会漏掉这一笔",IF(ISNA(MATCH($D2234,类别表,0)),"※收支类别不在【基础资料】的清单里",IF(AND($L2234="内部转账",$M2234=""),"△内部转账要在「对方账户」写上另一头",IF(AND($L2234="内部转账",$M2234=$C2234),"※对方账户跟本账户是同一个",IF(AND($L2234&lt;&gt;"内部转账",$M2234&lt;&gt;""),"△填了对方账户，但类别不是内部转账",IF($H2234&lt;0,"△这一笔之后该账户余额成负数了，核一下",""))))))))))))</f>
        <v/>
      </c>
    </row>
    <row r="2235">
      <c r="A2235" s="17">
        <f>IF($C2235="","",COUNTA($C$5:$C2235))</f>
        <v/>
      </c>
      <c r="B2235" s="20" t="n"/>
      <c r="C2235" s="18" t="n"/>
      <c r="D2235" s="18" t="n"/>
      <c r="E2235" s="26" t="n"/>
      <c r="F2235" s="19" t="n"/>
      <c r="G2235" s="19" t="n"/>
      <c r="H2235" s="27">
        <f>IF($C2235="","",ROUND(SUMIF(账户表,$C2235,账户期初)+SUMIFS($F$5:F2235,$C$5:C2235,$C2235)-SUMIFS($G$5:G2235,$C$5:C2235,$C2235),2))</f>
        <v/>
      </c>
      <c r="I2235" s="18" t="n"/>
      <c r="J2235" s="18" t="n"/>
      <c r="K2235" s="28">
        <f>IF($B2235="","",--TEXT($B2235,"yyyymm"))</f>
        <v/>
      </c>
      <c r="L2235" s="29">
        <f>IF($D2235="","",IFERROR(INDEX(类别属性,MATCH($D2235,类别表,0)),""))</f>
        <v/>
      </c>
      <c r="M2235" s="18" t="n"/>
      <c r="N2235" s="18" t="n"/>
      <c r="O2235" s="26" t="n"/>
      <c r="P2235" s="21">
        <f>IF($C2235="","",IF(ISNA(MATCH($C2235,账户表,0)),"※这个账户不在【基础资料】的账户档案里",IF($B2235="","※没填日期，这一笔不会进任何月份的报表",IF(AND($F2235&lt;&gt;"",$G2235&lt;&gt;""),"※收入和支出不能同时填",IF(AND(N($F2235)=0,N($G2235)=0),"※收入和支出都没填",IF(OR(N($F2235)&lt;0,N($G2235)&lt;0),"※金额不能填负数，方向反了就换一列填",IF($D2235="","※没填收支类别，分类报表会漏掉这一笔",IF(ISNA(MATCH($D2235,类别表,0)),"※收支类别不在【基础资料】的清单里",IF(AND($L2235="内部转账",$M2235=""),"△内部转账要在「对方账户」写上另一头",IF(AND($L2235="内部转账",$M2235=$C2235),"※对方账户跟本账户是同一个",IF(AND($L2235&lt;&gt;"内部转账",$M2235&lt;&gt;""),"△填了对方账户，但类别不是内部转账",IF($H2235&lt;0,"△这一笔之后该账户余额成负数了，核一下",""))))))))))))</f>
        <v/>
      </c>
    </row>
    <row r="2236">
      <c r="A2236" s="17">
        <f>IF($C2236="","",COUNTA($C$5:$C2236))</f>
        <v/>
      </c>
      <c r="B2236" s="20" t="n"/>
      <c r="C2236" s="18" t="n"/>
      <c r="D2236" s="18" t="n"/>
      <c r="E2236" s="26" t="n"/>
      <c r="F2236" s="19" t="n"/>
      <c r="G2236" s="19" t="n"/>
      <c r="H2236" s="27">
        <f>IF($C2236="","",ROUND(SUMIF(账户表,$C2236,账户期初)+SUMIFS($F$5:F2236,$C$5:C2236,$C2236)-SUMIFS($G$5:G2236,$C$5:C2236,$C2236),2))</f>
        <v/>
      </c>
      <c r="I2236" s="18" t="n"/>
      <c r="J2236" s="18" t="n"/>
      <c r="K2236" s="28">
        <f>IF($B2236="","",--TEXT($B2236,"yyyymm"))</f>
        <v/>
      </c>
      <c r="L2236" s="29">
        <f>IF($D2236="","",IFERROR(INDEX(类别属性,MATCH($D2236,类别表,0)),""))</f>
        <v/>
      </c>
      <c r="M2236" s="18" t="n"/>
      <c r="N2236" s="18" t="n"/>
      <c r="O2236" s="26" t="n"/>
      <c r="P2236" s="21">
        <f>IF($C2236="","",IF(ISNA(MATCH($C2236,账户表,0)),"※这个账户不在【基础资料】的账户档案里",IF($B2236="","※没填日期，这一笔不会进任何月份的报表",IF(AND($F2236&lt;&gt;"",$G2236&lt;&gt;""),"※收入和支出不能同时填",IF(AND(N($F2236)=0,N($G2236)=0),"※收入和支出都没填",IF(OR(N($F2236)&lt;0,N($G2236)&lt;0),"※金额不能填负数，方向反了就换一列填",IF($D2236="","※没填收支类别，分类报表会漏掉这一笔",IF(ISNA(MATCH($D2236,类别表,0)),"※收支类别不在【基础资料】的清单里",IF(AND($L2236="内部转账",$M2236=""),"△内部转账要在「对方账户」写上另一头",IF(AND($L2236="内部转账",$M2236=$C2236),"※对方账户跟本账户是同一个",IF(AND($L2236&lt;&gt;"内部转账",$M2236&lt;&gt;""),"△填了对方账户，但类别不是内部转账",IF($H2236&lt;0,"△这一笔之后该账户余额成负数了，核一下",""))))))))))))</f>
        <v/>
      </c>
    </row>
    <row r="2237">
      <c r="A2237" s="17">
        <f>IF($C2237="","",COUNTA($C$5:$C2237))</f>
        <v/>
      </c>
      <c r="B2237" s="20" t="n"/>
      <c r="C2237" s="18" t="n"/>
      <c r="D2237" s="18" t="n"/>
      <c r="E2237" s="26" t="n"/>
      <c r="F2237" s="19" t="n"/>
      <c r="G2237" s="19" t="n"/>
      <c r="H2237" s="27">
        <f>IF($C2237="","",ROUND(SUMIF(账户表,$C2237,账户期初)+SUMIFS($F$5:F2237,$C$5:C2237,$C2237)-SUMIFS($G$5:G2237,$C$5:C2237,$C2237),2))</f>
        <v/>
      </c>
      <c r="I2237" s="18" t="n"/>
      <c r="J2237" s="18" t="n"/>
      <c r="K2237" s="28">
        <f>IF($B2237="","",--TEXT($B2237,"yyyymm"))</f>
        <v/>
      </c>
      <c r="L2237" s="29">
        <f>IF($D2237="","",IFERROR(INDEX(类别属性,MATCH($D2237,类别表,0)),""))</f>
        <v/>
      </c>
      <c r="M2237" s="18" t="n"/>
      <c r="N2237" s="18" t="n"/>
      <c r="O2237" s="26" t="n"/>
      <c r="P2237" s="21">
        <f>IF($C2237="","",IF(ISNA(MATCH($C2237,账户表,0)),"※这个账户不在【基础资料】的账户档案里",IF($B2237="","※没填日期，这一笔不会进任何月份的报表",IF(AND($F2237&lt;&gt;"",$G2237&lt;&gt;""),"※收入和支出不能同时填",IF(AND(N($F2237)=0,N($G2237)=0),"※收入和支出都没填",IF(OR(N($F2237)&lt;0,N($G2237)&lt;0),"※金额不能填负数，方向反了就换一列填",IF($D2237="","※没填收支类别，分类报表会漏掉这一笔",IF(ISNA(MATCH($D2237,类别表,0)),"※收支类别不在【基础资料】的清单里",IF(AND($L2237="内部转账",$M2237=""),"△内部转账要在「对方账户」写上另一头",IF(AND($L2237="内部转账",$M2237=$C2237),"※对方账户跟本账户是同一个",IF(AND($L2237&lt;&gt;"内部转账",$M2237&lt;&gt;""),"△填了对方账户，但类别不是内部转账",IF($H2237&lt;0,"△这一笔之后该账户余额成负数了，核一下",""))))))))))))</f>
        <v/>
      </c>
    </row>
    <row r="2238">
      <c r="A2238" s="17">
        <f>IF($C2238="","",COUNTA($C$5:$C2238))</f>
        <v/>
      </c>
      <c r="B2238" s="20" t="n"/>
      <c r="C2238" s="18" t="n"/>
      <c r="D2238" s="18" t="n"/>
      <c r="E2238" s="26" t="n"/>
      <c r="F2238" s="19" t="n"/>
      <c r="G2238" s="19" t="n"/>
      <c r="H2238" s="27">
        <f>IF($C2238="","",ROUND(SUMIF(账户表,$C2238,账户期初)+SUMIFS($F$5:F2238,$C$5:C2238,$C2238)-SUMIFS($G$5:G2238,$C$5:C2238,$C2238),2))</f>
        <v/>
      </c>
      <c r="I2238" s="18" t="n"/>
      <c r="J2238" s="18" t="n"/>
      <c r="K2238" s="28">
        <f>IF($B2238="","",--TEXT($B2238,"yyyymm"))</f>
        <v/>
      </c>
      <c r="L2238" s="29">
        <f>IF($D2238="","",IFERROR(INDEX(类别属性,MATCH($D2238,类别表,0)),""))</f>
        <v/>
      </c>
      <c r="M2238" s="18" t="n"/>
      <c r="N2238" s="18" t="n"/>
      <c r="O2238" s="26" t="n"/>
      <c r="P2238" s="21">
        <f>IF($C2238="","",IF(ISNA(MATCH($C2238,账户表,0)),"※这个账户不在【基础资料】的账户档案里",IF($B2238="","※没填日期，这一笔不会进任何月份的报表",IF(AND($F2238&lt;&gt;"",$G2238&lt;&gt;""),"※收入和支出不能同时填",IF(AND(N($F2238)=0,N($G2238)=0),"※收入和支出都没填",IF(OR(N($F2238)&lt;0,N($G2238)&lt;0),"※金额不能填负数，方向反了就换一列填",IF($D2238="","※没填收支类别，分类报表会漏掉这一笔",IF(ISNA(MATCH($D2238,类别表,0)),"※收支类别不在【基础资料】的清单里",IF(AND($L2238="内部转账",$M2238=""),"△内部转账要在「对方账户」写上另一头",IF(AND($L2238="内部转账",$M2238=$C2238),"※对方账户跟本账户是同一个",IF(AND($L2238&lt;&gt;"内部转账",$M2238&lt;&gt;""),"△填了对方账户，但类别不是内部转账",IF($H2238&lt;0,"△这一笔之后该账户余额成负数了，核一下",""))))))))))))</f>
        <v/>
      </c>
    </row>
    <row r="2239">
      <c r="A2239" s="17">
        <f>IF($C2239="","",COUNTA($C$5:$C2239))</f>
        <v/>
      </c>
      <c r="B2239" s="20" t="n"/>
      <c r="C2239" s="18" t="n"/>
      <c r="D2239" s="18" t="n"/>
      <c r="E2239" s="26" t="n"/>
      <c r="F2239" s="19" t="n"/>
      <c r="G2239" s="19" t="n"/>
      <c r="H2239" s="27">
        <f>IF($C2239="","",ROUND(SUMIF(账户表,$C2239,账户期初)+SUMIFS($F$5:F2239,$C$5:C2239,$C2239)-SUMIFS($G$5:G2239,$C$5:C2239,$C2239),2))</f>
        <v/>
      </c>
      <c r="I2239" s="18" t="n"/>
      <c r="J2239" s="18" t="n"/>
      <c r="K2239" s="28">
        <f>IF($B2239="","",--TEXT($B2239,"yyyymm"))</f>
        <v/>
      </c>
      <c r="L2239" s="29">
        <f>IF($D2239="","",IFERROR(INDEX(类别属性,MATCH($D2239,类别表,0)),""))</f>
        <v/>
      </c>
      <c r="M2239" s="18" t="n"/>
      <c r="N2239" s="18" t="n"/>
      <c r="O2239" s="26" t="n"/>
      <c r="P2239" s="21">
        <f>IF($C2239="","",IF(ISNA(MATCH($C2239,账户表,0)),"※这个账户不在【基础资料】的账户档案里",IF($B2239="","※没填日期，这一笔不会进任何月份的报表",IF(AND($F2239&lt;&gt;"",$G2239&lt;&gt;""),"※收入和支出不能同时填",IF(AND(N($F2239)=0,N($G2239)=0),"※收入和支出都没填",IF(OR(N($F2239)&lt;0,N($G2239)&lt;0),"※金额不能填负数，方向反了就换一列填",IF($D2239="","※没填收支类别，分类报表会漏掉这一笔",IF(ISNA(MATCH($D2239,类别表,0)),"※收支类别不在【基础资料】的清单里",IF(AND($L2239="内部转账",$M2239=""),"△内部转账要在「对方账户」写上另一头",IF(AND($L2239="内部转账",$M2239=$C2239),"※对方账户跟本账户是同一个",IF(AND($L2239&lt;&gt;"内部转账",$M2239&lt;&gt;""),"△填了对方账户，但类别不是内部转账",IF($H2239&lt;0,"△这一笔之后该账户余额成负数了，核一下",""))))))))))))</f>
        <v/>
      </c>
    </row>
    <row r="2240">
      <c r="A2240" s="17">
        <f>IF($C2240="","",COUNTA($C$5:$C2240))</f>
        <v/>
      </c>
      <c r="B2240" s="20" t="n"/>
      <c r="C2240" s="18" t="n"/>
      <c r="D2240" s="18" t="n"/>
      <c r="E2240" s="26" t="n"/>
      <c r="F2240" s="19" t="n"/>
      <c r="G2240" s="19" t="n"/>
      <c r="H2240" s="27">
        <f>IF($C2240="","",ROUND(SUMIF(账户表,$C2240,账户期初)+SUMIFS($F$5:F2240,$C$5:C2240,$C2240)-SUMIFS($G$5:G2240,$C$5:C2240,$C2240),2))</f>
        <v/>
      </c>
      <c r="I2240" s="18" t="n"/>
      <c r="J2240" s="18" t="n"/>
      <c r="K2240" s="28">
        <f>IF($B2240="","",--TEXT($B2240,"yyyymm"))</f>
        <v/>
      </c>
      <c r="L2240" s="29">
        <f>IF($D2240="","",IFERROR(INDEX(类别属性,MATCH($D2240,类别表,0)),""))</f>
        <v/>
      </c>
      <c r="M2240" s="18" t="n"/>
      <c r="N2240" s="18" t="n"/>
      <c r="O2240" s="26" t="n"/>
      <c r="P2240" s="21">
        <f>IF($C2240="","",IF(ISNA(MATCH($C2240,账户表,0)),"※这个账户不在【基础资料】的账户档案里",IF($B2240="","※没填日期，这一笔不会进任何月份的报表",IF(AND($F2240&lt;&gt;"",$G2240&lt;&gt;""),"※收入和支出不能同时填",IF(AND(N($F2240)=0,N($G2240)=0),"※收入和支出都没填",IF(OR(N($F2240)&lt;0,N($G2240)&lt;0),"※金额不能填负数，方向反了就换一列填",IF($D2240="","※没填收支类别，分类报表会漏掉这一笔",IF(ISNA(MATCH($D2240,类别表,0)),"※收支类别不在【基础资料】的清单里",IF(AND($L2240="内部转账",$M2240=""),"△内部转账要在「对方账户」写上另一头",IF(AND($L2240="内部转账",$M2240=$C2240),"※对方账户跟本账户是同一个",IF(AND($L2240&lt;&gt;"内部转账",$M2240&lt;&gt;""),"△填了对方账户，但类别不是内部转账",IF($H2240&lt;0,"△这一笔之后该账户余额成负数了，核一下",""))))))))))))</f>
        <v/>
      </c>
    </row>
    <row r="2241">
      <c r="A2241" s="17">
        <f>IF($C2241="","",COUNTA($C$5:$C2241))</f>
        <v/>
      </c>
      <c r="B2241" s="20" t="n"/>
      <c r="C2241" s="18" t="n"/>
      <c r="D2241" s="18" t="n"/>
      <c r="E2241" s="26" t="n"/>
      <c r="F2241" s="19" t="n"/>
      <c r="G2241" s="19" t="n"/>
      <c r="H2241" s="27">
        <f>IF($C2241="","",ROUND(SUMIF(账户表,$C2241,账户期初)+SUMIFS($F$5:F2241,$C$5:C2241,$C2241)-SUMIFS($G$5:G2241,$C$5:C2241,$C2241),2))</f>
        <v/>
      </c>
      <c r="I2241" s="18" t="n"/>
      <c r="J2241" s="18" t="n"/>
      <c r="K2241" s="28">
        <f>IF($B2241="","",--TEXT($B2241,"yyyymm"))</f>
        <v/>
      </c>
      <c r="L2241" s="29">
        <f>IF($D2241="","",IFERROR(INDEX(类别属性,MATCH($D2241,类别表,0)),""))</f>
        <v/>
      </c>
      <c r="M2241" s="18" t="n"/>
      <c r="N2241" s="18" t="n"/>
      <c r="O2241" s="26" t="n"/>
      <c r="P2241" s="21">
        <f>IF($C2241="","",IF(ISNA(MATCH($C2241,账户表,0)),"※这个账户不在【基础资料】的账户档案里",IF($B2241="","※没填日期，这一笔不会进任何月份的报表",IF(AND($F2241&lt;&gt;"",$G2241&lt;&gt;""),"※收入和支出不能同时填",IF(AND(N($F2241)=0,N($G2241)=0),"※收入和支出都没填",IF(OR(N($F2241)&lt;0,N($G2241)&lt;0),"※金额不能填负数，方向反了就换一列填",IF($D2241="","※没填收支类别，分类报表会漏掉这一笔",IF(ISNA(MATCH($D2241,类别表,0)),"※收支类别不在【基础资料】的清单里",IF(AND($L2241="内部转账",$M2241=""),"△内部转账要在「对方账户」写上另一头",IF(AND($L2241="内部转账",$M2241=$C2241),"※对方账户跟本账户是同一个",IF(AND($L2241&lt;&gt;"内部转账",$M2241&lt;&gt;""),"△填了对方账户，但类别不是内部转账",IF($H2241&lt;0,"△这一笔之后该账户余额成负数了，核一下",""))))))))))))</f>
        <v/>
      </c>
    </row>
    <row r="2242">
      <c r="A2242" s="17">
        <f>IF($C2242="","",COUNTA($C$5:$C2242))</f>
        <v/>
      </c>
      <c r="B2242" s="20" t="n"/>
      <c r="C2242" s="18" t="n"/>
      <c r="D2242" s="18" t="n"/>
      <c r="E2242" s="26" t="n"/>
      <c r="F2242" s="19" t="n"/>
      <c r="G2242" s="19" t="n"/>
      <c r="H2242" s="27">
        <f>IF($C2242="","",ROUND(SUMIF(账户表,$C2242,账户期初)+SUMIFS($F$5:F2242,$C$5:C2242,$C2242)-SUMIFS($G$5:G2242,$C$5:C2242,$C2242),2))</f>
        <v/>
      </c>
      <c r="I2242" s="18" t="n"/>
      <c r="J2242" s="18" t="n"/>
      <c r="K2242" s="28">
        <f>IF($B2242="","",--TEXT($B2242,"yyyymm"))</f>
        <v/>
      </c>
      <c r="L2242" s="29">
        <f>IF($D2242="","",IFERROR(INDEX(类别属性,MATCH($D2242,类别表,0)),""))</f>
        <v/>
      </c>
      <c r="M2242" s="18" t="n"/>
      <c r="N2242" s="18" t="n"/>
      <c r="O2242" s="26" t="n"/>
      <c r="P2242" s="21">
        <f>IF($C2242="","",IF(ISNA(MATCH($C2242,账户表,0)),"※这个账户不在【基础资料】的账户档案里",IF($B2242="","※没填日期，这一笔不会进任何月份的报表",IF(AND($F2242&lt;&gt;"",$G2242&lt;&gt;""),"※收入和支出不能同时填",IF(AND(N($F2242)=0,N($G2242)=0),"※收入和支出都没填",IF(OR(N($F2242)&lt;0,N($G2242)&lt;0),"※金额不能填负数，方向反了就换一列填",IF($D2242="","※没填收支类别，分类报表会漏掉这一笔",IF(ISNA(MATCH($D2242,类别表,0)),"※收支类别不在【基础资料】的清单里",IF(AND($L2242="内部转账",$M2242=""),"△内部转账要在「对方账户」写上另一头",IF(AND($L2242="内部转账",$M2242=$C2242),"※对方账户跟本账户是同一个",IF(AND($L2242&lt;&gt;"内部转账",$M2242&lt;&gt;""),"△填了对方账户，但类别不是内部转账",IF($H2242&lt;0,"△这一笔之后该账户余额成负数了，核一下",""))))))))))))</f>
        <v/>
      </c>
    </row>
    <row r="2243">
      <c r="A2243" s="17">
        <f>IF($C2243="","",COUNTA($C$5:$C2243))</f>
        <v/>
      </c>
      <c r="B2243" s="20" t="n"/>
      <c r="C2243" s="18" t="n"/>
      <c r="D2243" s="18" t="n"/>
      <c r="E2243" s="26" t="n"/>
      <c r="F2243" s="19" t="n"/>
      <c r="G2243" s="19" t="n"/>
      <c r="H2243" s="27">
        <f>IF($C2243="","",ROUND(SUMIF(账户表,$C2243,账户期初)+SUMIFS($F$5:F2243,$C$5:C2243,$C2243)-SUMIFS($G$5:G2243,$C$5:C2243,$C2243),2))</f>
        <v/>
      </c>
      <c r="I2243" s="18" t="n"/>
      <c r="J2243" s="18" t="n"/>
      <c r="K2243" s="28">
        <f>IF($B2243="","",--TEXT($B2243,"yyyymm"))</f>
        <v/>
      </c>
      <c r="L2243" s="29">
        <f>IF($D2243="","",IFERROR(INDEX(类别属性,MATCH($D2243,类别表,0)),""))</f>
        <v/>
      </c>
      <c r="M2243" s="18" t="n"/>
      <c r="N2243" s="18" t="n"/>
      <c r="O2243" s="26" t="n"/>
      <c r="P2243" s="21">
        <f>IF($C2243="","",IF(ISNA(MATCH($C2243,账户表,0)),"※这个账户不在【基础资料】的账户档案里",IF($B2243="","※没填日期，这一笔不会进任何月份的报表",IF(AND($F2243&lt;&gt;"",$G2243&lt;&gt;""),"※收入和支出不能同时填",IF(AND(N($F2243)=0,N($G2243)=0),"※收入和支出都没填",IF(OR(N($F2243)&lt;0,N($G2243)&lt;0),"※金额不能填负数，方向反了就换一列填",IF($D2243="","※没填收支类别，分类报表会漏掉这一笔",IF(ISNA(MATCH($D2243,类别表,0)),"※收支类别不在【基础资料】的清单里",IF(AND($L2243="内部转账",$M2243=""),"△内部转账要在「对方账户」写上另一头",IF(AND($L2243="内部转账",$M2243=$C2243),"※对方账户跟本账户是同一个",IF(AND($L2243&lt;&gt;"内部转账",$M2243&lt;&gt;""),"△填了对方账户，但类别不是内部转账",IF($H2243&lt;0,"△这一笔之后该账户余额成负数了，核一下",""))))))))))))</f>
        <v/>
      </c>
    </row>
    <row r="2244">
      <c r="A2244" s="17">
        <f>IF($C2244="","",COUNTA($C$5:$C2244))</f>
        <v/>
      </c>
      <c r="B2244" s="20" t="n"/>
      <c r="C2244" s="18" t="n"/>
      <c r="D2244" s="18" t="n"/>
      <c r="E2244" s="26" t="n"/>
      <c r="F2244" s="19" t="n"/>
      <c r="G2244" s="19" t="n"/>
      <c r="H2244" s="27">
        <f>IF($C2244="","",ROUND(SUMIF(账户表,$C2244,账户期初)+SUMIFS($F$5:F2244,$C$5:C2244,$C2244)-SUMIFS($G$5:G2244,$C$5:C2244,$C2244),2))</f>
        <v/>
      </c>
      <c r="I2244" s="18" t="n"/>
      <c r="J2244" s="18" t="n"/>
      <c r="K2244" s="28">
        <f>IF($B2244="","",--TEXT($B2244,"yyyymm"))</f>
        <v/>
      </c>
      <c r="L2244" s="29">
        <f>IF($D2244="","",IFERROR(INDEX(类别属性,MATCH($D2244,类别表,0)),""))</f>
        <v/>
      </c>
      <c r="M2244" s="18" t="n"/>
      <c r="N2244" s="18" t="n"/>
      <c r="O2244" s="26" t="n"/>
      <c r="P2244" s="21">
        <f>IF($C2244="","",IF(ISNA(MATCH($C2244,账户表,0)),"※这个账户不在【基础资料】的账户档案里",IF($B2244="","※没填日期，这一笔不会进任何月份的报表",IF(AND($F2244&lt;&gt;"",$G2244&lt;&gt;""),"※收入和支出不能同时填",IF(AND(N($F2244)=0,N($G2244)=0),"※收入和支出都没填",IF(OR(N($F2244)&lt;0,N($G2244)&lt;0),"※金额不能填负数，方向反了就换一列填",IF($D2244="","※没填收支类别，分类报表会漏掉这一笔",IF(ISNA(MATCH($D2244,类别表,0)),"※收支类别不在【基础资料】的清单里",IF(AND($L2244="内部转账",$M2244=""),"△内部转账要在「对方账户」写上另一头",IF(AND($L2244="内部转账",$M2244=$C2244),"※对方账户跟本账户是同一个",IF(AND($L2244&lt;&gt;"内部转账",$M2244&lt;&gt;""),"△填了对方账户，但类别不是内部转账",IF($H2244&lt;0,"△这一笔之后该账户余额成负数了，核一下",""))))))))))))</f>
        <v/>
      </c>
    </row>
    <row r="2245">
      <c r="A2245" s="17">
        <f>IF($C2245="","",COUNTA($C$5:$C2245))</f>
        <v/>
      </c>
      <c r="B2245" s="20" t="n"/>
      <c r="C2245" s="18" t="n"/>
      <c r="D2245" s="18" t="n"/>
      <c r="E2245" s="26" t="n"/>
      <c r="F2245" s="19" t="n"/>
      <c r="G2245" s="19" t="n"/>
      <c r="H2245" s="27">
        <f>IF($C2245="","",ROUND(SUMIF(账户表,$C2245,账户期初)+SUMIFS($F$5:F2245,$C$5:C2245,$C2245)-SUMIFS($G$5:G2245,$C$5:C2245,$C2245),2))</f>
        <v/>
      </c>
      <c r="I2245" s="18" t="n"/>
      <c r="J2245" s="18" t="n"/>
      <c r="K2245" s="28">
        <f>IF($B2245="","",--TEXT($B2245,"yyyymm"))</f>
        <v/>
      </c>
      <c r="L2245" s="29">
        <f>IF($D2245="","",IFERROR(INDEX(类别属性,MATCH($D2245,类别表,0)),""))</f>
        <v/>
      </c>
      <c r="M2245" s="18" t="n"/>
      <c r="N2245" s="18" t="n"/>
      <c r="O2245" s="26" t="n"/>
      <c r="P2245" s="21">
        <f>IF($C2245="","",IF(ISNA(MATCH($C2245,账户表,0)),"※这个账户不在【基础资料】的账户档案里",IF($B2245="","※没填日期，这一笔不会进任何月份的报表",IF(AND($F2245&lt;&gt;"",$G2245&lt;&gt;""),"※收入和支出不能同时填",IF(AND(N($F2245)=0,N($G2245)=0),"※收入和支出都没填",IF(OR(N($F2245)&lt;0,N($G2245)&lt;0),"※金额不能填负数，方向反了就换一列填",IF($D2245="","※没填收支类别，分类报表会漏掉这一笔",IF(ISNA(MATCH($D2245,类别表,0)),"※收支类别不在【基础资料】的清单里",IF(AND($L2245="内部转账",$M2245=""),"△内部转账要在「对方账户」写上另一头",IF(AND($L2245="内部转账",$M2245=$C2245),"※对方账户跟本账户是同一个",IF(AND($L2245&lt;&gt;"内部转账",$M2245&lt;&gt;""),"△填了对方账户，但类别不是内部转账",IF($H2245&lt;0,"△这一笔之后该账户余额成负数了，核一下",""))))))))))))</f>
        <v/>
      </c>
    </row>
    <row r="2246">
      <c r="A2246" s="17">
        <f>IF($C2246="","",COUNTA($C$5:$C2246))</f>
        <v/>
      </c>
      <c r="B2246" s="20" t="n"/>
      <c r="C2246" s="18" t="n"/>
      <c r="D2246" s="18" t="n"/>
      <c r="E2246" s="26" t="n"/>
      <c r="F2246" s="19" t="n"/>
      <c r="G2246" s="19" t="n"/>
      <c r="H2246" s="27">
        <f>IF($C2246="","",ROUND(SUMIF(账户表,$C2246,账户期初)+SUMIFS($F$5:F2246,$C$5:C2246,$C2246)-SUMIFS($G$5:G2246,$C$5:C2246,$C2246),2))</f>
        <v/>
      </c>
      <c r="I2246" s="18" t="n"/>
      <c r="J2246" s="18" t="n"/>
      <c r="K2246" s="28">
        <f>IF($B2246="","",--TEXT($B2246,"yyyymm"))</f>
        <v/>
      </c>
      <c r="L2246" s="29">
        <f>IF($D2246="","",IFERROR(INDEX(类别属性,MATCH($D2246,类别表,0)),""))</f>
        <v/>
      </c>
      <c r="M2246" s="18" t="n"/>
      <c r="N2246" s="18" t="n"/>
      <c r="O2246" s="26" t="n"/>
      <c r="P2246" s="21">
        <f>IF($C2246="","",IF(ISNA(MATCH($C2246,账户表,0)),"※这个账户不在【基础资料】的账户档案里",IF($B2246="","※没填日期，这一笔不会进任何月份的报表",IF(AND($F2246&lt;&gt;"",$G2246&lt;&gt;""),"※收入和支出不能同时填",IF(AND(N($F2246)=0,N($G2246)=0),"※收入和支出都没填",IF(OR(N($F2246)&lt;0,N($G2246)&lt;0),"※金额不能填负数，方向反了就换一列填",IF($D2246="","※没填收支类别，分类报表会漏掉这一笔",IF(ISNA(MATCH($D2246,类别表,0)),"※收支类别不在【基础资料】的清单里",IF(AND($L2246="内部转账",$M2246=""),"△内部转账要在「对方账户」写上另一头",IF(AND($L2246="内部转账",$M2246=$C2246),"※对方账户跟本账户是同一个",IF(AND($L2246&lt;&gt;"内部转账",$M2246&lt;&gt;""),"△填了对方账户，但类别不是内部转账",IF($H2246&lt;0,"△这一笔之后该账户余额成负数了，核一下",""))))))))))))</f>
        <v/>
      </c>
    </row>
    <row r="2247">
      <c r="A2247" s="17">
        <f>IF($C2247="","",COUNTA($C$5:$C2247))</f>
        <v/>
      </c>
      <c r="B2247" s="20" t="n"/>
      <c r="C2247" s="18" t="n"/>
      <c r="D2247" s="18" t="n"/>
      <c r="E2247" s="26" t="n"/>
      <c r="F2247" s="19" t="n"/>
      <c r="G2247" s="19" t="n"/>
      <c r="H2247" s="27">
        <f>IF($C2247="","",ROUND(SUMIF(账户表,$C2247,账户期初)+SUMIFS($F$5:F2247,$C$5:C2247,$C2247)-SUMIFS($G$5:G2247,$C$5:C2247,$C2247),2))</f>
        <v/>
      </c>
      <c r="I2247" s="18" t="n"/>
      <c r="J2247" s="18" t="n"/>
      <c r="K2247" s="28">
        <f>IF($B2247="","",--TEXT($B2247,"yyyymm"))</f>
        <v/>
      </c>
      <c r="L2247" s="29">
        <f>IF($D2247="","",IFERROR(INDEX(类别属性,MATCH($D2247,类别表,0)),""))</f>
        <v/>
      </c>
      <c r="M2247" s="18" t="n"/>
      <c r="N2247" s="18" t="n"/>
      <c r="O2247" s="26" t="n"/>
      <c r="P2247" s="21">
        <f>IF($C2247="","",IF(ISNA(MATCH($C2247,账户表,0)),"※这个账户不在【基础资料】的账户档案里",IF($B2247="","※没填日期，这一笔不会进任何月份的报表",IF(AND($F2247&lt;&gt;"",$G2247&lt;&gt;""),"※收入和支出不能同时填",IF(AND(N($F2247)=0,N($G2247)=0),"※收入和支出都没填",IF(OR(N($F2247)&lt;0,N($G2247)&lt;0),"※金额不能填负数，方向反了就换一列填",IF($D2247="","※没填收支类别，分类报表会漏掉这一笔",IF(ISNA(MATCH($D2247,类别表,0)),"※收支类别不在【基础资料】的清单里",IF(AND($L2247="内部转账",$M2247=""),"△内部转账要在「对方账户」写上另一头",IF(AND($L2247="内部转账",$M2247=$C2247),"※对方账户跟本账户是同一个",IF(AND($L2247&lt;&gt;"内部转账",$M2247&lt;&gt;""),"△填了对方账户，但类别不是内部转账",IF($H2247&lt;0,"△这一笔之后该账户余额成负数了，核一下",""))))))))))))</f>
        <v/>
      </c>
    </row>
    <row r="2248">
      <c r="A2248" s="17">
        <f>IF($C2248="","",COUNTA($C$5:$C2248))</f>
        <v/>
      </c>
      <c r="B2248" s="20" t="n"/>
      <c r="C2248" s="18" t="n"/>
      <c r="D2248" s="18" t="n"/>
      <c r="E2248" s="26" t="n"/>
      <c r="F2248" s="19" t="n"/>
      <c r="G2248" s="19" t="n"/>
      <c r="H2248" s="27">
        <f>IF($C2248="","",ROUND(SUMIF(账户表,$C2248,账户期初)+SUMIFS($F$5:F2248,$C$5:C2248,$C2248)-SUMIFS($G$5:G2248,$C$5:C2248,$C2248),2))</f>
        <v/>
      </c>
      <c r="I2248" s="18" t="n"/>
      <c r="J2248" s="18" t="n"/>
      <c r="K2248" s="28">
        <f>IF($B2248="","",--TEXT($B2248,"yyyymm"))</f>
        <v/>
      </c>
      <c r="L2248" s="29">
        <f>IF($D2248="","",IFERROR(INDEX(类别属性,MATCH($D2248,类别表,0)),""))</f>
        <v/>
      </c>
      <c r="M2248" s="18" t="n"/>
      <c r="N2248" s="18" t="n"/>
      <c r="O2248" s="26" t="n"/>
      <c r="P2248" s="21">
        <f>IF($C2248="","",IF(ISNA(MATCH($C2248,账户表,0)),"※这个账户不在【基础资料】的账户档案里",IF($B2248="","※没填日期，这一笔不会进任何月份的报表",IF(AND($F2248&lt;&gt;"",$G2248&lt;&gt;""),"※收入和支出不能同时填",IF(AND(N($F2248)=0,N($G2248)=0),"※收入和支出都没填",IF(OR(N($F2248)&lt;0,N($G2248)&lt;0),"※金额不能填负数，方向反了就换一列填",IF($D2248="","※没填收支类别，分类报表会漏掉这一笔",IF(ISNA(MATCH($D2248,类别表,0)),"※收支类别不在【基础资料】的清单里",IF(AND($L2248="内部转账",$M2248=""),"△内部转账要在「对方账户」写上另一头",IF(AND($L2248="内部转账",$M2248=$C2248),"※对方账户跟本账户是同一个",IF(AND($L2248&lt;&gt;"内部转账",$M2248&lt;&gt;""),"△填了对方账户，但类别不是内部转账",IF($H2248&lt;0,"△这一笔之后该账户余额成负数了，核一下",""))))))))))))</f>
        <v/>
      </c>
    </row>
    <row r="2249">
      <c r="A2249" s="17">
        <f>IF($C2249="","",COUNTA($C$5:$C2249))</f>
        <v/>
      </c>
      <c r="B2249" s="20" t="n"/>
      <c r="C2249" s="18" t="n"/>
      <c r="D2249" s="18" t="n"/>
      <c r="E2249" s="26" t="n"/>
      <c r="F2249" s="19" t="n"/>
      <c r="G2249" s="19" t="n"/>
      <c r="H2249" s="27">
        <f>IF($C2249="","",ROUND(SUMIF(账户表,$C2249,账户期初)+SUMIFS($F$5:F2249,$C$5:C2249,$C2249)-SUMIFS($G$5:G2249,$C$5:C2249,$C2249),2))</f>
        <v/>
      </c>
      <c r="I2249" s="18" t="n"/>
      <c r="J2249" s="18" t="n"/>
      <c r="K2249" s="28">
        <f>IF($B2249="","",--TEXT($B2249,"yyyymm"))</f>
        <v/>
      </c>
      <c r="L2249" s="29">
        <f>IF($D2249="","",IFERROR(INDEX(类别属性,MATCH($D2249,类别表,0)),""))</f>
        <v/>
      </c>
      <c r="M2249" s="18" t="n"/>
      <c r="N2249" s="18" t="n"/>
      <c r="O2249" s="26" t="n"/>
      <c r="P2249" s="21">
        <f>IF($C2249="","",IF(ISNA(MATCH($C2249,账户表,0)),"※这个账户不在【基础资料】的账户档案里",IF($B2249="","※没填日期，这一笔不会进任何月份的报表",IF(AND($F2249&lt;&gt;"",$G2249&lt;&gt;""),"※收入和支出不能同时填",IF(AND(N($F2249)=0,N($G2249)=0),"※收入和支出都没填",IF(OR(N($F2249)&lt;0,N($G2249)&lt;0),"※金额不能填负数，方向反了就换一列填",IF($D2249="","※没填收支类别，分类报表会漏掉这一笔",IF(ISNA(MATCH($D2249,类别表,0)),"※收支类别不在【基础资料】的清单里",IF(AND($L2249="内部转账",$M2249=""),"△内部转账要在「对方账户」写上另一头",IF(AND($L2249="内部转账",$M2249=$C2249),"※对方账户跟本账户是同一个",IF(AND($L2249&lt;&gt;"内部转账",$M2249&lt;&gt;""),"△填了对方账户，但类别不是内部转账",IF($H2249&lt;0,"△这一笔之后该账户余额成负数了，核一下",""))))))))))))</f>
        <v/>
      </c>
    </row>
    <row r="2250">
      <c r="A2250" s="17">
        <f>IF($C2250="","",COUNTA($C$5:$C2250))</f>
        <v/>
      </c>
      <c r="B2250" s="20" t="n"/>
      <c r="C2250" s="18" t="n"/>
      <c r="D2250" s="18" t="n"/>
      <c r="E2250" s="26" t="n"/>
      <c r="F2250" s="19" t="n"/>
      <c r="G2250" s="19" t="n"/>
      <c r="H2250" s="27">
        <f>IF($C2250="","",ROUND(SUMIF(账户表,$C2250,账户期初)+SUMIFS($F$5:F2250,$C$5:C2250,$C2250)-SUMIFS($G$5:G2250,$C$5:C2250,$C2250),2))</f>
        <v/>
      </c>
      <c r="I2250" s="18" t="n"/>
      <c r="J2250" s="18" t="n"/>
      <c r="K2250" s="28">
        <f>IF($B2250="","",--TEXT($B2250,"yyyymm"))</f>
        <v/>
      </c>
      <c r="L2250" s="29">
        <f>IF($D2250="","",IFERROR(INDEX(类别属性,MATCH($D2250,类别表,0)),""))</f>
        <v/>
      </c>
      <c r="M2250" s="18" t="n"/>
      <c r="N2250" s="18" t="n"/>
      <c r="O2250" s="26" t="n"/>
      <c r="P2250" s="21">
        <f>IF($C2250="","",IF(ISNA(MATCH($C2250,账户表,0)),"※这个账户不在【基础资料】的账户档案里",IF($B2250="","※没填日期，这一笔不会进任何月份的报表",IF(AND($F2250&lt;&gt;"",$G2250&lt;&gt;""),"※收入和支出不能同时填",IF(AND(N($F2250)=0,N($G2250)=0),"※收入和支出都没填",IF(OR(N($F2250)&lt;0,N($G2250)&lt;0),"※金额不能填负数，方向反了就换一列填",IF($D2250="","※没填收支类别，分类报表会漏掉这一笔",IF(ISNA(MATCH($D2250,类别表,0)),"※收支类别不在【基础资料】的清单里",IF(AND($L2250="内部转账",$M2250=""),"△内部转账要在「对方账户」写上另一头",IF(AND($L2250="内部转账",$M2250=$C2250),"※对方账户跟本账户是同一个",IF(AND($L2250&lt;&gt;"内部转账",$M2250&lt;&gt;""),"△填了对方账户，但类别不是内部转账",IF($H2250&lt;0,"△这一笔之后该账户余额成负数了，核一下",""))))))))))))</f>
        <v/>
      </c>
    </row>
    <row r="2251">
      <c r="A2251" s="17">
        <f>IF($C2251="","",COUNTA($C$5:$C2251))</f>
        <v/>
      </c>
      <c r="B2251" s="20" t="n"/>
      <c r="C2251" s="18" t="n"/>
      <c r="D2251" s="18" t="n"/>
      <c r="E2251" s="26" t="n"/>
      <c r="F2251" s="19" t="n"/>
      <c r="G2251" s="19" t="n"/>
      <c r="H2251" s="27">
        <f>IF($C2251="","",ROUND(SUMIF(账户表,$C2251,账户期初)+SUMIFS($F$5:F2251,$C$5:C2251,$C2251)-SUMIFS($G$5:G2251,$C$5:C2251,$C2251),2))</f>
        <v/>
      </c>
      <c r="I2251" s="18" t="n"/>
      <c r="J2251" s="18" t="n"/>
      <c r="K2251" s="28">
        <f>IF($B2251="","",--TEXT($B2251,"yyyymm"))</f>
        <v/>
      </c>
      <c r="L2251" s="29">
        <f>IF($D2251="","",IFERROR(INDEX(类别属性,MATCH($D2251,类别表,0)),""))</f>
        <v/>
      </c>
      <c r="M2251" s="18" t="n"/>
      <c r="N2251" s="18" t="n"/>
      <c r="O2251" s="26" t="n"/>
      <c r="P2251" s="21">
        <f>IF($C2251="","",IF(ISNA(MATCH($C2251,账户表,0)),"※这个账户不在【基础资料】的账户档案里",IF($B2251="","※没填日期，这一笔不会进任何月份的报表",IF(AND($F2251&lt;&gt;"",$G2251&lt;&gt;""),"※收入和支出不能同时填",IF(AND(N($F2251)=0,N($G2251)=0),"※收入和支出都没填",IF(OR(N($F2251)&lt;0,N($G2251)&lt;0),"※金额不能填负数，方向反了就换一列填",IF($D2251="","※没填收支类别，分类报表会漏掉这一笔",IF(ISNA(MATCH($D2251,类别表,0)),"※收支类别不在【基础资料】的清单里",IF(AND($L2251="内部转账",$M2251=""),"△内部转账要在「对方账户」写上另一头",IF(AND($L2251="内部转账",$M2251=$C2251),"※对方账户跟本账户是同一个",IF(AND($L2251&lt;&gt;"内部转账",$M2251&lt;&gt;""),"△填了对方账户，但类别不是内部转账",IF($H2251&lt;0,"△这一笔之后该账户余额成负数了，核一下",""))))))))))))</f>
        <v/>
      </c>
    </row>
    <row r="2252">
      <c r="A2252" s="17">
        <f>IF($C2252="","",COUNTA($C$5:$C2252))</f>
        <v/>
      </c>
      <c r="B2252" s="20" t="n"/>
      <c r="C2252" s="18" t="n"/>
      <c r="D2252" s="18" t="n"/>
      <c r="E2252" s="26" t="n"/>
      <c r="F2252" s="19" t="n"/>
      <c r="G2252" s="19" t="n"/>
      <c r="H2252" s="27">
        <f>IF($C2252="","",ROUND(SUMIF(账户表,$C2252,账户期初)+SUMIFS($F$5:F2252,$C$5:C2252,$C2252)-SUMIFS($G$5:G2252,$C$5:C2252,$C2252),2))</f>
        <v/>
      </c>
      <c r="I2252" s="18" t="n"/>
      <c r="J2252" s="18" t="n"/>
      <c r="K2252" s="28">
        <f>IF($B2252="","",--TEXT($B2252,"yyyymm"))</f>
        <v/>
      </c>
      <c r="L2252" s="29">
        <f>IF($D2252="","",IFERROR(INDEX(类别属性,MATCH($D2252,类别表,0)),""))</f>
        <v/>
      </c>
      <c r="M2252" s="18" t="n"/>
      <c r="N2252" s="18" t="n"/>
      <c r="O2252" s="26" t="n"/>
      <c r="P2252" s="21">
        <f>IF($C2252="","",IF(ISNA(MATCH($C2252,账户表,0)),"※这个账户不在【基础资料】的账户档案里",IF($B2252="","※没填日期，这一笔不会进任何月份的报表",IF(AND($F2252&lt;&gt;"",$G2252&lt;&gt;""),"※收入和支出不能同时填",IF(AND(N($F2252)=0,N($G2252)=0),"※收入和支出都没填",IF(OR(N($F2252)&lt;0,N($G2252)&lt;0),"※金额不能填负数，方向反了就换一列填",IF($D2252="","※没填收支类别，分类报表会漏掉这一笔",IF(ISNA(MATCH($D2252,类别表,0)),"※收支类别不在【基础资料】的清单里",IF(AND($L2252="内部转账",$M2252=""),"△内部转账要在「对方账户」写上另一头",IF(AND($L2252="内部转账",$M2252=$C2252),"※对方账户跟本账户是同一个",IF(AND($L2252&lt;&gt;"内部转账",$M2252&lt;&gt;""),"△填了对方账户，但类别不是内部转账",IF($H2252&lt;0,"△这一笔之后该账户余额成负数了，核一下",""))))))))))))</f>
        <v/>
      </c>
    </row>
    <row r="2253">
      <c r="A2253" s="17">
        <f>IF($C2253="","",COUNTA($C$5:$C2253))</f>
        <v/>
      </c>
      <c r="B2253" s="20" t="n"/>
      <c r="C2253" s="18" t="n"/>
      <c r="D2253" s="18" t="n"/>
      <c r="E2253" s="26" t="n"/>
      <c r="F2253" s="19" t="n"/>
      <c r="G2253" s="19" t="n"/>
      <c r="H2253" s="27">
        <f>IF($C2253="","",ROUND(SUMIF(账户表,$C2253,账户期初)+SUMIFS($F$5:F2253,$C$5:C2253,$C2253)-SUMIFS($G$5:G2253,$C$5:C2253,$C2253),2))</f>
        <v/>
      </c>
      <c r="I2253" s="18" t="n"/>
      <c r="J2253" s="18" t="n"/>
      <c r="K2253" s="28">
        <f>IF($B2253="","",--TEXT($B2253,"yyyymm"))</f>
        <v/>
      </c>
      <c r="L2253" s="29">
        <f>IF($D2253="","",IFERROR(INDEX(类别属性,MATCH($D2253,类别表,0)),""))</f>
        <v/>
      </c>
      <c r="M2253" s="18" t="n"/>
      <c r="N2253" s="18" t="n"/>
      <c r="O2253" s="26" t="n"/>
      <c r="P2253" s="21">
        <f>IF($C2253="","",IF(ISNA(MATCH($C2253,账户表,0)),"※这个账户不在【基础资料】的账户档案里",IF($B2253="","※没填日期，这一笔不会进任何月份的报表",IF(AND($F2253&lt;&gt;"",$G2253&lt;&gt;""),"※收入和支出不能同时填",IF(AND(N($F2253)=0,N($G2253)=0),"※收入和支出都没填",IF(OR(N($F2253)&lt;0,N($G2253)&lt;0),"※金额不能填负数，方向反了就换一列填",IF($D2253="","※没填收支类别，分类报表会漏掉这一笔",IF(ISNA(MATCH($D2253,类别表,0)),"※收支类别不在【基础资料】的清单里",IF(AND($L2253="内部转账",$M2253=""),"△内部转账要在「对方账户」写上另一头",IF(AND($L2253="内部转账",$M2253=$C2253),"※对方账户跟本账户是同一个",IF(AND($L2253&lt;&gt;"内部转账",$M2253&lt;&gt;""),"△填了对方账户，但类别不是内部转账",IF($H2253&lt;0,"△这一笔之后该账户余额成负数了，核一下",""))))))))))))</f>
        <v/>
      </c>
    </row>
    <row r="2254">
      <c r="A2254" s="17">
        <f>IF($C2254="","",COUNTA($C$5:$C2254))</f>
        <v/>
      </c>
      <c r="B2254" s="20" t="n"/>
      <c r="C2254" s="18" t="n"/>
      <c r="D2254" s="18" t="n"/>
      <c r="E2254" s="26" t="n"/>
      <c r="F2254" s="19" t="n"/>
      <c r="G2254" s="19" t="n"/>
      <c r="H2254" s="27">
        <f>IF($C2254="","",ROUND(SUMIF(账户表,$C2254,账户期初)+SUMIFS($F$5:F2254,$C$5:C2254,$C2254)-SUMIFS($G$5:G2254,$C$5:C2254,$C2254),2))</f>
        <v/>
      </c>
      <c r="I2254" s="18" t="n"/>
      <c r="J2254" s="18" t="n"/>
      <c r="K2254" s="28">
        <f>IF($B2254="","",--TEXT($B2254,"yyyymm"))</f>
        <v/>
      </c>
      <c r="L2254" s="29">
        <f>IF($D2254="","",IFERROR(INDEX(类别属性,MATCH($D2254,类别表,0)),""))</f>
        <v/>
      </c>
      <c r="M2254" s="18" t="n"/>
      <c r="N2254" s="18" t="n"/>
      <c r="O2254" s="26" t="n"/>
      <c r="P2254" s="21">
        <f>IF($C2254="","",IF(ISNA(MATCH($C2254,账户表,0)),"※这个账户不在【基础资料】的账户档案里",IF($B2254="","※没填日期，这一笔不会进任何月份的报表",IF(AND($F2254&lt;&gt;"",$G2254&lt;&gt;""),"※收入和支出不能同时填",IF(AND(N($F2254)=0,N($G2254)=0),"※收入和支出都没填",IF(OR(N($F2254)&lt;0,N($G2254)&lt;0),"※金额不能填负数，方向反了就换一列填",IF($D2254="","※没填收支类别，分类报表会漏掉这一笔",IF(ISNA(MATCH($D2254,类别表,0)),"※收支类别不在【基础资料】的清单里",IF(AND($L2254="内部转账",$M2254=""),"△内部转账要在「对方账户」写上另一头",IF(AND($L2254="内部转账",$M2254=$C2254),"※对方账户跟本账户是同一个",IF(AND($L2254&lt;&gt;"内部转账",$M2254&lt;&gt;""),"△填了对方账户，但类别不是内部转账",IF($H2254&lt;0,"△这一笔之后该账户余额成负数了，核一下",""))))))))))))</f>
        <v/>
      </c>
    </row>
    <row r="2255">
      <c r="A2255" s="17">
        <f>IF($C2255="","",COUNTA($C$5:$C2255))</f>
        <v/>
      </c>
      <c r="B2255" s="20" t="n"/>
      <c r="C2255" s="18" t="n"/>
      <c r="D2255" s="18" t="n"/>
      <c r="E2255" s="26" t="n"/>
      <c r="F2255" s="19" t="n"/>
      <c r="G2255" s="19" t="n"/>
      <c r="H2255" s="27">
        <f>IF($C2255="","",ROUND(SUMIF(账户表,$C2255,账户期初)+SUMIFS($F$5:F2255,$C$5:C2255,$C2255)-SUMIFS($G$5:G2255,$C$5:C2255,$C2255),2))</f>
        <v/>
      </c>
      <c r="I2255" s="18" t="n"/>
      <c r="J2255" s="18" t="n"/>
      <c r="K2255" s="28">
        <f>IF($B2255="","",--TEXT($B2255,"yyyymm"))</f>
        <v/>
      </c>
      <c r="L2255" s="29">
        <f>IF($D2255="","",IFERROR(INDEX(类别属性,MATCH($D2255,类别表,0)),""))</f>
        <v/>
      </c>
      <c r="M2255" s="18" t="n"/>
      <c r="N2255" s="18" t="n"/>
      <c r="O2255" s="26" t="n"/>
      <c r="P2255" s="21">
        <f>IF($C2255="","",IF(ISNA(MATCH($C2255,账户表,0)),"※这个账户不在【基础资料】的账户档案里",IF($B2255="","※没填日期，这一笔不会进任何月份的报表",IF(AND($F2255&lt;&gt;"",$G2255&lt;&gt;""),"※收入和支出不能同时填",IF(AND(N($F2255)=0,N($G2255)=0),"※收入和支出都没填",IF(OR(N($F2255)&lt;0,N($G2255)&lt;0),"※金额不能填负数，方向反了就换一列填",IF($D2255="","※没填收支类别，分类报表会漏掉这一笔",IF(ISNA(MATCH($D2255,类别表,0)),"※收支类别不在【基础资料】的清单里",IF(AND($L2255="内部转账",$M2255=""),"△内部转账要在「对方账户」写上另一头",IF(AND($L2255="内部转账",$M2255=$C2255),"※对方账户跟本账户是同一个",IF(AND($L2255&lt;&gt;"内部转账",$M2255&lt;&gt;""),"△填了对方账户，但类别不是内部转账",IF($H2255&lt;0,"△这一笔之后该账户余额成负数了，核一下",""))))))))))))</f>
        <v/>
      </c>
    </row>
    <row r="2256">
      <c r="A2256" s="17">
        <f>IF($C2256="","",COUNTA($C$5:$C2256))</f>
        <v/>
      </c>
      <c r="B2256" s="20" t="n"/>
      <c r="C2256" s="18" t="n"/>
      <c r="D2256" s="18" t="n"/>
      <c r="E2256" s="26" t="n"/>
      <c r="F2256" s="19" t="n"/>
      <c r="G2256" s="19" t="n"/>
      <c r="H2256" s="27">
        <f>IF($C2256="","",ROUND(SUMIF(账户表,$C2256,账户期初)+SUMIFS($F$5:F2256,$C$5:C2256,$C2256)-SUMIFS($G$5:G2256,$C$5:C2256,$C2256),2))</f>
        <v/>
      </c>
      <c r="I2256" s="18" t="n"/>
      <c r="J2256" s="18" t="n"/>
      <c r="K2256" s="28">
        <f>IF($B2256="","",--TEXT($B2256,"yyyymm"))</f>
        <v/>
      </c>
      <c r="L2256" s="29">
        <f>IF($D2256="","",IFERROR(INDEX(类别属性,MATCH($D2256,类别表,0)),""))</f>
        <v/>
      </c>
      <c r="M2256" s="18" t="n"/>
      <c r="N2256" s="18" t="n"/>
      <c r="O2256" s="26" t="n"/>
      <c r="P2256" s="21">
        <f>IF($C2256="","",IF(ISNA(MATCH($C2256,账户表,0)),"※这个账户不在【基础资料】的账户档案里",IF($B2256="","※没填日期，这一笔不会进任何月份的报表",IF(AND($F2256&lt;&gt;"",$G2256&lt;&gt;""),"※收入和支出不能同时填",IF(AND(N($F2256)=0,N($G2256)=0),"※收入和支出都没填",IF(OR(N($F2256)&lt;0,N($G2256)&lt;0),"※金额不能填负数，方向反了就换一列填",IF($D2256="","※没填收支类别，分类报表会漏掉这一笔",IF(ISNA(MATCH($D2256,类别表,0)),"※收支类别不在【基础资料】的清单里",IF(AND($L2256="内部转账",$M2256=""),"△内部转账要在「对方账户」写上另一头",IF(AND($L2256="内部转账",$M2256=$C2256),"※对方账户跟本账户是同一个",IF(AND($L2256&lt;&gt;"内部转账",$M2256&lt;&gt;""),"△填了对方账户，但类别不是内部转账",IF($H2256&lt;0,"△这一笔之后该账户余额成负数了，核一下",""))))))))))))</f>
        <v/>
      </c>
    </row>
    <row r="2257">
      <c r="A2257" s="17">
        <f>IF($C2257="","",COUNTA($C$5:$C2257))</f>
        <v/>
      </c>
      <c r="B2257" s="20" t="n"/>
      <c r="C2257" s="18" t="n"/>
      <c r="D2257" s="18" t="n"/>
      <c r="E2257" s="26" t="n"/>
      <c r="F2257" s="19" t="n"/>
      <c r="G2257" s="19" t="n"/>
      <c r="H2257" s="27">
        <f>IF($C2257="","",ROUND(SUMIF(账户表,$C2257,账户期初)+SUMIFS($F$5:F2257,$C$5:C2257,$C2257)-SUMIFS($G$5:G2257,$C$5:C2257,$C2257),2))</f>
        <v/>
      </c>
      <c r="I2257" s="18" t="n"/>
      <c r="J2257" s="18" t="n"/>
      <c r="K2257" s="28">
        <f>IF($B2257="","",--TEXT($B2257,"yyyymm"))</f>
        <v/>
      </c>
      <c r="L2257" s="29">
        <f>IF($D2257="","",IFERROR(INDEX(类别属性,MATCH($D2257,类别表,0)),""))</f>
        <v/>
      </c>
      <c r="M2257" s="18" t="n"/>
      <c r="N2257" s="18" t="n"/>
      <c r="O2257" s="26" t="n"/>
      <c r="P2257" s="21">
        <f>IF($C2257="","",IF(ISNA(MATCH($C2257,账户表,0)),"※这个账户不在【基础资料】的账户档案里",IF($B2257="","※没填日期，这一笔不会进任何月份的报表",IF(AND($F2257&lt;&gt;"",$G2257&lt;&gt;""),"※收入和支出不能同时填",IF(AND(N($F2257)=0,N($G2257)=0),"※收入和支出都没填",IF(OR(N($F2257)&lt;0,N($G2257)&lt;0),"※金额不能填负数，方向反了就换一列填",IF($D2257="","※没填收支类别，分类报表会漏掉这一笔",IF(ISNA(MATCH($D2257,类别表,0)),"※收支类别不在【基础资料】的清单里",IF(AND($L2257="内部转账",$M2257=""),"△内部转账要在「对方账户」写上另一头",IF(AND($L2257="内部转账",$M2257=$C2257),"※对方账户跟本账户是同一个",IF(AND($L2257&lt;&gt;"内部转账",$M2257&lt;&gt;""),"△填了对方账户，但类别不是内部转账",IF($H2257&lt;0,"△这一笔之后该账户余额成负数了，核一下",""))))))))))))</f>
        <v/>
      </c>
    </row>
    <row r="2258">
      <c r="A2258" s="17">
        <f>IF($C2258="","",COUNTA($C$5:$C2258))</f>
        <v/>
      </c>
      <c r="B2258" s="20" t="n"/>
      <c r="C2258" s="18" t="n"/>
      <c r="D2258" s="18" t="n"/>
      <c r="E2258" s="26" t="n"/>
      <c r="F2258" s="19" t="n"/>
      <c r="G2258" s="19" t="n"/>
      <c r="H2258" s="27">
        <f>IF($C2258="","",ROUND(SUMIF(账户表,$C2258,账户期初)+SUMIFS($F$5:F2258,$C$5:C2258,$C2258)-SUMIFS($G$5:G2258,$C$5:C2258,$C2258),2))</f>
        <v/>
      </c>
      <c r="I2258" s="18" t="n"/>
      <c r="J2258" s="18" t="n"/>
      <c r="K2258" s="28">
        <f>IF($B2258="","",--TEXT($B2258,"yyyymm"))</f>
        <v/>
      </c>
      <c r="L2258" s="29">
        <f>IF($D2258="","",IFERROR(INDEX(类别属性,MATCH($D2258,类别表,0)),""))</f>
        <v/>
      </c>
      <c r="M2258" s="18" t="n"/>
      <c r="N2258" s="18" t="n"/>
      <c r="O2258" s="26" t="n"/>
      <c r="P2258" s="21">
        <f>IF($C2258="","",IF(ISNA(MATCH($C2258,账户表,0)),"※这个账户不在【基础资料】的账户档案里",IF($B2258="","※没填日期，这一笔不会进任何月份的报表",IF(AND($F2258&lt;&gt;"",$G2258&lt;&gt;""),"※收入和支出不能同时填",IF(AND(N($F2258)=0,N($G2258)=0),"※收入和支出都没填",IF(OR(N($F2258)&lt;0,N($G2258)&lt;0),"※金额不能填负数，方向反了就换一列填",IF($D2258="","※没填收支类别，分类报表会漏掉这一笔",IF(ISNA(MATCH($D2258,类别表,0)),"※收支类别不在【基础资料】的清单里",IF(AND($L2258="内部转账",$M2258=""),"△内部转账要在「对方账户」写上另一头",IF(AND($L2258="内部转账",$M2258=$C2258),"※对方账户跟本账户是同一个",IF(AND($L2258&lt;&gt;"内部转账",$M2258&lt;&gt;""),"△填了对方账户，但类别不是内部转账",IF($H2258&lt;0,"△这一笔之后该账户余额成负数了，核一下",""))))))))))))</f>
        <v/>
      </c>
    </row>
    <row r="2259">
      <c r="A2259" s="17">
        <f>IF($C2259="","",COUNTA($C$5:$C2259))</f>
        <v/>
      </c>
      <c r="B2259" s="20" t="n"/>
      <c r="C2259" s="18" t="n"/>
      <c r="D2259" s="18" t="n"/>
      <c r="E2259" s="26" t="n"/>
      <c r="F2259" s="19" t="n"/>
      <c r="G2259" s="19" t="n"/>
      <c r="H2259" s="27">
        <f>IF($C2259="","",ROUND(SUMIF(账户表,$C2259,账户期初)+SUMIFS($F$5:F2259,$C$5:C2259,$C2259)-SUMIFS($G$5:G2259,$C$5:C2259,$C2259),2))</f>
        <v/>
      </c>
      <c r="I2259" s="18" t="n"/>
      <c r="J2259" s="18" t="n"/>
      <c r="K2259" s="28">
        <f>IF($B2259="","",--TEXT($B2259,"yyyymm"))</f>
        <v/>
      </c>
      <c r="L2259" s="29">
        <f>IF($D2259="","",IFERROR(INDEX(类别属性,MATCH($D2259,类别表,0)),""))</f>
        <v/>
      </c>
      <c r="M2259" s="18" t="n"/>
      <c r="N2259" s="18" t="n"/>
      <c r="O2259" s="26" t="n"/>
      <c r="P2259" s="21">
        <f>IF($C2259="","",IF(ISNA(MATCH($C2259,账户表,0)),"※这个账户不在【基础资料】的账户档案里",IF($B2259="","※没填日期，这一笔不会进任何月份的报表",IF(AND($F2259&lt;&gt;"",$G2259&lt;&gt;""),"※收入和支出不能同时填",IF(AND(N($F2259)=0,N($G2259)=0),"※收入和支出都没填",IF(OR(N($F2259)&lt;0,N($G2259)&lt;0),"※金额不能填负数，方向反了就换一列填",IF($D2259="","※没填收支类别，分类报表会漏掉这一笔",IF(ISNA(MATCH($D2259,类别表,0)),"※收支类别不在【基础资料】的清单里",IF(AND($L2259="内部转账",$M2259=""),"△内部转账要在「对方账户」写上另一头",IF(AND($L2259="内部转账",$M2259=$C2259),"※对方账户跟本账户是同一个",IF(AND($L2259&lt;&gt;"内部转账",$M2259&lt;&gt;""),"△填了对方账户，但类别不是内部转账",IF($H2259&lt;0,"△这一笔之后该账户余额成负数了，核一下",""))))))))))))</f>
        <v/>
      </c>
    </row>
    <row r="2260">
      <c r="A2260" s="17">
        <f>IF($C2260="","",COUNTA($C$5:$C2260))</f>
        <v/>
      </c>
      <c r="B2260" s="20" t="n"/>
      <c r="C2260" s="18" t="n"/>
      <c r="D2260" s="18" t="n"/>
      <c r="E2260" s="26" t="n"/>
      <c r="F2260" s="19" t="n"/>
      <c r="G2260" s="19" t="n"/>
      <c r="H2260" s="27">
        <f>IF($C2260="","",ROUND(SUMIF(账户表,$C2260,账户期初)+SUMIFS($F$5:F2260,$C$5:C2260,$C2260)-SUMIFS($G$5:G2260,$C$5:C2260,$C2260),2))</f>
        <v/>
      </c>
      <c r="I2260" s="18" t="n"/>
      <c r="J2260" s="18" t="n"/>
      <c r="K2260" s="28">
        <f>IF($B2260="","",--TEXT($B2260,"yyyymm"))</f>
        <v/>
      </c>
      <c r="L2260" s="29">
        <f>IF($D2260="","",IFERROR(INDEX(类别属性,MATCH($D2260,类别表,0)),""))</f>
        <v/>
      </c>
      <c r="M2260" s="18" t="n"/>
      <c r="N2260" s="18" t="n"/>
      <c r="O2260" s="26" t="n"/>
      <c r="P2260" s="21">
        <f>IF($C2260="","",IF(ISNA(MATCH($C2260,账户表,0)),"※这个账户不在【基础资料】的账户档案里",IF($B2260="","※没填日期，这一笔不会进任何月份的报表",IF(AND($F2260&lt;&gt;"",$G2260&lt;&gt;""),"※收入和支出不能同时填",IF(AND(N($F2260)=0,N($G2260)=0),"※收入和支出都没填",IF(OR(N($F2260)&lt;0,N($G2260)&lt;0),"※金额不能填负数，方向反了就换一列填",IF($D2260="","※没填收支类别，分类报表会漏掉这一笔",IF(ISNA(MATCH($D2260,类别表,0)),"※收支类别不在【基础资料】的清单里",IF(AND($L2260="内部转账",$M2260=""),"△内部转账要在「对方账户」写上另一头",IF(AND($L2260="内部转账",$M2260=$C2260),"※对方账户跟本账户是同一个",IF(AND($L2260&lt;&gt;"内部转账",$M2260&lt;&gt;""),"△填了对方账户，但类别不是内部转账",IF($H2260&lt;0,"△这一笔之后该账户余额成负数了，核一下",""))))))))))))</f>
        <v/>
      </c>
    </row>
    <row r="2261">
      <c r="A2261" s="17">
        <f>IF($C2261="","",COUNTA($C$5:$C2261))</f>
        <v/>
      </c>
      <c r="B2261" s="20" t="n"/>
      <c r="C2261" s="18" t="n"/>
      <c r="D2261" s="18" t="n"/>
      <c r="E2261" s="26" t="n"/>
      <c r="F2261" s="19" t="n"/>
      <c r="G2261" s="19" t="n"/>
      <c r="H2261" s="27">
        <f>IF($C2261="","",ROUND(SUMIF(账户表,$C2261,账户期初)+SUMIFS($F$5:F2261,$C$5:C2261,$C2261)-SUMIFS($G$5:G2261,$C$5:C2261,$C2261),2))</f>
        <v/>
      </c>
      <c r="I2261" s="18" t="n"/>
      <c r="J2261" s="18" t="n"/>
      <c r="K2261" s="28">
        <f>IF($B2261="","",--TEXT($B2261,"yyyymm"))</f>
        <v/>
      </c>
      <c r="L2261" s="29">
        <f>IF($D2261="","",IFERROR(INDEX(类别属性,MATCH($D2261,类别表,0)),""))</f>
        <v/>
      </c>
      <c r="M2261" s="18" t="n"/>
      <c r="N2261" s="18" t="n"/>
      <c r="O2261" s="26" t="n"/>
      <c r="P2261" s="21">
        <f>IF($C2261="","",IF(ISNA(MATCH($C2261,账户表,0)),"※这个账户不在【基础资料】的账户档案里",IF($B2261="","※没填日期，这一笔不会进任何月份的报表",IF(AND($F2261&lt;&gt;"",$G2261&lt;&gt;""),"※收入和支出不能同时填",IF(AND(N($F2261)=0,N($G2261)=0),"※收入和支出都没填",IF(OR(N($F2261)&lt;0,N($G2261)&lt;0),"※金额不能填负数，方向反了就换一列填",IF($D2261="","※没填收支类别，分类报表会漏掉这一笔",IF(ISNA(MATCH($D2261,类别表,0)),"※收支类别不在【基础资料】的清单里",IF(AND($L2261="内部转账",$M2261=""),"△内部转账要在「对方账户」写上另一头",IF(AND($L2261="内部转账",$M2261=$C2261),"※对方账户跟本账户是同一个",IF(AND($L2261&lt;&gt;"内部转账",$M2261&lt;&gt;""),"△填了对方账户，但类别不是内部转账",IF($H2261&lt;0,"△这一笔之后该账户余额成负数了，核一下",""))))))))))))</f>
        <v/>
      </c>
    </row>
    <row r="2262">
      <c r="A2262" s="17">
        <f>IF($C2262="","",COUNTA($C$5:$C2262))</f>
        <v/>
      </c>
      <c r="B2262" s="20" t="n"/>
      <c r="C2262" s="18" t="n"/>
      <c r="D2262" s="18" t="n"/>
      <c r="E2262" s="26" t="n"/>
      <c r="F2262" s="19" t="n"/>
      <c r="G2262" s="19" t="n"/>
      <c r="H2262" s="27">
        <f>IF($C2262="","",ROUND(SUMIF(账户表,$C2262,账户期初)+SUMIFS($F$5:F2262,$C$5:C2262,$C2262)-SUMIFS($G$5:G2262,$C$5:C2262,$C2262),2))</f>
        <v/>
      </c>
      <c r="I2262" s="18" t="n"/>
      <c r="J2262" s="18" t="n"/>
      <c r="K2262" s="28">
        <f>IF($B2262="","",--TEXT($B2262,"yyyymm"))</f>
        <v/>
      </c>
      <c r="L2262" s="29">
        <f>IF($D2262="","",IFERROR(INDEX(类别属性,MATCH($D2262,类别表,0)),""))</f>
        <v/>
      </c>
      <c r="M2262" s="18" t="n"/>
      <c r="N2262" s="18" t="n"/>
      <c r="O2262" s="26" t="n"/>
      <c r="P2262" s="21">
        <f>IF($C2262="","",IF(ISNA(MATCH($C2262,账户表,0)),"※这个账户不在【基础资料】的账户档案里",IF($B2262="","※没填日期，这一笔不会进任何月份的报表",IF(AND($F2262&lt;&gt;"",$G2262&lt;&gt;""),"※收入和支出不能同时填",IF(AND(N($F2262)=0,N($G2262)=0),"※收入和支出都没填",IF(OR(N($F2262)&lt;0,N($G2262)&lt;0),"※金额不能填负数，方向反了就换一列填",IF($D2262="","※没填收支类别，分类报表会漏掉这一笔",IF(ISNA(MATCH($D2262,类别表,0)),"※收支类别不在【基础资料】的清单里",IF(AND($L2262="内部转账",$M2262=""),"△内部转账要在「对方账户」写上另一头",IF(AND($L2262="内部转账",$M2262=$C2262),"※对方账户跟本账户是同一个",IF(AND($L2262&lt;&gt;"内部转账",$M2262&lt;&gt;""),"△填了对方账户，但类别不是内部转账",IF($H2262&lt;0,"△这一笔之后该账户余额成负数了，核一下",""))))))))))))</f>
        <v/>
      </c>
    </row>
    <row r="2263">
      <c r="A2263" s="17">
        <f>IF($C2263="","",COUNTA($C$5:$C2263))</f>
        <v/>
      </c>
      <c r="B2263" s="20" t="n"/>
      <c r="C2263" s="18" t="n"/>
      <c r="D2263" s="18" t="n"/>
      <c r="E2263" s="26" t="n"/>
      <c r="F2263" s="19" t="n"/>
      <c r="G2263" s="19" t="n"/>
      <c r="H2263" s="27">
        <f>IF($C2263="","",ROUND(SUMIF(账户表,$C2263,账户期初)+SUMIFS($F$5:F2263,$C$5:C2263,$C2263)-SUMIFS($G$5:G2263,$C$5:C2263,$C2263),2))</f>
        <v/>
      </c>
      <c r="I2263" s="18" t="n"/>
      <c r="J2263" s="18" t="n"/>
      <c r="K2263" s="28">
        <f>IF($B2263="","",--TEXT($B2263,"yyyymm"))</f>
        <v/>
      </c>
      <c r="L2263" s="29">
        <f>IF($D2263="","",IFERROR(INDEX(类别属性,MATCH($D2263,类别表,0)),""))</f>
        <v/>
      </c>
      <c r="M2263" s="18" t="n"/>
      <c r="N2263" s="18" t="n"/>
      <c r="O2263" s="26" t="n"/>
      <c r="P2263" s="21">
        <f>IF($C2263="","",IF(ISNA(MATCH($C2263,账户表,0)),"※这个账户不在【基础资料】的账户档案里",IF($B2263="","※没填日期，这一笔不会进任何月份的报表",IF(AND($F2263&lt;&gt;"",$G2263&lt;&gt;""),"※收入和支出不能同时填",IF(AND(N($F2263)=0,N($G2263)=0),"※收入和支出都没填",IF(OR(N($F2263)&lt;0,N($G2263)&lt;0),"※金额不能填负数，方向反了就换一列填",IF($D2263="","※没填收支类别，分类报表会漏掉这一笔",IF(ISNA(MATCH($D2263,类别表,0)),"※收支类别不在【基础资料】的清单里",IF(AND($L2263="内部转账",$M2263=""),"△内部转账要在「对方账户」写上另一头",IF(AND($L2263="内部转账",$M2263=$C2263),"※对方账户跟本账户是同一个",IF(AND($L2263&lt;&gt;"内部转账",$M2263&lt;&gt;""),"△填了对方账户，但类别不是内部转账",IF($H2263&lt;0,"△这一笔之后该账户余额成负数了，核一下",""))))))))))))</f>
        <v/>
      </c>
    </row>
    <row r="2264">
      <c r="A2264" s="17">
        <f>IF($C2264="","",COUNTA($C$5:$C2264))</f>
        <v/>
      </c>
      <c r="B2264" s="20" t="n"/>
      <c r="C2264" s="18" t="n"/>
      <c r="D2264" s="18" t="n"/>
      <c r="E2264" s="26" t="n"/>
      <c r="F2264" s="19" t="n"/>
      <c r="G2264" s="19" t="n"/>
      <c r="H2264" s="27">
        <f>IF($C2264="","",ROUND(SUMIF(账户表,$C2264,账户期初)+SUMIFS($F$5:F2264,$C$5:C2264,$C2264)-SUMIFS($G$5:G2264,$C$5:C2264,$C2264),2))</f>
        <v/>
      </c>
      <c r="I2264" s="18" t="n"/>
      <c r="J2264" s="18" t="n"/>
      <c r="K2264" s="28">
        <f>IF($B2264="","",--TEXT($B2264,"yyyymm"))</f>
        <v/>
      </c>
      <c r="L2264" s="29">
        <f>IF($D2264="","",IFERROR(INDEX(类别属性,MATCH($D2264,类别表,0)),""))</f>
        <v/>
      </c>
      <c r="M2264" s="18" t="n"/>
      <c r="N2264" s="18" t="n"/>
      <c r="O2264" s="26" t="n"/>
      <c r="P2264" s="21">
        <f>IF($C2264="","",IF(ISNA(MATCH($C2264,账户表,0)),"※这个账户不在【基础资料】的账户档案里",IF($B2264="","※没填日期，这一笔不会进任何月份的报表",IF(AND($F2264&lt;&gt;"",$G2264&lt;&gt;""),"※收入和支出不能同时填",IF(AND(N($F2264)=0,N($G2264)=0),"※收入和支出都没填",IF(OR(N($F2264)&lt;0,N($G2264)&lt;0),"※金额不能填负数，方向反了就换一列填",IF($D2264="","※没填收支类别，分类报表会漏掉这一笔",IF(ISNA(MATCH($D2264,类别表,0)),"※收支类别不在【基础资料】的清单里",IF(AND($L2264="内部转账",$M2264=""),"△内部转账要在「对方账户」写上另一头",IF(AND($L2264="内部转账",$M2264=$C2264),"※对方账户跟本账户是同一个",IF(AND($L2264&lt;&gt;"内部转账",$M2264&lt;&gt;""),"△填了对方账户，但类别不是内部转账",IF($H2264&lt;0,"△这一笔之后该账户余额成负数了，核一下",""))))))))))))</f>
        <v/>
      </c>
    </row>
    <row r="2265">
      <c r="A2265" s="17">
        <f>IF($C2265="","",COUNTA($C$5:$C2265))</f>
        <v/>
      </c>
      <c r="B2265" s="20" t="n"/>
      <c r="C2265" s="18" t="n"/>
      <c r="D2265" s="18" t="n"/>
      <c r="E2265" s="26" t="n"/>
      <c r="F2265" s="19" t="n"/>
      <c r="G2265" s="19" t="n"/>
      <c r="H2265" s="27">
        <f>IF($C2265="","",ROUND(SUMIF(账户表,$C2265,账户期初)+SUMIFS($F$5:F2265,$C$5:C2265,$C2265)-SUMIFS($G$5:G2265,$C$5:C2265,$C2265),2))</f>
        <v/>
      </c>
      <c r="I2265" s="18" t="n"/>
      <c r="J2265" s="18" t="n"/>
      <c r="K2265" s="28">
        <f>IF($B2265="","",--TEXT($B2265,"yyyymm"))</f>
        <v/>
      </c>
      <c r="L2265" s="29">
        <f>IF($D2265="","",IFERROR(INDEX(类别属性,MATCH($D2265,类别表,0)),""))</f>
        <v/>
      </c>
      <c r="M2265" s="18" t="n"/>
      <c r="N2265" s="18" t="n"/>
      <c r="O2265" s="26" t="n"/>
      <c r="P2265" s="21">
        <f>IF($C2265="","",IF(ISNA(MATCH($C2265,账户表,0)),"※这个账户不在【基础资料】的账户档案里",IF($B2265="","※没填日期，这一笔不会进任何月份的报表",IF(AND($F2265&lt;&gt;"",$G2265&lt;&gt;""),"※收入和支出不能同时填",IF(AND(N($F2265)=0,N($G2265)=0),"※收入和支出都没填",IF(OR(N($F2265)&lt;0,N($G2265)&lt;0),"※金额不能填负数，方向反了就换一列填",IF($D2265="","※没填收支类别，分类报表会漏掉这一笔",IF(ISNA(MATCH($D2265,类别表,0)),"※收支类别不在【基础资料】的清单里",IF(AND($L2265="内部转账",$M2265=""),"△内部转账要在「对方账户」写上另一头",IF(AND($L2265="内部转账",$M2265=$C2265),"※对方账户跟本账户是同一个",IF(AND($L2265&lt;&gt;"内部转账",$M2265&lt;&gt;""),"△填了对方账户，但类别不是内部转账",IF($H2265&lt;0,"△这一笔之后该账户余额成负数了，核一下",""))))))))))))</f>
        <v/>
      </c>
    </row>
    <row r="2266">
      <c r="A2266" s="17">
        <f>IF($C2266="","",COUNTA($C$5:$C2266))</f>
        <v/>
      </c>
      <c r="B2266" s="20" t="n"/>
      <c r="C2266" s="18" t="n"/>
      <c r="D2266" s="18" t="n"/>
      <c r="E2266" s="26" t="n"/>
      <c r="F2266" s="19" t="n"/>
      <c r="G2266" s="19" t="n"/>
      <c r="H2266" s="27">
        <f>IF($C2266="","",ROUND(SUMIF(账户表,$C2266,账户期初)+SUMIFS($F$5:F2266,$C$5:C2266,$C2266)-SUMIFS($G$5:G2266,$C$5:C2266,$C2266),2))</f>
        <v/>
      </c>
      <c r="I2266" s="18" t="n"/>
      <c r="J2266" s="18" t="n"/>
      <c r="K2266" s="28">
        <f>IF($B2266="","",--TEXT($B2266,"yyyymm"))</f>
        <v/>
      </c>
      <c r="L2266" s="29">
        <f>IF($D2266="","",IFERROR(INDEX(类别属性,MATCH($D2266,类别表,0)),""))</f>
        <v/>
      </c>
      <c r="M2266" s="18" t="n"/>
      <c r="N2266" s="18" t="n"/>
      <c r="O2266" s="26" t="n"/>
      <c r="P2266" s="21">
        <f>IF($C2266="","",IF(ISNA(MATCH($C2266,账户表,0)),"※这个账户不在【基础资料】的账户档案里",IF($B2266="","※没填日期，这一笔不会进任何月份的报表",IF(AND($F2266&lt;&gt;"",$G2266&lt;&gt;""),"※收入和支出不能同时填",IF(AND(N($F2266)=0,N($G2266)=0),"※收入和支出都没填",IF(OR(N($F2266)&lt;0,N($G2266)&lt;0),"※金额不能填负数，方向反了就换一列填",IF($D2266="","※没填收支类别，分类报表会漏掉这一笔",IF(ISNA(MATCH($D2266,类别表,0)),"※收支类别不在【基础资料】的清单里",IF(AND($L2266="内部转账",$M2266=""),"△内部转账要在「对方账户」写上另一头",IF(AND($L2266="内部转账",$M2266=$C2266),"※对方账户跟本账户是同一个",IF(AND($L2266&lt;&gt;"内部转账",$M2266&lt;&gt;""),"△填了对方账户，但类别不是内部转账",IF($H2266&lt;0,"△这一笔之后该账户余额成负数了，核一下",""))))))))))))</f>
        <v/>
      </c>
    </row>
    <row r="2267">
      <c r="A2267" s="17">
        <f>IF($C2267="","",COUNTA($C$5:$C2267))</f>
        <v/>
      </c>
      <c r="B2267" s="20" t="n"/>
      <c r="C2267" s="18" t="n"/>
      <c r="D2267" s="18" t="n"/>
      <c r="E2267" s="26" t="n"/>
      <c r="F2267" s="19" t="n"/>
      <c r="G2267" s="19" t="n"/>
      <c r="H2267" s="27">
        <f>IF($C2267="","",ROUND(SUMIF(账户表,$C2267,账户期初)+SUMIFS($F$5:F2267,$C$5:C2267,$C2267)-SUMIFS($G$5:G2267,$C$5:C2267,$C2267),2))</f>
        <v/>
      </c>
      <c r="I2267" s="18" t="n"/>
      <c r="J2267" s="18" t="n"/>
      <c r="K2267" s="28">
        <f>IF($B2267="","",--TEXT($B2267,"yyyymm"))</f>
        <v/>
      </c>
      <c r="L2267" s="29">
        <f>IF($D2267="","",IFERROR(INDEX(类别属性,MATCH($D2267,类别表,0)),""))</f>
        <v/>
      </c>
      <c r="M2267" s="18" t="n"/>
      <c r="N2267" s="18" t="n"/>
      <c r="O2267" s="26" t="n"/>
      <c r="P2267" s="21">
        <f>IF($C2267="","",IF(ISNA(MATCH($C2267,账户表,0)),"※这个账户不在【基础资料】的账户档案里",IF($B2267="","※没填日期，这一笔不会进任何月份的报表",IF(AND($F2267&lt;&gt;"",$G2267&lt;&gt;""),"※收入和支出不能同时填",IF(AND(N($F2267)=0,N($G2267)=0),"※收入和支出都没填",IF(OR(N($F2267)&lt;0,N($G2267)&lt;0),"※金额不能填负数，方向反了就换一列填",IF($D2267="","※没填收支类别，分类报表会漏掉这一笔",IF(ISNA(MATCH($D2267,类别表,0)),"※收支类别不在【基础资料】的清单里",IF(AND($L2267="内部转账",$M2267=""),"△内部转账要在「对方账户」写上另一头",IF(AND($L2267="内部转账",$M2267=$C2267),"※对方账户跟本账户是同一个",IF(AND($L2267&lt;&gt;"内部转账",$M2267&lt;&gt;""),"△填了对方账户，但类别不是内部转账",IF($H2267&lt;0,"△这一笔之后该账户余额成负数了，核一下",""))))))))))))</f>
        <v/>
      </c>
    </row>
    <row r="2268">
      <c r="A2268" s="17">
        <f>IF($C2268="","",COUNTA($C$5:$C2268))</f>
        <v/>
      </c>
      <c r="B2268" s="20" t="n"/>
      <c r="C2268" s="18" t="n"/>
      <c r="D2268" s="18" t="n"/>
      <c r="E2268" s="26" t="n"/>
      <c r="F2268" s="19" t="n"/>
      <c r="G2268" s="19" t="n"/>
      <c r="H2268" s="27">
        <f>IF($C2268="","",ROUND(SUMIF(账户表,$C2268,账户期初)+SUMIFS($F$5:F2268,$C$5:C2268,$C2268)-SUMIFS($G$5:G2268,$C$5:C2268,$C2268),2))</f>
        <v/>
      </c>
      <c r="I2268" s="18" t="n"/>
      <c r="J2268" s="18" t="n"/>
      <c r="K2268" s="28">
        <f>IF($B2268="","",--TEXT($B2268,"yyyymm"))</f>
        <v/>
      </c>
      <c r="L2268" s="29">
        <f>IF($D2268="","",IFERROR(INDEX(类别属性,MATCH($D2268,类别表,0)),""))</f>
        <v/>
      </c>
      <c r="M2268" s="18" t="n"/>
      <c r="N2268" s="18" t="n"/>
      <c r="O2268" s="26" t="n"/>
      <c r="P2268" s="21">
        <f>IF($C2268="","",IF(ISNA(MATCH($C2268,账户表,0)),"※这个账户不在【基础资料】的账户档案里",IF($B2268="","※没填日期，这一笔不会进任何月份的报表",IF(AND($F2268&lt;&gt;"",$G2268&lt;&gt;""),"※收入和支出不能同时填",IF(AND(N($F2268)=0,N($G2268)=0),"※收入和支出都没填",IF(OR(N($F2268)&lt;0,N($G2268)&lt;0),"※金额不能填负数，方向反了就换一列填",IF($D2268="","※没填收支类别，分类报表会漏掉这一笔",IF(ISNA(MATCH($D2268,类别表,0)),"※收支类别不在【基础资料】的清单里",IF(AND($L2268="内部转账",$M2268=""),"△内部转账要在「对方账户」写上另一头",IF(AND($L2268="内部转账",$M2268=$C2268),"※对方账户跟本账户是同一个",IF(AND($L2268&lt;&gt;"内部转账",$M2268&lt;&gt;""),"△填了对方账户，但类别不是内部转账",IF($H2268&lt;0,"△这一笔之后该账户余额成负数了，核一下",""))))))))))))</f>
        <v/>
      </c>
    </row>
    <row r="2269">
      <c r="A2269" s="17">
        <f>IF($C2269="","",COUNTA($C$5:$C2269))</f>
        <v/>
      </c>
      <c r="B2269" s="20" t="n"/>
      <c r="C2269" s="18" t="n"/>
      <c r="D2269" s="18" t="n"/>
      <c r="E2269" s="26" t="n"/>
      <c r="F2269" s="19" t="n"/>
      <c r="G2269" s="19" t="n"/>
      <c r="H2269" s="27">
        <f>IF($C2269="","",ROUND(SUMIF(账户表,$C2269,账户期初)+SUMIFS($F$5:F2269,$C$5:C2269,$C2269)-SUMIFS($G$5:G2269,$C$5:C2269,$C2269),2))</f>
        <v/>
      </c>
      <c r="I2269" s="18" t="n"/>
      <c r="J2269" s="18" t="n"/>
      <c r="K2269" s="28">
        <f>IF($B2269="","",--TEXT($B2269,"yyyymm"))</f>
        <v/>
      </c>
      <c r="L2269" s="29">
        <f>IF($D2269="","",IFERROR(INDEX(类别属性,MATCH($D2269,类别表,0)),""))</f>
        <v/>
      </c>
      <c r="M2269" s="18" t="n"/>
      <c r="N2269" s="18" t="n"/>
      <c r="O2269" s="26" t="n"/>
      <c r="P2269" s="21">
        <f>IF($C2269="","",IF(ISNA(MATCH($C2269,账户表,0)),"※这个账户不在【基础资料】的账户档案里",IF($B2269="","※没填日期，这一笔不会进任何月份的报表",IF(AND($F2269&lt;&gt;"",$G2269&lt;&gt;""),"※收入和支出不能同时填",IF(AND(N($F2269)=0,N($G2269)=0),"※收入和支出都没填",IF(OR(N($F2269)&lt;0,N($G2269)&lt;0),"※金额不能填负数，方向反了就换一列填",IF($D2269="","※没填收支类别，分类报表会漏掉这一笔",IF(ISNA(MATCH($D2269,类别表,0)),"※收支类别不在【基础资料】的清单里",IF(AND($L2269="内部转账",$M2269=""),"△内部转账要在「对方账户」写上另一头",IF(AND($L2269="内部转账",$M2269=$C2269),"※对方账户跟本账户是同一个",IF(AND($L2269&lt;&gt;"内部转账",$M2269&lt;&gt;""),"△填了对方账户，但类别不是内部转账",IF($H2269&lt;0,"△这一笔之后该账户余额成负数了，核一下",""))))))))))))</f>
        <v/>
      </c>
    </row>
    <row r="2270">
      <c r="A2270" s="17">
        <f>IF($C2270="","",COUNTA($C$5:$C2270))</f>
        <v/>
      </c>
      <c r="B2270" s="20" t="n"/>
      <c r="C2270" s="18" t="n"/>
      <c r="D2270" s="18" t="n"/>
      <c r="E2270" s="26" t="n"/>
      <c r="F2270" s="19" t="n"/>
      <c r="G2270" s="19" t="n"/>
      <c r="H2270" s="27">
        <f>IF($C2270="","",ROUND(SUMIF(账户表,$C2270,账户期初)+SUMIFS($F$5:F2270,$C$5:C2270,$C2270)-SUMIFS($G$5:G2270,$C$5:C2270,$C2270),2))</f>
        <v/>
      </c>
      <c r="I2270" s="18" t="n"/>
      <c r="J2270" s="18" t="n"/>
      <c r="K2270" s="28">
        <f>IF($B2270="","",--TEXT($B2270,"yyyymm"))</f>
        <v/>
      </c>
      <c r="L2270" s="29">
        <f>IF($D2270="","",IFERROR(INDEX(类别属性,MATCH($D2270,类别表,0)),""))</f>
        <v/>
      </c>
      <c r="M2270" s="18" t="n"/>
      <c r="N2270" s="18" t="n"/>
      <c r="O2270" s="26" t="n"/>
      <c r="P2270" s="21">
        <f>IF($C2270="","",IF(ISNA(MATCH($C2270,账户表,0)),"※这个账户不在【基础资料】的账户档案里",IF($B2270="","※没填日期，这一笔不会进任何月份的报表",IF(AND($F2270&lt;&gt;"",$G2270&lt;&gt;""),"※收入和支出不能同时填",IF(AND(N($F2270)=0,N($G2270)=0),"※收入和支出都没填",IF(OR(N($F2270)&lt;0,N($G2270)&lt;0),"※金额不能填负数，方向反了就换一列填",IF($D2270="","※没填收支类别，分类报表会漏掉这一笔",IF(ISNA(MATCH($D2270,类别表,0)),"※收支类别不在【基础资料】的清单里",IF(AND($L2270="内部转账",$M2270=""),"△内部转账要在「对方账户」写上另一头",IF(AND($L2270="内部转账",$M2270=$C2270),"※对方账户跟本账户是同一个",IF(AND($L2270&lt;&gt;"内部转账",$M2270&lt;&gt;""),"△填了对方账户，但类别不是内部转账",IF($H2270&lt;0,"△这一笔之后该账户余额成负数了，核一下",""))))))))))))</f>
        <v/>
      </c>
    </row>
    <row r="2271">
      <c r="A2271" s="17">
        <f>IF($C2271="","",COUNTA($C$5:$C2271))</f>
        <v/>
      </c>
      <c r="B2271" s="20" t="n"/>
      <c r="C2271" s="18" t="n"/>
      <c r="D2271" s="18" t="n"/>
      <c r="E2271" s="26" t="n"/>
      <c r="F2271" s="19" t="n"/>
      <c r="G2271" s="19" t="n"/>
      <c r="H2271" s="27">
        <f>IF($C2271="","",ROUND(SUMIF(账户表,$C2271,账户期初)+SUMIFS($F$5:F2271,$C$5:C2271,$C2271)-SUMIFS($G$5:G2271,$C$5:C2271,$C2271),2))</f>
        <v/>
      </c>
      <c r="I2271" s="18" t="n"/>
      <c r="J2271" s="18" t="n"/>
      <c r="K2271" s="28">
        <f>IF($B2271="","",--TEXT($B2271,"yyyymm"))</f>
        <v/>
      </c>
      <c r="L2271" s="29">
        <f>IF($D2271="","",IFERROR(INDEX(类别属性,MATCH($D2271,类别表,0)),""))</f>
        <v/>
      </c>
      <c r="M2271" s="18" t="n"/>
      <c r="N2271" s="18" t="n"/>
      <c r="O2271" s="26" t="n"/>
      <c r="P2271" s="21">
        <f>IF($C2271="","",IF(ISNA(MATCH($C2271,账户表,0)),"※这个账户不在【基础资料】的账户档案里",IF($B2271="","※没填日期，这一笔不会进任何月份的报表",IF(AND($F2271&lt;&gt;"",$G2271&lt;&gt;""),"※收入和支出不能同时填",IF(AND(N($F2271)=0,N($G2271)=0),"※收入和支出都没填",IF(OR(N($F2271)&lt;0,N($G2271)&lt;0),"※金额不能填负数，方向反了就换一列填",IF($D2271="","※没填收支类别，分类报表会漏掉这一笔",IF(ISNA(MATCH($D2271,类别表,0)),"※收支类别不在【基础资料】的清单里",IF(AND($L2271="内部转账",$M2271=""),"△内部转账要在「对方账户」写上另一头",IF(AND($L2271="内部转账",$M2271=$C2271),"※对方账户跟本账户是同一个",IF(AND($L2271&lt;&gt;"内部转账",$M2271&lt;&gt;""),"△填了对方账户，但类别不是内部转账",IF($H2271&lt;0,"△这一笔之后该账户余额成负数了，核一下",""))))))))))))</f>
        <v/>
      </c>
    </row>
    <row r="2272">
      <c r="A2272" s="17">
        <f>IF($C2272="","",COUNTA($C$5:$C2272))</f>
        <v/>
      </c>
      <c r="B2272" s="20" t="n"/>
      <c r="C2272" s="18" t="n"/>
      <c r="D2272" s="18" t="n"/>
      <c r="E2272" s="26" t="n"/>
      <c r="F2272" s="19" t="n"/>
      <c r="G2272" s="19" t="n"/>
      <c r="H2272" s="27">
        <f>IF($C2272="","",ROUND(SUMIF(账户表,$C2272,账户期初)+SUMIFS($F$5:F2272,$C$5:C2272,$C2272)-SUMIFS($G$5:G2272,$C$5:C2272,$C2272),2))</f>
        <v/>
      </c>
      <c r="I2272" s="18" t="n"/>
      <c r="J2272" s="18" t="n"/>
      <c r="K2272" s="28">
        <f>IF($B2272="","",--TEXT($B2272,"yyyymm"))</f>
        <v/>
      </c>
      <c r="L2272" s="29">
        <f>IF($D2272="","",IFERROR(INDEX(类别属性,MATCH($D2272,类别表,0)),""))</f>
        <v/>
      </c>
      <c r="M2272" s="18" t="n"/>
      <c r="N2272" s="18" t="n"/>
      <c r="O2272" s="26" t="n"/>
      <c r="P2272" s="21">
        <f>IF($C2272="","",IF(ISNA(MATCH($C2272,账户表,0)),"※这个账户不在【基础资料】的账户档案里",IF($B2272="","※没填日期，这一笔不会进任何月份的报表",IF(AND($F2272&lt;&gt;"",$G2272&lt;&gt;""),"※收入和支出不能同时填",IF(AND(N($F2272)=0,N($G2272)=0),"※收入和支出都没填",IF(OR(N($F2272)&lt;0,N($G2272)&lt;0),"※金额不能填负数，方向反了就换一列填",IF($D2272="","※没填收支类别，分类报表会漏掉这一笔",IF(ISNA(MATCH($D2272,类别表,0)),"※收支类别不在【基础资料】的清单里",IF(AND($L2272="内部转账",$M2272=""),"△内部转账要在「对方账户」写上另一头",IF(AND($L2272="内部转账",$M2272=$C2272),"※对方账户跟本账户是同一个",IF(AND($L2272&lt;&gt;"内部转账",$M2272&lt;&gt;""),"△填了对方账户，但类别不是内部转账",IF($H2272&lt;0,"△这一笔之后该账户余额成负数了，核一下",""))))))))))))</f>
        <v/>
      </c>
    </row>
    <row r="2273">
      <c r="A2273" s="17">
        <f>IF($C2273="","",COUNTA($C$5:$C2273))</f>
        <v/>
      </c>
      <c r="B2273" s="20" t="n"/>
      <c r="C2273" s="18" t="n"/>
      <c r="D2273" s="18" t="n"/>
      <c r="E2273" s="26" t="n"/>
      <c r="F2273" s="19" t="n"/>
      <c r="G2273" s="19" t="n"/>
      <c r="H2273" s="27">
        <f>IF($C2273="","",ROUND(SUMIF(账户表,$C2273,账户期初)+SUMIFS($F$5:F2273,$C$5:C2273,$C2273)-SUMIFS($G$5:G2273,$C$5:C2273,$C2273),2))</f>
        <v/>
      </c>
      <c r="I2273" s="18" t="n"/>
      <c r="J2273" s="18" t="n"/>
      <c r="K2273" s="28">
        <f>IF($B2273="","",--TEXT($B2273,"yyyymm"))</f>
        <v/>
      </c>
      <c r="L2273" s="29">
        <f>IF($D2273="","",IFERROR(INDEX(类别属性,MATCH($D2273,类别表,0)),""))</f>
        <v/>
      </c>
      <c r="M2273" s="18" t="n"/>
      <c r="N2273" s="18" t="n"/>
      <c r="O2273" s="26" t="n"/>
      <c r="P2273" s="21">
        <f>IF($C2273="","",IF(ISNA(MATCH($C2273,账户表,0)),"※这个账户不在【基础资料】的账户档案里",IF($B2273="","※没填日期，这一笔不会进任何月份的报表",IF(AND($F2273&lt;&gt;"",$G2273&lt;&gt;""),"※收入和支出不能同时填",IF(AND(N($F2273)=0,N($G2273)=0),"※收入和支出都没填",IF(OR(N($F2273)&lt;0,N($G2273)&lt;0),"※金额不能填负数，方向反了就换一列填",IF($D2273="","※没填收支类别，分类报表会漏掉这一笔",IF(ISNA(MATCH($D2273,类别表,0)),"※收支类别不在【基础资料】的清单里",IF(AND($L2273="内部转账",$M2273=""),"△内部转账要在「对方账户」写上另一头",IF(AND($L2273="内部转账",$M2273=$C2273),"※对方账户跟本账户是同一个",IF(AND($L2273&lt;&gt;"内部转账",$M2273&lt;&gt;""),"△填了对方账户，但类别不是内部转账",IF($H2273&lt;0,"△这一笔之后该账户余额成负数了，核一下",""))))))))))))</f>
        <v/>
      </c>
    </row>
    <row r="2274">
      <c r="A2274" s="17">
        <f>IF($C2274="","",COUNTA($C$5:$C2274))</f>
        <v/>
      </c>
      <c r="B2274" s="20" t="n"/>
      <c r="C2274" s="18" t="n"/>
      <c r="D2274" s="18" t="n"/>
      <c r="E2274" s="26" t="n"/>
      <c r="F2274" s="19" t="n"/>
      <c r="G2274" s="19" t="n"/>
      <c r="H2274" s="27">
        <f>IF($C2274="","",ROUND(SUMIF(账户表,$C2274,账户期初)+SUMIFS($F$5:F2274,$C$5:C2274,$C2274)-SUMIFS($G$5:G2274,$C$5:C2274,$C2274),2))</f>
        <v/>
      </c>
      <c r="I2274" s="18" t="n"/>
      <c r="J2274" s="18" t="n"/>
      <c r="K2274" s="28">
        <f>IF($B2274="","",--TEXT($B2274,"yyyymm"))</f>
        <v/>
      </c>
      <c r="L2274" s="29">
        <f>IF($D2274="","",IFERROR(INDEX(类别属性,MATCH($D2274,类别表,0)),""))</f>
        <v/>
      </c>
      <c r="M2274" s="18" t="n"/>
      <c r="N2274" s="18" t="n"/>
      <c r="O2274" s="26" t="n"/>
      <c r="P2274" s="21">
        <f>IF($C2274="","",IF(ISNA(MATCH($C2274,账户表,0)),"※这个账户不在【基础资料】的账户档案里",IF($B2274="","※没填日期，这一笔不会进任何月份的报表",IF(AND($F2274&lt;&gt;"",$G2274&lt;&gt;""),"※收入和支出不能同时填",IF(AND(N($F2274)=0,N($G2274)=0),"※收入和支出都没填",IF(OR(N($F2274)&lt;0,N($G2274)&lt;0),"※金额不能填负数，方向反了就换一列填",IF($D2274="","※没填收支类别，分类报表会漏掉这一笔",IF(ISNA(MATCH($D2274,类别表,0)),"※收支类别不在【基础资料】的清单里",IF(AND($L2274="内部转账",$M2274=""),"△内部转账要在「对方账户」写上另一头",IF(AND($L2274="内部转账",$M2274=$C2274),"※对方账户跟本账户是同一个",IF(AND($L2274&lt;&gt;"内部转账",$M2274&lt;&gt;""),"△填了对方账户，但类别不是内部转账",IF($H2274&lt;0,"△这一笔之后该账户余额成负数了，核一下",""))))))))))))</f>
        <v/>
      </c>
    </row>
    <row r="2275">
      <c r="A2275" s="17">
        <f>IF($C2275="","",COUNTA($C$5:$C2275))</f>
        <v/>
      </c>
      <c r="B2275" s="20" t="n"/>
      <c r="C2275" s="18" t="n"/>
      <c r="D2275" s="18" t="n"/>
      <c r="E2275" s="26" t="n"/>
      <c r="F2275" s="19" t="n"/>
      <c r="G2275" s="19" t="n"/>
      <c r="H2275" s="27">
        <f>IF($C2275="","",ROUND(SUMIF(账户表,$C2275,账户期初)+SUMIFS($F$5:F2275,$C$5:C2275,$C2275)-SUMIFS($G$5:G2275,$C$5:C2275,$C2275),2))</f>
        <v/>
      </c>
      <c r="I2275" s="18" t="n"/>
      <c r="J2275" s="18" t="n"/>
      <c r="K2275" s="28">
        <f>IF($B2275="","",--TEXT($B2275,"yyyymm"))</f>
        <v/>
      </c>
      <c r="L2275" s="29">
        <f>IF($D2275="","",IFERROR(INDEX(类别属性,MATCH($D2275,类别表,0)),""))</f>
        <v/>
      </c>
      <c r="M2275" s="18" t="n"/>
      <c r="N2275" s="18" t="n"/>
      <c r="O2275" s="26" t="n"/>
      <c r="P2275" s="21">
        <f>IF($C2275="","",IF(ISNA(MATCH($C2275,账户表,0)),"※这个账户不在【基础资料】的账户档案里",IF($B2275="","※没填日期，这一笔不会进任何月份的报表",IF(AND($F2275&lt;&gt;"",$G2275&lt;&gt;""),"※收入和支出不能同时填",IF(AND(N($F2275)=0,N($G2275)=0),"※收入和支出都没填",IF(OR(N($F2275)&lt;0,N($G2275)&lt;0),"※金额不能填负数，方向反了就换一列填",IF($D2275="","※没填收支类别，分类报表会漏掉这一笔",IF(ISNA(MATCH($D2275,类别表,0)),"※收支类别不在【基础资料】的清单里",IF(AND($L2275="内部转账",$M2275=""),"△内部转账要在「对方账户」写上另一头",IF(AND($L2275="内部转账",$M2275=$C2275),"※对方账户跟本账户是同一个",IF(AND($L2275&lt;&gt;"内部转账",$M2275&lt;&gt;""),"△填了对方账户，但类别不是内部转账",IF($H2275&lt;0,"△这一笔之后该账户余额成负数了，核一下",""))))))))))))</f>
        <v/>
      </c>
    </row>
    <row r="2276">
      <c r="A2276" s="17">
        <f>IF($C2276="","",COUNTA($C$5:$C2276))</f>
        <v/>
      </c>
      <c r="B2276" s="20" t="n"/>
      <c r="C2276" s="18" t="n"/>
      <c r="D2276" s="18" t="n"/>
      <c r="E2276" s="26" t="n"/>
      <c r="F2276" s="19" t="n"/>
      <c r="G2276" s="19" t="n"/>
      <c r="H2276" s="27">
        <f>IF($C2276="","",ROUND(SUMIF(账户表,$C2276,账户期初)+SUMIFS($F$5:F2276,$C$5:C2276,$C2276)-SUMIFS($G$5:G2276,$C$5:C2276,$C2276),2))</f>
        <v/>
      </c>
      <c r="I2276" s="18" t="n"/>
      <c r="J2276" s="18" t="n"/>
      <c r="K2276" s="28">
        <f>IF($B2276="","",--TEXT($B2276,"yyyymm"))</f>
        <v/>
      </c>
      <c r="L2276" s="29">
        <f>IF($D2276="","",IFERROR(INDEX(类别属性,MATCH($D2276,类别表,0)),""))</f>
        <v/>
      </c>
      <c r="M2276" s="18" t="n"/>
      <c r="N2276" s="18" t="n"/>
      <c r="O2276" s="26" t="n"/>
      <c r="P2276" s="21">
        <f>IF($C2276="","",IF(ISNA(MATCH($C2276,账户表,0)),"※这个账户不在【基础资料】的账户档案里",IF($B2276="","※没填日期，这一笔不会进任何月份的报表",IF(AND($F2276&lt;&gt;"",$G2276&lt;&gt;""),"※收入和支出不能同时填",IF(AND(N($F2276)=0,N($G2276)=0),"※收入和支出都没填",IF(OR(N($F2276)&lt;0,N($G2276)&lt;0),"※金额不能填负数，方向反了就换一列填",IF($D2276="","※没填收支类别，分类报表会漏掉这一笔",IF(ISNA(MATCH($D2276,类别表,0)),"※收支类别不在【基础资料】的清单里",IF(AND($L2276="内部转账",$M2276=""),"△内部转账要在「对方账户」写上另一头",IF(AND($L2276="内部转账",$M2276=$C2276),"※对方账户跟本账户是同一个",IF(AND($L2276&lt;&gt;"内部转账",$M2276&lt;&gt;""),"△填了对方账户，但类别不是内部转账",IF($H2276&lt;0,"△这一笔之后该账户余额成负数了，核一下",""))))))))))))</f>
        <v/>
      </c>
    </row>
    <row r="2277">
      <c r="A2277" s="17">
        <f>IF($C2277="","",COUNTA($C$5:$C2277))</f>
        <v/>
      </c>
      <c r="B2277" s="20" t="n"/>
      <c r="C2277" s="18" t="n"/>
      <c r="D2277" s="18" t="n"/>
      <c r="E2277" s="26" t="n"/>
      <c r="F2277" s="19" t="n"/>
      <c r="G2277" s="19" t="n"/>
      <c r="H2277" s="27">
        <f>IF($C2277="","",ROUND(SUMIF(账户表,$C2277,账户期初)+SUMIFS($F$5:F2277,$C$5:C2277,$C2277)-SUMIFS($G$5:G2277,$C$5:C2277,$C2277),2))</f>
        <v/>
      </c>
      <c r="I2277" s="18" t="n"/>
      <c r="J2277" s="18" t="n"/>
      <c r="K2277" s="28">
        <f>IF($B2277="","",--TEXT($B2277,"yyyymm"))</f>
        <v/>
      </c>
      <c r="L2277" s="29">
        <f>IF($D2277="","",IFERROR(INDEX(类别属性,MATCH($D2277,类别表,0)),""))</f>
        <v/>
      </c>
      <c r="M2277" s="18" t="n"/>
      <c r="N2277" s="18" t="n"/>
      <c r="O2277" s="26" t="n"/>
      <c r="P2277" s="21">
        <f>IF($C2277="","",IF(ISNA(MATCH($C2277,账户表,0)),"※这个账户不在【基础资料】的账户档案里",IF($B2277="","※没填日期，这一笔不会进任何月份的报表",IF(AND($F2277&lt;&gt;"",$G2277&lt;&gt;""),"※收入和支出不能同时填",IF(AND(N($F2277)=0,N($G2277)=0),"※收入和支出都没填",IF(OR(N($F2277)&lt;0,N($G2277)&lt;0),"※金额不能填负数，方向反了就换一列填",IF($D2277="","※没填收支类别，分类报表会漏掉这一笔",IF(ISNA(MATCH($D2277,类别表,0)),"※收支类别不在【基础资料】的清单里",IF(AND($L2277="内部转账",$M2277=""),"△内部转账要在「对方账户」写上另一头",IF(AND($L2277="内部转账",$M2277=$C2277),"※对方账户跟本账户是同一个",IF(AND($L2277&lt;&gt;"内部转账",$M2277&lt;&gt;""),"△填了对方账户，但类别不是内部转账",IF($H2277&lt;0,"△这一笔之后该账户余额成负数了，核一下",""))))))))))))</f>
        <v/>
      </c>
    </row>
    <row r="2278">
      <c r="A2278" s="17">
        <f>IF($C2278="","",COUNTA($C$5:$C2278))</f>
        <v/>
      </c>
      <c r="B2278" s="20" t="n"/>
      <c r="C2278" s="18" t="n"/>
      <c r="D2278" s="18" t="n"/>
      <c r="E2278" s="26" t="n"/>
      <c r="F2278" s="19" t="n"/>
      <c r="G2278" s="19" t="n"/>
      <c r="H2278" s="27">
        <f>IF($C2278="","",ROUND(SUMIF(账户表,$C2278,账户期初)+SUMIFS($F$5:F2278,$C$5:C2278,$C2278)-SUMIFS($G$5:G2278,$C$5:C2278,$C2278),2))</f>
        <v/>
      </c>
      <c r="I2278" s="18" t="n"/>
      <c r="J2278" s="18" t="n"/>
      <c r="K2278" s="28">
        <f>IF($B2278="","",--TEXT($B2278,"yyyymm"))</f>
        <v/>
      </c>
      <c r="L2278" s="29">
        <f>IF($D2278="","",IFERROR(INDEX(类别属性,MATCH($D2278,类别表,0)),""))</f>
        <v/>
      </c>
      <c r="M2278" s="18" t="n"/>
      <c r="N2278" s="18" t="n"/>
      <c r="O2278" s="26" t="n"/>
      <c r="P2278" s="21">
        <f>IF($C2278="","",IF(ISNA(MATCH($C2278,账户表,0)),"※这个账户不在【基础资料】的账户档案里",IF($B2278="","※没填日期，这一笔不会进任何月份的报表",IF(AND($F2278&lt;&gt;"",$G2278&lt;&gt;""),"※收入和支出不能同时填",IF(AND(N($F2278)=0,N($G2278)=0),"※收入和支出都没填",IF(OR(N($F2278)&lt;0,N($G2278)&lt;0),"※金额不能填负数，方向反了就换一列填",IF($D2278="","※没填收支类别，分类报表会漏掉这一笔",IF(ISNA(MATCH($D2278,类别表,0)),"※收支类别不在【基础资料】的清单里",IF(AND($L2278="内部转账",$M2278=""),"△内部转账要在「对方账户」写上另一头",IF(AND($L2278="内部转账",$M2278=$C2278),"※对方账户跟本账户是同一个",IF(AND($L2278&lt;&gt;"内部转账",$M2278&lt;&gt;""),"△填了对方账户，但类别不是内部转账",IF($H2278&lt;0,"△这一笔之后该账户余额成负数了，核一下",""))))))))))))</f>
        <v/>
      </c>
    </row>
    <row r="2279">
      <c r="A2279" s="17">
        <f>IF($C2279="","",COUNTA($C$5:$C2279))</f>
        <v/>
      </c>
      <c r="B2279" s="20" t="n"/>
      <c r="C2279" s="18" t="n"/>
      <c r="D2279" s="18" t="n"/>
      <c r="E2279" s="26" t="n"/>
      <c r="F2279" s="19" t="n"/>
      <c r="G2279" s="19" t="n"/>
      <c r="H2279" s="27">
        <f>IF($C2279="","",ROUND(SUMIF(账户表,$C2279,账户期初)+SUMIFS($F$5:F2279,$C$5:C2279,$C2279)-SUMIFS($G$5:G2279,$C$5:C2279,$C2279),2))</f>
        <v/>
      </c>
      <c r="I2279" s="18" t="n"/>
      <c r="J2279" s="18" t="n"/>
      <c r="K2279" s="28">
        <f>IF($B2279="","",--TEXT($B2279,"yyyymm"))</f>
        <v/>
      </c>
      <c r="L2279" s="29">
        <f>IF($D2279="","",IFERROR(INDEX(类别属性,MATCH($D2279,类别表,0)),""))</f>
        <v/>
      </c>
      <c r="M2279" s="18" t="n"/>
      <c r="N2279" s="18" t="n"/>
      <c r="O2279" s="26" t="n"/>
      <c r="P2279" s="21">
        <f>IF($C2279="","",IF(ISNA(MATCH($C2279,账户表,0)),"※这个账户不在【基础资料】的账户档案里",IF($B2279="","※没填日期，这一笔不会进任何月份的报表",IF(AND($F2279&lt;&gt;"",$G2279&lt;&gt;""),"※收入和支出不能同时填",IF(AND(N($F2279)=0,N($G2279)=0),"※收入和支出都没填",IF(OR(N($F2279)&lt;0,N($G2279)&lt;0),"※金额不能填负数，方向反了就换一列填",IF($D2279="","※没填收支类别，分类报表会漏掉这一笔",IF(ISNA(MATCH($D2279,类别表,0)),"※收支类别不在【基础资料】的清单里",IF(AND($L2279="内部转账",$M2279=""),"△内部转账要在「对方账户」写上另一头",IF(AND($L2279="内部转账",$M2279=$C2279),"※对方账户跟本账户是同一个",IF(AND($L2279&lt;&gt;"内部转账",$M2279&lt;&gt;""),"△填了对方账户，但类别不是内部转账",IF($H2279&lt;0,"△这一笔之后该账户余额成负数了，核一下",""))))))))))))</f>
        <v/>
      </c>
    </row>
    <row r="2280">
      <c r="A2280" s="17">
        <f>IF($C2280="","",COUNTA($C$5:$C2280))</f>
        <v/>
      </c>
      <c r="B2280" s="20" t="n"/>
      <c r="C2280" s="18" t="n"/>
      <c r="D2280" s="18" t="n"/>
      <c r="E2280" s="26" t="n"/>
      <c r="F2280" s="19" t="n"/>
      <c r="G2280" s="19" t="n"/>
      <c r="H2280" s="27">
        <f>IF($C2280="","",ROUND(SUMIF(账户表,$C2280,账户期初)+SUMIFS($F$5:F2280,$C$5:C2280,$C2280)-SUMIFS($G$5:G2280,$C$5:C2280,$C2280),2))</f>
        <v/>
      </c>
      <c r="I2280" s="18" t="n"/>
      <c r="J2280" s="18" t="n"/>
      <c r="K2280" s="28">
        <f>IF($B2280="","",--TEXT($B2280,"yyyymm"))</f>
        <v/>
      </c>
      <c r="L2280" s="29">
        <f>IF($D2280="","",IFERROR(INDEX(类别属性,MATCH($D2280,类别表,0)),""))</f>
        <v/>
      </c>
      <c r="M2280" s="18" t="n"/>
      <c r="N2280" s="18" t="n"/>
      <c r="O2280" s="26" t="n"/>
      <c r="P2280" s="21">
        <f>IF($C2280="","",IF(ISNA(MATCH($C2280,账户表,0)),"※这个账户不在【基础资料】的账户档案里",IF($B2280="","※没填日期，这一笔不会进任何月份的报表",IF(AND($F2280&lt;&gt;"",$G2280&lt;&gt;""),"※收入和支出不能同时填",IF(AND(N($F2280)=0,N($G2280)=0),"※收入和支出都没填",IF(OR(N($F2280)&lt;0,N($G2280)&lt;0),"※金额不能填负数，方向反了就换一列填",IF($D2280="","※没填收支类别，分类报表会漏掉这一笔",IF(ISNA(MATCH($D2280,类别表,0)),"※收支类别不在【基础资料】的清单里",IF(AND($L2280="内部转账",$M2280=""),"△内部转账要在「对方账户」写上另一头",IF(AND($L2280="内部转账",$M2280=$C2280),"※对方账户跟本账户是同一个",IF(AND($L2280&lt;&gt;"内部转账",$M2280&lt;&gt;""),"△填了对方账户，但类别不是内部转账",IF($H2280&lt;0,"△这一笔之后该账户余额成负数了，核一下",""))))))))))))</f>
        <v/>
      </c>
    </row>
    <row r="2281">
      <c r="A2281" s="17">
        <f>IF($C2281="","",COUNTA($C$5:$C2281))</f>
        <v/>
      </c>
      <c r="B2281" s="20" t="n"/>
      <c r="C2281" s="18" t="n"/>
      <c r="D2281" s="18" t="n"/>
      <c r="E2281" s="26" t="n"/>
      <c r="F2281" s="19" t="n"/>
      <c r="G2281" s="19" t="n"/>
      <c r="H2281" s="27">
        <f>IF($C2281="","",ROUND(SUMIF(账户表,$C2281,账户期初)+SUMIFS($F$5:F2281,$C$5:C2281,$C2281)-SUMIFS($G$5:G2281,$C$5:C2281,$C2281),2))</f>
        <v/>
      </c>
      <c r="I2281" s="18" t="n"/>
      <c r="J2281" s="18" t="n"/>
      <c r="K2281" s="28">
        <f>IF($B2281="","",--TEXT($B2281,"yyyymm"))</f>
        <v/>
      </c>
      <c r="L2281" s="29">
        <f>IF($D2281="","",IFERROR(INDEX(类别属性,MATCH($D2281,类别表,0)),""))</f>
        <v/>
      </c>
      <c r="M2281" s="18" t="n"/>
      <c r="N2281" s="18" t="n"/>
      <c r="O2281" s="26" t="n"/>
      <c r="P2281" s="21">
        <f>IF($C2281="","",IF(ISNA(MATCH($C2281,账户表,0)),"※这个账户不在【基础资料】的账户档案里",IF($B2281="","※没填日期，这一笔不会进任何月份的报表",IF(AND($F2281&lt;&gt;"",$G2281&lt;&gt;""),"※收入和支出不能同时填",IF(AND(N($F2281)=0,N($G2281)=0),"※收入和支出都没填",IF(OR(N($F2281)&lt;0,N($G2281)&lt;0),"※金额不能填负数，方向反了就换一列填",IF($D2281="","※没填收支类别，分类报表会漏掉这一笔",IF(ISNA(MATCH($D2281,类别表,0)),"※收支类别不在【基础资料】的清单里",IF(AND($L2281="内部转账",$M2281=""),"△内部转账要在「对方账户」写上另一头",IF(AND($L2281="内部转账",$M2281=$C2281),"※对方账户跟本账户是同一个",IF(AND($L2281&lt;&gt;"内部转账",$M2281&lt;&gt;""),"△填了对方账户，但类别不是内部转账",IF($H2281&lt;0,"△这一笔之后该账户余额成负数了，核一下",""))))))))))))</f>
        <v/>
      </c>
    </row>
    <row r="2282">
      <c r="A2282" s="17">
        <f>IF($C2282="","",COUNTA($C$5:$C2282))</f>
        <v/>
      </c>
      <c r="B2282" s="20" t="n"/>
      <c r="C2282" s="18" t="n"/>
      <c r="D2282" s="18" t="n"/>
      <c r="E2282" s="26" t="n"/>
      <c r="F2282" s="19" t="n"/>
      <c r="G2282" s="19" t="n"/>
      <c r="H2282" s="27">
        <f>IF($C2282="","",ROUND(SUMIF(账户表,$C2282,账户期初)+SUMIFS($F$5:F2282,$C$5:C2282,$C2282)-SUMIFS($G$5:G2282,$C$5:C2282,$C2282),2))</f>
        <v/>
      </c>
      <c r="I2282" s="18" t="n"/>
      <c r="J2282" s="18" t="n"/>
      <c r="K2282" s="28">
        <f>IF($B2282="","",--TEXT($B2282,"yyyymm"))</f>
        <v/>
      </c>
      <c r="L2282" s="29">
        <f>IF($D2282="","",IFERROR(INDEX(类别属性,MATCH($D2282,类别表,0)),""))</f>
        <v/>
      </c>
      <c r="M2282" s="18" t="n"/>
      <c r="N2282" s="18" t="n"/>
      <c r="O2282" s="26" t="n"/>
      <c r="P2282" s="21">
        <f>IF($C2282="","",IF(ISNA(MATCH($C2282,账户表,0)),"※这个账户不在【基础资料】的账户档案里",IF($B2282="","※没填日期，这一笔不会进任何月份的报表",IF(AND($F2282&lt;&gt;"",$G2282&lt;&gt;""),"※收入和支出不能同时填",IF(AND(N($F2282)=0,N($G2282)=0),"※收入和支出都没填",IF(OR(N($F2282)&lt;0,N($G2282)&lt;0),"※金额不能填负数，方向反了就换一列填",IF($D2282="","※没填收支类别，分类报表会漏掉这一笔",IF(ISNA(MATCH($D2282,类别表,0)),"※收支类别不在【基础资料】的清单里",IF(AND($L2282="内部转账",$M2282=""),"△内部转账要在「对方账户」写上另一头",IF(AND($L2282="内部转账",$M2282=$C2282),"※对方账户跟本账户是同一个",IF(AND($L2282&lt;&gt;"内部转账",$M2282&lt;&gt;""),"△填了对方账户，但类别不是内部转账",IF($H2282&lt;0,"△这一笔之后该账户余额成负数了，核一下",""))))))))))))</f>
        <v/>
      </c>
    </row>
    <row r="2283">
      <c r="A2283" s="17">
        <f>IF($C2283="","",COUNTA($C$5:$C2283))</f>
        <v/>
      </c>
      <c r="B2283" s="20" t="n"/>
      <c r="C2283" s="18" t="n"/>
      <c r="D2283" s="18" t="n"/>
      <c r="E2283" s="26" t="n"/>
      <c r="F2283" s="19" t="n"/>
      <c r="G2283" s="19" t="n"/>
      <c r="H2283" s="27">
        <f>IF($C2283="","",ROUND(SUMIF(账户表,$C2283,账户期初)+SUMIFS($F$5:F2283,$C$5:C2283,$C2283)-SUMIFS($G$5:G2283,$C$5:C2283,$C2283),2))</f>
        <v/>
      </c>
      <c r="I2283" s="18" t="n"/>
      <c r="J2283" s="18" t="n"/>
      <c r="K2283" s="28">
        <f>IF($B2283="","",--TEXT($B2283,"yyyymm"))</f>
        <v/>
      </c>
      <c r="L2283" s="29">
        <f>IF($D2283="","",IFERROR(INDEX(类别属性,MATCH($D2283,类别表,0)),""))</f>
        <v/>
      </c>
      <c r="M2283" s="18" t="n"/>
      <c r="N2283" s="18" t="n"/>
      <c r="O2283" s="26" t="n"/>
      <c r="P2283" s="21">
        <f>IF($C2283="","",IF(ISNA(MATCH($C2283,账户表,0)),"※这个账户不在【基础资料】的账户档案里",IF($B2283="","※没填日期，这一笔不会进任何月份的报表",IF(AND($F2283&lt;&gt;"",$G2283&lt;&gt;""),"※收入和支出不能同时填",IF(AND(N($F2283)=0,N($G2283)=0),"※收入和支出都没填",IF(OR(N($F2283)&lt;0,N($G2283)&lt;0),"※金额不能填负数，方向反了就换一列填",IF($D2283="","※没填收支类别，分类报表会漏掉这一笔",IF(ISNA(MATCH($D2283,类别表,0)),"※收支类别不在【基础资料】的清单里",IF(AND($L2283="内部转账",$M2283=""),"△内部转账要在「对方账户」写上另一头",IF(AND($L2283="内部转账",$M2283=$C2283),"※对方账户跟本账户是同一个",IF(AND($L2283&lt;&gt;"内部转账",$M2283&lt;&gt;""),"△填了对方账户，但类别不是内部转账",IF($H2283&lt;0,"△这一笔之后该账户余额成负数了，核一下",""))))))))))))</f>
        <v/>
      </c>
    </row>
    <row r="2284">
      <c r="A2284" s="17">
        <f>IF($C2284="","",COUNTA($C$5:$C2284))</f>
        <v/>
      </c>
      <c r="B2284" s="20" t="n"/>
      <c r="C2284" s="18" t="n"/>
      <c r="D2284" s="18" t="n"/>
      <c r="E2284" s="26" t="n"/>
      <c r="F2284" s="19" t="n"/>
      <c r="G2284" s="19" t="n"/>
      <c r="H2284" s="27">
        <f>IF($C2284="","",ROUND(SUMIF(账户表,$C2284,账户期初)+SUMIFS($F$5:F2284,$C$5:C2284,$C2284)-SUMIFS($G$5:G2284,$C$5:C2284,$C2284),2))</f>
        <v/>
      </c>
      <c r="I2284" s="18" t="n"/>
      <c r="J2284" s="18" t="n"/>
      <c r="K2284" s="28">
        <f>IF($B2284="","",--TEXT($B2284,"yyyymm"))</f>
        <v/>
      </c>
      <c r="L2284" s="29">
        <f>IF($D2284="","",IFERROR(INDEX(类别属性,MATCH($D2284,类别表,0)),""))</f>
        <v/>
      </c>
      <c r="M2284" s="18" t="n"/>
      <c r="N2284" s="18" t="n"/>
      <c r="O2284" s="26" t="n"/>
      <c r="P2284" s="21">
        <f>IF($C2284="","",IF(ISNA(MATCH($C2284,账户表,0)),"※这个账户不在【基础资料】的账户档案里",IF($B2284="","※没填日期，这一笔不会进任何月份的报表",IF(AND($F2284&lt;&gt;"",$G2284&lt;&gt;""),"※收入和支出不能同时填",IF(AND(N($F2284)=0,N($G2284)=0),"※收入和支出都没填",IF(OR(N($F2284)&lt;0,N($G2284)&lt;0),"※金额不能填负数，方向反了就换一列填",IF($D2284="","※没填收支类别，分类报表会漏掉这一笔",IF(ISNA(MATCH($D2284,类别表,0)),"※收支类别不在【基础资料】的清单里",IF(AND($L2284="内部转账",$M2284=""),"△内部转账要在「对方账户」写上另一头",IF(AND($L2284="内部转账",$M2284=$C2284),"※对方账户跟本账户是同一个",IF(AND($L2284&lt;&gt;"内部转账",$M2284&lt;&gt;""),"△填了对方账户，但类别不是内部转账",IF($H2284&lt;0,"△这一笔之后该账户余额成负数了，核一下",""))))))))))))</f>
        <v/>
      </c>
    </row>
    <row r="2285">
      <c r="A2285" s="17">
        <f>IF($C2285="","",COUNTA($C$5:$C2285))</f>
        <v/>
      </c>
      <c r="B2285" s="20" t="n"/>
      <c r="C2285" s="18" t="n"/>
      <c r="D2285" s="18" t="n"/>
      <c r="E2285" s="26" t="n"/>
      <c r="F2285" s="19" t="n"/>
      <c r="G2285" s="19" t="n"/>
      <c r="H2285" s="27">
        <f>IF($C2285="","",ROUND(SUMIF(账户表,$C2285,账户期初)+SUMIFS($F$5:F2285,$C$5:C2285,$C2285)-SUMIFS($G$5:G2285,$C$5:C2285,$C2285),2))</f>
        <v/>
      </c>
      <c r="I2285" s="18" t="n"/>
      <c r="J2285" s="18" t="n"/>
      <c r="K2285" s="28">
        <f>IF($B2285="","",--TEXT($B2285,"yyyymm"))</f>
        <v/>
      </c>
      <c r="L2285" s="29">
        <f>IF($D2285="","",IFERROR(INDEX(类别属性,MATCH($D2285,类别表,0)),""))</f>
        <v/>
      </c>
      <c r="M2285" s="18" t="n"/>
      <c r="N2285" s="18" t="n"/>
      <c r="O2285" s="26" t="n"/>
      <c r="P2285" s="21">
        <f>IF($C2285="","",IF(ISNA(MATCH($C2285,账户表,0)),"※这个账户不在【基础资料】的账户档案里",IF($B2285="","※没填日期，这一笔不会进任何月份的报表",IF(AND($F2285&lt;&gt;"",$G2285&lt;&gt;""),"※收入和支出不能同时填",IF(AND(N($F2285)=0,N($G2285)=0),"※收入和支出都没填",IF(OR(N($F2285)&lt;0,N($G2285)&lt;0),"※金额不能填负数，方向反了就换一列填",IF($D2285="","※没填收支类别，分类报表会漏掉这一笔",IF(ISNA(MATCH($D2285,类别表,0)),"※收支类别不在【基础资料】的清单里",IF(AND($L2285="内部转账",$M2285=""),"△内部转账要在「对方账户」写上另一头",IF(AND($L2285="内部转账",$M2285=$C2285),"※对方账户跟本账户是同一个",IF(AND($L2285&lt;&gt;"内部转账",$M2285&lt;&gt;""),"△填了对方账户，但类别不是内部转账",IF($H2285&lt;0,"△这一笔之后该账户余额成负数了，核一下",""))))))))))))</f>
        <v/>
      </c>
    </row>
    <row r="2286">
      <c r="A2286" s="17">
        <f>IF($C2286="","",COUNTA($C$5:$C2286))</f>
        <v/>
      </c>
      <c r="B2286" s="20" t="n"/>
      <c r="C2286" s="18" t="n"/>
      <c r="D2286" s="18" t="n"/>
      <c r="E2286" s="26" t="n"/>
      <c r="F2286" s="19" t="n"/>
      <c r="G2286" s="19" t="n"/>
      <c r="H2286" s="27">
        <f>IF($C2286="","",ROUND(SUMIF(账户表,$C2286,账户期初)+SUMIFS($F$5:F2286,$C$5:C2286,$C2286)-SUMIFS($G$5:G2286,$C$5:C2286,$C2286),2))</f>
        <v/>
      </c>
      <c r="I2286" s="18" t="n"/>
      <c r="J2286" s="18" t="n"/>
      <c r="K2286" s="28">
        <f>IF($B2286="","",--TEXT($B2286,"yyyymm"))</f>
        <v/>
      </c>
      <c r="L2286" s="29">
        <f>IF($D2286="","",IFERROR(INDEX(类别属性,MATCH($D2286,类别表,0)),""))</f>
        <v/>
      </c>
      <c r="M2286" s="18" t="n"/>
      <c r="N2286" s="18" t="n"/>
      <c r="O2286" s="26" t="n"/>
      <c r="P2286" s="21">
        <f>IF($C2286="","",IF(ISNA(MATCH($C2286,账户表,0)),"※这个账户不在【基础资料】的账户档案里",IF($B2286="","※没填日期，这一笔不会进任何月份的报表",IF(AND($F2286&lt;&gt;"",$G2286&lt;&gt;""),"※收入和支出不能同时填",IF(AND(N($F2286)=0,N($G2286)=0),"※收入和支出都没填",IF(OR(N($F2286)&lt;0,N($G2286)&lt;0),"※金额不能填负数，方向反了就换一列填",IF($D2286="","※没填收支类别，分类报表会漏掉这一笔",IF(ISNA(MATCH($D2286,类别表,0)),"※收支类别不在【基础资料】的清单里",IF(AND($L2286="内部转账",$M2286=""),"△内部转账要在「对方账户」写上另一头",IF(AND($L2286="内部转账",$M2286=$C2286),"※对方账户跟本账户是同一个",IF(AND($L2286&lt;&gt;"内部转账",$M2286&lt;&gt;""),"△填了对方账户，但类别不是内部转账",IF($H2286&lt;0,"△这一笔之后该账户余额成负数了，核一下",""))))))))))))</f>
        <v/>
      </c>
    </row>
    <row r="2287">
      <c r="A2287" s="17">
        <f>IF($C2287="","",COUNTA($C$5:$C2287))</f>
        <v/>
      </c>
      <c r="B2287" s="20" t="n"/>
      <c r="C2287" s="18" t="n"/>
      <c r="D2287" s="18" t="n"/>
      <c r="E2287" s="26" t="n"/>
      <c r="F2287" s="19" t="n"/>
      <c r="G2287" s="19" t="n"/>
      <c r="H2287" s="27">
        <f>IF($C2287="","",ROUND(SUMIF(账户表,$C2287,账户期初)+SUMIFS($F$5:F2287,$C$5:C2287,$C2287)-SUMIFS($G$5:G2287,$C$5:C2287,$C2287),2))</f>
        <v/>
      </c>
      <c r="I2287" s="18" t="n"/>
      <c r="J2287" s="18" t="n"/>
      <c r="K2287" s="28">
        <f>IF($B2287="","",--TEXT($B2287,"yyyymm"))</f>
        <v/>
      </c>
      <c r="L2287" s="29">
        <f>IF($D2287="","",IFERROR(INDEX(类别属性,MATCH($D2287,类别表,0)),""))</f>
        <v/>
      </c>
      <c r="M2287" s="18" t="n"/>
      <c r="N2287" s="18" t="n"/>
      <c r="O2287" s="26" t="n"/>
      <c r="P2287" s="21">
        <f>IF($C2287="","",IF(ISNA(MATCH($C2287,账户表,0)),"※这个账户不在【基础资料】的账户档案里",IF($B2287="","※没填日期，这一笔不会进任何月份的报表",IF(AND($F2287&lt;&gt;"",$G2287&lt;&gt;""),"※收入和支出不能同时填",IF(AND(N($F2287)=0,N($G2287)=0),"※收入和支出都没填",IF(OR(N($F2287)&lt;0,N($G2287)&lt;0),"※金额不能填负数，方向反了就换一列填",IF($D2287="","※没填收支类别，分类报表会漏掉这一笔",IF(ISNA(MATCH($D2287,类别表,0)),"※收支类别不在【基础资料】的清单里",IF(AND($L2287="内部转账",$M2287=""),"△内部转账要在「对方账户」写上另一头",IF(AND($L2287="内部转账",$M2287=$C2287),"※对方账户跟本账户是同一个",IF(AND($L2287&lt;&gt;"内部转账",$M2287&lt;&gt;""),"△填了对方账户，但类别不是内部转账",IF($H2287&lt;0,"△这一笔之后该账户余额成负数了，核一下",""))))))))))))</f>
        <v/>
      </c>
    </row>
    <row r="2288">
      <c r="A2288" s="17">
        <f>IF($C2288="","",COUNTA($C$5:$C2288))</f>
        <v/>
      </c>
      <c r="B2288" s="20" t="n"/>
      <c r="C2288" s="18" t="n"/>
      <c r="D2288" s="18" t="n"/>
      <c r="E2288" s="26" t="n"/>
      <c r="F2288" s="19" t="n"/>
      <c r="G2288" s="19" t="n"/>
      <c r="H2288" s="27">
        <f>IF($C2288="","",ROUND(SUMIF(账户表,$C2288,账户期初)+SUMIFS($F$5:F2288,$C$5:C2288,$C2288)-SUMIFS($G$5:G2288,$C$5:C2288,$C2288),2))</f>
        <v/>
      </c>
      <c r="I2288" s="18" t="n"/>
      <c r="J2288" s="18" t="n"/>
      <c r="K2288" s="28">
        <f>IF($B2288="","",--TEXT($B2288,"yyyymm"))</f>
        <v/>
      </c>
      <c r="L2288" s="29">
        <f>IF($D2288="","",IFERROR(INDEX(类别属性,MATCH($D2288,类别表,0)),""))</f>
        <v/>
      </c>
      <c r="M2288" s="18" t="n"/>
      <c r="N2288" s="18" t="n"/>
      <c r="O2288" s="26" t="n"/>
      <c r="P2288" s="21">
        <f>IF($C2288="","",IF(ISNA(MATCH($C2288,账户表,0)),"※这个账户不在【基础资料】的账户档案里",IF($B2288="","※没填日期，这一笔不会进任何月份的报表",IF(AND($F2288&lt;&gt;"",$G2288&lt;&gt;""),"※收入和支出不能同时填",IF(AND(N($F2288)=0,N($G2288)=0),"※收入和支出都没填",IF(OR(N($F2288)&lt;0,N($G2288)&lt;0),"※金额不能填负数，方向反了就换一列填",IF($D2288="","※没填收支类别，分类报表会漏掉这一笔",IF(ISNA(MATCH($D2288,类别表,0)),"※收支类别不在【基础资料】的清单里",IF(AND($L2288="内部转账",$M2288=""),"△内部转账要在「对方账户」写上另一头",IF(AND($L2288="内部转账",$M2288=$C2288),"※对方账户跟本账户是同一个",IF(AND($L2288&lt;&gt;"内部转账",$M2288&lt;&gt;""),"△填了对方账户，但类别不是内部转账",IF($H2288&lt;0,"△这一笔之后该账户余额成负数了，核一下",""))))))))))))</f>
        <v/>
      </c>
    </row>
    <row r="2289">
      <c r="A2289" s="17">
        <f>IF($C2289="","",COUNTA($C$5:$C2289))</f>
        <v/>
      </c>
      <c r="B2289" s="20" t="n"/>
      <c r="C2289" s="18" t="n"/>
      <c r="D2289" s="18" t="n"/>
      <c r="E2289" s="26" t="n"/>
      <c r="F2289" s="19" t="n"/>
      <c r="G2289" s="19" t="n"/>
      <c r="H2289" s="27">
        <f>IF($C2289="","",ROUND(SUMIF(账户表,$C2289,账户期初)+SUMIFS($F$5:F2289,$C$5:C2289,$C2289)-SUMIFS($G$5:G2289,$C$5:C2289,$C2289),2))</f>
        <v/>
      </c>
      <c r="I2289" s="18" t="n"/>
      <c r="J2289" s="18" t="n"/>
      <c r="K2289" s="28">
        <f>IF($B2289="","",--TEXT($B2289,"yyyymm"))</f>
        <v/>
      </c>
      <c r="L2289" s="29">
        <f>IF($D2289="","",IFERROR(INDEX(类别属性,MATCH($D2289,类别表,0)),""))</f>
        <v/>
      </c>
      <c r="M2289" s="18" t="n"/>
      <c r="N2289" s="18" t="n"/>
      <c r="O2289" s="26" t="n"/>
      <c r="P2289" s="21">
        <f>IF($C2289="","",IF(ISNA(MATCH($C2289,账户表,0)),"※这个账户不在【基础资料】的账户档案里",IF($B2289="","※没填日期，这一笔不会进任何月份的报表",IF(AND($F2289&lt;&gt;"",$G2289&lt;&gt;""),"※收入和支出不能同时填",IF(AND(N($F2289)=0,N($G2289)=0),"※收入和支出都没填",IF(OR(N($F2289)&lt;0,N($G2289)&lt;0),"※金额不能填负数，方向反了就换一列填",IF($D2289="","※没填收支类别，分类报表会漏掉这一笔",IF(ISNA(MATCH($D2289,类别表,0)),"※收支类别不在【基础资料】的清单里",IF(AND($L2289="内部转账",$M2289=""),"△内部转账要在「对方账户」写上另一头",IF(AND($L2289="内部转账",$M2289=$C2289),"※对方账户跟本账户是同一个",IF(AND($L2289&lt;&gt;"内部转账",$M2289&lt;&gt;""),"△填了对方账户，但类别不是内部转账",IF($H2289&lt;0,"△这一笔之后该账户余额成负数了，核一下",""))))))))))))</f>
        <v/>
      </c>
    </row>
    <row r="2290">
      <c r="A2290" s="17">
        <f>IF($C2290="","",COUNTA($C$5:$C2290))</f>
        <v/>
      </c>
      <c r="B2290" s="20" t="n"/>
      <c r="C2290" s="18" t="n"/>
      <c r="D2290" s="18" t="n"/>
      <c r="E2290" s="26" t="n"/>
      <c r="F2290" s="19" t="n"/>
      <c r="G2290" s="19" t="n"/>
      <c r="H2290" s="27">
        <f>IF($C2290="","",ROUND(SUMIF(账户表,$C2290,账户期初)+SUMIFS($F$5:F2290,$C$5:C2290,$C2290)-SUMIFS($G$5:G2290,$C$5:C2290,$C2290),2))</f>
        <v/>
      </c>
      <c r="I2290" s="18" t="n"/>
      <c r="J2290" s="18" t="n"/>
      <c r="K2290" s="28">
        <f>IF($B2290="","",--TEXT($B2290,"yyyymm"))</f>
        <v/>
      </c>
      <c r="L2290" s="29">
        <f>IF($D2290="","",IFERROR(INDEX(类别属性,MATCH($D2290,类别表,0)),""))</f>
        <v/>
      </c>
      <c r="M2290" s="18" t="n"/>
      <c r="N2290" s="18" t="n"/>
      <c r="O2290" s="26" t="n"/>
      <c r="P2290" s="21">
        <f>IF($C2290="","",IF(ISNA(MATCH($C2290,账户表,0)),"※这个账户不在【基础资料】的账户档案里",IF($B2290="","※没填日期，这一笔不会进任何月份的报表",IF(AND($F2290&lt;&gt;"",$G2290&lt;&gt;""),"※收入和支出不能同时填",IF(AND(N($F2290)=0,N($G2290)=0),"※收入和支出都没填",IF(OR(N($F2290)&lt;0,N($G2290)&lt;0),"※金额不能填负数，方向反了就换一列填",IF($D2290="","※没填收支类别，分类报表会漏掉这一笔",IF(ISNA(MATCH($D2290,类别表,0)),"※收支类别不在【基础资料】的清单里",IF(AND($L2290="内部转账",$M2290=""),"△内部转账要在「对方账户」写上另一头",IF(AND($L2290="内部转账",$M2290=$C2290),"※对方账户跟本账户是同一个",IF(AND($L2290&lt;&gt;"内部转账",$M2290&lt;&gt;""),"△填了对方账户，但类别不是内部转账",IF($H2290&lt;0,"△这一笔之后该账户余额成负数了，核一下",""))))))))))))</f>
        <v/>
      </c>
    </row>
    <row r="2291">
      <c r="A2291" s="17">
        <f>IF($C2291="","",COUNTA($C$5:$C2291))</f>
        <v/>
      </c>
      <c r="B2291" s="20" t="n"/>
      <c r="C2291" s="18" t="n"/>
      <c r="D2291" s="18" t="n"/>
      <c r="E2291" s="26" t="n"/>
      <c r="F2291" s="19" t="n"/>
      <c r="G2291" s="19" t="n"/>
      <c r="H2291" s="27">
        <f>IF($C2291="","",ROUND(SUMIF(账户表,$C2291,账户期初)+SUMIFS($F$5:F2291,$C$5:C2291,$C2291)-SUMIFS($G$5:G2291,$C$5:C2291,$C2291),2))</f>
        <v/>
      </c>
      <c r="I2291" s="18" t="n"/>
      <c r="J2291" s="18" t="n"/>
      <c r="K2291" s="28">
        <f>IF($B2291="","",--TEXT($B2291,"yyyymm"))</f>
        <v/>
      </c>
      <c r="L2291" s="29">
        <f>IF($D2291="","",IFERROR(INDEX(类别属性,MATCH($D2291,类别表,0)),""))</f>
        <v/>
      </c>
      <c r="M2291" s="18" t="n"/>
      <c r="N2291" s="18" t="n"/>
      <c r="O2291" s="26" t="n"/>
      <c r="P2291" s="21">
        <f>IF($C2291="","",IF(ISNA(MATCH($C2291,账户表,0)),"※这个账户不在【基础资料】的账户档案里",IF($B2291="","※没填日期，这一笔不会进任何月份的报表",IF(AND($F2291&lt;&gt;"",$G2291&lt;&gt;""),"※收入和支出不能同时填",IF(AND(N($F2291)=0,N($G2291)=0),"※收入和支出都没填",IF(OR(N($F2291)&lt;0,N($G2291)&lt;0),"※金额不能填负数，方向反了就换一列填",IF($D2291="","※没填收支类别，分类报表会漏掉这一笔",IF(ISNA(MATCH($D2291,类别表,0)),"※收支类别不在【基础资料】的清单里",IF(AND($L2291="内部转账",$M2291=""),"△内部转账要在「对方账户」写上另一头",IF(AND($L2291="内部转账",$M2291=$C2291),"※对方账户跟本账户是同一个",IF(AND($L2291&lt;&gt;"内部转账",$M2291&lt;&gt;""),"△填了对方账户，但类别不是内部转账",IF($H2291&lt;0,"△这一笔之后该账户余额成负数了，核一下",""))))))))))))</f>
        <v/>
      </c>
    </row>
    <row r="2292">
      <c r="A2292" s="17">
        <f>IF($C2292="","",COUNTA($C$5:$C2292))</f>
        <v/>
      </c>
      <c r="B2292" s="20" t="n"/>
      <c r="C2292" s="18" t="n"/>
      <c r="D2292" s="18" t="n"/>
      <c r="E2292" s="26" t="n"/>
      <c r="F2292" s="19" t="n"/>
      <c r="G2292" s="19" t="n"/>
      <c r="H2292" s="27">
        <f>IF($C2292="","",ROUND(SUMIF(账户表,$C2292,账户期初)+SUMIFS($F$5:F2292,$C$5:C2292,$C2292)-SUMIFS($G$5:G2292,$C$5:C2292,$C2292),2))</f>
        <v/>
      </c>
      <c r="I2292" s="18" t="n"/>
      <c r="J2292" s="18" t="n"/>
      <c r="K2292" s="28">
        <f>IF($B2292="","",--TEXT($B2292,"yyyymm"))</f>
        <v/>
      </c>
      <c r="L2292" s="29">
        <f>IF($D2292="","",IFERROR(INDEX(类别属性,MATCH($D2292,类别表,0)),""))</f>
        <v/>
      </c>
      <c r="M2292" s="18" t="n"/>
      <c r="N2292" s="18" t="n"/>
      <c r="O2292" s="26" t="n"/>
      <c r="P2292" s="21">
        <f>IF($C2292="","",IF(ISNA(MATCH($C2292,账户表,0)),"※这个账户不在【基础资料】的账户档案里",IF($B2292="","※没填日期，这一笔不会进任何月份的报表",IF(AND($F2292&lt;&gt;"",$G2292&lt;&gt;""),"※收入和支出不能同时填",IF(AND(N($F2292)=0,N($G2292)=0),"※收入和支出都没填",IF(OR(N($F2292)&lt;0,N($G2292)&lt;0),"※金额不能填负数，方向反了就换一列填",IF($D2292="","※没填收支类别，分类报表会漏掉这一笔",IF(ISNA(MATCH($D2292,类别表,0)),"※收支类别不在【基础资料】的清单里",IF(AND($L2292="内部转账",$M2292=""),"△内部转账要在「对方账户」写上另一头",IF(AND($L2292="内部转账",$M2292=$C2292),"※对方账户跟本账户是同一个",IF(AND($L2292&lt;&gt;"内部转账",$M2292&lt;&gt;""),"△填了对方账户，但类别不是内部转账",IF($H2292&lt;0,"△这一笔之后该账户余额成负数了，核一下",""))))))))))))</f>
        <v/>
      </c>
    </row>
    <row r="2293">
      <c r="A2293" s="17">
        <f>IF($C2293="","",COUNTA($C$5:$C2293))</f>
        <v/>
      </c>
      <c r="B2293" s="20" t="n"/>
      <c r="C2293" s="18" t="n"/>
      <c r="D2293" s="18" t="n"/>
      <c r="E2293" s="26" t="n"/>
      <c r="F2293" s="19" t="n"/>
      <c r="G2293" s="19" t="n"/>
      <c r="H2293" s="27">
        <f>IF($C2293="","",ROUND(SUMIF(账户表,$C2293,账户期初)+SUMIFS($F$5:F2293,$C$5:C2293,$C2293)-SUMIFS($G$5:G2293,$C$5:C2293,$C2293),2))</f>
        <v/>
      </c>
      <c r="I2293" s="18" t="n"/>
      <c r="J2293" s="18" t="n"/>
      <c r="K2293" s="28">
        <f>IF($B2293="","",--TEXT($B2293,"yyyymm"))</f>
        <v/>
      </c>
      <c r="L2293" s="29">
        <f>IF($D2293="","",IFERROR(INDEX(类别属性,MATCH($D2293,类别表,0)),""))</f>
        <v/>
      </c>
      <c r="M2293" s="18" t="n"/>
      <c r="N2293" s="18" t="n"/>
      <c r="O2293" s="26" t="n"/>
      <c r="P2293" s="21">
        <f>IF($C2293="","",IF(ISNA(MATCH($C2293,账户表,0)),"※这个账户不在【基础资料】的账户档案里",IF($B2293="","※没填日期，这一笔不会进任何月份的报表",IF(AND($F2293&lt;&gt;"",$G2293&lt;&gt;""),"※收入和支出不能同时填",IF(AND(N($F2293)=0,N($G2293)=0),"※收入和支出都没填",IF(OR(N($F2293)&lt;0,N($G2293)&lt;0),"※金额不能填负数，方向反了就换一列填",IF($D2293="","※没填收支类别，分类报表会漏掉这一笔",IF(ISNA(MATCH($D2293,类别表,0)),"※收支类别不在【基础资料】的清单里",IF(AND($L2293="内部转账",$M2293=""),"△内部转账要在「对方账户」写上另一头",IF(AND($L2293="内部转账",$M2293=$C2293),"※对方账户跟本账户是同一个",IF(AND($L2293&lt;&gt;"内部转账",$M2293&lt;&gt;""),"△填了对方账户，但类别不是内部转账",IF($H2293&lt;0,"△这一笔之后该账户余额成负数了，核一下",""))))))))))))</f>
        <v/>
      </c>
    </row>
    <row r="2294">
      <c r="A2294" s="17">
        <f>IF($C2294="","",COUNTA($C$5:$C2294))</f>
        <v/>
      </c>
      <c r="B2294" s="20" t="n"/>
      <c r="C2294" s="18" t="n"/>
      <c r="D2294" s="18" t="n"/>
      <c r="E2294" s="26" t="n"/>
      <c r="F2294" s="19" t="n"/>
      <c r="G2294" s="19" t="n"/>
      <c r="H2294" s="27">
        <f>IF($C2294="","",ROUND(SUMIF(账户表,$C2294,账户期初)+SUMIFS($F$5:F2294,$C$5:C2294,$C2294)-SUMIFS($G$5:G2294,$C$5:C2294,$C2294),2))</f>
        <v/>
      </c>
      <c r="I2294" s="18" t="n"/>
      <c r="J2294" s="18" t="n"/>
      <c r="K2294" s="28">
        <f>IF($B2294="","",--TEXT($B2294,"yyyymm"))</f>
        <v/>
      </c>
      <c r="L2294" s="29">
        <f>IF($D2294="","",IFERROR(INDEX(类别属性,MATCH($D2294,类别表,0)),""))</f>
        <v/>
      </c>
      <c r="M2294" s="18" t="n"/>
      <c r="N2294" s="18" t="n"/>
      <c r="O2294" s="26" t="n"/>
      <c r="P2294" s="21">
        <f>IF($C2294="","",IF(ISNA(MATCH($C2294,账户表,0)),"※这个账户不在【基础资料】的账户档案里",IF($B2294="","※没填日期，这一笔不会进任何月份的报表",IF(AND($F2294&lt;&gt;"",$G2294&lt;&gt;""),"※收入和支出不能同时填",IF(AND(N($F2294)=0,N($G2294)=0),"※收入和支出都没填",IF(OR(N($F2294)&lt;0,N($G2294)&lt;0),"※金额不能填负数，方向反了就换一列填",IF($D2294="","※没填收支类别，分类报表会漏掉这一笔",IF(ISNA(MATCH($D2294,类别表,0)),"※收支类别不在【基础资料】的清单里",IF(AND($L2294="内部转账",$M2294=""),"△内部转账要在「对方账户」写上另一头",IF(AND($L2294="内部转账",$M2294=$C2294),"※对方账户跟本账户是同一个",IF(AND($L2294&lt;&gt;"内部转账",$M2294&lt;&gt;""),"△填了对方账户，但类别不是内部转账",IF($H2294&lt;0,"△这一笔之后该账户余额成负数了，核一下",""))))))))))))</f>
        <v/>
      </c>
    </row>
    <row r="2295">
      <c r="A2295" s="17">
        <f>IF($C2295="","",COUNTA($C$5:$C2295))</f>
        <v/>
      </c>
      <c r="B2295" s="20" t="n"/>
      <c r="C2295" s="18" t="n"/>
      <c r="D2295" s="18" t="n"/>
      <c r="E2295" s="26" t="n"/>
      <c r="F2295" s="19" t="n"/>
      <c r="G2295" s="19" t="n"/>
      <c r="H2295" s="27">
        <f>IF($C2295="","",ROUND(SUMIF(账户表,$C2295,账户期初)+SUMIFS($F$5:F2295,$C$5:C2295,$C2295)-SUMIFS($G$5:G2295,$C$5:C2295,$C2295),2))</f>
        <v/>
      </c>
      <c r="I2295" s="18" t="n"/>
      <c r="J2295" s="18" t="n"/>
      <c r="K2295" s="28">
        <f>IF($B2295="","",--TEXT($B2295,"yyyymm"))</f>
        <v/>
      </c>
      <c r="L2295" s="29">
        <f>IF($D2295="","",IFERROR(INDEX(类别属性,MATCH($D2295,类别表,0)),""))</f>
        <v/>
      </c>
      <c r="M2295" s="18" t="n"/>
      <c r="N2295" s="18" t="n"/>
      <c r="O2295" s="26" t="n"/>
      <c r="P2295" s="21">
        <f>IF($C2295="","",IF(ISNA(MATCH($C2295,账户表,0)),"※这个账户不在【基础资料】的账户档案里",IF($B2295="","※没填日期，这一笔不会进任何月份的报表",IF(AND($F2295&lt;&gt;"",$G2295&lt;&gt;""),"※收入和支出不能同时填",IF(AND(N($F2295)=0,N($G2295)=0),"※收入和支出都没填",IF(OR(N($F2295)&lt;0,N($G2295)&lt;0),"※金额不能填负数，方向反了就换一列填",IF($D2295="","※没填收支类别，分类报表会漏掉这一笔",IF(ISNA(MATCH($D2295,类别表,0)),"※收支类别不在【基础资料】的清单里",IF(AND($L2295="内部转账",$M2295=""),"△内部转账要在「对方账户」写上另一头",IF(AND($L2295="内部转账",$M2295=$C2295),"※对方账户跟本账户是同一个",IF(AND($L2295&lt;&gt;"内部转账",$M2295&lt;&gt;""),"△填了对方账户，但类别不是内部转账",IF($H2295&lt;0,"△这一笔之后该账户余额成负数了，核一下",""))))))))))))</f>
        <v/>
      </c>
    </row>
    <row r="2296">
      <c r="A2296" s="17">
        <f>IF($C2296="","",COUNTA($C$5:$C2296))</f>
        <v/>
      </c>
      <c r="B2296" s="20" t="n"/>
      <c r="C2296" s="18" t="n"/>
      <c r="D2296" s="18" t="n"/>
      <c r="E2296" s="26" t="n"/>
      <c r="F2296" s="19" t="n"/>
      <c r="G2296" s="19" t="n"/>
      <c r="H2296" s="27">
        <f>IF($C2296="","",ROUND(SUMIF(账户表,$C2296,账户期初)+SUMIFS($F$5:F2296,$C$5:C2296,$C2296)-SUMIFS($G$5:G2296,$C$5:C2296,$C2296),2))</f>
        <v/>
      </c>
      <c r="I2296" s="18" t="n"/>
      <c r="J2296" s="18" t="n"/>
      <c r="K2296" s="28">
        <f>IF($B2296="","",--TEXT($B2296,"yyyymm"))</f>
        <v/>
      </c>
      <c r="L2296" s="29">
        <f>IF($D2296="","",IFERROR(INDEX(类别属性,MATCH($D2296,类别表,0)),""))</f>
        <v/>
      </c>
      <c r="M2296" s="18" t="n"/>
      <c r="N2296" s="18" t="n"/>
      <c r="O2296" s="26" t="n"/>
      <c r="P2296" s="21">
        <f>IF($C2296="","",IF(ISNA(MATCH($C2296,账户表,0)),"※这个账户不在【基础资料】的账户档案里",IF($B2296="","※没填日期，这一笔不会进任何月份的报表",IF(AND($F2296&lt;&gt;"",$G2296&lt;&gt;""),"※收入和支出不能同时填",IF(AND(N($F2296)=0,N($G2296)=0),"※收入和支出都没填",IF(OR(N($F2296)&lt;0,N($G2296)&lt;0),"※金额不能填负数，方向反了就换一列填",IF($D2296="","※没填收支类别，分类报表会漏掉这一笔",IF(ISNA(MATCH($D2296,类别表,0)),"※收支类别不在【基础资料】的清单里",IF(AND($L2296="内部转账",$M2296=""),"△内部转账要在「对方账户」写上另一头",IF(AND($L2296="内部转账",$M2296=$C2296),"※对方账户跟本账户是同一个",IF(AND($L2296&lt;&gt;"内部转账",$M2296&lt;&gt;""),"△填了对方账户，但类别不是内部转账",IF($H2296&lt;0,"△这一笔之后该账户余额成负数了，核一下",""))))))))))))</f>
        <v/>
      </c>
    </row>
    <row r="2297">
      <c r="A2297" s="17">
        <f>IF($C2297="","",COUNTA($C$5:$C2297))</f>
        <v/>
      </c>
      <c r="B2297" s="20" t="n"/>
      <c r="C2297" s="18" t="n"/>
      <c r="D2297" s="18" t="n"/>
      <c r="E2297" s="26" t="n"/>
      <c r="F2297" s="19" t="n"/>
      <c r="G2297" s="19" t="n"/>
      <c r="H2297" s="27">
        <f>IF($C2297="","",ROUND(SUMIF(账户表,$C2297,账户期初)+SUMIFS($F$5:F2297,$C$5:C2297,$C2297)-SUMIFS($G$5:G2297,$C$5:C2297,$C2297),2))</f>
        <v/>
      </c>
      <c r="I2297" s="18" t="n"/>
      <c r="J2297" s="18" t="n"/>
      <c r="K2297" s="28">
        <f>IF($B2297="","",--TEXT($B2297,"yyyymm"))</f>
        <v/>
      </c>
      <c r="L2297" s="29">
        <f>IF($D2297="","",IFERROR(INDEX(类别属性,MATCH($D2297,类别表,0)),""))</f>
        <v/>
      </c>
      <c r="M2297" s="18" t="n"/>
      <c r="N2297" s="18" t="n"/>
      <c r="O2297" s="26" t="n"/>
      <c r="P2297" s="21">
        <f>IF($C2297="","",IF(ISNA(MATCH($C2297,账户表,0)),"※这个账户不在【基础资料】的账户档案里",IF($B2297="","※没填日期，这一笔不会进任何月份的报表",IF(AND($F2297&lt;&gt;"",$G2297&lt;&gt;""),"※收入和支出不能同时填",IF(AND(N($F2297)=0,N($G2297)=0),"※收入和支出都没填",IF(OR(N($F2297)&lt;0,N($G2297)&lt;0),"※金额不能填负数，方向反了就换一列填",IF($D2297="","※没填收支类别，分类报表会漏掉这一笔",IF(ISNA(MATCH($D2297,类别表,0)),"※收支类别不在【基础资料】的清单里",IF(AND($L2297="内部转账",$M2297=""),"△内部转账要在「对方账户」写上另一头",IF(AND($L2297="内部转账",$M2297=$C2297),"※对方账户跟本账户是同一个",IF(AND($L2297&lt;&gt;"内部转账",$M2297&lt;&gt;""),"△填了对方账户，但类别不是内部转账",IF($H2297&lt;0,"△这一笔之后该账户余额成负数了，核一下",""))))))))))))</f>
        <v/>
      </c>
    </row>
    <row r="2298">
      <c r="A2298" s="17">
        <f>IF($C2298="","",COUNTA($C$5:$C2298))</f>
        <v/>
      </c>
      <c r="B2298" s="20" t="n"/>
      <c r="C2298" s="18" t="n"/>
      <c r="D2298" s="18" t="n"/>
      <c r="E2298" s="26" t="n"/>
      <c r="F2298" s="19" t="n"/>
      <c r="G2298" s="19" t="n"/>
      <c r="H2298" s="27">
        <f>IF($C2298="","",ROUND(SUMIF(账户表,$C2298,账户期初)+SUMIFS($F$5:F2298,$C$5:C2298,$C2298)-SUMIFS($G$5:G2298,$C$5:C2298,$C2298),2))</f>
        <v/>
      </c>
      <c r="I2298" s="18" t="n"/>
      <c r="J2298" s="18" t="n"/>
      <c r="K2298" s="28">
        <f>IF($B2298="","",--TEXT($B2298,"yyyymm"))</f>
        <v/>
      </c>
      <c r="L2298" s="29">
        <f>IF($D2298="","",IFERROR(INDEX(类别属性,MATCH($D2298,类别表,0)),""))</f>
        <v/>
      </c>
      <c r="M2298" s="18" t="n"/>
      <c r="N2298" s="18" t="n"/>
      <c r="O2298" s="26" t="n"/>
      <c r="P2298" s="21">
        <f>IF($C2298="","",IF(ISNA(MATCH($C2298,账户表,0)),"※这个账户不在【基础资料】的账户档案里",IF($B2298="","※没填日期，这一笔不会进任何月份的报表",IF(AND($F2298&lt;&gt;"",$G2298&lt;&gt;""),"※收入和支出不能同时填",IF(AND(N($F2298)=0,N($G2298)=0),"※收入和支出都没填",IF(OR(N($F2298)&lt;0,N($G2298)&lt;0),"※金额不能填负数，方向反了就换一列填",IF($D2298="","※没填收支类别，分类报表会漏掉这一笔",IF(ISNA(MATCH($D2298,类别表,0)),"※收支类别不在【基础资料】的清单里",IF(AND($L2298="内部转账",$M2298=""),"△内部转账要在「对方账户」写上另一头",IF(AND($L2298="内部转账",$M2298=$C2298),"※对方账户跟本账户是同一个",IF(AND($L2298&lt;&gt;"内部转账",$M2298&lt;&gt;""),"△填了对方账户，但类别不是内部转账",IF($H2298&lt;0,"△这一笔之后该账户余额成负数了，核一下",""))))))))))))</f>
        <v/>
      </c>
    </row>
    <row r="2299">
      <c r="A2299" s="17">
        <f>IF($C2299="","",COUNTA($C$5:$C2299))</f>
        <v/>
      </c>
      <c r="B2299" s="20" t="n"/>
      <c r="C2299" s="18" t="n"/>
      <c r="D2299" s="18" t="n"/>
      <c r="E2299" s="26" t="n"/>
      <c r="F2299" s="19" t="n"/>
      <c r="G2299" s="19" t="n"/>
      <c r="H2299" s="27">
        <f>IF($C2299="","",ROUND(SUMIF(账户表,$C2299,账户期初)+SUMIFS($F$5:F2299,$C$5:C2299,$C2299)-SUMIFS($G$5:G2299,$C$5:C2299,$C2299),2))</f>
        <v/>
      </c>
      <c r="I2299" s="18" t="n"/>
      <c r="J2299" s="18" t="n"/>
      <c r="K2299" s="28">
        <f>IF($B2299="","",--TEXT($B2299,"yyyymm"))</f>
        <v/>
      </c>
      <c r="L2299" s="29">
        <f>IF($D2299="","",IFERROR(INDEX(类别属性,MATCH($D2299,类别表,0)),""))</f>
        <v/>
      </c>
      <c r="M2299" s="18" t="n"/>
      <c r="N2299" s="18" t="n"/>
      <c r="O2299" s="26" t="n"/>
      <c r="P2299" s="21">
        <f>IF($C2299="","",IF(ISNA(MATCH($C2299,账户表,0)),"※这个账户不在【基础资料】的账户档案里",IF($B2299="","※没填日期，这一笔不会进任何月份的报表",IF(AND($F2299&lt;&gt;"",$G2299&lt;&gt;""),"※收入和支出不能同时填",IF(AND(N($F2299)=0,N($G2299)=0),"※收入和支出都没填",IF(OR(N($F2299)&lt;0,N($G2299)&lt;0),"※金额不能填负数，方向反了就换一列填",IF($D2299="","※没填收支类别，分类报表会漏掉这一笔",IF(ISNA(MATCH($D2299,类别表,0)),"※收支类别不在【基础资料】的清单里",IF(AND($L2299="内部转账",$M2299=""),"△内部转账要在「对方账户」写上另一头",IF(AND($L2299="内部转账",$M2299=$C2299),"※对方账户跟本账户是同一个",IF(AND($L2299&lt;&gt;"内部转账",$M2299&lt;&gt;""),"△填了对方账户，但类别不是内部转账",IF($H2299&lt;0,"△这一笔之后该账户余额成负数了，核一下",""))))))))))))</f>
        <v/>
      </c>
    </row>
    <row r="2300">
      <c r="A2300" s="17">
        <f>IF($C2300="","",COUNTA($C$5:$C2300))</f>
        <v/>
      </c>
      <c r="B2300" s="20" t="n"/>
      <c r="C2300" s="18" t="n"/>
      <c r="D2300" s="18" t="n"/>
      <c r="E2300" s="26" t="n"/>
      <c r="F2300" s="19" t="n"/>
      <c r="G2300" s="19" t="n"/>
      <c r="H2300" s="27">
        <f>IF($C2300="","",ROUND(SUMIF(账户表,$C2300,账户期初)+SUMIFS($F$5:F2300,$C$5:C2300,$C2300)-SUMIFS($G$5:G2300,$C$5:C2300,$C2300),2))</f>
        <v/>
      </c>
      <c r="I2300" s="18" t="n"/>
      <c r="J2300" s="18" t="n"/>
      <c r="K2300" s="28">
        <f>IF($B2300="","",--TEXT($B2300,"yyyymm"))</f>
        <v/>
      </c>
      <c r="L2300" s="29">
        <f>IF($D2300="","",IFERROR(INDEX(类别属性,MATCH($D2300,类别表,0)),""))</f>
        <v/>
      </c>
      <c r="M2300" s="18" t="n"/>
      <c r="N2300" s="18" t="n"/>
      <c r="O2300" s="26" t="n"/>
      <c r="P2300" s="21">
        <f>IF($C2300="","",IF(ISNA(MATCH($C2300,账户表,0)),"※这个账户不在【基础资料】的账户档案里",IF($B2300="","※没填日期，这一笔不会进任何月份的报表",IF(AND($F2300&lt;&gt;"",$G2300&lt;&gt;""),"※收入和支出不能同时填",IF(AND(N($F2300)=0,N($G2300)=0),"※收入和支出都没填",IF(OR(N($F2300)&lt;0,N($G2300)&lt;0),"※金额不能填负数，方向反了就换一列填",IF($D2300="","※没填收支类别，分类报表会漏掉这一笔",IF(ISNA(MATCH($D2300,类别表,0)),"※收支类别不在【基础资料】的清单里",IF(AND($L2300="内部转账",$M2300=""),"△内部转账要在「对方账户」写上另一头",IF(AND($L2300="内部转账",$M2300=$C2300),"※对方账户跟本账户是同一个",IF(AND($L2300&lt;&gt;"内部转账",$M2300&lt;&gt;""),"△填了对方账户，但类别不是内部转账",IF($H2300&lt;0,"△这一笔之后该账户余额成负数了，核一下",""))))))))))))</f>
        <v/>
      </c>
    </row>
    <row r="2301">
      <c r="A2301" s="17">
        <f>IF($C2301="","",COUNTA($C$5:$C2301))</f>
        <v/>
      </c>
      <c r="B2301" s="20" t="n"/>
      <c r="C2301" s="18" t="n"/>
      <c r="D2301" s="18" t="n"/>
      <c r="E2301" s="26" t="n"/>
      <c r="F2301" s="19" t="n"/>
      <c r="G2301" s="19" t="n"/>
      <c r="H2301" s="27">
        <f>IF($C2301="","",ROUND(SUMIF(账户表,$C2301,账户期初)+SUMIFS($F$5:F2301,$C$5:C2301,$C2301)-SUMIFS($G$5:G2301,$C$5:C2301,$C2301),2))</f>
        <v/>
      </c>
      <c r="I2301" s="18" t="n"/>
      <c r="J2301" s="18" t="n"/>
      <c r="K2301" s="28">
        <f>IF($B2301="","",--TEXT($B2301,"yyyymm"))</f>
        <v/>
      </c>
      <c r="L2301" s="29">
        <f>IF($D2301="","",IFERROR(INDEX(类别属性,MATCH($D2301,类别表,0)),""))</f>
        <v/>
      </c>
      <c r="M2301" s="18" t="n"/>
      <c r="N2301" s="18" t="n"/>
      <c r="O2301" s="26" t="n"/>
      <c r="P2301" s="21">
        <f>IF($C2301="","",IF(ISNA(MATCH($C2301,账户表,0)),"※这个账户不在【基础资料】的账户档案里",IF($B2301="","※没填日期，这一笔不会进任何月份的报表",IF(AND($F2301&lt;&gt;"",$G2301&lt;&gt;""),"※收入和支出不能同时填",IF(AND(N($F2301)=0,N($G2301)=0),"※收入和支出都没填",IF(OR(N($F2301)&lt;0,N($G2301)&lt;0),"※金额不能填负数，方向反了就换一列填",IF($D2301="","※没填收支类别，分类报表会漏掉这一笔",IF(ISNA(MATCH($D2301,类别表,0)),"※收支类别不在【基础资料】的清单里",IF(AND($L2301="内部转账",$M2301=""),"△内部转账要在「对方账户」写上另一头",IF(AND($L2301="内部转账",$M2301=$C2301),"※对方账户跟本账户是同一个",IF(AND($L2301&lt;&gt;"内部转账",$M2301&lt;&gt;""),"△填了对方账户，但类别不是内部转账",IF($H2301&lt;0,"△这一笔之后该账户余额成负数了，核一下",""))))))))))))</f>
        <v/>
      </c>
    </row>
    <row r="2302">
      <c r="A2302" s="17">
        <f>IF($C2302="","",COUNTA($C$5:$C2302))</f>
        <v/>
      </c>
      <c r="B2302" s="20" t="n"/>
      <c r="C2302" s="18" t="n"/>
      <c r="D2302" s="18" t="n"/>
      <c r="E2302" s="26" t="n"/>
      <c r="F2302" s="19" t="n"/>
      <c r="G2302" s="19" t="n"/>
      <c r="H2302" s="27">
        <f>IF($C2302="","",ROUND(SUMIF(账户表,$C2302,账户期初)+SUMIFS($F$5:F2302,$C$5:C2302,$C2302)-SUMIFS($G$5:G2302,$C$5:C2302,$C2302),2))</f>
        <v/>
      </c>
      <c r="I2302" s="18" t="n"/>
      <c r="J2302" s="18" t="n"/>
      <c r="K2302" s="28">
        <f>IF($B2302="","",--TEXT($B2302,"yyyymm"))</f>
        <v/>
      </c>
      <c r="L2302" s="29">
        <f>IF($D2302="","",IFERROR(INDEX(类别属性,MATCH($D2302,类别表,0)),""))</f>
        <v/>
      </c>
      <c r="M2302" s="18" t="n"/>
      <c r="N2302" s="18" t="n"/>
      <c r="O2302" s="26" t="n"/>
      <c r="P2302" s="21">
        <f>IF($C2302="","",IF(ISNA(MATCH($C2302,账户表,0)),"※这个账户不在【基础资料】的账户档案里",IF($B2302="","※没填日期，这一笔不会进任何月份的报表",IF(AND($F2302&lt;&gt;"",$G2302&lt;&gt;""),"※收入和支出不能同时填",IF(AND(N($F2302)=0,N($G2302)=0),"※收入和支出都没填",IF(OR(N($F2302)&lt;0,N($G2302)&lt;0),"※金额不能填负数，方向反了就换一列填",IF($D2302="","※没填收支类别，分类报表会漏掉这一笔",IF(ISNA(MATCH($D2302,类别表,0)),"※收支类别不在【基础资料】的清单里",IF(AND($L2302="内部转账",$M2302=""),"△内部转账要在「对方账户」写上另一头",IF(AND($L2302="内部转账",$M2302=$C2302),"※对方账户跟本账户是同一个",IF(AND($L2302&lt;&gt;"内部转账",$M2302&lt;&gt;""),"△填了对方账户，但类别不是内部转账",IF($H2302&lt;0,"△这一笔之后该账户余额成负数了，核一下",""))))))))))))</f>
        <v/>
      </c>
    </row>
    <row r="2303">
      <c r="A2303" s="17">
        <f>IF($C2303="","",COUNTA($C$5:$C2303))</f>
        <v/>
      </c>
      <c r="B2303" s="20" t="n"/>
      <c r="C2303" s="18" t="n"/>
      <c r="D2303" s="18" t="n"/>
      <c r="E2303" s="26" t="n"/>
      <c r="F2303" s="19" t="n"/>
      <c r="G2303" s="19" t="n"/>
      <c r="H2303" s="27">
        <f>IF($C2303="","",ROUND(SUMIF(账户表,$C2303,账户期初)+SUMIFS($F$5:F2303,$C$5:C2303,$C2303)-SUMIFS($G$5:G2303,$C$5:C2303,$C2303),2))</f>
        <v/>
      </c>
      <c r="I2303" s="18" t="n"/>
      <c r="J2303" s="18" t="n"/>
      <c r="K2303" s="28">
        <f>IF($B2303="","",--TEXT($B2303,"yyyymm"))</f>
        <v/>
      </c>
      <c r="L2303" s="29">
        <f>IF($D2303="","",IFERROR(INDEX(类别属性,MATCH($D2303,类别表,0)),""))</f>
        <v/>
      </c>
      <c r="M2303" s="18" t="n"/>
      <c r="N2303" s="18" t="n"/>
      <c r="O2303" s="26" t="n"/>
      <c r="P2303" s="21">
        <f>IF($C2303="","",IF(ISNA(MATCH($C2303,账户表,0)),"※这个账户不在【基础资料】的账户档案里",IF($B2303="","※没填日期，这一笔不会进任何月份的报表",IF(AND($F2303&lt;&gt;"",$G2303&lt;&gt;""),"※收入和支出不能同时填",IF(AND(N($F2303)=0,N($G2303)=0),"※收入和支出都没填",IF(OR(N($F2303)&lt;0,N($G2303)&lt;0),"※金额不能填负数，方向反了就换一列填",IF($D2303="","※没填收支类别，分类报表会漏掉这一笔",IF(ISNA(MATCH($D2303,类别表,0)),"※收支类别不在【基础资料】的清单里",IF(AND($L2303="内部转账",$M2303=""),"△内部转账要在「对方账户」写上另一头",IF(AND($L2303="内部转账",$M2303=$C2303),"※对方账户跟本账户是同一个",IF(AND($L2303&lt;&gt;"内部转账",$M2303&lt;&gt;""),"△填了对方账户，但类别不是内部转账",IF($H2303&lt;0,"△这一笔之后该账户余额成负数了，核一下",""))))))))))))</f>
        <v/>
      </c>
    </row>
    <row r="2304">
      <c r="A2304" s="17">
        <f>IF($C2304="","",COUNTA($C$5:$C2304))</f>
        <v/>
      </c>
      <c r="B2304" s="20" t="n"/>
      <c r="C2304" s="18" t="n"/>
      <c r="D2304" s="18" t="n"/>
      <c r="E2304" s="26" t="n"/>
      <c r="F2304" s="19" t="n"/>
      <c r="G2304" s="19" t="n"/>
      <c r="H2304" s="27">
        <f>IF($C2304="","",ROUND(SUMIF(账户表,$C2304,账户期初)+SUMIFS($F$5:F2304,$C$5:C2304,$C2304)-SUMIFS($G$5:G2304,$C$5:C2304,$C2304),2))</f>
        <v/>
      </c>
      <c r="I2304" s="18" t="n"/>
      <c r="J2304" s="18" t="n"/>
      <c r="K2304" s="28">
        <f>IF($B2304="","",--TEXT($B2304,"yyyymm"))</f>
        <v/>
      </c>
      <c r="L2304" s="29">
        <f>IF($D2304="","",IFERROR(INDEX(类别属性,MATCH($D2304,类别表,0)),""))</f>
        <v/>
      </c>
      <c r="M2304" s="18" t="n"/>
      <c r="N2304" s="18" t="n"/>
      <c r="O2304" s="26" t="n"/>
      <c r="P2304" s="21">
        <f>IF($C2304="","",IF(ISNA(MATCH($C2304,账户表,0)),"※这个账户不在【基础资料】的账户档案里",IF($B2304="","※没填日期，这一笔不会进任何月份的报表",IF(AND($F2304&lt;&gt;"",$G2304&lt;&gt;""),"※收入和支出不能同时填",IF(AND(N($F2304)=0,N($G2304)=0),"※收入和支出都没填",IF(OR(N($F2304)&lt;0,N($G2304)&lt;0),"※金额不能填负数，方向反了就换一列填",IF($D2304="","※没填收支类别，分类报表会漏掉这一笔",IF(ISNA(MATCH($D2304,类别表,0)),"※收支类别不在【基础资料】的清单里",IF(AND($L2304="内部转账",$M2304=""),"△内部转账要在「对方账户」写上另一头",IF(AND($L2304="内部转账",$M2304=$C2304),"※对方账户跟本账户是同一个",IF(AND($L2304&lt;&gt;"内部转账",$M2304&lt;&gt;""),"△填了对方账户，但类别不是内部转账",IF($H2304&lt;0,"△这一笔之后该账户余额成负数了，核一下",""))))))))))))</f>
        <v/>
      </c>
    </row>
    <row r="2305">
      <c r="A2305" s="17">
        <f>IF($C2305="","",COUNTA($C$5:$C2305))</f>
        <v/>
      </c>
      <c r="B2305" s="20" t="n"/>
      <c r="C2305" s="18" t="n"/>
      <c r="D2305" s="18" t="n"/>
      <c r="E2305" s="26" t="n"/>
      <c r="F2305" s="19" t="n"/>
      <c r="G2305" s="19" t="n"/>
      <c r="H2305" s="27">
        <f>IF($C2305="","",ROUND(SUMIF(账户表,$C2305,账户期初)+SUMIFS($F$5:F2305,$C$5:C2305,$C2305)-SUMIFS($G$5:G2305,$C$5:C2305,$C2305),2))</f>
        <v/>
      </c>
      <c r="I2305" s="18" t="n"/>
      <c r="J2305" s="18" t="n"/>
      <c r="K2305" s="28">
        <f>IF($B2305="","",--TEXT($B2305,"yyyymm"))</f>
        <v/>
      </c>
      <c r="L2305" s="29">
        <f>IF($D2305="","",IFERROR(INDEX(类别属性,MATCH($D2305,类别表,0)),""))</f>
        <v/>
      </c>
      <c r="M2305" s="18" t="n"/>
      <c r="N2305" s="18" t="n"/>
      <c r="O2305" s="26" t="n"/>
      <c r="P2305" s="21">
        <f>IF($C2305="","",IF(ISNA(MATCH($C2305,账户表,0)),"※这个账户不在【基础资料】的账户档案里",IF($B2305="","※没填日期，这一笔不会进任何月份的报表",IF(AND($F2305&lt;&gt;"",$G2305&lt;&gt;""),"※收入和支出不能同时填",IF(AND(N($F2305)=0,N($G2305)=0),"※收入和支出都没填",IF(OR(N($F2305)&lt;0,N($G2305)&lt;0),"※金额不能填负数，方向反了就换一列填",IF($D2305="","※没填收支类别，分类报表会漏掉这一笔",IF(ISNA(MATCH($D2305,类别表,0)),"※收支类别不在【基础资料】的清单里",IF(AND($L2305="内部转账",$M2305=""),"△内部转账要在「对方账户」写上另一头",IF(AND($L2305="内部转账",$M2305=$C2305),"※对方账户跟本账户是同一个",IF(AND($L2305&lt;&gt;"内部转账",$M2305&lt;&gt;""),"△填了对方账户，但类别不是内部转账",IF($H2305&lt;0,"△这一笔之后该账户余额成负数了，核一下",""))))))))))))</f>
        <v/>
      </c>
    </row>
    <row r="2306">
      <c r="A2306" s="17">
        <f>IF($C2306="","",COUNTA($C$5:$C2306))</f>
        <v/>
      </c>
      <c r="B2306" s="20" t="n"/>
      <c r="C2306" s="18" t="n"/>
      <c r="D2306" s="18" t="n"/>
      <c r="E2306" s="26" t="n"/>
      <c r="F2306" s="19" t="n"/>
      <c r="G2306" s="19" t="n"/>
      <c r="H2306" s="27">
        <f>IF($C2306="","",ROUND(SUMIF(账户表,$C2306,账户期初)+SUMIFS($F$5:F2306,$C$5:C2306,$C2306)-SUMIFS($G$5:G2306,$C$5:C2306,$C2306),2))</f>
        <v/>
      </c>
      <c r="I2306" s="18" t="n"/>
      <c r="J2306" s="18" t="n"/>
      <c r="K2306" s="28">
        <f>IF($B2306="","",--TEXT($B2306,"yyyymm"))</f>
        <v/>
      </c>
      <c r="L2306" s="29">
        <f>IF($D2306="","",IFERROR(INDEX(类别属性,MATCH($D2306,类别表,0)),""))</f>
        <v/>
      </c>
      <c r="M2306" s="18" t="n"/>
      <c r="N2306" s="18" t="n"/>
      <c r="O2306" s="26" t="n"/>
      <c r="P2306" s="21">
        <f>IF($C2306="","",IF(ISNA(MATCH($C2306,账户表,0)),"※这个账户不在【基础资料】的账户档案里",IF($B2306="","※没填日期，这一笔不会进任何月份的报表",IF(AND($F2306&lt;&gt;"",$G2306&lt;&gt;""),"※收入和支出不能同时填",IF(AND(N($F2306)=0,N($G2306)=0),"※收入和支出都没填",IF(OR(N($F2306)&lt;0,N($G2306)&lt;0),"※金额不能填负数，方向反了就换一列填",IF($D2306="","※没填收支类别，分类报表会漏掉这一笔",IF(ISNA(MATCH($D2306,类别表,0)),"※收支类别不在【基础资料】的清单里",IF(AND($L2306="内部转账",$M2306=""),"△内部转账要在「对方账户」写上另一头",IF(AND($L2306="内部转账",$M2306=$C2306),"※对方账户跟本账户是同一个",IF(AND($L2306&lt;&gt;"内部转账",$M2306&lt;&gt;""),"△填了对方账户，但类别不是内部转账",IF($H2306&lt;0,"△这一笔之后该账户余额成负数了，核一下",""))))))))))))</f>
        <v/>
      </c>
    </row>
    <row r="2307">
      <c r="A2307" s="17">
        <f>IF($C2307="","",COUNTA($C$5:$C2307))</f>
        <v/>
      </c>
      <c r="B2307" s="20" t="n"/>
      <c r="C2307" s="18" t="n"/>
      <c r="D2307" s="18" t="n"/>
      <c r="E2307" s="26" t="n"/>
      <c r="F2307" s="19" t="n"/>
      <c r="G2307" s="19" t="n"/>
      <c r="H2307" s="27">
        <f>IF($C2307="","",ROUND(SUMIF(账户表,$C2307,账户期初)+SUMIFS($F$5:F2307,$C$5:C2307,$C2307)-SUMIFS($G$5:G2307,$C$5:C2307,$C2307),2))</f>
        <v/>
      </c>
      <c r="I2307" s="18" t="n"/>
      <c r="J2307" s="18" t="n"/>
      <c r="K2307" s="28">
        <f>IF($B2307="","",--TEXT($B2307,"yyyymm"))</f>
        <v/>
      </c>
      <c r="L2307" s="29">
        <f>IF($D2307="","",IFERROR(INDEX(类别属性,MATCH($D2307,类别表,0)),""))</f>
        <v/>
      </c>
      <c r="M2307" s="18" t="n"/>
      <c r="N2307" s="18" t="n"/>
      <c r="O2307" s="26" t="n"/>
      <c r="P2307" s="21">
        <f>IF($C2307="","",IF(ISNA(MATCH($C2307,账户表,0)),"※这个账户不在【基础资料】的账户档案里",IF($B2307="","※没填日期，这一笔不会进任何月份的报表",IF(AND($F2307&lt;&gt;"",$G2307&lt;&gt;""),"※收入和支出不能同时填",IF(AND(N($F2307)=0,N($G2307)=0),"※收入和支出都没填",IF(OR(N($F2307)&lt;0,N($G2307)&lt;0),"※金额不能填负数，方向反了就换一列填",IF($D2307="","※没填收支类别，分类报表会漏掉这一笔",IF(ISNA(MATCH($D2307,类别表,0)),"※收支类别不在【基础资料】的清单里",IF(AND($L2307="内部转账",$M2307=""),"△内部转账要在「对方账户」写上另一头",IF(AND($L2307="内部转账",$M2307=$C2307),"※对方账户跟本账户是同一个",IF(AND($L2307&lt;&gt;"内部转账",$M2307&lt;&gt;""),"△填了对方账户，但类别不是内部转账",IF($H2307&lt;0,"△这一笔之后该账户余额成负数了，核一下",""))))))))))))</f>
        <v/>
      </c>
    </row>
    <row r="2308">
      <c r="A2308" s="17">
        <f>IF($C2308="","",COUNTA($C$5:$C2308))</f>
        <v/>
      </c>
      <c r="B2308" s="20" t="n"/>
      <c r="C2308" s="18" t="n"/>
      <c r="D2308" s="18" t="n"/>
      <c r="E2308" s="26" t="n"/>
      <c r="F2308" s="19" t="n"/>
      <c r="G2308" s="19" t="n"/>
      <c r="H2308" s="27">
        <f>IF($C2308="","",ROUND(SUMIF(账户表,$C2308,账户期初)+SUMIFS($F$5:F2308,$C$5:C2308,$C2308)-SUMIFS($G$5:G2308,$C$5:C2308,$C2308),2))</f>
        <v/>
      </c>
      <c r="I2308" s="18" t="n"/>
      <c r="J2308" s="18" t="n"/>
      <c r="K2308" s="28">
        <f>IF($B2308="","",--TEXT($B2308,"yyyymm"))</f>
        <v/>
      </c>
      <c r="L2308" s="29">
        <f>IF($D2308="","",IFERROR(INDEX(类别属性,MATCH($D2308,类别表,0)),""))</f>
        <v/>
      </c>
      <c r="M2308" s="18" t="n"/>
      <c r="N2308" s="18" t="n"/>
      <c r="O2308" s="26" t="n"/>
      <c r="P2308" s="21">
        <f>IF($C2308="","",IF(ISNA(MATCH($C2308,账户表,0)),"※这个账户不在【基础资料】的账户档案里",IF($B2308="","※没填日期，这一笔不会进任何月份的报表",IF(AND($F2308&lt;&gt;"",$G2308&lt;&gt;""),"※收入和支出不能同时填",IF(AND(N($F2308)=0,N($G2308)=0),"※收入和支出都没填",IF(OR(N($F2308)&lt;0,N($G2308)&lt;0),"※金额不能填负数，方向反了就换一列填",IF($D2308="","※没填收支类别，分类报表会漏掉这一笔",IF(ISNA(MATCH($D2308,类别表,0)),"※收支类别不在【基础资料】的清单里",IF(AND($L2308="内部转账",$M2308=""),"△内部转账要在「对方账户」写上另一头",IF(AND($L2308="内部转账",$M2308=$C2308),"※对方账户跟本账户是同一个",IF(AND($L2308&lt;&gt;"内部转账",$M2308&lt;&gt;""),"△填了对方账户，但类别不是内部转账",IF($H2308&lt;0,"△这一笔之后该账户余额成负数了，核一下",""))))))))))))</f>
        <v/>
      </c>
    </row>
    <row r="2309">
      <c r="A2309" s="17">
        <f>IF($C2309="","",COUNTA($C$5:$C2309))</f>
        <v/>
      </c>
      <c r="B2309" s="20" t="n"/>
      <c r="C2309" s="18" t="n"/>
      <c r="D2309" s="18" t="n"/>
      <c r="E2309" s="26" t="n"/>
      <c r="F2309" s="19" t="n"/>
      <c r="G2309" s="19" t="n"/>
      <c r="H2309" s="27">
        <f>IF($C2309="","",ROUND(SUMIF(账户表,$C2309,账户期初)+SUMIFS($F$5:F2309,$C$5:C2309,$C2309)-SUMIFS($G$5:G2309,$C$5:C2309,$C2309),2))</f>
        <v/>
      </c>
      <c r="I2309" s="18" t="n"/>
      <c r="J2309" s="18" t="n"/>
      <c r="K2309" s="28">
        <f>IF($B2309="","",--TEXT($B2309,"yyyymm"))</f>
        <v/>
      </c>
      <c r="L2309" s="29">
        <f>IF($D2309="","",IFERROR(INDEX(类别属性,MATCH($D2309,类别表,0)),""))</f>
        <v/>
      </c>
      <c r="M2309" s="18" t="n"/>
      <c r="N2309" s="18" t="n"/>
      <c r="O2309" s="26" t="n"/>
      <c r="P2309" s="21">
        <f>IF($C2309="","",IF(ISNA(MATCH($C2309,账户表,0)),"※这个账户不在【基础资料】的账户档案里",IF($B2309="","※没填日期，这一笔不会进任何月份的报表",IF(AND($F2309&lt;&gt;"",$G2309&lt;&gt;""),"※收入和支出不能同时填",IF(AND(N($F2309)=0,N($G2309)=0),"※收入和支出都没填",IF(OR(N($F2309)&lt;0,N($G2309)&lt;0),"※金额不能填负数，方向反了就换一列填",IF($D2309="","※没填收支类别，分类报表会漏掉这一笔",IF(ISNA(MATCH($D2309,类别表,0)),"※收支类别不在【基础资料】的清单里",IF(AND($L2309="内部转账",$M2309=""),"△内部转账要在「对方账户」写上另一头",IF(AND($L2309="内部转账",$M2309=$C2309),"※对方账户跟本账户是同一个",IF(AND($L2309&lt;&gt;"内部转账",$M2309&lt;&gt;""),"△填了对方账户，但类别不是内部转账",IF($H2309&lt;0,"△这一笔之后该账户余额成负数了，核一下",""))))))))))))</f>
        <v/>
      </c>
    </row>
    <row r="2310">
      <c r="A2310" s="17">
        <f>IF($C2310="","",COUNTA($C$5:$C2310))</f>
        <v/>
      </c>
      <c r="B2310" s="20" t="n"/>
      <c r="C2310" s="18" t="n"/>
      <c r="D2310" s="18" t="n"/>
      <c r="E2310" s="26" t="n"/>
      <c r="F2310" s="19" t="n"/>
      <c r="G2310" s="19" t="n"/>
      <c r="H2310" s="27">
        <f>IF($C2310="","",ROUND(SUMIF(账户表,$C2310,账户期初)+SUMIFS($F$5:F2310,$C$5:C2310,$C2310)-SUMIFS($G$5:G2310,$C$5:C2310,$C2310),2))</f>
        <v/>
      </c>
      <c r="I2310" s="18" t="n"/>
      <c r="J2310" s="18" t="n"/>
      <c r="K2310" s="28">
        <f>IF($B2310="","",--TEXT($B2310,"yyyymm"))</f>
        <v/>
      </c>
      <c r="L2310" s="29">
        <f>IF($D2310="","",IFERROR(INDEX(类别属性,MATCH($D2310,类别表,0)),""))</f>
        <v/>
      </c>
      <c r="M2310" s="18" t="n"/>
      <c r="N2310" s="18" t="n"/>
      <c r="O2310" s="26" t="n"/>
      <c r="P2310" s="21">
        <f>IF($C2310="","",IF(ISNA(MATCH($C2310,账户表,0)),"※这个账户不在【基础资料】的账户档案里",IF($B2310="","※没填日期，这一笔不会进任何月份的报表",IF(AND($F2310&lt;&gt;"",$G2310&lt;&gt;""),"※收入和支出不能同时填",IF(AND(N($F2310)=0,N($G2310)=0),"※收入和支出都没填",IF(OR(N($F2310)&lt;0,N($G2310)&lt;0),"※金额不能填负数，方向反了就换一列填",IF($D2310="","※没填收支类别，分类报表会漏掉这一笔",IF(ISNA(MATCH($D2310,类别表,0)),"※收支类别不在【基础资料】的清单里",IF(AND($L2310="内部转账",$M2310=""),"△内部转账要在「对方账户」写上另一头",IF(AND($L2310="内部转账",$M2310=$C2310),"※对方账户跟本账户是同一个",IF(AND($L2310&lt;&gt;"内部转账",$M2310&lt;&gt;""),"△填了对方账户，但类别不是内部转账",IF($H2310&lt;0,"△这一笔之后该账户余额成负数了，核一下",""))))))))))))</f>
        <v/>
      </c>
    </row>
    <row r="2311">
      <c r="A2311" s="17">
        <f>IF($C2311="","",COUNTA($C$5:$C2311))</f>
        <v/>
      </c>
      <c r="B2311" s="20" t="n"/>
      <c r="C2311" s="18" t="n"/>
      <c r="D2311" s="18" t="n"/>
      <c r="E2311" s="26" t="n"/>
      <c r="F2311" s="19" t="n"/>
      <c r="G2311" s="19" t="n"/>
      <c r="H2311" s="27">
        <f>IF($C2311="","",ROUND(SUMIF(账户表,$C2311,账户期初)+SUMIFS($F$5:F2311,$C$5:C2311,$C2311)-SUMIFS($G$5:G2311,$C$5:C2311,$C2311),2))</f>
        <v/>
      </c>
      <c r="I2311" s="18" t="n"/>
      <c r="J2311" s="18" t="n"/>
      <c r="K2311" s="28">
        <f>IF($B2311="","",--TEXT($B2311,"yyyymm"))</f>
        <v/>
      </c>
      <c r="L2311" s="29">
        <f>IF($D2311="","",IFERROR(INDEX(类别属性,MATCH($D2311,类别表,0)),""))</f>
        <v/>
      </c>
      <c r="M2311" s="18" t="n"/>
      <c r="N2311" s="18" t="n"/>
      <c r="O2311" s="26" t="n"/>
      <c r="P2311" s="21">
        <f>IF($C2311="","",IF(ISNA(MATCH($C2311,账户表,0)),"※这个账户不在【基础资料】的账户档案里",IF($B2311="","※没填日期，这一笔不会进任何月份的报表",IF(AND($F2311&lt;&gt;"",$G2311&lt;&gt;""),"※收入和支出不能同时填",IF(AND(N($F2311)=0,N($G2311)=0),"※收入和支出都没填",IF(OR(N($F2311)&lt;0,N($G2311)&lt;0),"※金额不能填负数，方向反了就换一列填",IF($D2311="","※没填收支类别，分类报表会漏掉这一笔",IF(ISNA(MATCH($D2311,类别表,0)),"※收支类别不在【基础资料】的清单里",IF(AND($L2311="内部转账",$M2311=""),"△内部转账要在「对方账户」写上另一头",IF(AND($L2311="内部转账",$M2311=$C2311),"※对方账户跟本账户是同一个",IF(AND($L2311&lt;&gt;"内部转账",$M2311&lt;&gt;""),"△填了对方账户，但类别不是内部转账",IF($H2311&lt;0,"△这一笔之后该账户余额成负数了，核一下",""))))))))))))</f>
        <v/>
      </c>
    </row>
    <row r="2312">
      <c r="A2312" s="17">
        <f>IF($C2312="","",COUNTA($C$5:$C2312))</f>
        <v/>
      </c>
      <c r="B2312" s="20" t="n"/>
      <c r="C2312" s="18" t="n"/>
      <c r="D2312" s="18" t="n"/>
      <c r="E2312" s="26" t="n"/>
      <c r="F2312" s="19" t="n"/>
      <c r="G2312" s="19" t="n"/>
      <c r="H2312" s="27">
        <f>IF($C2312="","",ROUND(SUMIF(账户表,$C2312,账户期初)+SUMIFS($F$5:F2312,$C$5:C2312,$C2312)-SUMIFS($G$5:G2312,$C$5:C2312,$C2312),2))</f>
        <v/>
      </c>
      <c r="I2312" s="18" t="n"/>
      <c r="J2312" s="18" t="n"/>
      <c r="K2312" s="28">
        <f>IF($B2312="","",--TEXT($B2312,"yyyymm"))</f>
        <v/>
      </c>
      <c r="L2312" s="29">
        <f>IF($D2312="","",IFERROR(INDEX(类别属性,MATCH($D2312,类别表,0)),""))</f>
        <v/>
      </c>
      <c r="M2312" s="18" t="n"/>
      <c r="N2312" s="18" t="n"/>
      <c r="O2312" s="26" t="n"/>
      <c r="P2312" s="21">
        <f>IF($C2312="","",IF(ISNA(MATCH($C2312,账户表,0)),"※这个账户不在【基础资料】的账户档案里",IF($B2312="","※没填日期，这一笔不会进任何月份的报表",IF(AND($F2312&lt;&gt;"",$G2312&lt;&gt;""),"※收入和支出不能同时填",IF(AND(N($F2312)=0,N($G2312)=0),"※收入和支出都没填",IF(OR(N($F2312)&lt;0,N($G2312)&lt;0),"※金额不能填负数，方向反了就换一列填",IF($D2312="","※没填收支类别，分类报表会漏掉这一笔",IF(ISNA(MATCH($D2312,类别表,0)),"※收支类别不在【基础资料】的清单里",IF(AND($L2312="内部转账",$M2312=""),"△内部转账要在「对方账户」写上另一头",IF(AND($L2312="内部转账",$M2312=$C2312),"※对方账户跟本账户是同一个",IF(AND($L2312&lt;&gt;"内部转账",$M2312&lt;&gt;""),"△填了对方账户，但类别不是内部转账",IF($H2312&lt;0,"△这一笔之后该账户余额成负数了，核一下",""))))))))))))</f>
        <v/>
      </c>
    </row>
    <row r="2313">
      <c r="A2313" s="17">
        <f>IF($C2313="","",COUNTA($C$5:$C2313))</f>
        <v/>
      </c>
      <c r="B2313" s="20" t="n"/>
      <c r="C2313" s="18" t="n"/>
      <c r="D2313" s="18" t="n"/>
      <c r="E2313" s="26" t="n"/>
      <c r="F2313" s="19" t="n"/>
      <c r="G2313" s="19" t="n"/>
      <c r="H2313" s="27">
        <f>IF($C2313="","",ROUND(SUMIF(账户表,$C2313,账户期初)+SUMIFS($F$5:F2313,$C$5:C2313,$C2313)-SUMIFS($G$5:G2313,$C$5:C2313,$C2313),2))</f>
        <v/>
      </c>
      <c r="I2313" s="18" t="n"/>
      <c r="J2313" s="18" t="n"/>
      <c r="K2313" s="28">
        <f>IF($B2313="","",--TEXT($B2313,"yyyymm"))</f>
        <v/>
      </c>
      <c r="L2313" s="29">
        <f>IF($D2313="","",IFERROR(INDEX(类别属性,MATCH($D2313,类别表,0)),""))</f>
        <v/>
      </c>
      <c r="M2313" s="18" t="n"/>
      <c r="N2313" s="18" t="n"/>
      <c r="O2313" s="26" t="n"/>
      <c r="P2313" s="21">
        <f>IF($C2313="","",IF(ISNA(MATCH($C2313,账户表,0)),"※这个账户不在【基础资料】的账户档案里",IF($B2313="","※没填日期，这一笔不会进任何月份的报表",IF(AND($F2313&lt;&gt;"",$G2313&lt;&gt;""),"※收入和支出不能同时填",IF(AND(N($F2313)=0,N($G2313)=0),"※收入和支出都没填",IF(OR(N($F2313)&lt;0,N($G2313)&lt;0),"※金额不能填负数，方向反了就换一列填",IF($D2313="","※没填收支类别，分类报表会漏掉这一笔",IF(ISNA(MATCH($D2313,类别表,0)),"※收支类别不在【基础资料】的清单里",IF(AND($L2313="内部转账",$M2313=""),"△内部转账要在「对方账户」写上另一头",IF(AND($L2313="内部转账",$M2313=$C2313),"※对方账户跟本账户是同一个",IF(AND($L2313&lt;&gt;"内部转账",$M2313&lt;&gt;""),"△填了对方账户，但类别不是内部转账",IF($H2313&lt;0,"△这一笔之后该账户余额成负数了，核一下",""))))))))))))</f>
        <v/>
      </c>
    </row>
    <row r="2314">
      <c r="A2314" s="17">
        <f>IF($C2314="","",COUNTA($C$5:$C2314))</f>
        <v/>
      </c>
      <c r="B2314" s="20" t="n"/>
      <c r="C2314" s="18" t="n"/>
      <c r="D2314" s="18" t="n"/>
      <c r="E2314" s="26" t="n"/>
      <c r="F2314" s="19" t="n"/>
      <c r="G2314" s="19" t="n"/>
      <c r="H2314" s="27">
        <f>IF($C2314="","",ROUND(SUMIF(账户表,$C2314,账户期初)+SUMIFS($F$5:F2314,$C$5:C2314,$C2314)-SUMIFS($G$5:G2314,$C$5:C2314,$C2314),2))</f>
        <v/>
      </c>
      <c r="I2314" s="18" t="n"/>
      <c r="J2314" s="18" t="n"/>
      <c r="K2314" s="28">
        <f>IF($B2314="","",--TEXT($B2314,"yyyymm"))</f>
        <v/>
      </c>
      <c r="L2314" s="29">
        <f>IF($D2314="","",IFERROR(INDEX(类别属性,MATCH($D2314,类别表,0)),""))</f>
        <v/>
      </c>
      <c r="M2314" s="18" t="n"/>
      <c r="N2314" s="18" t="n"/>
      <c r="O2314" s="26" t="n"/>
      <c r="P2314" s="21">
        <f>IF($C2314="","",IF(ISNA(MATCH($C2314,账户表,0)),"※这个账户不在【基础资料】的账户档案里",IF($B2314="","※没填日期，这一笔不会进任何月份的报表",IF(AND($F2314&lt;&gt;"",$G2314&lt;&gt;""),"※收入和支出不能同时填",IF(AND(N($F2314)=0,N($G2314)=0),"※收入和支出都没填",IF(OR(N($F2314)&lt;0,N($G2314)&lt;0),"※金额不能填负数，方向反了就换一列填",IF($D2314="","※没填收支类别，分类报表会漏掉这一笔",IF(ISNA(MATCH($D2314,类别表,0)),"※收支类别不在【基础资料】的清单里",IF(AND($L2314="内部转账",$M2314=""),"△内部转账要在「对方账户」写上另一头",IF(AND($L2314="内部转账",$M2314=$C2314),"※对方账户跟本账户是同一个",IF(AND($L2314&lt;&gt;"内部转账",$M2314&lt;&gt;""),"△填了对方账户，但类别不是内部转账",IF($H2314&lt;0,"△这一笔之后该账户余额成负数了，核一下",""))))))))))))</f>
        <v/>
      </c>
    </row>
    <row r="2315">
      <c r="A2315" s="17">
        <f>IF($C2315="","",COUNTA($C$5:$C2315))</f>
        <v/>
      </c>
      <c r="B2315" s="20" t="n"/>
      <c r="C2315" s="18" t="n"/>
      <c r="D2315" s="18" t="n"/>
      <c r="E2315" s="26" t="n"/>
      <c r="F2315" s="19" t="n"/>
      <c r="G2315" s="19" t="n"/>
      <c r="H2315" s="27">
        <f>IF($C2315="","",ROUND(SUMIF(账户表,$C2315,账户期初)+SUMIFS($F$5:F2315,$C$5:C2315,$C2315)-SUMIFS($G$5:G2315,$C$5:C2315,$C2315),2))</f>
        <v/>
      </c>
      <c r="I2315" s="18" t="n"/>
      <c r="J2315" s="18" t="n"/>
      <c r="K2315" s="28">
        <f>IF($B2315="","",--TEXT($B2315,"yyyymm"))</f>
        <v/>
      </c>
      <c r="L2315" s="29">
        <f>IF($D2315="","",IFERROR(INDEX(类别属性,MATCH($D2315,类别表,0)),""))</f>
        <v/>
      </c>
      <c r="M2315" s="18" t="n"/>
      <c r="N2315" s="18" t="n"/>
      <c r="O2315" s="26" t="n"/>
      <c r="P2315" s="21">
        <f>IF($C2315="","",IF(ISNA(MATCH($C2315,账户表,0)),"※这个账户不在【基础资料】的账户档案里",IF($B2315="","※没填日期，这一笔不会进任何月份的报表",IF(AND($F2315&lt;&gt;"",$G2315&lt;&gt;""),"※收入和支出不能同时填",IF(AND(N($F2315)=0,N($G2315)=0),"※收入和支出都没填",IF(OR(N($F2315)&lt;0,N($G2315)&lt;0),"※金额不能填负数，方向反了就换一列填",IF($D2315="","※没填收支类别，分类报表会漏掉这一笔",IF(ISNA(MATCH($D2315,类别表,0)),"※收支类别不在【基础资料】的清单里",IF(AND($L2315="内部转账",$M2315=""),"△内部转账要在「对方账户」写上另一头",IF(AND($L2315="内部转账",$M2315=$C2315),"※对方账户跟本账户是同一个",IF(AND($L2315&lt;&gt;"内部转账",$M2315&lt;&gt;""),"△填了对方账户，但类别不是内部转账",IF($H2315&lt;0,"△这一笔之后该账户余额成负数了，核一下",""))))))))))))</f>
        <v/>
      </c>
    </row>
    <row r="2316">
      <c r="A2316" s="17">
        <f>IF($C2316="","",COUNTA($C$5:$C2316))</f>
        <v/>
      </c>
      <c r="B2316" s="20" t="n"/>
      <c r="C2316" s="18" t="n"/>
      <c r="D2316" s="18" t="n"/>
      <c r="E2316" s="26" t="n"/>
      <c r="F2316" s="19" t="n"/>
      <c r="G2316" s="19" t="n"/>
      <c r="H2316" s="27">
        <f>IF($C2316="","",ROUND(SUMIF(账户表,$C2316,账户期初)+SUMIFS($F$5:F2316,$C$5:C2316,$C2316)-SUMIFS($G$5:G2316,$C$5:C2316,$C2316),2))</f>
        <v/>
      </c>
      <c r="I2316" s="18" t="n"/>
      <c r="J2316" s="18" t="n"/>
      <c r="K2316" s="28">
        <f>IF($B2316="","",--TEXT($B2316,"yyyymm"))</f>
        <v/>
      </c>
      <c r="L2316" s="29">
        <f>IF($D2316="","",IFERROR(INDEX(类别属性,MATCH($D2316,类别表,0)),""))</f>
        <v/>
      </c>
      <c r="M2316" s="18" t="n"/>
      <c r="N2316" s="18" t="n"/>
      <c r="O2316" s="26" t="n"/>
      <c r="P2316" s="21">
        <f>IF($C2316="","",IF(ISNA(MATCH($C2316,账户表,0)),"※这个账户不在【基础资料】的账户档案里",IF($B2316="","※没填日期，这一笔不会进任何月份的报表",IF(AND($F2316&lt;&gt;"",$G2316&lt;&gt;""),"※收入和支出不能同时填",IF(AND(N($F2316)=0,N($G2316)=0),"※收入和支出都没填",IF(OR(N($F2316)&lt;0,N($G2316)&lt;0),"※金额不能填负数，方向反了就换一列填",IF($D2316="","※没填收支类别，分类报表会漏掉这一笔",IF(ISNA(MATCH($D2316,类别表,0)),"※收支类别不在【基础资料】的清单里",IF(AND($L2316="内部转账",$M2316=""),"△内部转账要在「对方账户」写上另一头",IF(AND($L2316="内部转账",$M2316=$C2316),"※对方账户跟本账户是同一个",IF(AND($L2316&lt;&gt;"内部转账",$M2316&lt;&gt;""),"△填了对方账户，但类别不是内部转账",IF($H2316&lt;0,"△这一笔之后该账户余额成负数了，核一下",""))))))))))))</f>
        <v/>
      </c>
    </row>
    <row r="2317">
      <c r="A2317" s="17">
        <f>IF($C2317="","",COUNTA($C$5:$C2317))</f>
        <v/>
      </c>
      <c r="B2317" s="20" t="n"/>
      <c r="C2317" s="18" t="n"/>
      <c r="D2317" s="18" t="n"/>
      <c r="E2317" s="26" t="n"/>
      <c r="F2317" s="19" t="n"/>
      <c r="G2317" s="19" t="n"/>
      <c r="H2317" s="27">
        <f>IF($C2317="","",ROUND(SUMIF(账户表,$C2317,账户期初)+SUMIFS($F$5:F2317,$C$5:C2317,$C2317)-SUMIFS($G$5:G2317,$C$5:C2317,$C2317),2))</f>
        <v/>
      </c>
      <c r="I2317" s="18" t="n"/>
      <c r="J2317" s="18" t="n"/>
      <c r="K2317" s="28">
        <f>IF($B2317="","",--TEXT($B2317,"yyyymm"))</f>
        <v/>
      </c>
      <c r="L2317" s="29">
        <f>IF($D2317="","",IFERROR(INDEX(类别属性,MATCH($D2317,类别表,0)),""))</f>
        <v/>
      </c>
      <c r="M2317" s="18" t="n"/>
      <c r="N2317" s="18" t="n"/>
      <c r="O2317" s="26" t="n"/>
      <c r="P2317" s="21">
        <f>IF($C2317="","",IF(ISNA(MATCH($C2317,账户表,0)),"※这个账户不在【基础资料】的账户档案里",IF($B2317="","※没填日期，这一笔不会进任何月份的报表",IF(AND($F2317&lt;&gt;"",$G2317&lt;&gt;""),"※收入和支出不能同时填",IF(AND(N($F2317)=0,N($G2317)=0),"※收入和支出都没填",IF(OR(N($F2317)&lt;0,N($G2317)&lt;0),"※金额不能填负数，方向反了就换一列填",IF($D2317="","※没填收支类别，分类报表会漏掉这一笔",IF(ISNA(MATCH($D2317,类别表,0)),"※收支类别不在【基础资料】的清单里",IF(AND($L2317="内部转账",$M2317=""),"△内部转账要在「对方账户」写上另一头",IF(AND($L2317="内部转账",$M2317=$C2317),"※对方账户跟本账户是同一个",IF(AND($L2317&lt;&gt;"内部转账",$M2317&lt;&gt;""),"△填了对方账户，但类别不是内部转账",IF($H2317&lt;0,"△这一笔之后该账户余额成负数了，核一下",""))))))))))))</f>
        <v/>
      </c>
    </row>
    <row r="2318">
      <c r="A2318" s="17">
        <f>IF($C2318="","",COUNTA($C$5:$C2318))</f>
        <v/>
      </c>
      <c r="B2318" s="20" t="n"/>
      <c r="C2318" s="18" t="n"/>
      <c r="D2318" s="18" t="n"/>
      <c r="E2318" s="26" t="n"/>
      <c r="F2318" s="19" t="n"/>
      <c r="G2318" s="19" t="n"/>
      <c r="H2318" s="27">
        <f>IF($C2318="","",ROUND(SUMIF(账户表,$C2318,账户期初)+SUMIFS($F$5:F2318,$C$5:C2318,$C2318)-SUMIFS($G$5:G2318,$C$5:C2318,$C2318),2))</f>
        <v/>
      </c>
      <c r="I2318" s="18" t="n"/>
      <c r="J2318" s="18" t="n"/>
      <c r="K2318" s="28">
        <f>IF($B2318="","",--TEXT($B2318,"yyyymm"))</f>
        <v/>
      </c>
      <c r="L2318" s="29">
        <f>IF($D2318="","",IFERROR(INDEX(类别属性,MATCH($D2318,类别表,0)),""))</f>
        <v/>
      </c>
      <c r="M2318" s="18" t="n"/>
      <c r="N2318" s="18" t="n"/>
      <c r="O2318" s="26" t="n"/>
      <c r="P2318" s="21">
        <f>IF($C2318="","",IF(ISNA(MATCH($C2318,账户表,0)),"※这个账户不在【基础资料】的账户档案里",IF($B2318="","※没填日期，这一笔不会进任何月份的报表",IF(AND($F2318&lt;&gt;"",$G2318&lt;&gt;""),"※收入和支出不能同时填",IF(AND(N($F2318)=0,N($G2318)=0),"※收入和支出都没填",IF(OR(N($F2318)&lt;0,N($G2318)&lt;0),"※金额不能填负数，方向反了就换一列填",IF($D2318="","※没填收支类别，分类报表会漏掉这一笔",IF(ISNA(MATCH($D2318,类别表,0)),"※收支类别不在【基础资料】的清单里",IF(AND($L2318="内部转账",$M2318=""),"△内部转账要在「对方账户」写上另一头",IF(AND($L2318="内部转账",$M2318=$C2318),"※对方账户跟本账户是同一个",IF(AND($L2318&lt;&gt;"内部转账",$M2318&lt;&gt;""),"△填了对方账户，但类别不是内部转账",IF($H2318&lt;0,"△这一笔之后该账户余额成负数了，核一下",""))))))))))))</f>
        <v/>
      </c>
    </row>
    <row r="2319">
      <c r="A2319" s="17">
        <f>IF($C2319="","",COUNTA($C$5:$C2319))</f>
        <v/>
      </c>
      <c r="B2319" s="20" t="n"/>
      <c r="C2319" s="18" t="n"/>
      <c r="D2319" s="18" t="n"/>
      <c r="E2319" s="26" t="n"/>
      <c r="F2319" s="19" t="n"/>
      <c r="G2319" s="19" t="n"/>
      <c r="H2319" s="27">
        <f>IF($C2319="","",ROUND(SUMIF(账户表,$C2319,账户期初)+SUMIFS($F$5:F2319,$C$5:C2319,$C2319)-SUMIFS($G$5:G2319,$C$5:C2319,$C2319),2))</f>
        <v/>
      </c>
      <c r="I2319" s="18" t="n"/>
      <c r="J2319" s="18" t="n"/>
      <c r="K2319" s="28">
        <f>IF($B2319="","",--TEXT($B2319,"yyyymm"))</f>
        <v/>
      </c>
      <c r="L2319" s="29">
        <f>IF($D2319="","",IFERROR(INDEX(类别属性,MATCH($D2319,类别表,0)),""))</f>
        <v/>
      </c>
      <c r="M2319" s="18" t="n"/>
      <c r="N2319" s="18" t="n"/>
      <c r="O2319" s="26" t="n"/>
      <c r="P2319" s="21">
        <f>IF($C2319="","",IF(ISNA(MATCH($C2319,账户表,0)),"※这个账户不在【基础资料】的账户档案里",IF($B2319="","※没填日期，这一笔不会进任何月份的报表",IF(AND($F2319&lt;&gt;"",$G2319&lt;&gt;""),"※收入和支出不能同时填",IF(AND(N($F2319)=0,N($G2319)=0),"※收入和支出都没填",IF(OR(N($F2319)&lt;0,N($G2319)&lt;0),"※金额不能填负数，方向反了就换一列填",IF($D2319="","※没填收支类别，分类报表会漏掉这一笔",IF(ISNA(MATCH($D2319,类别表,0)),"※收支类别不在【基础资料】的清单里",IF(AND($L2319="内部转账",$M2319=""),"△内部转账要在「对方账户」写上另一头",IF(AND($L2319="内部转账",$M2319=$C2319),"※对方账户跟本账户是同一个",IF(AND($L2319&lt;&gt;"内部转账",$M2319&lt;&gt;""),"△填了对方账户，但类别不是内部转账",IF($H2319&lt;0,"△这一笔之后该账户余额成负数了，核一下",""))))))))))))</f>
        <v/>
      </c>
    </row>
    <row r="2320">
      <c r="A2320" s="17">
        <f>IF($C2320="","",COUNTA($C$5:$C2320))</f>
        <v/>
      </c>
      <c r="B2320" s="20" t="n"/>
      <c r="C2320" s="18" t="n"/>
      <c r="D2320" s="18" t="n"/>
      <c r="E2320" s="26" t="n"/>
      <c r="F2320" s="19" t="n"/>
      <c r="G2320" s="19" t="n"/>
      <c r="H2320" s="27">
        <f>IF($C2320="","",ROUND(SUMIF(账户表,$C2320,账户期初)+SUMIFS($F$5:F2320,$C$5:C2320,$C2320)-SUMIFS($G$5:G2320,$C$5:C2320,$C2320),2))</f>
        <v/>
      </c>
      <c r="I2320" s="18" t="n"/>
      <c r="J2320" s="18" t="n"/>
      <c r="K2320" s="28">
        <f>IF($B2320="","",--TEXT($B2320,"yyyymm"))</f>
        <v/>
      </c>
      <c r="L2320" s="29">
        <f>IF($D2320="","",IFERROR(INDEX(类别属性,MATCH($D2320,类别表,0)),""))</f>
        <v/>
      </c>
      <c r="M2320" s="18" t="n"/>
      <c r="N2320" s="18" t="n"/>
      <c r="O2320" s="26" t="n"/>
      <c r="P2320" s="21">
        <f>IF($C2320="","",IF(ISNA(MATCH($C2320,账户表,0)),"※这个账户不在【基础资料】的账户档案里",IF($B2320="","※没填日期，这一笔不会进任何月份的报表",IF(AND($F2320&lt;&gt;"",$G2320&lt;&gt;""),"※收入和支出不能同时填",IF(AND(N($F2320)=0,N($G2320)=0),"※收入和支出都没填",IF(OR(N($F2320)&lt;0,N($G2320)&lt;0),"※金额不能填负数，方向反了就换一列填",IF($D2320="","※没填收支类别，分类报表会漏掉这一笔",IF(ISNA(MATCH($D2320,类别表,0)),"※收支类别不在【基础资料】的清单里",IF(AND($L2320="内部转账",$M2320=""),"△内部转账要在「对方账户」写上另一头",IF(AND($L2320="内部转账",$M2320=$C2320),"※对方账户跟本账户是同一个",IF(AND($L2320&lt;&gt;"内部转账",$M2320&lt;&gt;""),"△填了对方账户，但类别不是内部转账",IF($H2320&lt;0,"△这一笔之后该账户余额成负数了，核一下",""))))))))))))</f>
        <v/>
      </c>
    </row>
    <row r="2321">
      <c r="A2321" s="17">
        <f>IF($C2321="","",COUNTA($C$5:$C2321))</f>
        <v/>
      </c>
      <c r="B2321" s="20" t="n"/>
      <c r="C2321" s="18" t="n"/>
      <c r="D2321" s="18" t="n"/>
      <c r="E2321" s="26" t="n"/>
      <c r="F2321" s="19" t="n"/>
      <c r="G2321" s="19" t="n"/>
      <c r="H2321" s="27">
        <f>IF($C2321="","",ROUND(SUMIF(账户表,$C2321,账户期初)+SUMIFS($F$5:F2321,$C$5:C2321,$C2321)-SUMIFS($G$5:G2321,$C$5:C2321,$C2321),2))</f>
        <v/>
      </c>
      <c r="I2321" s="18" t="n"/>
      <c r="J2321" s="18" t="n"/>
      <c r="K2321" s="28">
        <f>IF($B2321="","",--TEXT($B2321,"yyyymm"))</f>
        <v/>
      </c>
      <c r="L2321" s="29">
        <f>IF($D2321="","",IFERROR(INDEX(类别属性,MATCH($D2321,类别表,0)),""))</f>
        <v/>
      </c>
      <c r="M2321" s="18" t="n"/>
      <c r="N2321" s="18" t="n"/>
      <c r="O2321" s="26" t="n"/>
      <c r="P2321" s="21">
        <f>IF($C2321="","",IF(ISNA(MATCH($C2321,账户表,0)),"※这个账户不在【基础资料】的账户档案里",IF($B2321="","※没填日期，这一笔不会进任何月份的报表",IF(AND($F2321&lt;&gt;"",$G2321&lt;&gt;""),"※收入和支出不能同时填",IF(AND(N($F2321)=0,N($G2321)=0),"※收入和支出都没填",IF(OR(N($F2321)&lt;0,N($G2321)&lt;0),"※金额不能填负数，方向反了就换一列填",IF($D2321="","※没填收支类别，分类报表会漏掉这一笔",IF(ISNA(MATCH($D2321,类别表,0)),"※收支类别不在【基础资料】的清单里",IF(AND($L2321="内部转账",$M2321=""),"△内部转账要在「对方账户」写上另一头",IF(AND($L2321="内部转账",$M2321=$C2321),"※对方账户跟本账户是同一个",IF(AND($L2321&lt;&gt;"内部转账",$M2321&lt;&gt;""),"△填了对方账户，但类别不是内部转账",IF($H2321&lt;0,"△这一笔之后该账户余额成负数了，核一下",""))))))))))))</f>
        <v/>
      </c>
    </row>
    <row r="2322">
      <c r="A2322" s="17">
        <f>IF($C2322="","",COUNTA($C$5:$C2322))</f>
        <v/>
      </c>
      <c r="B2322" s="20" t="n"/>
      <c r="C2322" s="18" t="n"/>
      <c r="D2322" s="18" t="n"/>
      <c r="E2322" s="26" t="n"/>
      <c r="F2322" s="19" t="n"/>
      <c r="G2322" s="19" t="n"/>
      <c r="H2322" s="27">
        <f>IF($C2322="","",ROUND(SUMIF(账户表,$C2322,账户期初)+SUMIFS($F$5:F2322,$C$5:C2322,$C2322)-SUMIFS($G$5:G2322,$C$5:C2322,$C2322),2))</f>
        <v/>
      </c>
      <c r="I2322" s="18" t="n"/>
      <c r="J2322" s="18" t="n"/>
      <c r="K2322" s="28">
        <f>IF($B2322="","",--TEXT($B2322,"yyyymm"))</f>
        <v/>
      </c>
      <c r="L2322" s="29">
        <f>IF($D2322="","",IFERROR(INDEX(类别属性,MATCH($D2322,类别表,0)),""))</f>
        <v/>
      </c>
      <c r="M2322" s="18" t="n"/>
      <c r="N2322" s="18" t="n"/>
      <c r="O2322" s="26" t="n"/>
      <c r="P2322" s="21">
        <f>IF($C2322="","",IF(ISNA(MATCH($C2322,账户表,0)),"※这个账户不在【基础资料】的账户档案里",IF($B2322="","※没填日期，这一笔不会进任何月份的报表",IF(AND($F2322&lt;&gt;"",$G2322&lt;&gt;""),"※收入和支出不能同时填",IF(AND(N($F2322)=0,N($G2322)=0),"※收入和支出都没填",IF(OR(N($F2322)&lt;0,N($G2322)&lt;0),"※金额不能填负数，方向反了就换一列填",IF($D2322="","※没填收支类别，分类报表会漏掉这一笔",IF(ISNA(MATCH($D2322,类别表,0)),"※收支类别不在【基础资料】的清单里",IF(AND($L2322="内部转账",$M2322=""),"△内部转账要在「对方账户」写上另一头",IF(AND($L2322="内部转账",$M2322=$C2322),"※对方账户跟本账户是同一个",IF(AND($L2322&lt;&gt;"内部转账",$M2322&lt;&gt;""),"△填了对方账户，但类别不是内部转账",IF($H2322&lt;0,"△这一笔之后该账户余额成负数了，核一下",""))))))))))))</f>
        <v/>
      </c>
    </row>
    <row r="2323">
      <c r="A2323" s="17">
        <f>IF($C2323="","",COUNTA($C$5:$C2323))</f>
        <v/>
      </c>
      <c r="B2323" s="20" t="n"/>
      <c r="C2323" s="18" t="n"/>
      <c r="D2323" s="18" t="n"/>
      <c r="E2323" s="26" t="n"/>
      <c r="F2323" s="19" t="n"/>
      <c r="G2323" s="19" t="n"/>
      <c r="H2323" s="27">
        <f>IF($C2323="","",ROUND(SUMIF(账户表,$C2323,账户期初)+SUMIFS($F$5:F2323,$C$5:C2323,$C2323)-SUMIFS($G$5:G2323,$C$5:C2323,$C2323),2))</f>
        <v/>
      </c>
      <c r="I2323" s="18" t="n"/>
      <c r="J2323" s="18" t="n"/>
      <c r="K2323" s="28">
        <f>IF($B2323="","",--TEXT($B2323,"yyyymm"))</f>
        <v/>
      </c>
      <c r="L2323" s="29">
        <f>IF($D2323="","",IFERROR(INDEX(类别属性,MATCH($D2323,类别表,0)),""))</f>
        <v/>
      </c>
      <c r="M2323" s="18" t="n"/>
      <c r="N2323" s="18" t="n"/>
      <c r="O2323" s="26" t="n"/>
      <c r="P2323" s="21">
        <f>IF($C2323="","",IF(ISNA(MATCH($C2323,账户表,0)),"※这个账户不在【基础资料】的账户档案里",IF($B2323="","※没填日期，这一笔不会进任何月份的报表",IF(AND($F2323&lt;&gt;"",$G2323&lt;&gt;""),"※收入和支出不能同时填",IF(AND(N($F2323)=0,N($G2323)=0),"※收入和支出都没填",IF(OR(N($F2323)&lt;0,N($G2323)&lt;0),"※金额不能填负数，方向反了就换一列填",IF($D2323="","※没填收支类别，分类报表会漏掉这一笔",IF(ISNA(MATCH($D2323,类别表,0)),"※收支类别不在【基础资料】的清单里",IF(AND($L2323="内部转账",$M2323=""),"△内部转账要在「对方账户」写上另一头",IF(AND($L2323="内部转账",$M2323=$C2323),"※对方账户跟本账户是同一个",IF(AND($L2323&lt;&gt;"内部转账",$M2323&lt;&gt;""),"△填了对方账户，但类别不是内部转账",IF($H2323&lt;0,"△这一笔之后该账户余额成负数了，核一下",""))))))))))))</f>
        <v/>
      </c>
    </row>
    <row r="2324">
      <c r="A2324" s="17">
        <f>IF($C2324="","",COUNTA($C$5:$C2324))</f>
        <v/>
      </c>
      <c r="B2324" s="20" t="n"/>
      <c r="C2324" s="18" t="n"/>
      <c r="D2324" s="18" t="n"/>
      <c r="E2324" s="26" t="n"/>
      <c r="F2324" s="19" t="n"/>
      <c r="G2324" s="19" t="n"/>
      <c r="H2324" s="27">
        <f>IF($C2324="","",ROUND(SUMIF(账户表,$C2324,账户期初)+SUMIFS($F$5:F2324,$C$5:C2324,$C2324)-SUMIFS($G$5:G2324,$C$5:C2324,$C2324),2))</f>
        <v/>
      </c>
      <c r="I2324" s="18" t="n"/>
      <c r="J2324" s="18" t="n"/>
      <c r="K2324" s="28">
        <f>IF($B2324="","",--TEXT($B2324,"yyyymm"))</f>
        <v/>
      </c>
      <c r="L2324" s="29">
        <f>IF($D2324="","",IFERROR(INDEX(类别属性,MATCH($D2324,类别表,0)),""))</f>
        <v/>
      </c>
      <c r="M2324" s="18" t="n"/>
      <c r="N2324" s="18" t="n"/>
      <c r="O2324" s="26" t="n"/>
      <c r="P2324" s="21">
        <f>IF($C2324="","",IF(ISNA(MATCH($C2324,账户表,0)),"※这个账户不在【基础资料】的账户档案里",IF($B2324="","※没填日期，这一笔不会进任何月份的报表",IF(AND($F2324&lt;&gt;"",$G2324&lt;&gt;""),"※收入和支出不能同时填",IF(AND(N($F2324)=0,N($G2324)=0),"※收入和支出都没填",IF(OR(N($F2324)&lt;0,N($G2324)&lt;0),"※金额不能填负数，方向反了就换一列填",IF($D2324="","※没填收支类别，分类报表会漏掉这一笔",IF(ISNA(MATCH($D2324,类别表,0)),"※收支类别不在【基础资料】的清单里",IF(AND($L2324="内部转账",$M2324=""),"△内部转账要在「对方账户」写上另一头",IF(AND($L2324="内部转账",$M2324=$C2324),"※对方账户跟本账户是同一个",IF(AND($L2324&lt;&gt;"内部转账",$M2324&lt;&gt;""),"△填了对方账户，但类别不是内部转账",IF($H2324&lt;0,"△这一笔之后该账户余额成负数了，核一下",""))))))))))))</f>
        <v/>
      </c>
    </row>
    <row r="2325">
      <c r="A2325" s="17">
        <f>IF($C2325="","",COUNTA($C$5:$C2325))</f>
        <v/>
      </c>
      <c r="B2325" s="20" t="n"/>
      <c r="C2325" s="18" t="n"/>
      <c r="D2325" s="18" t="n"/>
      <c r="E2325" s="26" t="n"/>
      <c r="F2325" s="19" t="n"/>
      <c r="G2325" s="19" t="n"/>
      <c r="H2325" s="27">
        <f>IF($C2325="","",ROUND(SUMIF(账户表,$C2325,账户期初)+SUMIFS($F$5:F2325,$C$5:C2325,$C2325)-SUMIFS($G$5:G2325,$C$5:C2325,$C2325),2))</f>
        <v/>
      </c>
      <c r="I2325" s="18" t="n"/>
      <c r="J2325" s="18" t="n"/>
      <c r="K2325" s="28">
        <f>IF($B2325="","",--TEXT($B2325,"yyyymm"))</f>
        <v/>
      </c>
      <c r="L2325" s="29">
        <f>IF($D2325="","",IFERROR(INDEX(类别属性,MATCH($D2325,类别表,0)),""))</f>
        <v/>
      </c>
      <c r="M2325" s="18" t="n"/>
      <c r="N2325" s="18" t="n"/>
      <c r="O2325" s="26" t="n"/>
      <c r="P2325" s="21">
        <f>IF($C2325="","",IF(ISNA(MATCH($C2325,账户表,0)),"※这个账户不在【基础资料】的账户档案里",IF($B2325="","※没填日期，这一笔不会进任何月份的报表",IF(AND($F2325&lt;&gt;"",$G2325&lt;&gt;""),"※收入和支出不能同时填",IF(AND(N($F2325)=0,N($G2325)=0),"※收入和支出都没填",IF(OR(N($F2325)&lt;0,N($G2325)&lt;0),"※金额不能填负数，方向反了就换一列填",IF($D2325="","※没填收支类别，分类报表会漏掉这一笔",IF(ISNA(MATCH($D2325,类别表,0)),"※收支类别不在【基础资料】的清单里",IF(AND($L2325="内部转账",$M2325=""),"△内部转账要在「对方账户」写上另一头",IF(AND($L2325="内部转账",$M2325=$C2325),"※对方账户跟本账户是同一个",IF(AND($L2325&lt;&gt;"内部转账",$M2325&lt;&gt;""),"△填了对方账户，但类别不是内部转账",IF($H2325&lt;0,"△这一笔之后该账户余额成负数了，核一下",""))))))))))))</f>
        <v/>
      </c>
    </row>
    <row r="2326">
      <c r="A2326" s="17">
        <f>IF($C2326="","",COUNTA($C$5:$C2326))</f>
        <v/>
      </c>
      <c r="B2326" s="20" t="n"/>
      <c r="C2326" s="18" t="n"/>
      <c r="D2326" s="18" t="n"/>
      <c r="E2326" s="26" t="n"/>
      <c r="F2326" s="19" t="n"/>
      <c r="G2326" s="19" t="n"/>
      <c r="H2326" s="27">
        <f>IF($C2326="","",ROUND(SUMIF(账户表,$C2326,账户期初)+SUMIFS($F$5:F2326,$C$5:C2326,$C2326)-SUMIFS($G$5:G2326,$C$5:C2326,$C2326),2))</f>
        <v/>
      </c>
      <c r="I2326" s="18" t="n"/>
      <c r="J2326" s="18" t="n"/>
      <c r="K2326" s="28">
        <f>IF($B2326="","",--TEXT($B2326,"yyyymm"))</f>
        <v/>
      </c>
      <c r="L2326" s="29">
        <f>IF($D2326="","",IFERROR(INDEX(类别属性,MATCH($D2326,类别表,0)),""))</f>
        <v/>
      </c>
      <c r="M2326" s="18" t="n"/>
      <c r="N2326" s="18" t="n"/>
      <c r="O2326" s="26" t="n"/>
      <c r="P2326" s="21">
        <f>IF($C2326="","",IF(ISNA(MATCH($C2326,账户表,0)),"※这个账户不在【基础资料】的账户档案里",IF($B2326="","※没填日期，这一笔不会进任何月份的报表",IF(AND($F2326&lt;&gt;"",$G2326&lt;&gt;""),"※收入和支出不能同时填",IF(AND(N($F2326)=0,N($G2326)=0),"※收入和支出都没填",IF(OR(N($F2326)&lt;0,N($G2326)&lt;0),"※金额不能填负数，方向反了就换一列填",IF($D2326="","※没填收支类别，分类报表会漏掉这一笔",IF(ISNA(MATCH($D2326,类别表,0)),"※收支类别不在【基础资料】的清单里",IF(AND($L2326="内部转账",$M2326=""),"△内部转账要在「对方账户」写上另一头",IF(AND($L2326="内部转账",$M2326=$C2326),"※对方账户跟本账户是同一个",IF(AND($L2326&lt;&gt;"内部转账",$M2326&lt;&gt;""),"△填了对方账户，但类别不是内部转账",IF($H2326&lt;0,"△这一笔之后该账户余额成负数了，核一下",""))))))))))))</f>
        <v/>
      </c>
    </row>
    <row r="2327">
      <c r="A2327" s="17">
        <f>IF($C2327="","",COUNTA($C$5:$C2327))</f>
        <v/>
      </c>
      <c r="B2327" s="20" t="n"/>
      <c r="C2327" s="18" t="n"/>
      <c r="D2327" s="18" t="n"/>
      <c r="E2327" s="26" t="n"/>
      <c r="F2327" s="19" t="n"/>
      <c r="G2327" s="19" t="n"/>
      <c r="H2327" s="27">
        <f>IF($C2327="","",ROUND(SUMIF(账户表,$C2327,账户期初)+SUMIFS($F$5:F2327,$C$5:C2327,$C2327)-SUMIFS($G$5:G2327,$C$5:C2327,$C2327),2))</f>
        <v/>
      </c>
      <c r="I2327" s="18" t="n"/>
      <c r="J2327" s="18" t="n"/>
      <c r="K2327" s="28">
        <f>IF($B2327="","",--TEXT($B2327,"yyyymm"))</f>
        <v/>
      </c>
      <c r="L2327" s="29">
        <f>IF($D2327="","",IFERROR(INDEX(类别属性,MATCH($D2327,类别表,0)),""))</f>
        <v/>
      </c>
      <c r="M2327" s="18" t="n"/>
      <c r="N2327" s="18" t="n"/>
      <c r="O2327" s="26" t="n"/>
      <c r="P2327" s="21">
        <f>IF($C2327="","",IF(ISNA(MATCH($C2327,账户表,0)),"※这个账户不在【基础资料】的账户档案里",IF($B2327="","※没填日期，这一笔不会进任何月份的报表",IF(AND($F2327&lt;&gt;"",$G2327&lt;&gt;""),"※收入和支出不能同时填",IF(AND(N($F2327)=0,N($G2327)=0),"※收入和支出都没填",IF(OR(N($F2327)&lt;0,N($G2327)&lt;0),"※金额不能填负数，方向反了就换一列填",IF($D2327="","※没填收支类别，分类报表会漏掉这一笔",IF(ISNA(MATCH($D2327,类别表,0)),"※收支类别不在【基础资料】的清单里",IF(AND($L2327="内部转账",$M2327=""),"△内部转账要在「对方账户」写上另一头",IF(AND($L2327="内部转账",$M2327=$C2327),"※对方账户跟本账户是同一个",IF(AND($L2327&lt;&gt;"内部转账",$M2327&lt;&gt;""),"△填了对方账户，但类别不是内部转账",IF($H2327&lt;0,"△这一笔之后该账户余额成负数了，核一下",""))))))))))))</f>
        <v/>
      </c>
    </row>
    <row r="2328">
      <c r="A2328" s="17">
        <f>IF($C2328="","",COUNTA($C$5:$C2328))</f>
        <v/>
      </c>
      <c r="B2328" s="20" t="n"/>
      <c r="C2328" s="18" t="n"/>
      <c r="D2328" s="18" t="n"/>
      <c r="E2328" s="26" t="n"/>
      <c r="F2328" s="19" t="n"/>
      <c r="G2328" s="19" t="n"/>
      <c r="H2328" s="27">
        <f>IF($C2328="","",ROUND(SUMIF(账户表,$C2328,账户期初)+SUMIFS($F$5:F2328,$C$5:C2328,$C2328)-SUMIFS($G$5:G2328,$C$5:C2328,$C2328),2))</f>
        <v/>
      </c>
      <c r="I2328" s="18" t="n"/>
      <c r="J2328" s="18" t="n"/>
      <c r="K2328" s="28">
        <f>IF($B2328="","",--TEXT($B2328,"yyyymm"))</f>
        <v/>
      </c>
      <c r="L2328" s="29">
        <f>IF($D2328="","",IFERROR(INDEX(类别属性,MATCH($D2328,类别表,0)),""))</f>
        <v/>
      </c>
      <c r="M2328" s="18" t="n"/>
      <c r="N2328" s="18" t="n"/>
      <c r="O2328" s="26" t="n"/>
      <c r="P2328" s="21">
        <f>IF($C2328="","",IF(ISNA(MATCH($C2328,账户表,0)),"※这个账户不在【基础资料】的账户档案里",IF($B2328="","※没填日期，这一笔不会进任何月份的报表",IF(AND($F2328&lt;&gt;"",$G2328&lt;&gt;""),"※收入和支出不能同时填",IF(AND(N($F2328)=0,N($G2328)=0),"※收入和支出都没填",IF(OR(N($F2328)&lt;0,N($G2328)&lt;0),"※金额不能填负数，方向反了就换一列填",IF($D2328="","※没填收支类别，分类报表会漏掉这一笔",IF(ISNA(MATCH($D2328,类别表,0)),"※收支类别不在【基础资料】的清单里",IF(AND($L2328="内部转账",$M2328=""),"△内部转账要在「对方账户」写上另一头",IF(AND($L2328="内部转账",$M2328=$C2328),"※对方账户跟本账户是同一个",IF(AND($L2328&lt;&gt;"内部转账",$M2328&lt;&gt;""),"△填了对方账户，但类别不是内部转账",IF($H2328&lt;0,"△这一笔之后该账户余额成负数了，核一下",""))))))))))))</f>
        <v/>
      </c>
    </row>
    <row r="2329">
      <c r="A2329" s="17">
        <f>IF($C2329="","",COUNTA($C$5:$C2329))</f>
        <v/>
      </c>
      <c r="B2329" s="20" t="n"/>
      <c r="C2329" s="18" t="n"/>
      <c r="D2329" s="18" t="n"/>
      <c r="E2329" s="26" t="n"/>
      <c r="F2329" s="19" t="n"/>
      <c r="G2329" s="19" t="n"/>
      <c r="H2329" s="27">
        <f>IF($C2329="","",ROUND(SUMIF(账户表,$C2329,账户期初)+SUMIFS($F$5:F2329,$C$5:C2329,$C2329)-SUMIFS($G$5:G2329,$C$5:C2329,$C2329),2))</f>
        <v/>
      </c>
      <c r="I2329" s="18" t="n"/>
      <c r="J2329" s="18" t="n"/>
      <c r="K2329" s="28">
        <f>IF($B2329="","",--TEXT($B2329,"yyyymm"))</f>
        <v/>
      </c>
      <c r="L2329" s="29">
        <f>IF($D2329="","",IFERROR(INDEX(类别属性,MATCH($D2329,类别表,0)),""))</f>
        <v/>
      </c>
      <c r="M2329" s="18" t="n"/>
      <c r="N2329" s="18" t="n"/>
      <c r="O2329" s="26" t="n"/>
      <c r="P2329" s="21">
        <f>IF($C2329="","",IF(ISNA(MATCH($C2329,账户表,0)),"※这个账户不在【基础资料】的账户档案里",IF($B2329="","※没填日期，这一笔不会进任何月份的报表",IF(AND($F2329&lt;&gt;"",$G2329&lt;&gt;""),"※收入和支出不能同时填",IF(AND(N($F2329)=0,N($G2329)=0),"※收入和支出都没填",IF(OR(N($F2329)&lt;0,N($G2329)&lt;0),"※金额不能填负数，方向反了就换一列填",IF($D2329="","※没填收支类别，分类报表会漏掉这一笔",IF(ISNA(MATCH($D2329,类别表,0)),"※收支类别不在【基础资料】的清单里",IF(AND($L2329="内部转账",$M2329=""),"△内部转账要在「对方账户」写上另一头",IF(AND($L2329="内部转账",$M2329=$C2329),"※对方账户跟本账户是同一个",IF(AND($L2329&lt;&gt;"内部转账",$M2329&lt;&gt;""),"△填了对方账户，但类别不是内部转账",IF($H2329&lt;0,"△这一笔之后该账户余额成负数了，核一下",""))))))))))))</f>
        <v/>
      </c>
    </row>
    <row r="2330">
      <c r="A2330" s="17">
        <f>IF($C2330="","",COUNTA($C$5:$C2330))</f>
        <v/>
      </c>
      <c r="B2330" s="20" t="n"/>
      <c r="C2330" s="18" t="n"/>
      <c r="D2330" s="18" t="n"/>
      <c r="E2330" s="26" t="n"/>
      <c r="F2330" s="19" t="n"/>
      <c r="G2330" s="19" t="n"/>
      <c r="H2330" s="27">
        <f>IF($C2330="","",ROUND(SUMIF(账户表,$C2330,账户期初)+SUMIFS($F$5:F2330,$C$5:C2330,$C2330)-SUMIFS($G$5:G2330,$C$5:C2330,$C2330),2))</f>
        <v/>
      </c>
      <c r="I2330" s="18" t="n"/>
      <c r="J2330" s="18" t="n"/>
      <c r="K2330" s="28">
        <f>IF($B2330="","",--TEXT($B2330,"yyyymm"))</f>
        <v/>
      </c>
      <c r="L2330" s="29">
        <f>IF($D2330="","",IFERROR(INDEX(类别属性,MATCH($D2330,类别表,0)),""))</f>
        <v/>
      </c>
      <c r="M2330" s="18" t="n"/>
      <c r="N2330" s="18" t="n"/>
      <c r="O2330" s="26" t="n"/>
      <c r="P2330" s="21">
        <f>IF($C2330="","",IF(ISNA(MATCH($C2330,账户表,0)),"※这个账户不在【基础资料】的账户档案里",IF($B2330="","※没填日期，这一笔不会进任何月份的报表",IF(AND($F2330&lt;&gt;"",$G2330&lt;&gt;""),"※收入和支出不能同时填",IF(AND(N($F2330)=0,N($G2330)=0),"※收入和支出都没填",IF(OR(N($F2330)&lt;0,N($G2330)&lt;0),"※金额不能填负数，方向反了就换一列填",IF($D2330="","※没填收支类别，分类报表会漏掉这一笔",IF(ISNA(MATCH($D2330,类别表,0)),"※收支类别不在【基础资料】的清单里",IF(AND($L2330="内部转账",$M2330=""),"△内部转账要在「对方账户」写上另一头",IF(AND($L2330="内部转账",$M2330=$C2330),"※对方账户跟本账户是同一个",IF(AND($L2330&lt;&gt;"内部转账",$M2330&lt;&gt;""),"△填了对方账户，但类别不是内部转账",IF($H2330&lt;0,"△这一笔之后该账户余额成负数了，核一下",""))))))))))))</f>
        <v/>
      </c>
    </row>
    <row r="2331">
      <c r="A2331" s="17">
        <f>IF($C2331="","",COUNTA($C$5:$C2331))</f>
        <v/>
      </c>
      <c r="B2331" s="20" t="n"/>
      <c r="C2331" s="18" t="n"/>
      <c r="D2331" s="18" t="n"/>
      <c r="E2331" s="26" t="n"/>
      <c r="F2331" s="19" t="n"/>
      <c r="G2331" s="19" t="n"/>
      <c r="H2331" s="27">
        <f>IF($C2331="","",ROUND(SUMIF(账户表,$C2331,账户期初)+SUMIFS($F$5:F2331,$C$5:C2331,$C2331)-SUMIFS($G$5:G2331,$C$5:C2331,$C2331),2))</f>
        <v/>
      </c>
      <c r="I2331" s="18" t="n"/>
      <c r="J2331" s="18" t="n"/>
      <c r="K2331" s="28">
        <f>IF($B2331="","",--TEXT($B2331,"yyyymm"))</f>
        <v/>
      </c>
      <c r="L2331" s="29">
        <f>IF($D2331="","",IFERROR(INDEX(类别属性,MATCH($D2331,类别表,0)),""))</f>
        <v/>
      </c>
      <c r="M2331" s="18" t="n"/>
      <c r="N2331" s="18" t="n"/>
      <c r="O2331" s="26" t="n"/>
      <c r="P2331" s="21">
        <f>IF($C2331="","",IF(ISNA(MATCH($C2331,账户表,0)),"※这个账户不在【基础资料】的账户档案里",IF($B2331="","※没填日期，这一笔不会进任何月份的报表",IF(AND($F2331&lt;&gt;"",$G2331&lt;&gt;""),"※收入和支出不能同时填",IF(AND(N($F2331)=0,N($G2331)=0),"※收入和支出都没填",IF(OR(N($F2331)&lt;0,N($G2331)&lt;0),"※金额不能填负数，方向反了就换一列填",IF($D2331="","※没填收支类别，分类报表会漏掉这一笔",IF(ISNA(MATCH($D2331,类别表,0)),"※收支类别不在【基础资料】的清单里",IF(AND($L2331="内部转账",$M2331=""),"△内部转账要在「对方账户」写上另一头",IF(AND($L2331="内部转账",$M2331=$C2331),"※对方账户跟本账户是同一个",IF(AND($L2331&lt;&gt;"内部转账",$M2331&lt;&gt;""),"△填了对方账户，但类别不是内部转账",IF($H2331&lt;0,"△这一笔之后该账户余额成负数了，核一下",""))))))))))))</f>
        <v/>
      </c>
    </row>
    <row r="2332">
      <c r="A2332" s="17">
        <f>IF($C2332="","",COUNTA($C$5:$C2332))</f>
        <v/>
      </c>
      <c r="B2332" s="20" t="n"/>
      <c r="C2332" s="18" t="n"/>
      <c r="D2332" s="18" t="n"/>
      <c r="E2332" s="26" t="n"/>
      <c r="F2332" s="19" t="n"/>
      <c r="G2332" s="19" t="n"/>
      <c r="H2332" s="27">
        <f>IF($C2332="","",ROUND(SUMIF(账户表,$C2332,账户期初)+SUMIFS($F$5:F2332,$C$5:C2332,$C2332)-SUMIFS($G$5:G2332,$C$5:C2332,$C2332),2))</f>
        <v/>
      </c>
      <c r="I2332" s="18" t="n"/>
      <c r="J2332" s="18" t="n"/>
      <c r="K2332" s="28">
        <f>IF($B2332="","",--TEXT($B2332,"yyyymm"))</f>
        <v/>
      </c>
      <c r="L2332" s="29">
        <f>IF($D2332="","",IFERROR(INDEX(类别属性,MATCH($D2332,类别表,0)),""))</f>
        <v/>
      </c>
      <c r="M2332" s="18" t="n"/>
      <c r="N2332" s="18" t="n"/>
      <c r="O2332" s="26" t="n"/>
      <c r="P2332" s="21">
        <f>IF($C2332="","",IF(ISNA(MATCH($C2332,账户表,0)),"※这个账户不在【基础资料】的账户档案里",IF($B2332="","※没填日期，这一笔不会进任何月份的报表",IF(AND($F2332&lt;&gt;"",$G2332&lt;&gt;""),"※收入和支出不能同时填",IF(AND(N($F2332)=0,N($G2332)=0),"※收入和支出都没填",IF(OR(N($F2332)&lt;0,N($G2332)&lt;0),"※金额不能填负数，方向反了就换一列填",IF($D2332="","※没填收支类别，分类报表会漏掉这一笔",IF(ISNA(MATCH($D2332,类别表,0)),"※收支类别不在【基础资料】的清单里",IF(AND($L2332="内部转账",$M2332=""),"△内部转账要在「对方账户」写上另一头",IF(AND($L2332="内部转账",$M2332=$C2332),"※对方账户跟本账户是同一个",IF(AND($L2332&lt;&gt;"内部转账",$M2332&lt;&gt;""),"△填了对方账户，但类别不是内部转账",IF($H2332&lt;0,"△这一笔之后该账户余额成负数了，核一下",""))))))))))))</f>
        <v/>
      </c>
    </row>
    <row r="2333">
      <c r="A2333" s="17">
        <f>IF($C2333="","",COUNTA($C$5:$C2333))</f>
        <v/>
      </c>
      <c r="B2333" s="20" t="n"/>
      <c r="C2333" s="18" t="n"/>
      <c r="D2333" s="18" t="n"/>
      <c r="E2333" s="26" t="n"/>
      <c r="F2333" s="19" t="n"/>
      <c r="G2333" s="19" t="n"/>
      <c r="H2333" s="27">
        <f>IF($C2333="","",ROUND(SUMIF(账户表,$C2333,账户期初)+SUMIFS($F$5:F2333,$C$5:C2333,$C2333)-SUMIFS($G$5:G2333,$C$5:C2333,$C2333),2))</f>
        <v/>
      </c>
      <c r="I2333" s="18" t="n"/>
      <c r="J2333" s="18" t="n"/>
      <c r="K2333" s="28">
        <f>IF($B2333="","",--TEXT($B2333,"yyyymm"))</f>
        <v/>
      </c>
      <c r="L2333" s="29">
        <f>IF($D2333="","",IFERROR(INDEX(类别属性,MATCH($D2333,类别表,0)),""))</f>
        <v/>
      </c>
      <c r="M2333" s="18" t="n"/>
      <c r="N2333" s="18" t="n"/>
      <c r="O2333" s="26" t="n"/>
      <c r="P2333" s="21">
        <f>IF($C2333="","",IF(ISNA(MATCH($C2333,账户表,0)),"※这个账户不在【基础资料】的账户档案里",IF($B2333="","※没填日期，这一笔不会进任何月份的报表",IF(AND($F2333&lt;&gt;"",$G2333&lt;&gt;""),"※收入和支出不能同时填",IF(AND(N($F2333)=0,N($G2333)=0),"※收入和支出都没填",IF(OR(N($F2333)&lt;0,N($G2333)&lt;0),"※金额不能填负数，方向反了就换一列填",IF($D2333="","※没填收支类别，分类报表会漏掉这一笔",IF(ISNA(MATCH($D2333,类别表,0)),"※收支类别不在【基础资料】的清单里",IF(AND($L2333="内部转账",$M2333=""),"△内部转账要在「对方账户」写上另一头",IF(AND($L2333="内部转账",$M2333=$C2333),"※对方账户跟本账户是同一个",IF(AND($L2333&lt;&gt;"内部转账",$M2333&lt;&gt;""),"△填了对方账户，但类别不是内部转账",IF($H2333&lt;0,"△这一笔之后该账户余额成负数了，核一下",""))))))))))))</f>
        <v/>
      </c>
    </row>
    <row r="2334">
      <c r="A2334" s="17">
        <f>IF($C2334="","",COUNTA($C$5:$C2334))</f>
        <v/>
      </c>
      <c r="B2334" s="20" t="n"/>
      <c r="C2334" s="18" t="n"/>
      <c r="D2334" s="18" t="n"/>
      <c r="E2334" s="26" t="n"/>
      <c r="F2334" s="19" t="n"/>
      <c r="G2334" s="19" t="n"/>
      <c r="H2334" s="27">
        <f>IF($C2334="","",ROUND(SUMIF(账户表,$C2334,账户期初)+SUMIFS($F$5:F2334,$C$5:C2334,$C2334)-SUMIFS($G$5:G2334,$C$5:C2334,$C2334),2))</f>
        <v/>
      </c>
      <c r="I2334" s="18" t="n"/>
      <c r="J2334" s="18" t="n"/>
      <c r="K2334" s="28">
        <f>IF($B2334="","",--TEXT($B2334,"yyyymm"))</f>
        <v/>
      </c>
      <c r="L2334" s="29">
        <f>IF($D2334="","",IFERROR(INDEX(类别属性,MATCH($D2334,类别表,0)),""))</f>
        <v/>
      </c>
      <c r="M2334" s="18" t="n"/>
      <c r="N2334" s="18" t="n"/>
      <c r="O2334" s="26" t="n"/>
      <c r="P2334" s="21">
        <f>IF($C2334="","",IF(ISNA(MATCH($C2334,账户表,0)),"※这个账户不在【基础资料】的账户档案里",IF($B2334="","※没填日期，这一笔不会进任何月份的报表",IF(AND($F2334&lt;&gt;"",$G2334&lt;&gt;""),"※收入和支出不能同时填",IF(AND(N($F2334)=0,N($G2334)=0),"※收入和支出都没填",IF(OR(N($F2334)&lt;0,N($G2334)&lt;0),"※金额不能填负数，方向反了就换一列填",IF($D2334="","※没填收支类别，分类报表会漏掉这一笔",IF(ISNA(MATCH($D2334,类别表,0)),"※收支类别不在【基础资料】的清单里",IF(AND($L2334="内部转账",$M2334=""),"△内部转账要在「对方账户」写上另一头",IF(AND($L2334="内部转账",$M2334=$C2334),"※对方账户跟本账户是同一个",IF(AND($L2334&lt;&gt;"内部转账",$M2334&lt;&gt;""),"△填了对方账户，但类别不是内部转账",IF($H2334&lt;0,"△这一笔之后该账户余额成负数了，核一下",""))))))))))))</f>
        <v/>
      </c>
    </row>
    <row r="2335">
      <c r="A2335" s="17">
        <f>IF($C2335="","",COUNTA($C$5:$C2335))</f>
        <v/>
      </c>
      <c r="B2335" s="20" t="n"/>
      <c r="C2335" s="18" t="n"/>
      <c r="D2335" s="18" t="n"/>
      <c r="E2335" s="26" t="n"/>
      <c r="F2335" s="19" t="n"/>
      <c r="G2335" s="19" t="n"/>
      <c r="H2335" s="27">
        <f>IF($C2335="","",ROUND(SUMIF(账户表,$C2335,账户期初)+SUMIFS($F$5:F2335,$C$5:C2335,$C2335)-SUMIFS($G$5:G2335,$C$5:C2335,$C2335),2))</f>
        <v/>
      </c>
      <c r="I2335" s="18" t="n"/>
      <c r="J2335" s="18" t="n"/>
      <c r="K2335" s="28">
        <f>IF($B2335="","",--TEXT($B2335,"yyyymm"))</f>
        <v/>
      </c>
      <c r="L2335" s="29">
        <f>IF($D2335="","",IFERROR(INDEX(类别属性,MATCH($D2335,类别表,0)),""))</f>
        <v/>
      </c>
      <c r="M2335" s="18" t="n"/>
      <c r="N2335" s="18" t="n"/>
      <c r="O2335" s="26" t="n"/>
      <c r="P2335" s="21">
        <f>IF($C2335="","",IF(ISNA(MATCH($C2335,账户表,0)),"※这个账户不在【基础资料】的账户档案里",IF($B2335="","※没填日期，这一笔不会进任何月份的报表",IF(AND($F2335&lt;&gt;"",$G2335&lt;&gt;""),"※收入和支出不能同时填",IF(AND(N($F2335)=0,N($G2335)=0),"※收入和支出都没填",IF(OR(N($F2335)&lt;0,N($G2335)&lt;0),"※金额不能填负数，方向反了就换一列填",IF($D2335="","※没填收支类别，分类报表会漏掉这一笔",IF(ISNA(MATCH($D2335,类别表,0)),"※收支类别不在【基础资料】的清单里",IF(AND($L2335="内部转账",$M2335=""),"△内部转账要在「对方账户」写上另一头",IF(AND($L2335="内部转账",$M2335=$C2335),"※对方账户跟本账户是同一个",IF(AND($L2335&lt;&gt;"内部转账",$M2335&lt;&gt;""),"△填了对方账户，但类别不是内部转账",IF($H2335&lt;0,"△这一笔之后该账户余额成负数了，核一下",""))))))))))))</f>
        <v/>
      </c>
    </row>
    <row r="2336">
      <c r="A2336" s="17">
        <f>IF($C2336="","",COUNTA($C$5:$C2336))</f>
        <v/>
      </c>
      <c r="B2336" s="20" t="n"/>
      <c r="C2336" s="18" t="n"/>
      <c r="D2336" s="18" t="n"/>
      <c r="E2336" s="26" t="n"/>
      <c r="F2336" s="19" t="n"/>
      <c r="G2336" s="19" t="n"/>
      <c r="H2336" s="27">
        <f>IF($C2336="","",ROUND(SUMIF(账户表,$C2336,账户期初)+SUMIFS($F$5:F2336,$C$5:C2336,$C2336)-SUMIFS($G$5:G2336,$C$5:C2336,$C2336),2))</f>
        <v/>
      </c>
      <c r="I2336" s="18" t="n"/>
      <c r="J2336" s="18" t="n"/>
      <c r="K2336" s="28">
        <f>IF($B2336="","",--TEXT($B2336,"yyyymm"))</f>
        <v/>
      </c>
      <c r="L2336" s="29">
        <f>IF($D2336="","",IFERROR(INDEX(类别属性,MATCH($D2336,类别表,0)),""))</f>
        <v/>
      </c>
      <c r="M2336" s="18" t="n"/>
      <c r="N2336" s="18" t="n"/>
      <c r="O2336" s="26" t="n"/>
      <c r="P2336" s="21">
        <f>IF($C2336="","",IF(ISNA(MATCH($C2336,账户表,0)),"※这个账户不在【基础资料】的账户档案里",IF($B2336="","※没填日期，这一笔不会进任何月份的报表",IF(AND($F2336&lt;&gt;"",$G2336&lt;&gt;""),"※收入和支出不能同时填",IF(AND(N($F2336)=0,N($G2336)=0),"※收入和支出都没填",IF(OR(N($F2336)&lt;0,N($G2336)&lt;0),"※金额不能填负数，方向反了就换一列填",IF($D2336="","※没填收支类别，分类报表会漏掉这一笔",IF(ISNA(MATCH($D2336,类别表,0)),"※收支类别不在【基础资料】的清单里",IF(AND($L2336="内部转账",$M2336=""),"△内部转账要在「对方账户」写上另一头",IF(AND($L2336="内部转账",$M2336=$C2336),"※对方账户跟本账户是同一个",IF(AND($L2336&lt;&gt;"内部转账",$M2336&lt;&gt;""),"△填了对方账户，但类别不是内部转账",IF($H2336&lt;0,"△这一笔之后该账户余额成负数了，核一下",""))))))))))))</f>
        <v/>
      </c>
    </row>
    <row r="2337">
      <c r="A2337" s="17">
        <f>IF($C2337="","",COUNTA($C$5:$C2337))</f>
        <v/>
      </c>
      <c r="B2337" s="20" t="n"/>
      <c r="C2337" s="18" t="n"/>
      <c r="D2337" s="18" t="n"/>
      <c r="E2337" s="26" t="n"/>
      <c r="F2337" s="19" t="n"/>
      <c r="G2337" s="19" t="n"/>
      <c r="H2337" s="27">
        <f>IF($C2337="","",ROUND(SUMIF(账户表,$C2337,账户期初)+SUMIFS($F$5:F2337,$C$5:C2337,$C2337)-SUMIFS($G$5:G2337,$C$5:C2337,$C2337),2))</f>
        <v/>
      </c>
      <c r="I2337" s="18" t="n"/>
      <c r="J2337" s="18" t="n"/>
      <c r="K2337" s="28">
        <f>IF($B2337="","",--TEXT($B2337,"yyyymm"))</f>
        <v/>
      </c>
      <c r="L2337" s="29">
        <f>IF($D2337="","",IFERROR(INDEX(类别属性,MATCH($D2337,类别表,0)),""))</f>
        <v/>
      </c>
      <c r="M2337" s="18" t="n"/>
      <c r="N2337" s="18" t="n"/>
      <c r="O2337" s="26" t="n"/>
      <c r="P2337" s="21">
        <f>IF($C2337="","",IF(ISNA(MATCH($C2337,账户表,0)),"※这个账户不在【基础资料】的账户档案里",IF($B2337="","※没填日期，这一笔不会进任何月份的报表",IF(AND($F2337&lt;&gt;"",$G2337&lt;&gt;""),"※收入和支出不能同时填",IF(AND(N($F2337)=0,N($G2337)=0),"※收入和支出都没填",IF(OR(N($F2337)&lt;0,N($G2337)&lt;0),"※金额不能填负数，方向反了就换一列填",IF($D2337="","※没填收支类别，分类报表会漏掉这一笔",IF(ISNA(MATCH($D2337,类别表,0)),"※收支类别不在【基础资料】的清单里",IF(AND($L2337="内部转账",$M2337=""),"△内部转账要在「对方账户」写上另一头",IF(AND($L2337="内部转账",$M2337=$C2337),"※对方账户跟本账户是同一个",IF(AND($L2337&lt;&gt;"内部转账",$M2337&lt;&gt;""),"△填了对方账户，但类别不是内部转账",IF($H2337&lt;0,"△这一笔之后该账户余额成负数了，核一下",""))))))))))))</f>
        <v/>
      </c>
    </row>
    <row r="2338">
      <c r="A2338" s="17">
        <f>IF($C2338="","",COUNTA($C$5:$C2338))</f>
        <v/>
      </c>
      <c r="B2338" s="20" t="n"/>
      <c r="C2338" s="18" t="n"/>
      <c r="D2338" s="18" t="n"/>
      <c r="E2338" s="26" t="n"/>
      <c r="F2338" s="19" t="n"/>
      <c r="G2338" s="19" t="n"/>
      <c r="H2338" s="27">
        <f>IF($C2338="","",ROUND(SUMIF(账户表,$C2338,账户期初)+SUMIFS($F$5:F2338,$C$5:C2338,$C2338)-SUMIFS($G$5:G2338,$C$5:C2338,$C2338),2))</f>
        <v/>
      </c>
      <c r="I2338" s="18" t="n"/>
      <c r="J2338" s="18" t="n"/>
      <c r="K2338" s="28">
        <f>IF($B2338="","",--TEXT($B2338,"yyyymm"))</f>
        <v/>
      </c>
      <c r="L2338" s="29">
        <f>IF($D2338="","",IFERROR(INDEX(类别属性,MATCH($D2338,类别表,0)),""))</f>
        <v/>
      </c>
      <c r="M2338" s="18" t="n"/>
      <c r="N2338" s="18" t="n"/>
      <c r="O2338" s="26" t="n"/>
      <c r="P2338" s="21">
        <f>IF($C2338="","",IF(ISNA(MATCH($C2338,账户表,0)),"※这个账户不在【基础资料】的账户档案里",IF($B2338="","※没填日期，这一笔不会进任何月份的报表",IF(AND($F2338&lt;&gt;"",$G2338&lt;&gt;""),"※收入和支出不能同时填",IF(AND(N($F2338)=0,N($G2338)=0),"※收入和支出都没填",IF(OR(N($F2338)&lt;0,N($G2338)&lt;0),"※金额不能填负数，方向反了就换一列填",IF($D2338="","※没填收支类别，分类报表会漏掉这一笔",IF(ISNA(MATCH($D2338,类别表,0)),"※收支类别不在【基础资料】的清单里",IF(AND($L2338="内部转账",$M2338=""),"△内部转账要在「对方账户」写上另一头",IF(AND($L2338="内部转账",$M2338=$C2338),"※对方账户跟本账户是同一个",IF(AND($L2338&lt;&gt;"内部转账",$M2338&lt;&gt;""),"△填了对方账户，但类别不是内部转账",IF($H2338&lt;0,"△这一笔之后该账户余额成负数了，核一下",""))))))))))))</f>
        <v/>
      </c>
    </row>
    <row r="2339">
      <c r="A2339" s="17">
        <f>IF($C2339="","",COUNTA($C$5:$C2339))</f>
        <v/>
      </c>
      <c r="B2339" s="20" t="n"/>
      <c r="C2339" s="18" t="n"/>
      <c r="D2339" s="18" t="n"/>
      <c r="E2339" s="26" t="n"/>
      <c r="F2339" s="19" t="n"/>
      <c r="G2339" s="19" t="n"/>
      <c r="H2339" s="27">
        <f>IF($C2339="","",ROUND(SUMIF(账户表,$C2339,账户期初)+SUMIFS($F$5:F2339,$C$5:C2339,$C2339)-SUMIFS($G$5:G2339,$C$5:C2339,$C2339),2))</f>
        <v/>
      </c>
      <c r="I2339" s="18" t="n"/>
      <c r="J2339" s="18" t="n"/>
      <c r="K2339" s="28">
        <f>IF($B2339="","",--TEXT($B2339,"yyyymm"))</f>
        <v/>
      </c>
      <c r="L2339" s="29">
        <f>IF($D2339="","",IFERROR(INDEX(类别属性,MATCH($D2339,类别表,0)),""))</f>
        <v/>
      </c>
      <c r="M2339" s="18" t="n"/>
      <c r="N2339" s="18" t="n"/>
      <c r="O2339" s="26" t="n"/>
      <c r="P2339" s="21">
        <f>IF($C2339="","",IF(ISNA(MATCH($C2339,账户表,0)),"※这个账户不在【基础资料】的账户档案里",IF($B2339="","※没填日期，这一笔不会进任何月份的报表",IF(AND($F2339&lt;&gt;"",$G2339&lt;&gt;""),"※收入和支出不能同时填",IF(AND(N($F2339)=0,N($G2339)=0),"※收入和支出都没填",IF(OR(N($F2339)&lt;0,N($G2339)&lt;0),"※金额不能填负数，方向反了就换一列填",IF($D2339="","※没填收支类别，分类报表会漏掉这一笔",IF(ISNA(MATCH($D2339,类别表,0)),"※收支类别不在【基础资料】的清单里",IF(AND($L2339="内部转账",$M2339=""),"△内部转账要在「对方账户」写上另一头",IF(AND($L2339="内部转账",$M2339=$C2339),"※对方账户跟本账户是同一个",IF(AND($L2339&lt;&gt;"内部转账",$M2339&lt;&gt;""),"△填了对方账户，但类别不是内部转账",IF($H2339&lt;0,"△这一笔之后该账户余额成负数了，核一下",""))))))))))))</f>
        <v/>
      </c>
    </row>
    <row r="2340">
      <c r="A2340" s="17">
        <f>IF($C2340="","",COUNTA($C$5:$C2340))</f>
        <v/>
      </c>
      <c r="B2340" s="20" t="n"/>
      <c r="C2340" s="18" t="n"/>
      <c r="D2340" s="18" t="n"/>
      <c r="E2340" s="26" t="n"/>
      <c r="F2340" s="19" t="n"/>
      <c r="G2340" s="19" t="n"/>
      <c r="H2340" s="27">
        <f>IF($C2340="","",ROUND(SUMIF(账户表,$C2340,账户期初)+SUMIFS($F$5:F2340,$C$5:C2340,$C2340)-SUMIFS($G$5:G2340,$C$5:C2340,$C2340),2))</f>
        <v/>
      </c>
      <c r="I2340" s="18" t="n"/>
      <c r="J2340" s="18" t="n"/>
      <c r="K2340" s="28">
        <f>IF($B2340="","",--TEXT($B2340,"yyyymm"))</f>
        <v/>
      </c>
      <c r="L2340" s="29">
        <f>IF($D2340="","",IFERROR(INDEX(类别属性,MATCH($D2340,类别表,0)),""))</f>
        <v/>
      </c>
      <c r="M2340" s="18" t="n"/>
      <c r="N2340" s="18" t="n"/>
      <c r="O2340" s="26" t="n"/>
      <c r="P2340" s="21">
        <f>IF($C2340="","",IF(ISNA(MATCH($C2340,账户表,0)),"※这个账户不在【基础资料】的账户档案里",IF($B2340="","※没填日期，这一笔不会进任何月份的报表",IF(AND($F2340&lt;&gt;"",$G2340&lt;&gt;""),"※收入和支出不能同时填",IF(AND(N($F2340)=0,N($G2340)=0),"※收入和支出都没填",IF(OR(N($F2340)&lt;0,N($G2340)&lt;0),"※金额不能填负数，方向反了就换一列填",IF($D2340="","※没填收支类别，分类报表会漏掉这一笔",IF(ISNA(MATCH($D2340,类别表,0)),"※收支类别不在【基础资料】的清单里",IF(AND($L2340="内部转账",$M2340=""),"△内部转账要在「对方账户」写上另一头",IF(AND($L2340="内部转账",$M2340=$C2340),"※对方账户跟本账户是同一个",IF(AND($L2340&lt;&gt;"内部转账",$M2340&lt;&gt;""),"△填了对方账户，但类别不是内部转账",IF($H2340&lt;0,"△这一笔之后该账户余额成负数了，核一下",""))))))))))))</f>
        <v/>
      </c>
    </row>
    <row r="2341">
      <c r="A2341" s="17">
        <f>IF($C2341="","",COUNTA($C$5:$C2341))</f>
        <v/>
      </c>
      <c r="B2341" s="20" t="n"/>
      <c r="C2341" s="18" t="n"/>
      <c r="D2341" s="18" t="n"/>
      <c r="E2341" s="26" t="n"/>
      <c r="F2341" s="19" t="n"/>
      <c r="G2341" s="19" t="n"/>
      <c r="H2341" s="27">
        <f>IF($C2341="","",ROUND(SUMIF(账户表,$C2341,账户期初)+SUMIFS($F$5:F2341,$C$5:C2341,$C2341)-SUMIFS($G$5:G2341,$C$5:C2341,$C2341),2))</f>
        <v/>
      </c>
      <c r="I2341" s="18" t="n"/>
      <c r="J2341" s="18" t="n"/>
      <c r="K2341" s="28">
        <f>IF($B2341="","",--TEXT($B2341,"yyyymm"))</f>
        <v/>
      </c>
      <c r="L2341" s="29">
        <f>IF($D2341="","",IFERROR(INDEX(类别属性,MATCH($D2341,类别表,0)),""))</f>
        <v/>
      </c>
      <c r="M2341" s="18" t="n"/>
      <c r="N2341" s="18" t="n"/>
      <c r="O2341" s="26" t="n"/>
      <c r="P2341" s="21">
        <f>IF($C2341="","",IF(ISNA(MATCH($C2341,账户表,0)),"※这个账户不在【基础资料】的账户档案里",IF($B2341="","※没填日期，这一笔不会进任何月份的报表",IF(AND($F2341&lt;&gt;"",$G2341&lt;&gt;""),"※收入和支出不能同时填",IF(AND(N($F2341)=0,N($G2341)=0),"※收入和支出都没填",IF(OR(N($F2341)&lt;0,N($G2341)&lt;0),"※金额不能填负数，方向反了就换一列填",IF($D2341="","※没填收支类别，分类报表会漏掉这一笔",IF(ISNA(MATCH($D2341,类别表,0)),"※收支类别不在【基础资料】的清单里",IF(AND($L2341="内部转账",$M2341=""),"△内部转账要在「对方账户」写上另一头",IF(AND($L2341="内部转账",$M2341=$C2341),"※对方账户跟本账户是同一个",IF(AND($L2341&lt;&gt;"内部转账",$M2341&lt;&gt;""),"△填了对方账户，但类别不是内部转账",IF($H2341&lt;0,"△这一笔之后该账户余额成负数了，核一下",""))))))))))))</f>
        <v/>
      </c>
    </row>
    <row r="2342">
      <c r="A2342" s="17">
        <f>IF($C2342="","",COUNTA($C$5:$C2342))</f>
        <v/>
      </c>
      <c r="B2342" s="20" t="n"/>
      <c r="C2342" s="18" t="n"/>
      <c r="D2342" s="18" t="n"/>
      <c r="E2342" s="26" t="n"/>
      <c r="F2342" s="19" t="n"/>
      <c r="G2342" s="19" t="n"/>
      <c r="H2342" s="27">
        <f>IF($C2342="","",ROUND(SUMIF(账户表,$C2342,账户期初)+SUMIFS($F$5:F2342,$C$5:C2342,$C2342)-SUMIFS($G$5:G2342,$C$5:C2342,$C2342),2))</f>
        <v/>
      </c>
      <c r="I2342" s="18" t="n"/>
      <c r="J2342" s="18" t="n"/>
      <c r="K2342" s="28">
        <f>IF($B2342="","",--TEXT($B2342,"yyyymm"))</f>
        <v/>
      </c>
      <c r="L2342" s="29">
        <f>IF($D2342="","",IFERROR(INDEX(类别属性,MATCH($D2342,类别表,0)),""))</f>
        <v/>
      </c>
      <c r="M2342" s="18" t="n"/>
      <c r="N2342" s="18" t="n"/>
      <c r="O2342" s="26" t="n"/>
      <c r="P2342" s="21">
        <f>IF($C2342="","",IF(ISNA(MATCH($C2342,账户表,0)),"※这个账户不在【基础资料】的账户档案里",IF($B2342="","※没填日期，这一笔不会进任何月份的报表",IF(AND($F2342&lt;&gt;"",$G2342&lt;&gt;""),"※收入和支出不能同时填",IF(AND(N($F2342)=0,N($G2342)=0),"※收入和支出都没填",IF(OR(N($F2342)&lt;0,N($G2342)&lt;0),"※金额不能填负数，方向反了就换一列填",IF($D2342="","※没填收支类别，分类报表会漏掉这一笔",IF(ISNA(MATCH($D2342,类别表,0)),"※收支类别不在【基础资料】的清单里",IF(AND($L2342="内部转账",$M2342=""),"△内部转账要在「对方账户」写上另一头",IF(AND($L2342="内部转账",$M2342=$C2342),"※对方账户跟本账户是同一个",IF(AND($L2342&lt;&gt;"内部转账",$M2342&lt;&gt;""),"△填了对方账户，但类别不是内部转账",IF($H2342&lt;0,"△这一笔之后该账户余额成负数了，核一下",""))))))))))))</f>
        <v/>
      </c>
    </row>
    <row r="2343">
      <c r="A2343" s="17">
        <f>IF($C2343="","",COUNTA($C$5:$C2343))</f>
        <v/>
      </c>
      <c r="B2343" s="20" t="n"/>
      <c r="C2343" s="18" t="n"/>
      <c r="D2343" s="18" t="n"/>
      <c r="E2343" s="26" t="n"/>
      <c r="F2343" s="19" t="n"/>
      <c r="G2343" s="19" t="n"/>
      <c r="H2343" s="27">
        <f>IF($C2343="","",ROUND(SUMIF(账户表,$C2343,账户期初)+SUMIFS($F$5:F2343,$C$5:C2343,$C2343)-SUMIFS($G$5:G2343,$C$5:C2343,$C2343),2))</f>
        <v/>
      </c>
      <c r="I2343" s="18" t="n"/>
      <c r="J2343" s="18" t="n"/>
      <c r="K2343" s="28">
        <f>IF($B2343="","",--TEXT($B2343,"yyyymm"))</f>
        <v/>
      </c>
      <c r="L2343" s="29">
        <f>IF($D2343="","",IFERROR(INDEX(类别属性,MATCH($D2343,类别表,0)),""))</f>
        <v/>
      </c>
      <c r="M2343" s="18" t="n"/>
      <c r="N2343" s="18" t="n"/>
      <c r="O2343" s="26" t="n"/>
      <c r="P2343" s="21">
        <f>IF($C2343="","",IF(ISNA(MATCH($C2343,账户表,0)),"※这个账户不在【基础资料】的账户档案里",IF($B2343="","※没填日期，这一笔不会进任何月份的报表",IF(AND($F2343&lt;&gt;"",$G2343&lt;&gt;""),"※收入和支出不能同时填",IF(AND(N($F2343)=0,N($G2343)=0),"※收入和支出都没填",IF(OR(N($F2343)&lt;0,N($G2343)&lt;0),"※金额不能填负数，方向反了就换一列填",IF($D2343="","※没填收支类别，分类报表会漏掉这一笔",IF(ISNA(MATCH($D2343,类别表,0)),"※收支类别不在【基础资料】的清单里",IF(AND($L2343="内部转账",$M2343=""),"△内部转账要在「对方账户」写上另一头",IF(AND($L2343="内部转账",$M2343=$C2343),"※对方账户跟本账户是同一个",IF(AND($L2343&lt;&gt;"内部转账",$M2343&lt;&gt;""),"△填了对方账户，但类别不是内部转账",IF($H2343&lt;0,"△这一笔之后该账户余额成负数了，核一下",""))))))))))))</f>
        <v/>
      </c>
    </row>
    <row r="2344">
      <c r="A2344" s="17">
        <f>IF($C2344="","",COUNTA($C$5:$C2344))</f>
        <v/>
      </c>
      <c r="B2344" s="20" t="n"/>
      <c r="C2344" s="18" t="n"/>
      <c r="D2344" s="18" t="n"/>
      <c r="E2344" s="26" t="n"/>
      <c r="F2344" s="19" t="n"/>
      <c r="G2344" s="19" t="n"/>
      <c r="H2344" s="27">
        <f>IF($C2344="","",ROUND(SUMIF(账户表,$C2344,账户期初)+SUMIFS($F$5:F2344,$C$5:C2344,$C2344)-SUMIFS($G$5:G2344,$C$5:C2344,$C2344),2))</f>
        <v/>
      </c>
      <c r="I2344" s="18" t="n"/>
      <c r="J2344" s="18" t="n"/>
      <c r="K2344" s="28">
        <f>IF($B2344="","",--TEXT($B2344,"yyyymm"))</f>
        <v/>
      </c>
      <c r="L2344" s="29">
        <f>IF($D2344="","",IFERROR(INDEX(类别属性,MATCH($D2344,类别表,0)),""))</f>
        <v/>
      </c>
      <c r="M2344" s="18" t="n"/>
      <c r="N2344" s="18" t="n"/>
      <c r="O2344" s="26" t="n"/>
      <c r="P2344" s="21">
        <f>IF($C2344="","",IF(ISNA(MATCH($C2344,账户表,0)),"※这个账户不在【基础资料】的账户档案里",IF($B2344="","※没填日期，这一笔不会进任何月份的报表",IF(AND($F2344&lt;&gt;"",$G2344&lt;&gt;""),"※收入和支出不能同时填",IF(AND(N($F2344)=0,N($G2344)=0),"※收入和支出都没填",IF(OR(N($F2344)&lt;0,N($G2344)&lt;0),"※金额不能填负数，方向反了就换一列填",IF($D2344="","※没填收支类别，分类报表会漏掉这一笔",IF(ISNA(MATCH($D2344,类别表,0)),"※收支类别不在【基础资料】的清单里",IF(AND($L2344="内部转账",$M2344=""),"△内部转账要在「对方账户」写上另一头",IF(AND($L2344="内部转账",$M2344=$C2344),"※对方账户跟本账户是同一个",IF(AND($L2344&lt;&gt;"内部转账",$M2344&lt;&gt;""),"△填了对方账户，但类别不是内部转账",IF($H2344&lt;0,"△这一笔之后该账户余额成负数了，核一下",""))))))))))))</f>
        <v/>
      </c>
    </row>
    <row r="2345">
      <c r="A2345" s="17">
        <f>IF($C2345="","",COUNTA($C$5:$C2345))</f>
        <v/>
      </c>
      <c r="B2345" s="20" t="n"/>
      <c r="C2345" s="18" t="n"/>
      <c r="D2345" s="18" t="n"/>
      <c r="E2345" s="26" t="n"/>
      <c r="F2345" s="19" t="n"/>
      <c r="G2345" s="19" t="n"/>
      <c r="H2345" s="27">
        <f>IF($C2345="","",ROUND(SUMIF(账户表,$C2345,账户期初)+SUMIFS($F$5:F2345,$C$5:C2345,$C2345)-SUMIFS($G$5:G2345,$C$5:C2345,$C2345),2))</f>
        <v/>
      </c>
      <c r="I2345" s="18" t="n"/>
      <c r="J2345" s="18" t="n"/>
      <c r="K2345" s="28">
        <f>IF($B2345="","",--TEXT($B2345,"yyyymm"))</f>
        <v/>
      </c>
      <c r="L2345" s="29">
        <f>IF($D2345="","",IFERROR(INDEX(类别属性,MATCH($D2345,类别表,0)),""))</f>
        <v/>
      </c>
      <c r="M2345" s="18" t="n"/>
      <c r="N2345" s="18" t="n"/>
      <c r="O2345" s="26" t="n"/>
      <c r="P2345" s="21">
        <f>IF($C2345="","",IF(ISNA(MATCH($C2345,账户表,0)),"※这个账户不在【基础资料】的账户档案里",IF($B2345="","※没填日期，这一笔不会进任何月份的报表",IF(AND($F2345&lt;&gt;"",$G2345&lt;&gt;""),"※收入和支出不能同时填",IF(AND(N($F2345)=0,N($G2345)=0),"※收入和支出都没填",IF(OR(N($F2345)&lt;0,N($G2345)&lt;0),"※金额不能填负数，方向反了就换一列填",IF($D2345="","※没填收支类别，分类报表会漏掉这一笔",IF(ISNA(MATCH($D2345,类别表,0)),"※收支类别不在【基础资料】的清单里",IF(AND($L2345="内部转账",$M2345=""),"△内部转账要在「对方账户」写上另一头",IF(AND($L2345="内部转账",$M2345=$C2345),"※对方账户跟本账户是同一个",IF(AND($L2345&lt;&gt;"内部转账",$M2345&lt;&gt;""),"△填了对方账户，但类别不是内部转账",IF($H2345&lt;0,"△这一笔之后该账户余额成负数了，核一下",""))))))))))))</f>
        <v/>
      </c>
    </row>
    <row r="2346">
      <c r="A2346" s="17">
        <f>IF($C2346="","",COUNTA($C$5:$C2346))</f>
        <v/>
      </c>
      <c r="B2346" s="20" t="n"/>
      <c r="C2346" s="18" t="n"/>
      <c r="D2346" s="18" t="n"/>
      <c r="E2346" s="26" t="n"/>
      <c r="F2346" s="19" t="n"/>
      <c r="G2346" s="19" t="n"/>
      <c r="H2346" s="27">
        <f>IF($C2346="","",ROUND(SUMIF(账户表,$C2346,账户期初)+SUMIFS($F$5:F2346,$C$5:C2346,$C2346)-SUMIFS($G$5:G2346,$C$5:C2346,$C2346),2))</f>
        <v/>
      </c>
      <c r="I2346" s="18" t="n"/>
      <c r="J2346" s="18" t="n"/>
      <c r="K2346" s="28">
        <f>IF($B2346="","",--TEXT($B2346,"yyyymm"))</f>
        <v/>
      </c>
      <c r="L2346" s="29">
        <f>IF($D2346="","",IFERROR(INDEX(类别属性,MATCH($D2346,类别表,0)),""))</f>
        <v/>
      </c>
      <c r="M2346" s="18" t="n"/>
      <c r="N2346" s="18" t="n"/>
      <c r="O2346" s="26" t="n"/>
      <c r="P2346" s="21">
        <f>IF($C2346="","",IF(ISNA(MATCH($C2346,账户表,0)),"※这个账户不在【基础资料】的账户档案里",IF($B2346="","※没填日期，这一笔不会进任何月份的报表",IF(AND($F2346&lt;&gt;"",$G2346&lt;&gt;""),"※收入和支出不能同时填",IF(AND(N($F2346)=0,N($G2346)=0),"※收入和支出都没填",IF(OR(N($F2346)&lt;0,N($G2346)&lt;0),"※金额不能填负数，方向反了就换一列填",IF($D2346="","※没填收支类别，分类报表会漏掉这一笔",IF(ISNA(MATCH($D2346,类别表,0)),"※收支类别不在【基础资料】的清单里",IF(AND($L2346="内部转账",$M2346=""),"△内部转账要在「对方账户」写上另一头",IF(AND($L2346="内部转账",$M2346=$C2346),"※对方账户跟本账户是同一个",IF(AND($L2346&lt;&gt;"内部转账",$M2346&lt;&gt;""),"△填了对方账户，但类别不是内部转账",IF($H2346&lt;0,"△这一笔之后该账户余额成负数了，核一下",""))))))))))))</f>
        <v/>
      </c>
    </row>
    <row r="2347">
      <c r="A2347" s="17">
        <f>IF($C2347="","",COUNTA($C$5:$C2347))</f>
        <v/>
      </c>
      <c r="B2347" s="20" t="n"/>
      <c r="C2347" s="18" t="n"/>
      <c r="D2347" s="18" t="n"/>
      <c r="E2347" s="26" t="n"/>
      <c r="F2347" s="19" t="n"/>
      <c r="G2347" s="19" t="n"/>
      <c r="H2347" s="27">
        <f>IF($C2347="","",ROUND(SUMIF(账户表,$C2347,账户期初)+SUMIFS($F$5:F2347,$C$5:C2347,$C2347)-SUMIFS($G$5:G2347,$C$5:C2347,$C2347),2))</f>
        <v/>
      </c>
      <c r="I2347" s="18" t="n"/>
      <c r="J2347" s="18" t="n"/>
      <c r="K2347" s="28">
        <f>IF($B2347="","",--TEXT($B2347,"yyyymm"))</f>
        <v/>
      </c>
      <c r="L2347" s="29">
        <f>IF($D2347="","",IFERROR(INDEX(类别属性,MATCH($D2347,类别表,0)),""))</f>
        <v/>
      </c>
      <c r="M2347" s="18" t="n"/>
      <c r="N2347" s="18" t="n"/>
      <c r="O2347" s="26" t="n"/>
      <c r="P2347" s="21">
        <f>IF($C2347="","",IF(ISNA(MATCH($C2347,账户表,0)),"※这个账户不在【基础资料】的账户档案里",IF($B2347="","※没填日期，这一笔不会进任何月份的报表",IF(AND($F2347&lt;&gt;"",$G2347&lt;&gt;""),"※收入和支出不能同时填",IF(AND(N($F2347)=0,N($G2347)=0),"※收入和支出都没填",IF(OR(N($F2347)&lt;0,N($G2347)&lt;0),"※金额不能填负数，方向反了就换一列填",IF($D2347="","※没填收支类别，分类报表会漏掉这一笔",IF(ISNA(MATCH($D2347,类别表,0)),"※收支类别不在【基础资料】的清单里",IF(AND($L2347="内部转账",$M2347=""),"△内部转账要在「对方账户」写上另一头",IF(AND($L2347="内部转账",$M2347=$C2347),"※对方账户跟本账户是同一个",IF(AND($L2347&lt;&gt;"内部转账",$M2347&lt;&gt;""),"△填了对方账户，但类别不是内部转账",IF($H2347&lt;0,"△这一笔之后该账户余额成负数了，核一下",""))))))))))))</f>
        <v/>
      </c>
    </row>
    <row r="2348">
      <c r="A2348" s="17">
        <f>IF($C2348="","",COUNTA($C$5:$C2348))</f>
        <v/>
      </c>
      <c r="B2348" s="20" t="n"/>
      <c r="C2348" s="18" t="n"/>
      <c r="D2348" s="18" t="n"/>
      <c r="E2348" s="26" t="n"/>
      <c r="F2348" s="19" t="n"/>
      <c r="G2348" s="19" t="n"/>
      <c r="H2348" s="27">
        <f>IF($C2348="","",ROUND(SUMIF(账户表,$C2348,账户期初)+SUMIFS($F$5:F2348,$C$5:C2348,$C2348)-SUMIFS($G$5:G2348,$C$5:C2348,$C2348),2))</f>
        <v/>
      </c>
      <c r="I2348" s="18" t="n"/>
      <c r="J2348" s="18" t="n"/>
      <c r="K2348" s="28">
        <f>IF($B2348="","",--TEXT($B2348,"yyyymm"))</f>
        <v/>
      </c>
      <c r="L2348" s="29">
        <f>IF($D2348="","",IFERROR(INDEX(类别属性,MATCH($D2348,类别表,0)),""))</f>
        <v/>
      </c>
      <c r="M2348" s="18" t="n"/>
      <c r="N2348" s="18" t="n"/>
      <c r="O2348" s="26" t="n"/>
      <c r="P2348" s="21">
        <f>IF($C2348="","",IF(ISNA(MATCH($C2348,账户表,0)),"※这个账户不在【基础资料】的账户档案里",IF($B2348="","※没填日期，这一笔不会进任何月份的报表",IF(AND($F2348&lt;&gt;"",$G2348&lt;&gt;""),"※收入和支出不能同时填",IF(AND(N($F2348)=0,N($G2348)=0),"※收入和支出都没填",IF(OR(N($F2348)&lt;0,N($G2348)&lt;0),"※金额不能填负数，方向反了就换一列填",IF($D2348="","※没填收支类别，分类报表会漏掉这一笔",IF(ISNA(MATCH($D2348,类别表,0)),"※收支类别不在【基础资料】的清单里",IF(AND($L2348="内部转账",$M2348=""),"△内部转账要在「对方账户」写上另一头",IF(AND($L2348="内部转账",$M2348=$C2348),"※对方账户跟本账户是同一个",IF(AND($L2348&lt;&gt;"内部转账",$M2348&lt;&gt;""),"△填了对方账户，但类别不是内部转账",IF($H2348&lt;0,"△这一笔之后该账户余额成负数了，核一下",""))))))))))))</f>
        <v/>
      </c>
    </row>
    <row r="2349">
      <c r="A2349" s="17">
        <f>IF($C2349="","",COUNTA($C$5:$C2349))</f>
        <v/>
      </c>
      <c r="B2349" s="20" t="n"/>
      <c r="C2349" s="18" t="n"/>
      <c r="D2349" s="18" t="n"/>
      <c r="E2349" s="26" t="n"/>
      <c r="F2349" s="19" t="n"/>
      <c r="G2349" s="19" t="n"/>
      <c r="H2349" s="27">
        <f>IF($C2349="","",ROUND(SUMIF(账户表,$C2349,账户期初)+SUMIFS($F$5:F2349,$C$5:C2349,$C2349)-SUMIFS($G$5:G2349,$C$5:C2349,$C2349),2))</f>
        <v/>
      </c>
      <c r="I2349" s="18" t="n"/>
      <c r="J2349" s="18" t="n"/>
      <c r="K2349" s="28">
        <f>IF($B2349="","",--TEXT($B2349,"yyyymm"))</f>
        <v/>
      </c>
      <c r="L2349" s="29">
        <f>IF($D2349="","",IFERROR(INDEX(类别属性,MATCH($D2349,类别表,0)),""))</f>
        <v/>
      </c>
      <c r="M2349" s="18" t="n"/>
      <c r="N2349" s="18" t="n"/>
      <c r="O2349" s="26" t="n"/>
      <c r="P2349" s="21">
        <f>IF($C2349="","",IF(ISNA(MATCH($C2349,账户表,0)),"※这个账户不在【基础资料】的账户档案里",IF($B2349="","※没填日期，这一笔不会进任何月份的报表",IF(AND($F2349&lt;&gt;"",$G2349&lt;&gt;""),"※收入和支出不能同时填",IF(AND(N($F2349)=0,N($G2349)=0),"※收入和支出都没填",IF(OR(N($F2349)&lt;0,N($G2349)&lt;0),"※金额不能填负数，方向反了就换一列填",IF($D2349="","※没填收支类别，分类报表会漏掉这一笔",IF(ISNA(MATCH($D2349,类别表,0)),"※收支类别不在【基础资料】的清单里",IF(AND($L2349="内部转账",$M2349=""),"△内部转账要在「对方账户」写上另一头",IF(AND($L2349="内部转账",$M2349=$C2349),"※对方账户跟本账户是同一个",IF(AND($L2349&lt;&gt;"内部转账",$M2349&lt;&gt;""),"△填了对方账户，但类别不是内部转账",IF($H2349&lt;0,"△这一笔之后该账户余额成负数了，核一下",""))))))))))))</f>
        <v/>
      </c>
    </row>
    <row r="2350">
      <c r="A2350" s="17">
        <f>IF($C2350="","",COUNTA($C$5:$C2350))</f>
        <v/>
      </c>
      <c r="B2350" s="20" t="n"/>
      <c r="C2350" s="18" t="n"/>
      <c r="D2350" s="18" t="n"/>
      <c r="E2350" s="26" t="n"/>
      <c r="F2350" s="19" t="n"/>
      <c r="G2350" s="19" t="n"/>
      <c r="H2350" s="27">
        <f>IF($C2350="","",ROUND(SUMIF(账户表,$C2350,账户期初)+SUMIFS($F$5:F2350,$C$5:C2350,$C2350)-SUMIFS($G$5:G2350,$C$5:C2350,$C2350),2))</f>
        <v/>
      </c>
      <c r="I2350" s="18" t="n"/>
      <c r="J2350" s="18" t="n"/>
      <c r="K2350" s="28">
        <f>IF($B2350="","",--TEXT($B2350,"yyyymm"))</f>
        <v/>
      </c>
      <c r="L2350" s="29">
        <f>IF($D2350="","",IFERROR(INDEX(类别属性,MATCH($D2350,类别表,0)),""))</f>
        <v/>
      </c>
      <c r="M2350" s="18" t="n"/>
      <c r="N2350" s="18" t="n"/>
      <c r="O2350" s="26" t="n"/>
      <c r="P2350" s="21">
        <f>IF($C2350="","",IF(ISNA(MATCH($C2350,账户表,0)),"※这个账户不在【基础资料】的账户档案里",IF($B2350="","※没填日期，这一笔不会进任何月份的报表",IF(AND($F2350&lt;&gt;"",$G2350&lt;&gt;""),"※收入和支出不能同时填",IF(AND(N($F2350)=0,N($G2350)=0),"※收入和支出都没填",IF(OR(N($F2350)&lt;0,N($G2350)&lt;0),"※金额不能填负数，方向反了就换一列填",IF($D2350="","※没填收支类别，分类报表会漏掉这一笔",IF(ISNA(MATCH($D2350,类别表,0)),"※收支类别不在【基础资料】的清单里",IF(AND($L2350="内部转账",$M2350=""),"△内部转账要在「对方账户」写上另一头",IF(AND($L2350="内部转账",$M2350=$C2350),"※对方账户跟本账户是同一个",IF(AND($L2350&lt;&gt;"内部转账",$M2350&lt;&gt;""),"△填了对方账户，但类别不是内部转账",IF($H2350&lt;0,"△这一笔之后该账户余额成负数了，核一下",""))))))))))))</f>
        <v/>
      </c>
    </row>
    <row r="2351">
      <c r="A2351" s="17">
        <f>IF($C2351="","",COUNTA($C$5:$C2351))</f>
        <v/>
      </c>
      <c r="B2351" s="20" t="n"/>
      <c r="C2351" s="18" t="n"/>
      <c r="D2351" s="18" t="n"/>
      <c r="E2351" s="26" t="n"/>
      <c r="F2351" s="19" t="n"/>
      <c r="G2351" s="19" t="n"/>
      <c r="H2351" s="27">
        <f>IF($C2351="","",ROUND(SUMIF(账户表,$C2351,账户期初)+SUMIFS($F$5:F2351,$C$5:C2351,$C2351)-SUMIFS($G$5:G2351,$C$5:C2351,$C2351),2))</f>
        <v/>
      </c>
      <c r="I2351" s="18" t="n"/>
      <c r="J2351" s="18" t="n"/>
      <c r="K2351" s="28">
        <f>IF($B2351="","",--TEXT($B2351,"yyyymm"))</f>
        <v/>
      </c>
      <c r="L2351" s="29">
        <f>IF($D2351="","",IFERROR(INDEX(类别属性,MATCH($D2351,类别表,0)),""))</f>
        <v/>
      </c>
      <c r="M2351" s="18" t="n"/>
      <c r="N2351" s="18" t="n"/>
      <c r="O2351" s="26" t="n"/>
      <c r="P2351" s="21">
        <f>IF($C2351="","",IF(ISNA(MATCH($C2351,账户表,0)),"※这个账户不在【基础资料】的账户档案里",IF($B2351="","※没填日期，这一笔不会进任何月份的报表",IF(AND($F2351&lt;&gt;"",$G2351&lt;&gt;""),"※收入和支出不能同时填",IF(AND(N($F2351)=0,N($G2351)=0),"※收入和支出都没填",IF(OR(N($F2351)&lt;0,N($G2351)&lt;0),"※金额不能填负数，方向反了就换一列填",IF($D2351="","※没填收支类别，分类报表会漏掉这一笔",IF(ISNA(MATCH($D2351,类别表,0)),"※收支类别不在【基础资料】的清单里",IF(AND($L2351="内部转账",$M2351=""),"△内部转账要在「对方账户」写上另一头",IF(AND($L2351="内部转账",$M2351=$C2351),"※对方账户跟本账户是同一个",IF(AND($L2351&lt;&gt;"内部转账",$M2351&lt;&gt;""),"△填了对方账户，但类别不是内部转账",IF($H2351&lt;0,"△这一笔之后该账户余额成负数了，核一下",""))))))))))))</f>
        <v/>
      </c>
    </row>
    <row r="2352">
      <c r="A2352" s="17">
        <f>IF($C2352="","",COUNTA($C$5:$C2352))</f>
        <v/>
      </c>
      <c r="B2352" s="20" t="n"/>
      <c r="C2352" s="18" t="n"/>
      <c r="D2352" s="18" t="n"/>
      <c r="E2352" s="26" t="n"/>
      <c r="F2352" s="19" t="n"/>
      <c r="G2352" s="19" t="n"/>
      <c r="H2352" s="27">
        <f>IF($C2352="","",ROUND(SUMIF(账户表,$C2352,账户期初)+SUMIFS($F$5:F2352,$C$5:C2352,$C2352)-SUMIFS($G$5:G2352,$C$5:C2352,$C2352),2))</f>
        <v/>
      </c>
      <c r="I2352" s="18" t="n"/>
      <c r="J2352" s="18" t="n"/>
      <c r="K2352" s="28">
        <f>IF($B2352="","",--TEXT($B2352,"yyyymm"))</f>
        <v/>
      </c>
      <c r="L2352" s="29">
        <f>IF($D2352="","",IFERROR(INDEX(类别属性,MATCH($D2352,类别表,0)),""))</f>
        <v/>
      </c>
      <c r="M2352" s="18" t="n"/>
      <c r="N2352" s="18" t="n"/>
      <c r="O2352" s="26" t="n"/>
      <c r="P2352" s="21">
        <f>IF($C2352="","",IF(ISNA(MATCH($C2352,账户表,0)),"※这个账户不在【基础资料】的账户档案里",IF($B2352="","※没填日期，这一笔不会进任何月份的报表",IF(AND($F2352&lt;&gt;"",$G2352&lt;&gt;""),"※收入和支出不能同时填",IF(AND(N($F2352)=0,N($G2352)=0),"※收入和支出都没填",IF(OR(N($F2352)&lt;0,N($G2352)&lt;0),"※金额不能填负数，方向反了就换一列填",IF($D2352="","※没填收支类别，分类报表会漏掉这一笔",IF(ISNA(MATCH($D2352,类别表,0)),"※收支类别不在【基础资料】的清单里",IF(AND($L2352="内部转账",$M2352=""),"△内部转账要在「对方账户」写上另一头",IF(AND($L2352="内部转账",$M2352=$C2352),"※对方账户跟本账户是同一个",IF(AND($L2352&lt;&gt;"内部转账",$M2352&lt;&gt;""),"△填了对方账户，但类别不是内部转账",IF($H2352&lt;0,"△这一笔之后该账户余额成负数了，核一下",""))))))))))))</f>
        <v/>
      </c>
    </row>
    <row r="2353">
      <c r="A2353" s="17">
        <f>IF($C2353="","",COUNTA($C$5:$C2353))</f>
        <v/>
      </c>
      <c r="B2353" s="20" t="n"/>
      <c r="C2353" s="18" t="n"/>
      <c r="D2353" s="18" t="n"/>
      <c r="E2353" s="26" t="n"/>
      <c r="F2353" s="19" t="n"/>
      <c r="G2353" s="19" t="n"/>
      <c r="H2353" s="27">
        <f>IF($C2353="","",ROUND(SUMIF(账户表,$C2353,账户期初)+SUMIFS($F$5:F2353,$C$5:C2353,$C2353)-SUMIFS($G$5:G2353,$C$5:C2353,$C2353),2))</f>
        <v/>
      </c>
      <c r="I2353" s="18" t="n"/>
      <c r="J2353" s="18" t="n"/>
      <c r="K2353" s="28">
        <f>IF($B2353="","",--TEXT($B2353,"yyyymm"))</f>
        <v/>
      </c>
      <c r="L2353" s="29">
        <f>IF($D2353="","",IFERROR(INDEX(类别属性,MATCH($D2353,类别表,0)),""))</f>
        <v/>
      </c>
      <c r="M2353" s="18" t="n"/>
      <c r="N2353" s="18" t="n"/>
      <c r="O2353" s="26" t="n"/>
      <c r="P2353" s="21">
        <f>IF($C2353="","",IF(ISNA(MATCH($C2353,账户表,0)),"※这个账户不在【基础资料】的账户档案里",IF($B2353="","※没填日期，这一笔不会进任何月份的报表",IF(AND($F2353&lt;&gt;"",$G2353&lt;&gt;""),"※收入和支出不能同时填",IF(AND(N($F2353)=0,N($G2353)=0),"※收入和支出都没填",IF(OR(N($F2353)&lt;0,N($G2353)&lt;0),"※金额不能填负数，方向反了就换一列填",IF($D2353="","※没填收支类别，分类报表会漏掉这一笔",IF(ISNA(MATCH($D2353,类别表,0)),"※收支类别不在【基础资料】的清单里",IF(AND($L2353="内部转账",$M2353=""),"△内部转账要在「对方账户」写上另一头",IF(AND($L2353="内部转账",$M2353=$C2353),"※对方账户跟本账户是同一个",IF(AND($L2353&lt;&gt;"内部转账",$M2353&lt;&gt;""),"△填了对方账户，但类别不是内部转账",IF($H2353&lt;0,"△这一笔之后该账户余额成负数了，核一下",""))))))))))))</f>
        <v/>
      </c>
    </row>
    <row r="2354">
      <c r="A2354" s="17">
        <f>IF($C2354="","",COUNTA($C$5:$C2354))</f>
        <v/>
      </c>
      <c r="B2354" s="20" t="n"/>
      <c r="C2354" s="18" t="n"/>
      <c r="D2354" s="18" t="n"/>
      <c r="E2354" s="26" t="n"/>
      <c r="F2354" s="19" t="n"/>
      <c r="G2354" s="19" t="n"/>
      <c r="H2354" s="27">
        <f>IF($C2354="","",ROUND(SUMIF(账户表,$C2354,账户期初)+SUMIFS($F$5:F2354,$C$5:C2354,$C2354)-SUMIFS($G$5:G2354,$C$5:C2354,$C2354),2))</f>
        <v/>
      </c>
      <c r="I2354" s="18" t="n"/>
      <c r="J2354" s="18" t="n"/>
      <c r="K2354" s="28">
        <f>IF($B2354="","",--TEXT($B2354,"yyyymm"))</f>
        <v/>
      </c>
      <c r="L2354" s="29">
        <f>IF($D2354="","",IFERROR(INDEX(类别属性,MATCH($D2354,类别表,0)),""))</f>
        <v/>
      </c>
      <c r="M2354" s="18" t="n"/>
      <c r="N2354" s="18" t="n"/>
      <c r="O2354" s="26" t="n"/>
      <c r="P2354" s="21">
        <f>IF($C2354="","",IF(ISNA(MATCH($C2354,账户表,0)),"※这个账户不在【基础资料】的账户档案里",IF($B2354="","※没填日期，这一笔不会进任何月份的报表",IF(AND($F2354&lt;&gt;"",$G2354&lt;&gt;""),"※收入和支出不能同时填",IF(AND(N($F2354)=0,N($G2354)=0),"※收入和支出都没填",IF(OR(N($F2354)&lt;0,N($G2354)&lt;0),"※金额不能填负数，方向反了就换一列填",IF($D2354="","※没填收支类别，分类报表会漏掉这一笔",IF(ISNA(MATCH($D2354,类别表,0)),"※收支类别不在【基础资料】的清单里",IF(AND($L2354="内部转账",$M2354=""),"△内部转账要在「对方账户」写上另一头",IF(AND($L2354="内部转账",$M2354=$C2354),"※对方账户跟本账户是同一个",IF(AND($L2354&lt;&gt;"内部转账",$M2354&lt;&gt;""),"△填了对方账户，但类别不是内部转账",IF($H2354&lt;0,"△这一笔之后该账户余额成负数了，核一下",""))))))))))))</f>
        <v/>
      </c>
    </row>
    <row r="2355">
      <c r="A2355" s="17">
        <f>IF($C2355="","",COUNTA($C$5:$C2355))</f>
        <v/>
      </c>
      <c r="B2355" s="20" t="n"/>
      <c r="C2355" s="18" t="n"/>
      <c r="D2355" s="18" t="n"/>
      <c r="E2355" s="26" t="n"/>
      <c r="F2355" s="19" t="n"/>
      <c r="G2355" s="19" t="n"/>
      <c r="H2355" s="27">
        <f>IF($C2355="","",ROUND(SUMIF(账户表,$C2355,账户期初)+SUMIFS($F$5:F2355,$C$5:C2355,$C2355)-SUMIFS($G$5:G2355,$C$5:C2355,$C2355),2))</f>
        <v/>
      </c>
      <c r="I2355" s="18" t="n"/>
      <c r="J2355" s="18" t="n"/>
      <c r="K2355" s="28">
        <f>IF($B2355="","",--TEXT($B2355,"yyyymm"))</f>
        <v/>
      </c>
      <c r="L2355" s="29">
        <f>IF($D2355="","",IFERROR(INDEX(类别属性,MATCH($D2355,类别表,0)),""))</f>
        <v/>
      </c>
      <c r="M2355" s="18" t="n"/>
      <c r="N2355" s="18" t="n"/>
      <c r="O2355" s="26" t="n"/>
      <c r="P2355" s="21">
        <f>IF($C2355="","",IF(ISNA(MATCH($C2355,账户表,0)),"※这个账户不在【基础资料】的账户档案里",IF($B2355="","※没填日期，这一笔不会进任何月份的报表",IF(AND($F2355&lt;&gt;"",$G2355&lt;&gt;""),"※收入和支出不能同时填",IF(AND(N($F2355)=0,N($G2355)=0),"※收入和支出都没填",IF(OR(N($F2355)&lt;0,N($G2355)&lt;0),"※金额不能填负数，方向反了就换一列填",IF($D2355="","※没填收支类别，分类报表会漏掉这一笔",IF(ISNA(MATCH($D2355,类别表,0)),"※收支类别不在【基础资料】的清单里",IF(AND($L2355="内部转账",$M2355=""),"△内部转账要在「对方账户」写上另一头",IF(AND($L2355="内部转账",$M2355=$C2355),"※对方账户跟本账户是同一个",IF(AND($L2355&lt;&gt;"内部转账",$M2355&lt;&gt;""),"△填了对方账户，但类别不是内部转账",IF($H2355&lt;0,"△这一笔之后该账户余额成负数了，核一下",""))))))))))))</f>
        <v/>
      </c>
    </row>
    <row r="2356">
      <c r="A2356" s="17">
        <f>IF($C2356="","",COUNTA($C$5:$C2356))</f>
        <v/>
      </c>
      <c r="B2356" s="20" t="n"/>
      <c r="C2356" s="18" t="n"/>
      <c r="D2356" s="18" t="n"/>
      <c r="E2356" s="26" t="n"/>
      <c r="F2356" s="19" t="n"/>
      <c r="G2356" s="19" t="n"/>
      <c r="H2356" s="27">
        <f>IF($C2356="","",ROUND(SUMIF(账户表,$C2356,账户期初)+SUMIFS($F$5:F2356,$C$5:C2356,$C2356)-SUMIFS($G$5:G2356,$C$5:C2356,$C2356),2))</f>
        <v/>
      </c>
      <c r="I2356" s="18" t="n"/>
      <c r="J2356" s="18" t="n"/>
      <c r="K2356" s="28">
        <f>IF($B2356="","",--TEXT($B2356,"yyyymm"))</f>
        <v/>
      </c>
      <c r="L2356" s="29">
        <f>IF($D2356="","",IFERROR(INDEX(类别属性,MATCH($D2356,类别表,0)),""))</f>
        <v/>
      </c>
      <c r="M2356" s="18" t="n"/>
      <c r="N2356" s="18" t="n"/>
      <c r="O2356" s="26" t="n"/>
      <c r="P2356" s="21">
        <f>IF($C2356="","",IF(ISNA(MATCH($C2356,账户表,0)),"※这个账户不在【基础资料】的账户档案里",IF($B2356="","※没填日期，这一笔不会进任何月份的报表",IF(AND($F2356&lt;&gt;"",$G2356&lt;&gt;""),"※收入和支出不能同时填",IF(AND(N($F2356)=0,N($G2356)=0),"※收入和支出都没填",IF(OR(N($F2356)&lt;0,N($G2356)&lt;0),"※金额不能填负数，方向反了就换一列填",IF($D2356="","※没填收支类别，分类报表会漏掉这一笔",IF(ISNA(MATCH($D2356,类别表,0)),"※收支类别不在【基础资料】的清单里",IF(AND($L2356="内部转账",$M2356=""),"△内部转账要在「对方账户」写上另一头",IF(AND($L2356="内部转账",$M2356=$C2356),"※对方账户跟本账户是同一个",IF(AND($L2356&lt;&gt;"内部转账",$M2356&lt;&gt;""),"△填了对方账户，但类别不是内部转账",IF($H2356&lt;0,"△这一笔之后该账户余额成负数了，核一下",""))))))))))))</f>
        <v/>
      </c>
    </row>
    <row r="2357">
      <c r="A2357" s="17">
        <f>IF($C2357="","",COUNTA($C$5:$C2357))</f>
        <v/>
      </c>
      <c r="B2357" s="20" t="n"/>
      <c r="C2357" s="18" t="n"/>
      <c r="D2357" s="18" t="n"/>
      <c r="E2357" s="26" t="n"/>
      <c r="F2357" s="19" t="n"/>
      <c r="G2357" s="19" t="n"/>
      <c r="H2357" s="27">
        <f>IF($C2357="","",ROUND(SUMIF(账户表,$C2357,账户期初)+SUMIFS($F$5:F2357,$C$5:C2357,$C2357)-SUMIFS($G$5:G2357,$C$5:C2357,$C2357),2))</f>
        <v/>
      </c>
      <c r="I2357" s="18" t="n"/>
      <c r="J2357" s="18" t="n"/>
      <c r="K2357" s="28">
        <f>IF($B2357="","",--TEXT($B2357,"yyyymm"))</f>
        <v/>
      </c>
      <c r="L2357" s="29">
        <f>IF($D2357="","",IFERROR(INDEX(类别属性,MATCH($D2357,类别表,0)),""))</f>
        <v/>
      </c>
      <c r="M2357" s="18" t="n"/>
      <c r="N2357" s="18" t="n"/>
      <c r="O2357" s="26" t="n"/>
      <c r="P2357" s="21">
        <f>IF($C2357="","",IF(ISNA(MATCH($C2357,账户表,0)),"※这个账户不在【基础资料】的账户档案里",IF($B2357="","※没填日期，这一笔不会进任何月份的报表",IF(AND($F2357&lt;&gt;"",$G2357&lt;&gt;""),"※收入和支出不能同时填",IF(AND(N($F2357)=0,N($G2357)=0),"※收入和支出都没填",IF(OR(N($F2357)&lt;0,N($G2357)&lt;0),"※金额不能填负数，方向反了就换一列填",IF($D2357="","※没填收支类别，分类报表会漏掉这一笔",IF(ISNA(MATCH($D2357,类别表,0)),"※收支类别不在【基础资料】的清单里",IF(AND($L2357="内部转账",$M2357=""),"△内部转账要在「对方账户」写上另一头",IF(AND($L2357="内部转账",$M2357=$C2357),"※对方账户跟本账户是同一个",IF(AND($L2357&lt;&gt;"内部转账",$M2357&lt;&gt;""),"△填了对方账户，但类别不是内部转账",IF($H2357&lt;0,"△这一笔之后该账户余额成负数了，核一下",""))))))))))))</f>
        <v/>
      </c>
    </row>
    <row r="2358">
      <c r="A2358" s="17">
        <f>IF($C2358="","",COUNTA($C$5:$C2358))</f>
        <v/>
      </c>
      <c r="B2358" s="20" t="n"/>
      <c r="C2358" s="18" t="n"/>
      <c r="D2358" s="18" t="n"/>
      <c r="E2358" s="26" t="n"/>
      <c r="F2358" s="19" t="n"/>
      <c r="G2358" s="19" t="n"/>
      <c r="H2358" s="27">
        <f>IF($C2358="","",ROUND(SUMIF(账户表,$C2358,账户期初)+SUMIFS($F$5:F2358,$C$5:C2358,$C2358)-SUMIFS($G$5:G2358,$C$5:C2358,$C2358),2))</f>
        <v/>
      </c>
      <c r="I2358" s="18" t="n"/>
      <c r="J2358" s="18" t="n"/>
      <c r="K2358" s="28">
        <f>IF($B2358="","",--TEXT($B2358,"yyyymm"))</f>
        <v/>
      </c>
      <c r="L2358" s="29">
        <f>IF($D2358="","",IFERROR(INDEX(类别属性,MATCH($D2358,类别表,0)),""))</f>
        <v/>
      </c>
      <c r="M2358" s="18" t="n"/>
      <c r="N2358" s="18" t="n"/>
      <c r="O2358" s="26" t="n"/>
      <c r="P2358" s="21">
        <f>IF($C2358="","",IF(ISNA(MATCH($C2358,账户表,0)),"※这个账户不在【基础资料】的账户档案里",IF($B2358="","※没填日期，这一笔不会进任何月份的报表",IF(AND($F2358&lt;&gt;"",$G2358&lt;&gt;""),"※收入和支出不能同时填",IF(AND(N($F2358)=0,N($G2358)=0),"※收入和支出都没填",IF(OR(N($F2358)&lt;0,N($G2358)&lt;0),"※金额不能填负数，方向反了就换一列填",IF($D2358="","※没填收支类别，分类报表会漏掉这一笔",IF(ISNA(MATCH($D2358,类别表,0)),"※收支类别不在【基础资料】的清单里",IF(AND($L2358="内部转账",$M2358=""),"△内部转账要在「对方账户」写上另一头",IF(AND($L2358="内部转账",$M2358=$C2358),"※对方账户跟本账户是同一个",IF(AND($L2358&lt;&gt;"内部转账",$M2358&lt;&gt;""),"△填了对方账户，但类别不是内部转账",IF($H2358&lt;0,"△这一笔之后该账户余额成负数了，核一下",""))))))))))))</f>
        <v/>
      </c>
    </row>
    <row r="2359">
      <c r="A2359" s="17">
        <f>IF($C2359="","",COUNTA($C$5:$C2359))</f>
        <v/>
      </c>
      <c r="B2359" s="20" t="n"/>
      <c r="C2359" s="18" t="n"/>
      <c r="D2359" s="18" t="n"/>
      <c r="E2359" s="26" t="n"/>
      <c r="F2359" s="19" t="n"/>
      <c r="G2359" s="19" t="n"/>
      <c r="H2359" s="27">
        <f>IF($C2359="","",ROUND(SUMIF(账户表,$C2359,账户期初)+SUMIFS($F$5:F2359,$C$5:C2359,$C2359)-SUMIFS($G$5:G2359,$C$5:C2359,$C2359),2))</f>
        <v/>
      </c>
      <c r="I2359" s="18" t="n"/>
      <c r="J2359" s="18" t="n"/>
      <c r="K2359" s="28">
        <f>IF($B2359="","",--TEXT($B2359,"yyyymm"))</f>
        <v/>
      </c>
      <c r="L2359" s="29">
        <f>IF($D2359="","",IFERROR(INDEX(类别属性,MATCH($D2359,类别表,0)),""))</f>
        <v/>
      </c>
      <c r="M2359" s="18" t="n"/>
      <c r="N2359" s="18" t="n"/>
      <c r="O2359" s="26" t="n"/>
      <c r="P2359" s="21">
        <f>IF($C2359="","",IF(ISNA(MATCH($C2359,账户表,0)),"※这个账户不在【基础资料】的账户档案里",IF($B2359="","※没填日期，这一笔不会进任何月份的报表",IF(AND($F2359&lt;&gt;"",$G2359&lt;&gt;""),"※收入和支出不能同时填",IF(AND(N($F2359)=0,N($G2359)=0),"※收入和支出都没填",IF(OR(N($F2359)&lt;0,N($G2359)&lt;0),"※金额不能填负数，方向反了就换一列填",IF($D2359="","※没填收支类别，分类报表会漏掉这一笔",IF(ISNA(MATCH($D2359,类别表,0)),"※收支类别不在【基础资料】的清单里",IF(AND($L2359="内部转账",$M2359=""),"△内部转账要在「对方账户」写上另一头",IF(AND($L2359="内部转账",$M2359=$C2359),"※对方账户跟本账户是同一个",IF(AND($L2359&lt;&gt;"内部转账",$M2359&lt;&gt;""),"△填了对方账户，但类别不是内部转账",IF($H2359&lt;0,"△这一笔之后该账户余额成负数了，核一下",""))))))))))))</f>
        <v/>
      </c>
    </row>
    <row r="2360">
      <c r="A2360" s="17">
        <f>IF($C2360="","",COUNTA($C$5:$C2360))</f>
        <v/>
      </c>
      <c r="B2360" s="20" t="n"/>
      <c r="C2360" s="18" t="n"/>
      <c r="D2360" s="18" t="n"/>
      <c r="E2360" s="26" t="n"/>
      <c r="F2360" s="19" t="n"/>
      <c r="G2360" s="19" t="n"/>
      <c r="H2360" s="27">
        <f>IF($C2360="","",ROUND(SUMIF(账户表,$C2360,账户期初)+SUMIFS($F$5:F2360,$C$5:C2360,$C2360)-SUMIFS($G$5:G2360,$C$5:C2360,$C2360),2))</f>
        <v/>
      </c>
      <c r="I2360" s="18" t="n"/>
      <c r="J2360" s="18" t="n"/>
      <c r="K2360" s="28">
        <f>IF($B2360="","",--TEXT($B2360,"yyyymm"))</f>
        <v/>
      </c>
      <c r="L2360" s="29">
        <f>IF($D2360="","",IFERROR(INDEX(类别属性,MATCH($D2360,类别表,0)),""))</f>
        <v/>
      </c>
      <c r="M2360" s="18" t="n"/>
      <c r="N2360" s="18" t="n"/>
      <c r="O2360" s="26" t="n"/>
      <c r="P2360" s="21">
        <f>IF($C2360="","",IF(ISNA(MATCH($C2360,账户表,0)),"※这个账户不在【基础资料】的账户档案里",IF($B2360="","※没填日期，这一笔不会进任何月份的报表",IF(AND($F2360&lt;&gt;"",$G2360&lt;&gt;""),"※收入和支出不能同时填",IF(AND(N($F2360)=0,N($G2360)=0),"※收入和支出都没填",IF(OR(N($F2360)&lt;0,N($G2360)&lt;0),"※金额不能填负数，方向反了就换一列填",IF($D2360="","※没填收支类别，分类报表会漏掉这一笔",IF(ISNA(MATCH($D2360,类别表,0)),"※收支类别不在【基础资料】的清单里",IF(AND($L2360="内部转账",$M2360=""),"△内部转账要在「对方账户」写上另一头",IF(AND($L2360="内部转账",$M2360=$C2360),"※对方账户跟本账户是同一个",IF(AND($L2360&lt;&gt;"内部转账",$M2360&lt;&gt;""),"△填了对方账户，但类别不是内部转账",IF($H2360&lt;0,"△这一笔之后该账户余额成负数了，核一下",""))))))))))))</f>
        <v/>
      </c>
    </row>
    <row r="2361">
      <c r="A2361" s="17">
        <f>IF($C2361="","",COUNTA($C$5:$C2361))</f>
        <v/>
      </c>
      <c r="B2361" s="20" t="n"/>
      <c r="C2361" s="18" t="n"/>
      <c r="D2361" s="18" t="n"/>
      <c r="E2361" s="26" t="n"/>
      <c r="F2361" s="19" t="n"/>
      <c r="G2361" s="19" t="n"/>
      <c r="H2361" s="27">
        <f>IF($C2361="","",ROUND(SUMIF(账户表,$C2361,账户期初)+SUMIFS($F$5:F2361,$C$5:C2361,$C2361)-SUMIFS($G$5:G2361,$C$5:C2361,$C2361),2))</f>
        <v/>
      </c>
      <c r="I2361" s="18" t="n"/>
      <c r="J2361" s="18" t="n"/>
      <c r="K2361" s="28">
        <f>IF($B2361="","",--TEXT($B2361,"yyyymm"))</f>
        <v/>
      </c>
      <c r="L2361" s="29">
        <f>IF($D2361="","",IFERROR(INDEX(类别属性,MATCH($D2361,类别表,0)),""))</f>
        <v/>
      </c>
      <c r="M2361" s="18" t="n"/>
      <c r="N2361" s="18" t="n"/>
      <c r="O2361" s="26" t="n"/>
      <c r="P2361" s="21">
        <f>IF($C2361="","",IF(ISNA(MATCH($C2361,账户表,0)),"※这个账户不在【基础资料】的账户档案里",IF($B2361="","※没填日期，这一笔不会进任何月份的报表",IF(AND($F2361&lt;&gt;"",$G2361&lt;&gt;""),"※收入和支出不能同时填",IF(AND(N($F2361)=0,N($G2361)=0),"※收入和支出都没填",IF(OR(N($F2361)&lt;0,N($G2361)&lt;0),"※金额不能填负数，方向反了就换一列填",IF($D2361="","※没填收支类别，分类报表会漏掉这一笔",IF(ISNA(MATCH($D2361,类别表,0)),"※收支类别不在【基础资料】的清单里",IF(AND($L2361="内部转账",$M2361=""),"△内部转账要在「对方账户」写上另一头",IF(AND($L2361="内部转账",$M2361=$C2361),"※对方账户跟本账户是同一个",IF(AND($L2361&lt;&gt;"内部转账",$M2361&lt;&gt;""),"△填了对方账户，但类别不是内部转账",IF($H2361&lt;0,"△这一笔之后该账户余额成负数了，核一下",""))))))))))))</f>
        <v/>
      </c>
    </row>
    <row r="2362">
      <c r="A2362" s="17">
        <f>IF($C2362="","",COUNTA($C$5:$C2362))</f>
        <v/>
      </c>
      <c r="B2362" s="20" t="n"/>
      <c r="C2362" s="18" t="n"/>
      <c r="D2362" s="18" t="n"/>
      <c r="E2362" s="26" t="n"/>
      <c r="F2362" s="19" t="n"/>
      <c r="G2362" s="19" t="n"/>
      <c r="H2362" s="27">
        <f>IF($C2362="","",ROUND(SUMIF(账户表,$C2362,账户期初)+SUMIFS($F$5:F2362,$C$5:C2362,$C2362)-SUMIFS($G$5:G2362,$C$5:C2362,$C2362),2))</f>
        <v/>
      </c>
      <c r="I2362" s="18" t="n"/>
      <c r="J2362" s="18" t="n"/>
      <c r="K2362" s="28">
        <f>IF($B2362="","",--TEXT($B2362,"yyyymm"))</f>
        <v/>
      </c>
      <c r="L2362" s="29">
        <f>IF($D2362="","",IFERROR(INDEX(类别属性,MATCH($D2362,类别表,0)),""))</f>
        <v/>
      </c>
      <c r="M2362" s="18" t="n"/>
      <c r="N2362" s="18" t="n"/>
      <c r="O2362" s="26" t="n"/>
      <c r="P2362" s="21">
        <f>IF($C2362="","",IF(ISNA(MATCH($C2362,账户表,0)),"※这个账户不在【基础资料】的账户档案里",IF($B2362="","※没填日期，这一笔不会进任何月份的报表",IF(AND($F2362&lt;&gt;"",$G2362&lt;&gt;""),"※收入和支出不能同时填",IF(AND(N($F2362)=0,N($G2362)=0),"※收入和支出都没填",IF(OR(N($F2362)&lt;0,N($G2362)&lt;0),"※金额不能填负数，方向反了就换一列填",IF($D2362="","※没填收支类别，分类报表会漏掉这一笔",IF(ISNA(MATCH($D2362,类别表,0)),"※收支类别不在【基础资料】的清单里",IF(AND($L2362="内部转账",$M2362=""),"△内部转账要在「对方账户」写上另一头",IF(AND($L2362="内部转账",$M2362=$C2362),"※对方账户跟本账户是同一个",IF(AND($L2362&lt;&gt;"内部转账",$M2362&lt;&gt;""),"△填了对方账户，但类别不是内部转账",IF($H2362&lt;0,"△这一笔之后该账户余额成负数了，核一下",""))))))))))))</f>
        <v/>
      </c>
    </row>
    <row r="2363">
      <c r="A2363" s="17">
        <f>IF($C2363="","",COUNTA($C$5:$C2363))</f>
        <v/>
      </c>
      <c r="B2363" s="20" t="n"/>
      <c r="C2363" s="18" t="n"/>
      <c r="D2363" s="18" t="n"/>
      <c r="E2363" s="26" t="n"/>
      <c r="F2363" s="19" t="n"/>
      <c r="G2363" s="19" t="n"/>
      <c r="H2363" s="27">
        <f>IF($C2363="","",ROUND(SUMIF(账户表,$C2363,账户期初)+SUMIFS($F$5:F2363,$C$5:C2363,$C2363)-SUMIFS($G$5:G2363,$C$5:C2363,$C2363),2))</f>
        <v/>
      </c>
      <c r="I2363" s="18" t="n"/>
      <c r="J2363" s="18" t="n"/>
      <c r="K2363" s="28">
        <f>IF($B2363="","",--TEXT($B2363,"yyyymm"))</f>
        <v/>
      </c>
      <c r="L2363" s="29">
        <f>IF($D2363="","",IFERROR(INDEX(类别属性,MATCH($D2363,类别表,0)),""))</f>
        <v/>
      </c>
      <c r="M2363" s="18" t="n"/>
      <c r="N2363" s="18" t="n"/>
      <c r="O2363" s="26" t="n"/>
      <c r="P2363" s="21">
        <f>IF($C2363="","",IF(ISNA(MATCH($C2363,账户表,0)),"※这个账户不在【基础资料】的账户档案里",IF($B2363="","※没填日期，这一笔不会进任何月份的报表",IF(AND($F2363&lt;&gt;"",$G2363&lt;&gt;""),"※收入和支出不能同时填",IF(AND(N($F2363)=0,N($G2363)=0),"※收入和支出都没填",IF(OR(N($F2363)&lt;0,N($G2363)&lt;0),"※金额不能填负数，方向反了就换一列填",IF($D2363="","※没填收支类别，分类报表会漏掉这一笔",IF(ISNA(MATCH($D2363,类别表,0)),"※收支类别不在【基础资料】的清单里",IF(AND($L2363="内部转账",$M2363=""),"△内部转账要在「对方账户」写上另一头",IF(AND($L2363="内部转账",$M2363=$C2363),"※对方账户跟本账户是同一个",IF(AND($L2363&lt;&gt;"内部转账",$M2363&lt;&gt;""),"△填了对方账户，但类别不是内部转账",IF($H2363&lt;0,"△这一笔之后该账户余额成负数了，核一下",""))))))))))))</f>
        <v/>
      </c>
    </row>
    <row r="2364">
      <c r="A2364" s="17">
        <f>IF($C2364="","",COUNTA($C$5:$C2364))</f>
        <v/>
      </c>
      <c r="B2364" s="20" t="n"/>
      <c r="C2364" s="18" t="n"/>
      <c r="D2364" s="18" t="n"/>
      <c r="E2364" s="26" t="n"/>
      <c r="F2364" s="19" t="n"/>
      <c r="G2364" s="19" t="n"/>
      <c r="H2364" s="27">
        <f>IF($C2364="","",ROUND(SUMIF(账户表,$C2364,账户期初)+SUMIFS($F$5:F2364,$C$5:C2364,$C2364)-SUMIFS($G$5:G2364,$C$5:C2364,$C2364),2))</f>
        <v/>
      </c>
      <c r="I2364" s="18" t="n"/>
      <c r="J2364" s="18" t="n"/>
      <c r="K2364" s="28">
        <f>IF($B2364="","",--TEXT($B2364,"yyyymm"))</f>
        <v/>
      </c>
      <c r="L2364" s="29">
        <f>IF($D2364="","",IFERROR(INDEX(类别属性,MATCH($D2364,类别表,0)),""))</f>
        <v/>
      </c>
      <c r="M2364" s="18" t="n"/>
      <c r="N2364" s="18" t="n"/>
      <c r="O2364" s="26" t="n"/>
      <c r="P2364" s="21">
        <f>IF($C2364="","",IF(ISNA(MATCH($C2364,账户表,0)),"※这个账户不在【基础资料】的账户档案里",IF($B2364="","※没填日期，这一笔不会进任何月份的报表",IF(AND($F2364&lt;&gt;"",$G2364&lt;&gt;""),"※收入和支出不能同时填",IF(AND(N($F2364)=0,N($G2364)=0),"※收入和支出都没填",IF(OR(N($F2364)&lt;0,N($G2364)&lt;0),"※金额不能填负数，方向反了就换一列填",IF($D2364="","※没填收支类别，分类报表会漏掉这一笔",IF(ISNA(MATCH($D2364,类别表,0)),"※收支类别不在【基础资料】的清单里",IF(AND($L2364="内部转账",$M2364=""),"△内部转账要在「对方账户」写上另一头",IF(AND($L2364="内部转账",$M2364=$C2364),"※对方账户跟本账户是同一个",IF(AND($L2364&lt;&gt;"内部转账",$M2364&lt;&gt;""),"△填了对方账户，但类别不是内部转账",IF($H2364&lt;0,"△这一笔之后该账户余额成负数了，核一下",""))))))))))))</f>
        <v/>
      </c>
    </row>
    <row r="2365">
      <c r="A2365" s="17">
        <f>IF($C2365="","",COUNTA($C$5:$C2365))</f>
        <v/>
      </c>
      <c r="B2365" s="20" t="n"/>
      <c r="C2365" s="18" t="n"/>
      <c r="D2365" s="18" t="n"/>
      <c r="E2365" s="26" t="n"/>
      <c r="F2365" s="19" t="n"/>
      <c r="G2365" s="19" t="n"/>
      <c r="H2365" s="27">
        <f>IF($C2365="","",ROUND(SUMIF(账户表,$C2365,账户期初)+SUMIFS($F$5:F2365,$C$5:C2365,$C2365)-SUMIFS($G$5:G2365,$C$5:C2365,$C2365),2))</f>
        <v/>
      </c>
      <c r="I2365" s="18" t="n"/>
      <c r="J2365" s="18" t="n"/>
      <c r="K2365" s="28">
        <f>IF($B2365="","",--TEXT($B2365,"yyyymm"))</f>
        <v/>
      </c>
      <c r="L2365" s="29">
        <f>IF($D2365="","",IFERROR(INDEX(类别属性,MATCH($D2365,类别表,0)),""))</f>
        <v/>
      </c>
      <c r="M2365" s="18" t="n"/>
      <c r="N2365" s="18" t="n"/>
      <c r="O2365" s="26" t="n"/>
      <c r="P2365" s="21">
        <f>IF($C2365="","",IF(ISNA(MATCH($C2365,账户表,0)),"※这个账户不在【基础资料】的账户档案里",IF($B2365="","※没填日期，这一笔不会进任何月份的报表",IF(AND($F2365&lt;&gt;"",$G2365&lt;&gt;""),"※收入和支出不能同时填",IF(AND(N($F2365)=0,N($G2365)=0),"※收入和支出都没填",IF(OR(N($F2365)&lt;0,N($G2365)&lt;0),"※金额不能填负数，方向反了就换一列填",IF($D2365="","※没填收支类别，分类报表会漏掉这一笔",IF(ISNA(MATCH($D2365,类别表,0)),"※收支类别不在【基础资料】的清单里",IF(AND($L2365="内部转账",$M2365=""),"△内部转账要在「对方账户」写上另一头",IF(AND($L2365="内部转账",$M2365=$C2365),"※对方账户跟本账户是同一个",IF(AND($L2365&lt;&gt;"内部转账",$M2365&lt;&gt;""),"△填了对方账户，但类别不是内部转账",IF($H2365&lt;0,"△这一笔之后该账户余额成负数了，核一下",""))))))))))))</f>
        <v/>
      </c>
    </row>
    <row r="2366">
      <c r="A2366" s="17">
        <f>IF($C2366="","",COUNTA($C$5:$C2366))</f>
        <v/>
      </c>
      <c r="B2366" s="20" t="n"/>
      <c r="C2366" s="18" t="n"/>
      <c r="D2366" s="18" t="n"/>
      <c r="E2366" s="26" t="n"/>
      <c r="F2366" s="19" t="n"/>
      <c r="G2366" s="19" t="n"/>
      <c r="H2366" s="27">
        <f>IF($C2366="","",ROUND(SUMIF(账户表,$C2366,账户期初)+SUMIFS($F$5:F2366,$C$5:C2366,$C2366)-SUMIFS($G$5:G2366,$C$5:C2366,$C2366),2))</f>
        <v/>
      </c>
      <c r="I2366" s="18" t="n"/>
      <c r="J2366" s="18" t="n"/>
      <c r="K2366" s="28">
        <f>IF($B2366="","",--TEXT($B2366,"yyyymm"))</f>
        <v/>
      </c>
      <c r="L2366" s="29">
        <f>IF($D2366="","",IFERROR(INDEX(类别属性,MATCH($D2366,类别表,0)),""))</f>
        <v/>
      </c>
      <c r="M2366" s="18" t="n"/>
      <c r="N2366" s="18" t="n"/>
      <c r="O2366" s="26" t="n"/>
      <c r="P2366" s="21">
        <f>IF($C2366="","",IF(ISNA(MATCH($C2366,账户表,0)),"※这个账户不在【基础资料】的账户档案里",IF($B2366="","※没填日期，这一笔不会进任何月份的报表",IF(AND($F2366&lt;&gt;"",$G2366&lt;&gt;""),"※收入和支出不能同时填",IF(AND(N($F2366)=0,N($G2366)=0),"※收入和支出都没填",IF(OR(N($F2366)&lt;0,N($G2366)&lt;0),"※金额不能填负数，方向反了就换一列填",IF($D2366="","※没填收支类别，分类报表会漏掉这一笔",IF(ISNA(MATCH($D2366,类别表,0)),"※收支类别不在【基础资料】的清单里",IF(AND($L2366="内部转账",$M2366=""),"△内部转账要在「对方账户」写上另一头",IF(AND($L2366="内部转账",$M2366=$C2366),"※对方账户跟本账户是同一个",IF(AND($L2366&lt;&gt;"内部转账",$M2366&lt;&gt;""),"△填了对方账户，但类别不是内部转账",IF($H2366&lt;0,"△这一笔之后该账户余额成负数了，核一下",""))))))))))))</f>
        <v/>
      </c>
    </row>
    <row r="2367">
      <c r="A2367" s="17">
        <f>IF($C2367="","",COUNTA($C$5:$C2367))</f>
        <v/>
      </c>
      <c r="B2367" s="20" t="n"/>
      <c r="C2367" s="18" t="n"/>
      <c r="D2367" s="18" t="n"/>
      <c r="E2367" s="26" t="n"/>
      <c r="F2367" s="19" t="n"/>
      <c r="G2367" s="19" t="n"/>
      <c r="H2367" s="27">
        <f>IF($C2367="","",ROUND(SUMIF(账户表,$C2367,账户期初)+SUMIFS($F$5:F2367,$C$5:C2367,$C2367)-SUMIFS($G$5:G2367,$C$5:C2367,$C2367),2))</f>
        <v/>
      </c>
      <c r="I2367" s="18" t="n"/>
      <c r="J2367" s="18" t="n"/>
      <c r="K2367" s="28">
        <f>IF($B2367="","",--TEXT($B2367,"yyyymm"))</f>
        <v/>
      </c>
      <c r="L2367" s="29">
        <f>IF($D2367="","",IFERROR(INDEX(类别属性,MATCH($D2367,类别表,0)),""))</f>
        <v/>
      </c>
      <c r="M2367" s="18" t="n"/>
      <c r="N2367" s="18" t="n"/>
      <c r="O2367" s="26" t="n"/>
      <c r="P2367" s="21">
        <f>IF($C2367="","",IF(ISNA(MATCH($C2367,账户表,0)),"※这个账户不在【基础资料】的账户档案里",IF($B2367="","※没填日期，这一笔不会进任何月份的报表",IF(AND($F2367&lt;&gt;"",$G2367&lt;&gt;""),"※收入和支出不能同时填",IF(AND(N($F2367)=0,N($G2367)=0),"※收入和支出都没填",IF(OR(N($F2367)&lt;0,N($G2367)&lt;0),"※金额不能填负数，方向反了就换一列填",IF($D2367="","※没填收支类别，分类报表会漏掉这一笔",IF(ISNA(MATCH($D2367,类别表,0)),"※收支类别不在【基础资料】的清单里",IF(AND($L2367="内部转账",$M2367=""),"△内部转账要在「对方账户」写上另一头",IF(AND($L2367="内部转账",$M2367=$C2367),"※对方账户跟本账户是同一个",IF(AND($L2367&lt;&gt;"内部转账",$M2367&lt;&gt;""),"△填了对方账户，但类别不是内部转账",IF($H2367&lt;0,"△这一笔之后该账户余额成负数了，核一下",""))))))))))))</f>
        <v/>
      </c>
    </row>
    <row r="2368">
      <c r="A2368" s="17">
        <f>IF($C2368="","",COUNTA($C$5:$C2368))</f>
        <v/>
      </c>
      <c r="B2368" s="20" t="n"/>
      <c r="C2368" s="18" t="n"/>
      <c r="D2368" s="18" t="n"/>
      <c r="E2368" s="26" t="n"/>
      <c r="F2368" s="19" t="n"/>
      <c r="G2368" s="19" t="n"/>
      <c r="H2368" s="27">
        <f>IF($C2368="","",ROUND(SUMIF(账户表,$C2368,账户期初)+SUMIFS($F$5:F2368,$C$5:C2368,$C2368)-SUMIFS($G$5:G2368,$C$5:C2368,$C2368),2))</f>
        <v/>
      </c>
      <c r="I2368" s="18" t="n"/>
      <c r="J2368" s="18" t="n"/>
      <c r="K2368" s="28">
        <f>IF($B2368="","",--TEXT($B2368,"yyyymm"))</f>
        <v/>
      </c>
      <c r="L2368" s="29">
        <f>IF($D2368="","",IFERROR(INDEX(类别属性,MATCH($D2368,类别表,0)),""))</f>
        <v/>
      </c>
      <c r="M2368" s="18" t="n"/>
      <c r="N2368" s="18" t="n"/>
      <c r="O2368" s="26" t="n"/>
      <c r="P2368" s="21">
        <f>IF($C2368="","",IF(ISNA(MATCH($C2368,账户表,0)),"※这个账户不在【基础资料】的账户档案里",IF($B2368="","※没填日期，这一笔不会进任何月份的报表",IF(AND($F2368&lt;&gt;"",$G2368&lt;&gt;""),"※收入和支出不能同时填",IF(AND(N($F2368)=0,N($G2368)=0),"※收入和支出都没填",IF(OR(N($F2368)&lt;0,N($G2368)&lt;0),"※金额不能填负数，方向反了就换一列填",IF($D2368="","※没填收支类别，分类报表会漏掉这一笔",IF(ISNA(MATCH($D2368,类别表,0)),"※收支类别不在【基础资料】的清单里",IF(AND($L2368="内部转账",$M2368=""),"△内部转账要在「对方账户」写上另一头",IF(AND($L2368="内部转账",$M2368=$C2368),"※对方账户跟本账户是同一个",IF(AND($L2368&lt;&gt;"内部转账",$M2368&lt;&gt;""),"△填了对方账户，但类别不是内部转账",IF($H2368&lt;0,"△这一笔之后该账户余额成负数了，核一下",""))))))))))))</f>
        <v/>
      </c>
    </row>
    <row r="2369">
      <c r="A2369" s="17">
        <f>IF($C2369="","",COUNTA($C$5:$C2369))</f>
        <v/>
      </c>
      <c r="B2369" s="20" t="n"/>
      <c r="C2369" s="18" t="n"/>
      <c r="D2369" s="18" t="n"/>
      <c r="E2369" s="26" t="n"/>
      <c r="F2369" s="19" t="n"/>
      <c r="G2369" s="19" t="n"/>
      <c r="H2369" s="27">
        <f>IF($C2369="","",ROUND(SUMIF(账户表,$C2369,账户期初)+SUMIFS($F$5:F2369,$C$5:C2369,$C2369)-SUMIFS($G$5:G2369,$C$5:C2369,$C2369),2))</f>
        <v/>
      </c>
      <c r="I2369" s="18" t="n"/>
      <c r="J2369" s="18" t="n"/>
      <c r="K2369" s="28">
        <f>IF($B2369="","",--TEXT($B2369,"yyyymm"))</f>
        <v/>
      </c>
      <c r="L2369" s="29">
        <f>IF($D2369="","",IFERROR(INDEX(类别属性,MATCH($D2369,类别表,0)),""))</f>
        <v/>
      </c>
      <c r="M2369" s="18" t="n"/>
      <c r="N2369" s="18" t="n"/>
      <c r="O2369" s="26" t="n"/>
      <c r="P2369" s="21">
        <f>IF($C2369="","",IF(ISNA(MATCH($C2369,账户表,0)),"※这个账户不在【基础资料】的账户档案里",IF($B2369="","※没填日期，这一笔不会进任何月份的报表",IF(AND($F2369&lt;&gt;"",$G2369&lt;&gt;""),"※收入和支出不能同时填",IF(AND(N($F2369)=0,N($G2369)=0),"※收入和支出都没填",IF(OR(N($F2369)&lt;0,N($G2369)&lt;0),"※金额不能填负数，方向反了就换一列填",IF($D2369="","※没填收支类别，分类报表会漏掉这一笔",IF(ISNA(MATCH($D2369,类别表,0)),"※收支类别不在【基础资料】的清单里",IF(AND($L2369="内部转账",$M2369=""),"△内部转账要在「对方账户」写上另一头",IF(AND($L2369="内部转账",$M2369=$C2369),"※对方账户跟本账户是同一个",IF(AND($L2369&lt;&gt;"内部转账",$M2369&lt;&gt;""),"△填了对方账户，但类别不是内部转账",IF($H2369&lt;0,"△这一笔之后该账户余额成负数了，核一下",""))))))))))))</f>
        <v/>
      </c>
    </row>
    <row r="2370">
      <c r="A2370" s="17">
        <f>IF($C2370="","",COUNTA($C$5:$C2370))</f>
        <v/>
      </c>
      <c r="B2370" s="20" t="n"/>
      <c r="C2370" s="18" t="n"/>
      <c r="D2370" s="18" t="n"/>
      <c r="E2370" s="26" t="n"/>
      <c r="F2370" s="19" t="n"/>
      <c r="G2370" s="19" t="n"/>
      <c r="H2370" s="27">
        <f>IF($C2370="","",ROUND(SUMIF(账户表,$C2370,账户期初)+SUMIFS($F$5:F2370,$C$5:C2370,$C2370)-SUMIFS($G$5:G2370,$C$5:C2370,$C2370),2))</f>
        <v/>
      </c>
      <c r="I2370" s="18" t="n"/>
      <c r="J2370" s="18" t="n"/>
      <c r="K2370" s="28">
        <f>IF($B2370="","",--TEXT($B2370,"yyyymm"))</f>
        <v/>
      </c>
      <c r="L2370" s="29">
        <f>IF($D2370="","",IFERROR(INDEX(类别属性,MATCH($D2370,类别表,0)),""))</f>
        <v/>
      </c>
      <c r="M2370" s="18" t="n"/>
      <c r="N2370" s="18" t="n"/>
      <c r="O2370" s="26" t="n"/>
      <c r="P2370" s="21">
        <f>IF($C2370="","",IF(ISNA(MATCH($C2370,账户表,0)),"※这个账户不在【基础资料】的账户档案里",IF($B2370="","※没填日期，这一笔不会进任何月份的报表",IF(AND($F2370&lt;&gt;"",$G2370&lt;&gt;""),"※收入和支出不能同时填",IF(AND(N($F2370)=0,N($G2370)=0),"※收入和支出都没填",IF(OR(N($F2370)&lt;0,N($G2370)&lt;0),"※金额不能填负数，方向反了就换一列填",IF($D2370="","※没填收支类别，分类报表会漏掉这一笔",IF(ISNA(MATCH($D2370,类别表,0)),"※收支类别不在【基础资料】的清单里",IF(AND($L2370="内部转账",$M2370=""),"△内部转账要在「对方账户」写上另一头",IF(AND($L2370="内部转账",$M2370=$C2370),"※对方账户跟本账户是同一个",IF(AND($L2370&lt;&gt;"内部转账",$M2370&lt;&gt;""),"△填了对方账户，但类别不是内部转账",IF($H2370&lt;0,"△这一笔之后该账户余额成负数了，核一下",""))))))))))))</f>
        <v/>
      </c>
    </row>
    <row r="2371">
      <c r="A2371" s="17">
        <f>IF($C2371="","",COUNTA($C$5:$C2371))</f>
        <v/>
      </c>
      <c r="B2371" s="20" t="n"/>
      <c r="C2371" s="18" t="n"/>
      <c r="D2371" s="18" t="n"/>
      <c r="E2371" s="26" t="n"/>
      <c r="F2371" s="19" t="n"/>
      <c r="G2371" s="19" t="n"/>
      <c r="H2371" s="27">
        <f>IF($C2371="","",ROUND(SUMIF(账户表,$C2371,账户期初)+SUMIFS($F$5:F2371,$C$5:C2371,$C2371)-SUMIFS($G$5:G2371,$C$5:C2371,$C2371),2))</f>
        <v/>
      </c>
      <c r="I2371" s="18" t="n"/>
      <c r="J2371" s="18" t="n"/>
      <c r="K2371" s="28">
        <f>IF($B2371="","",--TEXT($B2371,"yyyymm"))</f>
        <v/>
      </c>
      <c r="L2371" s="29">
        <f>IF($D2371="","",IFERROR(INDEX(类别属性,MATCH($D2371,类别表,0)),""))</f>
        <v/>
      </c>
      <c r="M2371" s="18" t="n"/>
      <c r="N2371" s="18" t="n"/>
      <c r="O2371" s="26" t="n"/>
      <c r="P2371" s="21">
        <f>IF($C2371="","",IF(ISNA(MATCH($C2371,账户表,0)),"※这个账户不在【基础资料】的账户档案里",IF($B2371="","※没填日期，这一笔不会进任何月份的报表",IF(AND($F2371&lt;&gt;"",$G2371&lt;&gt;""),"※收入和支出不能同时填",IF(AND(N($F2371)=0,N($G2371)=0),"※收入和支出都没填",IF(OR(N($F2371)&lt;0,N($G2371)&lt;0),"※金额不能填负数，方向反了就换一列填",IF($D2371="","※没填收支类别，分类报表会漏掉这一笔",IF(ISNA(MATCH($D2371,类别表,0)),"※收支类别不在【基础资料】的清单里",IF(AND($L2371="内部转账",$M2371=""),"△内部转账要在「对方账户」写上另一头",IF(AND($L2371="内部转账",$M2371=$C2371),"※对方账户跟本账户是同一个",IF(AND($L2371&lt;&gt;"内部转账",$M2371&lt;&gt;""),"△填了对方账户，但类别不是内部转账",IF($H2371&lt;0,"△这一笔之后该账户余额成负数了，核一下",""))))))))))))</f>
        <v/>
      </c>
    </row>
    <row r="2372">
      <c r="A2372" s="17">
        <f>IF($C2372="","",COUNTA($C$5:$C2372))</f>
        <v/>
      </c>
      <c r="B2372" s="20" t="n"/>
      <c r="C2372" s="18" t="n"/>
      <c r="D2372" s="18" t="n"/>
      <c r="E2372" s="26" t="n"/>
      <c r="F2372" s="19" t="n"/>
      <c r="G2372" s="19" t="n"/>
      <c r="H2372" s="27">
        <f>IF($C2372="","",ROUND(SUMIF(账户表,$C2372,账户期初)+SUMIFS($F$5:F2372,$C$5:C2372,$C2372)-SUMIFS($G$5:G2372,$C$5:C2372,$C2372),2))</f>
        <v/>
      </c>
      <c r="I2372" s="18" t="n"/>
      <c r="J2372" s="18" t="n"/>
      <c r="K2372" s="28">
        <f>IF($B2372="","",--TEXT($B2372,"yyyymm"))</f>
        <v/>
      </c>
      <c r="L2372" s="29">
        <f>IF($D2372="","",IFERROR(INDEX(类别属性,MATCH($D2372,类别表,0)),""))</f>
        <v/>
      </c>
      <c r="M2372" s="18" t="n"/>
      <c r="N2372" s="18" t="n"/>
      <c r="O2372" s="26" t="n"/>
      <c r="P2372" s="21">
        <f>IF($C2372="","",IF(ISNA(MATCH($C2372,账户表,0)),"※这个账户不在【基础资料】的账户档案里",IF($B2372="","※没填日期，这一笔不会进任何月份的报表",IF(AND($F2372&lt;&gt;"",$G2372&lt;&gt;""),"※收入和支出不能同时填",IF(AND(N($F2372)=0,N($G2372)=0),"※收入和支出都没填",IF(OR(N($F2372)&lt;0,N($G2372)&lt;0),"※金额不能填负数，方向反了就换一列填",IF($D2372="","※没填收支类别，分类报表会漏掉这一笔",IF(ISNA(MATCH($D2372,类别表,0)),"※收支类别不在【基础资料】的清单里",IF(AND($L2372="内部转账",$M2372=""),"△内部转账要在「对方账户」写上另一头",IF(AND($L2372="内部转账",$M2372=$C2372),"※对方账户跟本账户是同一个",IF(AND($L2372&lt;&gt;"内部转账",$M2372&lt;&gt;""),"△填了对方账户，但类别不是内部转账",IF($H2372&lt;0,"△这一笔之后该账户余额成负数了，核一下",""))))))))))))</f>
        <v/>
      </c>
    </row>
    <row r="2373">
      <c r="A2373" s="17">
        <f>IF($C2373="","",COUNTA($C$5:$C2373))</f>
        <v/>
      </c>
      <c r="B2373" s="20" t="n"/>
      <c r="C2373" s="18" t="n"/>
      <c r="D2373" s="18" t="n"/>
      <c r="E2373" s="26" t="n"/>
      <c r="F2373" s="19" t="n"/>
      <c r="G2373" s="19" t="n"/>
      <c r="H2373" s="27">
        <f>IF($C2373="","",ROUND(SUMIF(账户表,$C2373,账户期初)+SUMIFS($F$5:F2373,$C$5:C2373,$C2373)-SUMIFS($G$5:G2373,$C$5:C2373,$C2373),2))</f>
        <v/>
      </c>
      <c r="I2373" s="18" t="n"/>
      <c r="J2373" s="18" t="n"/>
      <c r="K2373" s="28">
        <f>IF($B2373="","",--TEXT($B2373,"yyyymm"))</f>
        <v/>
      </c>
      <c r="L2373" s="29">
        <f>IF($D2373="","",IFERROR(INDEX(类别属性,MATCH($D2373,类别表,0)),""))</f>
        <v/>
      </c>
      <c r="M2373" s="18" t="n"/>
      <c r="N2373" s="18" t="n"/>
      <c r="O2373" s="26" t="n"/>
      <c r="P2373" s="21">
        <f>IF($C2373="","",IF(ISNA(MATCH($C2373,账户表,0)),"※这个账户不在【基础资料】的账户档案里",IF($B2373="","※没填日期，这一笔不会进任何月份的报表",IF(AND($F2373&lt;&gt;"",$G2373&lt;&gt;""),"※收入和支出不能同时填",IF(AND(N($F2373)=0,N($G2373)=0),"※收入和支出都没填",IF(OR(N($F2373)&lt;0,N($G2373)&lt;0),"※金额不能填负数，方向反了就换一列填",IF($D2373="","※没填收支类别，分类报表会漏掉这一笔",IF(ISNA(MATCH($D2373,类别表,0)),"※收支类别不在【基础资料】的清单里",IF(AND($L2373="内部转账",$M2373=""),"△内部转账要在「对方账户」写上另一头",IF(AND($L2373="内部转账",$M2373=$C2373),"※对方账户跟本账户是同一个",IF(AND($L2373&lt;&gt;"内部转账",$M2373&lt;&gt;""),"△填了对方账户，但类别不是内部转账",IF($H2373&lt;0,"△这一笔之后该账户余额成负数了，核一下",""))))))))))))</f>
        <v/>
      </c>
    </row>
    <row r="2374">
      <c r="A2374" s="17">
        <f>IF($C2374="","",COUNTA($C$5:$C2374))</f>
        <v/>
      </c>
      <c r="B2374" s="20" t="n"/>
      <c r="C2374" s="18" t="n"/>
      <c r="D2374" s="18" t="n"/>
      <c r="E2374" s="26" t="n"/>
      <c r="F2374" s="19" t="n"/>
      <c r="G2374" s="19" t="n"/>
      <c r="H2374" s="27">
        <f>IF($C2374="","",ROUND(SUMIF(账户表,$C2374,账户期初)+SUMIFS($F$5:F2374,$C$5:C2374,$C2374)-SUMIFS($G$5:G2374,$C$5:C2374,$C2374),2))</f>
        <v/>
      </c>
      <c r="I2374" s="18" t="n"/>
      <c r="J2374" s="18" t="n"/>
      <c r="K2374" s="28">
        <f>IF($B2374="","",--TEXT($B2374,"yyyymm"))</f>
        <v/>
      </c>
      <c r="L2374" s="29">
        <f>IF($D2374="","",IFERROR(INDEX(类别属性,MATCH($D2374,类别表,0)),""))</f>
        <v/>
      </c>
      <c r="M2374" s="18" t="n"/>
      <c r="N2374" s="18" t="n"/>
      <c r="O2374" s="26" t="n"/>
      <c r="P2374" s="21">
        <f>IF($C2374="","",IF(ISNA(MATCH($C2374,账户表,0)),"※这个账户不在【基础资料】的账户档案里",IF($B2374="","※没填日期，这一笔不会进任何月份的报表",IF(AND($F2374&lt;&gt;"",$G2374&lt;&gt;""),"※收入和支出不能同时填",IF(AND(N($F2374)=0,N($G2374)=0),"※收入和支出都没填",IF(OR(N($F2374)&lt;0,N($G2374)&lt;0),"※金额不能填负数，方向反了就换一列填",IF($D2374="","※没填收支类别，分类报表会漏掉这一笔",IF(ISNA(MATCH($D2374,类别表,0)),"※收支类别不在【基础资料】的清单里",IF(AND($L2374="内部转账",$M2374=""),"△内部转账要在「对方账户」写上另一头",IF(AND($L2374="内部转账",$M2374=$C2374),"※对方账户跟本账户是同一个",IF(AND($L2374&lt;&gt;"内部转账",$M2374&lt;&gt;""),"△填了对方账户，但类别不是内部转账",IF($H2374&lt;0,"△这一笔之后该账户余额成负数了，核一下",""))))))))))))</f>
        <v/>
      </c>
    </row>
    <row r="2375">
      <c r="A2375" s="17">
        <f>IF($C2375="","",COUNTA($C$5:$C2375))</f>
        <v/>
      </c>
      <c r="B2375" s="20" t="n"/>
      <c r="C2375" s="18" t="n"/>
      <c r="D2375" s="18" t="n"/>
      <c r="E2375" s="26" t="n"/>
      <c r="F2375" s="19" t="n"/>
      <c r="G2375" s="19" t="n"/>
      <c r="H2375" s="27">
        <f>IF($C2375="","",ROUND(SUMIF(账户表,$C2375,账户期初)+SUMIFS($F$5:F2375,$C$5:C2375,$C2375)-SUMIFS($G$5:G2375,$C$5:C2375,$C2375),2))</f>
        <v/>
      </c>
      <c r="I2375" s="18" t="n"/>
      <c r="J2375" s="18" t="n"/>
      <c r="K2375" s="28">
        <f>IF($B2375="","",--TEXT($B2375,"yyyymm"))</f>
        <v/>
      </c>
      <c r="L2375" s="29">
        <f>IF($D2375="","",IFERROR(INDEX(类别属性,MATCH($D2375,类别表,0)),""))</f>
        <v/>
      </c>
      <c r="M2375" s="18" t="n"/>
      <c r="N2375" s="18" t="n"/>
      <c r="O2375" s="26" t="n"/>
      <c r="P2375" s="21">
        <f>IF($C2375="","",IF(ISNA(MATCH($C2375,账户表,0)),"※这个账户不在【基础资料】的账户档案里",IF($B2375="","※没填日期，这一笔不会进任何月份的报表",IF(AND($F2375&lt;&gt;"",$G2375&lt;&gt;""),"※收入和支出不能同时填",IF(AND(N($F2375)=0,N($G2375)=0),"※收入和支出都没填",IF(OR(N($F2375)&lt;0,N($G2375)&lt;0),"※金额不能填负数，方向反了就换一列填",IF($D2375="","※没填收支类别，分类报表会漏掉这一笔",IF(ISNA(MATCH($D2375,类别表,0)),"※收支类别不在【基础资料】的清单里",IF(AND($L2375="内部转账",$M2375=""),"△内部转账要在「对方账户」写上另一头",IF(AND($L2375="内部转账",$M2375=$C2375),"※对方账户跟本账户是同一个",IF(AND($L2375&lt;&gt;"内部转账",$M2375&lt;&gt;""),"△填了对方账户，但类别不是内部转账",IF($H2375&lt;0,"△这一笔之后该账户余额成负数了，核一下",""))))))))))))</f>
        <v/>
      </c>
    </row>
    <row r="2376">
      <c r="A2376" s="17">
        <f>IF($C2376="","",COUNTA($C$5:$C2376))</f>
        <v/>
      </c>
      <c r="B2376" s="20" t="n"/>
      <c r="C2376" s="18" t="n"/>
      <c r="D2376" s="18" t="n"/>
      <c r="E2376" s="26" t="n"/>
      <c r="F2376" s="19" t="n"/>
      <c r="G2376" s="19" t="n"/>
      <c r="H2376" s="27">
        <f>IF($C2376="","",ROUND(SUMIF(账户表,$C2376,账户期初)+SUMIFS($F$5:F2376,$C$5:C2376,$C2376)-SUMIFS($G$5:G2376,$C$5:C2376,$C2376),2))</f>
        <v/>
      </c>
      <c r="I2376" s="18" t="n"/>
      <c r="J2376" s="18" t="n"/>
      <c r="K2376" s="28">
        <f>IF($B2376="","",--TEXT($B2376,"yyyymm"))</f>
        <v/>
      </c>
      <c r="L2376" s="29">
        <f>IF($D2376="","",IFERROR(INDEX(类别属性,MATCH($D2376,类别表,0)),""))</f>
        <v/>
      </c>
      <c r="M2376" s="18" t="n"/>
      <c r="N2376" s="18" t="n"/>
      <c r="O2376" s="26" t="n"/>
      <c r="P2376" s="21">
        <f>IF($C2376="","",IF(ISNA(MATCH($C2376,账户表,0)),"※这个账户不在【基础资料】的账户档案里",IF($B2376="","※没填日期，这一笔不会进任何月份的报表",IF(AND($F2376&lt;&gt;"",$G2376&lt;&gt;""),"※收入和支出不能同时填",IF(AND(N($F2376)=0,N($G2376)=0),"※收入和支出都没填",IF(OR(N($F2376)&lt;0,N($G2376)&lt;0),"※金额不能填负数，方向反了就换一列填",IF($D2376="","※没填收支类别，分类报表会漏掉这一笔",IF(ISNA(MATCH($D2376,类别表,0)),"※收支类别不在【基础资料】的清单里",IF(AND($L2376="内部转账",$M2376=""),"△内部转账要在「对方账户」写上另一头",IF(AND($L2376="内部转账",$M2376=$C2376),"※对方账户跟本账户是同一个",IF(AND($L2376&lt;&gt;"内部转账",$M2376&lt;&gt;""),"△填了对方账户，但类别不是内部转账",IF($H2376&lt;0,"△这一笔之后该账户余额成负数了，核一下",""))))))))))))</f>
        <v/>
      </c>
    </row>
    <row r="2377">
      <c r="A2377" s="17">
        <f>IF($C2377="","",COUNTA($C$5:$C2377))</f>
        <v/>
      </c>
      <c r="B2377" s="20" t="n"/>
      <c r="C2377" s="18" t="n"/>
      <c r="D2377" s="18" t="n"/>
      <c r="E2377" s="26" t="n"/>
      <c r="F2377" s="19" t="n"/>
      <c r="G2377" s="19" t="n"/>
      <c r="H2377" s="27">
        <f>IF($C2377="","",ROUND(SUMIF(账户表,$C2377,账户期初)+SUMIFS($F$5:F2377,$C$5:C2377,$C2377)-SUMIFS($G$5:G2377,$C$5:C2377,$C2377),2))</f>
        <v/>
      </c>
      <c r="I2377" s="18" t="n"/>
      <c r="J2377" s="18" t="n"/>
      <c r="K2377" s="28">
        <f>IF($B2377="","",--TEXT($B2377,"yyyymm"))</f>
        <v/>
      </c>
      <c r="L2377" s="29">
        <f>IF($D2377="","",IFERROR(INDEX(类别属性,MATCH($D2377,类别表,0)),""))</f>
        <v/>
      </c>
      <c r="M2377" s="18" t="n"/>
      <c r="N2377" s="18" t="n"/>
      <c r="O2377" s="26" t="n"/>
      <c r="P2377" s="21">
        <f>IF($C2377="","",IF(ISNA(MATCH($C2377,账户表,0)),"※这个账户不在【基础资料】的账户档案里",IF($B2377="","※没填日期，这一笔不会进任何月份的报表",IF(AND($F2377&lt;&gt;"",$G2377&lt;&gt;""),"※收入和支出不能同时填",IF(AND(N($F2377)=0,N($G2377)=0),"※收入和支出都没填",IF(OR(N($F2377)&lt;0,N($G2377)&lt;0),"※金额不能填负数，方向反了就换一列填",IF($D2377="","※没填收支类别，分类报表会漏掉这一笔",IF(ISNA(MATCH($D2377,类别表,0)),"※收支类别不在【基础资料】的清单里",IF(AND($L2377="内部转账",$M2377=""),"△内部转账要在「对方账户」写上另一头",IF(AND($L2377="内部转账",$M2377=$C2377),"※对方账户跟本账户是同一个",IF(AND($L2377&lt;&gt;"内部转账",$M2377&lt;&gt;""),"△填了对方账户，但类别不是内部转账",IF($H2377&lt;0,"△这一笔之后该账户余额成负数了，核一下",""))))))))))))</f>
        <v/>
      </c>
    </row>
    <row r="2378">
      <c r="A2378" s="17">
        <f>IF($C2378="","",COUNTA($C$5:$C2378))</f>
        <v/>
      </c>
      <c r="B2378" s="20" t="n"/>
      <c r="C2378" s="18" t="n"/>
      <c r="D2378" s="18" t="n"/>
      <c r="E2378" s="26" t="n"/>
      <c r="F2378" s="19" t="n"/>
      <c r="G2378" s="19" t="n"/>
      <c r="H2378" s="27">
        <f>IF($C2378="","",ROUND(SUMIF(账户表,$C2378,账户期初)+SUMIFS($F$5:F2378,$C$5:C2378,$C2378)-SUMIFS($G$5:G2378,$C$5:C2378,$C2378),2))</f>
        <v/>
      </c>
      <c r="I2378" s="18" t="n"/>
      <c r="J2378" s="18" t="n"/>
      <c r="K2378" s="28">
        <f>IF($B2378="","",--TEXT($B2378,"yyyymm"))</f>
        <v/>
      </c>
      <c r="L2378" s="29">
        <f>IF($D2378="","",IFERROR(INDEX(类别属性,MATCH($D2378,类别表,0)),""))</f>
        <v/>
      </c>
      <c r="M2378" s="18" t="n"/>
      <c r="N2378" s="18" t="n"/>
      <c r="O2378" s="26" t="n"/>
      <c r="P2378" s="21">
        <f>IF($C2378="","",IF(ISNA(MATCH($C2378,账户表,0)),"※这个账户不在【基础资料】的账户档案里",IF($B2378="","※没填日期，这一笔不会进任何月份的报表",IF(AND($F2378&lt;&gt;"",$G2378&lt;&gt;""),"※收入和支出不能同时填",IF(AND(N($F2378)=0,N($G2378)=0),"※收入和支出都没填",IF(OR(N($F2378)&lt;0,N($G2378)&lt;0),"※金额不能填负数，方向反了就换一列填",IF($D2378="","※没填收支类别，分类报表会漏掉这一笔",IF(ISNA(MATCH($D2378,类别表,0)),"※收支类别不在【基础资料】的清单里",IF(AND($L2378="内部转账",$M2378=""),"△内部转账要在「对方账户」写上另一头",IF(AND($L2378="内部转账",$M2378=$C2378),"※对方账户跟本账户是同一个",IF(AND($L2378&lt;&gt;"内部转账",$M2378&lt;&gt;""),"△填了对方账户，但类别不是内部转账",IF($H2378&lt;0,"△这一笔之后该账户余额成负数了，核一下",""))))))))))))</f>
        <v/>
      </c>
    </row>
    <row r="2379">
      <c r="A2379" s="17">
        <f>IF($C2379="","",COUNTA($C$5:$C2379))</f>
        <v/>
      </c>
      <c r="B2379" s="20" t="n"/>
      <c r="C2379" s="18" t="n"/>
      <c r="D2379" s="18" t="n"/>
      <c r="E2379" s="26" t="n"/>
      <c r="F2379" s="19" t="n"/>
      <c r="G2379" s="19" t="n"/>
      <c r="H2379" s="27">
        <f>IF($C2379="","",ROUND(SUMIF(账户表,$C2379,账户期初)+SUMIFS($F$5:F2379,$C$5:C2379,$C2379)-SUMIFS($G$5:G2379,$C$5:C2379,$C2379),2))</f>
        <v/>
      </c>
      <c r="I2379" s="18" t="n"/>
      <c r="J2379" s="18" t="n"/>
      <c r="K2379" s="28">
        <f>IF($B2379="","",--TEXT($B2379,"yyyymm"))</f>
        <v/>
      </c>
      <c r="L2379" s="29">
        <f>IF($D2379="","",IFERROR(INDEX(类别属性,MATCH($D2379,类别表,0)),""))</f>
        <v/>
      </c>
      <c r="M2379" s="18" t="n"/>
      <c r="N2379" s="18" t="n"/>
      <c r="O2379" s="26" t="n"/>
      <c r="P2379" s="21">
        <f>IF($C2379="","",IF(ISNA(MATCH($C2379,账户表,0)),"※这个账户不在【基础资料】的账户档案里",IF($B2379="","※没填日期，这一笔不会进任何月份的报表",IF(AND($F2379&lt;&gt;"",$G2379&lt;&gt;""),"※收入和支出不能同时填",IF(AND(N($F2379)=0,N($G2379)=0),"※收入和支出都没填",IF(OR(N($F2379)&lt;0,N($G2379)&lt;0),"※金额不能填负数，方向反了就换一列填",IF($D2379="","※没填收支类别，分类报表会漏掉这一笔",IF(ISNA(MATCH($D2379,类别表,0)),"※收支类别不在【基础资料】的清单里",IF(AND($L2379="内部转账",$M2379=""),"△内部转账要在「对方账户」写上另一头",IF(AND($L2379="内部转账",$M2379=$C2379),"※对方账户跟本账户是同一个",IF(AND($L2379&lt;&gt;"内部转账",$M2379&lt;&gt;""),"△填了对方账户，但类别不是内部转账",IF($H2379&lt;0,"△这一笔之后该账户余额成负数了，核一下",""))))))))))))</f>
        <v/>
      </c>
    </row>
    <row r="2380">
      <c r="A2380" s="17">
        <f>IF($C2380="","",COUNTA($C$5:$C2380))</f>
        <v/>
      </c>
      <c r="B2380" s="20" t="n"/>
      <c r="C2380" s="18" t="n"/>
      <c r="D2380" s="18" t="n"/>
      <c r="E2380" s="26" t="n"/>
      <c r="F2380" s="19" t="n"/>
      <c r="G2380" s="19" t="n"/>
      <c r="H2380" s="27">
        <f>IF($C2380="","",ROUND(SUMIF(账户表,$C2380,账户期初)+SUMIFS($F$5:F2380,$C$5:C2380,$C2380)-SUMIFS($G$5:G2380,$C$5:C2380,$C2380),2))</f>
        <v/>
      </c>
      <c r="I2380" s="18" t="n"/>
      <c r="J2380" s="18" t="n"/>
      <c r="K2380" s="28">
        <f>IF($B2380="","",--TEXT($B2380,"yyyymm"))</f>
        <v/>
      </c>
      <c r="L2380" s="29">
        <f>IF($D2380="","",IFERROR(INDEX(类别属性,MATCH($D2380,类别表,0)),""))</f>
        <v/>
      </c>
      <c r="M2380" s="18" t="n"/>
      <c r="N2380" s="18" t="n"/>
      <c r="O2380" s="26" t="n"/>
      <c r="P2380" s="21">
        <f>IF($C2380="","",IF(ISNA(MATCH($C2380,账户表,0)),"※这个账户不在【基础资料】的账户档案里",IF($B2380="","※没填日期，这一笔不会进任何月份的报表",IF(AND($F2380&lt;&gt;"",$G2380&lt;&gt;""),"※收入和支出不能同时填",IF(AND(N($F2380)=0,N($G2380)=0),"※收入和支出都没填",IF(OR(N($F2380)&lt;0,N($G2380)&lt;0),"※金额不能填负数，方向反了就换一列填",IF($D2380="","※没填收支类别，分类报表会漏掉这一笔",IF(ISNA(MATCH($D2380,类别表,0)),"※收支类别不在【基础资料】的清单里",IF(AND($L2380="内部转账",$M2380=""),"△内部转账要在「对方账户」写上另一头",IF(AND($L2380="内部转账",$M2380=$C2380),"※对方账户跟本账户是同一个",IF(AND($L2380&lt;&gt;"内部转账",$M2380&lt;&gt;""),"△填了对方账户，但类别不是内部转账",IF($H2380&lt;0,"△这一笔之后该账户余额成负数了，核一下",""))))))))))))</f>
        <v/>
      </c>
    </row>
    <row r="2381">
      <c r="A2381" s="17">
        <f>IF($C2381="","",COUNTA($C$5:$C2381))</f>
        <v/>
      </c>
      <c r="B2381" s="20" t="n"/>
      <c r="C2381" s="18" t="n"/>
      <c r="D2381" s="18" t="n"/>
      <c r="E2381" s="26" t="n"/>
      <c r="F2381" s="19" t="n"/>
      <c r="G2381" s="19" t="n"/>
      <c r="H2381" s="27">
        <f>IF($C2381="","",ROUND(SUMIF(账户表,$C2381,账户期初)+SUMIFS($F$5:F2381,$C$5:C2381,$C2381)-SUMIFS($G$5:G2381,$C$5:C2381,$C2381),2))</f>
        <v/>
      </c>
      <c r="I2381" s="18" t="n"/>
      <c r="J2381" s="18" t="n"/>
      <c r="K2381" s="28">
        <f>IF($B2381="","",--TEXT($B2381,"yyyymm"))</f>
        <v/>
      </c>
      <c r="L2381" s="29">
        <f>IF($D2381="","",IFERROR(INDEX(类别属性,MATCH($D2381,类别表,0)),""))</f>
        <v/>
      </c>
      <c r="M2381" s="18" t="n"/>
      <c r="N2381" s="18" t="n"/>
      <c r="O2381" s="26" t="n"/>
      <c r="P2381" s="21">
        <f>IF($C2381="","",IF(ISNA(MATCH($C2381,账户表,0)),"※这个账户不在【基础资料】的账户档案里",IF($B2381="","※没填日期，这一笔不会进任何月份的报表",IF(AND($F2381&lt;&gt;"",$G2381&lt;&gt;""),"※收入和支出不能同时填",IF(AND(N($F2381)=0,N($G2381)=0),"※收入和支出都没填",IF(OR(N($F2381)&lt;0,N($G2381)&lt;0),"※金额不能填负数，方向反了就换一列填",IF($D2381="","※没填收支类别，分类报表会漏掉这一笔",IF(ISNA(MATCH($D2381,类别表,0)),"※收支类别不在【基础资料】的清单里",IF(AND($L2381="内部转账",$M2381=""),"△内部转账要在「对方账户」写上另一头",IF(AND($L2381="内部转账",$M2381=$C2381),"※对方账户跟本账户是同一个",IF(AND($L2381&lt;&gt;"内部转账",$M2381&lt;&gt;""),"△填了对方账户，但类别不是内部转账",IF($H2381&lt;0,"△这一笔之后该账户余额成负数了，核一下",""))))))))))))</f>
        <v/>
      </c>
    </row>
    <row r="2382">
      <c r="A2382" s="17">
        <f>IF($C2382="","",COUNTA($C$5:$C2382))</f>
        <v/>
      </c>
      <c r="B2382" s="20" t="n"/>
      <c r="C2382" s="18" t="n"/>
      <c r="D2382" s="18" t="n"/>
      <c r="E2382" s="26" t="n"/>
      <c r="F2382" s="19" t="n"/>
      <c r="G2382" s="19" t="n"/>
      <c r="H2382" s="27">
        <f>IF($C2382="","",ROUND(SUMIF(账户表,$C2382,账户期初)+SUMIFS($F$5:F2382,$C$5:C2382,$C2382)-SUMIFS($G$5:G2382,$C$5:C2382,$C2382),2))</f>
        <v/>
      </c>
      <c r="I2382" s="18" t="n"/>
      <c r="J2382" s="18" t="n"/>
      <c r="K2382" s="28">
        <f>IF($B2382="","",--TEXT($B2382,"yyyymm"))</f>
        <v/>
      </c>
      <c r="L2382" s="29">
        <f>IF($D2382="","",IFERROR(INDEX(类别属性,MATCH($D2382,类别表,0)),""))</f>
        <v/>
      </c>
      <c r="M2382" s="18" t="n"/>
      <c r="N2382" s="18" t="n"/>
      <c r="O2382" s="26" t="n"/>
      <c r="P2382" s="21">
        <f>IF($C2382="","",IF(ISNA(MATCH($C2382,账户表,0)),"※这个账户不在【基础资料】的账户档案里",IF($B2382="","※没填日期，这一笔不会进任何月份的报表",IF(AND($F2382&lt;&gt;"",$G2382&lt;&gt;""),"※收入和支出不能同时填",IF(AND(N($F2382)=0,N($G2382)=0),"※收入和支出都没填",IF(OR(N($F2382)&lt;0,N($G2382)&lt;0),"※金额不能填负数，方向反了就换一列填",IF($D2382="","※没填收支类别，分类报表会漏掉这一笔",IF(ISNA(MATCH($D2382,类别表,0)),"※收支类别不在【基础资料】的清单里",IF(AND($L2382="内部转账",$M2382=""),"△内部转账要在「对方账户」写上另一头",IF(AND($L2382="内部转账",$M2382=$C2382),"※对方账户跟本账户是同一个",IF(AND($L2382&lt;&gt;"内部转账",$M2382&lt;&gt;""),"△填了对方账户，但类别不是内部转账",IF($H2382&lt;0,"△这一笔之后该账户余额成负数了，核一下",""))))))))))))</f>
        <v/>
      </c>
    </row>
    <row r="2383">
      <c r="A2383" s="17">
        <f>IF($C2383="","",COUNTA($C$5:$C2383))</f>
        <v/>
      </c>
      <c r="B2383" s="20" t="n"/>
      <c r="C2383" s="18" t="n"/>
      <c r="D2383" s="18" t="n"/>
      <c r="E2383" s="26" t="n"/>
      <c r="F2383" s="19" t="n"/>
      <c r="G2383" s="19" t="n"/>
      <c r="H2383" s="27">
        <f>IF($C2383="","",ROUND(SUMIF(账户表,$C2383,账户期初)+SUMIFS($F$5:F2383,$C$5:C2383,$C2383)-SUMIFS($G$5:G2383,$C$5:C2383,$C2383),2))</f>
        <v/>
      </c>
      <c r="I2383" s="18" t="n"/>
      <c r="J2383" s="18" t="n"/>
      <c r="K2383" s="28">
        <f>IF($B2383="","",--TEXT($B2383,"yyyymm"))</f>
        <v/>
      </c>
      <c r="L2383" s="29">
        <f>IF($D2383="","",IFERROR(INDEX(类别属性,MATCH($D2383,类别表,0)),""))</f>
        <v/>
      </c>
      <c r="M2383" s="18" t="n"/>
      <c r="N2383" s="18" t="n"/>
      <c r="O2383" s="26" t="n"/>
      <c r="P2383" s="21">
        <f>IF($C2383="","",IF(ISNA(MATCH($C2383,账户表,0)),"※这个账户不在【基础资料】的账户档案里",IF($B2383="","※没填日期，这一笔不会进任何月份的报表",IF(AND($F2383&lt;&gt;"",$G2383&lt;&gt;""),"※收入和支出不能同时填",IF(AND(N($F2383)=0,N($G2383)=0),"※收入和支出都没填",IF(OR(N($F2383)&lt;0,N($G2383)&lt;0),"※金额不能填负数，方向反了就换一列填",IF($D2383="","※没填收支类别，分类报表会漏掉这一笔",IF(ISNA(MATCH($D2383,类别表,0)),"※收支类别不在【基础资料】的清单里",IF(AND($L2383="内部转账",$M2383=""),"△内部转账要在「对方账户」写上另一头",IF(AND($L2383="内部转账",$M2383=$C2383),"※对方账户跟本账户是同一个",IF(AND($L2383&lt;&gt;"内部转账",$M2383&lt;&gt;""),"△填了对方账户，但类别不是内部转账",IF($H2383&lt;0,"△这一笔之后该账户余额成负数了，核一下",""))))))))))))</f>
        <v/>
      </c>
    </row>
    <row r="2384">
      <c r="A2384" s="17">
        <f>IF($C2384="","",COUNTA($C$5:$C2384))</f>
        <v/>
      </c>
      <c r="B2384" s="20" t="n"/>
      <c r="C2384" s="18" t="n"/>
      <c r="D2384" s="18" t="n"/>
      <c r="E2384" s="26" t="n"/>
      <c r="F2384" s="19" t="n"/>
      <c r="G2384" s="19" t="n"/>
      <c r="H2384" s="27">
        <f>IF($C2384="","",ROUND(SUMIF(账户表,$C2384,账户期初)+SUMIFS($F$5:F2384,$C$5:C2384,$C2384)-SUMIFS($G$5:G2384,$C$5:C2384,$C2384),2))</f>
        <v/>
      </c>
      <c r="I2384" s="18" t="n"/>
      <c r="J2384" s="18" t="n"/>
      <c r="K2384" s="28">
        <f>IF($B2384="","",--TEXT($B2384,"yyyymm"))</f>
        <v/>
      </c>
      <c r="L2384" s="29">
        <f>IF($D2384="","",IFERROR(INDEX(类别属性,MATCH($D2384,类别表,0)),""))</f>
        <v/>
      </c>
      <c r="M2384" s="18" t="n"/>
      <c r="N2384" s="18" t="n"/>
      <c r="O2384" s="26" t="n"/>
      <c r="P2384" s="21">
        <f>IF($C2384="","",IF(ISNA(MATCH($C2384,账户表,0)),"※这个账户不在【基础资料】的账户档案里",IF($B2384="","※没填日期，这一笔不会进任何月份的报表",IF(AND($F2384&lt;&gt;"",$G2384&lt;&gt;""),"※收入和支出不能同时填",IF(AND(N($F2384)=0,N($G2384)=0),"※收入和支出都没填",IF(OR(N($F2384)&lt;0,N($G2384)&lt;0),"※金额不能填负数，方向反了就换一列填",IF($D2384="","※没填收支类别，分类报表会漏掉这一笔",IF(ISNA(MATCH($D2384,类别表,0)),"※收支类别不在【基础资料】的清单里",IF(AND($L2384="内部转账",$M2384=""),"△内部转账要在「对方账户」写上另一头",IF(AND($L2384="内部转账",$M2384=$C2384),"※对方账户跟本账户是同一个",IF(AND($L2384&lt;&gt;"内部转账",$M2384&lt;&gt;""),"△填了对方账户，但类别不是内部转账",IF($H2384&lt;0,"△这一笔之后该账户余额成负数了，核一下",""))))))))))))</f>
        <v/>
      </c>
    </row>
    <row r="2385">
      <c r="A2385" s="17">
        <f>IF($C2385="","",COUNTA($C$5:$C2385))</f>
        <v/>
      </c>
      <c r="B2385" s="20" t="n"/>
      <c r="C2385" s="18" t="n"/>
      <c r="D2385" s="18" t="n"/>
      <c r="E2385" s="26" t="n"/>
      <c r="F2385" s="19" t="n"/>
      <c r="G2385" s="19" t="n"/>
      <c r="H2385" s="27">
        <f>IF($C2385="","",ROUND(SUMIF(账户表,$C2385,账户期初)+SUMIFS($F$5:F2385,$C$5:C2385,$C2385)-SUMIFS($G$5:G2385,$C$5:C2385,$C2385),2))</f>
        <v/>
      </c>
      <c r="I2385" s="18" t="n"/>
      <c r="J2385" s="18" t="n"/>
      <c r="K2385" s="28">
        <f>IF($B2385="","",--TEXT($B2385,"yyyymm"))</f>
        <v/>
      </c>
      <c r="L2385" s="29">
        <f>IF($D2385="","",IFERROR(INDEX(类别属性,MATCH($D2385,类别表,0)),""))</f>
        <v/>
      </c>
      <c r="M2385" s="18" t="n"/>
      <c r="N2385" s="18" t="n"/>
      <c r="O2385" s="26" t="n"/>
      <c r="P2385" s="21">
        <f>IF($C2385="","",IF(ISNA(MATCH($C2385,账户表,0)),"※这个账户不在【基础资料】的账户档案里",IF($B2385="","※没填日期，这一笔不会进任何月份的报表",IF(AND($F2385&lt;&gt;"",$G2385&lt;&gt;""),"※收入和支出不能同时填",IF(AND(N($F2385)=0,N($G2385)=0),"※收入和支出都没填",IF(OR(N($F2385)&lt;0,N($G2385)&lt;0),"※金额不能填负数，方向反了就换一列填",IF($D2385="","※没填收支类别，分类报表会漏掉这一笔",IF(ISNA(MATCH($D2385,类别表,0)),"※收支类别不在【基础资料】的清单里",IF(AND($L2385="内部转账",$M2385=""),"△内部转账要在「对方账户」写上另一头",IF(AND($L2385="内部转账",$M2385=$C2385),"※对方账户跟本账户是同一个",IF(AND($L2385&lt;&gt;"内部转账",$M2385&lt;&gt;""),"△填了对方账户，但类别不是内部转账",IF($H2385&lt;0,"△这一笔之后该账户余额成负数了，核一下",""))))))))))))</f>
        <v/>
      </c>
    </row>
    <row r="2386">
      <c r="A2386" s="17">
        <f>IF($C2386="","",COUNTA($C$5:$C2386))</f>
        <v/>
      </c>
      <c r="B2386" s="20" t="n"/>
      <c r="C2386" s="18" t="n"/>
      <c r="D2386" s="18" t="n"/>
      <c r="E2386" s="26" t="n"/>
      <c r="F2386" s="19" t="n"/>
      <c r="G2386" s="19" t="n"/>
      <c r="H2386" s="27">
        <f>IF($C2386="","",ROUND(SUMIF(账户表,$C2386,账户期初)+SUMIFS($F$5:F2386,$C$5:C2386,$C2386)-SUMIFS($G$5:G2386,$C$5:C2386,$C2386),2))</f>
        <v/>
      </c>
      <c r="I2386" s="18" t="n"/>
      <c r="J2386" s="18" t="n"/>
      <c r="K2386" s="28">
        <f>IF($B2386="","",--TEXT($B2386,"yyyymm"))</f>
        <v/>
      </c>
      <c r="L2386" s="29">
        <f>IF($D2386="","",IFERROR(INDEX(类别属性,MATCH($D2386,类别表,0)),""))</f>
        <v/>
      </c>
      <c r="M2386" s="18" t="n"/>
      <c r="N2386" s="18" t="n"/>
      <c r="O2386" s="26" t="n"/>
      <c r="P2386" s="21">
        <f>IF($C2386="","",IF(ISNA(MATCH($C2386,账户表,0)),"※这个账户不在【基础资料】的账户档案里",IF($B2386="","※没填日期，这一笔不会进任何月份的报表",IF(AND($F2386&lt;&gt;"",$G2386&lt;&gt;""),"※收入和支出不能同时填",IF(AND(N($F2386)=0,N($G2386)=0),"※收入和支出都没填",IF(OR(N($F2386)&lt;0,N($G2386)&lt;0),"※金额不能填负数，方向反了就换一列填",IF($D2386="","※没填收支类别，分类报表会漏掉这一笔",IF(ISNA(MATCH($D2386,类别表,0)),"※收支类别不在【基础资料】的清单里",IF(AND($L2386="内部转账",$M2386=""),"△内部转账要在「对方账户」写上另一头",IF(AND($L2386="内部转账",$M2386=$C2386),"※对方账户跟本账户是同一个",IF(AND($L2386&lt;&gt;"内部转账",$M2386&lt;&gt;""),"△填了对方账户，但类别不是内部转账",IF($H2386&lt;0,"△这一笔之后该账户余额成负数了，核一下",""))))))))))))</f>
        <v/>
      </c>
    </row>
    <row r="2387">
      <c r="A2387" s="17">
        <f>IF($C2387="","",COUNTA($C$5:$C2387))</f>
        <v/>
      </c>
      <c r="B2387" s="20" t="n"/>
      <c r="C2387" s="18" t="n"/>
      <c r="D2387" s="18" t="n"/>
      <c r="E2387" s="26" t="n"/>
      <c r="F2387" s="19" t="n"/>
      <c r="G2387" s="19" t="n"/>
      <c r="H2387" s="27">
        <f>IF($C2387="","",ROUND(SUMIF(账户表,$C2387,账户期初)+SUMIFS($F$5:F2387,$C$5:C2387,$C2387)-SUMIFS($G$5:G2387,$C$5:C2387,$C2387),2))</f>
        <v/>
      </c>
      <c r="I2387" s="18" t="n"/>
      <c r="J2387" s="18" t="n"/>
      <c r="K2387" s="28">
        <f>IF($B2387="","",--TEXT($B2387,"yyyymm"))</f>
        <v/>
      </c>
      <c r="L2387" s="29">
        <f>IF($D2387="","",IFERROR(INDEX(类别属性,MATCH($D2387,类别表,0)),""))</f>
        <v/>
      </c>
      <c r="M2387" s="18" t="n"/>
      <c r="N2387" s="18" t="n"/>
      <c r="O2387" s="26" t="n"/>
      <c r="P2387" s="21">
        <f>IF($C2387="","",IF(ISNA(MATCH($C2387,账户表,0)),"※这个账户不在【基础资料】的账户档案里",IF($B2387="","※没填日期，这一笔不会进任何月份的报表",IF(AND($F2387&lt;&gt;"",$G2387&lt;&gt;""),"※收入和支出不能同时填",IF(AND(N($F2387)=0,N($G2387)=0),"※收入和支出都没填",IF(OR(N($F2387)&lt;0,N($G2387)&lt;0),"※金额不能填负数，方向反了就换一列填",IF($D2387="","※没填收支类别，分类报表会漏掉这一笔",IF(ISNA(MATCH($D2387,类别表,0)),"※收支类别不在【基础资料】的清单里",IF(AND($L2387="内部转账",$M2387=""),"△内部转账要在「对方账户」写上另一头",IF(AND($L2387="内部转账",$M2387=$C2387),"※对方账户跟本账户是同一个",IF(AND($L2387&lt;&gt;"内部转账",$M2387&lt;&gt;""),"△填了对方账户，但类别不是内部转账",IF($H2387&lt;0,"△这一笔之后该账户余额成负数了，核一下",""))))))))))))</f>
        <v/>
      </c>
    </row>
    <row r="2388">
      <c r="A2388" s="17">
        <f>IF($C2388="","",COUNTA($C$5:$C2388))</f>
        <v/>
      </c>
      <c r="B2388" s="20" t="n"/>
      <c r="C2388" s="18" t="n"/>
      <c r="D2388" s="18" t="n"/>
      <c r="E2388" s="26" t="n"/>
      <c r="F2388" s="19" t="n"/>
      <c r="G2388" s="19" t="n"/>
      <c r="H2388" s="27">
        <f>IF($C2388="","",ROUND(SUMIF(账户表,$C2388,账户期初)+SUMIFS($F$5:F2388,$C$5:C2388,$C2388)-SUMIFS($G$5:G2388,$C$5:C2388,$C2388),2))</f>
        <v/>
      </c>
      <c r="I2388" s="18" t="n"/>
      <c r="J2388" s="18" t="n"/>
      <c r="K2388" s="28">
        <f>IF($B2388="","",--TEXT($B2388,"yyyymm"))</f>
        <v/>
      </c>
      <c r="L2388" s="29">
        <f>IF($D2388="","",IFERROR(INDEX(类别属性,MATCH($D2388,类别表,0)),""))</f>
        <v/>
      </c>
      <c r="M2388" s="18" t="n"/>
      <c r="N2388" s="18" t="n"/>
      <c r="O2388" s="26" t="n"/>
      <c r="P2388" s="21">
        <f>IF($C2388="","",IF(ISNA(MATCH($C2388,账户表,0)),"※这个账户不在【基础资料】的账户档案里",IF($B2388="","※没填日期，这一笔不会进任何月份的报表",IF(AND($F2388&lt;&gt;"",$G2388&lt;&gt;""),"※收入和支出不能同时填",IF(AND(N($F2388)=0,N($G2388)=0),"※收入和支出都没填",IF(OR(N($F2388)&lt;0,N($G2388)&lt;0),"※金额不能填负数，方向反了就换一列填",IF($D2388="","※没填收支类别，分类报表会漏掉这一笔",IF(ISNA(MATCH($D2388,类别表,0)),"※收支类别不在【基础资料】的清单里",IF(AND($L2388="内部转账",$M2388=""),"△内部转账要在「对方账户」写上另一头",IF(AND($L2388="内部转账",$M2388=$C2388),"※对方账户跟本账户是同一个",IF(AND($L2388&lt;&gt;"内部转账",$M2388&lt;&gt;""),"△填了对方账户，但类别不是内部转账",IF($H2388&lt;0,"△这一笔之后该账户余额成负数了，核一下",""))))))))))))</f>
        <v/>
      </c>
    </row>
    <row r="2389">
      <c r="A2389" s="17">
        <f>IF($C2389="","",COUNTA($C$5:$C2389))</f>
        <v/>
      </c>
      <c r="B2389" s="20" t="n"/>
      <c r="C2389" s="18" t="n"/>
      <c r="D2389" s="18" t="n"/>
      <c r="E2389" s="26" t="n"/>
      <c r="F2389" s="19" t="n"/>
      <c r="G2389" s="19" t="n"/>
      <c r="H2389" s="27">
        <f>IF($C2389="","",ROUND(SUMIF(账户表,$C2389,账户期初)+SUMIFS($F$5:F2389,$C$5:C2389,$C2389)-SUMIFS($G$5:G2389,$C$5:C2389,$C2389),2))</f>
        <v/>
      </c>
      <c r="I2389" s="18" t="n"/>
      <c r="J2389" s="18" t="n"/>
      <c r="K2389" s="28">
        <f>IF($B2389="","",--TEXT($B2389,"yyyymm"))</f>
        <v/>
      </c>
      <c r="L2389" s="29">
        <f>IF($D2389="","",IFERROR(INDEX(类别属性,MATCH($D2389,类别表,0)),""))</f>
        <v/>
      </c>
      <c r="M2389" s="18" t="n"/>
      <c r="N2389" s="18" t="n"/>
      <c r="O2389" s="26" t="n"/>
      <c r="P2389" s="21">
        <f>IF($C2389="","",IF(ISNA(MATCH($C2389,账户表,0)),"※这个账户不在【基础资料】的账户档案里",IF($B2389="","※没填日期，这一笔不会进任何月份的报表",IF(AND($F2389&lt;&gt;"",$G2389&lt;&gt;""),"※收入和支出不能同时填",IF(AND(N($F2389)=0,N($G2389)=0),"※收入和支出都没填",IF(OR(N($F2389)&lt;0,N($G2389)&lt;0),"※金额不能填负数，方向反了就换一列填",IF($D2389="","※没填收支类别，分类报表会漏掉这一笔",IF(ISNA(MATCH($D2389,类别表,0)),"※收支类别不在【基础资料】的清单里",IF(AND($L2389="内部转账",$M2389=""),"△内部转账要在「对方账户」写上另一头",IF(AND($L2389="内部转账",$M2389=$C2389),"※对方账户跟本账户是同一个",IF(AND($L2389&lt;&gt;"内部转账",$M2389&lt;&gt;""),"△填了对方账户，但类别不是内部转账",IF($H2389&lt;0,"△这一笔之后该账户余额成负数了，核一下",""))))))))))))</f>
        <v/>
      </c>
    </row>
    <row r="2390">
      <c r="A2390" s="17">
        <f>IF($C2390="","",COUNTA($C$5:$C2390))</f>
        <v/>
      </c>
      <c r="B2390" s="20" t="n"/>
      <c r="C2390" s="18" t="n"/>
      <c r="D2390" s="18" t="n"/>
      <c r="E2390" s="26" t="n"/>
      <c r="F2390" s="19" t="n"/>
      <c r="G2390" s="19" t="n"/>
      <c r="H2390" s="27">
        <f>IF($C2390="","",ROUND(SUMIF(账户表,$C2390,账户期初)+SUMIFS($F$5:F2390,$C$5:C2390,$C2390)-SUMIFS($G$5:G2390,$C$5:C2390,$C2390),2))</f>
        <v/>
      </c>
      <c r="I2390" s="18" t="n"/>
      <c r="J2390" s="18" t="n"/>
      <c r="K2390" s="28">
        <f>IF($B2390="","",--TEXT($B2390,"yyyymm"))</f>
        <v/>
      </c>
      <c r="L2390" s="29">
        <f>IF($D2390="","",IFERROR(INDEX(类别属性,MATCH($D2390,类别表,0)),""))</f>
        <v/>
      </c>
      <c r="M2390" s="18" t="n"/>
      <c r="N2390" s="18" t="n"/>
      <c r="O2390" s="26" t="n"/>
      <c r="P2390" s="21">
        <f>IF($C2390="","",IF(ISNA(MATCH($C2390,账户表,0)),"※这个账户不在【基础资料】的账户档案里",IF($B2390="","※没填日期，这一笔不会进任何月份的报表",IF(AND($F2390&lt;&gt;"",$G2390&lt;&gt;""),"※收入和支出不能同时填",IF(AND(N($F2390)=0,N($G2390)=0),"※收入和支出都没填",IF(OR(N($F2390)&lt;0,N($G2390)&lt;0),"※金额不能填负数，方向反了就换一列填",IF($D2390="","※没填收支类别，分类报表会漏掉这一笔",IF(ISNA(MATCH($D2390,类别表,0)),"※收支类别不在【基础资料】的清单里",IF(AND($L2390="内部转账",$M2390=""),"△内部转账要在「对方账户」写上另一头",IF(AND($L2390="内部转账",$M2390=$C2390),"※对方账户跟本账户是同一个",IF(AND($L2390&lt;&gt;"内部转账",$M2390&lt;&gt;""),"△填了对方账户，但类别不是内部转账",IF($H2390&lt;0,"△这一笔之后该账户余额成负数了，核一下",""))))))))))))</f>
        <v/>
      </c>
    </row>
    <row r="2391">
      <c r="A2391" s="17">
        <f>IF($C2391="","",COUNTA($C$5:$C2391))</f>
        <v/>
      </c>
      <c r="B2391" s="20" t="n"/>
      <c r="C2391" s="18" t="n"/>
      <c r="D2391" s="18" t="n"/>
      <c r="E2391" s="26" t="n"/>
      <c r="F2391" s="19" t="n"/>
      <c r="G2391" s="19" t="n"/>
      <c r="H2391" s="27">
        <f>IF($C2391="","",ROUND(SUMIF(账户表,$C2391,账户期初)+SUMIFS($F$5:F2391,$C$5:C2391,$C2391)-SUMIFS($G$5:G2391,$C$5:C2391,$C2391),2))</f>
        <v/>
      </c>
      <c r="I2391" s="18" t="n"/>
      <c r="J2391" s="18" t="n"/>
      <c r="K2391" s="28">
        <f>IF($B2391="","",--TEXT($B2391,"yyyymm"))</f>
        <v/>
      </c>
      <c r="L2391" s="29">
        <f>IF($D2391="","",IFERROR(INDEX(类别属性,MATCH($D2391,类别表,0)),""))</f>
        <v/>
      </c>
      <c r="M2391" s="18" t="n"/>
      <c r="N2391" s="18" t="n"/>
      <c r="O2391" s="26" t="n"/>
      <c r="P2391" s="21">
        <f>IF($C2391="","",IF(ISNA(MATCH($C2391,账户表,0)),"※这个账户不在【基础资料】的账户档案里",IF($B2391="","※没填日期，这一笔不会进任何月份的报表",IF(AND($F2391&lt;&gt;"",$G2391&lt;&gt;""),"※收入和支出不能同时填",IF(AND(N($F2391)=0,N($G2391)=0),"※收入和支出都没填",IF(OR(N($F2391)&lt;0,N($G2391)&lt;0),"※金额不能填负数，方向反了就换一列填",IF($D2391="","※没填收支类别，分类报表会漏掉这一笔",IF(ISNA(MATCH($D2391,类别表,0)),"※收支类别不在【基础资料】的清单里",IF(AND($L2391="内部转账",$M2391=""),"△内部转账要在「对方账户」写上另一头",IF(AND($L2391="内部转账",$M2391=$C2391),"※对方账户跟本账户是同一个",IF(AND($L2391&lt;&gt;"内部转账",$M2391&lt;&gt;""),"△填了对方账户，但类别不是内部转账",IF($H2391&lt;0,"△这一笔之后该账户余额成负数了，核一下",""))))))))))))</f>
        <v/>
      </c>
    </row>
    <row r="2392">
      <c r="A2392" s="17">
        <f>IF($C2392="","",COUNTA($C$5:$C2392))</f>
        <v/>
      </c>
      <c r="B2392" s="20" t="n"/>
      <c r="C2392" s="18" t="n"/>
      <c r="D2392" s="18" t="n"/>
      <c r="E2392" s="26" t="n"/>
      <c r="F2392" s="19" t="n"/>
      <c r="G2392" s="19" t="n"/>
      <c r="H2392" s="27">
        <f>IF($C2392="","",ROUND(SUMIF(账户表,$C2392,账户期初)+SUMIFS($F$5:F2392,$C$5:C2392,$C2392)-SUMIFS($G$5:G2392,$C$5:C2392,$C2392),2))</f>
        <v/>
      </c>
      <c r="I2392" s="18" t="n"/>
      <c r="J2392" s="18" t="n"/>
      <c r="K2392" s="28">
        <f>IF($B2392="","",--TEXT($B2392,"yyyymm"))</f>
        <v/>
      </c>
      <c r="L2392" s="29">
        <f>IF($D2392="","",IFERROR(INDEX(类别属性,MATCH($D2392,类别表,0)),""))</f>
        <v/>
      </c>
      <c r="M2392" s="18" t="n"/>
      <c r="N2392" s="18" t="n"/>
      <c r="O2392" s="26" t="n"/>
      <c r="P2392" s="21">
        <f>IF($C2392="","",IF(ISNA(MATCH($C2392,账户表,0)),"※这个账户不在【基础资料】的账户档案里",IF($B2392="","※没填日期，这一笔不会进任何月份的报表",IF(AND($F2392&lt;&gt;"",$G2392&lt;&gt;""),"※收入和支出不能同时填",IF(AND(N($F2392)=0,N($G2392)=0),"※收入和支出都没填",IF(OR(N($F2392)&lt;0,N($G2392)&lt;0),"※金额不能填负数，方向反了就换一列填",IF($D2392="","※没填收支类别，分类报表会漏掉这一笔",IF(ISNA(MATCH($D2392,类别表,0)),"※收支类别不在【基础资料】的清单里",IF(AND($L2392="内部转账",$M2392=""),"△内部转账要在「对方账户」写上另一头",IF(AND($L2392="内部转账",$M2392=$C2392),"※对方账户跟本账户是同一个",IF(AND($L2392&lt;&gt;"内部转账",$M2392&lt;&gt;""),"△填了对方账户，但类别不是内部转账",IF($H2392&lt;0,"△这一笔之后该账户余额成负数了，核一下",""))))))))))))</f>
        <v/>
      </c>
    </row>
    <row r="2393">
      <c r="A2393" s="17">
        <f>IF($C2393="","",COUNTA($C$5:$C2393))</f>
        <v/>
      </c>
      <c r="B2393" s="20" t="n"/>
      <c r="C2393" s="18" t="n"/>
      <c r="D2393" s="18" t="n"/>
      <c r="E2393" s="26" t="n"/>
      <c r="F2393" s="19" t="n"/>
      <c r="G2393" s="19" t="n"/>
      <c r="H2393" s="27">
        <f>IF($C2393="","",ROUND(SUMIF(账户表,$C2393,账户期初)+SUMIFS($F$5:F2393,$C$5:C2393,$C2393)-SUMIFS($G$5:G2393,$C$5:C2393,$C2393),2))</f>
        <v/>
      </c>
      <c r="I2393" s="18" t="n"/>
      <c r="J2393" s="18" t="n"/>
      <c r="K2393" s="28">
        <f>IF($B2393="","",--TEXT($B2393,"yyyymm"))</f>
        <v/>
      </c>
      <c r="L2393" s="29">
        <f>IF($D2393="","",IFERROR(INDEX(类别属性,MATCH($D2393,类别表,0)),""))</f>
        <v/>
      </c>
      <c r="M2393" s="18" t="n"/>
      <c r="N2393" s="18" t="n"/>
      <c r="O2393" s="26" t="n"/>
      <c r="P2393" s="21">
        <f>IF($C2393="","",IF(ISNA(MATCH($C2393,账户表,0)),"※这个账户不在【基础资料】的账户档案里",IF($B2393="","※没填日期，这一笔不会进任何月份的报表",IF(AND($F2393&lt;&gt;"",$G2393&lt;&gt;""),"※收入和支出不能同时填",IF(AND(N($F2393)=0,N($G2393)=0),"※收入和支出都没填",IF(OR(N($F2393)&lt;0,N($G2393)&lt;0),"※金额不能填负数，方向反了就换一列填",IF($D2393="","※没填收支类别，分类报表会漏掉这一笔",IF(ISNA(MATCH($D2393,类别表,0)),"※收支类别不在【基础资料】的清单里",IF(AND($L2393="内部转账",$M2393=""),"△内部转账要在「对方账户」写上另一头",IF(AND($L2393="内部转账",$M2393=$C2393),"※对方账户跟本账户是同一个",IF(AND($L2393&lt;&gt;"内部转账",$M2393&lt;&gt;""),"△填了对方账户，但类别不是内部转账",IF($H2393&lt;0,"△这一笔之后该账户余额成负数了，核一下",""))))))))))))</f>
        <v/>
      </c>
    </row>
    <row r="2394">
      <c r="A2394" s="17">
        <f>IF($C2394="","",COUNTA($C$5:$C2394))</f>
        <v/>
      </c>
      <c r="B2394" s="20" t="n"/>
      <c r="C2394" s="18" t="n"/>
      <c r="D2394" s="18" t="n"/>
      <c r="E2394" s="26" t="n"/>
      <c r="F2394" s="19" t="n"/>
      <c r="G2394" s="19" t="n"/>
      <c r="H2394" s="27">
        <f>IF($C2394="","",ROUND(SUMIF(账户表,$C2394,账户期初)+SUMIFS($F$5:F2394,$C$5:C2394,$C2394)-SUMIFS($G$5:G2394,$C$5:C2394,$C2394),2))</f>
        <v/>
      </c>
      <c r="I2394" s="18" t="n"/>
      <c r="J2394" s="18" t="n"/>
      <c r="K2394" s="28">
        <f>IF($B2394="","",--TEXT($B2394,"yyyymm"))</f>
        <v/>
      </c>
      <c r="L2394" s="29">
        <f>IF($D2394="","",IFERROR(INDEX(类别属性,MATCH($D2394,类别表,0)),""))</f>
        <v/>
      </c>
      <c r="M2394" s="18" t="n"/>
      <c r="N2394" s="18" t="n"/>
      <c r="O2394" s="26" t="n"/>
      <c r="P2394" s="21">
        <f>IF($C2394="","",IF(ISNA(MATCH($C2394,账户表,0)),"※这个账户不在【基础资料】的账户档案里",IF($B2394="","※没填日期，这一笔不会进任何月份的报表",IF(AND($F2394&lt;&gt;"",$G2394&lt;&gt;""),"※收入和支出不能同时填",IF(AND(N($F2394)=0,N($G2394)=0),"※收入和支出都没填",IF(OR(N($F2394)&lt;0,N($G2394)&lt;0),"※金额不能填负数，方向反了就换一列填",IF($D2394="","※没填收支类别，分类报表会漏掉这一笔",IF(ISNA(MATCH($D2394,类别表,0)),"※收支类别不在【基础资料】的清单里",IF(AND($L2394="内部转账",$M2394=""),"△内部转账要在「对方账户」写上另一头",IF(AND($L2394="内部转账",$M2394=$C2394),"※对方账户跟本账户是同一个",IF(AND($L2394&lt;&gt;"内部转账",$M2394&lt;&gt;""),"△填了对方账户，但类别不是内部转账",IF($H2394&lt;0,"△这一笔之后该账户余额成负数了，核一下",""))))))))))))</f>
        <v/>
      </c>
    </row>
    <row r="2395">
      <c r="A2395" s="17">
        <f>IF($C2395="","",COUNTA($C$5:$C2395))</f>
        <v/>
      </c>
      <c r="B2395" s="20" t="n"/>
      <c r="C2395" s="18" t="n"/>
      <c r="D2395" s="18" t="n"/>
      <c r="E2395" s="26" t="n"/>
      <c r="F2395" s="19" t="n"/>
      <c r="G2395" s="19" t="n"/>
      <c r="H2395" s="27">
        <f>IF($C2395="","",ROUND(SUMIF(账户表,$C2395,账户期初)+SUMIFS($F$5:F2395,$C$5:C2395,$C2395)-SUMIFS($G$5:G2395,$C$5:C2395,$C2395),2))</f>
        <v/>
      </c>
      <c r="I2395" s="18" t="n"/>
      <c r="J2395" s="18" t="n"/>
      <c r="K2395" s="28">
        <f>IF($B2395="","",--TEXT($B2395,"yyyymm"))</f>
        <v/>
      </c>
      <c r="L2395" s="29">
        <f>IF($D2395="","",IFERROR(INDEX(类别属性,MATCH($D2395,类别表,0)),""))</f>
        <v/>
      </c>
      <c r="M2395" s="18" t="n"/>
      <c r="N2395" s="18" t="n"/>
      <c r="O2395" s="26" t="n"/>
      <c r="P2395" s="21">
        <f>IF($C2395="","",IF(ISNA(MATCH($C2395,账户表,0)),"※这个账户不在【基础资料】的账户档案里",IF($B2395="","※没填日期，这一笔不会进任何月份的报表",IF(AND($F2395&lt;&gt;"",$G2395&lt;&gt;""),"※收入和支出不能同时填",IF(AND(N($F2395)=0,N($G2395)=0),"※收入和支出都没填",IF(OR(N($F2395)&lt;0,N($G2395)&lt;0),"※金额不能填负数，方向反了就换一列填",IF($D2395="","※没填收支类别，分类报表会漏掉这一笔",IF(ISNA(MATCH($D2395,类别表,0)),"※收支类别不在【基础资料】的清单里",IF(AND($L2395="内部转账",$M2395=""),"△内部转账要在「对方账户」写上另一头",IF(AND($L2395="内部转账",$M2395=$C2395),"※对方账户跟本账户是同一个",IF(AND($L2395&lt;&gt;"内部转账",$M2395&lt;&gt;""),"△填了对方账户，但类别不是内部转账",IF($H2395&lt;0,"△这一笔之后该账户余额成负数了，核一下",""))))))))))))</f>
        <v/>
      </c>
    </row>
    <row r="2396">
      <c r="A2396" s="17">
        <f>IF($C2396="","",COUNTA($C$5:$C2396))</f>
        <v/>
      </c>
      <c r="B2396" s="20" t="n"/>
      <c r="C2396" s="18" t="n"/>
      <c r="D2396" s="18" t="n"/>
      <c r="E2396" s="26" t="n"/>
      <c r="F2396" s="19" t="n"/>
      <c r="G2396" s="19" t="n"/>
      <c r="H2396" s="27">
        <f>IF($C2396="","",ROUND(SUMIF(账户表,$C2396,账户期初)+SUMIFS($F$5:F2396,$C$5:C2396,$C2396)-SUMIFS($G$5:G2396,$C$5:C2396,$C2396),2))</f>
        <v/>
      </c>
      <c r="I2396" s="18" t="n"/>
      <c r="J2396" s="18" t="n"/>
      <c r="K2396" s="28">
        <f>IF($B2396="","",--TEXT($B2396,"yyyymm"))</f>
        <v/>
      </c>
      <c r="L2396" s="29">
        <f>IF($D2396="","",IFERROR(INDEX(类别属性,MATCH($D2396,类别表,0)),""))</f>
        <v/>
      </c>
      <c r="M2396" s="18" t="n"/>
      <c r="N2396" s="18" t="n"/>
      <c r="O2396" s="26" t="n"/>
      <c r="P2396" s="21">
        <f>IF($C2396="","",IF(ISNA(MATCH($C2396,账户表,0)),"※这个账户不在【基础资料】的账户档案里",IF($B2396="","※没填日期，这一笔不会进任何月份的报表",IF(AND($F2396&lt;&gt;"",$G2396&lt;&gt;""),"※收入和支出不能同时填",IF(AND(N($F2396)=0,N($G2396)=0),"※收入和支出都没填",IF(OR(N($F2396)&lt;0,N($G2396)&lt;0),"※金额不能填负数，方向反了就换一列填",IF($D2396="","※没填收支类别，分类报表会漏掉这一笔",IF(ISNA(MATCH($D2396,类别表,0)),"※收支类别不在【基础资料】的清单里",IF(AND($L2396="内部转账",$M2396=""),"△内部转账要在「对方账户」写上另一头",IF(AND($L2396="内部转账",$M2396=$C2396),"※对方账户跟本账户是同一个",IF(AND($L2396&lt;&gt;"内部转账",$M2396&lt;&gt;""),"△填了对方账户，但类别不是内部转账",IF($H2396&lt;0,"△这一笔之后该账户余额成负数了，核一下",""))))))))))))</f>
        <v/>
      </c>
    </row>
    <row r="2397">
      <c r="A2397" s="17">
        <f>IF($C2397="","",COUNTA($C$5:$C2397))</f>
        <v/>
      </c>
      <c r="B2397" s="20" t="n"/>
      <c r="C2397" s="18" t="n"/>
      <c r="D2397" s="18" t="n"/>
      <c r="E2397" s="26" t="n"/>
      <c r="F2397" s="19" t="n"/>
      <c r="G2397" s="19" t="n"/>
      <c r="H2397" s="27">
        <f>IF($C2397="","",ROUND(SUMIF(账户表,$C2397,账户期初)+SUMIFS($F$5:F2397,$C$5:C2397,$C2397)-SUMIFS($G$5:G2397,$C$5:C2397,$C2397),2))</f>
        <v/>
      </c>
      <c r="I2397" s="18" t="n"/>
      <c r="J2397" s="18" t="n"/>
      <c r="K2397" s="28">
        <f>IF($B2397="","",--TEXT($B2397,"yyyymm"))</f>
        <v/>
      </c>
      <c r="L2397" s="29">
        <f>IF($D2397="","",IFERROR(INDEX(类别属性,MATCH($D2397,类别表,0)),""))</f>
        <v/>
      </c>
      <c r="M2397" s="18" t="n"/>
      <c r="N2397" s="18" t="n"/>
      <c r="O2397" s="26" t="n"/>
      <c r="P2397" s="21">
        <f>IF($C2397="","",IF(ISNA(MATCH($C2397,账户表,0)),"※这个账户不在【基础资料】的账户档案里",IF($B2397="","※没填日期，这一笔不会进任何月份的报表",IF(AND($F2397&lt;&gt;"",$G2397&lt;&gt;""),"※收入和支出不能同时填",IF(AND(N($F2397)=0,N($G2397)=0),"※收入和支出都没填",IF(OR(N($F2397)&lt;0,N($G2397)&lt;0),"※金额不能填负数，方向反了就换一列填",IF($D2397="","※没填收支类别，分类报表会漏掉这一笔",IF(ISNA(MATCH($D2397,类别表,0)),"※收支类别不在【基础资料】的清单里",IF(AND($L2397="内部转账",$M2397=""),"△内部转账要在「对方账户」写上另一头",IF(AND($L2397="内部转账",$M2397=$C2397),"※对方账户跟本账户是同一个",IF(AND($L2397&lt;&gt;"内部转账",$M2397&lt;&gt;""),"△填了对方账户，但类别不是内部转账",IF($H2397&lt;0,"△这一笔之后该账户余额成负数了，核一下",""))))))))))))</f>
        <v/>
      </c>
    </row>
    <row r="2398">
      <c r="A2398" s="17">
        <f>IF($C2398="","",COUNTA($C$5:$C2398))</f>
        <v/>
      </c>
      <c r="B2398" s="20" t="n"/>
      <c r="C2398" s="18" t="n"/>
      <c r="D2398" s="18" t="n"/>
      <c r="E2398" s="26" t="n"/>
      <c r="F2398" s="19" t="n"/>
      <c r="G2398" s="19" t="n"/>
      <c r="H2398" s="27">
        <f>IF($C2398="","",ROUND(SUMIF(账户表,$C2398,账户期初)+SUMIFS($F$5:F2398,$C$5:C2398,$C2398)-SUMIFS($G$5:G2398,$C$5:C2398,$C2398),2))</f>
        <v/>
      </c>
      <c r="I2398" s="18" t="n"/>
      <c r="J2398" s="18" t="n"/>
      <c r="K2398" s="28">
        <f>IF($B2398="","",--TEXT($B2398,"yyyymm"))</f>
        <v/>
      </c>
      <c r="L2398" s="29">
        <f>IF($D2398="","",IFERROR(INDEX(类别属性,MATCH($D2398,类别表,0)),""))</f>
        <v/>
      </c>
      <c r="M2398" s="18" t="n"/>
      <c r="N2398" s="18" t="n"/>
      <c r="O2398" s="26" t="n"/>
      <c r="P2398" s="21">
        <f>IF($C2398="","",IF(ISNA(MATCH($C2398,账户表,0)),"※这个账户不在【基础资料】的账户档案里",IF($B2398="","※没填日期，这一笔不会进任何月份的报表",IF(AND($F2398&lt;&gt;"",$G2398&lt;&gt;""),"※收入和支出不能同时填",IF(AND(N($F2398)=0,N($G2398)=0),"※收入和支出都没填",IF(OR(N($F2398)&lt;0,N($G2398)&lt;0),"※金额不能填负数，方向反了就换一列填",IF($D2398="","※没填收支类别，分类报表会漏掉这一笔",IF(ISNA(MATCH($D2398,类别表,0)),"※收支类别不在【基础资料】的清单里",IF(AND($L2398="内部转账",$M2398=""),"△内部转账要在「对方账户」写上另一头",IF(AND($L2398="内部转账",$M2398=$C2398),"※对方账户跟本账户是同一个",IF(AND($L2398&lt;&gt;"内部转账",$M2398&lt;&gt;""),"△填了对方账户，但类别不是内部转账",IF($H2398&lt;0,"△这一笔之后该账户余额成负数了，核一下",""))))))))))))</f>
        <v/>
      </c>
    </row>
    <row r="2399">
      <c r="A2399" s="17">
        <f>IF($C2399="","",COUNTA($C$5:$C2399))</f>
        <v/>
      </c>
      <c r="B2399" s="20" t="n"/>
      <c r="C2399" s="18" t="n"/>
      <c r="D2399" s="18" t="n"/>
      <c r="E2399" s="26" t="n"/>
      <c r="F2399" s="19" t="n"/>
      <c r="G2399" s="19" t="n"/>
      <c r="H2399" s="27">
        <f>IF($C2399="","",ROUND(SUMIF(账户表,$C2399,账户期初)+SUMIFS($F$5:F2399,$C$5:C2399,$C2399)-SUMIFS($G$5:G2399,$C$5:C2399,$C2399),2))</f>
        <v/>
      </c>
      <c r="I2399" s="18" t="n"/>
      <c r="J2399" s="18" t="n"/>
      <c r="K2399" s="28">
        <f>IF($B2399="","",--TEXT($B2399,"yyyymm"))</f>
        <v/>
      </c>
      <c r="L2399" s="29">
        <f>IF($D2399="","",IFERROR(INDEX(类别属性,MATCH($D2399,类别表,0)),""))</f>
        <v/>
      </c>
      <c r="M2399" s="18" t="n"/>
      <c r="N2399" s="18" t="n"/>
      <c r="O2399" s="26" t="n"/>
      <c r="P2399" s="21">
        <f>IF($C2399="","",IF(ISNA(MATCH($C2399,账户表,0)),"※这个账户不在【基础资料】的账户档案里",IF($B2399="","※没填日期，这一笔不会进任何月份的报表",IF(AND($F2399&lt;&gt;"",$G2399&lt;&gt;""),"※收入和支出不能同时填",IF(AND(N($F2399)=0,N($G2399)=0),"※收入和支出都没填",IF(OR(N($F2399)&lt;0,N($G2399)&lt;0),"※金额不能填负数，方向反了就换一列填",IF($D2399="","※没填收支类别，分类报表会漏掉这一笔",IF(ISNA(MATCH($D2399,类别表,0)),"※收支类别不在【基础资料】的清单里",IF(AND($L2399="内部转账",$M2399=""),"△内部转账要在「对方账户」写上另一头",IF(AND($L2399="内部转账",$M2399=$C2399),"※对方账户跟本账户是同一个",IF(AND($L2399&lt;&gt;"内部转账",$M2399&lt;&gt;""),"△填了对方账户，但类别不是内部转账",IF($H2399&lt;0,"△这一笔之后该账户余额成负数了，核一下",""))))))))))))</f>
        <v/>
      </c>
    </row>
    <row r="2400">
      <c r="A2400" s="17">
        <f>IF($C2400="","",COUNTA($C$5:$C2400))</f>
        <v/>
      </c>
      <c r="B2400" s="20" t="n"/>
      <c r="C2400" s="18" t="n"/>
      <c r="D2400" s="18" t="n"/>
      <c r="E2400" s="26" t="n"/>
      <c r="F2400" s="19" t="n"/>
      <c r="G2400" s="19" t="n"/>
      <c r="H2400" s="27">
        <f>IF($C2400="","",ROUND(SUMIF(账户表,$C2400,账户期初)+SUMIFS($F$5:F2400,$C$5:C2400,$C2400)-SUMIFS($G$5:G2400,$C$5:C2400,$C2400),2))</f>
        <v/>
      </c>
      <c r="I2400" s="18" t="n"/>
      <c r="J2400" s="18" t="n"/>
      <c r="K2400" s="28">
        <f>IF($B2400="","",--TEXT($B2400,"yyyymm"))</f>
        <v/>
      </c>
      <c r="L2400" s="29">
        <f>IF($D2400="","",IFERROR(INDEX(类别属性,MATCH($D2400,类别表,0)),""))</f>
        <v/>
      </c>
      <c r="M2400" s="18" t="n"/>
      <c r="N2400" s="18" t="n"/>
      <c r="O2400" s="26" t="n"/>
      <c r="P2400" s="21">
        <f>IF($C2400="","",IF(ISNA(MATCH($C2400,账户表,0)),"※这个账户不在【基础资料】的账户档案里",IF($B2400="","※没填日期，这一笔不会进任何月份的报表",IF(AND($F2400&lt;&gt;"",$G2400&lt;&gt;""),"※收入和支出不能同时填",IF(AND(N($F2400)=0,N($G2400)=0),"※收入和支出都没填",IF(OR(N($F2400)&lt;0,N($G2400)&lt;0),"※金额不能填负数，方向反了就换一列填",IF($D2400="","※没填收支类别，分类报表会漏掉这一笔",IF(ISNA(MATCH($D2400,类别表,0)),"※收支类别不在【基础资料】的清单里",IF(AND($L2400="内部转账",$M2400=""),"△内部转账要在「对方账户」写上另一头",IF(AND($L2400="内部转账",$M2400=$C2400),"※对方账户跟本账户是同一个",IF(AND($L2400&lt;&gt;"内部转账",$M2400&lt;&gt;""),"△填了对方账户，但类别不是内部转账",IF($H2400&lt;0,"△这一笔之后该账户余额成负数了，核一下",""))))))))))))</f>
        <v/>
      </c>
    </row>
    <row r="2401">
      <c r="A2401" s="17">
        <f>IF($C2401="","",COUNTA($C$5:$C2401))</f>
        <v/>
      </c>
      <c r="B2401" s="20" t="n"/>
      <c r="C2401" s="18" t="n"/>
      <c r="D2401" s="18" t="n"/>
      <c r="E2401" s="26" t="n"/>
      <c r="F2401" s="19" t="n"/>
      <c r="G2401" s="19" t="n"/>
      <c r="H2401" s="27">
        <f>IF($C2401="","",ROUND(SUMIF(账户表,$C2401,账户期初)+SUMIFS($F$5:F2401,$C$5:C2401,$C2401)-SUMIFS($G$5:G2401,$C$5:C2401,$C2401),2))</f>
        <v/>
      </c>
      <c r="I2401" s="18" t="n"/>
      <c r="J2401" s="18" t="n"/>
      <c r="K2401" s="28">
        <f>IF($B2401="","",--TEXT($B2401,"yyyymm"))</f>
        <v/>
      </c>
      <c r="L2401" s="29">
        <f>IF($D2401="","",IFERROR(INDEX(类别属性,MATCH($D2401,类别表,0)),""))</f>
        <v/>
      </c>
      <c r="M2401" s="18" t="n"/>
      <c r="N2401" s="18" t="n"/>
      <c r="O2401" s="26" t="n"/>
      <c r="P2401" s="21">
        <f>IF($C2401="","",IF(ISNA(MATCH($C2401,账户表,0)),"※这个账户不在【基础资料】的账户档案里",IF($B2401="","※没填日期，这一笔不会进任何月份的报表",IF(AND($F2401&lt;&gt;"",$G2401&lt;&gt;""),"※收入和支出不能同时填",IF(AND(N($F2401)=0,N($G2401)=0),"※收入和支出都没填",IF(OR(N($F2401)&lt;0,N($G2401)&lt;0),"※金额不能填负数，方向反了就换一列填",IF($D2401="","※没填收支类别，分类报表会漏掉这一笔",IF(ISNA(MATCH($D2401,类别表,0)),"※收支类别不在【基础资料】的清单里",IF(AND($L2401="内部转账",$M2401=""),"△内部转账要在「对方账户」写上另一头",IF(AND($L2401="内部转账",$M2401=$C2401),"※对方账户跟本账户是同一个",IF(AND($L2401&lt;&gt;"内部转账",$M2401&lt;&gt;""),"△填了对方账户，但类别不是内部转账",IF($H2401&lt;0,"△这一笔之后该账户余额成负数了，核一下",""))))))))))))</f>
        <v/>
      </c>
    </row>
    <row r="2402">
      <c r="A2402" s="17">
        <f>IF($C2402="","",COUNTA($C$5:$C2402))</f>
        <v/>
      </c>
      <c r="B2402" s="20" t="n"/>
      <c r="C2402" s="18" t="n"/>
      <c r="D2402" s="18" t="n"/>
      <c r="E2402" s="26" t="n"/>
      <c r="F2402" s="19" t="n"/>
      <c r="G2402" s="19" t="n"/>
      <c r="H2402" s="27">
        <f>IF($C2402="","",ROUND(SUMIF(账户表,$C2402,账户期初)+SUMIFS($F$5:F2402,$C$5:C2402,$C2402)-SUMIFS($G$5:G2402,$C$5:C2402,$C2402),2))</f>
        <v/>
      </c>
      <c r="I2402" s="18" t="n"/>
      <c r="J2402" s="18" t="n"/>
      <c r="K2402" s="28">
        <f>IF($B2402="","",--TEXT($B2402,"yyyymm"))</f>
        <v/>
      </c>
      <c r="L2402" s="29">
        <f>IF($D2402="","",IFERROR(INDEX(类别属性,MATCH($D2402,类别表,0)),""))</f>
        <v/>
      </c>
      <c r="M2402" s="18" t="n"/>
      <c r="N2402" s="18" t="n"/>
      <c r="O2402" s="26" t="n"/>
      <c r="P2402" s="21">
        <f>IF($C2402="","",IF(ISNA(MATCH($C2402,账户表,0)),"※这个账户不在【基础资料】的账户档案里",IF($B2402="","※没填日期，这一笔不会进任何月份的报表",IF(AND($F2402&lt;&gt;"",$G2402&lt;&gt;""),"※收入和支出不能同时填",IF(AND(N($F2402)=0,N($G2402)=0),"※收入和支出都没填",IF(OR(N($F2402)&lt;0,N($G2402)&lt;0),"※金额不能填负数，方向反了就换一列填",IF($D2402="","※没填收支类别，分类报表会漏掉这一笔",IF(ISNA(MATCH($D2402,类别表,0)),"※收支类别不在【基础资料】的清单里",IF(AND($L2402="内部转账",$M2402=""),"△内部转账要在「对方账户」写上另一头",IF(AND($L2402="内部转账",$M2402=$C2402),"※对方账户跟本账户是同一个",IF(AND($L2402&lt;&gt;"内部转账",$M2402&lt;&gt;""),"△填了对方账户，但类别不是内部转账",IF($H2402&lt;0,"△这一笔之后该账户余额成负数了，核一下",""))))))))))))</f>
        <v/>
      </c>
    </row>
    <row r="2403">
      <c r="A2403" s="17">
        <f>IF($C2403="","",COUNTA($C$5:$C2403))</f>
        <v/>
      </c>
      <c r="B2403" s="20" t="n"/>
      <c r="C2403" s="18" t="n"/>
      <c r="D2403" s="18" t="n"/>
      <c r="E2403" s="26" t="n"/>
      <c r="F2403" s="19" t="n"/>
      <c r="G2403" s="19" t="n"/>
      <c r="H2403" s="27">
        <f>IF($C2403="","",ROUND(SUMIF(账户表,$C2403,账户期初)+SUMIFS($F$5:F2403,$C$5:C2403,$C2403)-SUMIFS($G$5:G2403,$C$5:C2403,$C2403),2))</f>
        <v/>
      </c>
      <c r="I2403" s="18" t="n"/>
      <c r="J2403" s="18" t="n"/>
      <c r="K2403" s="28">
        <f>IF($B2403="","",--TEXT($B2403,"yyyymm"))</f>
        <v/>
      </c>
      <c r="L2403" s="29">
        <f>IF($D2403="","",IFERROR(INDEX(类别属性,MATCH($D2403,类别表,0)),""))</f>
        <v/>
      </c>
      <c r="M2403" s="18" t="n"/>
      <c r="N2403" s="18" t="n"/>
      <c r="O2403" s="26" t="n"/>
      <c r="P2403" s="21">
        <f>IF($C2403="","",IF(ISNA(MATCH($C2403,账户表,0)),"※这个账户不在【基础资料】的账户档案里",IF($B2403="","※没填日期，这一笔不会进任何月份的报表",IF(AND($F2403&lt;&gt;"",$G2403&lt;&gt;""),"※收入和支出不能同时填",IF(AND(N($F2403)=0,N($G2403)=0),"※收入和支出都没填",IF(OR(N($F2403)&lt;0,N($G2403)&lt;0),"※金额不能填负数，方向反了就换一列填",IF($D2403="","※没填收支类别，分类报表会漏掉这一笔",IF(ISNA(MATCH($D2403,类别表,0)),"※收支类别不在【基础资料】的清单里",IF(AND($L2403="内部转账",$M2403=""),"△内部转账要在「对方账户」写上另一头",IF(AND($L2403="内部转账",$M2403=$C2403),"※对方账户跟本账户是同一个",IF(AND($L2403&lt;&gt;"内部转账",$M2403&lt;&gt;""),"△填了对方账户，但类别不是内部转账",IF($H2403&lt;0,"△这一笔之后该账户余额成负数了，核一下",""))))))))))))</f>
        <v/>
      </c>
    </row>
    <row r="2404">
      <c r="A2404" s="17">
        <f>IF($C2404="","",COUNTA($C$5:$C2404))</f>
        <v/>
      </c>
      <c r="B2404" s="20" t="n"/>
      <c r="C2404" s="18" t="n"/>
      <c r="D2404" s="18" t="n"/>
      <c r="E2404" s="26" t="n"/>
      <c r="F2404" s="19" t="n"/>
      <c r="G2404" s="19" t="n"/>
      <c r="H2404" s="27">
        <f>IF($C2404="","",ROUND(SUMIF(账户表,$C2404,账户期初)+SUMIFS($F$5:F2404,$C$5:C2404,$C2404)-SUMIFS($G$5:G2404,$C$5:C2404,$C2404),2))</f>
        <v/>
      </c>
      <c r="I2404" s="18" t="n"/>
      <c r="J2404" s="18" t="n"/>
      <c r="K2404" s="28">
        <f>IF($B2404="","",--TEXT($B2404,"yyyymm"))</f>
        <v/>
      </c>
      <c r="L2404" s="29">
        <f>IF($D2404="","",IFERROR(INDEX(类别属性,MATCH($D2404,类别表,0)),""))</f>
        <v/>
      </c>
      <c r="M2404" s="18" t="n"/>
      <c r="N2404" s="18" t="n"/>
      <c r="O2404" s="26" t="n"/>
      <c r="P2404" s="21">
        <f>IF($C2404="","",IF(ISNA(MATCH($C2404,账户表,0)),"※这个账户不在【基础资料】的账户档案里",IF($B2404="","※没填日期，这一笔不会进任何月份的报表",IF(AND($F2404&lt;&gt;"",$G2404&lt;&gt;""),"※收入和支出不能同时填",IF(AND(N($F2404)=0,N($G2404)=0),"※收入和支出都没填",IF(OR(N($F2404)&lt;0,N($G2404)&lt;0),"※金额不能填负数，方向反了就换一列填",IF($D2404="","※没填收支类别，分类报表会漏掉这一笔",IF(ISNA(MATCH($D2404,类别表,0)),"※收支类别不在【基础资料】的清单里",IF(AND($L2404="内部转账",$M2404=""),"△内部转账要在「对方账户」写上另一头",IF(AND($L2404="内部转账",$M2404=$C2404),"※对方账户跟本账户是同一个",IF(AND($L2404&lt;&gt;"内部转账",$M2404&lt;&gt;""),"△填了对方账户，但类别不是内部转账",IF($H2404&lt;0,"△这一笔之后该账户余额成负数了，核一下",""))))))))))))</f>
        <v/>
      </c>
    </row>
    <row r="2405">
      <c r="A2405" s="17">
        <f>IF($C2405="","",COUNTA($C$5:$C2405))</f>
        <v/>
      </c>
      <c r="B2405" s="20" t="n"/>
      <c r="C2405" s="18" t="n"/>
      <c r="D2405" s="18" t="n"/>
      <c r="E2405" s="26" t="n"/>
      <c r="F2405" s="19" t="n"/>
      <c r="G2405" s="19" t="n"/>
      <c r="H2405" s="27">
        <f>IF($C2405="","",ROUND(SUMIF(账户表,$C2405,账户期初)+SUMIFS($F$5:F2405,$C$5:C2405,$C2405)-SUMIFS($G$5:G2405,$C$5:C2405,$C2405),2))</f>
        <v/>
      </c>
      <c r="I2405" s="18" t="n"/>
      <c r="J2405" s="18" t="n"/>
      <c r="K2405" s="28">
        <f>IF($B2405="","",--TEXT($B2405,"yyyymm"))</f>
        <v/>
      </c>
      <c r="L2405" s="29">
        <f>IF($D2405="","",IFERROR(INDEX(类别属性,MATCH($D2405,类别表,0)),""))</f>
        <v/>
      </c>
      <c r="M2405" s="18" t="n"/>
      <c r="N2405" s="18" t="n"/>
      <c r="O2405" s="26" t="n"/>
      <c r="P2405" s="21">
        <f>IF($C2405="","",IF(ISNA(MATCH($C2405,账户表,0)),"※这个账户不在【基础资料】的账户档案里",IF($B2405="","※没填日期，这一笔不会进任何月份的报表",IF(AND($F2405&lt;&gt;"",$G2405&lt;&gt;""),"※收入和支出不能同时填",IF(AND(N($F2405)=0,N($G2405)=0),"※收入和支出都没填",IF(OR(N($F2405)&lt;0,N($G2405)&lt;0),"※金额不能填负数，方向反了就换一列填",IF($D2405="","※没填收支类别，分类报表会漏掉这一笔",IF(ISNA(MATCH($D2405,类别表,0)),"※收支类别不在【基础资料】的清单里",IF(AND($L2405="内部转账",$M2405=""),"△内部转账要在「对方账户」写上另一头",IF(AND($L2405="内部转账",$M2405=$C2405),"※对方账户跟本账户是同一个",IF(AND($L2405&lt;&gt;"内部转账",$M2405&lt;&gt;""),"△填了对方账户，但类别不是内部转账",IF($H2405&lt;0,"△这一笔之后该账户余额成负数了，核一下",""))))))))))))</f>
        <v/>
      </c>
    </row>
    <row r="2406">
      <c r="A2406" s="17">
        <f>IF($C2406="","",COUNTA($C$5:$C2406))</f>
        <v/>
      </c>
      <c r="B2406" s="20" t="n"/>
      <c r="C2406" s="18" t="n"/>
      <c r="D2406" s="18" t="n"/>
      <c r="E2406" s="26" t="n"/>
      <c r="F2406" s="19" t="n"/>
      <c r="G2406" s="19" t="n"/>
      <c r="H2406" s="27">
        <f>IF($C2406="","",ROUND(SUMIF(账户表,$C2406,账户期初)+SUMIFS($F$5:F2406,$C$5:C2406,$C2406)-SUMIFS($G$5:G2406,$C$5:C2406,$C2406),2))</f>
        <v/>
      </c>
      <c r="I2406" s="18" t="n"/>
      <c r="J2406" s="18" t="n"/>
      <c r="K2406" s="28">
        <f>IF($B2406="","",--TEXT($B2406,"yyyymm"))</f>
        <v/>
      </c>
      <c r="L2406" s="29">
        <f>IF($D2406="","",IFERROR(INDEX(类别属性,MATCH($D2406,类别表,0)),""))</f>
        <v/>
      </c>
      <c r="M2406" s="18" t="n"/>
      <c r="N2406" s="18" t="n"/>
      <c r="O2406" s="26" t="n"/>
      <c r="P2406" s="21">
        <f>IF($C2406="","",IF(ISNA(MATCH($C2406,账户表,0)),"※这个账户不在【基础资料】的账户档案里",IF($B2406="","※没填日期，这一笔不会进任何月份的报表",IF(AND($F2406&lt;&gt;"",$G2406&lt;&gt;""),"※收入和支出不能同时填",IF(AND(N($F2406)=0,N($G2406)=0),"※收入和支出都没填",IF(OR(N($F2406)&lt;0,N($G2406)&lt;0),"※金额不能填负数，方向反了就换一列填",IF($D2406="","※没填收支类别，分类报表会漏掉这一笔",IF(ISNA(MATCH($D2406,类别表,0)),"※收支类别不在【基础资料】的清单里",IF(AND($L2406="内部转账",$M2406=""),"△内部转账要在「对方账户」写上另一头",IF(AND($L2406="内部转账",$M2406=$C2406),"※对方账户跟本账户是同一个",IF(AND($L2406&lt;&gt;"内部转账",$M2406&lt;&gt;""),"△填了对方账户，但类别不是内部转账",IF($H2406&lt;0,"△这一笔之后该账户余额成负数了，核一下",""))))))))))))</f>
        <v/>
      </c>
    </row>
    <row r="2407">
      <c r="A2407" s="17">
        <f>IF($C2407="","",COUNTA($C$5:$C2407))</f>
        <v/>
      </c>
      <c r="B2407" s="20" t="n"/>
      <c r="C2407" s="18" t="n"/>
      <c r="D2407" s="18" t="n"/>
      <c r="E2407" s="26" t="n"/>
      <c r="F2407" s="19" t="n"/>
      <c r="G2407" s="19" t="n"/>
      <c r="H2407" s="27">
        <f>IF($C2407="","",ROUND(SUMIF(账户表,$C2407,账户期初)+SUMIFS($F$5:F2407,$C$5:C2407,$C2407)-SUMIFS($G$5:G2407,$C$5:C2407,$C2407),2))</f>
        <v/>
      </c>
      <c r="I2407" s="18" t="n"/>
      <c r="J2407" s="18" t="n"/>
      <c r="K2407" s="28">
        <f>IF($B2407="","",--TEXT($B2407,"yyyymm"))</f>
        <v/>
      </c>
      <c r="L2407" s="29">
        <f>IF($D2407="","",IFERROR(INDEX(类别属性,MATCH($D2407,类别表,0)),""))</f>
        <v/>
      </c>
      <c r="M2407" s="18" t="n"/>
      <c r="N2407" s="18" t="n"/>
      <c r="O2407" s="26" t="n"/>
      <c r="P2407" s="21">
        <f>IF($C2407="","",IF(ISNA(MATCH($C2407,账户表,0)),"※这个账户不在【基础资料】的账户档案里",IF($B2407="","※没填日期，这一笔不会进任何月份的报表",IF(AND($F2407&lt;&gt;"",$G2407&lt;&gt;""),"※收入和支出不能同时填",IF(AND(N($F2407)=0,N($G2407)=0),"※收入和支出都没填",IF(OR(N($F2407)&lt;0,N($G2407)&lt;0),"※金额不能填负数，方向反了就换一列填",IF($D2407="","※没填收支类别，分类报表会漏掉这一笔",IF(ISNA(MATCH($D2407,类别表,0)),"※收支类别不在【基础资料】的清单里",IF(AND($L2407="内部转账",$M2407=""),"△内部转账要在「对方账户」写上另一头",IF(AND($L2407="内部转账",$M2407=$C2407),"※对方账户跟本账户是同一个",IF(AND($L2407&lt;&gt;"内部转账",$M2407&lt;&gt;""),"△填了对方账户，但类别不是内部转账",IF($H2407&lt;0,"△这一笔之后该账户余额成负数了，核一下",""))))))))))))</f>
        <v/>
      </c>
    </row>
    <row r="2408">
      <c r="A2408" s="17">
        <f>IF($C2408="","",COUNTA($C$5:$C2408))</f>
        <v/>
      </c>
      <c r="B2408" s="20" t="n"/>
      <c r="C2408" s="18" t="n"/>
      <c r="D2408" s="18" t="n"/>
      <c r="E2408" s="26" t="n"/>
      <c r="F2408" s="19" t="n"/>
      <c r="G2408" s="19" t="n"/>
      <c r="H2408" s="27">
        <f>IF($C2408="","",ROUND(SUMIF(账户表,$C2408,账户期初)+SUMIFS($F$5:F2408,$C$5:C2408,$C2408)-SUMIFS($G$5:G2408,$C$5:C2408,$C2408),2))</f>
        <v/>
      </c>
      <c r="I2408" s="18" t="n"/>
      <c r="J2408" s="18" t="n"/>
      <c r="K2408" s="28">
        <f>IF($B2408="","",--TEXT($B2408,"yyyymm"))</f>
        <v/>
      </c>
      <c r="L2408" s="29">
        <f>IF($D2408="","",IFERROR(INDEX(类别属性,MATCH($D2408,类别表,0)),""))</f>
        <v/>
      </c>
      <c r="M2408" s="18" t="n"/>
      <c r="N2408" s="18" t="n"/>
      <c r="O2408" s="26" t="n"/>
      <c r="P2408" s="21">
        <f>IF($C2408="","",IF(ISNA(MATCH($C2408,账户表,0)),"※这个账户不在【基础资料】的账户档案里",IF($B2408="","※没填日期，这一笔不会进任何月份的报表",IF(AND($F2408&lt;&gt;"",$G2408&lt;&gt;""),"※收入和支出不能同时填",IF(AND(N($F2408)=0,N($G2408)=0),"※收入和支出都没填",IF(OR(N($F2408)&lt;0,N($G2408)&lt;0),"※金额不能填负数，方向反了就换一列填",IF($D2408="","※没填收支类别，分类报表会漏掉这一笔",IF(ISNA(MATCH($D2408,类别表,0)),"※收支类别不在【基础资料】的清单里",IF(AND($L2408="内部转账",$M2408=""),"△内部转账要在「对方账户」写上另一头",IF(AND($L2408="内部转账",$M2408=$C2408),"※对方账户跟本账户是同一个",IF(AND($L2408&lt;&gt;"内部转账",$M2408&lt;&gt;""),"△填了对方账户，但类别不是内部转账",IF($H2408&lt;0,"△这一笔之后该账户余额成负数了，核一下",""))))))))))))</f>
        <v/>
      </c>
    </row>
    <row r="2409">
      <c r="A2409" s="17">
        <f>IF($C2409="","",COUNTA($C$5:$C2409))</f>
        <v/>
      </c>
      <c r="B2409" s="20" t="n"/>
      <c r="C2409" s="18" t="n"/>
      <c r="D2409" s="18" t="n"/>
      <c r="E2409" s="26" t="n"/>
      <c r="F2409" s="19" t="n"/>
      <c r="G2409" s="19" t="n"/>
      <c r="H2409" s="27">
        <f>IF($C2409="","",ROUND(SUMIF(账户表,$C2409,账户期初)+SUMIFS($F$5:F2409,$C$5:C2409,$C2409)-SUMIFS($G$5:G2409,$C$5:C2409,$C2409),2))</f>
        <v/>
      </c>
      <c r="I2409" s="18" t="n"/>
      <c r="J2409" s="18" t="n"/>
      <c r="K2409" s="28">
        <f>IF($B2409="","",--TEXT($B2409,"yyyymm"))</f>
        <v/>
      </c>
      <c r="L2409" s="29">
        <f>IF($D2409="","",IFERROR(INDEX(类别属性,MATCH($D2409,类别表,0)),""))</f>
        <v/>
      </c>
      <c r="M2409" s="18" t="n"/>
      <c r="N2409" s="18" t="n"/>
      <c r="O2409" s="26" t="n"/>
      <c r="P2409" s="21">
        <f>IF($C2409="","",IF(ISNA(MATCH($C2409,账户表,0)),"※这个账户不在【基础资料】的账户档案里",IF($B2409="","※没填日期，这一笔不会进任何月份的报表",IF(AND($F2409&lt;&gt;"",$G2409&lt;&gt;""),"※收入和支出不能同时填",IF(AND(N($F2409)=0,N($G2409)=0),"※收入和支出都没填",IF(OR(N($F2409)&lt;0,N($G2409)&lt;0),"※金额不能填负数，方向反了就换一列填",IF($D2409="","※没填收支类别，分类报表会漏掉这一笔",IF(ISNA(MATCH($D2409,类别表,0)),"※收支类别不在【基础资料】的清单里",IF(AND($L2409="内部转账",$M2409=""),"△内部转账要在「对方账户」写上另一头",IF(AND($L2409="内部转账",$M2409=$C2409),"※对方账户跟本账户是同一个",IF(AND($L2409&lt;&gt;"内部转账",$M2409&lt;&gt;""),"△填了对方账户，但类别不是内部转账",IF($H2409&lt;0,"△这一笔之后该账户余额成负数了，核一下",""))))))))))))</f>
        <v/>
      </c>
    </row>
    <row r="2410">
      <c r="A2410" s="17">
        <f>IF($C2410="","",COUNTA($C$5:$C2410))</f>
        <v/>
      </c>
      <c r="B2410" s="20" t="n"/>
      <c r="C2410" s="18" t="n"/>
      <c r="D2410" s="18" t="n"/>
      <c r="E2410" s="26" t="n"/>
      <c r="F2410" s="19" t="n"/>
      <c r="G2410" s="19" t="n"/>
      <c r="H2410" s="27">
        <f>IF($C2410="","",ROUND(SUMIF(账户表,$C2410,账户期初)+SUMIFS($F$5:F2410,$C$5:C2410,$C2410)-SUMIFS($G$5:G2410,$C$5:C2410,$C2410),2))</f>
        <v/>
      </c>
      <c r="I2410" s="18" t="n"/>
      <c r="J2410" s="18" t="n"/>
      <c r="K2410" s="28">
        <f>IF($B2410="","",--TEXT($B2410,"yyyymm"))</f>
        <v/>
      </c>
      <c r="L2410" s="29">
        <f>IF($D2410="","",IFERROR(INDEX(类别属性,MATCH($D2410,类别表,0)),""))</f>
        <v/>
      </c>
      <c r="M2410" s="18" t="n"/>
      <c r="N2410" s="18" t="n"/>
      <c r="O2410" s="26" t="n"/>
      <c r="P2410" s="21">
        <f>IF($C2410="","",IF(ISNA(MATCH($C2410,账户表,0)),"※这个账户不在【基础资料】的账户档案里",IF($B2410="","※没填日期，这一笔不会进任何月份的报表",IF(AND($F2410&lt;&gt;"",$G2410&lt;&gt;""),"※收入和支出不能同时填",IF(AND(N($F2410)=0,N($G2410)=0),"※收入和支出都没填",IF(OR(N($F2410)&lt;0,N($G2410)&lt;0),"※金额不能填负数，方向反了就换一列填",IF($D2410="","※没填收支类别，分类报表会漏掉这一笔",IF(ISNA(MATCH($D2410,类别表,0)),"※收支类别不在【基础资料】的清单里",IF(AND($L2410="内部转账",$M2410=""),"△内部转账要在「对方账户」写上另一头",IF(AND($L2410="内部转账",$M2410=$C2410),"※对方账户跟本账户是同一个",IF(AND($L2410&lt;&gt;"内部转账",$M2410&lt;&gt;""),"△填了对方账户，但类别不是内部转账",IF($H2410&lt;0,"△这一笔之后该账户余额成负数了，核一下",""))))))))))))</f>
        <v/>
      </c>
    </row>
    <row r="2411">
      <c r="A2411" s="17">
        <f>IF($C2411="","",COUNTA($C$5:$C2411))</f>
        <v/>
      </c>
      <c r="B2411" s="20" t="n"/>
      <c r="C2411" s="18" t="n"/>
      <c r="D2411" s="18" t="n"/>
      <c r="E2411" s="26" t="n"/>
      <c r="F2411" s="19" t="n"/>
      <c r="G2411" s="19" t="n"/>
      <c r="H2411" s="27">
        <f>IF($C2411="","",ROUND(SUMIF(账户表,$C2411,账户期初)+SUMIFS($F$5:F2411,$C$5:C2411,$C2411)-SUMIFS($G$5:G2411,$C$5:C2411,$C2411),2))</f>
        <v/>
      </c>
      <c r="I2411" s="18" t="n"/>
      <c r="J2411" s="18" t="n"/>
      <c r="K2411" s="28">
        <f>IF($B2411="","",--TEXT($B2411,"yyyymm"))</f>
        <v/>
      </c>
      <c r="L2411" s="29">
        <f>IF($D2411="","",IFERROR(INDEX(类别属性,MATCH($D2411,类别表,0)),""))</f>
        <v/>
      </c>
      <c r="M2411" s="18" t="n"/>
      <c r="N2411" s="18" t="n"/>
      <c r="O2411" s="26" t="n"/>
      <c r="P2411" s="21">
        <f>IF($C2411="","",IF(ISNA(MATCH($C2411,账户表,0)),"※这个账户不在【基础资料】的账户档案里",IF($B2411="","※没填日期，这一笔不会进任何月份的报表",IF(AND($F2411&lt;&gt;"",$G2411&lt;&gt;""),"※收入和支出不能同时填",IF(AND(N($F2411)=0,N($G2411)=0),"※收入和支出都没填",IF(OR(N($F2411)&lt;0,N($G2411)&lt;0),"※金额不能填负数，方向反了就换一列填",IF($D2411="","※没填收支类别，分类报表会漏掉这一笔",IF(ISNA(MATCH($D2411,类别表,0)),"※收支类别不在【基础资料】的清单里",IF(AND($L2411="内部转账",$M2411=""),"△内部转账要在「对方账户」写上另一头",IF(AND($L2411="内部转账",$M2411=$C2411),"※对方账户跟本账户是同一个",IF(AND($L2411&lt;&gt;"内部转账",$M2411&lt;&gt;""),"△填了对方账户，但类别不是内部转账",IF($H2411&lt;0,"△这一笔之后该账户余额成负数了，核一下",""))))))))))))</f>
        <v/>
      </c>
    </row>
    <row r="2412">
      <c r="A2412" s="17">
        <f>IF($C2412="","",COUNTA($C$5:$C2412))</f>
        <v/>
      </c>
      <c r="B2412" s="20" t="n"/>
      <c r="C2412" s="18" t="n"/>
      <c r="D2412" s="18" t="n"/>
      <c r="E2412" s="26" t="n"/>
      <c r="F2412" s="19" t="n"/>
      <c r="G2412" s="19" t="n"/>
      <c r="H2412" s="27">
        <f>IF($C2412="","",ROUND(SUMIF(账户表,$C2412,账户期初)+SUMIFS($F$5:F2412,$C$5:C2412,$C2412)-SUMIFS($G$5:G2412,$C$5:C2412,$C2412),2))</f>
        <v/>
      </c>
      <c r="I2412" s="18" t="n"/>
      <c r="J2412" s="18" t="n"/>
      <c r="K2412" s="28">
        <f>IF($B2412="","",--TEXT($B2412,"yyyymm"))</f>
        <v/>
      </c>
      <c r="L2412" s="29">
        <f>IF($D2412="","",IFERROR(INDEX(类别属性,MATCH($D2412,类别表,0)),""))</f>
        <v/>
      </c>
      <c r="M2412" s="18" t="n"/>
      <c r="N2412" s="18" t="n"/>
      <c r="O2412" s="26" t="n"/>
      <c r="P2412" s="21">
        <f>IF($C2412="","",IF(ISNA(MATCH($C2412,账户表,0)),"※这个账户不在【基础资料】的账户档案里",IF($B2412="","※没填日期，这一笔不会进任何月份的报表",IF(AND($F2412&lt;&gt;"",$G2412&lt;&gt;""),"※收入和支出不能同时填",IF(AND(N($F2412)=0,N($G2412)=0),"※收入和支出都没填",IF(OR(N($F2412)&lt;0,N($G2412)&lt;0),"※金额不能填负数，方向反了就换一列填",IF($D2412="","※没填收支类别，分类报表会漏掉这一笔",IF(ISNA(MATCH($D2412,类别表,0)),"※收支类别不在【基础资料】的清单里",IF(AND($L2412="内部转账",$M2412=""),"△内部转账要在「对方账户」写上另一头",IF(AND($L2412="内部转账",$M2412=$C2412),"※对方账户跟本账户是同一个",IF(AND($L2412&lt;&gt;"内部转账",$M2412&lt;&gt;""),"△填了对方账户，但类别不是内部转账",IF($H2412&lt;0,"△这一笔之后该账户余额成负数了，核一下",""))))))))))))</f>
        <v/>
      </c>
    </row>
    <row r="2413">
      <c r="A2413" s="17">
        <f>IF($C2413="","",COUNTA($C$5:$C2413))</f>
        <v/>
      </c>
      <c r="B2413" s="20" t="n"/>
      <c r="C2413" s="18" t="n"/>
      <c r="D2413" s="18" t="n"/>
      <c r="E2413" s="26" t="n"/>
      <c r="F2413" s="19" t="n"/>
      <c r="G2413" s="19" t="n"/>
      <c r="H2413" s="27">
        <f>IF($C2413="","",ROUND(SUMIF(账户表,$C2413,账户期初)+SUMIFS($F$5:F2413,$C$5:C2413,$C2413)-SUMIFS($G$5:G2413,$C$5:C2413,$C2413),2))</f>
        <v/>
      </c>
      <c r="I2413" s="18" t="n"/>
      <c r="J2413" s="18" t="n"/>
      <c r="K2413" s="28">
        <f>IF($B2413="","",--TEXT($B2413,"yyyymm"))</f>
        <v/>
      </c>
      <c r="L2413" s="29">
        <f>IF($D2413="","",IFERROR(INDEX(类别属性,MATCH($D2413,类别表,0)),""))</f>
        <v/>
      </c>
      <c r="M2413" s="18" t="n"/>
      <c r="N2413" s="18" t="n"/>
      <c r="O2413" s="26" t="n"/>
      <c r="P2413" s="21">
        <f>IF($C2413="","",IF(ISNA(MATCH($C2413,账户表,0)),"※这个账户不在【基础资料】的账户档案里",IF($B2413="","※没填日期，这一笔不会进任何月份的报表",IF(AND($F2413&lt;&gt;"",$G2413&lt;&gt;""),"※收入和支出不能同时填",IF(AND(N($F2413)=0,N($G2413)=0),"※收入和支出都没填",IF(OR(N($F2413)&lt;0,N($G2413)&lt;0),"※金额不能填负数，方向反了就换一列填",IF($D2413="","※没填收支类别，分类报表会漏掉这一笔",IF(ISNA(MATCH($D2413,类别表,0)),"※收支类别不在【基础资料】的清单里",IF(AND($L2413="内部转账",$M2413=""),"△内部转账要在「对方账户」写上另一头",IF(AND($L2413="内部转账",$M2413=$C2413),"※对方账户跟本账户是同一个",IF(AND($L2413&lt;&gt;"内部转账",$M2413&lt;&gt;""),"△填了对方账户，但类别不是内部转账",IF($H2413&lt;0,"△这一笔之后该账户余额成负数了，核一下",""))))))))))))</f>
        <v/>
      </c>
    </row>
    <row r="2414">
      <c r="A2414" s="17">
        <f>IF($C2414="","",COUNTA($C$5:$C2414))</f>
        <v/>
      </c>
      <c r="B2414" s="20" t="n"/>
      <c r="C2414" s="18" t="n"/>
      <c r="D2414" s="18" t="n"/>
      <c r="E2414" s="26" t="n"/>
      <c r="F2414" s="19" t="n"/>
      <c r="G2414" s="19" t="n"/>
      <c r="H2414" s="27">
        <f>IF($C2414="","",ROUND(SUMIF(账户表,$C2414,账户期初)+SUMIFS($F$5:F2414,$C$5:C2414,$C2414)-SUMIFS($G$5:G2414,$C$5:C2414,$C2414),2))</f>
        <v/>
      </c>
      <c r="I2414" s="18" t="n"/>
      <c r="J2414" s="18" t="n"/>
      <c r="K2414" s="28">
        <f>IF($B2414="","",--TEXT($B2414,"yyyymm"))</f>
        <v/>
      </c>
      <c r="L2414" s="29">
        <f>IF($D2414="","",IFERROR(INDEX(类别属性,MATCH($D2414,类别表,0)),""))</f>
        <v/>
      </c>
      <c r="M2414" s="18" t="n"/>
      <c r="N2414" s="18" t="n"/>
      <c r="O2414" s="26" t="n"/>
      <c r="P2414" s="21">
        <f>IF($C2414="","",IF(ISNA(MATCH($C2414,账户表,0)),"※这个账户不在【基础资料】的账户档案里",IF($B2414="","※没填日期，这一笔不会进任何月份的报表",IF(AND($F2414&lt;&gt;"",$G2414&lt;&gt;""),"※收入和支出不能同时填",IF(AND(N($F2414)=0,N($G2414)=0),"※收入和支出都没填",IF(OR(N($F2414)&lt;0,N($G2414)&lt;0),"※金额不能填负数，方向反了就换一列填",IF($D2414="","※没填收支类别，分类报表会漏掉这一笔",IF(ISNA(MATCH($D2414,类别表,0)),"※收支类别不在【基础资料】的清单里",IF(AND($L2414="内部转账",$M2414=""),"△内部转账要在「对方账户」写上另一头",IF(AND($L2414="内部转账",$M2414=$C2414),"※对方账户跟本账户是同一个",IF(AND($L2414&lt;&gt;"内部转账",$M2414&lt;&gt;""),"△填了对方账户，但类别不是内部转账",IF($H2414&lt;0,"△这一笔之后该账户余额成负数了，核一下",""))))))))))))</f>
        <v/>
      </c>
    </row>
    <row r="2415">
      <c r="A2415" s="17">
        <f>IF($C2415="","",COUNTA($C$5:$C2415))</f>
        <v/>
      </c>
      <c r="B2415" s="20" t="n"/>
      <c r="C2415" s="18" t="n"/>
      <c r="D2415" s="18" t="n"/>
      <c r="E2415" s="26" t="n"/>
      <c r="F2415" s="19" t="n"/>
      <c r="G2415" s="19" t="n"/>
      <c r="H2415" s="27">
        <f>IF($C2415="","",ROUND(SUMIF(账户表,$C2415,账户期初)+SUMIFS($F$5:F2415,$C$5:C2415,$C2415)-SUMIFS($G$5:G2415,$C$5:C2415,$C2415),2))</f>
        <v/>
      </c>
      <c r="I2415" s="18" t="n"/>
      <c r="J2415" s="18" t="n"/>
      <c r="K2415" s="28">
        <f>IF($B2415="","",--TEXT($B2415,"yyyymm"))</f>
        <v/>
      </c>
      <c r="L2415" s="29">
        <f>IF($D2415="","",IFERROR(INDEX(类别属性,MATCH($D2415,类别表,0)),""))</f>
        <v/>
      </c>
      <c r="M2415" s="18" t="n"/>
      <c r="N2415" s="18" t="n"/>
      <c r="O2415" s="26" t="n"/>
      <c r="P2415" s="21">
        <f>IF($C2415="","",IF(ISNA(MATCH($C2415,账户表,0)),"※这个账户不在【基础资料】的账户档案里",IF($B2415="","※没填日期，这一笔不会进任何月份的报表",IF(AND($F2415&lt;&gt;"",$G2415&lt;&gt;""),"※收入和支出不能同时填",IF(AND(N($F2415)=0,N($G2415)=0),"※收入和支出都没填",IF(OR(N($F2415)&lt;0,N($G2415)&lt;0),"※金额不能填负数，方向反了就换一列填",IF($D2415="","※没填收支类别，分类报表会漏掉这一笔",IF(ISNA(MATCH($D2415,类别表,0)),"※收支类别不在【基础资料】的清单里",IF(AND($L2415="内部转账",$M2415=""),"△内部转账要在「对方账户」写上另一头",IF(AND($L2415="内部转账",$M2415=$C2415),"※对方账户跟本账户是同一个",IF(AND($L2415&lt;&gt;"内部转账",$M2415&lt;&gt;""),"△填了对方账户，但类别不是内部转账",IF($H2415&lt;0,"△这一笔之后该账户余额成负数了，核一下",""))))))))))))</f>
        <v/>
      </c>
    </row>
    <row r="2416">
      <c r="A2416" s="17">
        <f>IF($C2416="","",COUNTA($C$5:$C2416))</f>
        <v/>
      </c>
      <c r="B2416" s="20" t="n"/>
      <c r="C2416" s="18" t="n"/>
      <c r="D2416" s="18" t="n"/>
      <c r="E2416" s="26" t="n"/>
      <c r="F2416" s="19" t="n"/>
      <c r="G2416" s="19" t="n"/>
      <c r="H2416" s="27">
        <f>IF($C2416="","",ROUND(SUMIF(账户表,$C2416,账户期初)+SUMIFS($F$5:F2416,$C$5:C2416,$C2416)-SUMIFS($G$5:G2416,$C$5:C2416,$C2416),2))</f>
        <v/>
      </c>
      <c r="I2416" s="18" t="n"/>
      <c r="J2416" s="18" t="n"/>
      <c r="K2416" s="28">
        <f>IF($B2416="","",--TEXT($B2416,"yyyymm"))</f>
        <v/>
      </c>
      <c r="L2416" s="29">
        <f>IF($D2416="","",IFERROR(INDEX(类别属性,MATCH($D2416,类别表,0)),""))</f>
        <v/>
      </c>
      <c r="M2416" s="18" t="n"/>
      <c r="N2416" s="18" t="n"/>
      <c r="O2416" s="26" t="n"/>
      <c r="P2416" s="21">
        <f>IF($C2416="","",IF(ISNA(MATCH($C2416,账户表,0)),"※这个账户不在【基础资料】的账户档案里",IF($B2416="","※没填日期，这一笔不会进任何月份的报表",IF(AND($F2416&lt;&gt;"",$G2416&lt;&gt;""),"※收入和支出不能同时填",IF(AND(N($F2416)=0,N($G2416)=0),"※收入和支出都没填",IF(OR(N($F2416)&lt;0,N($G2416)&lt;0),"※金额不能填负数，方向反了就换一列填",IF($D2416="","※没填收支类别，分类报表会漏掉这一笔",IF(ISNA(MATCH($D2416,类别表,0)),"※收支类别不在【基础资料】的清单里",IF(AND($L2416="内部转账",$M2416=""),"△内部转账要在「对方账户」写上另一头",IF(AND($L2416="内部转账",$M2416=$C2416),"※对方账户跟本账户是同一个",IF(AND($L2416&lt;&gt;"内部转账",$M2416&lt;&gt;""),"△填了对方账户，但类别不是内部转账",IF($H2416&lt;0,"△这一笔之后该账户余额成负数了，核一下",""))))))))))))</f>
        <v/>
      </c>
    </row>
    <row r="2417">
      <c r="A2417" s="17">
        <f>IF($C2417="","",COUNTA($C$5:$C2417))</f>
        <v/>
      </c>
      <c r="B2417" s="20" t="n"/>
      <c r="C2417" s="18" t="n"/>
      <c r="D2417" s="18" t="n"/>
      <c r="E2417" s="26" t="n"/>
      <c r="F2417" s="19" t="n"/>
      <c r="G2417" s="19" t="n"/>
      <c r="H2417" s="27">
        <f>IF($C2417="","",ROUND(SUMIF(账户表,$C2417,账户期初)+SUMIFS($F$5:F2417,$C$5:C2417,$C2417)-SUMIFS($G$5:G2417,$C$5:C2417,$C2417),2))</f>
        <v/>
      </c>
      <c r="I2417" s="18" t="n"/>
      <c r="J2417" s="18" t="n"/>
      <c r="K2417" s="28">
        <f>IF($B2417="","",--TEXT($B2417,"yyyymm"))</f>
        <v/>
      </c>
      <c r="L2417" s="29">
        <f>IF($D2417="","",IFERROR(INDEX(类别属性,MATCH($D2417,类别表,0)),""))</f>
        <v/>
      </c>
      <c r="M2417" s="18" t="n"/>
      <c r="N2417" s="18" t="n"/>
      <c r="O2417" s="26" t="n"/>
      <c r="P2417" s="21">
        <f>IF($C2417="","",IF(ISNA(MATCH($C2417,账户表,0)),"※这个账户不在【基础资料】的账户档案里",IF($B2417="","※没填日期，这一笔不会进任何月份的报表",IF(AND($F2417&lt;&gt;"",$G2417&lt;&gt;""),"※收入和支出不能同时填",IF(AND(N($F2417)=0,N($G2417)=0),"※收入和支出都没填",IF(OR(N($F2417)&lt;0,N($G2417)&lt;0),"※金额不能填负数，方向反了就换一列填",IF($D2417="","※没填收支类别，分类报表会漏掉这一笔",IF(ISNA(MATCH($D2417,类别表,0)),"※收支类别不在【基础资料】的清单里",IF(AND($L2417="内部转账",$M2417=""),"△内部转账要在「对方账户」写上另一头",IF(AND($L2417="内部转账",$M2417=$C2417),"※对方账户跟本账户是同一个",IF(AND($L2417&lt;&gt;"内部转账",$M2417&lt;&gt;""),"△填了对方账户，但类别不是内部转账",IF($H2417&lt;0,"△这一笔之后该账户余额成负数了，核一下",""))))))))))))</f>
        <v/>
      </c>
    </row>
    <row r="2418">
      <c r="A2418" s="17">
        <f>IF($C2418="","",COUNTA($C$5:$C2418))</f>
        <v/>
      </c>
      <c r="B2418" s="20" t="n"/>
      <c r="C2418" s="18" t="n"/>
      <c r="D2418" s="18" t="n"/>
      <c r="E2418" s="26" t="n"/>
      <c r="F2418" s="19" t="n"/>
      <c r="G2418" s="19" t="n"/>
      <c r="H2418" s="27">
        <f>IF($C2418="","",ROUND(SUMIF(账户表,$C2418,账户期初)+SUMIFS($F$5:F2418,$C$5:C2418,$C2418)-SUMIFS($G$5:G2418,$C$5:C2418,$C2418),2))</f>
        <v/>
      </c>
      <c r="I2418" s="18" t="n"/>
      <c r="J2418" s="18" t="n"/>
      <c r="K2418" s="28">
        <f>IF($B2418="","",--TEXT($B2418,"yyyymm"))</f>
        <v/>
      </c>
      <c r="L2418" s="29">
        <f>IF($D2418="","",IFERROR(INDEX(类别属性,MATCH($D2418,类别表,0)),""))</f>
        <v/>
      </c>
      <c r="M2418" s="18" t="n"/>
      <c r="N2418" s="18" t="n"/>
      <c r="O2418" s="26" t="n"/>
      <c r="P2418" s="21">
        <f>IF($C2418="","",IF(ISNA(MATCH($C2418,账户表,0)),"※这个账户不在【基础资料】的账户档案里",IF($B2418="","※没填日期，这一笔不会进任何月份的报表",IF(AND($F2418&lt;&gt;"",$G2418&lt;&gt;""),"※收入和支出不能同时填",IF(AND(N($F2418)=0,N($G2418)=0),"※收入和支出都没填",IF(OR(N($F2418)&lt;0,N($G2418)&lt;0),"※金额不能填负数，方向反了就换一列填",IF($D2418="","※没填收支类别，分类报表会漏掉这一笔",IF(ISNA(MATCH($D2418,类别表,0)),"※收支类别不在【基础资料】的清单里",IF(AND($L2418="内部转账",$M2418=""),"△内部转账要在「对方账户」写上另一头",IF(AND($L2418="内部转账",$M2418=$C2418),"※对方账户跟本账户是同一个",IF(AND($L2418&lt;&gt;"内部转账",$M2418&lt;&gt;""),"△填了对方账户，但类别不是内部转账",IF($H2418&lt;0,"△这一笔之后该账户余额成负数了，核一下",""))))))))))))</f>
        <v/>
      </c>
    </row>
    <row r="2419">
      <c r="A2419" s="17">
        <f>IF($C2419="","",COUNTA($C$5:$C2419))</f>
        <v/>
      </c>
      <c r="B2419" s="20" t="n"/>
      <c r="C2419" s="18" t="n"/>
      <c r="D2419" s="18" t="n"/>
      <c r="E2419" s="26" t="n"/>
      <c r="F2419" s="19" t="n"/>
      <c r="G2419" s="19" t="n"/>
      <c r="H2419" s="27">
        <f>IF($C2419="","",ROUND(SUMIF(账户表,$C2419,账户期初)+SUMIFS($F$5:F2419,$C$5:C2419,$C2419)-SUMIFS($G$5:G2419,$C$5:C2419,$C2419),2))</f>
        <v/>
      </c>
      <c r="I2419" s="18" t="n"/>
      <c r="J2419" s="18" t="n"/>
      <c r="K2419" s="28">
        <f>IF($B2419="","",--TEXT($B2419,"yyyymm"))</f>
        <v/>
      </c>
      <c r="L2419" s="29">
        <f>IF($D2419="","",IFERROR(INDEX(类别属性,MATCH($D2419,类别表,0)),""))</f>
        <v/>
      </c>
      <c r="M2419" s="18" t="n"/>
      <c r="N2419" s="18" t="n"/>
      <c r="O2419" s="26" t="n"/>
      <c r="P2419" s="21">
        <f>IF($C2419="","",IF(ISNA(MATCH($C2419,账户表,0)),"※这个账户不在【基础资料】的账户档案里",IF($B2419="","※没填日期，这一笔不会进任何月份的报表",IF(AND($F2419&lt;&gt;"",$G2419&lt;&gt;""),"※收入和支出不能同时填",IF(AND(N($F2419)=0,N($G2419)=0),"※收入和支出都没填",IF(OR(N($F2419)&lt;0,N($G2419)&lt;0),"※金额不能填负数，方向反了就换一列填",IF($D2419="","※没填收支类别，分类报表会漏掉这一笔",IF(ISNA(MATCH($D2419,类别表,0)),"※收支类别不在【基础资料】的清单里",IF(AND($L2419="内部转账",$M2419=""),"△内部转账要在「对方账户」写上另一头",IF(AND($L2419="内部转账",$M2419=$C2419),"※对方账户跟本账户是同一个",IF(AND($L2419&lt;&gt;"内部转账",$M2419&lt;&gt;""),"△填了对方账户，但类别不是内部转账",IF($H2419&lt;0,"△这一笔之后该账户余额成负数了，核一下",""))))))))))))</f>
        <v/>
      </c>
    </row>
    <row r="2420">
      <c r="A2420" s="17">
        <f>IF($C2420="","",COUNTA($C$5:$C2420))</f>
        <v/>
      </c>
      <c r="B2420" s="20" t="n"/>
      <c r="C2420" s="18" t="n"/>
      <c r="D2420" s="18" t="n"/>
      <c r="E2420" s="26" t="n"/>
      <c r="F2420" s="19" t="n"/>
      <c r="G2420" s="19" t="n"/>
      <c r="H2420" s="27">
        <f>IF($C2420="","",ROUND(SUMIF(账户表,$C2420,账户期初)+SUMIFS($F$5:F2420,$C$5:C2420,$C2420)-SUMIFS($G$5:G2420,$C$5:C2420,$C2420),2))</f>
        <v/>
      </c>
      <c r="I2420" s="18" t="n"/>
      <c r="J2420" s="18" t="n"/>
      <c r="K2420" s="28">
        <f>IF($B2420="","",--TEXT($B2420,"yyyymm"))</f>
        <v/>
      </c>
      <c r="L2420" s="29">
        <f>IF($D2420="","",IFERROR(INDEX(类别属性,MATCH($D2420,类别表,0)),""))</f>
        <v/>
      </c>
      <c r="M2420" s="18" t="n"/>
      <c r="N2420" s="18" t="n"/>
      <c r="O2420" s="26" t="n"/>
      <c r="P2420" s="21">
        <f>IF($C2420="","",IF(ISNA(MATCH($C2420,账户表,0)),"※这个账户不在【基础资料】的账户档案里",IF($B2420="","※没填日期，这一笔不会进任何月份的报表",IF(AND($F2420&lt;&gt;"",$G2420&lt;&gt;""),"※收入和支出不能同时填",IF(AND(N($F2420)=0,N($G2420)=0),"※收入和支出都没填",IF(OR(N($F2420)&lt;0,N($G2420)&lt;0),"※金额不能填负数，方向反了就换一列填",IF($D2420="","※没填收支类别，分类报表会漏掉这一笔",IF(ISNA(MATCH($D2420,类别表,0)),"※收支类别不在【基础资料】的清单里",IF(AND($L2420="内部转账",$M2420=""),"△内部转账要在「对方账户」写上另一头",IF(AND($L2420="内部转账",$M2420=$C2420),"※对方账户跟本账户是同一个",IF(AND($L2420&lt;&gt;"内部转账",$M2420&lt;&gt;""),"△填了对方账户，但类别不是内部转账",IF($H2420&lt;0,"△这一笔之后该账户余额成负数了，核一下",""))))))))))))</f>
        <v/>
      </c>
    </row>
    <row r="2421">
      <c r="A2421" s="17">
        <f>IF($C2421="","",COUNTA($C$5:$C2421))</f>
        <v/>
      </c>
      <c r="B2421" s="20" t="n"/>
      <c r="C2421" s="18" t="n"/>
      <c r="D2421" s="18" t="n"/>
      <c r="E2421" s="26" t="n"/>
      <c r="F2421" s="19" t="n"/>
      <c r="G2421" s="19" t="n"/>
      <c r="H2421" s="27">
        <f>IF($C2421="","",ROUND(SUMIF(账户表,$C2421,账户期初)+SUMIFS($F$5:F2421,$C$5:C2421,$C2421)-SUMIFS($G$5:G2421,$C$5:C2421,$C2421),2))</f>
        <v/>
      </c>
      <c r="I2421" s="18" t="n"/>
      <c r="J2421" s="18" t="n"/>
      <c r="K2421" s="28">
        <f>IF($B2421="","",--TEXT($B2421,"yyyymm"))</f>
        <v/>
      </c>
      <c r="L2421" s="29">
        <f>IF($D2421="","",IFERROR(INDEX(类别属性,MATCH($D2421,类别表,0)),""))</f>
        <v/>
      </c>
      <c r="M2421" s="18" t="n"/>
      <c r="N2421" s="18" t="n"/>
      <c r="O2421" s="26" t="n"/>
      <c r="P2421" s="21">
        <f>IF($C2421="","",IF(ISNA(MATCH($C2421,账户表,0)),"※这个账户不在【基础资料】的账户档案里",IF($B2421="","※没填日期，这一笔不会进任何月份的报表",IF(AND($F2421&lt;&gt;"",$G2421&lt;&gt;""),"※收入和支出不能同时填",IF(AND(N($F2421)=0,N($G2421)=0),"※收入和支出都没填",IF(OR(N($F2421)&lt;0,N($G2421)&lt;0),"※金额不能填负数，方向反了就换一列填",IF($D2421="","※没填收支类别，分类报表会漏掉这一笔",IF(ISNA(MATCH($D2421,类别表,0)),"※收支类别不在【基础资料】的清单里",IF(AND($L2421="内部转账",$M2421=""),"△内部转账要在「对方账户」写上另一头",IF(AND($L2421="内部转账",$M2421=$C2421),"※对方账户跟本账户是同一个",IF(AND($L2421&lt;&gt;"内部转账",$M2421&lt;&gt;""),"△填了对方账户，但类别不是内部转账",IF($H2421&lt;0,"△这一笔之后该账户余额成负数了，核一下",""))))))))))))</f>
        <v/>
      </c>
    </row>
    <row r="2422">
      <c r="A2422" s="17">
        <f>IF($C2422="","",COUNTA($C$5:$C2422))</f>
        <v/>
      </c>
      <c r="B2422" s="20" t="n"/>
      <c r="C2422" s="18" t="n"/>
      <c r="D2422" s="18" t="n"/>
      <c r="E2422" s="26" t="n"/>
      <c r="F2422" s="19" t="n"/>
      <c r="G2422" s="19" t="n"/>
      <c r="H2422" s="27">
        <f>IF($C2422="","",ROUND(SUMIF(账户表,$C2422,账户期初)+SUMIFS($F$5:F2422,$C$5:C2422,$C2422)-SUMIFS($G$5:G2422,$C$5:C2422,$C2422),2))</f>
        <v/>
      </c>
      <c r="I2422" s="18" t="n"/>
      <c r="J2422" s="18" t="n"/>
      <c r="K2422" s="28">
        <f>IF($B2422="","",--TEXT($B2422,"yyyymm"))</f>
        <v/>
      </c>
      <c r="L2422" s="29">
        <f>IF($D2422="","",IFERROR(INDEX(类别属性,MATCH($D2422,类别表,0)),""))</f>
        <v/>
      </c>
      <c r="M2422" s="18" t="n"/>
      <c r="N2422" s="18" t="n"/>
      <c r="O2422" s="26" t="n"/>
      <c r="P2422" s="21">
        <f>IF($C2422="","",IF(ISNA(MATCH($C2422,账户表,0)),"※这个账户不在【基础资料】的账户档案里",IF($B2422="","※没填日期，这一笔不会进任何月份的报表",IF(AND($F2422&lt;&gt;"",$G2422&lt;&gt;""),"※收入和支出不能同时填",IF(AND(N($F2422)=0,N($G2422)=0),"※收入和支出都没填",IF(OR(N($F2422)&lt;0,N($G2422)&lt;0),"※金额不能填负数，方向反了就换一列填",IF($D2422="","※没填收支类别，分类报表会漏掉这一笔",IF(ISNA(MATCH($D2422,类别表,0)),"※收支类别不在【基础资料】的清单里",IF(AND($L2422="内部转账",$M2422=""),"△内部转账要在「对方账户」写上另一头",IF(AND($L2422="内部转账",$M2422=$C2422),"※对方账户跟本账户是同一个",IF(AND($L2422&lt;&gt;"内部转账",$M2422&lt;&gt;""),"△填了对方账户，但类别不是内部转账",IF($H2422&lt;0,"△这一笔之后该账户余额成负数了，核一下",""))))))))))))</f>
        <v/>
      </c>
    </row>
    <row r="2423">
      <c r="A2423" s="17">
        <f>IF($C2423="","",COUNTA($C$5:$C2423))</f>
        <v/>
      </c>
      <c r="B2423" s="20" t="n"/>
      <c r="C2423" s="18" t="n"/>
      <c r="D2423" s="18" t="n"/>
      <c r="E2423" s="26" t="n"/>
      <c r="F2423" s="19" t="n"/>
      <c r="G2423" s="19" t="n"/>
      <c r="H2423" s="27">
        <f>IF($C2423="","",ROUND(SUMIF(账户表,$C2423,账户期初)+SUMIFS($F$5:F2423,$C$5:C2423,$C2423)-SUMIFS($G$5:G2423,$C$5:C2423,$C2423),2))</f>
        <v/>
      </c>
      <c r="I2423" s="18" t="n"/>
      <c r="J2423" s="18" t="n"/>
      <c r="K2423" s="28">
        <f>IF($B2423="","",--TEXT($B2423,"yyyymm"))</f>
        <v/>
      </c>
      <c r="L2423" s="29">
        <f>IF($D2423="","",IFERROR(INDEX(类别属性,MATCH($D2423,类别表,0)),""))</f>
        <v/>
      </c>
      <c r="M2423" s="18" t="n"/>
      <c r="N2423" s="18" t="n"/>
      <c r="O2423" s="26" t="n"/>
      <c r="P2423" s="21">
        <f>IF($C2423="","",IF(ISNA(MATCH($C2423,账户表,0)),"※这个账户不在【基础资料】的账户档案里",IF($B2423="","※没填日期，这一笔不会进任何月份的报表",IF(AND($F2423&lt;&gt;"",$G2423&lt;&gt;""),"※收入和支出不能同时填",IF(AND(N($F2423)=0,N($G2423)=0),"※收入和支出都没填",IF(OR(N($F2423)&lt;0,N($G2423)&lt;0),"※金额不能填负数，方向反了就换一列填",IF($D2423="","※没填收支类别，分类报表会漏掉这一笔",IF(ISNA(MATCH($D2423,类别表,0)),"※收支类别不在【基础资料】的清单里",IF(AND($L2423="内部转账",$M2423=""),"△内部转账要在「对方账户」写上另一头",IF(AND($L2423="内部转账",$M2423=$C2423),"※对方账户跟本账户是同一个",IF(AND($L2423&lt;&gt;"内部转账",$M2423&lt;&gt;""),"△填了对方账户，但类别不是内部转账",IF($H2423&lt;0,"△这一笔之后该账户余额成负数了，核一下",""))))))))))))</f>
        <v/>
      </c>
    </row>
    <row r="2424">
      <c r="A2424" s="17">
        <f>IF($C2424="","",COUNTA($C$5:$C2424))</f>
        <v/>
      </c>
      <c r="B2424" s="20" t="n"/>
      <c r="C2424" s="18" t="n"/>
      <c r="D2424" s="18" t="n"/>
      <c r="E2424" s="26" t="n"/>
      <c r="F2424" s="19" t="n"/>
      <c r="G2424" s="19" t="n"/>
      <c r="H2424" s="27">
        <f>IF($C2424="","",ROUND(SUMIF(账户表,$C2424,账户期初)+SUMIFS($F$5:F2424,$C$5:C2424,$C2424)-SUMIFS($G$5:G2424,$C$5:C2424,$C2424),2))</f>
        <v/>
      </c>
      <c r="I2424" s="18" t="n"/>
      <c r="J2424" s="18" t="n"/>
      <c r="K2424" s="28">
        <f>IF($B2424="","",--TEXT($B2424,"yyyymm"))</f>
        <v/>
      </c>
      <c r="L2424" s="29">
        <f>IF($D2424="","",IFERROR(INDEX(类别属性,MATCH($D2424,类别表,0)),""))</f>
        <v/>
      </c>
      <c r="M2424" s="18" t="n"/>
      <c r="N2424" s="18" t="n"/>
      <c r="O2424" s="26" t="n"/>
      <c r="P2424" s="21">
        <f>IF($C2424="","",IF(ISNA(MATCH($C2424,账户表,0)),"※这个账户不在【基础资料】的账户档案里",IF($B2424="","※没填日期，这一笔不会进任何月份的报表",IF(AND($F2424&lt;&gt;"",$G2424&lt;&gt;""),"※收入和支出不能同时填",IF(AND(N($F2424)=0,N($G2424)=0),"※收入和支出都没填",IF(OR(N($F2424)&lt;0,N($G2424)&lt;0),"※金额不能填负数，方向反了就换一列填",IF($D2424="","※没填收支类别，分类报表会漏掉这一笔",IF(ISNA(MATCH($D2424,类别表,0)),"※收支类别不在【基础资料】的清单里",IF(AND($L2424="内部转账",$M2424=""),"△内部转账要在「对方账户」写上另一头",IF(AND($L2424="内部转账",$M2424=$C2424),"※对方账户跟本账户是同一个",IF(AND($L2424&lt;&gt;"内部转账",$M2424&lt;&gt;""),"△填了对方账户，但类别不是内部转账",IF($H2424&lt;0,"△这一笔之后该账户余额成负数了，核一下",""))))))))))))</f>
        <v/>
      </c>
    </row>
    <row r="2425">
      <c r="A2425" s="17">
        <f>IF($C2425="","",COUNTA($C$5:$C2425))</f>
        <v/>
      </c>
      <c r="B2425" s="20" t="n"/>
      <c r="C2425" s="18" t="n"/>
      <c r="D2425" s="18" t="n"/>
      <c r="E2425" s="26" t="n"/>
      <c r="F2425" s="19" t="n"/>
      <c r="G2425" s="19" t="n"/>
      <c r="H2425" s="27">
        <f>IF($C2425="","",ROUND(SUMIF(账户表,$C2425,账户期初)+SUMIFS($F$5:F2425,$C$5:C2425,$C2425)-SUMIFS($G$5:G2425,$C$5:C2425,$C2425),2))</f>
        <v/>
      </c>
      <c r="I2425" s="18" t="n"/>
      <c r="J2425" s="18" t="n"/>
      <c r="K2425" s="28">
        <f>IF($B2425="","",--TEXT($B2425,"yyyymm"))</f>
        <v/>
      </c>
      <c r="L2425" s="29">
        <f>IF($D2425="","",IFERROR(INDEX(类别属性,MATCH($D2425,类别表,0)),""))</f>
        <v/>
      </c>
      <c r="M2425" s="18" t="n"/>
      <c r="N2425" s="18" t="n"/>
      <c r="O2425" s="26" t="n"/>
      <c r="P2425" s="21">
        <f>IF($C2425="","",IF(ISNA(MATCH($C2425,账户表,0)),"※这个账户不在【基础资料】的账户档案里",IF($B2425="","※没填日期，这一笔不会进任何月份的报表",IF(AND($F2425&lt;&gt;"",$G2425&lt;&gt;""),"※收入和支出不能同时填",IF(AND(N($F2425)=0,N($G2425)=0),"※收入和支出都没填",IF(OR(N($F2425)&lt;0,N($G2425)&lt;0),"※金额不能填负数，方向反了就换一列填",IF($D2425="","※没填收支类别，分类报表会漏掉这一笔",IF(ISNA(MATCH($D2425,类别表,0)),"※收支类别不在【基础资料】的清单里",IF(AND($L2425="内部转账",$M2425=""),"△内部转账要在「对方账户」写上另一头",IF(AND($L2425="内部转账",$M2425=$C2425),"※对方账户跟本账户是同一个",IF(AND($L2425&lt;&gt;"内部转账",$M2425&lt;&gt;""),"△填了对方账户，但类别不是内部转账",IF($H2425&lt;0,"△这一笔之后该账户余额成负数了，核一下",""))))))))))))</f>
        <v/>
      </c>
    </row>
    <row r="2426">
      <c r="A2426" s="17">
        <f>IF($C2426="","",COUNTA($C$5:$C2426))</f>
        <v/>
      </c>
      <c r="B2426" s="20" t="n"/>
      <c r="C2426" s="18" t="n"/>
      <c r="D2426" s="18" t="n"/>
      <c r="E2426" s="26" t="n"/>
      <c r="F2426" s="19" t="n"/>
      <c r="G2426" s="19" t="n"/>
      <c r="H2426" s="27">
        <f>IF($C2426="","",ROUND(SUMIF(账户表,$C2426,账户期初)+SUMIFS($F$5:F2426,$C$5:C2426,$C2426)-SUMIFS($G$5:G2426,$C$5:C2426,$C2426),2))</f>
        <v/>
      </c>
      <c r="I2426" s="18" t="n"/>
      <c r="J2426" s="18" t="n"/>
      <c r="K2426" s="28">
        <f>IF($B2426="","",--TEXT($B2426,"yyyymm"))</f>
        <v/>
      </c>
      <c r="L2426" s="29">
        <f>IF($D2426="","",IFERROR(INDEX(类别属性,MATCH($D2426,类别表,0)),""))</f>
        <v/>
      </c>
      <c r="M2426" s="18" t="n"/>
      <c r="N2426" s="18" t="n"/>
      <c r="O2426" s="26" t="n"/>
      <c r="P2426" s="21">
        <f>IF($C2426="","",IF(ISNA(MATCH($C2426,账户表,0)),"※这个账户不在【基础资料】的账户档案里",IF($B2426="","※没填日期，这一笔不会进任何月份的报表",IF(AND($F2426&lt;&gt;"",$G2426&lt;&gt;""),"※收入和支出不能同时填",IF(AND(N($F2426)=0,N($G2426)=0),"※收入和支出都没填",IF(OR(N($F2426)&lt;0,N($G2426)&lt;0),"※金额不能填负数，方向反了就换一列填",IF($D2426="","※没填收支类别，分类报表会漏掉这一笔",IF(ISNA(MATCH($D2426,类别表,0)),"※收支类别不在【基础资料】的清单里",IF(AND($L2426="内部转账",$M2426=""),"△内部转账要在「对方账户」写上另一头",IF(AND($L2426="内部转账",$M2426=$C2426),"※对方账户跟本账户是同一个",IF(AND($L2426&lt;&gt;"内部转账",$M2426&lt;&gt;""),"△填了对方账户，但类别不是内部转账",IF($H2426&lt;0,"△这一笔之后该账户余额成负数了，核一下",""))))))))))))</f>
        <v/>
      </c>
    </row>
    <row r="2427">
      <c r="A2427" s="17">
        <f>IF($C2427="","",COUNTA($C$5:$C2427))</f>
        <v/>
      </c>
      <c r="B2427" s="20" t="n"/>
      <c r="C2427" s="18" t="n"/>
      <c r="D2427" s="18" t="n"/>
      <c r="E2427" s="26" t="n"/>
      <c r="F2427" s="19" t="n"/>
      <c r="G2427" s="19" t="n"/>
      <c r="H2427" s="27">
        <f>IF($C2427="","",ROUND(SUMIF(账户表,$C2427,账户期初)+SUMIFS($F$5:F2427,$C$5:C2427,$C2427)-SUMIFS($G$5:G2427,$C$5:C2427,$C2427),2))</f>
        <v/>
      </c>
      <c r="I2427" s="18" t="n"/>
      <c r="J2427" s="18" t="n"/>
      <c r="K2427" s="28">
        <f>IF($B2427="","",--TEXT($B2427,"yyyymm"))</f>
        <v/>
      </c>
      <c r="L2427" s="29">
        <f>IF($D2427="","",IFERROR(INDEX(类别属性,MATCH($D2427,类别表,0)),""))</f>
        <v/>
      </c>
      <c r="M2427" s="18" t="n"/>
      <c r="N2427" s="18" t="n"/>
      <c r="O2427" s="26" t="n"/>
      <c r="P2427" s="21">
        <f>IF($C2427="","",IF(ISNA(MATCH($C2427,账户表,0)),"※这个账户不在【基础资料】的账户档案里",IF($B2427="","※没填日期，这一笔不会进任何月份的报表",IF(AND($F2427&lt;&gt;"",$G2427&lt;&gt;""),"※收入和支出不能同时填",IF(AND(N($F2427)=0,N($G2427)=0),"※收入和支出都没填",IF(OR(N($F2427)&lt;0,N($G2427)&lt;0),"※金额不能填负数，方向反了就换一列填",IF($D2427="","※没填收支类别，分类报表会漏掉这一笔",IF(ISNA(MATCH($D2427,类别表,0)),"※收支类别不在【基础资料】的清单里",IF(AND($L2427="内部转账",$M2427=""),"△内部转账要在「对方账户」写上另一头",IF(AND($L2427="内部转账",$M2427=$C2427),"※对方账户跟本账户是同一个",IF(AND($L2427&lt;&gt;"内部转账",$M2427&lt;&gt;""),"△填了对方账户，但类别不是内部转账",IF($H2427&lt;0,"△这一笔之后该账户余额成负数了，核一下",""))))))))))))</f>
        <v/>
      </c>
    </row>
    <row r="2428">
      <c r="A2428" s="17">
        <f>IF($C2428="","",COUNTA($C$5:$C2428))</f>
        <v/>
      </c>
      <c r="B2428" s="20" t="n"/>
      <c r="C2428" s="18" t="n"/>
      <c r="D2428" s="18" t="n"/>
      <c r="E2428" s="26" t="n"/>
      <c r="F2428" s="19" t="n"/>
      <c r="G2428" s="19" t="n"/>
      <c r="H2428" s="27">
        <f>IF($C2428="","",ROUND(SUMIF(账户表,$C2428,账户期初)+SUMIFS($F$5:F2428,$C$5:C2428,$C2428)-SUMIFS($G$5:G2428,$C$5:C2428,$C2428),2))</f>
        <v/>
      </c>
      <c r="I2428" s="18" t="n"/>
      <c r="J2428" s="18" t="n"/>
      <c r="K2428" s="28">
        <f>IF($B2428="","",--TEXT($B2428,"yyyymm"))</f>
        <v/>
      </c>
      <c r="L2428" s="29">
        <f>IF($D2428="","",IFERROR(INDEX(类别属性,MATCH($D2428,类别表,0)),""))</f>
        <v/>
      </c>
      <c r="M2428" s="18" t="n"/>
      <c r="N2428" s="18" t="n"/>
      <c r="O2428" s="26" t="n"/>
      <c r="P2428" s="21">
        <f>IF($C2428="","",IF(ISNA(MATCH($C2428,账户表,0)),"※这个账户不在【基础资料】的账户档案里",IF($B2428="","※没填日期，这一笔不会进任何月份的报表",IF(AND($F2428&lt;&gt;"",$G2428&lt;&gt;""),"※收入和支出不能同时填",IF(AND(N($F2428)=0,N($G2428)=0),"※收入和支出都没填",IF(OR(N($F2428)&lt;0,N($G2428)&lt;0),"※金额不能填负数，方向反了就换一列填",IF($D2428="","※没填收支类别，分类报表会漏掉这一笔",IF(ISNA(MATCH($D2428,类别表,0)),"※收支类别不在【基础资料】的清单里",IF(AND($L2428="内部转账",$M2428=""),"△内部转账要在「对方账户」写上另一头",IF(AND($L2428="内部转账",$M2428=$C2428),"※对方账户跟本账户是同一个",IF(AND($L2428&lt;&gt;"内部转账",$M2428&lt;&gt;""),"△填了对方账户，但类别不是内部转账",IF($H2428&lt;0,"△这一笔之后该账户余额成负数了，核一下",""))))))))))))</f>
        <v/>
      </c>
    </row>
    <row r="2429">
      <c r="A2429" s="17">
        <f>IF($C2429="","",COUNTA($C$5:$C2429))</f>
        <v/>
      </c>
      <c r="B2429" s="20" t="n"/>
      <c r="C2429" s="18" t="n"/>
      <c r="D2429" s="18" t="n"/>
      <c r="E2429" s="26" t="n"/>
      <c r="F2429" s="19" t="n"/>
      <c r="G2429" s="19" t="n"/>
      <c r="H2429" s="27">
        <f>IF($C2429="","",ROUND(SUMIF(账户表,$C2429,账户期初)+SUMIFS($F$5:F2429,$C$5:C2429,$C2429)-SUMIFS($G$5:G2429,$C$5:C2429,$C2429),2))</f>
        <v/>
      </c>
      <c r="I2429" s="18" t="n"/>
      <c r="J2429" s="18" t="n"/>
      <c r="K2429" s="28">
        <f>IF($B2429="","",--TEXT($B2429,"yyyymm"))</f>
        <v/>
      </c>
      <c r="L2429" s="29">
        <f>IF($D2429="","",IFERROR(INDEX(类别属性,MATCH($D2429,类别表,0)),""))</f>
        <v/>
      </c>
      <c r="M2429" s="18" t="n"/>
      <c r="N2429" s="18" t="n"/>
      <c r="O2429" s="26" t="n"/>
      <c r="P2429" s="21">
        <f>IF($C2429="","",IF(ISNA(MATCH($C2429,账户表,0)),"※这个账户不在【基础资料】的账户档案里",IF($B2429="","※没填日期，这一笔不会进任何月份的报表",IF(AND($F2429&lt;&gt;"",$G2429&lt;&gt;""),"※收入和支出不能同时填",IF(AND(N($F2429)=0,N($G2429)=0),"※收入和支出都没填",IF(OR(N($F2429)&lt;0,N($G2429)&lt;0),"※金额不能填负数，方向反了就换一列填",IF($D2429="","※没填收支类别，分类报表会漏掉这一笔",IF(ISNA(MATCH($D2429,类别表,0)),"※收支类别不在【基础资料】的清单里",IF(AND($L2429="内部转账",$M2429=""),"△内部转账要在「对方账户」写上另一头",IF(AND($L2429="内部转账",$M2429=$C2429),"※对方账户跟本账户是同一个",IF(AND($L2429&lt;&gt;"内部转账",$M2429&lt;&gt;""),"△填了对方账户，但类别不是内部转账",IF($H2429&lt;0,"△这一笔之后该账户余额成负数了，核一下",""))))))))))))</f>
        <v/>
      </c>
    </row>
    <row r="2430">
      <c r="A2430" s="17">
        <f>IF($C2430="","",COUNTA($C$5:$C2430))</f>
        <v/>
      </c>
      <c r="B2430" s="20" t="n"/>
      <c r="C2430" s="18" t="n"/>
      <c r="D2430" s="18" t="n"/>
      <c r="E2430" s="26" t="n"/>
      <c r="F2430" s="19" t="n"/>
      <c r="G2430" s="19" t="n"/>
      <c r="H2430" s="27">
        <f>IF($C2430="","",ROUND(SUMIF(账户表,$C2430,账户期初)+SUMIFS($F$5:F2430,$C$5:C2430,$C2430)-SUMIFS($G$5:G2430,$C$5:C2430,$C2430),2))</f>
        <v/>
      </c>
      <c r="I2430" s="18" t="n"/>
      <c r="J2430" s="18" t="n"/>
      <c r="K2430" s="28">
        <f>IF($B2430="","",--TEXT($B2430,"yyyymm"))</f>
        <v/>
      </c>
      <c r="L2430" s="29">
        <f>IF($D2430="","",IFERROR(INDEX(类别属性,MATCH($D2430,类别表,0)),""))</f>
        <v/>
      </c>
      <c r="M2430" s="18" t="n"/>
      <c r="N2430" s="18" t="n"/>
      <c r="O2430" s="26" t="n"/>
      <c r="P2430" s="21">
        <f>IF($C2430="","",IF(ISNA(MATCH($C2430,账户表,0)),"※这个账户不在【基础资料】的账户档案里",IF($B2430="","※没填日期，这一笔不会进任何月份的报表",IF(AND($F2430&lt;&gt;"",$G2430&lt;&gt;""),"※收入和支出不能同时填",IF(AND(N($F2430)=0,N($G2430)=0),"※收入和支出都没填",IF(OR(N($F2430)&lt;0,N($G2430)&lt;0),"※金额不能填负数，方向反了就换一列填",IF($D2430="","※没填收支类别，分类报表会漏掉这一笔",IF(ISNA(MATCH($D2430,类别表,0)),"※收支类别不在【基础资料】的清单里",IF(AND($L2430="内部转账",$M2430=""),"△内部转账要在「对方账户」写上另一头",IF(AND($L2430="内部转账",$M2430=$C2430),"※对方账户跟本账户是同一个",IF(AND($L2430&lt;&gt;"内部转账",$M2430&lt;&gt;""),"△填了对方账户，但类别不是内部转账",IF($H2430&lt;0,"△这一笔之后该账户余额成负数了，核一下",""))))))))))))</f>
        <v/>
      </c>
    </row>
    <row r="2431">
      <c r="A2431" s="17">
        <f>IF($C2431="","",COUNTA($C$5:$C2431))</f>
        <v/>
      </c>
      <c r="B2431" s="20" t="n"/>
      <c r="C2431" s="18" t="n"/>
      <c r="D2431" s="18" t="n"/>
      <c r="E2431" s="26" t="n"/>
      <c r="F2431" s="19" t="n"/>
      <c r="G2431" s="19" t="n"/>
      <c r="H2431" s="27">
        <f>IF($C2431="","",ROUND(SUMIF(账户表,$C2431,账户期初)+SUMIFS($F$5:F2431,$C$5:C2431,$C2431)-SUMIFS($G$5:G2431,$C$5:C2431,$C2431),2))</f>
        <v/>
      </c>
      <c r="I2431" s="18" t="n"/>
      <c r="J2431" s="18" t="n"/>
      <c r="K2431" s="28">
        <f>IF($B2431="","",--TEXT($B2431,"yyyymm"))</f>
        <v/>
      </c>
      <c r="L2431" s="29">
        <f>IF($D2431="","",IFERROR(INDEX(类别属性,MATCH($D2431,类别表,0)),""))</f>
        <v/>
      </c>
      <c r="M2431" s="18" t="n"/>
      <c r="N2431" s="18" t="n"/>
      <c r="O2431" s="26" t="n"/>
      <c r="P2431" s="21">
        <f>IF($C2431="","",IF(ISNA(MATCH($C2431,账户表,0)),"※这个账户不在【基础资料】的账户档案里",IF($B2431="","※没填日期，这一笔不会进任何月份的报表",IF(AND($F2431&lt;&gt;"",$G2431&lt;&gt;""),"※收入和支出不能同时填",IF(AND(N($F2431)=0,N($G2431)=0),"※收入和支出都没填",IF(OR(N($F2431)&lt;0,N($G2431)&lt;0),"※金额不能填负数，方向反了就换一列填",IF($D2431="","※没填收支类别，分类报表会漏掉这一笔",IF(ISNA(MATCH($D2431,类别表,0)),"※收支类别不在【基础资料】的清单里",IF(AND($L2431="内部转账",$M2431=""),"△内部转账要在「对方账户」写上另一头",IF(AND($L2431="内部转账",$M2431=$C2431),"※对方账户跟本账户是同一个",IF(AND($L2431&lt;&gt;"内部转账",$M2431&lt;&gt;""),"△填了对方账户，但类别不是内部转账",IF($H2431&lt;0,"△这一笔之后该账户余额成负数了，核一下",""))))))))))))</f>
        <v/>
      </c>
    </row>
    <row r="2432">
      <c r="A2432" s="17">
        <f>IF($C2432="","",COUNTA($C$5:$C2432))</f>
        <v/>
      </c>
      <c r="B2432" s="20" t="n"/>
      <c r="C2432" s="18" t="n"/>
      <c r="D2432" s="18" t="n"/>
      <c r="E2432" s="26" t="n"/>
      <c r="F2432" s="19" t="n"/>
      <c r="G2432" s="19" t="n"/>
      <c r="H2432" s="27">
        <f>IF($C2432="","",ROUND(SUMIF(账户表,$C2432,账户期初)+SUMIFS($F$5:F2432,$C$5:C2432,$C2432)-SUMIFS($G$5:G2432,$C$5:C2432,$C2432),2))</f>
        <v/>
      </c>
      <c r="I2432" s="18" t="n"/>
      <c r="J2432" s="18" t="n"/>
      <c r="K2432" s="28">
        <f>IF($B2432="","",--TEXT($B2432,"yyyymm"))</f>
        <v/>
      </c>
      <c r="L2432" s="29">
        <f>IF($D2432="","",IFERROR(INDEX(类别属性,MATCH($D2432,类别表,0)),""))</f>
        <v/>
      </c>
      <c r="M2432" s="18" t="n"/>
      <c r="N2432" s="18" t="n"/>
      <c r="O2432" s="26" t="n"/>
      <c r="P2432" s="21">
        <f>IF($C2432="","",IF(ISNA(MATCH($C2432,账户表,0)),"※这个账户不在【基础资料】的账户档案里",IF($B2432="","※没填日期，这一笔不会进任何月份的报表",IF(AND($F2432&lt;&gt;"",$G2432&lt;&gt;""),"※收入和支出不能同时填",IF(AND(N($F2432)=0,N($G2432)=0),"※收入和支出都没填",IF(OR(N($F2432)&lt;0,N($G2432)&lt;0),"※金额不能填负数，方向反了就换一列填",IF($D2432="","※没填收支类别，分类报表会漏掉这一笔",IF(ISNA(MATCH($D2432,类别表,0)),"※收支类别不在【基础资料】的清单里",IF(AND($L2432="内部转账",$M2432=""),"△内部转账要在「对方账户」写上另一头",IF(AND($L2432="内部转账",$M2432=$C2432),"※对方账户跟本账户是同一个",IF(AND($L2432&lt;&gt;"内部转账",$M2432&lt;&gt;""),"△填了对方账户，但类别不是内部转账",IF($H2432&lt;0,"△这一笔之后该账户余额成负数了，核一下",""))))))))))))</f>
        <v/>
      </c>
    </row>
    <row r="2433">
      <c r="A2433" s="17">
        <f>IF($C2433="","",COUNTA($C$5:$C2433))</f>
        <v/>
      </c>
      <c r="B2433" s="20" t="n"/>
      <c r="C2433" s="18" t="n"/>
      <c r="D2433" s="18" t="n"/>
      <c r="E2433" s="26" t="n"/>
      <c r="F2433" s="19" t="n"/>
      <c r="G2433" s="19" t="n"/>
      <c r="H2433" s="27">
        <f>IF($C2433="","",ROUND(SUMIF(账户表,$C2433,账户期初)+SUMIFS($F$5:F2433,$C$5:C2433,$C2433)-SUMIFS($G$5:G2433,$C$5:C2433,$C2433),2))</f>
        <v/>
      </c>
      <c r="I2433" s="18" t="n"/>
      <c r="J2433" s="18" t="n"/>
      <c r="K2433" s="28">
        <f>IF($B2433="","",--TEXT($B2433,"yyyymm"))</f>
        <v/>
      </c>
      <c r="L2433" s="29">
        <f>IF($D2433="","",IFERROR(INDEX(类别属性,MATCH($D2433,类别表,0)),""))</f>
        <v/>
      </c>
      <c r="M2433" s="18" t="n"/>
      <c r="N2433" s="18" t="n"/>
      <c r="O2433" s="26" t="n"/>
      <c r="P2433" s="21">
        <f>IF($C2433="","",IF(ISNA(MATCH($C2433,账户表,0)),"※这个账户不在【基础资料】的账户档案里",IF($B2433="","※没填日期，这一笔不会进任何月份的报表",IF(AND($F2433&lt;&gt;"",$G2433&lt;&gt;""),"※收入和支出不能同时填",IF(AND(N($F2433)=0,N($G2433)=0),"※收入和支出都没填",IF(OR(N($F2433)&lt;0,N($G2433)&lt;0),"※金额不能填负数，方向反了就换一列填",IF($D2433="","※没填收支类别，分类报表会漏掉这一笔",IF(ISNA(MATCH($D2433,类别表,0)),"※收支类别不在【基础资料】的清单里",IF(AND($L2433="内部转账",$M2433=""),"△内部转账要在「对方账户」写上另一头",IF(AND($L2433="内部转账",$M2433=$C2433),"※对方账户跟本账户是同一个",IF(AND($L2433&lt;&gt;"内部转账",$M2433&lt;&gt;""),"△填了对方账户，但类别不是内部转账",IF($H2433&lt;0,"△这一笔之后该账户余额成负数了，核一下",""))))))))))))</f>
        <v/>
      </c>
    </row>
    <row r="2434">
      <c r="A2434" s="17">
        <f>IF($C2434="","",COUNTA($C$5:$C2434))</f>
        <v/>
      </c>
      <c r="B2434" s="20" t="n"/>
      <c r="C2434" s="18" t="n"/>
      <c r="D2434" s="18" t="n"/>
      <c r="E2434" s="26" t="n"/>
      <c r="F2434" s="19" t="n"/>
      <c r="G2434" s="19" t="n"/>
      <c r="H2434" s="27">
        <f>IF($C2434="","",ROUND(SUMIF(账户表,$C2434,账户期初)+SUMIFS($F$5:F2434,$C$5:C2434,$C2434)-SUMIFS($G$5:G2434,$C$5:C2434,$C2434),2))</f>
        <v/>
      </c>
      <c r="I2434" s="18" t="n"/>
      <c r="J2434" s="18" t="n"/>
      <c r="K2434" s="28">
        <f>IF($B2434="","",--TEXT($B2434,"yyyymm"))</f>
        <v/>
      </c>
      <c r="L2434" s="29">
        <f>IF($D2434="","",IFERROR(INDEX(类别属性,MATCH($D2434,类别表,0)),""))</f>
        <v/>
      </c>
      <c r="M2434" s="18" t="n"/>
      <c r="N2434" s="18" t="n"/>
      <c r="O2434" s="26" t="n"/>
      <c r="P2434" s="21">
        <f>IF($C2434="","",IF(ISNA(MATCH($C2434,账户表,0)),"※这个账户不在【基础资料】的账户档案里",IF($B2434="","※没填日期，这一笔不会进任何月份的报表",IF(AND($F2434&lt;&gt;"",$G2434&lt;&gt;""),"※收入和支出不能同时填",IF(AND(N($F2434)=0,N($G2434)=0),"※收入和支出都没填",IF(OR(N($F2434)&lt;0,N($G2434)&lt;0),"※金额不能填负数，方向反了就换一列填",IF($D2434="","※没填收支类别，分类报表会漏掉这一笔",IF(ISNA(MATCH($D2434,类别表,0)),"※收支类别不在【基础资料】的清单里",IF(AND($L2434="内部转账",$M2434=""),"△内部转账要在「对方账户」写上另一头",IF(AND($L2434="内部转账",$M2434=$C2434),"※对方账户跟本账户是同一个",IF(AND($L2434&lt;&gt;"内部转账",$M2434&lt;&gt;""),"△填了对方账户，但类别不是内部转账",IF($H2434&lt;0,"△这一笔之后该账户余额成负数了，核一下",""))))))))))))</f>
        <v/>
      </c>
    </row>
    <row r="2435">
      <c r="A2435" s="17">
        <f>IF($C2435="","",COUNTA($C$5:$C2435))</f>
        <v/>
      </c>
      <c r="B2435" s="20" t="n"/>
      <c r="C2435" s="18" t="n"/>
      <c r="D2435" s="18" t="n"/>
      <c r="E2435" s="26" t="n"/>
      <c r="F2435" s="19" t="n"/>
      <c r="G2435" s="19" t="n"/>
      <c r="H2435" s="27">
        <f>IF($C2435="","",ROUND(SUMIF(账户表,$C2435,账户期初)+SUMIFS($F$5:F2435,$C$5:C2435,$C2435)-SUMIFS($G$5:G2435,$C$5:C2435,$C2435),2))</f>
        <v/>
      </c>
      <c r="I2435" s="18" t="n"/>
      <c r="J2435" s="18" t="n"/>
      <c r="K2435" s="28">
        <f>IF($B2435="","",--TEXT($B2435,"yyyymm"))</f>
        <v/>
      </c>
      <c r="L2435" s="29">
        <f>IF($D2435="","",IFERROR(INDEX(类别属性,MATCH($D2435,类别表,0)),""))</f>
        <v/>
      </c>
      <c r="M2435" s="18" t="n"/>
      <c r="N2435" s="18" t="n"/>
      <c r="O2435" s="26" t="n"/>
      <c r="P2435" s="21">
        <f>IF($C2435="","",IF(ISNA(MATCH($C2435,账户表,0)),"※这个账户不在【基础资料】的账户档案里",IF($B2435="","※没填日期，这一笔不会进任何月份的报表",IF(AND($F2435&lt;&gt;"",$G2435&lt;&gt;""),"※收入和支出不能同时填",IF(AND(N($F2435)=0,N($G2435)=0),"※收入和支出都没填",IF(OR(N($F2435)&lt;0,N($G2435)&lt;0),"※金额不能填负数，方向反了就换一列填",IF($D2435="","※没填收支类别，分类报表会漏掉这一笔",IF(ISNA(MATCH($D2435,类别表,0)),"※收支类别不在【基础资料】的清单里",IF(AND($L2435="内部转账",$M2435=""),"△内部转账要在「对方账户」写上另一头",IF(AND($L2435="内部转账",$M2435=$C2435),"※对方账户跟本账户是同一个",IF(AND($L2435&lt;&gt;"内部转账",$M2435&lt;&gt;""),"△填了对方账户，但类别不是内部转账",IF($H2435&lt;0,"△这一笔之后该账户余额成负数了，核一下",""))))))))))))</f>
        <v/>
      </c>
    </row>
    <row r="2436">
      <c r="A2436" s="17">
        <f>IF($C2436="","",COUNTA($C$5:$C2436))</f>
        <v/>
      </c>
      <c r="B2436" s="20" t="n"/>
      <c r="C2436" s="18" t="n"/>
      <c r="D2436" s="18" t="n"/>
      <c r="E2436" s="26" t="n"/>
      <c r="F2436" s="19" t="n"/>
      <c r="G2436" s="19" t="n"/>
      <c r="H2436" s="27">
        <f>IF($C2436="","",ROUND(SUMIF(账户表,$C2436,账户期初)+SUMIFS($F$5:F2436,$C$5:C2436,$C2436)-SUMIFS($G$5:G2436,$C$5:C2436,$C2436),2))</f>
        <v/>
      </c>
      <c r="I2436" s="18" t="n"/>
      <c r="J2436" s="18" t="n"/>
      <c r="K2436" s="28">
        <f>IF($B2436="","",--TEXT($B2436,"yyyymm"))</f>
        <v/>
      </c>
      <c r="L2436" s="29">
        <f>IF($D2436="","",IFERROR(INDEX(类别属性,MATCH($D2436,类别表,0)),""))</f>
        <v/>
      </c>
      <c r="M2436" s="18" t="n"/>
      <c r="N2436" s="18" t="n"/>
      <c r="O2436" s="26" t="n"/>
      <c r="P2436" s="21">
        <f>IF($C2436="","",IF(ISNA(MATCH($C2436,账户表,0)),"※这个账户不在【基础资料】的账户档案里",IF($B2436="","※没填日期，这一笔不会进任何月份的报表",IF(AND($F2436&lt;&gt;"",$G2436&lt;&gt;""),"※收入和支出不能同时填",IF(AND(N($F2436)=0,N($G2436)=0),"※收入和支出都没填",IF(OR(N($F2436)&lt;0,N($G2436)&lt;0),"※金额不能填负数，方向反了就换一列填",IF($D2436="","※没填收支类别，分类报表会漏掉这一笔",IF(ISNA(MATCH($D2436,类别表,0)),"※收支类别不在【基础资料】的清单里",IF(AND($L2436="内部转账",$M2436=""),"△内部转账要在「对方账户」写上另一头",IF(AND($L2436="内部转账",$M2436=$C2436),"※对方账户跟本账户是同一个",IF(AND($L2436&lt;&gt;"内部转账",$M2436&lt;&gt;""),"△填了对方账户，但类别不是内部转账",IF($H2436&lt;0,"△这一笔之后该账户余额成负数了，核一下",""))))))))))))</f>
        <v/>
      </c>
    </row>
    <row r="2437">
      <c r="A2437" s="17">
        <f>IF($C2437="","",COUNTA($C$5:$C2437))</f>
        <v/>
      </c>
      <c r="B2437" s="20" t="n"/>
      <c r="C2437" s="18" t="n"/>
      <c r="D2437" s="18" t="n"/>
      <c r="E2437" s="26" t="n"/>
      <c r="F2437" s="19" t="n"/>
      <c r="G2437" s="19" t="n"/>
      <c r="H2437" s="27">
        <f>IF($C2437="","",ROUND(SUMIF(账户表,$C2437,账户期初)+SUMIFS($F$5:F2437,$C$5:C2437,$C2437)-SUMIFS($G$5:G2437,$C$5:C2437,$C2437),2))</f>
        <v/>
      </c>
      <c r="I2437" s="18" t="n"/>
      <c r="J2437" s="18" t="n"/>
      <c r="K2437" s="28">
        <f>IF($B2437="","",--TEXT($B2437,"yyyymm"))</f>
        <v/>
      </c>
      <c r="L2437" s="29">
        <f>IF($D2437="","",IFERROR(INDEX(类别属性,MATCH($D2437,类别表,0)),""))</f>
        <v/>
      </c>
      <c r="M2437" s="18" t="n"/>
      <c r="N2437" s="18" t="n"/>
      <c r="O2437" s="26" t="n"/>
      <c r="P2437" s="21">
        <f>IF($C2437="","",IF(ISNA(MATCH($C2437,账户表,0)),"※这个账户不在【基础资料】的账户档案里",IF($B2437="","※没填日期，这一笔不会进任何月份的报表",IF(AND($F2437&lt;&gt;"",$G2437&lt;&gt;""),"※收入和支出不能同时填",IF(AND(N($F2437)=0,N($G2437)=0),"※收入和支出都没填",IF(OR(N($F2437)&lt;0,N($G2437)&lt;0),"※金额不能填负数，方向反了就换一列填",IF($D2437="","※没填收支类别，分类报表会漏掉这一笔",IF(ISNA(MATCH($D2437,类别表,0)),"※收支类别不在【基础资料】的清单里",IF(AND($L2437="内部转账",$M2437=""),"△内部转账要在「对方账户」写上另一头",IF(AND($L2437="内部转账",$M2437=$C2437),"※对方账户跟本账户是同一个",IF(AND($L2437&lt;&gt;"内部转账",$M2437&lt;&gt;""),"△填了对方账户，但类别不是内部转账",IF($H2437&lt;0,"△这一笔之后该账户余额成负数了，核一下",""))))))))))))</f>
        <v/>
      </c>
    </row>
    <row r="2438">
      <c r="A2438" s="17">
        <f>IF($C2438="","",COUNTA($C$5:$C2438))</f>
        <v/>
      </c>
      <c r="B2438" s="20" t="n"/>
      <c r="C2438" s="18" t="n"/>
      <c r="D2438" s="18" t="n"/>
      <c r="E2438" s="26" t="n"/>
      <c r="F2438" s="19" t="n"/>
      <c r="G2438" s="19" t="n"/>
      <c r="H2438" s="27">
        <f>IF($C2438="","",ROUND(SUMIF(账户表,$C2438,账户期初)+SUMIFS($F$5:F2438,$C$5:C2438,$C2438)-SUMIFS($G$5:G2438,$C$5:C2438,$C2438),2))</f>
        <v/>
      </c>
      <c r="I2438" s="18" t="n"/>
      <c r="J2438" s="18" t="n"/>
      <c r="K2438" s="28">
        <f>IF($B2438="","",--TEXT($B2438,"yyyymm"))</f>
        <v/>
      </c>
      <c r="L2438" s="29">
        <f>IF($D2438="","",IFERROR(INDEX(类别属性,MATCH($D2438,类别表,0)),""))</f>
        <v/>
      </c>
      <c r="M2438" s="18" t="n"/>
      <c r="N2438" s="18" t="n"/>
      <c r="O2438" s="26" t="n"/>
      <c r="P2438" s="21">
        <f>IF($C2438="","",IF(ISNA(MATCH($C2438,账户表,0)),"※这个账户不在【基础资料】的账户档案里",IF($B2438="","※没填日期，这一笔不会进任何月份的报表",IF(AND($F2438&lt;&gt;"",$G2438&lt;&gt;""),"※收入和支出不能同时填",IF(AND(N($F2438)=0,N($G2438)=0),"※收入和支出都没填",IF(OR(N($F2438)&lt;0,N($G2438)&lt;0),"※金额不能填负数，方向反了就换一列填",IF($D2438="","※没填收支类别，分类报表会漏掉这一笔",IF(ISNA(MATCH($D2438,类别表,0)),"※收支类别不在【基础资料】的清单里",IF(AND($L2438="内部转账",$M2438=""),"△内部转账要在「对方账户」写上另一头",IF(AND($L2438="内部转账",$M2438=$C2438),"※对方账户跟本账户是同一个",IF(AND($L2438&lt;&gt;"内部转账",$M2438&lt;&gt;""),"△填了对方账户，但类别不是内部转账",IF($H2438&lt;0,"△这一笔之后该账户余额成负数了，核一下",""))))))))))))</f>
        <v/>
      </c>
    </row>
    <row r="2439">
      <c r="A2439" s="17">
        <f>IF($C2439="","",COUNTA($C$5:$C2439))</f>
        <v/>
      </c>
      <c r="B2439" s="20" t="n"/>
      <c r="C2439" s="18" t="n"/>
      <c r="D2439" s="18" t="n"/>
      <c r="E2439" s="26" t="n"/>
      <c r="F2439" s="19" t="n"/>
      <c r="G2439" s="19" t="n"/>
      <c r="H2439" s="27">
        <f>IF($C2439="","",ROUND(SUMIF(账户表,$C2439,账户期初)+SUMIFS($F$5:F2439,$C$5:C2439,$C2439)-SUMIFS($G$5:G2439,$C$5:C2439,$C2439),2))</f>
        <v/>
      </c>
      <c r="I2439" s="18" t="n"/>
      <c r="J2439" s="18" t="n"/>
      <c r="K2439" s="28">
        <f>IF($B2439="","",--TEXT($B2439,"yyyymm"))</f>
        <v/>
      </c>
      <c r="L2439" s="29">
        <f>IF($D2439="","",IFERROR(INDEX(类别属性,MATCH($D2439,类别表,0)),""))</f>
        <v/>
      </c>
      <c r="M2439" s="18" t="n"/>
      <c r="N2439" s="18" t="n"/>
      <c r="O2439" s="26" t="n"/>
      <c r="P2439" s="21">
        <f>IF($C2439="","",IF(ISNA(MATCH($C2439,账户表,0)),"※这个账户不在【基础资料】的账户档案里",IF($B2439="","※没填日期，这一笔不会进任何月份的报表",IF(AND($F2439&lt;&gt;"",$G2439&lt;&gt;""),"※收入和支出不能同时填",IF(AND(N($F2439)=0,N($G2439)=0),"※收入和支出都没填",IF(OR(N($F2439)&lt;0,N($G2439)&lt;0),"※金额不能填负数，方向反了就换一列填",IF($D2439="","※没填收支类别，分类报表会漏掉这一笔",IF(ISNA(MATCH($D2439,类别表,0)),"※收支类别不在【基础资料】的清单里",IF(AND($L2439="内部转账",$M2439=""),"△内部转账要在「对方账户」写上另一头",IF(AND($L2439="内部转账",$M2439=$C2439),"※对方账户跟本账户是同一个",IF(AND($L2439&lt;&gt;"内部转账",$M2439&lt;&gt;""),"△填了对方账户，但类别不是内部转账",IF($H2439&lt;0,"△这一笔之后该账户余额成负数了，核一下",""))))))))))))</f>
        <v/>
      </c>
    </row>
    <row r="2440">
      <c r="A2440" s="17">
        <f>IF($C2440="","",COUNTA($C$5:$C2440))</f>
        <v/>
      </c>
      <c r="B2440" s="20" t="n"/>
      <c r="C2440" s="18" t="n"/>
      <c r="D2440" s="18" t="n"/>
      <c r="E2440" s="26" t="n"/>
      <c r="F2440" s="19" t="n"/>
      <c r="G2440" s="19" t="n"/>
      <c r="H2440" s="27">
        <f>IF($C2440="","",ROUND(SUMIF(账户表,$C2440,账户期初)+SUMIFS($F$5:F2440,$C$5:C2440,$C2440)-SUMIFS($G$5:G2440,$C$5:C2440,$C2440),2))</f>
        <v/>
      </c>
      <c r="I2440" s="18" t="n"/>
      <c r="J2440" s="18" t="n"/>
      <c r="K2440" s="28">
        <f>IF($B2440="","",--TEXT($B2440,"yyyymm"))</f>
        <v/>
      </c>
      <c r="L2440" s="29">
        <f>IF($D2440="","",IFERROR(INDEX(类别属性,MATCH($D2440,类别表,0)),""))</f>
        <v/>
      </c>
      <c r="M2440" s="18" t="n"/>
      <c r="N2440" s="18" t="n"/>
      <c r="O2440" s="26" t="n"/>
      <c r="P2440" s="21">
        <f>IF($C2440="","",IF(ISNA(MATCH($C2440,账户表,0)),"※这个账户不在【基础资料】的账户档案里",IF($B2440="","※没填日期，这一笔不会进任何月份的报表",IF(AND($F2440&lt;&gt;"",$G2440&lt;&gt;""),"※收入和支出不能同时填",IF(AND(N($F2440)=0,N($G2440)=0),"※收入和支出都没填",IF(OR(N($F2440)&lt;0,N($G2440)&lt;0),"※金额不能填负数，方向反了就换一列填",IF($D2440="","※没填收支类别，分类报表会漏掉这一笔",IF(ISNA(MATCH($D2440,类别表,0)),"※收支类别不在【基础资料】的清单里",IF(AND($L2440="内部转账",$M2440=""),"△内部转账要在「对方账户」写上另一头",IF(AND($L2440="内部转账",$M2440=$C2440),"※对方账户跟本账户是同一个",IF(AND($L2440&lt;&gt;"内部转账",$M2440&lt;&gt;""),"△填了对方账户，但类别不是内部转账",IF($H2440&lt;0,"△这一笔之后该账户余额成负数了，核一下",""))))))))))))</f>
        <v/>
      </c>
    </row>
    <row r="2441">
      <c r="A2441" s="17">
        <f>IF($C2441="","",COUNTA($C$5:$C2441))</f>
        <v/>
      </c>
      <c r="B2441" s="20" t="n"/>
      <c r="C2441" s="18" t="n"/>
      <c r="D2441" s="18" t="n"/>
      <c r="E2441" s="26" t="n"/>
      <c r="F2441" s="19" t="n"/>
      <c r="G2441" s="19" t="n"/>
      <c r="H2441" s="27">
        <f>IF($C2441="","",ROUND(SUMIF(账户表,$C2441,账户期初)+SUMIFS($F$5:F2441,$C$5:C2441,$C2441)-SUMIFS($G$5:G2441,$C$5:C2441,$C2441),2))</f>
        <v/>
      </c>
      <c r="I2441" s="18" t="n"/>
      <c r="J2441" s="18" t="n"/>
      <c r="K2441" s="28">
        <f>IF($B2441="","",--TEXT($B2441,"yyyymm"))</f>
        <v/>
      </c>
      <c r="L2441" s="29">
        <f>IF($D2441="","",IFERROR(INDEX(类别属性,MATCH($D2441,类别表,0)),""))</f>
        <v/>
      </c>
      <c r="M2441" s="18" t="n"/>
      <c r="N2441" s="18" t="n"/>
      <c r="O2441" s="26" t="n"/>
      <c r="P2441" s="21">
        <f>IF($C2441="","",IF(ISNA(MATCH($C2441,账户表,0)),"※这个账户不在【基础资料】的账户档案里",IF($B2441="","※没填日期，这一笔不会进任何月份的报表",IF(AND($F2441&lt;&gt;"",$G2441&lt;&gt;""),"※收入和支出不能同时填",IF(AND(N($F2441)=0,N($G2441)=0),"※收入和支出都没填",IF(OR(N($F2441)&lt;0,N($G2441)&lt;0),"※金额不能填负数，方向反了就换一列填",IF($D2441="","※没填收支类别，分类报表会漏掉这一笔",IF(ISNA(MATCH($D2441,类别表,0)),"※收支类别不在【基础资料】的清单里",IF(AND($L2441="内部转账",$M2441=""),"△内部转账要在「对方账户」写上另一头",IF(AND($L2441="内部转账",$M2441=$C2441),"※对方账户跟本账户是同一个",IF(AND($L2441&lt;&gt;"内部转账",$M2441&lt;&gt;""),"△填了对方账户，但类别不是内部转账",IF($H2441&lt;0,"△这一笔之后该账户余额成负数了，核一下",""))))))))))))</f>
        <v/>
      </c>
    </row>
    <row r="2442">
      <c r="A2442" s="17">
        <f>IF($C2442="","",COUNTA($C$5:$C2442))</f>
        <v/>
      </c>
      <c r="B2442" s="20" t="n"/>
      <c r="C2442" s="18" t="n"/>
      <c r="D2442" s="18" t="n"/>
      <c r="E2442" s="26" t="n"/>
      <c r="F2442" s="19" t="n"/>
      <c r="G2442" s="19" t="n"/>
      <c r="H2442" s="27">
        <f>IF($C2442="","",ROUND(SUMIF(账户表,$C2442,账户期初)+SUMIFS($F$5:F2442,$C$5:C2442,$C2442)-SUMIFS($G$5:G2442,$C$5:C2442,$C2442),2))</f>
        <v/>
      </c>
      <c r="I2442" s="18" t="n"/>
      <c r="J2442" s="18" t="n"/>
      <c r="K2442" s="28">
        <f>IF($B2442="","",--TEXT($B2442,"yyyymm"))</f>
        <v/>
      </c>
      <c r="L2442" s="29">
        <f>IF($D2442="","",IFERROR(INDEX(类别属性,MATCH($D2442,类别表,0)),""))</f>
        <v/>
      </c>
      <c r="M2442" s="18" t="n"/>
      <c r="N2442" s="18" t="n"/>
      <c r="O2442" s="26" t="n"/>
      <c r="P2442" s="21">
        <f>IF($C2442="","",IF(ISNA(MATCH($C2442,账户表,0)),"※这个账户不在【基础资料】的账户档案里",IF($B2442="","※没填日期，这一笔不会进任何月份的报表",IF(AND($F2442&lt;&gt;"",$G2442&lt;&gt;""),"※收入和支出不能同时填",IF(AND(N($F2442)=0,N($G2442)=0),"※收入和支出都没填",IF(OR(N($F2442)&lt;0,N($G2442)&lt;0),"※金额不能填负数，方向反了就换一列填",IF($D2442="","※没填收支类别，分类报表会漏掉这一笔",IF(ISNA(MATCH($D2442,类别表,0)),"※收支类别不在【基础资料】的清单里",IF(AND($L2442="内部转账",$M2442=""),"△内部转账要在「对方账户」写上另一头",IF(AND($L2442="内部转账",$M2442=$C2442),"※对方账户跟本账户是同一个",IF(AND($L2442&lt;&gt;"内部转账",$M2442&lt;&gt;""),"△填了对方账户，但类别不是内部转账",IF($H2442&lt;0,"△这一笔之后该账户余额成负数了，核一下",""))))))))))))</f>
        <v/>
      </c>
    </row>
    <row r="2443">
      <c r="A2443" s="17">
        <f>IF($C2443="","",COUNTA($C$5:$C2443))</f>
        <v/>
      </c>
      <c r="B2443" s="20" t="n"/>
      <c r="C2443" s="18" t="n"/>
      <c r="D2443" s="18" t="n"/>
      <c r="E2443" s="26" t="n"/>
      <c r="F2443" s="19" t="n"/>
      <c r="G2443" s="19" t="n"/>
      <c r="H2443" s="27">
        <f>IF($C2443="","",ROUND(SUMIF(账户表,$C2443,账户期初)+SUMIFS($F$5:F2443,$C$5:C2443,$C2443)-SUMIFS($G$5:G2443,$C$5:C2443,$C2443),2))</f>
        <v/>
      </c>
      <c r="I2443" s="18" t="n"/>
      <c r="J2443" s="18" t="n"/>
      <c r="K2443" s="28">
        <f>IF($B2443="","",--TEXT($B2443,"yyyymm"))</f>
        <v/>
      </c>
      <c r="L2443" s="29">
        <f>IF($D2443="","",IFERROR(INDEX(类别属性,MATCH($D2443,类别表,0)),""))</f>
        <v/>
      </c>
      <c r="M2443" s="18" t="n"/>
      <c r="N2443" s="18" t="n"/>
      <c r="O2443" s="26" t="n"/>
      <c r="P2443" s="21">
        <f>IF($C2443="","",IF(ISNA(MATCH($C2443,账户表,0)),"※这个账户不在【基础资料】的账户档案里",IF($B2443="","※没填日期，这一笔不会进任何月份的报表",IF(AND($F2443&lt;&gt;"",$G2443&lt;&gt;""),"※收入和支出不能同时填",IF(AND(N($F2443)=0,N($G2443)=0),"※收入和支出都没填",IF(OR(N($F2443)&lt;0,N($G2443)&lt;0),"※金额不能填负数，方向反了就换一列填",IF($D2443="","※没填收支类别，分类报表会漏掉这一笔",IF(ISNA(MATCH($D2443,类别表,0)),"※收支类别不在【基础资料】的清单里",IF(AND($L2443="内部转账",$M2443=""),"△内部转账要在「对方账户」写上另一头",IF(AND($L2443="内部转账",$M2443=$C2443),"※对方账户跟本账户是同一个",IF(AND($L2443&lt;&gt;"内部转账",$M2443&lt;&gt;""),"△填了对方账户，但类别不是内部转账",IF($H2443&lt;0,"△这一笔之后该账户余额成负数了，核一下",""))))))))))))</f>
        <v/>
      </c>
    </row>
    <row r="2444">
      <c r="A2444" s="17">
        <f>IF($C2444="","",COUNTA($C$5:$C2444))</f>
        <v/>
      </c>
      <c r="B2444" s="20" t="n"/>
      <c r="C2444" s="18" t="n"/>
      <c r="D2444" s="18" t="n"/>
      <c r="E2444" s="26" t="n"/>
      <c r="F2444" s="19" t="n"/>
      <c r="G2444" s="19" t="n"/>
      <c r="H2444" s="27">
        <f>IF($C2444="","",ROUND(SUMIF(账户表,$C2444,账户期初)+SUMIFS($F$5:F2444,$C$5:C2444,$C2444)-SUMIFS($G$5:G2444,$C$5:C2444,$C2444),2))</f>
        <v/>
      </c>
      <c r="I2444" s="18" t="n"/>
      <c r="J2444" s="18" t="n"/>
      <c r="K2444" s="28">
        <f>IF($B2444="","",--TEXT($B2444,"yyyymm"))</f>
        <v/>
      </c>
      <c r="L2444" s="29">
        <f>IF($D2444="","",IFERROR(INDEX(类别属性,MATCH($D2444,类别表,0)),""))</f>
        <v/>
      </c>
      <c r="M2444" s="18" t="n"/>
      <c r="N2444" s="18" t="n"/>
      <c r="O2444" s="26" t="n"/>
      <c r="P2444" s="21">
        <f>IF($C2444="","",IF(ISNA(MATCH($C2444,账户表,0)),"※这个账户不在【基础资料】的账户档案里",IF($B2444="","※没填日期，这一笔不会进任何月份的报表",IF(AND($F2444&lt;&gt;"",$G2444&lt;&gt;""),"※收入和支出不能同时填",IF(AND(N($F2444)=0,N($G2444)=0),"※收入和支出都没填",IF(OR(N($F2444)&lt;0,N($G2444)&lt;0),"※金额不能填负数，方向反了就换一列填",IF($D2444="","※没填收支类别，分类报表会漏掉这一笔",IF(ISNA(MATCH($D2444,类别表,0)),"※收支类别不在【基础资料】的清单里",IF(AND($L2444="内部转账",$M2444=""),"△内部转账要在「对方账户」写上另一头",IF(AND($L2444="内部转账",$M2444=$C2444),"※对方账户跟本账户是同一个",IF(AND($L2444&lt;&gt;"内部转账",$M2444&lt;&gt;""),"△填了对方账户，但类别不是内部转账",IF($H2444&lt;0,"△这一笔之后该账户余额成负数了，核一下",""))))))))))))</f>
        <v/>
      </c>
    </row>
    <row r="2445">
      <c r="A2445" s="17">
        <f>IF($C2445="","",COUNTA($C$5:$C2445))</f>
        <v/>
      </c>
      <c r="B2445" s="20" t="n"/>
      <c r="C2445" s="18" t="n"/>
      <c r="D2445" s="18" t="n"/>
      <c r="E2445" s="26" t="n"/>
      <c r="F2445" s="19" t="n"/>
      <c r="G2445" s="19" t="n"/>
      <c r="H2445" s="27">
        <f>IF($C2445="","",ROUND(SUMIF(账户表,$C2445,账户期初)+SUMIFS($F$5:F2445,$C$5:C2445,$C2445)-SUMIFS($G$5:G2445,$C$5:C2445,$C2445),2))</f>
        <v/>
      </c>
      <c r="I2445" s="18" t="n"/>
      <c r="J2445" s="18" t="n"/>
      <c r="K2445" s="28">
        <f>IF($B2445="","",--TEXT($B2445,"yyyymm"))</f>
        <v/>
      </c>
      <c r="L2445" s="29">
        <f>IF($D2445="","",IFERROR(INDEX(类别属性,MATCH($D2445,类别表,0)),""))</f>
        <v/>
      </c>
      <c r="M2445" s="18" t="n"/>
      <c r="N2445" s="18" t="n"/>
      <c r="O2445" s="26" t="n"/>
      <c r="P2445" s="21">
        <f>IF($C2445="","",IF(ISNA(MATCH($C2445,账户表,0)),"※这个账户不在【基础资料】的账户档案里",IF($B2445="","※没填日期，这一笔不会进任何月份的报表",IF(AND($F2445&lt;&gt;"",$G2445&lt;&gt;""),"※收入和支出不能同时填",IF(AND(N($F2445)=0,N($G2445)=0),"※收入和支出都没填",IF(OR(N($F2445)&lt;0,N($G2445)&lt;0),"※金额不能填负数，方向反了就换一列填",IF($D2445="","※没填收支类别，分类报表会漏掉这一笔",IF(ISNA(MATCH($D2445,类别表,0)),"※收支类别不在【基础资料】的清单里",IF(AND($L2445="内部转账",$M2445=""),"△内部转账要在「对方账户」写上另一头",IF(AND($L2445="内部转账",$M2445=$C2445),"※对方账户跟本账户是同一个",IF(AND($L2445&lt;&gt;"内部转账",$M2445&lt;&gt;""),"△填了对方账户，但类别不是内部转账",IF($H2445&lt;0,"△这一笔之后该账户余额成负数了，核一下",""))))))))))))</f>
        <v/>
      </c>
    </row>
    <row r="2446">
      <c r="A2446" s="17">
        <f>IF($C2446="","",COUNTA($C$5:$C2446))</f>
        <v/>
      </c>
      <c r="B2446" s="20" t="n"/>
      <c r="C2446" s="18" t="n"/>
      <c r="D2446" s="18" t="n"/>
      <c r="E2446" s="26" t="n"/>
      <c r="F2446" s="19" t="n"/>
      <c r="G2446" s="19" t="n"/>
      <c r="H2446" s="27">
        <f>IF($C2446="","",ROUND(SUMIF(账户表,$C2446,账户期初)+SUMIFS($F$5:F2446,$C$5:C2446,$C2446)-SUMIFS($G$5:G2446,$C$5:C2446,$C2446),2))</f>
        <v/>
      </c>
      <c r="I2446" s="18" t="n"/>
      <c r="J2446" s="18" t="n"/>
      <c r="K2446" s="28">
        <f>IF($B2446="","",--TEXT($B2446,"yyyymm"))</f>
        <v/>
      </c>
      <c r="L2446" s="29">
        <f>IF($D2446="","",IFERROR(INDEX(类别属性,MATCH($D2446,类别表,0)),""))</f>
        <v/>
      </c>
      <c r="M2446" s="18" t="n"/>
      <c r="N2446" s="18" t="n"/>
      <c r="O2446" s="26" t="n"/>
      <c r="P2446" s="21">
        <f>IF($C2446="","",IF(ISNA(MATCH($C2446,账户表,0)),"※这个账户不在【基础资料】的账户档案里",IF($B2446="","※没填日期，这一笔不会进任何月份的报表",IF(AND($F2446&lt;&gt;"",$G2446&lt;&gt;""),"※收入和支出不能同时填",IF(AND(N($F2446)=0,N($G2446)=0),"※收入和支出都没填",IF(OR(N($F2446)&lt;0,N($G2446)&lt;0),"※金额不能填负数，方向反了就换一列填",IF($D2446="","※没填收支类别，分类报表会漏掉这一笔",IF(ISNA(MATCH($D2446,类别表,0)),"※收支类别不在【基础资料】的清单里",IF(AND($L2446="内部转账",$M2446=""),"△内部转账要在「对方账户」写上另一头",IF(AND($L2446="内部转账",$M2446=$C2446),"※对方账户跟本账户是同一个",IF(AND($L2446&lt;&gt;"内部转账",$M2446&lt;&gt;""),"△填了对方账户，但类别不是内部转账",IF($H2446&lt;0,"△这一笔之后该账户余额成负数了，核一下",""))))))))))))</f>
        <v/>
      </c>
    </row>
    <row r="2447">
      <c r="A2447" s="17">
        <f>IF($C2447="","",COUNTA($C$5:$C2447))</f>
        <v/>
      </c>
      <c r="B2447" s="20" t="n"/>
      <c r="C2447" s="18" t="n"/>
      <c r="D2447" s="18" t="n"/>
      <c r="E2447" s="26" t="n"/>
      <c r="F2447" s="19" t="n"/>
      <c r="G2447" s="19" t="n"/>
      <c r="H2447" s="27">
        <f>IF($C2447="","",ROUND(SUMIF(账户表,$C2447,账户期初)+SUMIFS($F$5:F2447,$C$5:C2447,$C2447)-SUMIFS($G$5:G2447,$C$5:C2447,$C2447),2))</f>
        <v/>
      </c>
      <c r="I2447" s="18" t="n"/>
      <c r="J2447" s="18" t="n"/>
      <c r="K2447" s="28">
        <f>IF($B2447="","",--TEXT($B2447,"yyyymm"))</f>
        <v/>
      </c>
      <c r="L2447" s="29">
        <f>IF($D2447="","",IFERROR(INDEX(类别属性,MATCH($D2447,类别表,0)),""))</f>
        <v/>
      </c>
      <c r="M2447" s="18" t="n"/>
      <c r="N2447" s="18" t="n"/>
      <c r="O2447" s="26" t="n"/>
      <c r="P2447" s="21">
        <f>IF($C2447="","",IF(ISNA(MATCH($C2447,账户表,0)),"※这个账户不在【基础资料】的账户档案里",IF($B2447="","※没填日期，这一笔不会进任何月份的报表",IF(AND($F2447&lt;&gt;"",$G2447&lt;&gt;""),"※收入和支出不能同时填",IF(AND(N($F2447)=0,N($G2447)=0),"※收入和支出都没填",IF(OR(N($F2447)&lt;0,N($G2447)&lt;0),"※金额不能填负数，方向反了就换一列填",IF($D2447="","※没填收支类别，分类报表会漏掉这一笔",IF(ISNA(MATCH($D2447,类别表,0)),"※收支类别不在【基础资料】的清单里",IF(AND($L2447="内部转账",$M2447=""),"△内部转账要在「对方账户」写上另一头",IF(AND($L2447="内部转账",$M2447=$C2447),"※对方账户跟本账户是同一个",IF(AND($L2447&lt;&gt;"内部转账",$M2447&lt;&gt;""),"△填了对方账户，但类别不是内部转账",IF($H2447&lt;0,"△这一笔之后该账户余额成负数了，核一下",""))))))))))))</f>
        <v/>
      </c>
    </row>
    <row r="2448">
      <c r="A2448" s="17">
        <f>IF($C2448="","",COUNTA($C$5:$C2448))</f>
        <v/>
      </c>
      <c r="B2448" s="20" t="n"/>
      <c r="C2448" s="18" t="n"/>
      <c r="D2448" s="18" t="n"/>
      <c r="E2448" s="26" t="n"/>
      <c r="F2448" s="19" t="n"/>
      <c r="G2448" s="19" t="n"/>
      <c r="H2448" s="27">
        <f>IF($C2448="","",ROUND(SUMIF(账户表,$C2448,账户期初)+SUMIFS($F$5:F2448,$C$5:C2448,$C2448)-SUMIFS($G$5:G2448,$C$5:C2448,$C2448),2))</f>
        <v/>
      </c>
      <c r="I2448" s="18" t="n"/>
      <c r="J2448" s="18" t="n"/>
      <c r="K2448" s="28">
        <f>IF($B2448="","",--TEXT($B2448,"yyyymm"))</f>
        <v/>
      </c>
      <c r="L2448" s="29">
        <f>IF($D2448="","",IFERROR(INDEX(类别属性,MATCH($D2448,类别表,0)),""))</f>
        <v/>
      </c>
      <c r="M2448" s="18" t="n"/>
      <c r="N2448" s="18" t="n"/>
      <c r="O2448" s="26" t="n"/>
      <c r="P2448" s="21">
        <f>IF($C2448="","",IF(ISNA(MATCH($C2448,账户表,0)),"※这个账户不在【基础资料】的账户档案里",IF($B2448="","※没填日期，这一笔不会进任何月份的报表",IF(AND($F2448&lt;&gt;"",$G2448&lt;&gt;""),"※收入和支出不能同时填",IF(AND(N($F2448)=0,N($G2448)=0),"※收入和支出都没填",IF(OR(N($F2448)&lt;0,N($G2448)&lt;0),"※金额不能填负数，方向反了就换一列填",IF($D2448="","※没填收支类别，分类报表会漏掉这一笔",IF(ISNA(MATCH($D2448,类别表,0)),"※收支类别不在【基础资料】的清单里",IF(AND($L2448="内部转账",$M2448=""),"△内部转账要在「对方账户」写上另一头",IF(AND($L2448="内部转账",$M2448=$C2448),"※对方账户跟本账户是同一个",IF(AND($L2448&lt;&gt;"内部转账",$M2448&lt;&gt;""),"△填了对方账户，但类别不是内部转账",IF($H2448&lt;0,"△这一笔之后该账户余额成负数了，核一下",""))))))))))))</f>
        <v/>
      </c>
    </row>
    <row r="2449">
      <c r="A2449" s="17">
        <f>IF($C2449="","",COUNTA($C$5:$C2449))</f>
        <v/>
      </c>
      <c r="B2449" s="20" t="n"/>
      <c r="C2449" s="18" t="n"/>
      <c r="D2449" s="18" t="n"/>
      <c r="E2449" s="26" t="n"/>
      <c r="F2449" s="19" t="n"/>
      <c r="G2449" s="19" t="n"/>
      <c r="H2449" s="27">
        <f>IF($C2449="","",ROUND(SUMIF(账户表,$C2449,账户期初)+SUMIFS($F$5:F2449,$C$5:C2449,$C2449)-SUMIFS($G$5:G2449,$C$5:C2449,$C2449),2))</f>
        <v/>
      </c>
      <c r="I2449" s="18" t="n"/>
      <c r="J2449" s="18" t="n"/>
      <c r="K2449" s="28">
        <f>IF($B2449="","",--TEXT($B2449,"yyyymm"))</f>
        <v/>
      </c>
      <c r="L2449" s="29">
        <f>IF($D2449="","",IFERROR(INDEX(类别属性,MATCH($D2449,类别表,0)),""))</f>
        <v/>
      </c>
      <c r="M2449" s="18" t="n"/>
      <c r="N2449" s="18" t="n"/>
      <c r="O2449" s="26" t="n"/>
      <c r="P2449" s="21">
        <f>IF($C2449="","",IF(ISNA(MATCH($C2449,账户表,0)),"※这个账户不在【基础资料】的账户档案里",IF($B2449="","※没填日期，这一笔不会进任何月份的报表",IF(AND($F2449&lt;&gt;"",$G2449&lt;&gt;""),"※收入和支出不能同时填",IF(AND(N($F2449)=0,N($G2449)=0),"※收入和支出都没填",IF(OR(N($F2449)&lt;0,N($G2449)&lt;0),"※金额不能填负数，方向反了就换一列填",IF($D2449="","※没填收支类别，分类报表会漏掉这一笔",IF(ISNA(MATCH($D2449,类别表,0)),"※收支类别不在【基础资料】的清单里",IF(AND($L2449="内部转账",$M2449=""),"△内部转账要在「对方账户」写上另一头",IF(AND($L2449="内部转账",$M2449=$C2449),"※对方账户跟本账户是同一个",IF(AND($L2449&lt;&gt;"内部转账",$M2449&lt;&gt;""),"△填了对方账户，但类别不是内部转账",IF($H2449&lt;0,"△这一笔之后该账户余额成负数了，核一下",""))))))))))))</f>
        <v/>
      </c>
    </row>
    <row r="2450">
      <c r="A2450" s="17">
        <f>IF($C2450="","",COUNTA($C$5:$C2450))</f>
        <v/>
      </c>
      <c r="B2450" s="20" t="n"/>
      <c r="C2450" s="18" t="n"/>
      <c r="D2450" s="18" t="n"/>
      <c r="E2450" s="26" t="n"/>
      <c r="F2450" s="19" t="n"/>
      <c r="G2450" s="19" t="n"/>
      <c r="H2450" s="27">
        <f>IF($C2450="","",ROUND(SUMIF(账户表,$C2450,账户期初)+SUMIFS($F$5:F2450,$C$5:C2450,$C2450)-SUMIFS($G$5:G2450,$C$5:C2450,$C2450),2))</f>
        <v/>
      </c>
      <c r="I2450" s="18" t="n"/>
      <c r="J2450" s="18" t="n"/>
      <c r="K2450" s="28">
        <f>IF($B2450="","",--TEXT($B2450,"yyyymm"))</f>
        <v/>
      </c>
      <c r="L2450" s="29">
        <f>IF($D2450="","",IFERROR(INDEX(类别属性,MATCH($D2450,类别表,0)),""))</f>
        <v/>
      </c>
      <c r="M2450" s="18" t="n"/>
      <c r="N2450" s="18" t="n"/>
      <c r="O2450" s="26" t="n"/>
      <c r="P2450" s="21">
        <f>IF($C2450="","",IF(ISNA(MATCH($C2450,账户表,0)),"※这个账户不在【基础资料】的账户档案里",IF($B2450="","※没填日期，这一笔不会进任何月份的报表",IF(AND($F2450&lt;&gt;"",$G2450&lt;&gt;""),"※收入和支出不能同时填",IF(AND(N($F2450)=0,N($G2450)=0),"※收入和支出都没填",IF(OR(N($F2450)&lt;0,N($G2450)&lt;0),"※金额不能填负数，方向反了就换一列填",IF($D2450="","※没填收支类别，分类报表会漏掉这一笔",IF(ISNA(MATCH($D2450,类别表,0)),"※收支类别不在【基础资料】的清单里",IF(AND($L2450="内部转账",$M2450=""),"△内部转账要在「对方账户」写上另一头",IF(AND($L2450="内部转账",$M2450=$C2450),"※对方账户跟本账户是同一个",IF(AND($L2450&lt;&gt;"内部转账",$M2450&lt;&gt;""),"△填了对方账户，但类别不是内部转账",IF($H2450&lt;0,"△这一笔之后该账户余额成负数了，核一下",""))))))))))))</f>
        <v/>
      </c>
    </row>
    <row r="2451">
      <c r="A2451" s="17">
        <f>IF($C2451="","",COUNTA($C$5:$C2451))</f>
        <v/>
      </c>
      <c r="B2451" s="20" t="n"/>
      <c r="C2451" s="18" t="n"/>
      <c r="D2451" s="18" t="n"/>
      <c r="E2451" s="26" t="n"/>
      <c r="F2451" s="19" t="n"/>
      <c r="G2451" s="19" t="n"/>
      <c r="H2451" s="27">
        <f>IF($C2451="","",ROUND(SUMIF(账户表,$C2451,账户期初)+SUMIFS($F$5:F2451,$C$5:C2451,$C2451)-SUMIFS($G$5:G2451,$C$5:C2451,$C2451),2))</f>
        <v/>
      </c>
      <c r="I2451" s="18" t="n"/>
      <c r="J2451" s="18" t="n"/>
      <c r="K2451" s="28">
        <f>IF($B2451="","",--TEXT($B2451,"yyyymm"))</f>
        <v/>
      </c>
      <c r="L2451" s="29">
        <f>IF($D2451="","",IFERROR(INDEX(类别属性,MATCH($D2451,类别表,0)),""))</f>
        <v/>
      </c>
      <c r="M2451" s="18" t="n"/>
      <c r="N2451" s="18" t="n"/>
      <c r="O2451" s="26" t="n"/>
      <c r="P2451" s="21">
        <f>IF($C2451="","",IF(ISNA(MATCH($C2451,账户表,0)),"※这个账户不在【基础资料】的账户档案里",IF($B2451="","※没填日期，这一笔不会进任何月份的报表",IF(AND($F2451&lt;&gt;"",$G2451&lt;&gt;""),"※收入和支出不能同时填",IF(AND(N($F2451)=0,N($G2451)=0),"※收入和支出都没填",IF(OR(N($F2451)&lt;0,N($G2451)&lt;0),"※金额不能填负数，方向反了就换一列填",IF($D2451="","※没填收支类别，分类报表会漏掉这一笔",IF(ISNA(MATCH($D2451,类别表,0)),"※收支类别不在【基础资料】的清单里",IF(AND($L2451="内部转账",$M2451=""),"△内部转账要在「对方账户」写上另一头",IF(AND($L2451="内部转账",$M2451=$C2451),"※对方账户跟本账户是同一个",IF(AND($L2451&lt;&gt;"内部转账",$M2451&lt;&gt;""),"△填了对方账户，但类别不是内部转账",IF($H2451&lt;0,"△这一笔之后该账户余额成负数了，核一下",""))))))))))))</f>
        <v/>
      </c>
    </row>
    <row r="2452">
      <c r="A2452" s="17">
        <f>IF($C2452="","",COUNTA($C$5:$C2452))</f>
        <v/>
      </c>
      <c r="B2452" s="20" t="n"/>
      <c r="C2452" s="18" t="n"/>
      <c r="D2452" s="18" t="n"/>
      <c r="E2452" s="26" t="n"/>
      <c r="F2452" s="19" t="n"/>
      <c r="G2452" s="19" t="n"/>
      <c r="H2452" s="27">
        <f>IF($C2452="","",ROUND(SUMIF(账户表,$C2452,账户期初)+SUMIFS($F$5:F2452,$C$5:C2452,$C2452)-SUMIFS($G$5:G2452,$C$5:C2452,$C2452),2))</f>
        <v/>
      </c>
      <c r="I2452" s="18" t="n"/>
      <c r="J2452" s="18" t="n"/>
      <c r="K2452" s="28">
        <f>IF($B2452="","",--TEXT($B2452,"yyyymm"))</f>
        <v/>
      </c>
      <c r="L2452" s="29">
        <f>IF($D2452="","",IFERROR(INDEX(类别属性,MATCH($D2452,类别表,0)),""))</f>
        <v/>
      </c>
      <c r="M2452" s="18" t="n"/>
      <c r="N2452" s="18" t="n"/>
      <c r="O2452" s="26" t="n"/>
      <c r="P2452" s="21">
        <f>IF($C2452="","",IF(ISNA(MATCH($C2452,账户表,0)),"※这个账户不在【基础资料】的账户档案里",IF($B2452="","※没填日期，这一笔不会进任何月份的报表",IF(AND($F2452&lt;&gt;"",$G2452&lt;&gt;""),"※收入和支出不能同时填",IF(AND(N($F2452)=0,N($G2452)=0),"※收入和支出都没填",IF(OR(N($F2452)&lt;0,N($G2452)&lt;0),"※金额不能填负数，方向反了就换一列填",IF($D2452="","※没填收支类别，分类报表会漏掉这一笔",IF(ISNA(MATCH($D2452,类别表,0)),"※收支类别不在【基础资料】的清单里",IF(AND($L2452="内部转账",$M2452=""),"△内部转账要在「对方账户」写上另一头",IF(AND($L2452="内部转账",$M2452=$C2452),"※对方账户跟本账户是同一个",IF(AND($L2452&lt;&gt;"内部转账",$M2452&lt;&gt;""),"△填了对方账户，但类别不是内部转账",IF($H2452&lt;0,"△这一笔之后该账户余额成负数了，核一下",""))))))))))))</f>
        <v/>
      </c>
    </row>
    <row r="2453">
      <c r="A2453" s="17">
        <f>IF($C2453="","",COUNTA($C$5:$C2453))</f>
        <v/>
      </c>
      <c r="B2453" s="20" t="n"/>
      <c r="C2453" s="18" t="n"/>
      <c r="D2453" s="18" t="n"/>
      <c r="E2453" s="26" t="n"/>
      <c r="F2453" s="19" t="n"/>
      <c r="G2453" s="19" t="n"/>
      <c r="H2453" s="27">
        <f>IF($C2453="","",ROUND(SUMIF(账户表,$C2453,账户期初)+SUMIFS($F$5:F2453,$C$5:C2453,$C2453)-SUMIFS($G$5:G2453,$C$5:C2453,$C2453),2))</f>
        <v/>
      </c>
      <c r="I2453" s="18" t="n"/>
      <c r="J2453" s="18" t="n"/>
      <c r="K2453" s="28">
        <f>IF($B2453="","",--TEXT($B2453,"yyyymm"))</f>
        <v/>
      </c>
      <c r="L2453" s="29">
        <f>IF($D2453="","",IFERROR(INDEX(类别属性,MATCH($D2453,类别表,0)),""))</f>
        <v/>
      </c>
      <c r="M2453" s="18" t="n"/>
      <c r="N2453" s="18" t="n"/>
      <c r="O2453" s="26" t="n"/>
      <c r="P2453" s="21">
        <f>IF($C2453="","",IF(ISNA(MATCH($C2453,账户表,0)),"※这个账户不在【基础资料】的账户档案里",IF($B2453="","※没填日期，这一笔不会进任何月份的报表",IF(AND($F2453&lt;&gt;"",$G2453&lt;&gt;""),"※收入和支出不能同时填",IF(AND(N($F2453)=0,N($G2453)=0),"※收入和支出都没填",IF(OR(N($F2453)&lt;0,N($G2453)&lt;0),"※金额不能填负数，方向反了就换一列填",IF($D2453="","※没填收支类别，分类报表会漏掉这一笔",IF(ISNA(MATCH($D2453,类别表,0)),"※收支类别不在【基础资料】的清单里",IF(AND($L2453="内部转账",$M2453=""),"△内部转账要在「对方账户」写上另一头",IF(AND($L2453="内部转账",$M2453=$C2453),"※对方账户跟本账户是同一个",IF(AND($L2453&lt;&gt;"内部转账",$M2453&lt;&gt;""),"△填了对方账户，但类别不是内部转账",IF($H2453&lt;0,"△这一笔之后该账户余额成负数了，核一下",""))))))))))))</f>
        <v/>
      </c>
    </row>
    <row r="2454">
      <c r="A2454" s="17">
        <f>IF($C2454="","",COUNTA($C$5:$C2454))</f>
        <v/>
      </c>
      <c r="B2454" s="20" t="n"/>
      <c r="C2454" s="18" t="n"/>
      <c r="D2454" s="18" t="n"/>
      <c r="E2454" s="26" t="n"/>
      <c r="F2454" s="19" t="n"/>
      <c r="G2454" s="19" t="n"/>
      <c r="H2454" s="27">
        <f>IF($C2454="","",ROUND(SUMIF(账户表,$C2454,账户期初)+SUMIFS($F$5:F2454,$C$5:C2454,$C2454)-SUMIFS($G$5:G2454,$C$5:C2454,$C2454),2))</f>
        <v/>
      </c>
      <c r="I2454" s="18" t="n"/>
      <c r="J2454" s="18" t="n"/>
      <c r="K2454" s="28">
        <f>IF($B2454="","",--TEXT($B2454,"yyyymm"))</f>
        <v/>
      </c>
      <c r="L2454" s="29">
        <f>IF($D2454="","",IFERROR(INDEX(类别属性,MATCH($D2454,类别表,0)),""))</f>
        <v/>
      </c>
      <c r="M2454" s="18" t="n"/>
      <c r="N2454" s="18" t="n"/>
      <c r="O2454" s="26" t="n"/>
      <c r="P2454" s="21">
        <f>IF($C2454="","",IF(ISNA(MATCH($C2454,账户表,0)),"※这个账户不在【基础资料】的账户档案里",IF($B2454="","※没填日期，这一笔不会进任何月份的报表",IF(AND($F2454&lt;&gt;"",$G2454&lt;&gt;""),"※收入和支出不能同时填",IF(AND(N($F2454)=0,N($G2454)=0),"※收入和支出都没填",IF(OR(N($F2454)&lt;0,N($G2454)&lt;0),"※金额不能填负数，方向反了就换一列填",IF($D2454="","※没填收支类别，分类报表会漏掉这一笔",IF(ISNA(MATCH($D2454,类别表,0)),"※收支类别不在【基础资料】的清单里",IF(AND($L2454="内部转账",$M2454=""),"△内部转账要在「对方账户」写上另一头",IF(AND($L2454="内部转账",$M2454=$C2454),"※对方账户跟本账户是同一个",IF(AND($L2454&lt;&gt;"内部转账",$M2454&lt;&gt;""),"△填了对方账户，但类别不是内部转账",IF($H2454&lt;0,"△这一笔之后该账户余额成负数了，核一下",""))))))))))))</f>
        <v/>
      </c>
    </row>
    <row r="2455">
      <c r="A2455" s="17">
        <f>IF($C2455="","",COUNTA($C$5:$C2455))</f>
        <v/>
      </c>
      <c r="B2455" s="20" t="n"/>
      <c r="C2455" s="18" t="n"/>
      <c r="D2455" s="18" t="n"/>
      <c r="E2455" s="26" t="n"/>
      <c r="F2455" s="19" t="n"/>
      <c r="G2455" s="19" t="n"/>
      <c r="H2455" s="27">
        <f>IF($C2455="","",ROUND(SUMIF(账户表,$C2455,账户期初)+SUMIFS($F$5:F2455,$C$5:C2455,$C2455)-SUMIFS($G$5:G2455,$C$5:C2455,$C2455),2))</f>
        <v/>
      </c>
      <c r="I2455" s="18" t="n"/>
      <c r="J2455" s="18" t="n"/>
      <c r="K2455" s="28">
        <f>IF($B2455="","",--TEXT($B2455,"yyyymm"))</f>
        <v/>
      </c>
      <c r="L2455" s="29">
        <f>IF($D2455="","",IFERROR(INDEX(类别属性,MATCH($D2455,类别表,0)),""))</f>
        <v/>
      </c>
      <c r="M2455" s="18" t="n"/>
      <c r="N2455" s="18" t="n"/>
      <c r="O2455" s="26" t="n"/>
      <c r="P2455" s="21">
        <f>IF($C2455="","",IF(ISNA(MATCH($C2455,账户表,0)),"※这个账户不在【基础资料】的账户档案里",IF($B2455="","※没填日期，这一笔不会进任何月份的报表",IF(AND($F2455&lt;&gt;"",$G2455&lt;&gt;""),"※收入和支出不能同时填",IF(AND(N($F2455)=0,N($G2455)=0),"※收入和支出都没填",IF(OR(N($F2455)&lt;0,N($G2455)&lt;0),"※金额不能填负数，方向反了就换一列填",IF($D2455="","※没填收支类别，分类报表会漏掉这一笔",IF(ISNA(MATCH($D2455,类别表,0)),"※收支类别不在【基础资料】的清单里",IF(AND($L2455="内部转账",$M2455=""),"△内部转账要在「对方账户」写上另一头",IF(AND($L2455="内部转账",$M2455=$C2455),"※对方账户跟本账户是同一个",IF(AND($L2455&lt;&gt;"内部转账",$M2455&lt;&gt;""),"△填了对方账户，但类别不是内部转账",IF($H2455&lt;0,"△这一笔之后该账户余额成负数了，核一下",""))))))))))))</f>
        <v/>
      </c>
    </row>
    <row r="2456">
      <c r="A2456" s="17">
        <f>IF($C2456="","",COUNTA($C$5:$C2456))</f>
        <v/>
      </c>
      <c r="B2456" s="20" t="n"/>
      <c r="C2456" s="18" t="n"/>
      <c r="D2456" s="18" t="n"/>
      <c r="E2456" s="26" t="n"/>
      <c r="F2456" s="19" t="n"/>
      <c r="G2456" s="19" t="n"/>
      <c r="H2456" s="27">
        <f>IF($C2456="","",ROUND(SUMIF(账户表,$C2456,账户期初)+SUMIFS($F$5:F2456,$C$5:C2456,$C2456)-SUMIFS($G$5:G2456,$C$5:C2456,$C2456),2))</f>
        <v/>
      </c>
      <c r="I2456" s="18" t="n"/>
      <c r="J2456" s="18" t="n"/>
      <c r="K2456" s="28">
        <f>IF($B2456="","",--TEXT($B2456,"yyyymm"))</f>
        <v/>
      </c>
      <c r="L2456" s="29">
        <f>IF($D2456="","",IFERROR(INDEX(类别属性,MATCH($D2456,类别表,0)),""))</f>
        <v/>
      </c>
      <c r="M2456" s="18" t="n"/>
      <c r="N2456" s="18" t="n"/>
      <c r="O2456" s="26" t="n"/>
      <c r="P2456" s="21">
        <f>IF($C2456="","",IF(ISNA(MATCH($C2456,账户表,0)),"※这个账户不在【基础资料】的账户档案里",IF($B2456="","※没填日期，这一笔不会进任何月份的报表",IF(AND($F2456&lt;&gt;"",$G2456&lt;&gt;""),"※收入和支出不能同时填",IF(AND(N($F2456)=0,N($G2456)=0),"※收入和支出都没填",IF(OR(N($F2456)&lt;0,N($G2456)&lt;0),"※金额不能填负数，方向反了就换一列填",IF($D2456="","※没填收支类别，分类报表会漏掉这一笔",IF(ISNA(MATCH($D2456,类别表,0)),"※收支类别不在【基础资料】的清单里",IF(AND($L2456="内部转账",$M2456=""),"△内部转账要在「对方账户」写上另一头",IF(AND($L2456="内部转账",$M2456=$C2456),"※对方账户跟本账户是同一个",IF(AND($L2456&lt;&gt;"内部转账",$M2456&lt;&gt;""),"△填了对方账户，但类别不是内部转账",IF($H2456&lt;0,"△这一笔之后该账户余额成负数了，核一下",""))))))))))))</f>
        <v/>
      </c>
    </row>
    <row r="2457">
      <c r="A2457" s="17">
        <f>IF($C2457="","",COUNTA($C$5:$C2457))</f>
        <v/>
      </c>
      <c r="B2457" s="20" t="n"/>
      <c r="C2457" s="18" t="n"/>
      <c r="D2457" s="18" t="n"/>
      <c r="E2457" s="26" t="n"/>
      <c r="F2457" s="19" t="n"/>
      <c r="G2457" s="19" t="n"/>
      <c r="H2457" s="27">
        <f>IF($C2457="","",ROUND(SUMIF(账户表,$C2457,账户期初)+SUMIFS($F$5:F2457,$C$5:C2457,$C2457)-SUMIFS($G$5:G2457,$C$5:C2457,$C2457),2))</f>
        <v/>
      </c>
      <c r="I2457" s="18" t="n"/>
      <c r="J2457" s="18" t="n"/>
      <c r="K2457" s="28">
        <f>IF($B2457="","",--TEXT($B2457,"yyyymm"))</f>
        <v/>
      </c>
      <c r="L2457" s="29">
        <f>IF($D2457="","",IFERROR(INDEX(类别属性,MATCH($D2457,类别表,0)),""))</f>
        <v/>
      </c>
      <c r="M2457" s="18" t="n"/>
      <c r="N2457" s="18" t="n"/>
      <c r="O2457" s="26" t="n"/>
      <c r="P2457" s="21">
        <f>IF($C2457="","",IF(ISNA(MATCH($C2457,账户表,0)),"※这个账户不在【基础资料】的账户档案里",IF($B2457="","※没填日期，这一笔不会进任何月份的报表",IF(AND($F2457&lt;&gt;"",$G2457&lt;&gt;""),"※收入和支出不能同时填",IF(AND(N($F2457)=0,N($G2457)=0),"※收入和支出都没填",IF(OR(N($F2457)&lt;0,N($G2457)&lt;0),"※金额不能填负数，方向反了就换一列填",IF($D2457="","※没填收支类别，分类报表会漏掉这一笔",IF(ISNA(MATCH($D2457,类别表,0)),"※收支类别不在【基础资料】的清单里",IF(AND($L2457="内部转账",$M2457=""),"△内部转账要在「对方账户」写上另一头",IF(AND($L2457="内部转账",$M2457=$C2457),"※对方账户跟本账户是同一个",IF(AND($L2457&lt;&gt;"内部转账",$M2457&lt;&gt;""),"△填了对方账户，但类别不是内部转账",IF($H2457&lt;0,"△这一笔之后该账户余额成负数了，核一下",""))))))))))))</f>
        <v/>
      </c>
    </row>
    <row r="2458">
      <c r="A2458" s="17">
        <f>IF($C2458="","",COUNTA($C$5:$C2458))</f>
        <v/>
      </c>
      <c r="B2458" s="20" t="n"/>
      <c r="C2458" s="18" t="n"/>
      <c r="D2458" s="18" t="n"/>
      <c r="E2458" s="26" t="n"/>
      <c r="F2458" s="19" t="n"/>
      <c r="G2458" s="19" t="n"/>
      <c r="H2458" s="27">
        <f>IF($C2458="","",ROUND(SUMIF(账户表,$C2458,账户期初)+SUMIFS($F$5:F2458,$C$5:C2458,$C2458)-SUMIFS($G$5:G2458,$C$5:C2458,$C2458),2))</f>
        <v/>
      </c>
      <c r="I2458" s="18" t="n"/>
      <c r="J2458" s="18" t="n"/>
      <c r="K2458" s="28">
        <f>IF($B2458="","",--TEXT($B2458,"yyyymm"))</f>
        <v/>
      </c>
      <c r="L2458" s="29">
        <f>IF($D2458="","",IFERROR(INDEX(类别属性,MATCH($D2458,类别表,0)),""))</f>
        <v/>
      </c>
      <c r="M2458" s="18" t="n"/>
      <c r="N2458" s="18" t="n"/>
      <c r="O2458" s="26" t="n"/>
      <c r="P2458" s="21">
        <f>IF($C2458="","",IF(ISNA(MATCH($C2458,账户表,0)),"※这个账户不在【基础资料】的账户档案里",IF($B2458="","※没填日期，这一笔不会进任何月份的报表",IF(AND($F2458&lt;&gt;"",$G2458&lt;&gt;""),"※收入和支出不能同时填",IF(AND(N($F2458)=0,N($G2458)=0),"※收入和支出都没填",IF(OR(N($F2458)&lt;0,N($G2458)&lt;0),"※金额不能填负数，方向反了就换一列填",IF($D2458="","※没填收支类别，分类报表会漏掉这一笔",IF(ISNA(MATCH($D2458,类别表,0)),"※收支类别不在【基础资料】的清单里",IF(AND($L2458="内部转账",$M2458=""),"△内部转账要在「对方账户」写上另一头",IF(AND($L2458="内部转账",$M2458=$C2458),"※对方账户跟本账户是同一个",IF(AND($L2458&lt;&gt;"内部转账",$M2458&lt;&gt;""),"△填了对方账户，但类别不是内部转账",IF($H2458&lt;0,"△这一笔之后该账户余额成负数了，核一下",""))))))))))))</f>
        <v/>
      </c>
    </row>
    <row r="2459">
      <c r="A2459" s="17">
        <f>IF($C2459="","",COUNTA($C$5:$C2459))</f>
        <v/>
      </c>
      <c r="B2459" s="20" t="n"/>
      <c r="C2459" s="18" t="n"/>
      <c r="D2459" s="18" t="n"/>
      <c r="E2459" s="26" t="n"/>
      <c r="F2459" s="19" t="n"/>
      <c r="G2459" s="19" t="n"/>
      <c r="H2459" s="27">
        <f>IF($C2459="","",ROUND(SUMIF(账户表,$C2459,账户期初)+SUMIFS($F$5:F2459,$C$5:C2459,$C2459)-SUMIFS($G$5:G2459,$C$5:C2459,$C2459),2))</f>
        <v/>
      </c>
      <c r="I2459" s="18" t="n"/>
      <c r="J2459" s="18" t="n"/>
      <c r="K2459" s="28">
        <f>IF($B2459="","",--TEXT($B2459,"yyyymm"))</f>
        <v/>
      </c>
      <c r="L2459" s="29">
        <f>IF($D2459="","",IFERROR(INDEX(类别属性,MATCH($D2459,类别表,0)),""))</f>
        <v/>
      </c>
      <c r="M2459" s="18" t="n"/>
      <c r="N2459" s="18" t="n"/>
      <c r="O2459" s="26" t="n"/>
      <c r="P2459" s="21">
        <f>IF($C2459="","",IF(ISNA(MATCH($C2459,账户表,0)),"※这个账户不在【基础资料】的账户档案里",IF($B2459="","※没填日期，这一笔不会进任何月份的报表",IF(AND($F2459&lt;&gt;"",$G2459&lt;&gt;""),"※收入和支出不能同时填",IF(AND(N($F2459)=0,N($G2459)=0),"※收入和支出都没填",IF(OR(N($F2459)&lt;0,N($G2459)&lt;0),"※金额不能填负数，方向反了就换一列填",IF($D2459="","※没填收支类别，分类报表会漏掉这一笔",IF(ISNA(MATCH($D2459,类别表,0)),"※收支类别不在【基础资料】的清单里",IF(AND($L2459="内部转账",$M2459=""),"△内部转账要在「对方账户」写上另一头",IF(AND($L2459="内部转账",$M2459=$C2459),"※对方账户跟本账户是同一个",IF(AND($L2459&lt;&gt;"内部转账",$M2459&lt;&gt;""),"△填了对方账户，但类别不是内部转账",IF($H2459&lt;0,"△这一笔之后该账户余额成负数了，核一下",""))))))))))))</f>
        <v/>
      </c>
    </row>
    <row r="2460">
      <c r="A2460" s="17">
        <f>IF($C2460="","",COUNTA($C$5:$C2460))</f>
        <v/>
      </c>
      <c r="B2460" s="20" t="n"/>
      <c r="C2460" s="18" t="n"/>
      <c r="D2460" s="18" t="n"/>
      <c r="E2460" s="26" t="n"/>
      <c r="F2460" s="19" t="n"/>
      <c r="G2460" s="19" t="n"/>
      <c r="H2460" s="27">
        <f>IF($C2460="","",ROUND(SUMIF(账户表,$C2460,账户期初)+SUMIFS($F$5:F2460,$C$5:C2460,$C2460)-SUMIFS($G$5:G2460,$C$5:C2460,$C2460),2))</f>
        <v/>
      </c>
      <c r="I2460" s="18" t="n"/>
      <c r="J2460" s="18" t="n"/>
      <c r="K2460" s="28">
        <f>IF($B2460="","",--TEXT($B2460,"yyyymm"))</f>
        <v/>
      </c>
      <c r="L2460" s="29">
        <f>IF($D2460="","",IFERROR(INDEX(类别属性,MATCH($D2460,类别表,0)),""))</f>
        <v/>
      </c>
      <c r="M2460" s="18" t="n"/>
      <c r="N2460" s="18" t="n"/>
      <c r="O2460" s="26" t="n"/>
      <c r="P2460" s="21">
        <f>IF($C2460="","",IF(ISNA(MATCH($C2460,账户表,0)),"※这个账户不在【基础资料】的账户档案里",IF($B2460="","※没填日期，这一笔不会进任何月份的报表",IF(AND($F2460&lt;&gt;"",$G2460&lt;&gt;""),"※收入和支出不能同时填",IF(AND(N($F2460)=0,N($G2460)=0),"※收入和支出都没填",IF(OR(N($F2460)&lt;0,N($G2460)&lt;0),"※金额不能填负数，方向反了就换一列填",IF($D2460="","※没填收支类别，分类报表会漏掉这一笔",IF(ISNA(MATCH($D2460,类别表,0)),"※收支类别不在【基础资料】的清单里",IF(AND($L2460="内部转账",$M2460=""),"△内部转账要在「对方账户」写上另一头",IF(AND($L2460="内部转账",$M2460=$C2460),"※对方账户跟本账户是同一个",IF(AND($L2460&lt;&gt;"内部转账",$M2460&lt;&gt;""),"△填了对方账户，但类别不是内部转账",IF($H2460&lt;0,"△这一笔之后该账户余额成负数了，核一下",""))))))))))))</f>
        <v/>
      </c>
    </row>
    <row r="2461">
      <c r="A2461" s="17">
        <f>IF($C2461="","",COUNTA($C$5:$C2461))</f>
        <v/>
      </c>
      <c r="B2461" s="20" t="n"/>
      <c r="C2461" s="18" t="n"/>
      <c r="D2461" s="18" t="n"/>
      <c r="E2461" s="26" t="n"/>
      <c r="F2461" s="19" t="n"/>
      <c r="G2461" s="19" t="n"/>
      <c r="H2461" s="27">
        <f>IF($C2461="","",ROUND(SUMIF(账户表,$C2461,账户期初)+SUMIFS($F$5:F2461,$C$5:C2461,$C2461)-SUMIFS($G$5:G2461,$C$5:C2461,$C2461),2))</f>
        <v/>
      </c>
      <c r="I2461" s="18" t="n"/>
      <c r="J2461" s="18" t="n"/>
      <c r="K2461" s="28">
        <f>IF($B2461="","",--TEXT($B2461,"yyyymm"))</f>
        <v/>
      </c>
      <c r="L2461" s="29">
        <f>IF($D2461="","",IFERROR(INDEX(类别属性,MATCH($D2461,类别表,0)),""))</f>
        <v/>
      </c>
      <c r="M2461" s="18" t="n"/>
      <c r="N2461" s="18" t="n"/>
      <c r="O2461" s="26" t="n"/>
      <c r="P2461" s="21">
        <f>IF($C2461="","",IF(ISNA(MATCH($C2461,账户表,0)),"※这个账户不在【基础资料】的账户档案里",IF($B2461="","※没填日期，这一笔不会进任何月份的报表",IF(AND($F2461&lt;&gt;"",$G2461&lt;&gt;""),"※收入和支出不能同时填",IF(AND(N($F2461)=0,N($G2461)=0),"※收入和支出都没填",IF(OR(N($F2461)&lt;0,N($G2461)&lt;0),"※金额不能填负数，方向反了就换一列填",IF($D2461="","※没填收支类别，分类报表会漏掉这一笔",IF(ISNA(MATCH($D2461,类别表,0)),"※收支类别不在【基础资料】的清单里",IF(AND($L2461="内部转账",$M2461=""),"△内部转账要在「对方账户」写上另一头",IF(AND($L2461="内部转账",$M2461=$C2461),"※对方账户跟本账户是同一个",IF(AND($L2461&lt;&gt;"内部转账",$M2461&lt;&gt;""),"△填了对方账户，但类别不是内部转账",IF($H2461&lt;0,"△这一笔之后该账户余额成负数了，核一下",""))))))))))))</f>
        <v/>
      </c>
    </row>
    <row r="2462">
      <c r="A2462" s="17">
        <f>IF($C2462="","",COUNTA($C$5:$C2462))</f>
        <v/>
      </c>
      <c r="B2462" s="20" t="n"/>
      <c r="C2462" s="18" t="n"/>
      <c r="D2462" s="18" t="n"/>
      <c r="E2462" s="26" t="n"/>
      <c r="F2462" s="19" t="n"/>
      <c r="G2462" s="19" t="n"/>
      <c r="H2462" s="27">
        <f>IF($C2462="","",ROUND(SUMIF(账户表,$C2462,账户期初)+SUMIFS($F$5:F2462,$C$5:C2462,$C2462)-SUMIFS($G$5:G2462,$C$5:C2462,$C2462),2))</f>
        <v/>
      </c>
      <c r="I2462" s="18" t="n"/>
      <c r="J2462" s="18" t="n"/>
      <c r="K2462" s="28">
        <f>IF($B2462="","",--TEXT($B2462,"yyyymm"))</f>
        <v/>
      </c>
      <c r="L2462" s="29">
        <f>IF($D2462="","",IFERROR(INDEX(类别属性,MATCH($D2462,类别表,0)),""))</f>
        <v/>
      </c>
      <c r="M2462" s="18" t="n"/>
      <c r="N2462" s="18" t="n"/>
      <c r="O2462" s="26" t="n"/>
      <c r="P2462" s="21">
        <f>IF($C2462="","",IF(ISNA(MATCH($C2462,账户表,0)),"※这个账户不在【基础资料】的账户档案里",IF($B2462="","※没填日期，这一笔不会进任何月份的报表",IF(AND($F2462&lt;&gt;"",$G2462&lt;&gt;""),"※收入和支出不能同时填",IF(AND(N($F2462)=0,N($G2462)=0),"※收入和支出都没填",IF(OR(N($F2462)&lt;0,N($G2462)&lt;0),"※金额不能填负数，方向反了就换一列填",IF($D2462="","※没填收支类别，分类报表会漏掉这一笔",IF(ISNA(MATCH($D2462,类别表,0)),"※收支类别不在【基础资料】的清单里",IF(AND($L2462="内部转账",$M2462=""),"△内部转账要在「对方账户」写上另一头",IF(AND($L2462="内部转账",$M2462=$C2462),"※对方账户跟本账户是同一个",IF(AND($L2462&lt;&gt;"内部转账",$M2462&lt;&gt;""),"△填了对方账户，但类别不是内部转账",IF($H2462&lt;0,"△这一笔之后该账户余额成负数了，核一下",""))))))))))))</f>
        <v/>
      </c>
    </row>
    <row r="2463">
      <c r="A2463" s="17">
        <f>IF($C2463="","",COUNTA($C$5:$C2463))</f>
        <v/>
      </c>
      <c r="B2463" s="20" t="n"/>
      <c r="C2463" s="18" t="n"/>
      <c r="D2463" s="18" t="n"/>
      <c r="E2463" s="26" t="n"/>
      <c r="F2463" s="19" t="n"/>
      <c r="G2463" s="19" t="n"/>
      <c r="H2463" s="27">
        <f>IF($C2463="","",ROUND(SUMIF(账户表,$C2463,账户期初)+SUMIFS($F$5:F2463,$C$5:C2463,$C2463)-SUMIFS($G$5:G2463,$C$5:C2463,$C2463),2))</f>
        <v/>
      </c>
      <c r="I2463" s="18" t="n"/>
      <c r="J2463" s="18" t="n"/>
      <c r="K2463" s="28">
        <f>IF($B2463="","",--TEXT($B2463,"yyyymm"))</f>
        <v/>
      </c>
      <c r="L2463" s="29">
        <f>IF($D2463="","",IFERROR(INDEX(类别属性,MATCH($D2463,类别表,0)),""))</f>
        <v/>
      </c>
      <c r="M2463" s="18" t="n"/>
      <c r="N2463" s="18" t="n"/>
      <c r="O2463" s="26" t="n"/>
      <c r="P2463" s="21">
        <f>IF($C2463="","",IF(ISNA(MATCH($C2463,账户表,0)),"※这个账户不在【基础资料】的账户档案里",IF($B2463="","※没填日期，这一笔不会进任何月份的报表",IF(AND($F2463&lt;&gt;"",$G2463&lt;&gt;""),"※收入和支出不能同时填",IF(AND(N($F2463)=0,N($G2463)=0),"※收入和支出都没填",IF(OR(N($F2463)&lt;0,N($G2463)&lt;0),"※金额不能填负数，方向反了就换一列填",IF($D2463="","※没填收支类别，分类报表会漏掉这一笔",IF(ISNA(MATCH($D2463,类别表,0)),"※收支类别不在【基础资料】的清单里",IF(AND($L2463="内部转账",$M2463=""),"△内部转账要在「对方账户」写上另一头",IF(AND($L2463="内部转账",$M2463=$C2463),"※对方账户跟本账户是同一个",IF(AND($L2463&lt;&gt;"内部转账",$M2463&lt;&gt;""),"△填了对方账户，但类别不是内部转账",IF($H2463&lt;0,"△这一笔之后该账户余额成负数了，核一下",""))))))))))))</f>
        <v/>
      </c>
    </row>
    <row r="2464">
      <c r="A2464" s="17">
        <f>IF($C2464="","",COUNTA($C$5:$C2464))</f>
        <v/>
      </c>
      <c r="B2464" s="20" t="n"/>
      <c r="C2464" s="18" t="n"/>
      <c r="D2464" s="18" t="n"/>
      <c r="E2464" s="26" t="n"/>
      <c r="F2464" s="19" t="n"/>
      <c r="G2464" s="19" t="n"/>
      <c r="H2464" s="27">
        <f>IF($C2464="","",ROUND(SUMIF(账户表,$C2464,账户期初)+SUMIFS($F$5:F2464,$C$5:C2464,$C2464)-SUMIFS($G$5:G2464,$C$5:C2464,$C2464),2))</f>
        <v/>
      </c>
      <c r="I2464" s="18" t="n"/>
      <c r="J2464" s="18" t="n"/>
      <c r="K2464" s="28">
        <f>IF($B2464="","",--TEXT($B2464,"yyyymm"))</f>
        <v/>
      </c>
      <c r="L2464" s="29">
        <f>IF($D2464="","",IFERROR(INDEX(类别属性,MATCH($D2464,类别表,0)),""))</f>
        <v/>
      </c>
      <c r="M2464" s="18" t="n"/>
      <c r="N2464" s="18" t="n"/>
      <c r="O2464" s="26" t="n"/>
      <c r="P2464" s="21">
        <f>IF($C2464="","",IF(ISNA(MATCH($C2464,账户表,0)),"※这个账户不在【基础资料】的账户档案里",IF($B2464="","※没填日期，这一笔不会进任何月份的报表",IF(AND($F2464&lt;&gt;"",$G2464&lt;&gt;""),"※收入和支出不能同时填",IF(AND(N($F2464)=0,N($G2464)=0),"※收入和支出都没填",IF(OR(N($F2464)&lt;0,N($G2464)&lt;0),"※金额不能填负数，方向反了就换一列填",IF($D2464="","※没填收支类别，分类报表会漏掉这一笔",IF(ISNA(MATCH($D2464,类别表,0)),"※收支类别不在【基础资料】的清单里",IF(AND($L2464="内部转账",$M2464=""),"△内部转账要在「对方账户」写上另一头",IF(AND($L2464="内部转账",$M2464=$C2464),"※对方账户跟本账户是同一个",IF(AND($L2464&lt;&gt;"内部转账",$M2464&lt;&gt;""),"△填了对方账户，但类别不是内部转账",IF($H2464&lt;0,"△这一笔之后该账户余额成负数了，核一下",""))))))))))))</f>
        <v/>
      </c>
    </row>
    <row r="2465">
      <c r="A2465" s="17">
        <f>IF($C2465="","",COUNTA($C$5:$C2465))</f>
        <v/>
      </c>
      <c r="B2465" s="20" t="n"/>
      <c r="C2465" s="18" t="n"/>
      <c r="D2465" s="18" t="n"/>
      <c r="E2465" s="26" t="n"/>
      <c r="F2465" s="19" t="n"/>
      <c r="G2465" s="19" t="n"/>
      <c r="H2465" s="27">
        <f>IF($C2465="","",ROUND(SUMIF(账户表,$C2465,账户期初)+SUMIFS($F$5:F2465,$C$5:C2465,$C2465)-SUMIFS($G$5:G2465,$C$5:C2465,$C2465),2))</f>
        <v/>
      </c>
      <c r="I2465" s="18" t="n"/>
      <c r="J2465" s="18" t="n"/>
      <c r="K2465" s="28">
        <f>IF($B2465="","",--TEXT($B2465,"yyyymm"))</f>
        <v/>
      </c>
      <c r="L2465" s="29">
        <f>IF($D2465="","",IFERROR(INDEX(类别属性,MATCH($D2465,类别表,0)),""))</f>
        <v/>
      </c>
      <c r="M2465" s="18" t="n"/>
      <c r="N2465" s="18" t="n"/>
      <c r="O2465" s="26" t="n"/>
      <c r="P2465" s="21">
        <f>IF($C2465="","",IF(ISNA(MATCH($C2465,账户表,0)),"※这个账户不在【基础资料】的账户档案里",IF($B2465="","※没填日期，这一笔不会进任何月份的报表",IF(AND($F2465&lt;&gt;"",$G2465&lt;&gt;""),"※收入和支出不能同时填",IF(AND(N($F2465)=0,N($G2465)=0),"※收入和支出都没填",IF(OR(N($F2465)&lt;0,N($G2465)&lt;0),"※金额不能填负数，方向反了就换一列填",IF($D2465="","※没填收支类别，分类报表会漏掉这一笔",IF(ISNA(MATCH($D2465,类别表,0)),"※收支类别不在【基础资料】的清单里",IF(AND($L2465="内部转账",$M2465=""),"△内部转账要在「对方账户」写上另一头",IF(AND($L2465="内部转账",$M2465=$C2465),"※对方账户跟本账户是同一个",IF(AND($L2465&lt;&gt;"内部转账",$M2465&lt;&gt;""),"△填了对方账户，但类别不是内部转账",IF($H2465&lt;0,"△这一笔之后该账户余额成负数了，核一下",""))))))))))))</f>
        <v/>
      </c>
    </row>
    <row r="2466">
      <c r="A2466" s="17">
        <f>IF($C2466="","",COUNTA($C$5:$C2466))</f>
        <v/>
      </c>
      <c r="B2466" s="20" t="n"/>
      <c r="C2466" s="18" t="n"/>
      <c r="D2466" s="18" t="n"/>
      <c r="E2466" s="26" t="n"/>
      <c r="F2466" s="19" t="n"/>
      <c r="G2466" s="19" t="n"/>
      <c r="H2466" s="27">
        <f>IF($C2466="","",ROUND(SUMIF(账户表,$C2466,账户期初)+SUMIFS($F$5:F2466,$C$5:C2466,$C2466)-SUMIFS($G$5:G2466,$C$5:C2466,$C2466),2))</f>
        <v/>
      </c>
      <c r="I2466" s="18" t="n"/>
      <c r="J2466" s="18" t="n"/>
      <c r="K2466" s="28">
        <f>IF($B2466="","",--TEXT($B2466,"yyyymm"))</f>
        <v/>
      </c>
      <c r="L2466" s="29">
        <f>IF($D2466="","",IFERROR(INDEX(类别属性,MATCH($D2466,类别表,0)),""))</f>
        <v/>
      </c>
      <c r="M2466" s="18" t="n"/>
      <c r="N2466" s="18" t="n"/>
      <c r="O2466" s="26" t="n"/>
      <c r="P2466" s="21">
        <f>IF($C2466="","",IF(ISNA(MATCH($C2466,账户表,0)),"※这个账户不在【基础资料】的账户档案里",IF($B2466="","※没填日期，这一笔不会进任何月份的报表",IF(AND($F2466&lt;&gt;"",$G2466&lt;&gt;""),"※收入和支出不能同时填",IF(AND(N($F2466)=0,N($G2466)=0),"※收入和支出都没填",IF(OR(N($F2466)&lt;0,N($G2466)&lt;0),"※金额不能填负数，方向反了就换一列填",IF($D2466="","※没填收支类别，分类报表会漏掉这一笔",IF(ISNA(MATCH($D2466,类别表,0)),"※收支类别不在【基础资料】的清单里",IF(AND($L2466="内部转账",$M2466=""),"△内部转账要在「对方账户」写上另一头",IF(AND($L2466="内部转账",$M2466=$C2466),"※对方账户跟本账户是同一个",IF(AND($L2466&lt;&gt;"内部转账",$M2466&lt;&gt;""),"△填了对方账户，但类别不是内部转账",IF($H2466&lt;0,"△这一笔之后该账户余额成负数了，核一下",""))))))))))))</f>
        <v/>
      </c>
    </row>
    <row r="2467">
      <c r="A2467" s="17">
        <f>IF($C2467="","",COUNTA($C$5:$C2467))</f>
        <v/>
      </c>
      <c r="B2467" s="20" t="n"/>
      <c r="C2467" s="18" t="n"/>
      <c r="D2467" s="18" t="n"/>
      <c r="E2467" s="26" t="n"/>
      <c r="F2467" s="19" t="n"/>
      <c r="G2467" s="19" t="n"/>
      <c r="H2467" s="27">
        <f>IF($C2467="","",ROUND(SUMIF(账户表,$C2467,账户期初)+SUMIFS($F$5:F2467,$C$5:C2467,$C2467)-SUMIFS($G$5:G2467,$C$5:C2467,$C2467),2))</f>
        <v/>
      </c>
      <c r="I2467" s="18" t="n"/>
      <c r="J2467" s="18" t="n"/>
      <c r="K2467" s="28">
        <f>IF($B2467="","",--TEXT($B2467,"yyyymm"))</f>
        <v/>
      </c>
      <c r="L2467" s="29">
        <f>IF($D2467="","",IFERROR(INDEX(类别属性,MATCH($D2467,类别表,0)),""))</f>
        <v/>
      </c>
      <c r="M2467" s="18" t="n"/>
      <c r="N2467" s="18" t="n"/>
      <c r="O2467" s="26" t="n"/>
      <c r="P2467" s="21">
        <f>IF($C2467="","",IF(ISNA(MATCH($C2467,账户表,0)),"※这个账户不在【基础资料】的账户档案里",IF($B2467="","※没填日期，这一笔不会进任何月份的报表",IF(AND($F2467&lt;&gt;"",$G2467&lt;&gt;""),"※收入和支出不能同时填",IF(AND(N($F2467)=0,N($G2467)=0),"※收入和支出都没填",IF(OR(N($F2467)&lt;0,N($G2467)&lt;0),"※金额不能填负数，方向反了就换一列填",IF($D2467="","※没填收支类别，分类报表会漏掉这一笔",IF(ISNA(MATCH($D2467,类别表,0)),"※收支类别不在【基础资料】的清单里",IF(AND($L2467="内部转账",$M2467=""),"△内部转账要在「对方账户」写上另一头",IF(AND($L2467="内部转账",$M2467=$C2467),"※对方账户跟本账户是同一个",IF(AND($L2467&lt;&gt;"内部转账",$M2467&lt;&gt;""),"△填了对方账户，但类别不是内部转账",IF($H2467&lt;0,"△这一笔之后该账户余额成负数了，核一下",""))))))))))))</f>
        <v/>
      </c>
    </row>
    <row r="2468">
      <c r="A2468" s="17">
        <f>IF($C2468="","",COUNTA($C$5:$C2468))</f>
        <v/>
      </c>
      <c r="B2468" s="20" t="n"/>
      <c r="C2468" s="18" t="n"/>
      <c r="D2468" s="18" t="n"/>
      <c r="E2468" s="26" t="n"/>
      <c r="F2468" s="19" t="n"/>
      <c r="G2468" s="19" t="n"/>
      <c r="H2468" s="27">
        <f>IF($C2468="","",ROUND(SUMIF(账户表,$C2468,账户期初)+SUMIFS($F$5:F2468,$C$5:C2468,$C2468)-SUMIFS($G$5:G2468,$C$5:C2468,$C2468),2))</f>
        <v/>
      </c>
      <c r="I2468" s="18" t="n"/>
      <c r="J2468" s="18" t="n"/>
      <c r="K2468" s="28">
        <f>IF($B2468="","",--TEXT($B2468,"yyyymm"))</f>
        <v/>
      </c>
      <c r="L2468" s="29">
        <f>IF($D2468="","",IFERROR(INDEX(类别属性,MATCH($D2468,类别表,0)),""))</f>
        <v/>
      </c>
      <c r="M2468" s="18" t="n"/>
      <c r="N2468" s="18" t="n"/>
      <c r="O2468" s="26" t="n"/>
      <c r="P2468" s="21">
        <f>IF($C2468="","",IF(ISNA(MATCH($C2468,账户表,0)),"※这个账户不在【基础资料】的账户档案里",IF($B2468="","※没填日期，这一笔不会进任何月份的报表",IF(AND($F2468&lt;&gt;"",$G2468&lt;&gt;""),"※收入和支出不能同时填",IF(AND(N($F2468)=0,N($G2468)=0),"※收入和支出都没填",IF(OR(N($F2468)&lt;0,N($G2468)&lt;0),"※金额不能填负数，方向反了就换一列填",IF($D2468="","※没填收支类别，分类报表会漏掉这一笔",IF(ISNA(MATCH($D2468,类别表,0)),"※收支类别不在【基础资料】的清单里",IF(AND($L2468="内部转账",$M2468=""),"△内部转账要在「对方账户」写上另一头",IF(AND($L2468="内部转账",$M2468=$C2468),"※对方账户跟本账户是同一个",IF(AND($L2468&lt;&gt;"内部转账",$M2468&lt;&gt;""),"△填了对方账户，但类别不是内部转账",IF($H2468&lt;0,"△这一笔之后该账户余额成负数了，核一下",""))))))))))))</f>
        <v/>
      </c>
    </row>
    <row r="2469">
      <c r="A2469" s="17">
        <f>IF($C2469="","",COUNTA($C$5:$C2469))</f>
        <v/>
      </c>
      <c r="B2469" s="20" t="n"/>
      <c r="C2469" s="18" t="n"/>
      <c r="D2469" s="18" t="n"/>
      <c r="E2469" s="26" t="n"/>
      <c r="F2469" s="19" t="n"/>
      <c r="G2469" s="19" t="n"/>
      <c r="H2469" s="27">
        <f>IF($C2469="","",ROUND(SUMIF(账户表,$C2469,账户期初)+SUMIFS($F$5:F2469,$C$5:C2469,$C2469)-SUMIFS($G$5:G2469,$C$5:C2469,$C2469),2))</f>
        <v/>
      </c>
      <c r="I2469" s="18" t="n"/>
      <c r="J2469" s="18" t="n"/>
      <c r="K2469" s="28">
        <f>IF($B2469="","",--TEXT($B2469,"yyyymm"))</f>
        <v/>
      </c>
      <c r="L2469" s="29">
        <f>IF($D2469="","",IFERROR(INDEX(类别属性,MATCH($D2469,类别表,0)),""))</f>
        <v/>
      </c>
      <c r="M2469" s="18" t="n"/>
      <c r="N2469" s="18" t="n"/>
      <c r="O2469" s="26" t="n"/>
      <c r="P2469" s="21">
        <f>IF($C2469="","",IF(ISNA(MATCH($C2469,账户表,0)),"※这个账户不在【基础资料】的账户档案里",IF($B2469="","※没填日期，这一笔不会进任何月份的报表",IF(AND($F2469&lt;&gt;"",$G2469&lt;&gt;""),"※收入和支出不能同时填",IF(AND(N($F2469)=0,N($G2469)=0),"※收入和支出都没填",IF(OR(N($F2469)&lt;0,N($G2469)&lt;0),"※金额不能填负数，方向反了就换一列填",IF($D2469="","※没填收支类别，分类报表会漏掉这一笔",IF(ISNA(MATCH($D2469,类别表,0)),"※收支类别不在【基础资料】的清单里",IF(AND($L2469="内部转账",$M2469=""),"△内部转账要在「对方账户」写上另一头",IF(AND($L2469="内部转账",$M2469=$C2469),"※对方账户跟本账户是同一个",IF(AND($L2469&lt;&gt;"内部转账",$M2469&lt;&gt;""),"△填了对方账户，但类别不是内部转账",IF($H2469&lt;0,"△这一笔之后该账户余额成负数了，核一下",""))))))))))))</f>
        <v/>
      </c>
    </row>
    <row r="2470">
      <c r="A2470" s="17">
        <f>IF($C2470="","",COUNTA($C$5:$C2470))</f>
        <v/>
      </c>
      <c r="B2470" s="20" t="n"/>
      <c r="C2470" s="18" t="n"/>
      <c r="D2470" s="18" t="n"/>
      <c r="E2470" s="26" t="n"/>
      <c r="F2470" s="19" t="n"/>
      <c r="G2470" s="19" t="n"/>
      <c r="H2470" s="27">
        <f>IF($C2470="","",ROUND(SUMIF(账户表,$C2470,账户期初)+SUMIFS($F$5:F2470,$C$5:C2470,$C2470)-SUMIFS($G$5:G2470,$C$5:C2470,$C2470),2))</f>
        <v/>
      </c>
      <c r="I2470" s="18" t="n"/>
      <c r="J2470" s="18" t="n"/>
      <c r="K2470" s="28">
        <f>IF($B2470="","",--TEXT($B2470,"yyyymm"))</f>
        <v/>
      </c>
      <c r="L2470" s="29">
        <f>IF($D2470="","",IFERROR(INDEX(类别属性,MATCH($D2470,类别表,0)),""))</f>
        <v/>
      </c>
      <c r="M2470" s="18" t="n"/>
      <c r="N2470" s="18" t="n"/>
      <c r="O2470" s="26" t="n"/>
      <c r="P2470" s="21">
        <f>IF($C2470="","",IF(ISNA(MATCH($C2470,账户表,0)),"※这个账户不在【基础资料】的账户档案里",IF($B2470="","※没填日期，这一笔不会进任何月份的报表",IF(AND($F2470&lt;&gt;"",$G2470&lt;&gt;""),"※收入和支出不能同时填",IF(AND(N($F2470)=0,N($G2470)=0),"※收入和支出都没填",IF(OR(N($F2470)&lt;0,N($G2470)&lt;0),"※金额不能填负数，方向反了就换一列填",IF($D2470="","※没填收支类别，分类报表会漏掉这一笔",IF(ISNA(MATCH($D2470,类别表,0)),"※收支类别不在【基础资料】的清单里",IF(AND($L2470="内部转账",$M2470=""),"△内部转账要在「对方账户」写上另一头",IF(AND($L2470="内部转账",$M2470=$C2470),"※对方账户跟本账户是同一个",IF(AND($L2470&lt;&gt;"内部转账",$M2470&lt;&gt;""),"△填了对方账户，但类别不是内部转账",IF($H2470&lt;0,"△这一笔之后该账户余额成负数了，核一下",""))))))))))))</f>
        <v/>
      </c>
    </row>
    <row r="2471">
      <c r="A2471" s="17">
        <f>IF($C2471="","",COUNTA($C$5:$C2471))</f>
        <v/>
      </c>
      <c r="B2471" s="20" t="n"/>
      <c r="C2471" s="18" t="n"/>
      <c r="D2471" s="18" t="n"/>
      <c r="E2471" s="26" t="n"/>
      <c r="F2471" s="19" t="n"/>
      <c r="G2471" s="19" t="n"/>
      <c r="H2471" s="27">
        <f>IF($C2471="","",ROUND(SUMIF(账户表,$C2471,账户期初)+SUMIFS($F$5:F2471,$C$5:C2471,$C2471)-SUMIFS($G$5:G2471,$C$5:C2471,$C2471),2))</f>
        <v/>
      </c>
      <c r="I2471" s="18" t="n"/>
      <c r="J2471" s="18" t="n"/>
      <c r="K2471" s="28">
        <f>IF($B2471="","",--TEXT($B2471,"yyyymm"))</f>
        <v/>
      </c>
      <c r="L2471" s="29">
        <f>IF($D2471="","",IFERROR(INDEX(类别属性,MATCH($D2471,类别表,0)),""))</f>
        <v/>
      </c>
      <c r="M2471" s="18" t="n"/>
      <c r="N2471" s="18" t="n"/>
      <c r="O2471" s="26" t="n"/>
      <c r="P2471" s="21">
        <f>IF($C2471="","",IF(ISNA(MATCH($C2471,账户表,0)),"※这个账户不在【基础资料】的账户档案里",IF($B2471="","※没填日期，这一笔不会进任何月份的报表",IF(AND($F2471&lt;&gt;"",$G2471&lt;&gt;""),"※收入和支出不能同时填",IF(AND(N($F2471)=0,N($G2471)=0),"※收入和支出都没填",IF(OR(N($F2471)&lt;0,N($G2471)&lt;0),"※金额不能填负数，方向反了就换一列填",IF($D2471="","※没填收支类别，分类报表会漏掉这一笔",IF(ISNA(MATCH($D2471,类别表,0)),"※收支类别不在【基础资料】的清单里",IF(AND($L2471="内部转账",$M2471=""),"△内部转账要在「对方账户」写上另一头",IF(AND($L2471="内部转账",$M2471=$C2471),"※对方账户跟本账户是同一个",IF(AND($L2471&lt;&gt;"内部转账",$M2471&lt;&gt;""),"△填了对方账户，但类别不是内部转账",IF($H2471&lt;0,"△这一笔之后该账户余额成负数了，核一下",""))))))))))))</f>
        <v/>
      </c>
    </row>
    <row r="2472">
      <c r="A2472" s="17">
        <f>IF($C2472="","",COUNTA($C$5:$C2472))</f>
        <v/>
      </c>
      <c r="B2472" s="20" t="n"/>
      <c r="C2472" s="18" t="n"/>
      <c r="D2472" s="18" t="n"/>
      <c r="E2472" s="26" t="n"/>
      <c r="F2472" s="19" t="n"/>
      <c r="G2472" s="19" t="n"/>
      <c r="H2472" s="27">
        <f>IF($C2472="","",ROUND(SUMIF(账户表,$C2472,账户期初)+SUMIFS($F$5:F2472,$C$5:C2472,$C2472)-SUMIFS($G$5:G2472,$C$5:C2472,$C2472),2))</f>
        <v/>
      </c>
      <c r="I2472" s="18" t="n"/>
      <c r="J2472" s="18" t="n"/>
      <c r="K2472" s="28">
        <f>IF($B2472="","",--TEXT($B2472,"yyyymm"))</f>
        <v/>
      </c>
      <c r="L2472" s="29">
        <f>IF($D2472="","",IFERROR(INDEX(类别属性,MATCH($D2472,类别表,0)),""))</f>
        <v/>
      </c>
      <c r="M2472" s="18" t="n"/>
      <c r="N2472" s="18" t="n"/>
      <c r="O2472" s="26" t="n"/>
      <c r="P2472" s="21">
        <f>IF($C2472="","",IF(ISNA(MATCH($C2472,账户表,0)),"※这个账户不在【基础资料】的账户档案里",IF($B2472="","※没填日期，这一笔不会进任何月份的报表",IF(AND($F2472&lt;&gt;"",$G2472&lt;&gt;""),"※收入和支出不能同时填",IF(AND(N($F2472)=0,N($G2472)=0),"※收入和支出都没填",IF(OR(N($F2472)&lt;0,N($G2472)&lt;0),"※金额不能填负数，方向反了就换一列填",IF($D2472="","※没填收支类别，分类报表会漏掉这一笔",IF(ISNA(MATCH($D2472,类别表,0)),"※收支类别不在【基础资料】的清单里",IF(AND($L2472="内部转账",$M2472=""),"△内部转账要在「对方账户」写上另一头",IF(AND($L2472="内部转账",$M2472=$C2472),"※对方账户跟本账户是同一个",IF(AND($L2472&lt;&gt;"内部转账",$M2472&lt;&gt;""),"△填了对方账户，但类别不是内部转账",IF($H2472&lt;0,"△这一笔之后该账户余额成负数了，核一下",""))))))))))))</f>
        <v/>
      </c>
    </row>
    <row r="2473">
      <c r="A2473" s="17">
        <f>IF($C2473="","",COUNTA($C$5:$C2473))</f>
        <v/>
      </c>
      <c r="B2473" s="20" t="n"/>
      <c r="C2473" s="18" t="n"/>
      <c r="D2473" s="18" t="n"/>
      <c r="E2473" s="26" t="n"/>
      <c r="F2473" s="19" t="n"/>
      <c r="G2473" s="19" t="n"/>
      <c r="H2473" s="27">
        <f>IF($C2473="","",ROUND(SUMIF(账户表,$C2473,账户期初)+SUMIFS($F$5:F2473,$C$5:C2473,$C2473)-SUMIFS($G$5:G2473,$C$5:C2473,$C2473),2))</f>
        <v/>
      </c>
      <c r="I2473" s="18" t="n"/>
      <c r="J2473" s="18" t="n"/>
      <c r="K2473" s="28">
        <f>IF($B2473="","",--TEXT($B2473,"yyyymm"))</f>
        <v/>
      </c>
      <c r="L2473" s="29">
        <f>IF($D2473="","",IFERROR(INDEX(类别属性,MATCH($D2473,类别表,0)),""))</f>
        <v/>
      </c>
      <c r="M2473" s="18" t="n"/>
      <c r="N2473" s="18" t="n"/>
      <c r="O2473" s="26" t="n"/>
      <c r="P2473" s="21">
        <f>IF($C2473="","",IF(ISNA(MATCH($C2473,账户表,0)),"※这个账户不在【基础资料】的账户档案里",IF($B2473="","※没填日期，这一笔不会进任何月份的报表",IF(AND($F2473&lt;&gt;"",$G2473&lt;&gt;""),"※收入和支出不能同时填",IF(AND(N($F2473)=0,N($G2473)=0),"※收入和支出都没填",IF(OR(N($F2473)&lt;0,N($G2473)&lt;0),"※金额不能填负数，方向反了就换一列填",IF($D2473="","※没填收支类别，分类报表会漏掉这一笔",IF(ISNA(MATCH($D2473,类别表,0)),"※收支类别不在【基础资料】的清单里",IF(AND($L2473="内部转账",$M2473=""),"△内部转账要在「对方账户」写上另一头",IF(AND($L2473="内部转账",$M2473=$C2473),"※对方账户跟本账户是同一个",IF(AND($L2473&lt;&gt;"内部转账",$M2473&lt;&gt;""),"△填了对方账户，但类别不是内部转账",IF($H2473&lt;0,"△这一笔之后该账户余额成负数了，核一下",""))))))))))))</f>
        <v/>
      </c>
    </row>
    <row r="2474">
      <c r="A2474" s="17">
        <f>IF($C2474="","",COUNTA($C$5:$C2474))</f>
        <v/>
      </c>
      <c r="B2474" s="20" t="n"/>
      <c r="C2474" s="18" t="n"/>
      <c r="D2474" s="18" t="n"/>
      <c r="E2474" s="26" t="n"/>
      <c r="F2474" s="19" t="n"/>
      <c r="G2474" s="19" t="n"/>
      <c r="H2474" s="27">
        <f>IF($C2474="","",ROUND(SUMIF(账户表,$C2474,账户期初)+SUMIFS($F$5:F2474,$C$5:C2474,$C2474)-SUMIFS($G$5:G2474,$C$5:C2474,$C2474),2))</f>
        <v/>
      </c>
      <c r="I2474" s="18" t="n"/>
      <c r="J2474" s="18" t="n"/>
      <c r="K2474" s="28">
        <f>IF($B2474="","",--TEXT($B2474,"yyyymm"))</f>
        <v/>
      </c>
      <c r="L2474" s="29">
        <f>IF($D2474="","",IFERROR(INDEX(类别属性,MATCH($D2474,类别表,0)),""))</f>
        <v/>
      </c>
      <c r="M2474" s="18" t="n"/>
      <c r="N2474" s="18" t="n"/>
      <c r="O2474" s="26" t="n"/>
      <c r="P2474" s="21">
        <f>IF($C2474="","",IF(ISNA(MATCH($C2474,账户表,0)),"※这个账户不在【基础资料】的账户档案里",IF($B2474="","※没填日期，这一笔不会进任何月份的报表",IF(AND($F2474&lt;&gt;"",$G2474&lt;&gt;""),"※收入和支出不能同时填",IF(AND(N($F2474)=0,N($G2474)=0),"※收入和支出都没填",IF(OR(N($F2474)&lt;0,N($G2474)&lt;0),"※金额不能填负数，方向反了就换一列填",IF($D2474="","※没填收支类别，分类报表会漏掉这一笔",IF(ISNA(MATCH($D2474,类别表,0)),"※收支类别不在【基础资料】的清单里",IF(AND($L2474="内部转账",$M2474=""),"△内部转账要在「对方账户」写上另一头",IF(AND($L2474="内部转账",$M2474=$C2474),"※对方账户跟本账户是同一个",IF(AND($L2474&lt;&gt;"内部转账",$M2474&lt;&gt;""),"△填了对方账户，但类别不是内部转账",IF($H2474&lt;0,"△这一笔之后该账户余额成负数了，核一下",""))))))))))))</f>
        <v/>
      </c>
    </row>
    <row r="2475">
      <c r="A2475" s="17">
        <f>IF($C2475="","",COUNTA($C$5:$C2475))</f>
        <v/>
      </c>
      <c r="B2475" s="20" t="n"/>
      <c r="C2475" s="18" t="n"/>
      <c r="D2475" s="18" t="n"/>
      <c r="E2475" s="26" t="n"/>
      <c r="F2475" s="19" t="n"/>
      <c r="G2475" s="19" t="n"/>
      <c r="H2475" s="27">
        <f>IF($C2475="","",ROUND(SUMIF(账户表,$C2475,账户期初)+SUMIFS($F$5:F2475,$C$5:C2475,$C2475)-SUMIFS($G$5:G2475,$C$5:C2475,$C2475),2))</f>
        <v/>
      </c>
      <c r="I2475" s="18" t="n"/>
      <c r="J2475" s="18" t="n"/>
      <c r="K2475" s="28">
        <f>IF($B2475="","",--TEXT($B2475,"yyyymm"))</f>
        <v/>
      </c>
      <c r="L2475" s="29">
        <f>IF($D2475="","",IFERROR(INDEX(类别属性,MATCH($D2475,类别表,0)),""))</f>
        <v/>
      </c>
      <c r="M2475" s="18" t="n"/>
      <c r="N2475" s="18" t="n"/>
      <c r="O2475" s="26" t="n"/>
      <c r="P2475" s="21">
        <f>IF($C2475="","",IF(ISNA(MATCH($C2475,账户表,0)),"※这个账户不在【基础资料】的账户档案里",IF($B2475="","※没填日期，这一笔不会进任何月份的报表",IF(AND($F2475&lt;&gt;"",$G2475&lt;&gt;""),"※收入和支出不能同时填",IF(AND(N($F2475)=0,N($G2475)=0),"※收入和支出都没填",IF(OR(N($F2475)&lt;0,N($G2475)&lt;0),"※金额不能填负数，方向反了就换一列填",IF($D2475="","※没填收支类别，分类报表会漏掉这一笔",IF(ISNA(MATCH($D2475,类别表,0)),"※收支类别不在【基础资料】的清单里",IF(AND($L2475="内部转账",$M2475=""),"△内部转账要在「对方账户」写上另一头",IF(AND($L2475="内部转账",$M2475=$C2475),"※对方账户跟本账户是同一个",IF(AND($L2475&lt;&gt;"内部转账",$M2475&lt;&gt;""),"△填了对方账户，但类别不是内部转账",IF($H2475&lt;0,"△这一笔之后该账户余额成负数了，核一下",""))))))))))))</f>
        <v/>
      </c>
    </row>
    <row r="2476">
      <c r="A2476" s="17">
        <f>IF($C2476="","",COUNTA($C$5:$C2476))</f>
        <v/>
      </c>
      <c r="B2476" s="20" t="n"/>
      <c r="C2476" s="18" t="n"/>
      <c r="D2476" s="18" t="n"/>
      <c r="E2476" s="26" t="n"/>
      <c r="F2476" s="19" t="n"/>
      <c r="G2476" s="19" t="n"/>
      <c r="H2476" s="27">
        <f>IF($C2476="","",ROUND(SUMIF(账户表,$C2476,账户期初)+SUMIFS($F$5:F2476,$C$5:C2476,$C2476)-SUMIFS($G$5:G2476,$C$5:C2476,$C2476),2))</f>
        <v/>
      </c>
      <c r="I2476" s="18" t="n"/>
      <c r="J2476" s="18" t="n"/>
      <c r="K2476" s="28">
        <f>IF($B2476="","",--TEXT($B2476,"yyyymm"))</f>
        <v/>
      </c>
      <c r="L2476" s="29">
        <f>IF($D2476="","",IFERROR(INDEX(类别属性,MATCH($D2476,类别表,0)),""))</f>
        <v/>
      </c>
      <c r="M2476" s="18" t="n"/>
      <c r="N2476" s="18" t="n"/>
      <c r="O2476" s="26" t="n"/>
      <c r="P2476" s="21">
        <f>IF($C2476="","",IF(ISNA(MATCH($C2476,账户表,0)),"※这个账户不在【基础资料】的账户档案里",IF($B2476="","※没填日期，这一笔不会进任何月份的报表",IF(AND($F2476&lt;&gt;"",$G2476&lt;&gt;""),"※收入和支出不能同时填",IF(AND(N($F2476)=0,N($G2476)=0),"※收入和支出都没填",IF(OR(N($F2476)&lt;0,N($G2476)&lt;0),"※金额不能填负数，方向反了就换一列填",IF($D2476="","※没填收支类别，分类报表会漏掉这一笔",IF(ISNA(MATCH($D2476,类别表,0)),"※收支类别不在【基础资料】的清单里",IF(AND($L2476="内部转账",$M2476=""),"△内部转账要在「对方账户」写上另一头",IF(AND($L2476="内部转账",$M2476=$C2476),"※对方账户跟本账户是同一个",IF(AND($L2476&lt;&gt;"内部转账",$M2476&lt;&gt;""),"△填了对方账户，但类别不是内部转账",IF($H2476&lt;0,"△这一笔之后该账户余额成负数了，核一下",""))))))))))))</f>
        <v/>
      </c>
    </row>
    <row r="2477">
      <c r="A2477" s="17">
        <f>IF($C2477="","",COUNTA($C$5:$C2477))</f>
        <v/>
      </c>
      <c r="B2477" s="20" t="n"/>
      <c r="C2477" s="18" t="n"/>
      <c r="D2477" s="18" t="n"/>
      <c r="E2477" s="26" t="n"/>
      <c r="F2477" s="19" t="n"/>
      <c r="G2477" s="19" t="n"/>
      <c r="H2477" s="27">
        <f>IF($C2477="","",ROUND(SUMIF(账户表,$C2477,账户期初)+SUMIFS($F$5:F2477,$C$5:C2477,$C2477)-SUMIFS($G$5:G2477,$C$5:C2477,$C2477),2))</f>
        <v/>
      </c>
      <c r="I2477" s="18" t="n"/>
      <c r="J2477" s="18" t="n"/>
      <c r="K2477" s="28">
        <f>IF($B2477="","",--TEXT($B2477,"yyyymm"))</f>
        <v/>
      </c>
      <c r="L2477" s="29">
        <f>IF($D2477="","",IFERROR(INDEX(类别属性,MATCH($D2477,类别表,0)),""))</f>
        <v/>
      </c>
      <c r="M2477" s="18" t="n"/>
      <c r="N2477" s="18" t="n"/>
      <c r="O2477" s="26" t="n"/>
      <c r="P2477" s="21">
        <f>IF($C2477="","",IF(ISNA(MATCH($C2477,账户表,0)),"※这个账户不在【基础资料】的账户档案里",IF($B2477="","※没填日期，这一笔不会进任何月份的报表",IF(AND($F2477&lt;&gt;"",$G2477&lt;&gt;""),"※收入和支出不能同时填",IF(AND(N($F2477)=0,N($G2477)=0),"※收入和支出都没填",IF(OR(N($F2477)&lt;0,N($G2477)&lt;0),"※金额不能填负数，方向反了就换一列填",IF($D2477="","※没填收支类别，分类报表会漏掉这一笔",IF(ISNA(MATCH($D2477,类别表,0)),"※收支类别不在【基础资料】的清单里",IF(AND($L2477="内部转账",$M2477=""),"△内部转账要在「对方账户」写上另一头",IF(AND($L2477="内部转账",$M2477=$C2477),"※对方账户跟本账户是同一个",IF(AND($L2477&lt;&gt;"内部转账",$M2477&lt;&gt;""),"△填了对方账户，但类别不是内部转账",IF($H2477&lt;0,"△这一笔之后该账户余额成负数了，核一下",""))))))))))))</f>
        <v/>
      </c>
    </row>
    <row r="2478">
      <c r="A2478" s="17">
        <f>IF($C2478="","",COUNTA($C$5:$C2478))</f>
        <v/>
      </c>
      <c r="B2478" s="20" t="n"/>
      <c r="C2478" s="18" t="n"/>
      <c r="D2478" s="18" t="n"/>
      <c r="E2478" s="26" t="n"/>
      <c r="F2478" s="19" t="n"/>
      <c r="G2478" s="19" t="n"/>
      <c r="H2478" s="27">
        <f>IF($C2478="","",ROUND(SUMIF(账户表,$C2478,账户期初)+SUMIFS($F$5:F2478,$C$5:C2478,$C2478)-SUMIFS($G$5:G2478,$C$5:C2478,$C2478),2))</f>
        <v/>
      </c>
      <c r="I2478" s="18" t="n"/>
      <c r="J2478" s="18" t="n"/>
      <c r="K2478" s="28">
        <f>IF($B2478="","",--TEXT($B2478,"yyyymm"))</f>
        <v/>
      </c>
      <c r="L2478" s="29">
        <f>IF($D2478="","",IFERROR(INDEX(类别属性,MATCH($D2478,类别表,0)),""))</f>
        <v/>
      </c>
      <c r="M2478" s="18" t="n"/>
      <c r="N2478" s="18" t="n"/>
      <c r="O2478" s="26" t="n"/>
      <c r="P2478" s="21">
        <f>IF($C2478="","",IF(ISNA(MATCH($C2478,账户表,0)),"※这个账户不在【基础资料】的账户档案里",IF($B2478="","※没填日期，这一笔不会进任何月份的报表",IF(AND($F2478&lt;&gt;"",$G2478&lt;&gt;""),"※收入和支出不能同时填",IF(AND(N($F2478)=0,N($G2478)=0),"※收入和支出都没填",IF(OR(N($F2478)&lt;0,N($G2478)&lt;0),"※金额不能填负数，方向反了就换一列填",IF($D2478="","※没填收支类别，分类报表会漏掉这一笔",IF(ISNA(MATCH($D2478,类别表,0)),"※收支类别不在【基础资料】的清单里",IF(AND($L2478="内部转账",$M2478=""),"△内部转账要在「对方账户」写上另一头",IF(AND($L2478="内部转账",$M2478=$C2478),"※对方账户跟本账户是同一个",IF(AND($L2478&lt;&gt;"内部转账",$M2478&lt;&gt;""),"△填了对方账户，但类别不是内部转账",IF($H2478&lt;0,"△这一笔之后该账户余额成负数了，核一下",""))))))))))))</f>
        <v/>
      </c>
    </row>
    <row r="2479">
      <c r="A2479" s="17">
        <f>IF($C2479="","",COUNTA($C$5:$C2479))</f>
        <v/>
      </c>
      <c r="B2479" s="20" t="n"/>
      <c r="C2479" s="18" t="n"/>
      <c r="D2479" s="18" t="n"/>
      <c r="E2479" s="26" t="n"/>
      <c r="F2479" s="19" t="n"/>
      <c r="G2479" s="19" t="n"/>
      <c r="H2479" s="27">
        <f>IF($C2479="","",ROUND(SUMIF(账户表,$C2479,账户期初)+SUMIFS($F$5:F2479,$C$5:C2479,$C2479)-SUMIFS($G$5:G2479,$C$5:C2479,$C2479),2))</f>
        <v/>
      </c>
      <c r="I2479" s="18" t="n"/>
      <c r="J2479" s="18" t="n"/>
      <c r="K2479" s="28">
        <f>IF($B2479="","",--TEXT($B2479,"yyyymm"))</f>
        <v/>
      </c>
      <c r="L2479" s="29">
        <f>IF($D2479="","",IFERROR(INDEX(类别属性,MATCH($D2479,类别表,0)),""))</f>
        <v/>
      </c>
      <c r="M2479" s="18" t="n"/>
      <c r="N2479" s="18" t="n"/>
      <c r="O2479" s="26" t="n"/>
      <c r="P2479" s="21">
        <f>IF($C2479="","",IF(ISNA(MATCH($C2479,账户表,0)),"※这个账户不在【基础资料】的账户档案里",IF($B2479="","※没填日期，这一笔不会进任何月份的报表",IF(AND($F2479&lt;&gt;"",$G2479&lt;&gt;""),"※收入和支出不能同时填",IF(AND(N($F2479)=0,N($G2479)=0),"※收入和支出都没填",IF(OR(N($F2479)&lt;0,N($G2479)&lt;0),"※金额不能填负数，方向反了就换一列填",IF($D2479="","※没填收支类别，分类报表会漏掉这一笔",IF(ISNA(MATCH($D2479,类别表,0)),"※收支类别不在【基础资料】的清单里",IF(AND($L2479="内部转账",$M2479=""),"△内部转账要在「对方账户」写上另一头",IF(AND($L2479="内部转账",$M2479=$C2479),"※对方账户跟本账户是同一个",IF(AND($L2479&lt;&gt;"内部转账",$M2479&lt;&gt;""),"△填了对方账户，但类别不是内部转账",IF($H2479&lt;0,"△这一笔之后该账户余额成负数了，核一下",""))))))))))))</f>
        <v/>
      </c>
    </row>
    <row r="2480">
      <c r="A2480" s="17">
        <f>IF($C2480="","",COUNTA($C$5:$C2480))</f>
        <v/>
      </c>
      <c r="B2480" s="20" t="n"/>
      <c r="C2480" s="18" t="n"/>
      <c r="D2480" s="18" t="n"/>
      <c r="E2480" s="26" t="n"/>
      <c r="F2480" s="19" t="n"/>
      <c r="G2480" s="19" t="n"/>
      <c r="H2480" s="27">
        <f>IF($C2480="","",ROUND(SUMIF(账户表,$C2480,账户期初)+SUMIFS($F$5:F2480,$C$5:C2480,$C2480)-SUMIFS($G$5:G2480,$C$5:C2480,$C2480),2))</f>
        <v/>
      </c>
      <c r="I2480" s="18" t="n"/>
      <c r="J2480" s="18" t="n"/>
      <c r="K2480" s="28">
        <f>IF($B2480="","",--TEXT($B2480,"yyyymm"))</f>
        <v/>
      </c>
      <c r="L2480" s="29">
        <f>IF($D2480="","",IFERROR(INDEX(类别属性,MATCH($D2480,类别表,0)),""))</f>
        <v/>
      </c>
      <c r="M2480" s="18" t="n"/>
      <c r="N2480" s="18" t="n"/>
      <c r="O2480" s="26" t="n"/>
      <c r="P2480" s="21">
        <f>IF($C2480="","",IF(ISNA(MATCH($C2480,账户表,0)),"※这个账户不在【基础资料】的账户档案里",IF($B2480="","※没填日期，这一笔不会进任何月份的报表",IF(AND($F2480&lt;&gt;"",$G2480&lt;&gt;""),"※收入和支出不能同时填",IF(AND(N($F2480)=0,N($G2480)=0),"※收入和支出都没填",IF(OR(N($F2480)&lt;0,N($G2480)&lt;0),"※金额不能填负数，方向反了就换一列填",IF($D2480="","※没填收支类别，分类报表会漏掉这一笔",IF(ISNA(MATCH($D2480,类别表,0)),"※收支类别不在【基础资料】的清单里",IF(AND($L2480="内部转账",$M2480=""),"△内部转账要在「对方账户」写上另一头",IF(AND($L2480="内部转账",$M2480=$C2480),"※对方账户跟本账户是同一个",IF(AND($L2480&lt;&gt;"内部转账",$M2480&lt;&gt;""),"△填了对方账户，但类别不是内部转账",IF($H2480&lt;0,"△这一笔之后该账户余额成负数了，核一下",""))))))))))))</f>
        <v/>
      </c>
    </row>
    <row r="2481">
      <c r="A2481" s="17">
        <f>IF($C2481="","",COUNTA($C$5:$C2481))</f>
        <v/>
      </c>
      <c r="B2481" s="20" t="n"/>
      <c r="C2481" s="18" t="n"/>
      <c r="D2481" s="18" t="n"/>
      <c r="E2481" s="26" t="n"/>
      <c r="F2481" s="19" t="n"/>
      <c r="G2481" s="19" t="n"/>
      <c r="H2481" s="27">
        <f>IF($C2481="","",ROUND(SUMIF(账户表,$C2481,账户期初)+SUMIFS($F$5:F2481,$C$5:C2481,$C2481)-SUMIFS($G$5:G2481,$C$5:C2481,$C2481),2))</f>
        <v/>
      </c>
      <c r="I2481" s="18" t="n"/>
      <c r="J2481" s="18" t="n"/>
      <c r="K2481" s="28">
        <f>IF($B2481="","",--TEXT($B2481,"yyyymm"))</f>
        <v/>
      </c>
      <c r="L2481" s="29">
        <f>IF($D2481="","",IFERROR(INDEX(类别属性,MATCH($D2481,类别表,0)),""))</f>
        <v/>
      </c>
      <c r="M2481" s="18" t="n"/>
      <c r="N2481" s="18" t="n"/>
      <c r="O2481" s="26" t="n"/>
      <c r="P2481" s="21">
        <f>IF($C2481="","",IF(ISNA(MATCH($C2481,账户表,0)),"※这个账户不在【基础资料】的账户档案里",IF($B2481="","※没填日期，这一笔不会进任何月份的报表",IF(AND($F2481&lt;&gt;"",$G2481&lt;&gt;""),"※收入和支出不能同时填",IF(AND(N($F2481)=0,N($G2481)=0),"※收入和支出都没填",IF(OR(N($F2481)&lt;0,N($G2481)&lt;0),"※金额不能填负数，方向反了就换一列填",IF($D2481="","※没填收支类别，分类报表会漏掉这一笔",IF(ISNA(MATCH($D2481,类别表,0)),"※收支类别不在【基础资料】的清单里",IF(AND($L2481="内部转账",$M2481=""),"△内部转账要在「对方账户」写上另一头",IF(AND($L2481="内部转账",$M2481=$C2481),"※对方账户跟本账户是同一个",IF(AND($L2481&lt;&gt;"内部转账",$M2481&lt;&gt;""),"△填了对方账户，但类别不是内部转账",IF($H2481&lt;0,"△这一笔之后该账户余额成负数了，核一下",""))))))))))))</f>
        <v/>
      </c>
    </row>
    <row r="2482">
      <c r="A2482" s="17">
        <f>IF($C2482="","",COUNTA($C$5:$C2482))</f>
        <v/>
      </c>
      <c r="B2482" s="20" t="n"/>
      <c r="C2482" s="18" t="n"/>
      <c r="D2482" s="18" t="n"/>
      <c r="E2482" s="26" t="n"/>
      <c r="F2482" s="19" t="n"/>
      <c r="G2482" s="19" t="n"/>
      <c r="H2482" s="27">
        <f>IF($C2482="","",ROUND(SUMIF(账户表,$C2482,账户期初)+SUMIFS($F$5:F2482,$C$5:C2482,$C2482)-SUMIFS($G$5:G2482,$C$5:C2482,$C2482),2))</f>
        <v/>
      </c>
      <c r="I2482" s="18" t="n"/>
      <c r="J2482" s="18" t="n"/>
      <c r="K2482" s="28">
        <f>IF($B2482="","",--TEXT($B2482,"yyyymm"))</f>
        <v/>
      </c>
      <c r="L2482" s="29">
        <f>IF($D2482="","",IFERROR(INDEX(类别属性,MATCH($D2482,类别表,0)),""))</f>
        <v/>
      </c>
      <c r="M2482" s="18" t="n"/>
      <c r="N2482" s="18" t="n"/>
      <c r="O2482" s="26" t="n"/>
      <c r="P2482" s="21">
        <f>IF($C2482="","",IF(ISNA(MATCH($C2482,账户表,0)),"※这个账户不在【基础资料】的账户档案里",IF($B2482="","※没填日期，这一笔不会进任何月份的报表",IF(AND($F2482&lt;&gt;"",$G2482&lt;&gt;""),"※收入和支出不能同时填",IF(AND(N($F2482)=0,N($G2482)=0),"※收入和支出都没填",IF(OR(N($F2482)&lt;0,N($G2482)&lt;0),"※金额不能填负数，方向反了就换一列填",IF($D2482="","※没填收支类别，分类报表会漏掉这一笔",IF(ISNA(MATCH($D2482,类别表,0)),"※收支类别不在【基础资料】的清单里",IF(AND($L2482="内部转账",$M2482=""),"△内部转账要在「对方账户」写上另一头",IF(AND($L2482="内部转账",$M2482=$C2482),"※对方账户跟本账户是同一个",IF(AND($L2482&lt;&gt;"内部转账",$M2482&lt;&gt;""),"△填了对方账户，但类别不是内部转账",IF($H2482&lt;0,"△这一笔之后该账户余额成负数了，核一下",""))))))))))))</f>
        <v/>
      </c>
    </row>
    <row r="2483">
      <c r="A2483" s="17">
        <f>IF($C2483="","",COUNTA($C$5:$C2483))</f>
        <v/>
      </c>
      <c r="B2483" s="20" t="n"/>
      <c r="C2483" s="18" t="n"/>
      <c r="D2483" s="18" t="n"/>
      <c r="E2483" s="26" t="n"/>
      <c r="F2483" s="19" t="n"/>
      <c r="G2483" s="19" t="n"/>
      <c r="H2483" s="27">
        <f>IF($C2483="","",ROUND(SUMIF(账户表,$C2483,账户期初)+SUMIFS($F$5:F2483,$C$5:C2483,$C2483)-SUMIFS($G$5:G2483,$C$5:C2483,$C2483),2))</f>
        <v/>
      </c>
      <c r="I2483" s="18" t="n"/>
      <c r="J2483" s="18" t="n"/>
      <c r="K2483" s="28">
        <f>IF($B2483="","",--TEXT($B2483,"yyyymm"))</f>
        <v/>
      </c>
      <c r="L2483" s="29">
        <f>IF($D2483="","",IFERROR(INDEX(类别属性,MATCH($D2483,类别表,0)),""))</f>
        <v/>
      </c>
      <c r="M2483" s="18" t="n"/>
      <c r="N2483" s="18" t="n"/>
      <c r="O2483" s="26" t="n"/>
      <c r="P2483" s="21">
        <f>IF($C2483="","",IF(ISNA(MATCH($C2483,账户表,0)),"※这个账户不在【基础资料】的账户档案里",IF($B2483="","※没填日期，这一笔不会进任何月份的报表",IF(AND($F2483&lt;&gt;"",$G2483&lt;&gt;""),"※收入和支出不能同时填",IF(AND(N($F2483)=0,N($G2483)=0),"※收入和支出都没填",IF(OR(N($F2483)&lt;0,N($G2483)&lt;0),"※金额不能填负数，方向反了就换一列填",IF($D2483="","※没填收支类别，分类报表会漏掉这一笔",IF(ISNA(MATCH($D2483,类别表,0)),"※收支类别不在【基础资料】的清单里",IF(AND($L2483="内部转账",$M2483=""),"△内部转账要在「对方账户」写上另一头",IF(AND($L2483="内部转账",$M2483=$C2483),"※对方账户跟本账户是同一个",IF(AND($L2483&lt;&gt;"内部转账",$M2483&lt;&gt;""),"△填了对方账户，但类别不是内部转账",IF($H2483&lt;0,"△这一笔之后该账户余额成负数了，核一下",""))))))))))))</f>
        <v/>
      </c>
    </row>
    <row r="2484">
      <c r="A2484" s="17">
        <f>IF($C2484="","",COUNTA($C$5:$C2484))</f>
        <v/>
      </c>
      <c r="B2484" s="20" t="n"/>
      <c r="C2484" s="18" t="n"/>
      <c r="D2484" s="18" t="n"/>
      <c r="E2484" s="26" t="n"/>
      <c r="F2484" s="19" t="n"/>
      <c r="G2484" s="19" t="n"/>
      <c r="H2484" s="27">
        <f>IF($C2484="","",ROUND(SUMIF(账户表,$C2484,账户期初)+SUMIFS($F$5:F2484,$C$5:C2484,$C2484)-SUMIFS($G$5:G2484,$C$5:C2484,$C2484),2))</f>
        <v/>
      </c>
      <c r="I2484" s="18" t="n"/>
      <c r="J2484" s="18" t="n"/>
      <c r="K2484" s="28">
        <f>IF($B2484="","",--TEXT($B2484,"yyyymm"))</f>
        <v/>
      </c>
      <c r="L2484" s="29">
        <f>IF($D2484="","",IFERROR(INDEX(类别属性,MATCH($D2484,类别表,0)),""))</f>
        <v/>
      </c>
      <c r="M2484" s="18" t="n"/>
      <c r="N2484" s="18" t="n"/>
      <c r="O2484" s="26" t="n"/>
      <c r="P2484" s="21">
        <f>IF($C2484="","",IF(ISNA(MATCH($C2484,账户表,0)),"※这个账户不在【基础资料】的账户档案里",IF($B2484="","※没填日期，这一笔不会进任何月份的报表",IF(AND($F2484&lt;&gt;"",$G2484&lt;&gt;""),"※收入和支出不能同时填",IF(AND(N($F2484)=0,N($G2484)=0),"※收入和支出都没填",IF(OR(N($F2484)&lt;0,N($G2484)&lt;0),"※金额不能填负数，方向反了就换一列填",IF($D2484="","※没填收支类别，分类报表会漏掉这一笔",IF(ISNA(MATCH($D2484,类别表,0)),"※收支类别不在【基础资料】的清单里",IF(AND($L2484="内部转账",$M2484=""),"△内部转账要在「对方账户」写上另一头",IF(AND($L2484="内部转账",$M2484=$C2484),"※对方账户跟本账户是同一个",IF(AND($L2484&lt;&gt;"内部转账",$M2484&lt;&gt;""),"△填了对方账户，但类别不是内部转账",IF($H2484&lt;0,"△这一笔之后该账户余额成负数了，核一下",""))))))))))))</f>
        <v/>
      </c>
    </row>
    <row r="2485">
      <c r="A2485" s="17">
        <f>IF($C2485="","",COUNTA($C$5:$C2485))</f>
        <v/>
      </c>
      <c r="B2485" s="20" t="n"/>
      <c r="C2485" s="18" t="n"/>
      <c r="D2485" s="18" t="n"/>
      <c r="E2485" s="26" t="n"/>
      <c r="F2485" s="19" t="n"/>
      <c r="G2485" s="19" t="n"/>
      <c r="H2485" s="27">
        <f>IF($C2485="","",ROUND(SUMIF(账户表,$C2485,账户期初)+SUMIFS($F$5:F2485,$C$5:C2485,$C2485)-SUMIFS($G$5:G2485,$C$5:C2485,$C2485),2))</f>
        <v/>
      </c>
      <c r="I2485" s="18" t="n"/>
      <c r="J2485" s="18" t="n"/>
      <c r="K2485" s="28">
        <f>IF($B2485="","",--TEXT($B2485,"yyyymm"))</f>
        <v/>
      </c>
      <c r="L2485" s="29">
        <f>IF($D2485="","",IFERROR(INDEX(类别属性,MATCH($D2485,类别表,0)),""))</f>
        <v/>
      </c>
      <c r="M2485" s="18" t="n"/>
      <c r="N2485" s="18" t="n"/>
      <c r="O2485" s="26" t="n"/>
      <c r="P2485" s="21">
        <f>IF($C2485="","",IF(ISNA(MATCH($C2485,账户表,0)),"※这个账户不在【基础资料】的账户档案里",IF($B2485="","※没填日期，这一笔不会进任何月份的报表",IF(AND($F2485&lt;&gt;"",$G2485&lt;&gt;""),"※收入和支出不能同时填",IF(AND(N($F2485)=0,N($G2485)=0),"※收入和支出都没填",IF(OR(N($F2485)&lt;0,N($G2485)&lt;0),"※金额不能填负数，方向反了就换一列填",IF($D2485="","※没填收支类别，分类报表会漏掉这一笔",IF(ISNA(MATCH($D2485,类别表,0)),"※收支类别不在【基础资料】的清单里",IF(AND($L2485="内部转账",$M2485=""),"△内部转账要在「对方账户」写上另一头",IF(AND($L2485="内部转账",$M2485=$C2485),"※对方账户跟本账户是同一个",IF(AND($L2485&lt;&gt;"内部转账",$M2485&lt;&gt;""),"△填了对方账户，但类别不是内部转账",IF($H2485&lt;0,"△这一笔之后该账户余额成负数了，核一下",""))))))))))))</f>
        <v/>
      </c>
    </row>
    <row r="2486">
      <c r="A2486" s="17">
        <f>IF($C2486="","",COUNTA($C$5:$C2486))</f>
        <v/>
      </c>
      <c r="B2486" s="20" t="n"/>
      <c r="C2486" s="18" t="n"/>
      <c r="D2486" s="18" t="n"/>
      <c r="E2486" s="26" t="n"/>
      <c r="F2486" s="19" t="n"/>
      <c r="G2486" s="19" t="n"/>
      <c r="H2486" s="27">
        <f>IF($C2486="","",ROUND(SUMIF(账户表,$C2486,账户期初)+SUMIFS($F$5:F2486,$C$5:C2486,$C2486)-SUMIFS($G$5:G2486,$C$5:C2486,$C2486),2))</f>
        <v/>
      </c>
      <c r="I2486" s="18" t="n"/>
      <c r="J2486" s="18" t="n"/>
      <c r="K2486" s="28">
        <f>IF($B2486="","",--TEXT($B2486,"yyyymm"))</f>
        <v/>
      </c>
      <c r="L2486" s="29">
        <f>IF($D2486="","",IFERROR(INDEX(类别属性,MATCH($D2486,类别表,0)),""))</f>
        <v/>
      </c>
      <c r="M2486" s="18" t="n"/>
      <c r="N2486" s="18" t="n"/>
      <c r="O2486" s="26" t="n"/>
      <c r="P2486" s="21">
        <f>IF($C2486="","",IF(ISNA(MATCH($C2486,账户表,0)),"※这个账户不在【基础资料】的账户档案里",IF($B2486="","※没填日期，这一笔不会进任何月份的报表",IF(AND($F2486&lt;&gt;"",$G2486&lt;&gt;""),"※收入和支出不能同时填",IF(AND(N($F2486)=0,N($G2486)=0),"※收入和支出都没填",IF(OR(N($F2486)&lt;0,N($G2486)&lt;0),"※金额不能填负数，方向反了就换一列填",IF($D2486="","※没填收支类别，分类报表会漏掉这一笔",IF(ISNA(MATCH($D2486,类别表,0)),"※收支类别不在【基础资料】的清单里",IF(AND($L2486="内部转账",$M2486=""),"△内部转账要在「对方账户」写上另一头",IF(AND($L2486="内部转账",$M2486=$C2486),"※对方账户跟本账户是同一个",IF(AND($L2486&lt;&gt;"内部转账",$M2486&lt;&gt;""),"△填了对方账户，但类别不是内部转账",IF($H2486&lt;0,"△这一笔之后该账户余额成负数了，核一下",""))))))))))))</f>
        <v/>
      </c>
    </row>
    <row r="2487">
      <c r="A2487" s="17">
        <f>IF($C2487="","",COUNTA($C$5:$C2487))</f>
        <v/>
      </c>
      <c r="B2487" s="20" t="n"/>
      <c r="C2487" s="18" t="n"/>
      <c r="D2487" s="18" t="n"/>
      <c r="E2487" s="26" t="n"/>
      <c r="F2487" s="19" t="n"/>
      <c r="G2487" s="19" t="n"/>
      <c r="H2487" s="27">
        <f>IF($C2487="","",ROUND(SUMIF(账户表,$C2487,账户期初)+SUMIFS($F$5:F2487,$C$5:C2487,$C2487)-SUMIFS($G$5:G2487,$C$5:C2487,$C2487),2))</f>
        <v/>
      </c>
      <c r="I2487" s="18" t="n"/>
      <c r="J2487" s="18" t="n"/>
      <c r="K2487" s="28">
        <f>IF($B2487="","",--TEXT($B2487,"yyyymm"))</f>
        <v/>
      </c>
      <c r="L2487" s="29">
        <f>IF($D2487="","",IFERROR(INDEX(类别属性,MATCH($D2487,类别表,0)),""))</f>
        <v/>
      </c>
      <c r="M2487" s="18" t="n"/>
      <c r="N2487" s="18" t="n"/>
      <c r="O2487" s="26" t="n"/>
      <c r="P2487" s="21">
        <f>IF($C2487="","",IF(ISNA(MATCH($C2487,账户表,0)),"※这个账户不在【基础资料】的账户档案里",IF($B2487="","※没填日期，这一笔不会进任何月份的报表",IF(AND($F2487&lt;&gt;"",$G2487&lt;&gt;""),"※收入和支出不能同时填",IF(AND(N($F2487)=0,N($G2487)=0),"※收入和支出都没填",IF(OR(N($F2487)&lt;0,N($G2487)&lt;0),"※金额不能填负数，方向反了就换一列填",IF($D2487="","※没填收支类别，分类报表会漏掉这一笔",IF(ISNA(MATCH($D2487,类别表,0)),"※收支类别不在【基础资料】的清单里",IF(AND($L2487="内部转账",$M2487=""),"△内部转账要在「对方账户」写上另一头",IF(AND($L2487="内部转账",$M2487=$C2487),"※对方账户跟本账户是同一个",IF(AND($L2487&lt;&gt;"内部转账",$M2487&lt;&gt;""),"△填了对方账户，但类别不是内部转账",IF($H2487&lt;0,"△这一笔之后该账户余额成负数了，核一下",""))))))))))))</f>
        <v/>
      </c>
    </row>
    <row r="2488">
      <c r="A2488" s="17">
        <f>IF($C2488="","",COUNTA($C$5:$C2488))</f>
        <v/>
      </c>
      <c r="B2488" s="20" t="n"/>
      <c r="C2488" s="18" t="n"/>
      <c r="D2488" s="18" t="n"/>
      <c r="E2488" s="26" t="n"/>
      <c r="F2488" s="19" t="n"/>
      <c r="G2488" s="19" t="n"/>
      <c r="H2488" s="27">
        <f>IF($C2488="","",ROUND(SUMIF(账户表,$C2488,账户期初)+SUMIFS($F$5:F2488,$C$5:C2488,$C2488)-SUMIFS($G$5:G2488,$C$5:C2488,$C2488),2))</f>
        <v/>
      </c>
      <c r="I2488" s="18" t="n"/>
      <c r="J2488" s="18" t="n"/>
      <c r="K2488" s="28">
        <f>IF($B2488="","",--TEXT($B2488,"yyyymm"))</f>
        <v/>
      </c>
      <c r="L2488" s="29">
        <f>IF($D2488="","",IFERROR(INDEX(类别属性,MATCH($D2488,类别表,0)),""))</f>
        <v/>
      </c>
      <c r="M2488" s="18" t="n"/>
      <c r="N2488" s="18" t="n"/>
      <c r="O2488" s="26" t="n"/>
      <c r="P2488" s="21">
        <f>IF($C2488="","",IF(ISNA(MATCH($C2488,账户表,0)),"※这个账户不在【基础资料】的账户档案里",IF($B2488="","※没填日期，这一笔不会进任何月份的报表",IF(AND($F2488&lt;&gt;"",$G2488&lt;&gt;""),"※收入和支出不能同时填",IF(AND(N($F2488)=0,N($G2488)=0),"※收入和支出都没填",IF(OR(N($F2488)&lt;0,N($G2488)&lt;0),"※金额不能填负数，方向反了就换一列填",IF($D2488="","※没填收支类别，分类报表会漏掉这一笔",IF(ISNA(MATCH($D2488,类别表,0)),"※收支类别不在【基础资料】的清单里",IF(AND($L2488="内部转账",$M2488=""),"△内部转账要在「对方账户」写上另一头",IF(AND($L2488="内部转账",$M2488=$C2488),"※对方账户跟本账户是同一个",IF(AND($L2488&lt;&gt;"内部转账",$M2488&lt;&gt;""),"△填了对方账户，但类别不是内部转账",IF($H2488&lt;0,"△这一笔之后该账户余额成负数了，核一下",""))))))))))))</f>
        <v/>
      </c>
    </row>
    <row r="2489">
      <c r="A2489" s="17">
        <f>IF($C2489="","",COUNTA($C$5:$C2489))</f>
        <v/>
      </c>
      <c r="B2489" s="20" t="n"/>
      <c r="C2489" s="18" t="n"/>
      <c r="D2489" s="18" t="n"/>
      <c r="E2489" s="26" t="n"/>
      <c r="F2489" s="19" t="n"/>
      <c r="G2489" s="19" t="n"/>
      <c r="H2489" s="27">
        <f>IF($C2489="","",ROUND(SUMIF(账户表,$C2489,账户期初)+SUMIFS($F$5:F2489,$C$5:C2489,$C2489)-SUMIFS($G$5:G2489,$C$5:C2489,$C2489),2))</f>
        <v/>
      </c>
      <c r="I2489" s="18" t="n"/>
      <c r="J2489" s="18" t="n"/>
      <c r="K2489" s="28">
        <f>IF($B2489="","",--TEXT($B2489,"yyyymm"))</f>
        <v/>
      </c>
      <c r="L2489" s="29">
        <f>IF($D2489="","",IFERROR(INDEX(类别属性,MATCH($D2489,类别表,0)),""))</f>
        <v/>
      </c>
      <c r="M2489" s="18" t="n"/>
      <c r="N2489" s="18" t="n"/>
      <c r="O2489" s="26" t="n"/>
      <c r="P2489" s="21">
        <f>IF($C2489="","",IF(ISNA(MATCH($C2489,账户表,0)),"※这个账户不在【基础资料】的账户档案里",IF($B2489="","※没填日期，这一笔不会进任何月份的报表",IF(AND($F2489&lt;&gt;"",$G2489&lt;&gt;""),"※收入和支出不能同时填",IF(AND(N($F2489)=0,N($G2489)=0),"※收入和支出都没填",IF(OR(N($F2489)&lt;0,N($G2489)&lt;0),"※金额不能填负数，方向反了就换一列填",IF($D2489="","※没填收支类别，分类报表会漏掉这一笔",IF(ISNA(MATCH($D2489,类别表,0)),"※收支类别不在【基础资料】的清单里",IF(AND($L2489="内部转账",$M2489=""),"△内部转账要在「对方账户」写上另一头",IF(AND($L2489="内部转账",$M2489=$C2489),"※对方账户跟本账户是同一个",IF(AND($L2489&lt;&gt;"内部转账",$M2489&lt;&gt;""),"△填了对方账户，但类别不是内部转账",IF($H2489&lt;0,"△这一笔之后该账户余额成负数了，核一下",""))))))))))))</f>
        <v/>
      </c>
    </row>
    <row r="2490">
      <c r="A2490" s="17">
        <f>IF($C2490="","",COUNTA($C$5:$C2490))</f>
        <v/>
      </c>
      <c r="B2490" s="20" t="n"/>
      <c r="C2490" s="18" t="n"/>
      <c r="D2490" s="18" t="n"/>
      <c r="E2490" s="26" t="n"/>
      <c r="F2490" s="19" t="n"/>
      <c r="G2490" s="19" t="n"/>
      <c r="H2490" s="27">
        <f>IF($C2490="","",ROUND(SUMIF(账户表,$C2490,账户期初)+SUMIFS($F$5:F2490,$C$5:C2490,$C2490)-SUMIFS($G$5:G2490,$C$5:C2490,$C2490),2))</f>
        <v/>
      </c>
      <c r="I2490" s="18" t="n"/>
      <c r="J2490" s="18" t="n"/>
      <c r="K2490" s="28">
        <f>IF($B2490="","",--TEXT($B2490,"yyyymm"))</f>
        <v/>
      </c>
      <c r="L2490" s="29">
        <f>IF($D2490="","",IFERROR(INDEX(类别属性,MATCH($D2490,类别表,0)),""))</f>
        <v/>
      </c>
      <c r="M2490" s="18" t="n"/>
      <c r="N2490" s="18" t="n"/>
      <c r="O2490" s="26" t="n"/>
      <c r="P2490" s="21">
        <f>IF($C2490="","",IF(ISNA(MATCH($C2490,账户表,0)),"※这个账户不在【基础资料】的账户档案里",IF($B2490="","※没填日期，这一笔不会进任何月份的报表",IF(AND($F2490&lt;&gt;"",$G2490&lt;&gt;""),"※收入和支出不能同时填",IF(AND(N($F2490)=0,N($G2490)=0),"※收入和支出都没填",IF(OR(N($F2490)&lt;0,N($G2490)&lt;0),"※金额不能填负数，方向反了就换一列填",IF($D2490="","※没填收支类别，分类报表会漏掉这一笔",IF(ISNA(MATCH($D2490,类别表,0)),"※收支类别不在【基础资料】的清单里",IF(AND($L2490="内部转账",$M2490=""),"△内部转账要在「对方账户」写上另一头",IF(AND($L2490="内部转账",$M2490=$C2490),"※对方账户跟本账户是同一个",IF(AND($L2490&lt;&gt;"内部转账",$M2490&lt;&gt;""),"△填了对方账户，但类别不是内部转账",IF($H2490&lt;0,"△这一笔之后该账户余额成负数了，核一下",""))))))))))))</f>
        <v/>
      </c>
    </row>
    <row r="2491">
      <c r="A2491" s="17">
        <f>IF($C2491="","",COUNTA($C$5:$C2491))</f>
        <v/>
      </c>
      <c r="B2491" s="20" t="n"/>
      <c r="C2491" s="18" t="n"/>
      <c r="D2491" s="18" t="n"/>
      <c r="E2491" s="26" t="n"/>
      <c r="F2491" s="19" t="n"/>
      <c r="G2491" s="19" t="n"/>
      <c r="H2491" s="27">
        <f>IF($C2491="","",ROUND(SUMIF(账户表,$C2491,账户期初)+SUMIFS($F$5:F2491,$C$5:C2491,$C2491)-SUMIFS($G$5:G2491,$C$5:C2491,$C2491),2))</f>
        <v/>
      </c>
      <c r="I2491" s="18" t="n"/>
      <c r="J2491" s="18" t="n"/>
      <c r="K2491" s="28">
        <f>IF($B2491="","",--TEXT($B2491,"yyyymm"))</f>
        <v/>
      </c>
      <c r="L2491" s="29">
        <f>IF($D2491="","",IFERROR(INDEX(类别属性,MATCH($D2491,类别表,0)),""))</f>
        <v/>
      </c>
      <c r="M2491" s="18" t="n"/>
      <c r="N2491" s="18" t="n"/>
      <c r="O2491" s="26" t="n"/>
      <c r="P2491" s="21">
        <f>IF($C2491="","",IF(ISNA(MATCH($C2491,账户表,0)),"※这个账户不在【基础资料】的账户档案里",IF($B2491="","※没填日期，这一笔不会进任何月份的报表",IF(AND($F2491&lt;&gt;"",$G2491&lt;&gt;""),"※收入和支出不能同时填",IF(AND(N($F2491)=0,N($G2491)=0),"※收入和支出都没填",IF(OR(N($F2491)&lt;0,N($G2491)&lt;0),"※金额不能填负数，方向反了就换一列填",IF($D2491="","※没填收支类别，分类报表会漏掉这一笔",IF(ISNA(MATCH($D2491,类别表,0)),"※收支类别不在【基础资料】的清单里",IF(AND($L2491="内部转账",$M2491=""),"△内部转账要在「对方账户」写上另一头",IF(AND($L2491="内部转账",$M2491=$C2491),"※对方账户跟本账户是同一个",IF(AND($L2491&lt;&gt;"内部转账",$M2491&lt;&gt;""),"△填了对方账户，但类别不是内部转账",IF($H2491&lt;0,"△这一笔之后该账户余额成负数了，核一下",""))))))))))))</f>
        <v/>
      </c>
    </row>
    <row r="2492">
      <c r="A2492" s="17">
        <f>IF($C2492="","",COUNTA($C$5:$C2492))</f>
        <v/>
      </c>
      <c r="B2492" s="20" t="n"/>
      <c r="C2492" s="18" t="n"/>
      <c r="D2492" s="18" t="n"/>
      <c r="E2492" s="26" t="n"/>
      <c r="F2492" s="19" t="n"/>
      <c r="G2492" s="19" t="n"/>
      <c r="H2492" s="27">
        <f>IF($C2492="","",ROUND(SUMIF(账户表,$C2492,账户期初)+SUMIFS($F$5:F2492,$C$5:C2492,$C2492)-SUMIFS($G$5:G2492,$C$5:C2492,$C2492),2))</f>
        <v/>
      </c>
      <c r="I2492" s="18" t="n"/>
      <c r="J2492" s="18" t="n"/>
      <c r="K2492" s="28">
        <f>IF($B2492="","",--TEXT($B2492,"yyyymm"))</f>
        <v/>
      </c>
      <c r="L2492" s="29">
        <f>IF($D2492="","",IFERROR(INDEX(类别属性,MATCH($D2492,类别表,0)),""))</f>
        <v/>
      </c>
      <c r="M2492" s="18" t="n"/>
      <c r="N2492" s="18" t="n"/>
      <c r="O2492" s="26" t="n"/>
      <c r="P2492" s="21">
        <f>IF($C2492="","",IF(ISNA(MATCH($C2492,账户表,0)),"※这个账户不在【基础资料】的账户档案里",IF($B2492="","※没填日期，这一笔不会进任何月份的报表",IF(AND($F2492&lt;&gt;"",$G2492&lt;&gt;""),"※收入和支出不能同时填",IF(AND(N($F2492)=0,N($G2492)=0),"※收入和支出都没填",IF(OR(N($F2492)&lt;0,N($G2492)&lt;0),"※金额不能填负数，方向反了就换一列填",IF($D2492="","※没填收支类别，分类报表会漏掉这一笔",IF(ISNA(MATCH($D2492,类别表,0)),"※收支类别不在【基础资料】的清单里",IF(AND($L2492="内部转账",$M2492=""),"△内部转账要在「对方账户」写上另一头",IF(AND($L2492="内部转账",$M2492=$C2492),"※对方账户跟本账户是同一个",IF(AND($L2492&lt;&gt;"内部转账",$M2492&lt;&gt;""),"△填了对方账户，但类别不是内部转账",IF($H2492&lt;0,"△这一笔之后该账户余额成负数了，核一下",""))))))))))))</f>
        <v/>
      </c>
    </row>
    <row r="2493">
      <c r="A2493" s="17">
        <f>IF($C2493="","",COUNTA($C$5:$C2493))</f>
        <v/>
      </c>
      <c r="B2493" s="20" t="n"/>
      <c r="C2493" s="18" t="n"/>
      <c r="D2493" s="18" t="n"/>
      <c r="E2493" s="26" t="n"/>
      <c r="F2493" s="19" t="n"/>
      <c r="G2493" s="19" t="n"/>
      <c r="H2493" s="27">
        <f>IF($C2493="","",ROUND(SUMIF(账户表,$C2493,账户期初)+SUMIFS($F$5:F2493,$C$5:C2493,$C2493)-SUMIFS($G$5:G2493,$C$5:C2493,$C2493),2))</f>
        <v/>
      </c>
      <c r="I2493" s="18" t="n"/>
      <c r="J2493" s="18" t="n"/>
      <c r="K2493" s="28">
        <f>IF($B2493="","",--TEXT($B2493,"yyyymm"))</f>
        <v/>
      </c>
      <c r="L2493" s="29">
        <f>IF($D2493="","",IFERROR(INDEX(类别属性,MATCH($D2493,类别表,0)),""))</f>
        <v/>
      </c>
      <c r="M2493" s="18" t="n"/>
      <c r="N2493" s="18" t="n"/>
      <c r="O2493" s="26" t="n"/>
      <c r="P2493" s="21">
        <f>IF($C2493="","",IF(ISNA(MATCH($C2493,账户表,0)),"※这个账户不在【基础资料】的账户档案里",IF($B2493="","※没填日期，这一笔不会进任何月份的报表",IF(AND($F2493&lt;&gt;"",$G2493&lt;&gt;""),"※收入和支出不能同时填",IF(AND(N($F2493)=0,N($G2493)=0),"※收入和支出都没填",IF(OR(N($F2493)&lt;0,N($G2493)&lt;0),"※金额不能填负数，方向反了就换一列填",IF($D2493="","※没填收支类别，分类报表会漏掉这一笔",IF(ISNA(MATCH($D2493,类别表,0)),"※收支类别不在【基础资料】的清单里",IF(AND($L2493="内部转账",$M2493=""),"△内部转账要在「对方账户」写上另一头",IF(AND($L2493="内部转账",$M2493=$C2493),"※对方账户跟本账户是同一个",IF(AND($L2493&lt;&gt;"内部转账",$M2493&lt;&gt;""),"△填了对方账户，但类别不是内部转账",IF($H2493&lt;0,"△这一笔之后该账户余额成负数了，核一下",""))))))))))))</f>
        <v/>
      </c>
    </row>
    <row r="2494">
      <c r="A2494" s="17">
        <f>IF($C2494="","",COUNTA($C$5:$C2494))</f>
        <v/>
      </c>
      <c r="B2494" s="20" t="n"/>
      <c r="C2494" s="18" t="n"/>
      <c r="D2494" s="18" t="n"/>
      <c r="E2494" s="26" t="n"/>
      <c r="F2494" s="19" t="n"/>
      <c r="G2494" s="19" t="n"/>
      <c r="H2494" s="27">
        <f>IF($C2494="","",ROUND(SUMIF(账户表,$C2494,账户期初)+SUMIFS($F$5:F2494,$C$5:C2494,$C2494)-SUMIFS($G$5:G2494,$C$5:C2494,$C2494),2))</f>
        <v/>
      </c>
      <c r="I2494" s="18" t="n"/>
      <c r="J2494" s="18" t="n"/>
      <c r="K2494" s="28">
        <f>IF($B2494="","",--TEXT($B2494,"yyyymm"))</f>
        <v/>
      </c>
      <c r="L2494" s="29">
        <f>IF($D2494="","",IFERROR(INDEX(类别属性,MATCH($D2494,类别表,0)),""))</f>
        <v/>
      </c>
      <c r="M2494" s="18" t="n"/>
      <c r="N2494" s="18" t="n"/>
      <c r="O2494" s="26" t="n"/>
      <c r="P2494" s="21">
        <f>IF($C2494="","",IF(ISNA(MATCH($C2494,账户表,0)),"※这个账户不在【基础资料】的账户档案里",IF($B2494="","※没填日期，这一笔不会进任何月份的报表",IF(AND($F2494&lt;&gt;"",$G2494&lt;&gt;""),"※收入和支出不能同时填",IF(AND(N($F2494)=0,N($G2494)=0),"※收入和支出都没填",IF(OR(N($F2494)&lt;0,N($G2494)&lt;0),"※金额不能填负数，方向反了就换一列填",IF($D2494="","※没填收支类别，分类报表会漏掉这一笔",IF(ISNA(MATCH($D2494,类别表,0)),"※收支类别不在【基础资料】的清单里",IF(AND($L2494="内部转账",$M2494=""),"△内部转账要在「对方账户」写上另一头",IF(AND($L2494="内部转账",$M2494=$C2494),"※对方账户跟本账户是同一个",IF(AND($L2494&lt;&gt;"内部转账",$M2494&lt;&gt;""),"△填了对方账户，但类别不是内部转账",IF($H2494&lt;0,"△这一笔之后该账户余额成负数了，核一下",""))))))))))))</f>
        <v/>
      </c>
    </row>
    <row r="2495">
      <c r="A2495" s="17">
        <f>IF($C2495="","",COUNTA($C$5:$C2495))</f>
        <v/>
      </c>
      <c r="B2495" s="20" t="n"/>
      <c r="C2495" s="18" t="n"/>
      <c r="D2495" s="18" t="n"/>
      <c r="E2495" s="26" t="n"/>
      <c r="F2495" s="19" t="n"/>
      <c r="G2495" s="19" t="n"/>
      <c r="H2495" s="27">
        <f>IF($C2495="","",ROUND(SUMIF(账户表,$C2495,账户期初)+SUMIFS($F$5:F2495,$C$5:C2495,$C2495)-SUMIFS($G$5:G2495,$C$5:C2495,$C2495),2))</f>
        <v/>
      </c>
      <c r="I2495" s="18" t="n"/>
      <c r="J2495" s="18" t="n"/>
      <c r="K2495" s="28">
        <f>IF($B2495="","",--TEXT($B2495,"yyyymm"))</f>
        <v/>
      </c>
      <c r="L2495" s="29">
        <f>IF($D2495="","",IFERROR(INDEX(类别属性,MATCH($D2495,类别表,0)),""))</f>
        <v/>
      </c>
      <c r="M2495" s="18" t="n"/>
      <c r="N2495" s="18" t="n"/>
      <c r="O2495" s="26" t="n"/>
      <c r="P2495" s="21">
        <f>IF($C2495="","",IF(ISNA(MATCH($C2495,账户表,0)),"※这个账户不在【基础资料】的账户档案里",IF($B2495="","※没填日期，这一笔不会进任何月份的报表",IF(AND($F2495&lt;&gt;"",$G2495&lt;&gt;""),"※收入和支出不能同时填",IF(AND(N($F2495)=0,N($G2495)=0),"※收入和支出都没填",IF(OR(N($F2495)&lt;0,N($G2495)&lt;0),"※金额不能填负数，方向反了就换一列填",IF($D2495="","※没填收支类别，分类报表会漏掉这一笔",IF(ISNA(MATCH($D2495,类别表,0)),"※收支类别不在【基础资料】的清单里",IF(AND($L2495="内部转账",$M2495=""),"△内部转账要在「对方账户」写上另一头",IF(AND($L2495="内部转账",$M2495=$C2495),"※对方账户跟本账户是同一个",IF(AND($L2495&lt;&gt;"内部转账",$M2495&lt;&gt;""),"△填了对方账户，但类别不是内部转账",IF($H2495&lt;0,"△这一笔之后该账户余额成负数了，核一下",""))))))))))))</f>
        <v/>
      </c>
    </row>
    <row r="2496">
      <c r="A2496" s="17">
        <f>IF($C2496="","",COUNTA($C$5:$C2496))</f>
        <v/>
      </c>
      <c r="B2496" s="20" t="n"/>
      <c r="C2496" s="18" t="n"/>
      <c r="D2496" s="18" t="n"/>
      <c r="E2496" s="26" t="n"/>
      <c r="F2496" s="19" t="n"/>
      <c r="G2496" s="19" t="n"/>
      <c r="H2496" s="27">
        <f>IF($C2496="","",ROUND(SUMIF(账户表,$C2496,账户期初)+SUMIFS($F$5:F2496,$C$5:C2496,$C2496)-SUMIFS($G$5:G2496,$C$5:C2496,$C2496),2))</f>
        <v/>
      </c>
      <c r="I2496" s="18" t="n"/>
      <c r="J2496" s="18" t="n"/>
      <c r="K2496" s="28">
        <f>IF($B2496="","",--TEXT($B2496,"yyyymm"))</f>
        <v/>
      </c>
      <c r="L2496" s="29">
        <f>IF($D2496="","",IFERROR(INDEX(类别属性,MATCH($D2496,类别表,0)),""))</f>
        <v/>
      </c>
      <c r="M2496" s="18" t="n"/>
      <c r="N2496" s="18" t="n"/>
      <c r="O2496" s="26" t="n"/>
      <c r="P2496" s="21">
        <f>IF($C2496="","",IF(ISNA(MATCH($C2496,账户表,0)),"※这个账户不在【基础资料】的账户档案里",IF($B2496="","※没填日期，这一笔不会进任何月份的报表",IF(AND($F2496&lt;&gt;"",$G2496&lt;&gt;""),"※收入和支出不能同时填",IF(AND(N($F2496)=0,N($G2496)=0),"※收入和支出都没填",IF(OR(N($F2496)&lt;0,N($G2496)&lt;0),"※金额不能填负数，方向反了就换一列填",IF($D2496="","※没填收支类别，分类报表会漏掉这一笔",IF(ISNA(MATCH($D2496,类别表,0)),"※收支类别不在【基础资料】的清单里",IF(AND($L2496="内部转账",$M2496=""),"△内部转账要在「对方账户」写上另一头",IF(AND($L2496="内部转账",$M2496=$C2496),"※对方账户跟本账户是同一个",IF(AND($L2496&lt;&gt;"内部转账",$M2496&lt;&gt;""),"△填了对方账户，但类别不是内部转账",IF($H2496&lt;0,"△这一笔之后该账户余额成负数了，核一下",""))))))))))))</f>
        <v/>
      </c>
    </row>
    <row r="2497">
      <c r="A2497" s="17">
        <f>IF($C2497="","",COUNTA($C$5:$C2497))</f>
        <v/>
      </c>
      <c r="B2497" s="20" t="n"/>
      <c r="C2497" s="18" t="n"/>
      <c r="D2497" s="18" t="n"/>
      <c r="E2497" s="26" t="n"/>
      <c r="F2497" s="19" t="n"/>
      <c r="G2497" s="19" t="n"/>
      <c r="H2497" s="27">
        <f>IF($C2497="","",ROUND(SUMIF(账户表,$C2497,账户期初)+SUMIFS($F$5:F2497,$C$5:C2497,$C2497)-SUMIFS($G$5:G2497,$C$5:C2497,$C2497),2))</f>
        <v/>
      </c>
      <c r="I2497" s="18" t="n"/>
      <c r="J2497" s="18" t="n"/>
      <c r="K2497" s="28">
        <f>IF($B2497="","",--TEXT($B2497,"yyyymm"))</f>
        <v/>
      </c>
      <c r="L2497" s="29">
        <f>IF($D2497="","",IFERROR(INDEX(类别属性,MATCH($D2497,类别表,0)),""))</f>
        <v/>
      </c>
      <c r="M2497" s="18" t="n"/>
      <c r="N2497" s="18" t="n"/>
      <c r="O2497" s="26" t="n"/>
      <c r="P2497" s="21">
        <f>IF($C2497="","",IF(ISNA(MATCH($C2497,账户表,0)),"※这个账户不在【基础资料】的账户档案里",IF($B2497="","※没填日期，这一笔不会进任何月份的报表",IF(AND($F2497&lt;&gt;"",$G2497&lt;&gt;""),"※收入和支出不能同时填",IF(AND(N($F2497)=0,N($G2497)=0),"※收入和支出都没填",IF(OR(N($F2497)&lt;0,N($G2497)&lt;0),"※金额不能填负数，方向反了就换一列填",IF($D2497="","※没填收支类别，分类报表会漏掉这一笔",IF(ISNA(MATCH($D2497,类别表,0)),"※收支类别不在【基础资料】的清单里",IF(AND($L2497="内部转账",$M2497=""),"△内部转账要在「对方账户」写上另一头",IF(AND($L2497="内部转账",$M2497=$C2497),"※对方账户跟本账户是同一个",IF(AND($L2497&lt;&gt;"内部转账",$M2497&lt;&gt;""),"△填了对方账户，但类别不是内部转账",IF($H2497&lt;0,"△这一笔之后该账户余额成负数了，核一下",""))))))))))))</f>
        <v/>
      </c>
    </row>
    <row r="2498">
      <c r="A2498" s="17">
        <f>IF($C2498="","",COUNTA($C$5:$C2498))</f>
        <v/>
      </c>
      <c r="B2498" s="20" t="n"/>
      <c r="C2498" s="18" t="n"/>
      <c r="D2498" s="18" t="n"/>
      <c r="E2498" s="26" t="n"/>
      <c r="F2498" s="19" t="n"/>
      <c r="G2498" s="19" t="n"/>
      <c r="H2498" s="27">
        <f>IF($C2498="","",ROUND(SUMIF(账户表,$C2498,账户期初)+SUMIFS($F$5:F2498,$C$5:C2498,$C2498)-SUMIFS($G$5:G2498,$C$5:C2498,$C2498),2))</f>
        <v/>
      </c>
      <c r="I2498" s="18" t="n"/>
      <c r="J2498" s="18" t="n"/>
      <c r="K2498" s="28">
        <f>IF($B2498="","",--TEXT($B2498,"yyyymm"))</f>
        <v/>
      </c>
      <c r="L2498" s="29">
        <f>IF($D2498="","",IFERROR(INDEX(类别属性,MATCH($D2498,类别表,0)),""))</f>
        <v/>
      </c>
      <c r="M2498" s="18" t="n"/>
      <c r="N2498" s="18" t="n"/>
      <c r="O2498" s="26" t="n"/>
      <c r="P2498" s="21">
        <f>IF($C2498="","",IF(ISNA(MATCH($C2498,账户表,0)),"※这个账户不在【基础资料】的账户档案里",IF($B2498="","※没填日期，这一笔不会进任何月份的报表",IF(AND($F2498&lt;&gt;"",$G2498&lt;&gt;""),"※收入和支出不能同时填",IF(AND(N($F2498)=0,N($G2498)=0),"※收入和支出都没填",IF(OR(N($F2498)&lt;0,N($G2498)&lt;0),"※金额不能填负数，方向反了就换一列填",IF($D2498="","※没填收支类别，分类报表会漏掉这一笔",IF(ISNA(MATCH($D2498,类别表,0)),"※收支类别不在【基础资料】的清单里",IF(AND($L2498="内部转账",$M2498=""),"△内部转账要在「对方账户」写上另一头",IF(AND($L2498="内部转账",$M2498=$C2498),"※对方账户跟本账户是同一个",IF(AND($L2498&lt;&gt;"内部转账",$M2498&lt;&gt;""),"△填了对方账户，但类别不是内部转账",IF($H2498&lt;0,"△这一笔之后该账户余额成负数了，核一下",""))))))))))))</f>
        <v/>
      </c>
    </row>
    <row r="2499">
      <c r="A2499" s="17">
        <f>IF($C2499="","",COUNTA($C$5:$C2499))</f>
        <v/>
      </c>
      <c r="B2499" s="20" t="n"/>
      <c r="C2499" s="18" t="n"/>
      <c r="D2499" s="18" t="n"/>
      <c r="E2499" s="26" t="n"/>
      <c r="F2499" s="19" t="n"/>
      <c r="G2499" s="19" t="n"/>
      <c r="H2499" s="27">
        <f>IF($C2499="","",ROUND(SUMIF(账户表,$C2499,账户期初)+SUMIFS($F$5:F2499,$C$5:C2499,$C2499)-SUMIFS($G$5:G2499,$C$5:C2499,$C2499),2))</f>
        <v/>
      </c>
      <c r="I2499" s="18" t="n"/>
      <c r="J2499" s="18" t="n"/>
      <c r="K2499" s="28">
        <f>IF($B2499="","",--TEXT($B2499,"yyyymm"))</f>
        <v/>
      </c>
      <c r="L2499" s="29">
        <f>IF($D2499="","",IFERROR(INDEX(类别属性,MATCH($D2499,类别表,0)),""))</f>
        <v/>
      </c>
      <c r="M2499" s="18" t="n"/>
      <c r="N2499" s="18" t="n"/>
      <c r="O2499" s="26" t="n"/>
      <c r="P2499" s="21">
        <f>IF($C2499="","",IF(ISNA(MATCH($C2499,账户表,0)),"※这个账户不在【基础资料】的账户档案里",IF($B2499="","※没填日期，这一笔不会进任何月份的报表",IF(AND($F2499&lt;&gt;"",$G2499&lt;&gt;""),"※收入和支出不能同时填",IF(AND(N($F2499)=0,N($G2499)=0),"※收入和支出都没填",IF(OR(N($F2499)&lt;0,N($G2499)&lt;0),"※金额不能填负数，方向反了就换一列填",IF($D2499="","※没填收支类别，分类报表会漏掉这一笔",IF(ISNA(MATCH($D2499,类别表,0)),"※收支类别不在【基础资料】的清单里",IF(AND($L2499="内部转账",$M2499=""),"△内部转账要在「对方账户」写上另一头",IF(AND($L2499="内部转账",$M2499=$C2499),"※对方账户跟本账户是同一个",IF(AND($L2499&lt;&gt;"内部转账",$M2499&lt;&gt;""),"△填了对方账户，但类别不是内部转账",IF($H2499&lt;0,"△这一笔之后该账户余额成负数了，核一下",""))))))))))))</f>
        <v/>
      </c>
    </row>
    <row r="2500">
      <c r="A2500" s="17">
        <f>IF($C2500="","",COUNTA($C$5:$C2500))</f>
        <v/>
      </c>
      <c r="B2500" s="20" t="n"/>
      <c r="C2500" s="18" t="n"/>
      <c r="D2500" s="18" t="n"/>
      <c r="E2500" s="26" t="n"/>
      <c r="F2500" s="19" t="n"/>
      <c r="G2500" s="19" t="n"/>
      <c r="H2500" s="27">
        <f>IF($C2500="","",ROUND(SUMIF(账户表,$C2500,账户期初)+SUMIFS($F$5:F2500,$C$5:C2500,$C2500)-SUMIFS($G$5:G2500,$C$5:C2500,$C2500),2))</f>
        <v/>
      </c>
      <c r="I2500" s="18" t="n"/>
      <c r="J2500" s="18" t="n"/>
      <c r="K2500" s="28">
        <f>IF($B2500="","",--TEXT($B2500,"yyyymm"))</f>
        <v/>
      </c>
      <c r="L2500" s="29">
        <f>IF($D2500="","",IFERROR(INDEX(类别属性,MATCH($D2500,类别表,0)),""))</f>
        <v/>
      </c>
      <c r="M2500" s="18" t="n"/>
      <c r="N2500" s="18" t="n"/>
      <c r="O2500" s="26" t="n"/>
      <c r="P2500" s="21">
        <f>IF($C2500="","",IF(ISNA(MATCH($C2500,账户表,0)),"※这个账户不在【基础资料】的账户档案里",IF($B2500="","※没填日期，这一笔不会进任何月份的报表",IF(AND($F2500&lt;&gt;"",$G2500&lt;&gt;""),"※收入和支出不能同时填",IF(AND(N($F2500)=0,N($G2500)=0),"※收入和支出都没填",IF(OR(N($F2500)&lt;0,N($G2500)&lt;0),"※金额不能填负数，方向反了就换一列填",IF($D2500="","※没填收支类别，分类报表会漏掉这一笔",IF(ISNA(MATCH($D2500,类别表,0)),"※收支类别不在【基础资料】的清单里",IF(AND($L2500="内部转账",$M2500=""),"△内部转账要在「对方账户」写上另一头",IF(AND($L2500="内部转账",$M2500=$C2500),"※对方账户跟本账户是同一个",IF(AND($L2500&lt;&gt;"内部转账",$M2500&lt;&gt;""),"△填了对方账户，但类别不是内部转账",IF($H2500&lt;0,"△这一笔之后该账户余额成负数了，核一下",""))))))))))))</f>
        <v/>
      </c>
    </row>
    <row r="2501">
      <c r="A2501" s="17">
        <f>IF($C2501="","",COUNTA($C$5:$C2501))</f>
        <v/>
      </c>
      <c r="B2501" s="20" t="n"/>
      <c r="C2501" s="18" t="n"/>
      <c r="D2501" s="18" t="n"/>
      <c r="E2501" s="26" t="n"/>
      <c r="F2501" s="19" t="n"/>
      <c r="G2501" s="19" t="n"/>
      <c r="H2501" s="27">
        <f>IF($C2501="","",ROUND(SUMIF(账户表,$C2501,账户期初)+SUMIFS($F$5:F2501,$C$5:C2501,$C2501)-SUMIFS($G$5:G2501,$C$5:C2501,$C2501),2))</f>
        <v/>
      </c>
      <c r="I2501" s="18" t="n"/>
      <c r="J2501" s="18" t="n"/>
      <c r="K2501" s="28">
        <f>IF($B2501="","",--TEXT($B2501,"yyyymm"))</f>
        <v/>
      </c>
      <c r="L2501" s="29">
        <f>IF($D2501="","",IFERROR(INDEX(类别属性,MATCH($D2501,类别表,0)),""))</f>
        <v/>
      </c>
      <c r="M2501" s="18" t="n"/>
      <c r="N2501" s="18" t="n"/>
      <c r="O2501" s="26" t="n"/>
      <c r="P2501" s="21">
        <f>IF($C2501="","",IF(ISNA(MATCH($C2501,账户表,0)),"※这个账户不在【基础资料】的账户档案里",IF($B2501="","※没填日期，这一笔不会进任何月份的报表",IF(AND($F2501&lt;&gt;"",$G2501&lt;&gt;""),"※收入和支出不能同时填",IF(AND(N($F2501)=0,N($G2501)=0),"※收入和支出都没填",IF(OR(N($F2501)&lt;0,N($G2501)&lt;0),"※金额不能填负数，方向反了就换一列填",IF($D2501="","※没填收支类别，分类报表会漏掉这一笔",IF(ISNA(MATCH($D2501,类别表,0)),"※收支类别不在【基础资料】的清单里",IF(AND($L2501="内部转账",$M2501=""),"△内部转账要在「对方账户」写上另一头",IF(AND($L2501="内部转账",$M2501=$C2501),"※对方账户跟本账户是同一个",IF(AND($L2501&lt;&gt;"内部转账",$M2501&lt;&gt;""),"△填了对方账户，但类别不是内部转账",IF($H2501&lt;0,"△这一笔之后该账户余额成负数了，核一下",""))))))))))))</f>
        <v/>
      </c>
    </row>
    <row r="2502">
      <c r="A2502" s="17">
        <f>IF($C2502="","",COUNTA($C$5:$C2502))</f>
        <v/>
      </c>
      <c r="B2502" s="20" t="n"/>
      <c r="C2502" s="18" t="n"/>
      <c r="D2502" s="18" t="n"/>
      <c r="E2502" s="26" t="n"/>
      <c r="F2502" s="19" t="n"/>
      <c r="G2502" s="19" t="n"/>
      <c r="H2502" s="27">
        <f>IF($C2502="","",ROUND(SUMIF(账户表,$C2502,账户期初)+SUMIFS($F$5:F2502,$C$5:C2502,$C2502)-SUMIFS($G$5:G2502,$C$5:C2502,$C2502),2))</f>
        <v/>
      </c>
      <c r="I2502" s="18" t="n"/>
      <c r="J2502" s="18" t="n"/>
      <c r="K2502" s="28">
        <f>IF($B2502="","",--TEXT($B2502,"yyyymm"))</f>
        <v/>
      </c>
      <c r="L2502" s="29">
        <f>IF($D2502="","",IFERROR(INDEX(类别属性,MATCH($D2502,类别表,0)),""))</f>
        <v/>
      </c>
      <c r="M2502" s="18" t="n"/>
      <c r="N2502" s="18" t="n"/>
      <c r="O2502" s="26" t="n"/>
      <c r="P2502" s="21">
        <f>IF($C2502="","",IF(ISNA(MATCH($C2502,账户表,0)),"※这个账户不在【基础资料】的账户档案里",IF($B2502="","※没填日期，这一笔不会进任何月份的报表",IF(AND($F2502&lt;&gt;"",$G2502&lt;&gt;""),"※收入和支出不能同时填",IF(AND(N($F2502)=0,N($G2502)=0),"※收入和支出都没填",IF(OR(N($F2502)&lt;0,N($G2502)&lt;0),"※金额不能填负数，方向反了就换一列填",IF($D2502="","※没填收支类别，分类报表会漏掉这一笔",IF(ISNA(MATCH($D2502,类别表,0)),"※收支类别不在【基础资料】的清单里",IF(AND($L2502="内部转账",$M2502=""),"△内部转账要在「对方账户」写上另一头",IF(AND($L2502="内部转账",$M2502=$C2502),"※对方账户跟本账户是同一个",IF(AND($L2502&lt;&gt;"内部转账",$M2502&lt;&gt;""),"△填了对方账户，但类别不是内部转账",IF($H2502&lt;0,"△这一笔之后该账户余额成负数了，核一下",""))))))))))))</f>
        <v/>
      </c>
    </row>
    <row r="2503">
      <c r="A2503" s="17">
        <f>IF($C2503="","",COUNTA($C$5:$C2503))</f>
        <v/>
      </c>
      <c r="B2503" s="20" t="n"/>
      <c r="C2503" s="18" t="n"/>
      <c r="D2503" s="18" t="n"/>
      <c r="E2503" s="26" t="n"/>
      <c r="F2503" s="19" t="n"/>
      <c r="G2503" s="19" t="n"/>
      <c r="H2503" s="27">
        <f>IF($C2503="","",ROUND(SUMIF(账户表,$C2503,账户期初)+SUMIFS($F$5:F2503,$C$5:C2503,$C2503)-SUMIFS($G$5:G2503,$C$5:C2503,$C2503),2))</f>
        <v/>
      </c>
      <c r="I2503" s="18" t="n"/>
      <c r="J2503" s="18" t="n"/>
      <c r="K2503" s="28">
        <f>IF($B2503="","",--TEXT($B2503,"yyyymm"))</f>
        <v/>
      </c>
      <c r="L2503" s="29">
        <f>IF($D2503="","",IFERROR(INDEX(类别属性,MATCH($D2503,类别表,0)),""))</f>
        <v/>
      </c>
      <c r="M2503" s="18" t="n"/>
      <c r="N2503" s="18" t="n"/>
      <c r="O2503" s="26" t="n"/>
      <c r="P2503" s="21">
        <f>IF($C2503="","",IF(ISNA(MATCH($C2503,账户表,0)),"※这个账户不在【基础资料】的账户档案里",IF($B2503="","※没填日期，这一笔不会进任何月份的报表",IF(AND($F2503&lt;&gt;"",$G2503&lt;&gt;""),"※收入和支出不能同时填",IF(AND(N($F2503)=0,N($G2503)=0),"※收入和支出都没填",IF(OR(N($F2503)&lt;0,N($G2503)&lt;0),"※金额不能填负数，方向反了就换一列填",IF($D2503="","※没填收支类别，分类报表会漏掉这一笔",IF(ISNA(MATCH($D2503,类别表,0)),"※收支类别不在【基础资料】的清单里",IF(AND($L2503="内部转账",$M2503=""),"△内部转账要在「对方账户」写上另一头",IF(AND($L2503="内部转账",$M2503=$C2503),"※对方账户跟本账户是同一个",IF(AND($L2503&lt;&gt;"内部转账",$M2503&lt;&gt;""),"△填了对方账户，但类别不是内部转账",IF($H2503&lt;0,"△这一笔之后该账户余额成负数了，核一下",""))))))))))))</f>
        <v/>
      </c>
    </row>
    <row r="2504">
      <c r="A2504" s="17">
        <f>IF($C2504="","",COUNTA($C$5:$C2504))</f>
        <v/>
      </c>
      <c r="B2504" s="20" t="n"/>
      <c r="C2504" s="18" t="n"/>
      <c r="D2504" s="18" t="n"/>
      <c r="E2504" s="26" t="n"/>
      <c r="F2504" s="19" t="n"/>
      <c r="G2504" s="19" t="n"/>
      <c r="H2504" s="27">
        <f>IF($C2504="","",ROUND(SUMIF(账户表,$C2504,账户期初)+SUMIFS($F$5:F2504,$C$5:C2504,$C2504)-SUMIFS($G$5:G2504,$C$5:C2504,$C2504),2))</f>
        <v/>
      </c>
      <c r="I2504" s="18" t="n"/>
      <c r="J2504" s="18" t="n"/>
      <c r="K2504" s="28">
        <f>IF($B2504="","",--TEXT($B2504,"yyyymm"))</f>
        <v/>
      </c>
      <c r="L2504" s="29">
        <f>IF($D2504="","",IFERROR(INDEX(类别属性,MATCH($D2504,类别表,0)),""))</f>
        <v/>
      </c>
      <c r="M2504" s="18" t="n"/>
      <c r="N2504" s="18" t="n"/>
      <c r="O2504" s="26" t="n"/>
      <c r="P2504" s="21">
        <f>IF($C2504="","",IF(ISNA(MATCH($C2504,账户表,0)),"※这个账户不在【基础资料】的账户档案里",IF($B2504="","※没填日期，这一笔不会进任何月份的报表",IF(AND($F2504&lt;&gt;"",$G2504&lt;&gt;""),"※收入和支出不能同时填",IF(AND(N($F2504)=0,N($G2504)=0),"※收入和支出都没填",IF(OR(N($F2504)&lt;0,N($G2504)&lt;0),"※金额不能填负数，方向反了就换一列填",IF($D2504="","※没填收支类别，分类报表会漏掉这一笔",IF(ISNA(MATCH($D2504,类别表,0)),"※收支类别不在【基础资料】的清单里",IF(AND($L2504="内部转账",$M2504=""),"△内部转账要在「对方账户」写上另一头",IF(AND($L2504="内部转账",$M2504=$C2504),"※对方账户跟本账户是同一个",IF(AND($L2504&lt;&gt;"内部转账",$M2504&lt;&gt;""),"△填了对方账户，但类别不是内部转账",IF($H2504&lt;0,"△这一笔之后该账户余额成负数了，核一下",""))))))))))))</f>
        <v/>
      </c>
    </row>
    <row r="2505">
      <c r="A2505" s="17">
        <f>IF($C2505="","",COUNTA($C$5:$C2505))</f>
        <v/>
      </c>
      <c r="B2505" s="20" t="n"/>
      <c r="C2505" s="18" t="n"/>
      <c r="D2505" s="18" t="n"/>
      <c r="E2505" s="26" t="n"/>
      <c r="F2505" s="19" t="n"/>
      <c r="G2505" s="19" t="n"/>
      <c r="H2505" s="27">
        <f>IF($C2505="","",ROUND(SUMIF(账户表,$C2505,账户期初)+SUMIFS($F$5:F2505,$C$5:C2505,$C2505)-SUMIFS($G$5:G2505,$C$5:C2505,$C2505),2))</f>
        <v/>
      </c>
      <c r="I2505" s="18" t="n"/>
      <c r="J2505" s="18" t="n"/>
      <c r="K2505" s="28">
        <f>IF($B2505="","",--TEXT($B2505,"yyyymm"))</f>
        <v/>
      </c>
      <c r="L2505" s="29">
        <f>IF($D2505="","",IFERROR(INDEX(类别属性,MATCH($D2505,类别表,0)),""))</f>
        <v/>
      </c>
      <c r="M2505" s="18" t="n"/>
      <c r="N2505" s="18" t="n"/>
      <c r="O2505" s="26" t="n"/>
      <c r="P2505" s="21">
        <f>IF($C2505="","",IF(ISNA(MATCH($C2505,账户表,0)),"※这个账户不在【基础资料】的账户档案里",IF($B2505="","※没填日期，这一笔不会进任何月份的报表",IF(AND($F2505&lt;&gt;"",$G2505&lt;&gt;""),"※收入和支出不能同时填",IF(AND(N($F2505)=0,N($G2505)=0),"※收入和支出都没填",IF(OR(N($F2505)&lt;0,N($G2505)&lt;0),"※金额不能填负数，方向反了就换一列填",IF($D2505="","※没填收支类别，分类报表会漏掉这一笔",IF(ISNA(MATCH($D2505,类别表,0)),"※收支类别不在【基础资料】的清单里",IF(AND($L2505="内部转账",$M2505=""),"△内部转账要在「对方账户」写上另一头",IF(AND($L2505="内部转账",$M2505=$C2505),"※对方账户跟本账户是同一个",IF(AND($L2505&lt;&gt;"内部转账",$M2505&lt;&gt;""),"△填了对方账户，但类别不是内部转账",IF($H2505&lt;0,"△这一笔之后该账户余额成负数了，核一下",""))))))))))))</f>
        <v/>
      </c>
    </row>
    <row r="2506">
      <c r="A2506" s="17">
        <f>IF($C2506="","",COUNTA($C$5:$C2506))</f>
        <v/>
      </c>
      <c r="B2506" s="20" t="n"/>
      <c r="C2506" s="18" t="n"/>
      <c r="D2506" s="18" t="n"/>
      <c r="E2506" s="26" t="n"/>
      <c r="F2506" s="19" t="n"/>
      <c r="G2506" s="19" t="n"/>
      <c r="H2506" s="27">
        <f>IF($C2506="","",ROUND(SUMIF(账户表,$C2506,账户期初)+SUMIFS($F$5:F2506,$C$5:C2506,$C2506)-SUMIFS($G$5:G2506,$C$5:C2506,$C2506),2))</f>
        <v/>
      </c>
      <c r="I2506" s="18" t="n"/>
      <c r="J2506" s="18" t="n"/>
      <c r="K2506" s="28">
        <f>IF($B2506="","",--TEXT($B2506,"yyyymm"))</f>
        <v/>
      </c>
      <c r="L2506" s="29">
        <f>IF($D2506="","",IFERROR(INDEX(类别属性,MATCH($D2506,类别表,0)),""))</f>
        <v/>
      </c>
      <c r="M2506" s="18" t="n"/>
      <c r="N2506" s="18" t="n"/>
      <c r="O2506" s="26" t="n"/>
      <c r="P2506" s="21">
        <f>IF($C2506="","",IF(ISNA(MATCH($C2506,账户表,0)),"※这个账户不在【基础资料】的账户档案里",IF($B2506="","※没填日期，这一笔不会进任何月份的报表",IF(AND($F2506&lt;&gt;"",$G2506&lt;&gt;""),"※收入和支出不能同时填",IF(AND(N($F2506)=0,N($G2506)=0),"※收入和支出都没填",IF(OR(N($F2506)&lt;0,N($G2506)&lt;0),"※金额不能填负数，方向反了就换一列填",IF($D2506="","※没填收支类别，分类报表会漏掉这一笔",IF(ISNA(MATCH($D2506,类别表,0)),"※收支类别不在【基础资料】的清单里",IF(AND($L2506="内部转账",$M2506=""),"△内部转账要在「对方账户」写上另一头",IF(AND($L2506="内部转账",$M2506=$C2506),"※对方账户跟本账户是同一个",IF(AND($L2506&lt;&gt;"内部转账",$M2506&lt;&gt;""),"△填了对方账户，但类别不是内部转账",IF($H2506&lt;0,"△这一笔之后该账户余额成负数了，核一下",""))))))))))))</f>
        <v/>
      </c>
    </row>
    <row r="2507">
      <c r="A2507" s="17">
        <f>IF($C2507="","",COUNTA($C$5:$C2507))</f>
        <v/>
      </c>
      <c r="B2507" s="20" t="n"/>
      <c r="C2507" s="18" t="n"/>
      <c r="D2507" s="18" t="n"/>
      <c r="E2507" s="26" t="n"/>
      <c r="F2507" s="19" t="n"/>
      <c r="G2507" s="19" t="n"/>
      <c r="H2507" s="27">
        <f>IF($C2507="","",ROUND(SUMIF(账户表,$C2507,账户期初)+SUMIFS($F$5:F2507,$C$5:C2507,$C2507)-SUMIFS($G$5:G2507,$C$5:C2507,$C2507),2))</f>
        <v/>
      </c>
      <c r="I2507" s="18" t="n"/>
      <c r="J2507" s="18" t="n"/>
      <c r="K2507" s="28">
        <f>IF($B2507="","",--TEXT($B2507,"yyyymm"))</f>
        <v/>
      </c>
      <c r="L2507" s="29">
        <f>IF($D2507="","",IFERROR(INDEX(类别属性,MATCH($D2507,类别表,0)),""))</f>
        <v/>
      </c>
      <c r="M2507" s="18" t="n"/>
      <c r="N2507" s="18" t="n"/>
      <c r="O2507" s="26" t="n"/>
      <c r="P2507" s="21">
        <f>IF($C2507="","",IF(ISNA(MATCH($C2507,账户表,0)),"※这个账户不在【基础资料】的账户档案里",IF($B2507="","※没填日期，这一笔不会进任何月份的报表",IF(AND($F2507&lt;&gt;"",$G2507&lt;&gt;""),"※收入和支出不能同时填",IF(AND(N($F2507)=0,N($G2507)=0),"※收入和支出都没填",IF(OR(N($F2507)&lt;0,N($G2507)&lt;0),"※金额不能填负数，方向反了就换一列填",IF($D2507="","※没填收支类别，分类报表会漏掉这一笔",IF(ISNA(MATCH($D2507,类别表,0)),"※收支类别不在【基础资料】的清单里",IF(AND($L2507="内部转账",$M2507=""),"△内部转账要在「对方账户」写上另一头",IF(AND($L2507="内部转账",$M2507=$C2507),"※对方账户跟本账户是同一个",IF(AND($L2507&lt;&gt;"内部转账",$M2507&lt;&gt;""),"△填了对方账户，但类别不是内部转账",IF($H2507&lt;0,"△这一笔之后该账户余额成负数了，核一下",""))))))))))))</f>
        <v/>
      </c>
    </row>
    <row r="2508">
      <c r="A2508" s="17">
        <f>IF($C2508="","",COUNTA($C$5:$C2508))</f>
        <v/>
      </c>
      <c r="B2508" s="20" t="n"/>
      <c r="C2508" s="18" t="n"/>
      <c r="D2508" s="18" t="n"/>
      <c r="E2508" s="26" t="n"/>
      <c r="F2508" s="19" t="n"/>
      <c r="G2508" s="19" t="n"/>
      <c r="H2508" s="27">
        <f>IF($C2508="","",ROUND(SUMIF(账户表,$C2508,账户期初)+SUMIFS($F$5:F2508,$C$5:C2508,$C2508)-SUMIFS($G$5:G2508,$C$5:C2508,$C2508),2))</f>
        <v/>
      </c>
      <c r="I2508" s="18" t="n"/>
      <c r="J2508" s="18" t="n"/>
      <c r="K2508" s="28">
        <f>IF($B2508="","",--TEXT($B2508,"yyyymm"))</f>
        <v/>
      </c>
      <c r="L2508" s="29">
        <f>IF($D2508="","",IFERROR(INDEX(类别属性,MATCH($D2508,类别表,0)),""))</f>
        <v/>
      </c>
      <c r="M2508" s="18" t="n"/>
      <c r="N2508" s="18" t="n"/>
      <c r="O2508" s="26" t="n"/>
      <c r="P2508" s="21">
        <f>IF($C2508="","",IF(ISNA(MATCH($C2508,账户表,0)),"※这个账户不在【基础资料】的账户档案里",IF($B2508="","※没填日期，这一笔不会进任何月份的报表",IF(AND($F2508&lt;&gt;"",$G2508&lt;&gt;""),"※收入和支出不能同时填",IF(AND(N($F2508)=0,N($G2508)=0),"※收入和支出都没填",IF(OR(N($F2508)&lt;0,N($G2508)&lt;0),"※金额不能填负数，方向反了就换一列填",IF($D2508="","※没填收支类别，分类报表会漏掉这一笔",IF(ISNA(MATCH($D2508,类别表,0)),"※收支类别不在【基础资料】的清单里",IF(AND($L2508="内部转账",$M2508=""),"△内部转账要在「对方账户」写上另一头",IF(AND($L2508="内部转账",$M2508=$C2508),"※对方账户跟本账户是同一个",IF(AND($L2508&lt;&gt;"内部转账",$M2508&lt;&gt;""),"△填了对方账户，但类别不是内部转账",IF($H2508&lt;0,"△这一笔之后该账户余额成负数了，核一下",""))))))))))))</f>
        <v/>
      </c>
    </row>
    <row r="2509">
      <c r="A2509" s="17">
        <f>IF($C2509="","",COUNTA($C$5:$C2509))</f>
        <v/>
      </c>
      <c r="B2509" s="20" t="n"/>
      <c r="C2509" s="18" t="n"/>
      <c r="D2509" s="18" t="n"/>
      <c r="E2509" s="26" t="n"/>
      <c r="F2509" s="19" t="n"/>
      <c r="G2509" s="19" t="n"/>
      <c r="H2509" s="27">
        <f>IF($C2509="","",ROUND(SUMIF(账户表,$C2509,账户期初)+SUMIFS($F$5:F2509,$C$5:C2509,$C2509)-SUMIFS($G$5:G2509,$C$5:C2509,$C2509),2))</f>
        <v/>
      </c>
      <c r="I2509" s="18" t="n"/>
      <c r="J2509" s="18" t="n"/>
      <c r="K2509" s="28">
        <f>IF($B2509="","",--TEXT($B2509,"yyyymm"))</f>
        <v/>
      </c>
      <c r="L2509" s="29">
        <f>IF($D2509="","",IFERROR(INDEX(类别属性,MATCH($D2509,类别表,0)),""))</f>
        <v/>
      </c>
      <c r="M2509" s="18" t="n"/>
      <c r="N2509" s="18" t="n"/>
      <c r="O2509" s="26" t="n"/>
      <c r="P2509" s="21">
        <f>IF($C2509="","",IF(ISNA(MATCH($C2509,账户表,0)),"※这个账户不在【基础资料】的账户档案里",IF($B2509="","※没填日期，这一笔不会进任何月份的报表",IF(AND($F2509&lt;&gt;"",$G2509&lt;&gt;""),"※收入和支出不能同时填",IF(AND(N($F2509)=0,N($G2509)=0),"※收入和支出都没填",IF(OR(N($F2509)&lt;0,N($G2509)&lt;0),"※金额不能填负数，方向反了就换一列填",IF($D2509="","※没填收支类别，分类报表会漏掉这一笔",IF(ISNA(MATCH($D2509,类别表,0)),"※收支类别不在【基础资料】的清单里",IF(AND($L2509="内部转账",$M2509=""),"△内部转账要在「对方账户」写上另一头",IF(AND($L2509="内部转账",$M2509=$C2509),"※对方账户跟本账户是同一个",IF(AND($L2509&lt;&gt;"内部转账",$M2509&lt;&gt;""),"△填了对方账户，但类别不是内部转账",IF($H2509&lt;0,"△这一笔之后该账户余额成负数了，核一下",""))))))))))))</f>
        <v/>
      </c>
    </row>
    <row r="2510">
      <c r="A2510" s="17">
        <f>IF($C2510="","",COUNTA($C$5:$C2510))</f>
        <v/>
      </c>
      <c r="B2510" s="20" t="n"/>
      <c r="C2510" s="18" t="n"/>
      <c r="D2510" s="18" t="n"/>
      <c r="E2510" s="26" t="n"/>
      <c r="F2510" s="19" t="n"/>
      <c r="G2510" s="19" t="n"/>
      <c r="H2510" s="27">
        <f>IF($C2510="","",ROUND(SUMIF(账户表,$C2510,账户期初)+SUMIFS($F$5:F2510,$C$5:C2510,$C2510)-SUMIFS($G$5:G2510,$C$5:C2510,$C2510),2))</f>
        <v/>
      </c>
      <c r="I2510" s="18" t="n"/>
      <c r="J2510" s="18" t="n"/>
      <c r="K2510" s="28">
        <f>IF($B2510="","",--TEXT($B2510,"yyyymm"))</f>
        <v/>
      </c>
      <c r="L2510" s="29">
        <f>IF($D2510="","",IFERROR(INDEX(类别属性,MATCH($D2510,类别表,0)),""))</f>
        <v/>
      </c>
      <c r="M2510" s="18" t="n"/>
      <c r="N2510" s="18" t="n"/>
      <c r="O2510" s="26" t="n"/>
      <c r="P2510" s="21">
        <f>IF($C2510="","",IF(ISNA(MATCH($C2510,账户表,0)),"※这个账户不在【基础资料】的账户档案里",IF($B2510="","※没填日期，这一笔不会进任何月份的报表",IF(AND($F2510&lt;&gt;"",$G2510&lt;&gt;""),"※收入和支出不能同时填",IF(AND(N($F2510)=0,N($G2510)=0),"※收入和支出都没填",IF(OR(N($F2510)&lt;0,N($G2510)&lt;0),"※金额不能填负数，方向反了就换一列填",IF($D2510="","※没填收支类别，分类报表会漏掉这一笔",IF(ISNA(MATCH($D2510,类别表,0)),"※收支类别不在【基础资料】的清单里",IF(AND($L2510="内部转账",$M2510=""),"△内部转账要在「对方账户」写上另一头",IF(AND($L2510="内部转账",$M2510=$C2510),"※对方账户跟本账户是同一个",IF(AND($L2510&lt;&gt;"内部转账",$M2510&lt;&gt;""),"△填了对方账户，但类别不是内部转账",IF($H2510&lt;0,"△这一笔之后该账户余额成负数了，核一下",""))))))))))))</f>
        <v/>
      </c>
    </row>
    <row r="2511">
      <c r="A2511" s="17">
        <f>IF($C2511="","",COUNTA($C$5:$C2511))</f>
        <v/>
      </c>
      <c r="B2511" s="20" t="n"/>
      <c r="C2511" s="18" t="n"/>
      <c r="D2511" s="18" t="n"/>
      <c r="E2511" s="26" t="n"/>
      <c r="F2511" s="19" t="n"/>
      <c r="G2511" s="19" t="n"/>
      <c r="H2511" s="27">
        <f>IF($C2511="","",ROUND(SUMIF(账户表,$C2511,账户期初)+SUMIFS($F$5:F2511,$C$5:C2511,$C2511)-SUMIFS($G$5:G2511,$C$5:C2511,$C2511),2))</f>
        <v/>
      </c>
      <c r="I2511" s="18" t="n"/>
      <c r="J2511" s="18" t="n"/>
      <c r="K2511" s="28">
        <f>IF($B2511="","",--TEXT($B2511,"yyyymm"))</f>
        <v/>
      </c>
      <c r="L2511" s="29">
        <f>IF($D2511="","",IFERROR(INDEX(类别属性,MATCH($D2511,类别表,0)),""))</f>
        <v/>
      </c>
      <c r="M2511" s="18" t="n"/>
      <c r="N2511" s="18" t="n"/>
      <c r="O2511" s="26" t="n"/>
      <c r="P2511" s="21">
        <f>IF($C2511="","",IF(ISNA(MATCH($C2511,账户表,0)),"※这个账户不在【基础资料】的账户档案里",IF($B2511="","※没填日期，这一笔不会进任何月份的报表",IF(AND($F2511&lt;&gt;"",$G2511&lt;&gt;""),"※收入和支出不能同时填",IF(AND(N($F2511)=0,N($G2511)=0),"※收入和支出都没填",IF(OR(N($F2511)&lt;0,N($G2511)&lt;0),"※金额不能填负数，方向反了就换一列填",IF($D2511="","※没填收支类别，分类报表会漏掉这一笔",IF(ISNA(MATCH($D2511,类别表,0)),"※收支类别不在【基础资料】的清单里",IF(AND($L2511="内部转账",$M2511=""),"△内部转账要在「对方账户」写上另一头",IF(AND($L2511="内部转账",$M2511=$C2511),"※对方账户跟本账户是同一个",IF(AND($L2511&lt;&gt;"内部转账",$M2511&lt;&gt;""),"△填了对方账户，但类别不是内部转账",IF($H2511&lt;0,"△这一笔之后该账户余额成负数了，核一下",""))))))))))))</f>
        <v/>
      </c>
    </row>
    <row r="2512">
      <c r="A2512" s="17">
        <f>IF($C2512="","",COUNTA($C$5:$C2512))</f>
        <v/>
      </c>
      <c r="B2512" s="20" t="n"/>
      <c r="C2512" s="18" t="n"/>
      <c r="D2512" s="18" t="n"/>
      <c r="E2512" s="26" t="n"/>
      <c r="F2512" s="19" t="n"/>
      <c r="G2512" s="19" t="n"/>
      <c r="H2512" s="27">
        <f>IF($C2512="","",ROUND(SUMIF(账户表,$C2512,账户期初)+SUMIFS($F$5:F2512,$C$5:C2512,$C2512)-SUMIFS($G$5:G2512,$C$5:C2512,$C2512),2))</f>
        <v/>
      </c>
      <c r="I2512" s="18" t="n"/>
      <c r="J2512" s="18" t="n"/>
      <c r="K2512" s="28">
        <f>IF($B2512="","",--TEXT($B2512,"yyyymm"))</f>
        <v/>
      </c>
      <c r="L2512" s="29">
        <f>IF($D2512="","",IFERROR(INDEX(类别属性,MATCH($D2512,类别表,0)),""))</f>
        <v/>
      </c>
      <c r="M2512" s="18" t="n"/>
      <c r="N2512" s="18" t="n"/>
      <c r="O2512" s="26" t="n"/>
      <c r="P2512" s="21">
        <f>IF($C2512="","",IF(ISNA(MATCH($C2512,账户表,0)),"※这个账户不在【基础资料】的账户档案里",IF($B2512="","※没填日期，这一笔不会进任何月份的报表",IF(AND($F2512&lt;&gt;"",$G2512&lt;&gt;""),"※收入和支出不能同时填",IF(AND(N($F2512)=0,N($G2512)=0),"※收入和支出都没填",IF(OR(N($F2512)&lt;0,N($G2512)&lt;0),"※金额不能填负数，方向反了就换一列填",IF($D2512="","※没填收支类别，分类报表会漏掉这一笔",IF(ISNA(MATCH($D2512,类别表,0)),"※收支类别不在【基础资料】的清单里",IF(AND($L2512="内部转账",$M2512=""),"△内部转账要在「对方账户」写上另一头",IF(AND($L2512="内部转账",$M2512=$C2512),"※对方账户跟本账户是同一个",IF(AND($L2512&lt;&gt;"内部转账",$M2512&lt;&gt;""),"△填了对方账户，但类别不是内部转账",IF($H2512&lt;0,"△这一笔之后该账户余额成负数了，核一下",""))))))))))))</f>
        <v/>
      </c>
    </row>
    <row r="2513">
      <c r="A2513" s="17">
        <f>IF($C2513="","",COUNTA($C$5:$C2513))</f>
        <v/>
      </c>
      <c r="B2513" s="20" t="n"/>
      <c r="C2513" s="18" t="n"/>
      <c r="D2513" s="18" t="n"/>
      <c r="E2513" s="26" t="n"/>
      <c r="F2513" s="19" t="n"/>
      <c r="G2513" s="19" t="n"/>
      <c r="H2513" s="27">
        <f>IF($C2513="","",ROUND(SUMIF(账户表,$C2513,账户期初)+SUMIFS($F$5:F2513,$C$5:C2513,$C2513)-SUMIFS($G$5:G2513,$C$5:C2513,$C2513),2))</f>
        <v/>
      </c>
      <c r="I2513" s="18" t="n"/>
      <c r="J2513" s="18" t="n"/>
      <c r="K2513" s="28">
        <f>IF($B2513="","",--TEXT($B2513,"yyyymm"))</f>
        <v/>
      </c>
      <c r="L2513" s="29">
        <f>IF($D2513="","",IFERROR(INDEX(类别属性,MATCH($D2513,类别表,0)),""))</f>
        <v/>
      </c>
      <c r="M2513" s="18" t="n"/>
      <c r="N2513" s="18" t="n"/>
      <c r="O2513" s="26" t="n"/>
      <c r="P2513" s="21">
        <f>IF($C2513="","",IF(ISNA(MATCH($C2513,账户表,0)),"※这个账户不在【基础资料】的账户档案里",IF($B2513="","※没填日期，这一笔不会进任何月份的报表",IF(AND($F2513&lt;&gt;"",$G2513&lt;&gt;""),"※收入和支出不能同时填",IF(AND(N($F2513)=0,N($G2513)=0),"※收入和支出都没填",IF(OR(N($F2513)&lt;0,N($G2513)&lt;0),"※金额不能填负数，方向反了就换一列填",IF($D2513="","※没填收支类别，分类报表会漏掉这一笔",IF(ISNA(MATCH($D2513,类别表,0)),"※收支类别不在【基础资料】的清单里",IF(AND($L2513="内部转账",$M2513=""),"△内部转账要在「对方账户」写上另一头",IF(AND($L2513="内部转账",$M2513=$C2513),"※对方账户跟本账户是同一个",IF(AND($L2513&lt;&gt;"内部转账",$M2513&lt;&gt;""),"△填了对方账户，但类别不是内部转账",IF($H2513&lt;0,"△这一笔之后该账户余额成负数了，核一下",""))))))))))))</f>
        <v/>
      </c>
    </row>
    <row r="2514">
      <c r="A2514" s="17">
        <f>IF($C2514="","",COUNTA($C$5:$C2514))</f>
        <v/>
      </c>
      <c r="B2514" s="20" t="n"/>
      <c r="C2514" s="18" t="n"/>
      <c r="D2514" s="18" t="n"/>
      <c r="E2514" s="26" t="n"/>
      <c r="F2514" s="19" t="n"/>
      <c r="G2514" s="19" t="n"/>
      <c r="H2514" s="27">
        <f>IF($C2514="","",ROUND(SUMIF(账户表,$C2514,账户期初)+SUMIFS($F$5:F2514,$C$5:C2514,$C2514)-SUMIFS($G$5:G2514,$C$5:C2514,$C2514),2))</f>
        <v/>
      </c>
      <c r="I2514" s="18" t="n"/>
      <c r="J2514" s="18" t="n"/>
      <c r="K2514" s="28">
        <f>IF($B2514="","",--TEXT($B2514,"yyyymm"))</f>
        <v/>
      </c>
      <c r="L2514" s="29">
        <f>IF($D2514="","",IFERROR(INDEX(类别属性,MATCH($D2514,类别表,0)),""))</f>
        <v/>
      </c>
      <c r="M2514" s="18" t="n"/>
      <c r="N2514" s="18" t="n"/>
      <c r="O2514" s="26" t="n"/>
      <c r="P2514" s="21">
        <f>IF($C2514="","",IF(ISNA(MATCH($C2514,账户表,0)),"※这个账户不在【基础资料】的账户档案里",IF($B2514="","※没填日期，这一笔不会进任何月份的报表",IF(AND($F2514&lt;&gt;"",$G2514&lt;&gt;""),"※收入和支出不能同时填",IF(AND(N($F2514)=0,N($G2514)=0),"※收入和支出都没填",IF(OR(N($F2514)&lt;0,N($G2514)&lt;0),"※金额不能填负数，方向反了就换一列填",IF($D2514="","※没填收支类别，分类报表会漏掉这一笔",IF(ISNA(MATCH($D2514,类别表,0)),"※收支类别不在【基础资料】的清单里",IF(AND($L2514="内部转账",$M2514=""),"△内部转账要在「对方账户」写上另一头",IF(AND($L2514="内部转账",$M2514=$C2514),"※对方账户跟本账户是同一个",IF(AND($L2514&lt;&gt;"内部转账",$M2514&lt;&gt;""),"△填了对方账户，但类别不是内部转账",IF($H2514&lt;0,"△这一笔之后该账户余额成负数了，核一下",""))))))))))))</f>
        <v/>
      </c>
    </row>
    <row r="2515">
      <c r="A2515" s="17">
        <f>IF($C2515="","",COUNTA($C$5:$C2515))</f>
        <v/>
      </c>
      <c r="B2515" s="20" t="n"/>
      <c r="C2515" s="18" t="n"/>
      <c r="D2515" s="18" t="n"/>
      <c r="E2515" s="26" t="n"/>
      <c r="F2515" s="19" t="n"/>
      <c r="G2515" s="19" t="n"/>
      <c r="H2515" s="27">
        <f>IF($C2515="","",ROUND(SUMIF(账户表,$C2515,账户期初)+SUMIFS($F$5:F2515,$C$5:C2515,$C2515)-SUMIFS($G$5:G2515,$C$5:C2515,$C2515),2))</f>
        <v/>
      </c>
      <c r="I2515" s="18" t="n"/>
      <c r="J2515" s="18" t="n"/>
      <c r="K2515" s="28">
        <f>IF($B2515="","",--TEXT($B2515,"yyyymm"))</f>
        <v/>
      </c>
      <c r="L2515" s="29">
        <f>IF($D2515="","",IFERROR(INDEX(类别属性,MATCH($D2515,类别表,0)),""))</f>
        <v/>
      </c>
      <c r="M2515" s="18" t="n"/>
      <c r="N2515" s="18" t="n"/>
      <c r="O2515" s="26" t="n"/>
      <c r="P2515" s="21">
        <f>IF($C2515="","",IF(ISNA(MATCH($C2515,账户表,0)),"※这个账户不在【基础资料】的账户档案里",IF($B2515="","※没填日期，这一笔不会进任何月份的报表",IF(AND($F2515&lt;&gt;"",$G2515&lt;&gt;""),"※收入和支出不能同时填",IF(AND(N($F2515)=0,N($G2515)=0),"※收入和支出都没填",IF(OR(N($F2515)&lt;0,N($G2515)&lt;0),"※金额不能填负数，方向反了就换一列填",IF($D2515="","※没填收支类别，分类报表会漏掉这一笔",IF(ISNA(MATCH($D2515,类别表,0)),"※收支类别不在【基础资料】的清单里",IF(AND($L2515="内部转账",$M2515=""),"△内部转账要在「对方账户」写上另一头",IF(AND($L2515="内部转账",$M2515=$C2515),"※对方账户跟本账户是同一个",IF(AND($L2515&lt;&gt;"内部转账",$M2515&lt;&gt;""),"△填了对方账户，但类别不是内部转账",IF($H2515&lt;0,"△这一笔之后该账户余额成负数了，核一下",""))))))))))))</f>
        <v/>
      </c>
    </row>
    <row r="2516">
      <c r="A2516" s="17">
        <f>IF($C2516="","",COUNTA($C$5:$C2516))</f>
        <v/>
      </c>
      <c r="B2516" s="20" t="n"/>
      <c r="C2516" s="18" t="n"/>
      <c r="D2516" s="18" t="n"/>
      <c r="E2516" s="26" t="n"/>
      <c r="F2516" s="19" t="n"/>
      <c r="G2516" s="19" t="n"/>
      <c r="H2516" s="27">
        <f>IF($C2516="","",ROUND(SUMIF(账户表,$C2516,账户期初)+SUMIFS($F$5:F2516,$C$5:C2516,$C2516)-SUMIFS($G$5:G2516,$C$5:C2516,$C2516),2))</f>
        <v/>
      </c>
      <c r="I2516" s="18" t="n"/>
      <c r="J2516" s="18" t="n"/>
      <c r="K2516" s="28">
        <f>IF($B2516="","",--TEXT($B2516,"yyyymm"))</f>
        <v/>
      </c>
      <c r="L2516" s="29">
        <f>IF($D2516="","",IFERROR(INDEX(类别属性,MATCH($D2516,类别表,0)),""))</f>
        <v/>
      </c>
      <c r="M2516" s="18" t="n"/>
      <c r="N2516" s="18" t="n"/>
      <c r="O2516" s="26" t="n"/>
      <c r="P2516" s="21">
        <f>IF($C2516="","",IF(ISNA(MATCH($C2516,账户表,0)),"※这个账户不在【基础资料】的账户档案里",IF($B2516="","※没填日期，这一笔不会进任何月份的报表",IF(AND($F2516&lt;&gt;"",$G2516&lt;&gt;""),"※收入和支出不能同时填",IF(AND(N($F2516)=0,N($G2516)=0),"※收入和支出都没填",IF(OR(N($F2516)&lt;0,N($G2516)&lt;0),"※金额不能填负数，方向反了就换一列填",IF($D2516="","※没填收支类别，分类报表会漏掉这一笔",IF(ISNA(MATCH($D2516,类别表,0)),"※收支类别不在【基础资料】的清单里",IF(AND($L2516="内部转账",$M2516=""),"△内部转账要在「对方账户」写上另一头",IF(AND($L2516="内部转账",$M2516=$C2516),"※对方账户跟本账户是同一个",IF(AND($L2516&lt;&gt;"内部转账",$M2516&lt;&gt;""),"△填了对方账户，但类别不是内部转账",IF($H2516&lt;0,"△这一笔之后该账户余额成负数了，核一下",""))))))))))))</f>
        <v/>
      </c>
    </row>
    <row r="2517">
      <c r="A2517" s="17">
        <f>IF($C2517="","",COUNTA($C$5:$C2517))</f>
        <v/>
      </c>
      <c r="B2517" s="20" t="n"/>
      <c r="C2517" s="18" t="n"/>
      <c r="D2517" s="18" t="n"/>
      <c r="E2517" s="26" t="n"/>
      <c r="F2517" s="19" t="n"/>
      <c r="G2517" s="19" t="n"/>
      <c r="H2517" s="27">
        <f>IF($C2517="","",ROUND(SUMIF(账户表,$C2517,账户期初)+SUMIFS($F$5:F2517,$C$5:C2517,$C2517)-SUMIFS($G$5:G2517,$C$5:C2517,$C2517),2))</f>
        <v/>
      </c>
      <c r="I2517" s="18" t="n"/>
      <c r="J2517" s="18" t="n"/>
      <c r="K2517" s="28">
        <f>IF($B2517="","",--TEXT($B2517,"yyyymm"))</f>
        <v/>
      </c>
      <c r="L2517" s="29">
        <f>IF($D2517="","",IFERROR(INDEX(类别属性,MATCH($D2517,类别表,0)),""))</f>
        <v/>
      </c>
      <c r="M2517" s="18" t="n"/>
      <c r="N2517" s="18" t="n"/>
      <c r="O2517" s="26" t="n"/>
      <c r="P2517" s="21">
        <f>IF($C2517="","",IF(ISNA(MATCH($C2517,账户表,0)),"※这个账户不在【基础资料】的账户档案里",IF($B2517="","※没填日期，这一笔不会进任何月份的报表",IF(AND($F2517&lt;&gt;"",$G2517&lt;&gt;""),"※收入和支出不能同时填",IF(AND(N($F2517)=0,N($G2517)=0),"※收入和支出都没填",IF(OR(N($F2517)&lt;0,N($G2517)&lt;0),"※金额不能填负数，方向反了就换一列填",IF($D2517="","※没填收支类别，分类报表会漏掉这一笔",IF(ISNA(MATCH($D2517,类别表,0)),"※收支类别不在【基础资料】的清单里",IF(AND($L2517="内部转账",$M2517=""),"△内部转账要在「对方账户」写上另一头",IF(AND($L2517="内部转账",$M2517=$C2517),"※对方账户跟本账户是同一个",IF(AND($L2517&lt;&gt;"内部转账",$M2517&lt;&gt;""),"△填了对方账户，但类别不是内部转账",IF($H2517&lt;0,"△这一笔之后该账户余额成负数了，核一下",""))))))))))))</f>
        <v/>
      </c>
    </row>
    <row r="2518">
      <c r="A2518" s="17">
        <f>IF($C2518="","",COUNTA($C$5:$C2518))</f>
        <v/>
      </c>
      <c r="B2518" s="20" t="n"/>
      <c r="C2518" s="18" t="n"/>
      <c r="D2518" s="18" t="n"/>
      <c r="E2518" s="26" t="n"/>
      <c r="F2518" s="19" t="n"/>
      <c r="G2518" s="19" t="n"/>
      <c r="H2518" s="27">
        <f>IF($C2518="","",ROUND(SUMIF(账户表,$C2518,账户期初)+SUMIFS($F$5:F2518,$C$5:C2518,$C2518)-SUMIFS($G$5:G2518,$C$5:C2518,$C2518),2))</f>
        <v/>
      </c>
      <c r="I2518" s="18" t="n"/>
      <c r="J2518" s="18" t="n"/>
      <c r="K2518" s="28">
        <f>IF($B2518="","",--TEXT($B2518,"yyyymm"))</f>
        <v/>
      </c>
      <c r="L2518" s="29">
        <f>IF($D2518="","",IFERROR(INDEX(类别属性,MATCH($D2518,类别表,0)),""))</f>
        <v/>
      </c>
      <c r="M2518" s="18" t="n"/>
      <c r="N2518" s="18" t="n"/>
      <c r="O2518" s="26" t="n"/>
      <c r="P2518" s="21">
        <f>IF($C2518="","",IF(ISNA(MATCH($C2518,账户表,0)),"※这个账户不在【基础资料】的账户档案里",IF($B2518="","※没填日期，这一笔不会进任何月份的报表",IF(AND($F2518&lt;&gt;"",$G2518&lt;&gt;""),"※收入和支出不能同时填",IF(AND(N($F2518)=0,N($G2518)=0),"※收入和支出都没填",IF(OR(N($F2518)&lt;0,N($G2518)&lt;0),"※金额不能填负数，方向反了就换一列填",IF($D2518="","※没填收支类别，分类报表会漏掉这一笔",IF(ISNA(MATCH($D2518,类别表,0)),"※收支类别不在【基础资料】的清单里",IF(AND($L2518="内部转账",$M2518=""),"△内部转账要在「对方账户」写上另一头",IF(AND($L2518="内部转账",$M2518=$C2518),"※对方账户跟本账户是同一个",IF(AND($L2518&lt;&gt;"内部转账",$M2518&lt;&gt;""),"△填了对方账户，但类别不是内部转账",IF($H2518&lt;0,"△这一笔之后该账户余额成负数了，核一下",""))))))))))))</f>
        <v/>
      </c>
    </row>
    <row r="2519">
      <c r="A2519" s="17">
        <f>IF($C2519="","",COUNTA($C$5:$C2519))</f>
        <v/>
      </c>
      <c r="B2519" s="20" t="n"/>
      <c r="C2519" s="18" t="n"/>
      <c r="D2519" s="18" t="n"/>
      <c r="E2519" s="26" t="n"/>
      <c r="F2519" s="19" t="n"/>
      <c r="G2519" s="19" t="n"/>
      <c r="H2519" s="27">
        <f>IF($C2519="","",ROUND(SUMIF(账户表,$C2519,账户期初)+SUMIFS($F$5:F2519,$C$5:C2519,$C2519)-SUMIFS($G$5:G2519,$C$5:C2519,$C2519),2))</f>
        <v/>
      </c>
      <c r="I2519" s="18" t="n"/>
      <c r="J2519" s="18" t="n"/>
      <c r="K2519" s="28">
        <f>IF($B2519="","",--TEXT($B2519,"yyyymm"))</f>
        <v/>
      </c>
      <c r="L2519" s="29">
        <f>IF($D2519="","",IFERROR(INDEX(类别属性,MATCH($D2519,类别表,0)),""))</f>
        <v/>
      </c>
      <c r="M2519" s="18" t="n"/>
      <c r="N2519" s="18" t="n"/>
      <c r="O2519" s="26" t="n"/>
      <c r="P2519" s="21">
        <f>IF($C2519="","",IF(ISNA(MATCH($C2519,账户表,0)),"※这个账户不在【基础资料】的账户档案里",IF($B2519="","※没填日期，这一笔不会进任何月份的报表",IF(AND($F2519&lt;&gt;"",$G2519&lt;&gt;""),"※收入和支出不能同时填",IF(AND(N($F2519)=0,N($G2519)=0),"※收入和支出都没填",IF(OR(N($F2519)&lt;0,N($G2519)&lt;0),"※金额不能填负数，方向反了就换一列填",IF($D2519="","※没填收支类别，分类报表会漏掉这一笔",IF(ISNA(MATCH($D2519,类别表,0)),"※收支类别不在【基础资料】的清单里",IF(AND($L2519="内部转账",$M2519=""),"△内部转账要在「对方账户」写上另一头",IF(AND($L2519="内部转账",$M2519=$C2519),"※对方账户跟本账户是同一个",IF(AND($L2519&lt;&gt;"内部转账",$M2519&lt;&gt;""),"△填了对方账户，但类别不是内部转账",IF($H2519&lt;0,"△这一笔之后该账户余额成负数了，核一下",""))))))))))))</f>
        <v/>
      </c>
    </row>
    <row r="2520">
      <c r="A2520" s="17">
        <f>IF($C2520="","",COUNTA($C$5:$C2520))</f>
        <v/>
      </c>
      <c r="B2520" s="20" t="n"/>
      <c r="C2520" s="18" t="n"/>
      <c r="D2520" s="18" t="n"/>
      <c r="E2520" s="26" t="n"/>
      <c r="F2520" s="19" t="n"/>
      <c r="G2520" s="19" t="n"/>
      <c r="H2520" s="27">
        <f>IF($C2520="","",ROUND(SUMIF(账户表,$C2520,账户期初)+SUMIFS($F$5:F2520,$C$5:C2520,$C2520)-SUMIFS($G$5:G2520,$C$5:C2520,$C2520),2))</f>
        <v/>
      </c>
      <c r="I2520" s="18" t="n"/>
      <c r="J2520" s="18" t="n"/>
      <c r="K2520" s="28">
        <f>IF($B2520="","",--TEXT($B2520,"yyyymm"))</f>
        <v/>
      </c>
      <c r="L2520" s="29">
        <f>IF($D2520="","",IFERROR(INDEX(类别属性,MATCH($D2520,类别表,0)),""))</f>
        <v/>
      </c>
      <c r="M2520" s="18" t="n"/>
      <c r="N2520" s="18" t="n"/>
      <c r="O2520" s="26" t="n"/>
      <c r="P2520" s="21">
        <f>IF($C2520="","",IF(ISNA(MATCH($C2520,账户表,0)),"※这个账户不在【基础资料】的账户档案里",IF($B2520="","※没填日期，这一笔不会进任何月份的报表",IF(AND($F2520&lt;&gt;"",$G2520&lt;&gt;""),"※收入和支出不能同时填",IF(AND(N($F2520)=0,N($G2520)=0),"※收入和支出都没填",IF(OR(N($F2520)&lt;0,N($G2520)&lt;0),"※金额不能填负数，方向反了就换一列填",IF($D2520="","※没填收支类别，分类报表会漏掉这一笔",IF(ISNA(MATCH($D2520,类别表,0)),"※收支类别不在【基础资料】的清单里",IF(AND($L2520="内部转账",$M2520=""),"△内部转账要在「对方账户」写上另一头",IF(AND($L2520="内部转账",$M2520=$C2520),"※对方账户跟本账户是同一个",IF(AND($L2520&lt;&gt;"内部转账",$M2520&lt;&gt;""),"△填了对方账户，但类别不是内部转账",IF($H2520&lt;0,"△这一笔之后该账户余额成负数了，核一下",""))))))))))))</f>
        <v/>
      </c>
    </row>
    <row r="2521">
      <c r="A2521" s="17">
        <f>IF($C2521="","",COUNTA($C$5:$C2521))</f>
        <v/>
      </c>
      <c r="B2521" s="20" t="n"/>
      <c r="C2521" s="18" t="n"/>
      <c r="D2521" s="18" t="n"/>
      <c r="E2521" s="26" t="n"/>
      <c r="F2521" s="19" t="n"/>
      <c r="G2521" s="19" t="n"/>
      <c r="H2521" s="27">
        <f>IF($C2521="","",ROUND(SUMIF(账户表,$C2521,账户期初)+SUMIFS($F$5:F2521,$C$5:C2521,$C2521)-SUMIFS($G$5:G2521,$C$5:C2521,$C2521),2))</f>
        <v/>
      </c>
      <c r="I2521" s="18" t="n"/>
      <c r="J2521" s="18" t="n"/>
      <c r="K2521" s="28">
        <f>IF($B2521="","",--TEXT($B2521,"yyyymm"))</f>
        <v/>
      </c>
      <c r="L2521" s="29">
        <f>IF($D2521="","",IFERROR(INDEX(类别属性,MATCH($D2521,类别表,0)),""))</f>
        <v/>
      </c>
      <c r="M2521" s="18" t="n"/>
      <c r="N2521" s="18" t="n"/>
      <c r="O2521" s="26" t="n"/>
      <c r="P2521" s="21">
        <f>IF($C2521="","",IF(ISNA(MATCH($C2521,账户表,0)),"※这个账户不在【基础资料】的账户档案里",IF($B2521="","※没填日期，这一笔不会进任何月份的报表",IF(AND($F2521&lt;&gt;"",$G2521&lt;&gt;""),"※收入和支出不能同时填",IF(AND(N($F2521)=0,N($G2521)=0),"※收入和支出都没填",IF(OR(N($F2521)&lt;0,N($G2521)&lt;0),"※金额不能填负数，方向反了就换一列填",IF($D2521="","※没填收支类别，分类报表会漏掉这一笔",IF(ISNA(MATCH($D2521,类别表,0)),"※收支类别不在【基础资料】的清单里",IF(AND($L2521="内部转账",$M2521=""),"△内部转账要在「对方账户」写上另一头",IF(AND($L2521="内部转账",$M2521=$C2521),"※对方账户跟本账户是同一个",IF(AND($L2521&lt;&gt;"内部转账",$M2521&lt;&gt;""),"△填了对方账户，但类别不是内部转账",IF($H2521&lt;0,"△这一笔之后该账户余额成负数了，核一下",""))))))))))))</f>
        <v/>
      </c>
    </row>
    <row r="2522">
      <c r="A2522" s="17">
        <f>IF($C2522="","",COUNTA($C$5:$C2522))</f>
        <v/>
      </c>
      <c r="B2522" s="20" t="n"/>
      <c r="C2522" s="18" t="n"/>
      <c r="D2522" s="18" t="n"/>
      <c r="E2522" s="26" t="n"/>
      <c r="F2522" s="19" t="n"/>
      <c r="G2522" s="19" t="n"/>
      <c r="H2522" s="27">
        <f>IF($C2522="","",ROUND(SUMIF(账户表,$C2522,账户期初)+SUMIFS($F$5:F2522,$C$5:C2522,$C2522)-SUMIFS($G$5:G2522,$C$5:C2522,$C2522),2))</f>
        <v/>
      </c>
      <c r="I2522" s="18" t="n"/>
      <c r="J2522" s="18" t="n"/>
      <c r="K2522" s="28">
        <f>IF($B2522="","",--TEXT($B2522,"yyyymm"))</f>
        <v/>
      </c>
      <c r="L2522" s="29">
        <f>IF($D2522="","",IFERROR(INDEX(类别属性,MATCH($D2522,类别表,0)),""))</f>
        <v/>
      </c>
      <c r="M2522" s="18" t="n"/>
      <c r="N2522" s="18" t="n"/>
      <c r="O2522" s="26" t="n"/>
      <c r="P2522" s="21">
        <f>IF($C2522="","",IF(ISNA(MATCH($C2522,账户表,0)),"※这个账户不在【基础资料】的账户档案里",IF($B2522="","※没填日期，这一笔不会进任何月份的报表",IF(AND($F2522&lt;&gt;"",$G2522&lt;&gt;""),"※收入和支出不能同时填",IF(AND(N($F2522)=0,N($G2522)=0),"※收入和支出都没填",IF(OR(N($F2522)&lt;0,N($G2522)&lt;0),"※金额不能填负数，方向反了就换一列填",IF($D2522="","※没填收支类别，分类报表会漏掉这一笔",IF(ISNA(MATCH($D2522,类别表,0)),"※收支类别不在【基础资料】的清单里",IF(AND($L2522="内部转账",$M2522=""),"△内部转账要在「对方账户」写上另一头",IF(AND($L2522="内部转账",$M2522=$C2522),"※对方账户跟本账户是同一个",IF(AND($L2522&lt;&gt;"内部转账",$M2522&lt;&gt;""),"△填了对方账户，但类别不是内部转账",IF($H2522&lt;0,"△这一笔之后该账户余额成负数了，核一下",""))))))))))))</f>
        <v/>
      </c>
    </row>
    <row r="2523">
      <c r="A2523" s="17">
        <f>IF($C2523="","",COUNTA($C$5:$C2523))</f>
        <v/>
      </c>
      <c r="B2523" s="20" t="n"/>
      <c r="C2523" s="18" t="n"/>
      <c r="D2523" s="18" t="n"/>
      <c r="E2523" s="26" t="n"/>
      <c r="F2523" s="19" t="n"/>
      <c r="G2523" s="19" t="n"/>
      <c r="H2523" s="27">
        <f>IF($C2523="","",ROUND(SUMIF(账户表,$C2523,账户期初)+SUMIFS($F$5:F2523,$C$5:C2523,$C2523)-SUMIFS($G$5:G2523,$C$5:C2523,$C2523),2))</f>
        <v/>
      </c>
      <c r="I2523" s="18" t="n"/>
      <c r="J2523" s="18" t="n"/>
      <c r="K2523" s="28">
        <f>IF($B2523="","",--TEXT($B2523,"yyyymm"))</f>
        <v/>
      </c>
      <c r="L2523" s="29">
        <f>IF($D2523="","",IFERROR(INDEX(类别属性,MATCH($D2523,类别表,0)),""))</f>
        <v/>
      </c>
      <c r="M2523" s="18" t="n"/>
      <c r="N2523" s="18" t="n"/>
      <c r="O2523" s="26" t="n"/>
      <c r="P2523" s="21">
        <f>IF($C2523="","",IF(ISNA(MATCH($C2523,账户表,0)),"※这个账户不在【基础资料】的账户档案里",IF($B2523="","※没填日期，这一笔不会进任何月份的报表",IF(AND($F2523&lt;&gt;"",$G2523&lt;&gt;""),"※收入和支出不能同时填",IF(AND(N($F2523)=0,N($G2523)=0),"※收入和支出都没填",IF(OR(N($F2523)&lt;0,N($G2523)&lt;0),"※金额不能填负数，方向反了就换一列填",IF($D2523="","※没填收支类别，分类报表会漏掉这一笔",IF(ISNA(MATCH($D2523,类别表,0)),"※收支类别不在【基础资料】的清单里",IF(AND($L2523="内部转账",$M2523=""),"△内部转账要在「对方账户」写上另一头",IF(AND($L2523="内部转账",$M2523=$C2523),"※对方账户跟本账户是同一个",IF(AND($L2523&lt;&gt;"内部转账",$M2523&lt;&gt;""),"△填了对方账户，但类别不是内部转账",IF($H2523&lt;0,"△这一笔之后该账户余额成负数了，核一下",""))))))))))))</f>
        <v/>
      </c>
    </row>
    <row r="2524">
      <c r="A2524" s="17">
        <f>IF($C2524="","",COUNTA($C$5:$C2524))</f>
        <v/>
      </c>
      <c r="B2524" s="20" t="n"/>
      <c r="C2524" s="18" t="n"/>
      <c r="D2524" s="18" t="n"/>
      <c r="E2524" s="26" t="n"/>
      <c r="F2524" s="19" t="n"/>
      <c r="G2524" s="19" t="n"/>
      <c r="H2524" s="27">
        <f>IF($C2524="","",ROUND(SUMIF(账户表,$C2524,账户期初)+SUMIFS($F$5:F2524,$C$5:C2524,$C2524)-SUMIFS($G$5:G2524,$C$5:C2524,$C2524),2))</f>
        <v/>
      </c>
      <c r="I2524" s="18" t="n"/>
      <c r="J2524" s="18" t="n"/>
      <c r="K2524" s="28">
        <f>IF($B2524="","",--TEXT($B2524,"yyyymm"))</f>
        <v/>
      </c>
      <c r="L2524" s="29">
        <f>IF($D2524="","",IFERROR(INDEX(类别属性,MATCH($D2524,类别表,0)),""))</f>
        <v/>
      </c>
      <c r="M2524" s="18" t="n"/>
      <c r="N2524" s="18" t="n"/>
      <c r="O2524" s="26" t="n"/>
      <c r="P2524" s="21">
        <f>IF($C2524="","",IF(ISNA(MATCH($C2524,账户表,0)),"※这个账户不在【基础资料】的账户档案里",IF($B2524="","※没填日期，这一笔不会进任何月份的报表",IF(AND($F2524&lt;&gt;"",$G2524&lt;&gt;""),"※收入和支出不能同时填",IF(AND(N($F2524)=0,N($G2524)=0),"※收入和支出都没填",IF(OR(N($F2524)&lt;0,N($G2524)&lt;0),"※金额不能填负数，方向反了就换一列填",IF($D2524="","※没填收支类别，分类报表会漏掉这一笔",IF(ISNA(MATCH($D2524,类别表,0)),"※收支类别不在【基础资料】的清单里",IF(AND($L2524="内部转账",$M2524=""),"△内部转账要在「对方账户」写上另一头",IF(AND($L2524="内部转账",$M2524=$C2524),"※对方账户跟本账户是同一个",IF(AND($L2524&lt;&gt;"内部转账",$M2524&lt;&gt;""),"△填了对方账户，但类别不是内部转账",IF($H2524&lt;0,"△这一笔之后该账户余额成负数了，核一下",""))))))))))))</f>
        <v/>
      </c>
    </row>
    <row r="2525">
      <c r="A2525" s="17">
        <f>IF($C2525="","",COUNTA($C$5:$C2525))</f>
        <v/>
      </c>
      <c r="B2525" s="20" t="n"/>
      <c r="C2525" s="18" t="n"/>
      <c r="D2525" s="18" t="n"/>
      <c r="E2525" s="26" t="n"/>
      <c r="F2525" s="19" t="n"/>
      <c r="G2525" s="19" t="n"/>
      <c r="H2525" s="27">
        <f>IF($C2525="","",ROUND(SUMIF(账户表,$C2525,账户期初)+SUMIFS($F$5:F2525,$C$5:C2525,$C2525)-SUMIFS($G$5:G2525,$C$5:C2525,$C2525),2))</f>
        <v/>
      </c>
      <c r="I2525" s="18" t="n"/>
      <c r="J2525" s="18" t="n"/>
      <c r="K2525" s="28">
        <f>IF($B2525="","",--TEXT($B2525,"yyyymm"))</f>
        <v/>
      </c>
      <c r="L2525" s="29">
        <f>IF($D2525="","",IFERROR(INDEX(类别属性,MATCH($D2525,类别表,0)),""))</f>
        <v/>
      </c>
      <c r="M2525" s="18" t="n"/>
      <c r="N2525" s="18" t="n"/>
      <c r="O2525" s="26" t="n"/>
      <c r="P2525" s="21">
        <f>IF($C2525="","",IF(ISNA(MATCH($C2525,账户表,0)),"※这个账户不在【基础资料】的账户档案里",IF($B2525="","※没填日期，这一笔不会进任何月份的报表",IF(AND($F2525&lt;&gt;"",$G2525&lt;&gt;""),"※收入和支出不能同时填",IF(AND(N($F2525)=0,N($G2525)=0),"※收入和支出都没填",IF(OR(N($F2525)&lt;0,N($G2525)&lt;0),"※金额不能填负数，方向反了就换一列填",IF($D2525="","※没填收支类别，分类报表会漏掉这一笔",IF(ISNA(MATCH($D2525,类别表,0)),"※收支类别不在【基础资料】的清单里",IF(AND($L2525="内部转账",$M2525=""),"△内部转账要在「对方账户」写上另一头",IF(AND($L2525="内部转账",$M2525=$C2525),"※对方账户跟本账户是同一个",IF(AND($L2525&lt;&gt;"内部转账",$M2525&lt;&gt;""),"△填了对方账户，但类别不是内部转账",IF($H2525&lt;0,"△这一笔之后该账户余额成负数了，核一下",""))))))))))))</f>
        <v/>
      </c>
    </row>
    <row r="2526">
      <c r="A2526" s="17">
        <f>IF($C2526="","",COUNTA($C$5:$C2526))</f>
        <v/>
      </c>
      <c r="B2526" s="20" t="n"/>
      <c r="C2526" s="18" t="n"/>
      <c r="D2526" s="18" t="n"/>
      <c r="E2526" s="26" t="n"/>
      <c r="F2526" s="19" t="n"/>
      <c r="G2526" s="19" t="n"/>
      <c r="H2526" s="27">
        <f>IF($C2526="","",ROUND(SUMIF(账户表,$C2526,账户期初)+SUMIFS($F$5:F2526,$C$5:C2526,$C2526)-SUMIFS($G$5:G2526,$C$5:C2526,$C2526),2))</f>
        <v/>
      </c>
      <c r="I2526" s="18" t="n"/>
      <c r="J2526" s="18" t="n"/>
      <c r="K2526" s="28">
        <f>IF($B2526="","",--TEXT($B2526,"yyyymm"))</f>
        <v/>
      </c>
      <c r="L2526" s="29">
        <f>IF($D2526="","",IFERROR(INDEX(类别属性,MATCH($D2526,类别表,0)),""))</f>
        <v/>
      </c>
      <c r="M2526" s="18" t="n"/>
      <c r="N2526" s="18" t="n"/>
      <c r="O2526" s="26" t="n"/>
      <c r="P2526" s="21">
        <f>IF($C2526="","",IF(ISNA(MATCH($C2526,账户表,0)),"※这个账户不在【基础资料】的账户档案里",IF($B2526="","※没填日期，这一笔不会进任何月份的报表",IF(AND($F2526&lt;&gt;"",$G2526&lt;&gt;""),"※收入和支出不能同时填",IF(AND(N($F2526)=0,N($G2526)=0),"※收入和支出都没填",IF(OR(N($F2526)&lt;0,N($G2526)&lt;0),"※金额不能填负数，方向反了就换一列填",IF($D2526="","※没填收支类别，分类报表会漏掉这一笔",IF(ISNA(MATCH($D2526,类别表,0)),"※收支类别不在【基础资料】的清单里",IF(AND($L2526="内部转账",$M2526=""),"△内部转账要在「对方账户」写上另一头",IF(AND($L2526="内部转账",$M2526=$C2526),"※对方账户跟本账户是同一个",IF(AND($L2526&lt;&gt;"内部转账",$M2526&lt;&gt;""),"△填了对方账户，但类别不是内部转账",IF($H2526&lt;0,"△这一笔之后该账户余额成负数了，核一下",""))))))))))))</f>
        <v/>
      </c>
    </row>
    <row r="2527">
      <c r="A2527" s="17">
        <f>IF($C2527="","",COUNTA($C$5:$C2527))</f>
        <v/>
      </c>
      <c r="B2527" s="20" t="n"/>
      <c r="C2527" s="18" t="n"/>
      <c r="D2527" s="18" t="n"/>
      <c r="E2527" s="26" t="n"/>
      <c r="F2527" s="19" t="n"/>
      <c r="G2527" s="19" t="n"/>
      <c r="H2527" s="27">
        <f>IF($C2527="","",ROUND(SUMIF(账户表,$C2527,账户期初)+SUMIFS($F$5:F2527,$C$5:C2527,$C2527)-SUMIFS($G$5:G2527,$C$5:C2527,$C2527),2))</f>
        <v/>
      </c>
      <c r="I2527" s="18" t="n"/>
      <c r="J2527" s="18" t="n"/>
      <c r="K2527" s="28">
        <f>IF($B2527="","",--TEXT($B2527,"yyyymm"))</f>
        <v/>
      </c>
      <c r="L2527" s="29">
        <f>IF($D2527="","",IFERROR(INDEX(类别属性,MATCH($D2527,类别表,0)),""))</f>
        <v/>
      </c>
      <c r="M2527" s="18" t="n"/>
      <c r="N2527" s="18" t="n"/>
      <c r="O2527" s="26" t="n"/>
      <c r="P2527" s="21">
        <f>IF($C2527="","",IF(ISNA(MATCH($C2527,账户表,0)),"※这个账户不在【基础资料】的账户档案里",IF($B2527="","※没填日期，这一笔不会进任何月份的报表",IF(AND($F2527&lt;&gt;"",$G2527&lt;&gt;""),"※收入和支出不能同时填",IF(AND(N($F2527)=0,N($G2527)=0),"※收入和支出都没填",IF(OR(N($F2527)&lt;0,N($G2527)&lt;0),"※金额不能填负数，方向反了就换一列填",IF($D2527="","※没填收支类别，分类报表会漏掉这一笔",IF(ISNA(MATCH($D2527,类别表,0)),"※收支类别不在【基础资料】的清单里",IF(AND($L2527="内部转账",$M2527=""),"△内部转账要在「对方账户」写上另一头",IF(AND($L2527="内部转账",$M2527=$C2527),"※对方账户跟本账户是同一个",IF(AND($L2527&lt;&gt;"内部转账",$M2527&lt;&gt;""),"△填了对方账户，但类别不是内部转账",IF($H2527&lt;0,"△这一笔之后该账户余额成负数了，核一下",""))))))))))))</f>
        <v/>
      </c>
    </row>
    <row r="2528">
      <c r="A2528" s="17">
        <f>IF($C2528="","",COUNTA($C$5:$C2528))</f>
        <v/>
      </c>
      <c r="B2528" s="20" t="n"/>
      <c r="C2528" s="18" t="n"/>
      <c r="D2528" s="18" t="n"/>
      <c r="E2528" s="26" t="n"/>
      <c r="F2528" s="19" t="n"/>
      <c r="G2528" s="19" t="n"/>
      <c r="H2528" s="27">
        <f>IF($C2528="","",ROUND(SUMIF(账户表,$C2528,账户期初)+SUMIFS($F$5:F2528,$C$5:C2528,$C2528)-SUMIFS($G$5:G2528,$C$5:C2528,$C2528),2))</f>
        <v/>
      </c>
      <c r="I2528" s="18" t="n"/>
      <c r="J2528" s="18" t="n"/>
      <c r="K2528" s="28">
        <f>IF($B2528="","",--TEXT($B2528,"yyyymm"))</f>
        <v/>
      </c>
      <c r="L2528" s="29">
        <f>IF($D2528="","",IFERROR(INDEX(类别属性,MATCH($D2528,类别表,0)),""))</f>
        <v/>
      </c>
      <c r="M2528" s="18" t="n"/>
      <c r="N2528" s="18" t="n"/>
      <c r="O2528" s="26" t="n"/>
      <c r="P2528" s="21">
        <f>IF($C2528="","",IF(ISNA(MATCH($C2528,账户表,0)),"※这个账户不在【基础资料】的账户档案里",IF($B2528="","※没填日期，这一笔不会进任何月份的报表",IF(AND($F2528&lt;&gt;"",$G2528&lt;&gt;""),"※收入和支出不能同时填",IF(AND(N($F2528)=0,N($G2528)=0),"※收入和支出都没填",IF(OR(N($F2528)&lt;0,N($G2528)&lt;0),"※金额不能填负数，方向反了就换一列填",IF($D2528="","※没填收支类别，分类报表会漏掉这一笔",IF(ISNA(MATCH($D2528,类别表,0)),"※收支类别不在【基础资料】的清单里",IF(AND($L2528="内部转账",$M2528=""),"△内部转账要在「对方账户」写上另一头",IF(AND($L2528="内部转账",$M2528=$C2528),"※对方账户跟本账户是同一个",IF(AND($L2528&lt;&gt;"内部转账",$M2528&lt;&gt;""),"△填了对方账户，但类别不是内部转账",IF($H2528&lt;0,"△这一笔之后该账户余额成负数了，核一下",""))))))))))))</f>
        <v/>
      </c>
    </row>
    <row r="2529">
      <c r="A2529" s="17">
        <f>IF($C2529="","",COUNTA($C$5:$C2529))</f>
        <v/>
      </c>
      <c r="B2529" s="20" t="n"/>
      <c r="C2529" s="18" t="n"/>
      <c r="D2529" s="18" t="n"/>
      <c r="E2529" s="26" t="n"/>
      <c r="F2529" s="19" t="n"/>
      <c r="G2529" s="19" t="n"/>
      <c r="H2529" s="27">
        <f>IF($C2529="","",ROUND(SUMIF(账户表,$C2529,账户期初)+SUMIFS($F$5:F2529,$C$5:C2529,$C2529)-SUMIFS($G$5:G2529,$C$5:C2529,$C2529),2))</f>
        <v/>
      </c>
      <c r="I2529" s="18" t="n"/>
      <c r="J2529" s="18" t="n"/>
      <c r="K2529" s="28">
        <f>IF($B2529="","",--TEXT($B2529,"yyyymm"))</f>
        <v/>
      </c>
      <c r="L2529" s="29">
        <f>IF($D2529="","",IFERROR(INDEX(类别属性,MATCH($D2529,类别表,0)),""))</f>
        <v/>
      </c>
      <c r="M2529" s="18" t="n"/>
      <c r="N2529" s="18" t="n"/>
      <c r="O2529" s="26" t="n"/>
      <c r="P2529" s="21">
        <f>IF($C2529="","",IF(ISNA(MATCH($C2529,账户表,0)),"※这个账户不在【基础资料】的账户档案里",IF($B2529="","※没填日期，这一笔不会进任何月份的报表",IF(AND($F2529&lt;&gt;"",$G2529&lt;&gt;""),"※收入和支出不能同时填",IF(AND(N($F2529)=0,N($G2529)=0),"※收入和支出都没填",IF(OR(N($F2529)&lt;0,N($G2529)&lt;0),"※金额不能填负数，方向反了就换一列填",IF($D2529="","※没填收支类别，分类报表会漏掉这一笔",IF(ISNA(MATCH($D2529,类别表,0)),"※收支类别不在【基础资料】的清单里",IF(AND($L2529="内部转账",$M2529=""),"△内部转账要在「对方账户」写上另一头",IF(AND($L2529="内部转账",$M2529=$C2529),"※对方账户跟本账户是同一个",IF(AND($L2529&lt;&gt;"内部转账",$M2529&lt;&gt;""),"△填了对方账户，但类别不是内部转账",IF($H2529&lt;0,"△这一笔之后该账户余额成负数了，核一下",""))))))))))))</f>
        <v/>
      </c>
    </row>
    <row r="2530">
      <c r="A2530" s="17">
        <f>IF($C2530="","",COUNTA($C$5:$C2530))</f>
        <v/>
      </c>
      <c r="B2530" s="20" t="n"/>
      <c r="C2530" s="18" t="n"/>
      <c r="D2530" s="18" t="n"/>
      <c r="E2530" s="26" t="n"/>
      <c r="F2530" s="19" t="n"/>
      <c r="G2530" s="19" t="n"/>
      <c r="H2530" s="27">
        <f>IF($C2530="","",ROUND(SUMIF(账户表,$C2530,账户期初)+SUMIFS($F$5:F2530,$C$5:C2530,$C2530)-SUMIFS($G$5:G2530,$C$5:C2530,$C2530),2))</f>
        <v/>
      </c>
      <c r="I2530" s="18" t="n"/>
      <c r="J2530" s="18" t="n"/>
      <c r="K2530" s="28">
        <f>IF($B2530="","",--TEXT($B2530,"yyyymm"))</f>
        <v/>
      </c>
      <c r="L2530" s="29">
        <f>IF($D2530="","",IFERROR(INDEX(类别属性,MATCH($D2530,类别表,0)),""))</f>
        <v/>
      </c>
      <c r="M2530" s="18" t="n"/>
      <c r="N2530" s="18" t="n"/>
      <c r="O2530" s="26" t="n"/>
      <c r="P2530" s="21">
        <f>IF($C2530="","",IF(ISNA(MATCH($C2530,账户表,0)),"※这个账户不在【基础资料】的账户档案里",IF($B2530="","※没填日期，这一笔不会进任何月份的报表",IF(AND($F2530&lt;&gt;"",$G2530&lt;&gt;""),"※收入和支出不能同时填",IF(AND(N($F2530)=0,N($G2530)=0),"※收入和支出都没填",IF(OR(N($F2530)&lt;0,N($G2530)&lt;0),"※金额不能填负数，方向反了就换一列填",IF($D2530="","※没填收支类别，分类报表会漏掉这一笔",IF(ISNA(MATCH($D2530,类别表,0)),"※收支类别不在【基础资料】的清单里",IF(AND($L2530="内部转账",$M2530=""),"△内部转账要在「对方账户」写上另一头",IF(AND($L2530="内部转账",$M2530=$C2530),"※对方账户跟本账户是同一个",IF(AND($L2530&lt;&gt;"内部转账",$M2530&lt;&gt;""),"△填了对方账户，但类别不是内部转账",IF($H2530&lt;0,"△这一笔之后该账户余额成负数了，核一下",""))))))))))))</f>
        <v/>
      </c>
    </row>
    <row r="2531">
      <c r="A2531" s="17">
        <f>IF($C2531="","",COUNTA($C$5:$C2531))</f>
        <v/>
      </c>
      <c r="B2531" s="20" t="n"/>
      <c r="C2531" s="18" t="n"/>
      <c r="D2531" s="18" t="n"/>
      <c r="E2531" s="26" t="n"/>
      <c r="F2531" s="19" t="n"/>
      <c r="G2531" s="19" t="n"/>
      <c r="H2531" s="27">
        <f>IF($C2531="","",ROUND(SUMIF(账户表,$C2531,账户期初)+SUMIFS($F$5:F2531,$C$5:C2531,$C2531)-SUMIFS($G$5:G2531,$C$5:C2531,$C2531),2))</f>
        <v/>
      </c>
      <c r="I2531" s="18" t="n"/>
      <c r="J2531" s="18" t="n"/>
      <c r="K2531" s="28">
        <f>IF($B2531="","",--TEXT($B2531,"yyyymm"))</f>
        <v/>
      </c>
      <c r="L2531" s="29">
        <f>IF($D2531="","",IFERROR(INDEX(类别属性,MATCH($D2531,类别表,0)),""))</f>
        <v/>
      </c>
      <c r="M2531" s="18" t="n"/>
      <c r="N2531" s="18" t="n"/>
      <c r="O2531" s="26" t="n"/>
      <c r="P2531" s="21">
        <f>IF($C2531="","",IF(ISNA(MATCH($C2531,账户表,0)),"※这个账户不在【基础资料】的账户档案里",IF($B2531="","※没填日期，这一笔不会进任何月份的报表",IF(AND($F2531&lt;&gt;"",$G2531&lt;&gt;""),"※收入和支出不能同时填",IF(AND(N($F2531)=0,N($G2531)=0),"※收入和支出都没填",IF(OR(N($F2531)&lt;0,N($G2531)&lt;0),"※金额不能填负数，方向反了就换一列填",IF($D2531="","※没填收支类别，分类报表会漏掉这一笔",IF(ISNA(MATCH($D2531,类别表,0)),"※收支类别不在【基础资料】的清单里",IF(AND($L2531="内部转账",$M2531=""),"△内部转账要在「对方账户」写上另一头",IF(AND($L2531="内部转账",$M2531=$C2531),"※对方账户跟本账户是同一个",IF(AND($L2531&lt;&gt;"内部转账",$M2531&lt;&gt;""),"△填了对方账户，但类别不是内部转账",IF($H2531&lt;0,"△这一笔之后该账户余额成负数了，核一下",""))))))))))))</f>
        <v/>
      </c>
    </row>
    <row r="2532">
      <c r="A2532" s="17">
        <f>IF($C2532="","",COUNTA($C$5:$C2532))</f>
        <v/>
      </c>
      <c r="B2532" s="20" t="n"/>
      <c r="C2532" s="18" t="n"/>
      <c r="D2532" s="18" t="n"/>
      <c r="E2532" s="26" t="n"/>
      <c r="F2532" s="19" t="n"/>
      <c r="G2532" s="19" t="n"/>
      <c r="H2532" s="27">
        <f>IF($C2532="","",ROUND(SUMIF(账户表,$C2532,账户期初)+SUMIFS($F$5:F2532,$C$5:C2532,$C2532)-SUMIFS($G$5:G2532,$C$5:C2532,$C2532),2))</f>
        <v/>
      </c>
      <c r="I2532" s="18" t="n"/>
      <c r="J2532" s="18" t="n"/>
      <c r="K2532" s="28">
        <f>IF($B2532="","",--TEXT($B2532,"yyyymm"))</f>
        <v/>
      </c>
      <c r="L2532" s="29">
        <f>IF($D2532="","",IFERROR(INDEX(类别属性,MATCH($D2532,类别表,0)),""))</f>
        <v/>
      </c>
      <c r="M2532" s="18" t="n"/>
      <c r="N2532" s="18" t="n"/>
      <c r="O2532" s="26" t="n"/>
      <c r="P2532" s="21">
        <f>IF($C2532="","",IF(ISNA(MATCH($C2532,账户表,0)),"※这个账户不在【基础资料】的账户档案里",IF($B2532="","※没填日期，这一笔不会进任何月份的报表",IF(AND($F2532&lt;&gt;"",$G2532&lt;&gt;""),"※收入和支出不能同时填",IF(AND(N($F2532)=0,N($G2532)=0),"※收入和支出都没填",IF(OR(N($F2532)&lt;0,N($G2532)&lt;0),"※金额不能填负数，方向反了就换一列填",IF($D2532="","※没填收支类别，分类报表会漏掉这一笔",IF(ISNA(MATCH($D2532,类别表,0)),"※收支类别不在【基础资料】的清单里",IF(AND($L2532="内部转账",$M2532=""),"△内部转账要在「对方账户」写上另一头",IF(AND($L2532="内部转账",$M2532=$C2532),"※对方账户跟本账户是同一个",IF(AND($L2532&lt;&gt;"内部转账",$M2532&lt;&gt;""),"△填了对方账户，但类别不是内部转账",IF($H2532&lt;0,"△这一笔之后该账户余额成负数了，核一下",""))))))))))))</f>
        <v/>
      </c>
    </row>
    <row r="2533">
      <c r="A2533" s="17">
        <f>IF($C2533="","",COUNTA($C$5:$C2533))</f>
        <v/>
      </c>
      <c r="B2533" s="20" t="n"/>
      <c r="C2533" s="18" t="n"/>
      <c r="D2533" s="18" t="n"/>
      <c r="E2533" s="26" t="n"/>
      <c r="F2533" s="19" t="n"/>
      <c r="G2533" s="19" t="n"/>
      <c r="H2533" s="27">
        <f>IF($C2533="","",ROUND(SUMIF(账户表,$C2533,账户期初)+SUMIFS($F$5:F2533,$C$5:C2533,$C2533)-SUMIFS($G$5:G2533,$C$5:C2533,$C2533),2))</f>
        <v/>
      </c>
      <c r="I2533" s="18" t="n"/>
      <c r="J2533" s="18" t="n"/>
      <c r="K2533" s="28">
        <f>IF($B2533="","",--TEXT($B2533,"yyyymm"))</f>
        <v/>
      </c>
      <c r="L2533" s="29">
        <f>IF($D2533="","",IFERROR(INDEX(类别属性,MATCH($D2533,类别表,0)),""))</f>
        <v/>
      </c>
      <c r="M2533" s="18" t="n"/>
      <c r="N2533" s="18" t="n"/>
      <c r="O2533" s="26" t="n"/>
      <c r="P2533" s="21">
        <f>IF($C2533="","",IF(ISNA(MATCH($C2533,账户表,0)),"※这个账户不在【基础资料】的账户档案里",IF($B2533="","※没填日期，这一笔不会进任何月份的报表",IF(AND($F2533&lt;&gt;"",$G2533&lt;&gt;""),"※收入和支出不能同时填",IF(AND(N($F2533)=0,N($G2533)=0),"※收入和支出都没填",IF(OR(N($F2533)&lt;0,N($G2533)&lt;0),"※金额不能填负数，方向反了就换一列填",IF($D2533="","※没填收支类别，分类报表会漏掉这一笔",IF(ISNA(MATCH($D2533,类别表,0)),"※收支类别不在【基础资料】的清单里",IF(AND($L2533="内部转账",$M2533=""),"△内部转账要在「对方账户」写上另一头",IF(AND($L2533="内部转账",$M2533=$C2533),"※对方账户跟本账户是同一个",IF(AND($L2533&lt;&gt;"内部转账",$M2533&lt;&gt;""),"△填了对方账户，但类别不是内部转账",IF($H2533&lt;0,"△这一笔之后该账户余额成负数了，核一下",""))))))))))))</f>
        <v/>
      </c>
    </row>
    <row r="2534">
      <c r="A2534" s="17">
        <f>IF($C2534="","",COUNTA($C$5:$C2534))</f>
        <v/>
      </c>
      <c r="B2534" s="20" t="n"/>
      <c r="C2534" s="18" t="n"/>
      <c r="D2534" s="18" t="n"/>
      <c r="E2534" s="26" t="n"/>
      <c r="F2534" s="19" t="n"/>
      <c r="G2534" s="19" t="n"/>
      <c r="H2534" s="27">
        <f>IF($C2534="","",ROUND(SUMIF(账户表,$C2534,账户期初)+SUMIFS($F$5:F2534,$C$5:C2534,$C2534)-SUMIFS($G$5:G2534,$C$5:C2534,$C2534),2))</f>
        <v/>
      </c>
      <c r="I2534" s="18" t="n"/>
      <c r="J2534" s="18" t="n"/>
      <c r="K2534" s="28">
        <f>IF($B2534="","",--TEXT($B2534,"yyyymm"))</f>
        <v/>
      </c>
      <c r="L2534" s="29">
        <f>IF($D2534="","",IFERROR(INDEX(类别属性,MATCH($D2534,类别表,0)),""))</f>
        <v/>
      </c>
      <c r="M2534" s="18" t="n"/>
      <c r="N2534" s="18" t="n"/>
      <c r="O2534" s="26" t="n"/>
      <c r="P2534" s="21">
        <f>IF($C2534="","",IF(ISNA(MATCH($C2534,账户表,0)),"※这个账户不在【基础资料】的账户档案里",IF($B2534="","※没填日期，这一笔不会进任何月份的报表",IF(AND($F2534&lt;&gt;"",$G2534&lt;&gt;""),"※收入和支出不能同时填",IF(AND(N($F2534)=0,N($G2534)=0),"※收入和支出都没填",IF(OR(N($F2534)&lt;0,N($G2534)&lt;0),"※金额不能填负数，方向反了就换一列填",IF($D2534="","※没填收支类别，分类报表会漏掉这一笔",IF(ISNA(MATCH($D2534,类别表,0)),"※收支类别不在【基础资料】的清单里",IF(AND($L2534="内部转账",$M2534=""),"△内部转账要在「对方账户」写上另一头",IF(AND($L2534="内部转账",$M2534=$C2534),"※对方账户跟本账户是同一个",IF(AND($L2534&lt;&gt;"内部转账",$M2534&lt;&gt;""),"△填了对方账户，但类别不是内部转账",IF($H2534&lt;0,"△这一笔之后该账户余额成负数了，核一下",""))))))))))))</f>
        <v/>
      </c>
    </row>
    <row r="2535">
      <c r="A2535" s="17">
        <f>IF($C2535="","",COUNTA($C$5:$C2535))</f>
        <v/>
      </c>
      <c r="B2535" s="20" t="n"/>
      <c r="C2535" s="18" t="n"/>
      <c r="D2535" s="18" t="n"/>
      <c r="E2535" s="26" t="n"/>
      <c r="F2535" s="19" t="n"/>
      <c r="G2535" s="19" t="n"/>
      <c r="H2535" s="27">
        <f>IF($C2535="","",ROUND(SUMIF(账户表,$C2535,账户期初)+SUMIFS($F$5:F2535,$C$5:C2535,$C2535)-SUMIFS($G$5:G2535,$C$5:C2535,$C2535),2))</f>
        <v/>
      </c>
      <c r="I2535" s="18" t="n"/>
      <c r="J2535" s="18" t="n"/>
      <c r="K2535" s="28">
        <f>IF($B2535="","",--TEXT($B2535,"yyyymm"))</f>
        <v/>
      </c>
      <c r="L2535" s="29">
        <f>IF($D2535="","",IFERROR(INDEX(类别属性,MATCH($D2535,类别表,0)),""))</f>
        <v/>
      </c>
      <c r="M2535" s="18" t="n"/>
      <c r="N2535" s="18" t="n"/>
      <c r="O2535" s="26" t="n"/>
      <c r="P2535" s="21">
        <f>IF($C2535="","",IF(ISNA(MATCH($C2535,账户表,0)),"※这个账户不在【基础资料】的账户档案里",IF($B2535="","※没填日期，这一笔不会进任何月份的报表",IF(AND($F2535&lt;&gt;"",$G2535&lt;&gt;""),"※收入和支出不能同时填",IF(AND(N($F2535)=0,N($G2535)=0),"※收入和支出都没填",IF(OR(N($F2535)&lt;0,N($G2535)&lt;0),"※金额不能填负数，方向反了就换一列填",IF($D2535="","※没填收支类别，分类报表会漏掉这一笔",IF(ISNA(MATCH($D2535,类别表,0)),"※收支类别不在【基础资料】的清单里",IF(AND($L2535="内部转账",$M2535=""),"△内部转账要在「对方账户」写上另一头",IF(AND($L2535="内部转账",$M2535=$C2535),"※对方账户跟本账户是同一个",IF(AND($L2535&lt;&gt;"内部转账",$M2535&lt;&gt;""),"△填了对方账户，但类别不是内部转账",IF($H2535&lt;0,"△这一笔之后该账户余额成负数了，核一下",""))))))))))))</f>
        <v/>
      </c>
    </row>
    <row r="2536">
      <c r="A2536" s="17">
        <f>IF($C2536="","",COUNTA($C$5:$C2536))</f>
        <v/>
      </c>
      <c r="B2536" s="20" t="n"/>
      <c r="C2536" s="18" t="n"/>
      <c r="D2536" s="18" t="n"/>
      <c r="E2536" s="26" t="n"/>
      <c r="F2536" s="19" t="n"/>
      <c r="G2536" s="19" t="n"/>
      <c r="H2536" s="27">
        <f>IF($C2536="","",ROUND(SUMIF(账户表,$C2536,账户期初)+SUMIFS($F$5:F2536,$C$5:C2536,$C2536)-SUMIFS($G$5:G2536,$C$5:C2536,$C2536),2))</f>
        <v/>
      </c>
      <c r="I2536" s="18" t="n"/>
      <c r="J2536" s="18" t="n"/>
      <c r="K2536" s="28">
        <f>IF($B2536="","",--TEXT($B2536,"yyyymm"))</f>
        <v/>
      </c>
      <c r="L2536" s="29">
        <f>IF($D2536="","",IFERROR(INDEX(类别属性,MATCH($D2536,类别表,0)),""))</f>
        <v/>
      </c>
      <c r="M2536" s="18" t="n"/>
      <c r="N2536" s="18" t="n"/>
      <c r="O2536" s="26" t="n"/>
      <c r="P2536" s="21">
        <f>IF($C2536="","",IF(ISNA(MATCH($C2536,账户表,0)),"※这个账户不在【基础资料】的账户档案里",IF($B2536="","※没填日期，这一笔不会进任何月份的报表",IF(AND($F2536&lt;&gt;"",$G2536&lt;&gt;""),"※收入和支出不能同时填",IF(AND(N($F2536)=0,N($G2536)=0),"※收入和支出都没填",IF(OR(N($F2536)&lt;0,N($G2536)&lt;0),"※金额不能填负数，方向反了就换一列填",IF($D2536="","※没填收支类别，分类报表会漏掉这一笔",IF(ISNA(MATCH($D2536,类别表,0)),"※收支类别不在【基础资料】的清单里",IF(AND($L2536="内部转账",$M2536=""),"△内部转账要在「对方账户」写上另一头",IF(AND($L2536="内部转账",$M2536=$C2536),"※对方账户跟本账户是同一个",IF(AND($L2536&lt;&gt;"内部转账",$M2536&lt;&gt;""),"△填了对方账户，但类别不是内部转账",IF($H2536&lt;0,"△这一笔之后该账户余额成负数了，核一下",""))))))))))))</f>
        <v/>
      </c>
    </row>
    <row r="2537">
      <c r="A2537" s="17">
        <f>IF($C2537="","",COUNTA($C$5:$C2537))</f>
        <v/>
      </c>
      <c r="B2537" s="20" t="n"/>
      <c r="C2537" s="18" t="n"/>
      <c r="D2537" s="18" t="n"/>
      <c r="E2537" s="26" t="n"/>
      <c r="F2537" s="19" t="n"/>
      <c r="G2537" s="19" t="n"/>
      <c r="H2537" s="27">
        <f>IF($C2537="","",ROUND(SUMIF(账户表,$C2537,账户期初)+SUMIFS($F$5:F2537,$C$5:C2537,$C2537)-SUMIFS($G$5:G2537,$C$5:C2537,$C2537),2))</f>
        <v/>
      </c>
      <c r="I2537" s="18" t="n"/>
      <c r="J2537" s="18" t="n"/>
      <c r="K2537" s="28">
        <f>IF($B2537="","",--TEXT($B2537,"yyyymm"))</f>
        <v/>
      </c>
      <c r="L2537" s="29">
        <f>IF($D2537="","",IFERROR(INDEX(类别属性,MATCH($D2537,类别表,0)),""))</f>
        <v/>
      </c>
      <c r="M2537" s="18" t="n"/>
      <c r="N2537" s="18" t="n"/>
      <c r="O2537" s="26" t="n"/>
      <c r="P2537" s="21">
        <f>IF($C2537="","",IF(ISNA(MATCH($C2537,账户表,0)),"※这个账户不在【基础资料】的账户档案里",IF($B2537="","※没填日期，这一笔不会进任何月份的报表",IF(AND($F2537&lt;&gt;"",$G2537&lt;&gt;""),"※收入和支出不能同时填",IF(AND(N($F2537)=0,N($G2537)=0),"※收入和支出都没填",IF(OR(N($F2537)&lt;0,N($G2537)&lt;0),"※金额不能填负数，方向反了就换一列填",IF($D2537="","※没填收支类别，分类报表会漏掉这一笔",IF(ISNA(MATCH($D2537,类别表,0)),"※收支类别不在【基础资料】的清单里",IF(AND($L2537="内部转账",$M2537=""),"△内部转账要在「对方账户」写上另一头",IF(AND($L2537="内部转账",$M2537=$C2537),"※对方账户跟本账户是同一个",IF(AND($L2537&lt;&gt;"内部转账",$M2537&lt;&gt;""),"△填了对方账户，但类别不是内部转账",IF($H2537&lt;0,"△这一笔之后该账户余额成负数了，核一下",""))))))))))))</f>
        <v/>
      </c>
    </row>
    <row r="2538">
      <c r="A2538" s="17">
        <f>IF($C2538="","",COUNTA($C$5:$C2538))</f>
        <v/>
      </c>
      <c r="B2538" s="20" t="n"/>
      <c r="C2538" s="18" t="n"/>
      <c r="D2538" s="18" t="n"/>
      <c r="E2538" s="26" t="n"/>
      <c r="F2538" s="19" t="n"/>
      <c r="G2538" s="19" t="n"/>
      <c r="H2538" s="27">
        <f>IF($C2538="","",ROUND(SUMIF(账户表,$C2538,账户期初)+SUMIFS($F$5:F2538,$C$5:C2538,$C2538)-SUMIFS($G$5:G2538,$C$5:C2538,$C2538),2))</f>
        <v/>
      </c>
      <c r="I2538" s="18" t="n"/>
      <c r="J2538" s="18" t="n"/>
      <c r="K2538" s="28">
        <f>IF($B2538="","",--TEXT($B2538,"yyyymm"))</f>
        <v/>
      </c>
      <c r="L2538" s="29">
        <f>IF($D2538="","",IFERROR(INDEX(类别属性,MATCH($D2538,类别表,0)),""))</f>
        <v/>
      </c>
      <c r="M2538" s="18" t="n"/>
      <c r="N2538" s="18" t="n"/>
      <c r="O2538" s="26" t="n"/>
      <c r="P2538" s="21">
        <f>IF($C2538="","",IF(ISNA(MATCH($C2538,账户表,0)),"※这个账户不在【基础资料】的账户档案里",IF($B2538="","※没填日期，这一笔不会进任何月份的报表",IF(AND($F2538&lt;&gt;"",$G2538&lt;&gt;""),"※收入和支出不能同时填",IF(AND(N($F2538)=0,N($G2538)=0),"※收入和支出都没填",IF(OR(N($F2538)&lt;0,N($G2538)&lt;0),"※金额不能填负数，方向反了就换一列填",IF($D2538="","※没填收支类别，分类报表会漏掉这一笔",IF(ISNA(MATCH($D2538,类别表,0)),"※收支类别不在【基础资料】的清单里",IF(AND($L2538="内部转账",$M2538=""),"△内部转账要在「对方账户」写上另一头",IF(AND($L2538="内部转账",$M2538=$C2538),"※对方账户跟本账户是同一个",IF(AND($L2538&lt;&gt;"内部转账",$M2538&lt;&gt;""),"△填了对方账户，但类别不是内部转账",IF($H2538&lt;0,"△这一笔之后该账户余额成负数了，核一下",""))))))))))))</f>
        <v/>
      </c>
    </row>
    <row r="2539">
      <c r="A2539" s="17">
        <f>IF($C2539="","",COUNTA($C$5:$C2539))</f>
        <v/>
      </c>
      <c r="B2539" s="20" t="n"/>
      <c r="C2539" s="18" t="n"/>
      <c r="D2539" s="18" t="n"/>
      <c r="E2539" s="26" t="n"/>
      <c r="F2539" s="19" t="n"/>
      <c r="G2539" s="19" t="n"/>
      <c r="H2539" s="27">
        <f>IF($C2539="","",ROUND(SUMIF(账户表,$C2539,账户期初)+SUMIFS($F$5:F2539,$C$5:C2539,$C2539)-SUMIFS($G$5:G2539,$C$5:C2539,$C2539),2))</f>
        <v/>
      </c>
      <c r="I2539" s="18" t="n"/>
      <c r="J2539" s="18" t="n"/>
      <c r="K2539" s="28">
        <f>IF($B2539="","",--TEXT($B2539,"yyyymm"))</f>
        <v/>
      </c>
      <c r="L2539" s="29">
        <f>IF($D2539="","",IFERROR(INDEX(类别属性,MATCH($D2539,类别表,0)),""))</f>
        <v/>
      </c>
      <c r="M2539" s="18" t="n"/>
      <c r="N2539" s="18" t="n"/>
      <c r="O2539" s="26" t="n"/>
      <c r="P2539" s="21">
        <f>IF($C2539="","",IF(ISNA(MATCH($C2539,账户表,0)),"※这个账户不在【基础资料】的账户档案里",IF($B2539="","※没填日期，这一笔不会进任何月份的报表",IF(AND($F2539&lt;&gt;"",$G2539&lt;&gt;""),"※收入和支出不能同时填",IF(AND(N($F2539)=0,N($G2539)=0),"※收入和支出都没填",IF(OR(N($F2539)&lt;0,N($G2539)&lt;0),"※金额不能填负数，方向反了就换一列填",IF($D2539="","※没填收支类别，分类报表会漏掉这一笔",IF(ISNA(MATCH($D2539,类别表,0)),"※收支类别不在【基础资料】的清单里",IF(AND($L2539="内部转账",$M2539=""),"△内部转账要在「对方账户」写上另一头",IF(AND($L2539="内部转账",$M2539=$C2539),"※对方账户跟本账户是同一个",IF(AND($L2539&lt;&gt;"内部转账",$M2539&lt;&gt;""),"△填了对方账户，但类别不是内部转账",IF($H2539&lt;0,"△这一笔之后该账户余额成负数了，核一下",""))))))))))))</f>
        <v/>
      </c>
    </row>
    <row r="2540">
      <c r="A2540" s="17">
        <f>IF($C2540="","",COUNTA($C$5:$C2540))</f>
        <v/>
      </c>
      <c r="B2540" s="20" t="n"/>
      <c r="C2540" s="18" t="n"/>
      <c r="D2540" s="18" t="n"/>
      <c r="E2540" s="26" t="n"/>
      <c r="F2540" s="19" t="n"/>
      <c r="G2540" s="19" t="n"/>
      <c r="H2540" s="27">
        <f>IF($C2540="","",ROUND(SUMIF(账户表,$C2540,账户期初)+SUMIFS($F$5:F2540,$C$5:C2540,$C2540)-SUMIFS($G$5:G2540,$C$5:C2540,$C2540),2))</f>
        <v/>
      </c>
      <c r="I2540" s="18" t="n"/>
      <c r="J2540" s="18" t="n"/>
      <c r="K2540" s="28">
        <f>IF($B2540="","",--TEXT($B2540,"yyyymm"))</f>
        <v/>
      </c>
      <c r="L2540" s="29">
        <f>IF($D2540="","",IFERROR(INDEX(类别属性,MATCH($D2540,类别表,0)),""))</f>
        <v/>
      </c>
      <c r="M2540" s="18" t="n"/>
      <c r="N2540" s="18" t="n"/>
      <c r="O2540" s="26" t="n"/>
      <c r="P2540" s="21">
        <f>IF($C2540="","",IF(ISNA(MATCH($C2540,账户表,0)),"※这个账户不在【基础资料】的账户档案里",IF($B2540="","※没填日期，这一笔不会进任何月份的报表",IF(AND($F2540&lt;&gt;"",$G2540&lt;&gt;""),"※收入和支出不能同时填",IF(AND(N($F2540)=0,N($G2540)=0),"※收入和支出都没填",IF(OR(N($F2540)&lt;0,N($G2540)&lt;0),"※金额不能填负数，方向反了就换一列填",IF($D2540="","※没填收支类别，分类报表会漏掉这一笔",IF(ISNA(MATCH($D2540,类别表,0)),"※收支类别不在【基础资料】的清单里",IF(AND($L2540="内部转账",$M2540=""),"△内部转账要在「对方账户」写上另一头",IF(AND($L2540="内部转账",$M2540=$C2540),"※对方账户跟本账户是同一个",IF(AND($L2540&lt;&gt;"内部转账",$M2540&lt;&gt;""),"△填了对方账户，但类别不是内部转账",IF($H2540&lt;0,"△这一笔之后该账户余额成负数了，核一下",""))))))))))))</f>
        <v/>
      </c>
    </row>
    <row r="2541">
      <c r="A2541" s="17">
        <f>IF($C2541="","",COUNTA($C$5:$C2541))</f>
        <v/>
      </c>
      <c r="B2541" s="20" t="n"/>
      <c r="C2541" s="18" t="n"/>
      <c r="D2541" s="18" t="n"/>
      <c r="E2541" s="26" t="n"/>
      <c r="F2541" s="19" t="n"/>
      <c r="G2541" s="19" t="n"/>
      <c r="H2541" s="27">
        <f>IF($C2541="","",ROUND(SUMIF(账户表,$C2541,账户期初)+SUMIFS($F$5:F2541,$C$5:C2541,$C2541)-SUMIFS($G$5:G2541,$C$5:C2541,$C2541),2))</f>
        <v/>
      </c>
      <c r="I2541" s="18" t="n"/>
      <c r="J2541" s="18" t="n"/>
      <c r="K2541" s="28">
        <f>IF($B2541="","",--TEXT($B2541,"yyyymm"))</f>
        <v/>
      </c>
      <c r="L2541" s="29">
        <f>IF($D2541="","",IFERROR(INDEX(类别属性,MATCH($D2541,类别表,0)),""))</f>
        <v/>
      </c>
      <c r="M2541" s="18" t="n"/>
      <c r="N2541" s="18" t="n"/>
      <c r="O2541" s="26" t="n"/>
      <c r="P2541" s="21">
        <f>IF($C2541="","",IF(ISNA(MATCH($C2541,账户表,0)),"※这个账户不在【基础资料】的账户档案里",IF($B2541="","※没填日期，这一笔不会进任何月份的报表",IF(AND($F2541&lt;&gt;"",$G2541&lt;&gt;""),"※收入和支出不能同时填",IF(AND(N($F2541)=0,N($G2541)=0),"※收入和支出都没填",IF(OR(N($F2541)&lt;0,N($G2541)&lt;0),"※金额不能填负数，方向反了就换一列填",IF($D2541="","※没填收支类别，分类报表会漏掉这一笔",IF(ISNA(MATCH($D2541,类别表,0)),"※收支类别不在【基础资料】的清单里",IF(AND($L2541="内部转账",$M2541=""),"△内部转账要在「对方账户」写上另一头",IF(AND($L2541="内部转账",$M2541=$C2541),"※对方账户跟本账户是同一个",IF(AND($L2541&lt;&gt;"内部转账",$M2541&lt;&gt;""),"△填了对方账户，但类别不是内部转账",IF($H2541&lt;0,"△这一笔之后该账户余额成负数了，核一下",""))))))))))))</f>
        <v/>
      </c>
    </row>
    <row r="2542">
      <c r="A2542" s="17">
        <f>IF($C2542="","",COUNTA($C$5:$C2542))</f>
        <v/>
      </c>
      <c r="B2542" s="20" t="n"/>
      <c r="C2542" s="18" t="n"/>
      <c r="D2542" s="18" t="n"/>
      <c r="E2542" s="26" t="n"/>
      <c r="F2542" s="19" t="n"/>
      <c r="G2542" s="19" t="n"/>
      <c r="H2542" s="27">
        <f>IF($C2542="","",ROUND(SUMIF(账户表,$C2542,账户期初)+SUMIFS($F$5:F2542,$C$5:C2542,$C2542)-SUMIFS($G$5:G2542,$C$5:C2542,$C2542),2))</f>
        <v/>
      </c>
      <c r="I2542" s="18" t="n"/>
      <c r="J2542" s="18" t="n"/>
      <c r="K2542" s="28">
        <f>IF($B2542="","",--TEXT($B2542,"yyyymm"))</f>
        <v/>
      </c>
      <c r="L2542" s="29">
        <f>IF($D2542="","",IFERROR(INDEX(类别属性,MATCH($D2542,类别表,0)),""))</f>
        <v/>
      </c>
      <c r="M2542" s="18" t="n"/>
      <c r="N2542" s="18" t="n"/>
      <c r="O2542" s="26" t="n"/>
      <c r="P2542" s="21">
        <f>IF($C2542="","",IF(ISNA(MATCH($C2542,账户表,0)),"※这个账户不在【基础资料】的账户档案里",IF($B2542="","※没填日期，这一笔不会进任何月份的报表",IF(AND($F2542&lt;&gt;"",$G2542&lt;&gt;""),"※收入和支出不能同时填",IF(AND(N($F2542)=0,N($G2542)=0),"※收入和支出都没填",IF(OR(N($F2542)&lt;0,N($G2542)&lt;0),"※金额不能填负数，方向反了就换一列填",IF($D2542="","※没填收支类别，分类报表会漏掉这一笔",IF(ISNA(MATCH($D2542,类别表,0)),"※收支类别不在【基础资料】的清单里",IF(AND($L2542="内部转账",$M2542=""),"△内部转账要在「对方账户」写上另一头",IF(AND($L2542="内部转账",$M2542=$C2542),"※对方账户跟本账户是同一个",IF(AND($L2542&lt;&gt;"内部转账",$M2542&lt;&gt;""),"△填了对方账户，但类别不是内部转账",IF($H2542&lt;0,"△这一笔之后该账户余额成负数了，核一下",""))))))))))))</f>
        <v/>
      </c>
    </row>
    <row r="2543">
      <c r="A2543" s="17">
        <f>IF($C2543="","",COUNTA($C$5:$C2543))</f>
        <v/>
      </c>
      <c r="B2543" s="20" t="n"/>
      <c r="C2543" s="18" t="n"/>
      <c r="D2543" s="18" t="n"/>
      <c r="E2543" s="26" t="n"/>
      <c r="F2543" s="19" t="n"/>
      <c r="G2543" s="19" t="n"/>
      <c r="H2543" s="27">
        <f>IF($C2543="","",ROUND(SUMIF(账户表,$C2543,账户期初)+SUMIFS($F$5:F2543,$C$5:C2543,$C2543)-SUMIFS($G$5:G2543,$C$5:C2543,$C2543),2))</f>
        <v/>
      </c>
      <c r="I2543" s="18" t="n"/>
      <c r="J2543" s="18" t="n"/>
      <c r="K2543" s="28">
        <f>IF($B2543="","",--TEXT($B2543,"yyyymm"))</f>
        <v/>
      </c>
      <c r="L2543" s="29">
        <f>IF($D2543="","",IFERROR(INDEX(类别属性,MATCH($D2543,类别表,0)),""))</f>
        <v/>
      </c>
      <c r="M2543" s="18" t="n"/>
      <c r="N2543" s="18" t="n"/>
      <c r="O2543" s="26" t="n"/>
      <c r="P2543" s="21">
        <f>IF($C2543="","",IF(ISNA(MATCH($C2543,账户表,0)),"※这个账户不在【基础资料】的账户档案里",IF($B2543="","※没填日期，这一笔不会进任何月份的报表",IF(AND($F2543&lt;&gt;"",$G2543&lt;&gt;""),"※收入和支出不能同时填",IF(AND(N($F2543)=0,N($G2543)=0),"※收入和支出都没填",IF(OR(N($F2543)&lt;0,N($G2543)&lt;0),"※金额不能填负数，方向反了就换一列填",IF($D2543="","※没填收支类别，分类报表会漏掉这一笔",IF(ISNA(MATCH($D2543,类别表,0)),"※收支类别不在【基础资料】的清单里",IF(AND($L2543="内部转账",$M2543=""),"△内部转账要在「对方账户」写上另一头",IF(AND($L2543="内部转账",$M2543=$C2543),"※对方账户跟本账户是同一个",IF(AND($L2543&lt;&gt;"内部转账",$M2543&lt;&gt;""),"△填了对方账户，但类别不是内部转账",IF($H2543&lt;0,"△这一笔之后该账户余额成负数了，核一下",""))))))))))))</f>
        <v/>
      </c>
    </row>
    <row r="2544">
      <c r="A2544" s="17">
        <f>IF($C2544="","",COUNTA($C$5:$C2544))</f>
        <v/>
      </c>
      <c r="B2544" s="20" t="n"/>
      <c r="C2544" s="18" t="n"/>
      <c r="D2544" s="18" t="n"/>
      <c r="E2544" s="26" t="n"/>
      <c r="F2544" s="19" t="n"/>
      <c r="G2544" s="19" t="n"/>
      <c r="H2544" s="27">
        <f>IF($C2544="","",ROUND(SUMIF(账户表,$C2544,账户期初)+SUMIFS($F$5:F2544,$C$5:C2544,$C2544)-SUMIFS($G$5:G2544,$C$5:C2544,$C2544),2))</f>
        <v/>
      </c>
      <c r="I2544" s="18" t="n"/>
      <c r="J2544" s="18" t="n"/>
      <c r="K2544" s="28">
        <f>IF($B2544="","",--TEXT($B2544,"yyyymm"))</f>
        <v/>
      </c>
      <c r="L2544" s="29">
        <f>IF($D2544="","",IFERROR(INDEX(类别属性,MATCH($D2544,类别表,0)),""))</f>
        <v/>
      </c>
      <c r="M2544" s="18" t="n"/>
      <c r="N2544" s="18" t="n"/>
      <c r="O2544" s="26" t="n"/>
      <c r="P2544" s="21">
        <f>IF($C2544="","",IF(ISNA(MATCH($C2544,账户表,0)),"※这个账户不在【基础资料】的账户档案里",IF($B2544="","※没填日期，这一笔不会进任何月份的报表",IF(AND($F2544&lt;&gt;"",$G2544&lt;&gt;""),"※收入和支出不能同时填",IF(AND(N($F2544)=0,N($G2544)=0),"※收入和支出都没填",IF(OR(N($F2544)&lt;0,N($G2544)&lt;0),"※金额不能填负数，方向反了就换一列填",IF($D2544="","※没填收支类别，分类报表会漏掉这一笔",IF(ISNA(MATCH($D2544,类别表,0)),"※收支类别不在【基础资料】的清单里",IF(AND($L2544="内部转账",$M2544=""),"△内部转账要在「对方账户」写上另一头",IF(AND($L2544="内部转账",$M2544=$C2544),"※对方账户跟本账户是同一个",IF(AND($L2544&lt;&gt;"内部转账",$M2544&lt;&gt;""),"△填了对方账户，但类别不是内部转账",IF($H2544&lt;0,"△这一笔之后该账户余额成负数了，核一下",""))))))))))))</f>
        <v/>
      </c>
    </row>
    <row r="2545">
      <c r="A2545" s="17">
        <f>IF($C2545="","",COUNTA($C$5:$C2545))</f>
        <v/>
      </c>
      <c r="B2545" s="20" t="n"/>
      <c r="C2545" s="18" t="n"/>
      <c r="D2545" s="18" t="n"/>
      <c r="E2545" s="26" t="n"/>
      <c r="F2545" s="19" t="n"/>
      <c r="G2545" s="19" t="n"/>
      <c r="H2545" s="27">
        <f>IF($C2545="","",ROUND(SUMIF(账户表,$C2545,账户期初)+SUMIFS($F$5:F2545,$C$5:C2545,$C2545)-SUMIFS($G$5:G2545,$C$5:C2545,$C2545),2))</f>
        <v/>
      </c>
      <c r="I2545" s="18" t="n"/>
      <c r="J2545" s="18" t="n"/>
      <c r="K2545" s="28">
        <f>IF($B2545="","",--TEXT($B2545,"yyyymm"))</f>
        <v/>
      </c>
      <c r="L2545" s="29">
        <f>IF($D2545="","",IFERROR(INDEX(类别属性,MATCH($D2545,类别表,0)),""))</f>
        <v/>
      </c>
      <c r="M2545" s="18" t="n"/>
      <c r="N2545" s="18" t="n"/>
      <c r="O2545" s="26" t="n"/>
      <c r="P2545" s="21">
        <f>IF($C2545="","",IF(ISNA(MATCH($C2545,账户表,0)),"※这个账户不在【基础资料】的账户档案里",IF($B2545="","※没填日期，这一笔不会进任何月份的报表",IF(AND($F2545&lt;&gt;"",$G2545&lt;&gt;""),"※收入和支出不能同时填",IF(AND(N($F2545)=0,N($G2545)=0),"※收入和支出都没填",IF(OR(N($F2545)&lt;0,N($G2545)&lt;0),"※金额不能填负数，方向反了就换一列填",IF($D2545="","※没填收支类别，分类报表会漏掉这一笔",IF(ISNA(MATCH($D2545,类别表,0)),"※收支类别不在【基础资料】的清单里",IF(AND($L2545="内部转账",$M2545=""),"△内部转账要在「对方账户」写上另一头",IF(AND($L2545="内部转账",$M2545=$C2545),"※对方账户跟本账户是同一个",IF(AND($L2545&lt;&gt;"内部转账",$M2545&lt;&gt;""),"△填了对方账户，但类别不是内部转账",IF($H2545&lt;0,"△这一笔之后该账户余额成负数了，核一下",""))))))))))))</f>
        <v/>
      </c>
    </row>
    <row r="2546">
      <c r="A2546" s="17">
        <f>IF($C2546="","",COUNTA($C$5:$C2546))</f>
        <v/>
      </c>
      <c r="B2546" s="20" t="n"/>
      <c r="C2546" s="18" t="n"/>
      <c r="D2546" s="18" t="n"/>
      <c r="E2546" s="26" t="n"/>
      <c r="F2546" s="19" t="n"/>
      <c r="G2546" s="19" t="n"/>
      <c r="H2546" s="27">
        <f>IF($C2546="","",ROUND(SUMIF(账户表,$C2546,账户期初)+SUMIFS($F$5:F2546,$C$5:C2546,$C2546)-SUMIFS($G$5:G2546,$C$5:C2546,$C2546),2))</f>
        <v/>
      </c>
      <c r="I2546" s="18" t="n"/>
      <c r="J2546" s="18" t="n"/>
      <c r="K2546" s="28">
        <f>IF($B2546="","",--TEXT($B2546,"yyyymm"))</f>
        <v/>
      </c>
      <c r="L2546" s="29">
        <f>IF($D2546="","",IFERROR(INDEX(类别属性,MATCH($D2546,类别表,0)),""))</f>
        <v/>
      </c>
      <c r="M2546" s="18" t="n"/>
      <c r="N2546" s="18" t="n"/>
      <c r="O2546" s="26" t="n"/>
      <c r="P2546" s="21">
        <f>IF($C2546="","",IF(ISNA(MATCH($C2546,账户表,0)),"※这个账户不在【基础资料】的账户档案里",IF($B2546="","※没填日期，这一笔不会进任何月份的报表",IF(AND($F2546&lt;&gt;"",$G2546&lt;&gt;""),"※收入和支出不能同时填",IF(AND(N($F2546)=0,N($G2546)=0),"※收入和支出都没填",IF(OR(N($F2546)&lt;0,N($G2546)&lt;0),"※金额不能填负数，方向反了就换一列填",IF($D2546="","※没填收支类别，分类报表会漏掉这一笔",IF(ISNA(MATCH($D2546,类别表,0)),"※收支类别不在【基础资料】的清单里",IF(AND($L2546="内部转账",$M2546=""),"△内部转账要在「对方账户」写上另一头",IF(AND($L2546="内部转账",$M2546=$C2546),"※对方账户跟本账户是同一个",IF(AND($L2546&lt;&gt;"内部转账",$M2546&lt;&gt;""),"△填了对方账户，但类别不是内部转账",IF($H2546&lt;0,"△这一笔之后该账户余额成负数了，核一下",""))))))))))))</f>
        <v/>
      </c>
    </row>
    <row r="2547">
      <c r="A2547" s="17">
        <f>IF($C2547="","",COUNTA($C$5:$C2547))</f>
        <v/>
      </c>
      <c r="B2547" s="20" t="n"/>
      <c r="C2547" s="18" t="n"/>
      <c r="D2547" s="18" t="n"/>
      <c r="E2547" s="26" t="n"/>
      <c r="F2547" s="19" t="n"/>
      <c r="G2547" s="19" t="n"/>
      <c r="H2547" s="27">
        <f>IF($C2547="","",ROUND(SUMIF(账户表,$C2547,账户期初)+SUMIFS($F$5:F2547,$C$5:C2547,$C2547)-SUMIFS($G$5:G2547,$C$5:C2547,$C2547),2))</f>
        <v/>
      </c>
      <c r="I2547" s="18" t="n"/>
      <c r="J2547" s="18" t="n"/>
      <c r="K2547" s="28">
        <f>IF($B2547="","",--TEXT($B2547,"yyyymm"))</f>
        <v/>
      </c>
      <c r="L2547" s="29">
        <f>IF($D2547="","",IFERROR(INDEX(类别属性,MATCH($D2547,类别表,0)),""))</f>
        <v/>
      </c>
      <c r="M2547" s="18" t="n"/>
      <c r="N2547" s="18" t="n"/>
      <c r="O2547" s="26" t="n"/>
      <c r="P2547" s="21">
        <f>IF($C2547="","",IF(ISNA(MATCH($C2547,账户表,0)),"※这个账户不在【基础资料】的账户档案里",IF($B2547="","※没填日期，这一笔不会进任何月份的报表",IF(AND($F2547&lt;&gt;"",$G2547&lt;&gt;""),"※收入和支出不能同时填",IF(AND(N($F2547)=0,N($G2547)=0),"※收入和支出都没填",IF(OR(N($F2547)&lt;0,N($G2547)&lt;0),"※金额不能填负数，方向反了就换一列填",IF($D2547="","※没填收支类别，分类报表会漏掉这一笔",IF(ISNA(MATCH($D2547,类别表,0)),"※收支类别不在【基础资料】的清单里",IF(AND($L2547="内部转账",$M2547=""),"△内部转账要在「对方账户」写上另一头",IF(AND($L2547="内部转账",$M2547=$C2547),"※对方账户跟本账户是同一个",IF(AND($L2547&lt;&gt;"内部转账",$M2547&lt;&gt;""),"△填了对方账户，但类别不是内部转账",IF($H2547&lt;0,"△这一笔之后该账户余额成负数了，核一下",""))))))))))))</f>
        <v/>
      </c>
    </row>
    <row r="2548">
      <c r="A2548" s="17">
        <f>IF($C2548="","",COUNTA($C$5:$C2548))</f>
        <v/>
      </c>
      <c r="B2548" s="20" t="n"/>
      <c r="C2548" s="18" t="n"/>
      <c r="D2548" s="18" t="n"/>
      <c r="E2548" s="26" t="n"/>
      <c r="F2548" s="19" t="n"/>
      <c r="G2548" s="19" t="n"/>
      <c r="H2548" s="27">
        <f>IF($C2548="","",ROUND(SUMIF(账户表,$C2548,账户期初)+SUMIFS($F$5:F2548,$C$5:C2548,$C2548)-SUMIFS($G$5:G2548,$C$5:C2548,$C2548),2))</f>
        <v/>
      </c>
      <c r="I2548" s="18" t="n"/>
      <c r="J2548" s="18" t="n"/>
      <c r="K2548" s="28">
        <f>IF($B2548="","",--TEXT($B2548,"yyyymm"))</f>
        <v/>
      </c>
      <c r="L2548" s="29">
        <f>IF($D2548="","",IFERROR(INDEX(类别属性,MATCH($D2548,类别表,0)),""))</f>
        <v/>
      </c>
      <c r="M2548" s="18" t="n"/>
      <c r="N2548" s="18" t="n"/>
      <c r="O2548" s="26" t="n"/>
      <c r="P2548" s="21">
        <f>IF($C2548="","",IF(ISNA(MATCH($C2548,账户表,0)),"※这个账户不在【基础资料】的账户档案里",IF($B2548="","※没填日期，这一笔不会进任何月份的报表",IF(AND($F2548&lt;&gt;"",$G2548&lt;&gt;""),"※收入和支出不能同时填",IF(AND(N($F2548)=0,N($G2548)=0),"※收入和支出都没填",IF(OR(N($F2548)&lt;0,N($G2548)&lt;0),"※金额不能填负数，方向反了就换一列填",IF($D2548="","※没填收支类别，分类报表会漏掉这一笔",IF(ISNA(MATCH($D2548,类别表,0)),"※收支类别不在【基础资料】的清单里",IF(AND($L2548="内部转账",$M2548=""),"△内部转账要在「对方账户」写上另一头",IF(AND($L2548="内部转账",$M2548=$C2548),"※对方账户跟本账户是同一个",IF(AND($L2548&lt;&gt;"内部转账",$M2548&lt;&gt;""),"△填了对方账户，但类别不是内部转账",IF($H2548&lt;0,"△这一笔之后该账户余额成负数了，核一下",""))))))))))))</f>
        <v/>
      </c>
    </row>
    <row r="2549">
      <c r="A2549" s="17">
        <f>IF($C2549="","",COUNTA($C$5:$C2549))</f>
        <v/>
      </c>
      <c r="B2549" s="20" t="n"/>
      <c r="C2549" s="18" t="n"/>
      <c r="D2549" s="18" t="n"/>
      <c r="E2549" s="26" t="n"/>
      <c r="F2549" s="19" t="n"/>
      <c r="G2549" s="19" t="n"/>
      <c r="H2549" s="27">
        <f>IF($C2549="","",ROUND(SUMIF(账户表,$C2549,账户期初)+SUMIFS($F$5:F2549,$C$5:C2549,$C2549)-SUMIFS($G$5:G2549,$C$5:C2549,$C2549),2))</f>
        <v/>
      </c>
      <c r="I2549" s="18" t="n"/>
      <c r="J2549" s="18" t="n"/>
      <c r="K2549" s="28">
        <f>IF($B2549="","",--TEXT($B2549,"yyyymm"))</f>
        <v/>
      </c>
      <c r="L2549" s="29">
        <f>IF($D2549="","",IFERROR(INDEX(类别属性,MATCH($D2549,类别表,0)),""))</f>
        <v/>
      </c>
      <c r="M2549" s="18" t="n"/>
      <c r="N2549" s="18" t="n"/>
      <c r="O2549" s="26" t="n"/>
      <c r="P2549" s="21">
        <f>IF($C2549="","",IF(ISNA(MATCH($C2549,账户表,0)),"※这个账户不在【基础资料】的账户档案里",IF($B2549="","※没填日期，这一笔不会进任何月份的报表",IF(AND($F2549&lt;&gt;"",$G2549&lt;&gt;""),"※收入和支出不能同时填",IF(AND(N($F2549)=0,N($G2549)=0),"※收入和支出都没填",IF(OR(N($F2549)&lt;0,N($G2549)&lt;0),"※金额不能填负数，方向反了就换一列填",IF($D2549="","※没填收支类别，分类报表会漏掉这一笔",IF(ISNA(MATCH($D2549,类别表,0)),"※收支类别不在【基础资料】的清单里",IF(AND($L2549="内部转账",$M2549=""),"△内部转账要在「对方账户」写上另一头",IF(AND($L2549="内部转账",$M2549=$C2549),"※对方账户跟本账户是同一个",IF(AND($L2549&lt;&gt;"内部转账",$M2549&lt;&gt;""),"△填了对方账户，但类别不是内部转账",IF($H2549&lt;0,"△这一笔之后该账户余额成负数了，核一下",""))))))))))))</f>
        <v/>
      </c>
    </row>
    <row r="2550">
      <c r="A2550" s="17">
        <f>IF($C2550="","",COUNTA($C$5:$C2550))</f>
        <v/>
      </c>
      <c r="B2550" s="20" t="n"/>
      <c r="C2550" s="18" t="n"/>
      <c r="D2550" s="18" t="n"/>
      <c r="E2550" s="26" t="n"/>
      <c r="F2550" s="19" t="n"/>
      <c r="G2550" s="19" t="n"/>
      <c r="H2550" s="27">
        <f>IF($C2550="","",ROUND(SUMIF(账户表,$C2550,账户期初)+SUMIFS($F$5:F2550,$C$5:C2550,$C2550)-SUMIFS($G$5:G2550,$C$5:C2550,$C2550),2))</f>
        <v/>
      </c>
      <c r="I2550" s="18" t="n"/>
      <c r="J2550" s="18" t="n"/>
      <c r="K2550" s="28">
        <f>IF($B2550="","",--TEXT($B2550,"yyyymm"))</f>
        <v/>
      </c>
      <c r="L2550" s="29">
        <f>IF($D2550="","",IFERROR(INDEX(类别属性,MATCH($D2550,类别表,0)),""))</f>
        <v/>
      </c>
      <c r="M2550" s="18" t="n"/>
      <c r="N2550" s="18" t="n"/>
      <c r="O2550" s="26" t="n"/>
      <c r="P2550" s="21">
        <f>IF($C2550="","",IF(ISNA(MATCH($C2550,账户表,0)),"※这个账户不在【基础资料】的账户档案里",IF($B2550="","※没填日期，这一笔不会进任何月份的报表",IF(AND($F2550&lt;&gt;"",$G2550&lt;&gt;""),"※收入和支出不能同时填",IF(AND(N($F2550)=0,N($G2550)=0),"※收入和支出都没填",IF(OR(N($F2550)&lt;0,N($G2550)&lt;0),"※金额不能填负数，方向反了就换一列填",IF($D2550="","※没填收支类别，分类报表会漏掉这一笔",IF(ISNA(MATCH($D2550,类别表,0)),"※收支类别不在【基础资料】的清单里",IF(AND($L2550="内部转账",$M2550=""),"△内部转账要在「对方账户」写上另一头",IF(AND($L2550="内部转账",$M2550=$C2550),"※对方账户跟本账户是同一个",IF(AND($L2550&lt;&gt;"内部转账",$M2550&lt;&gt;""),"△填了对方账户，但类别不是内部转账",IF($H2550&lt;0,"△这一笔之后该账户余额成负数了，核一下",""))))))))))))</f>
        <v/>
      </c>
    </row>
    <row r="2551">
      <c r="A2551" s="17">
        <f>IF($C2551="","",COUNTA($C$5:$C2551))</f>
        <v/>
      </c>
      <c r="B2551" s="20" t="n"/>
      <c r="C2551" s="18" t="n"/>
      <c r="D2551" s="18" t="n"/>
      <c r="E2551" s="26" t="n"/>
      <c r="F2551" s="19" t="n"/>
      <c r="G2551" s="19" t="n"/>
      <c r="H2551" s="27">
        <f>IF($C2551="","",ROUND(SUMIF(账户表,$C2551,账户期初)+SUMIFS($F$5:F2551,$C$5:C2551,$C2551)-SUMIFS($G$5:G2551,$C$5:C2551,$C2551),2))</f>
        <v/>
      </c>
      <c r="I2551" s="18" t="n"/>
      <c r="J2551" s="18" t="n"/>
      <c r="K2551" s="28">
        <f>IF($B2551="","",--TEXT($B2551,"yyyymm"))</f>
        <v/>
      </c>
      <c r="L2551" s="29">
        <f>IF($D2551="","",IFERROR(INDEX(类别属性,MATCH($D2551,类别表,0)),""))</f>
        <v/>
      </c>
      <c r="M2551" s="18" t="n"/>
      <c r="N2551" s="18" t="n"/>
      <c r="O2551" s="26" t="n"/>
      <c r="P2551" s="21">
        <f>IF($C2551="","",IF(ISNA(MATCH($C2551,账户表,0)),"※这个账户不在【基础资料】的账户档案里",IF($B2551="","※没填日期，这一笔不会进任何月份的报表",IF(AND($F2551&lt;&gt;"",$G2551&lt;&gt;""),"※收入和支出不能同时填",IF(AND(N($F2551)=0,N($G2551)=0),"※收入和支出都没填",IF(OR(N($F2551)&lt;0,N($G2551)&lt;0),"※金额不能填负数，方向反了就换一列填",IF($D2551="","※没填收支类别，分类报表会漏掉这一笔",IF(ISNA(MATCH($D2551,类别表,0)),"※收支类别不在【基础资料】的清单里",IF(AND($L2551="内部转账",$M2551=""),"△内部转账要在「对方账户」写上另一头",IF(AND($L2551="内部转账",$M2551=$C2551),"※对方账户跟本账户是同一个",IF(AND($L2551&lt;&gt;"内部转账",$M2551&lt;&gt;""),"△填了对方账户，但类别不是内部转账",IF($H2551&lt;0,"△这一笔之后该账户余额成负数了，核一下",""))))))))))))</f>
        <v/>
      </c>
    </row>
    <row r="2552">
      <c r="A2552" s="17">
        <f>IF($C2552="","",COUNTA($C$5:$C2552))</f>
        <v/>
      </c>
      <c r="B2552" s="20" t="n"/>
      <c r="C2552" s="18" t="n"/>
      <c r="D2552" s="18" t="n"/>
      <c r="E2552" s="26" t="n"/>
      <c r="F2552" s="19" t="n"/>
      <c r="G2552" s="19" t="n"/>
      <c r="H2552" s="27">
        <f>IF($C2552="","",ROUND(SUMIF(账户表,$C2552,账户期初)+SUMIFS($F$5:F2552,$C$5:C2552,$C2552)-SUMIFS($G$5:G2552,$C$5:C2552,$C2552),2))</f>
        <v/>
      </c>
      <c r="I2552" s="18" t="n"/>
      <c r="J2552" s="18" t="n"/>
      <c r="K2552" s="28">
        <f>IF($B2552="","",--TEXT($B2552,"yyyymm"))</f>
        <v/>
      </c>
      <c r="L2552" s="29">
        <f>IF($D2552="","",IFERROR(INDEX(类别属性,MATCH($D2552,类别表,0)),""))</f>
        <v/>
      </c>
      <c r="M2552" s="18" t="n"/>
      <c r="N2552" s="18" t="n"/>
      <c r="O2552" s="26" t="n"/>
      <c r="P2552" s="21">
        <f>IF($C2552="","",IF(ISNA(MATCH($C2552,账户表,0)),"※这个账户不在【基础资料】的账户档案里",IF($B2552="","※没填日期，这一笔不会进任何月份的报表",IF(AND($F2552&lt;&gt;"",$G2552&lt;&gt;""),"※收入和支出不能同时填",IF(AND(N($F2552)=0,N($G2552)=0),"※收入和支出都没填",IF(OR(N($F2552)&lt;0,N($G2552)&lt;0),"※金额不能填负数，方向反了就换一列填",IF($D2552="","※没填收支类别，分类报表会漏掉这一笔",IF(ISNA(MATCH($D2552,类别表,0)),"※收支类别不在【基础资料】的清单里",IF(AND($L2552="内部转账",$M2552=""),"△内部转账要在「对方账户」写上另一头",IF(AND($L2552="内部转账",$M2552=$C2552),"※对方账户跟本账户是同一个",IF(AND($L2552&lt;&gt;"内部转账",$M2552&lt;&gt;""),"△填了对方账户，但类别不是内部转账",IF($H2552&lt;0,"△这一笔之后该账户余额成负数了，核一下",""))))))))))))</f>
        <v/>
      </c>
    </row>
    <row r="2553">
      <c r="A2553" s="17">
        <f>IF($C2553="","",COUNTA($C$5:$C2553))</f>
        <v/>
      </c>
      <c r="B2553" s="20" t="n"/>
      <c r="C2553" s="18" t="n"/>
      <c r="D2553" s="18" t="n"/>
      <c r="E2553" s="26" t="n"/>
      <c r="F2553" s="19" t="n"/>
      <c r="G2553" s="19" t="n"/>
      <c r="H2553" s="27">
        <f>IF($C2553="","",ROUND(SUMIF(账户表,$C2553,账户期初)+SUMIFS($F$5:F2553,$C$5:C2553,$C2553)-SUMIFS($G$5:G2553,$C$5:C2553,$C2553),2))</f>
        <v/>
      </c>
      <c r="I2553" s="18" t="n"/>
      <c r="J2553" s="18" t="n"/>
      <c r="K2553" s="28">
        <f>IF($B2553="","",--TEXT($B2553,"yyyymm"))</f>
        <v/>
      </c>
      <c r="L2553" s="29">
        <f>IF($D2553="","",IFERROR(INDEX(类别属性,MATCH($D2553,类别表,0)),""))</f>
        <v/>
      </c>
      <c r="M2553" s="18" t="n"/>
      <c r="N2553" s="18" t="n"/>
      <c r="O2553" s="26" t="n"/>
      <c r="P2553" s="21">
        <f>IF($C2553="","",IF(ISNA(MATCH($C2553,账户表,0)),"※这个账户不在【基础资料】的账户档案里",IF($B2553="","※没填日期，这一笔不会进任何月份的报表",IF(AND($F2553&lt;&gt;"",$G2553&lt;&gt;""),"※收入和支出不能同时填",IF(AND(N($F2553)=0,N($G2553)=0),"※收入和支出都没填",IF(OR(N($F2553)&lt;0,N($G2553)&lt;0),"※金额不能填负数，方向反了就换一列填",IF($D2553="","※没填收支类别，分类报表会漏掉这一笔",IF(ISNA(MATCH($D2553,类别表,0)),"※收支类别不在【基础资料】的清单里",IF(AND($L2553="内部转账",$M2553=""),"△内部转账要在「对方账户」写上另一头",IF(AND($L2553="内部转账",$M2553=$C2553),"※对方账户跟本账户是同一个",IF(AND($L2553&lt;&gt;"内部转账",$M2553&lt;&gt;""),"△填了对方账户，但类别不是内部转账",IF($H2553&lt;0,"△这一笔之后该账户余额成负数了，核一下",""))))))))))))</f>
        <v/>
      </c>
    </row>
    <row r="2554">
      <c r="A2554" s="17">
        <f>IF($C2554="","",COUNTA($C$5:$C2554))</f>
        <v/>
      </c>
      <c r="B2554" s="20" t="n"/>
      <c r="C2554" s="18" t="n"/>
      <c r="D2554" s="18" t="n"/>
      <c r="E2554" s="26" t="n"/>
      <c r="F2554" s="19" t="n"/>
      <c r="G2554" s="19" t="n"/>
      <c r="H2554" s="27">
        <f>IF($C2554="","",ROUND(SUMIF(账户表,$C2554,账户期初)+SUMIFS($F$5:F2554,$C$5:C2554,$C2554)-SUMIFS($G$5:G2554,$C$5:C2554,$C2554),2))</f>
        <v/>
      </c>
      <c r="I2554" s="18" t="n"/>
      <c r="J2554" s="18" t="n"/>
      <c r="K2554" s="28">
        <f>IF($B2554="","",--TEXT($B2554,"yyyymm"))</f>
        <v/>
      </c>
      <c r="L2554" s="29">
        <f>IF($D2554="","",IFERROR(INDEX(类别属性,MATCH($D2554,类别表,0)),""))</f>
        <v/>
      </c>
      <c r="M2554" s="18" t="n"/>
      <c r="N2554" s="18" t="n"/>
      <c r="O2554" s="26" t="n"/>
      <c r="P2554" s="21">
        <f>IF($C2554="","",IF(ISNA(MATCH($C2554,账户表,0)),"※这个账户不在【基础资料】的账户档案里",IF($B2554="","※没填日期，这一笔不会进任何月份的报表",IF(AND($F2554&lt;&gt;"",$G2554&lt;&gt;""),"※收入和支出不能同时填",IF(AND(N($F2554)=0,N($G2554)=0),"※收入和支出都没填",IF(OR(N($F2554)&lt;0,N($G2554)&lt;0),"※金额不能填负数，方向反了就换一列填",IF($D2554="","※没填收支类别，分类报表会漏掉这一笔",IF(ISNA(MATCH($D2554,类别表,0)),"※收支类别不在【基础资料】的清单里",IF(AND($L2554="内部转账",$M2554=""),"△内部转账要在「对方账户」写上另一头",IF(AND($L2554="内部转账",$M2554=$C2554),"※对方账户跟本账户是同一个",IF(AND($L2554&lt;&gt;"内部转账",$M2554&lt;&gt;""),"△填了对方账户，但类别不是内部转账",IF($H2554&lt;0,"△这一笔之后该账户余额成负数了，核一下",""))))))))))))</f>
        <v/>
      </c>
    </row>
    <row r="2555">
      <c r="A2555" s="17">
        <f>IF($C2555="","",COUNTA($C$5:$C2555))</f>
        <v/>
      </c>
      <c r="B2555" s="20" t="n"/>
      <c r="C2555" s="18" t="n"/>
      <c r="D2555" s="18" t="n"/>
      <c r="E2555" s="26" t="n"/>
      <c r="F2555" s="19" t="n"/>
      <c r="G2555" s="19" t="n"/>
      <c r="H2555" s="27">
        <f>IF($C2555="","",ROUND(SUMIF(账户表,$C2555,账户期初)+SUMIFS($F$5:F2555,$C$5:C2555,$C2555)-SUMIFS($G$5:G2555,$C$5:C2555,$C2555),2))</f>
        <v/>
      </c>
      <c r="I2555" s="18" t="n"/>
      <c r="J2555" s="18" t="n"/>
      <c r="K2555" s="28">
        <f>IF($B2555="","",--TEXT($B2555,"yyyymm"))</f>
        <v/>
      </c>
      <c r="L2555" s="29">
        <f>IF($D2555="","",IFERROR(INDEX(类别属性,MATCH($D2555,类别表,0)),""))</f>
        <v/>
      </c>
      <c r="M2555" s="18" t="n"/>
      <c r="N2555" s="18" t="n"/>
      <c r="O2555" s="26" t="n"/>
      <c r="P2555" s="21">
        <f>IF($C2555="","",IF(ISNA(MATCH($C2555,账户表,0)),"※这个账户不在【基础资料】的账户档案里",IF($B2555="","※没填日期，这一笔不会进任何月份的报表",IF(AND($F2555&lt;&gt;"",$G2555&lt;&gt;""),"※收入和支出不能同时填",IF(AND(N($F2555)=0,N($G2555)=0),"※收入和支出都没填",IF(OR(N($F2555)&lt;0,N($G2555)&lt;0),"※金额不能填负数，方向反了就换一列填",IF($D2555="","※没填收支类别，分类报表会漏掉这一笔",IF(ISNA(MATCH($D2555,类别表,0)),"※收支类别不在【基础资料】的清单里",IF(AND($L2555="内部转账",$M2555=""),"△内部转账要在「对方账户」写上另一头",IF(AND($L2555="内部转账",$M2555=$C2555),"※对方账户跟本账户是同一个",IF(AND($L2555&lt;&gt;"内部转账",$M2555&lt;&gt;""),"△填了对方账户，但类别不是内部转账",IF($H2555&lt;0,"△这一笔之后该账户余额成负数了，核一下",""))))))))))))</f>
        <v/>
      </c>
    </row>
    <row r="2556">
      <c r="A2556" s="17">
        <f>IF($C2556="","",COUNTA($C$5:$C2556))</f>
        <v/>
      </c>
      <c r="B2556" s="20" t="n"/>
      <c r="C2556" s="18" t="n"/>
      <c r="D2556" s="18" t="n"/>
      <c r="E2556" s="26" t="n"/>
      <c r="F2556" s="19" t="n"/>
      <c r="G2556" s="19" t="n"/>
      <c r="H2556" s="27">
        <f>IF($C2556="","",ROUND(SUMIF(账户表,$C2556,账户期初)+SUMIFS($F$5:F2556,$C$5:C2556,$C2556)-SUMIFS($G$5:G2556,$C$5:C2556,$C2556),2))</f>
        <v/>
      </c>
      <c r="I2556" s="18" t="n"/>
      <c r="J2556" s="18" t="n"/>
      <c r="K2556" s="28">
        <f>IF($B2556="","",--TEXT($B2556,"yyyymm"))</f>
        <v/>
      </c>
      <c r="L2556" s="29">
        <f>IF($D2556="","",IFERROR(INDEX(类别属性,MATCH($D2556,类别表,0)),""))</f>
        <v/>
      </c>
      <c r="M2556" s="18" t="n"/>
      <c r="N2556" s="18" t="n"/>
      <c r="O2556" s="26" t="n"/>
      <c r="P2556" s="21">
        <f>IF($C2556="","",IF(ISNA(MATCH($C2556,账户表,0)),"※这个账户不在【基础资料】的账户档案里",IF($B2556="","※没填日期，这一笔不会进任何月份的报表",IF(AND($F2556&lt;&gt;"",$G2556&lt;&gt;""),"※收入和支出不能同时填",IF(AND(N($F2556)=0,N($G2556)=0),"※收入和支出都没填",IF(OR(N($F2556)&lt;0,N($G2556)&lt;0),"※金额不能填负数，方向反了就换一列填",IF($D2556="","※没填收支类别，分类报表会漏掉这一笔",IF(ISNA(MATCH($D2556,类别表,0)),"※收支类别不在【基础资料】的清单里",IF(AND($L2556="内部转账",$M2556=""),"△内部转账要在「对方账户」写上另一头",IF(AND($L2556="内部转账",$M2556=$C2556),"※对方账户跟本账户是同一个",IF(AND($L2556&lt;&gt;"内部转账",$M2556&lt;&gt;""),"△填了对方账户，但类别不是内部转账",IF($H2556&lt;0,"△这一笔之后该账户余额成负数了，核一下",""))))))))))))</f>
        <v/>
      </c>
    </row>
    <row r="2557">
      <c r="A2557" s="17">
        <f>IF($C2557="","",COUNTA($C$5:$C2557))</f>
        <v/>
      </c>
      <c r="B2557" s="20" t="n"/>
      <c r="C2557" s="18" t="n"/>
      <c r="D2557" s="18" t="n"/>
      <c r="E2557" s="26" t="n"/>
      <c r="F2557" s="19" t="n"/>
      <c r="G2557" s="19" t="n"/>
      <c r="H2557" s="27">
        <f>IF($C2557="","",ROUND(SUMIF(账户表,$C2557,账户期初)+SUMIFS($F$5:F2557,$C$5:C2557,$C2557)-SUMIFS($G$5:G2557,$C$5:C2557,$C2557),2))</f>
        <v/>
      </c>
      <c r="I2557" s="18" t="n"/>
      <c r="J2557" s="18" t="n"/>
      <c r="K2557" s="28">
        <f>IF($B2557="","",--TEXT($B2557,"yyyymm"))</f>
        <v/>
      </c>
      <c r="L2557" s="29">
        <f>IF($D2557="","",IFERROR(INDEX(类别属性,MATCH($D2557,类别表,0)),""))</f>
        <v/>
      </c>
      <c r="M2557" s="18" t="n"/>
      <c r="N2557" s="18" t="n"/>
      <c r="O2557" s="26" t="n"/>
      <c r="P2557" s="21">
        <f>IF($C2557="","",IF(ISNA(MATCH($C2557,账户表,0)),"※这个账户不在【基础资料】的账户档案里",IF($B2557="","※没填日期，这一笔不会进任何月份的报表",IF(AND($F2557&lt;&gt;"",$G2557&lt;&gt;""),"※收入和支出不能同时填",IF(AND(N($F2557)=0,N($G2557)=0),"※收入和支出都没填",IF(OR(N($F2557)&lt;0,N($G2557)&lt;0),"※金额不能填负数，方向反了就换一列填",IF($D2557="","※没填收支类别，分类报表会漏掉这一笔",IF(ISNA(MATCH($D2557,类别表,0)),"※收支类别不在【基础资料】的清单里",IF(AND($L2557="内部转账",$M2557=""),"△内部转账要在「对方账户」写上另一头",IF(AND($L2557="内部转账",$M2557=$C2557),"※对方账户跟本账户是同一个",IF(AND($L2557&lt;&gt;"内部转账",$M2557&lt;&gt;""),"△填了对方账户，但类别不是内部转账",IF($H2557&lt;0,"△这一笔之后该账户余额成负数了，核一下",""))))))))))))</f>
        <v/>
      </c>
    </row>
    <row r="2558">
      <c r="A2558" s="17">
        <f>IF($C2558="","",COUNTA($C$5:$C2558))</f>
        <v/>
      </c>
      <c r="B2558" s="20" t="n"/>
      <c r="C2558" s="18" t="n"/>
      <c r="D2558" s="18" t="n"/>
      <c r="E2558" s="26" t="n"/>
      <c r="F2558" s="19" t="n"/>
      <c r="G2558" s="19" t="n"/>
      <c r="H2558" s="27">
        <f>IF($C2558="","",ROUND(SUMIF(账户表,$C2558,账户期初)+SUMIFS($F$5:F2558,$C$5:C2558,$C2558)-SUMIFS($G$5:G2558,$C$5:C2558,$C2558),2))</f>
        <v/>
      </c>
      <c r="I2558" s="18" t="n"/>
      <c r="J2558" s="18" t="n"/>
      <c r="K2558" s="28">
        <f>IF($B2558="","",--TEXT($B2558,"yyyymm"))</f>
        <v/>
      </c>
      <c r="L2558" s="29">
        <f>IF($D2558="","",IFERROR(INDEX(类别属性,MATCH($D2558,类别表,0)),""))</f>
        <v/>
      </c>
      <c r="M2558" s="18" t="n"/>
      <c r="N2558" s="18" t="n"/>
      <c r="O2558" s="26" t="n"/>
      <c r="P2558" s="21">
        <f>IF($C2558="","",IF(ISNA(MATCH($C2558,账户表,0)),"※这个账户不在【基础资料】的账户档案里",IF($B2558="","※没填日期，这一笔不会进任何月份的报表",IF(AND($F2558&lt;&gt;"",$G2558&lt;&gt;""),"※收入和支出不能同时填",IF(AND(N($F2558)=0,N($G2558)=0),"※收入和支出都没填",IF(OR(N($F2558)&lt;0,N($G2558)&lt;0),"※金额不能填负数，方向反了就换一列填",IF($D2558="","※没填收支类别，分类报表会漏掉这一笔",IF(ISNA(MATCH($D2558,类别表,0)),"※收支类别不在【基础资料】的清单里",IF(AND($L2558="内部转账",$M2558=""),"△内部转账要在「对方账户」写上另一头",IF(AND($L2558="内部转账",$M2558=$C2558),"※对方账户跟本账户是同一个",IF(AND($L2558&lt;&gt;"内部转账",$M2558&lt;&gt;""),"△填了对方账户，但类别不是内部转账",IF($H2558&lt;0,"△这一笔之后该账户余额成负数了，核一下",""))))))))))))</f>
        <v/>
      </c>
    </row>
    <row r="2559">
      <c r="A2559" s="17">
        <f>IF($C2559="","",COUNTA($C$5:$C2559))</f>
        <v/>
      </c>
      <c r="B2559" s="20" t="n"/>
      <c r="C2559" s="18" t="n"/>
      <c r="D2559" s="18" t="n"/>
      <c r="E2559" s="26" t="n"/>
      <c r="F2559" s="19" t="n"/>
      <c r="G2559" s="19" t="n"/>
      <c r="H2559" s="27">
        <f>IF($C2559="","",ROUND(SUMIF(账户表,$C2559,账户期初)+SUMIFS($F$5:F2559,$C$5:C2559,$C2559)-SUMIFS($G$5:G2559,$C$5:C2559,$C2559),2))</f>
        <v/>
      </c>
      <c r="I2559" s="18" t="n"/>
      <c r="J2559" s="18" t="n"/>
      <c r="K2559" s="28">
        <f>IF($B2559="","",--TEXT($B2559,"yyyymm"))</f>
        <v/>
      </c>
      <c r="L2559" s="29">
        <f>IF($D2559="","",IFERROR(INDEX(类别属性,MATCH($D2559,类别表,0)),""))</f>
        <v/>
      </c>
      <c r="M2559" s="18" t="n"/>
      <c r="N2559" s="18" t="n"/>
      <c r="O2559" s="26" t="n"/>
      <c r="P2559" s="21">
        <f>IF($C2559="","",IF(ISNA(MATCH($C2559,账户表,0)),"※这个账户不在【基础资料】的账户档案里",IF($B2559="","※没填日期，这一笔不会进任何月份的报表",IF(AND($F2559&lt;&gt;"",$G2559&lt;&gt;""),"※收入和支出不能同时填",IF(AND(N($F2559)=0,N($G2559)=0),"※收入和支出都没填",IF(OR(N($F2559)&lt;0,N($G2559)&lt;0),"※金额不能填负数，方向反了就换一列填",IF($D2559="","※没填收支类别，分类报表会漏掉这一笔",IF(ISNA(MATCH($D2559,类别表,0)),"※收支类别不在【基础资料】的清单里",IF(AND($L2559="内部转账",$M2559=""),"△内部转账要在「对方账户」写上另一头",IF(AND($L2559="内部转账",$M2559=$C2559),"※对方账户跟本账户是同一个",IF(AND($L2559&lt;&gt;"内部转账",$M2559&lt;&gt;""),"△填了对方账户，但类别不是内部转账",IF($H2559&lt;0,"△这一笔之后该账户余额成负数了，核一下",""))))))))))))</f>
        <v/>
      </c>
    </row>
    <row r="2560">
      <c r="A2560" s="17">
        <f>IF($C2560="","",COUNTA($C$5:$C2560))</f>
        <v/>
      </c>
      <c r="B2560" s="20" t="n"/>
      <c r="C2560" s="18" t="n"/>
      <c r="D2560" s="18" t="n"/>
      <c r="E2560" s="26" t="n"/>
      <c r="F2560" s="19" t="n"/>
      <c r="G2560" s="19" t="n"/>
      <c r="H2560" s="27">
        <f>IF($C2560="","",ROUND(SUMIF(账户表,$C2560,账户期初)+SUMIFS($F$5:F2560,$C$5:C2560,$C2560)-SUMIFS($G$5:G2560,$C$5:C2560,$C2560),2))</f>
        <v/>
      </c>
      <c r="I2560" s="18" t="n"/>
      <c r="J2560" s="18" t="n"/>
      <c r="K2560" s="28">
        <f>IF($B2560="","",--TEXT($B2560,"yyyymm"))</f>
        <v/>
      </c>
      <c r="L2560" s="29">
        <f>IF($D2560="","",IFERROR(INDEX(类别属性,MATCH($D2560,类别表,0)),""))</f>
        <v/>
      </c>
      <c r="M2560" s="18" t="n"/>
      <c r="N2560" s="18" t="n"/>
      <c r="O2560" s="26" t="n"/>
      <c r="P2560" s="21">
        <f>IF($C2560="","",IF(ISNA(MATCH($C2560,账户表,0)),"※这个账户不在【基础资料】的账户档案里",IF($B2560="","※没填日期，这一笔不会进任何月份的报表",IF(AND($F2560&lt;&gt;"",$G2560&lt;&gt;""),"※收入和支出不能同时填",IF(AND(N($F2560)=0,N($G2560)=0),"※收入和支出都没填",IF(OR(N($F2560)&lt;0,N($G2560)&lt;0),"※金额不能填负数，方向反了就换一列填",IF($D2560="","※没填收支类别，分类报表会漏掉这一笔",IF(ISNA(MATCH($D2560,类别表,0)),"※收支类别不在【基础资料】的清单里",IF(AND($L2560="内部转账",$M2560=""),"△内部转账要在「对方账户」写上另一头",IF(AND($L2560="内部转账",$M2560=$C2560),"※对方账户跟本账户是同一个",IF(AND($L2560&lt;&gt;"内部转账",$M2560&lt;&gt;""),"△填了对方账户，但类别不是内部转账",IF($H2560&lt;0,"△这一笔之后该账户余额成负数了，核一下",""))))))))))))</f>
        <v/>
      </c>
    </row>
    <row r="2561">
      <c r="A2561" s="17">
        <f>IF($C2561="","",COUNTA($C$5:$C2561))</f>
        <v/>
      </c>
      <c r="B2561" s="20" t="n"/>
      <c r="C2561" s="18" t="n"/>
      <c r="D2561" s="18" t="n"/>
      <c r="E2561" s="26" t="n"/>
      <c r="F2561" s="19" t="n"/>
      <c r="G2561" s="19" t="n"/>
      <c r="H2561" s="27">
        <f>IF($C2561="","",ROUND(SUMIF(账户表,$C2561,账户期初)+SUMIFS($F$5:F2561,$C$5:C2561,$C2561)-SUMIFS($G$5:G2561,$C$5:C2561,$C2561),2))</f>
        <v/>
      </c>
      <c r="I2561" s="18" t="n"/>
      <c r="J2561" s="18" t="n"/>
      <c r="K2561" s="28">
        <f>IF($B2561="","",--TEXT($B2561,"yyyymm"))</f>
        <v/>
      </c>
      <c r="L2561" s="29">
        <f>IF($D2561="","",IFERROR(INDEX(类别属性,MATCH($D2561,类别表,0)),""))</f>
        <v/>
      </c>
      <c r="M2561" s="18" t="n"/>
      <c r="N2561" s="18" t="n"/>
      <c r="O2561" s="26" t="n"/>
      <c r="P2561" s="21">
        <f>IF($C2561="","",IF(ISNA(MATCH($C2561,账户表,0)),"※这个账户不在【基础资料】的账户档案里",IF($B2561="","※没填日期，这一笔不会进任何月份的报表",IF(AND($F2561&lt;&gt;"",$G2561&lt;&gt;""),"※收入和支出不能同时填",IF(AND(N($F2561)=0,N($G2561)=0),"※收入和支出都没填",IF(OR(N($F2561)&lt;0,N($G2561)&lt;0),"※金额不能填负数，方向反了就换一列填",IF($D2561="","※没填收支类别，分类报表会漏掉这一笔",IF(ISNA(MATCH($D2561,类别表,0)),"※收支类别不在【基础资料】的清单里",IF(AND($L2561="内部转账",$M2561=""),"△内部转账要在「对方账户」写上另一头",IF(AND($L2561="内部转账",$M2561=$C2561),"※对方账户跟本账户是同一个",IF(AND($L2561&lt;&gt;"内部转账",$M2561&lt;&gt;""),"△填了对方账户，但类别不是内部转账",IF($H2561&lt;0,"△这一笔之后该账户余额成负数了，核一下",""))))))))))))</f>
        <v/>
      </c>
    </row>
    <row r="2562">
      <c r="A2562" s="17">
        <f>IF($C2562="","",COUNTA($C$5:$C2562))</f>
        <v/>
      </c>
      <c r="B2562" s="20" t="n"/>
      <c r="C2562" s="18" t="n"/>
      <c r="D2562" s="18" t="n"/>
      <c r="E2562" s="26" t="n"/>
      <c r="F2562" s="19" t="n"/>
      <c r="G2562" s="19" t="n"/>
      <c r="H2562" s="27">
        <f>IF($C2562="","",ROUND(SUMIF(账户表,$C2562,账户期初)+SUMIFS($F$5:F2562,$C$5:C2562,$C2562)-SUMIFS($G$5:G2562,$C$5:C2562,$C2562),2))</f>
        <v/>
      </c>
      <c r="I2562" s="18" t="n"/>
      <c r="J2562" s="18" t="n"/>
      <c r="K2562" s="28">
        <f>IF($B2562="","",--TEXT($B2562,"yyyymm"))</f>
        <v/>
      </c>
      <c r="L2562" s="29">
        <f>IF($D2562="","",IFERROR(INDEX(类别属性,MATCH($D2562,类别表,0)),""))</f>
        <v/>
      </c>
      <c r="M2562" s="18" t="n"/>
      <c r="N2562" s="18" t="n"/>
      <c r="O2562" s="26" t="n"/>
      <c r="P2562" s="21">
        <f>IF($C2562="","",IF(ISNA(MATCH($C2562,账户表,0)),"※这个账户不在【基础资料】的账户档案里",IF($B2562="","※没填日期，这一笔不会进任何月份的报表",IF(AND($F2562&lt;&gt;"",$G2562&lt;&gt;""),"※收入和支出不能同时填",IF(AND(N($F2562)=0,N($G2562)=0),"※收入和支出都没填",IF(OR(N($F2562)&lt;0,N($G2562)&lt;0),"※金额不能填负数，方向反了就换一列填",IF($D2562="","※没填收支类别，分类报表会漏掉这一笔",IF(ISNA(MATCH($D2562,类别表,0)),"※收支类别不在【基础资料】的清单里",IF(AND($L2562="内部转账",$M2562=""),"△内部转账要在「对方账户」写上另一头",IF(AND($L2562="内部转账",$M2562=$C2562),"※对方账户跟本账户是同一个",IF(AND($L2562&lt;&gt;"内部转账",$M2562&lt;&gt;""),"△填了对方账户，但类别不是内部转账",IF($H2562&lt;0,"△这一笔之后该账户余额成负数了，核一下",""))))))))))))</f>
        <v/>
      </c>
    </row>
    <row r="2563">
      <c r="A2563" s="17">
        <f>IF($C2563="","",COUNTA($C$5:$C2563))</f>
        <v/>
      </c>
      <c r="B2563" s="20" t="n"/>
      <c r="C2563" s="18" t="n"/>
      <c r="D2563" s="18" t="n"/>
      <c r="E2563" s="26" t="n"/>
      <c r="F2563" s="19" t="n"/>
      <c r="G2563" s="19" t="n"/>
      <c r="H2563" s="27">
        <f>IF($C2563="","",ROUND(SUMIF(账户表,$C2563,账户期初)+SUMIFS($F$5:F2563,$C$5:C2563,$C2563)-SUMIFS($G$5:G2563,$C$5:C2563,$C2563),2))</f>
        <v/>
      </c>
      <c r="I2563" s="18" t="n"/>
      <c r="J2563" s="18" t="n"/>
      <c r="K2563" s="28">
        <f>IF($B2563="","",--TEXT($B2563,"yyyymm"))</f>
        <v/>
      </c>
      <c r="L2563" s="29">
        <f>IF($D2563="","",IFERROR(INDEX(类别属性,MATCH($D2563,类别表,0)),""))</f>
        <v/>
      </c>
      <c r="M2563" s="18" t="n"/>
      <c r="N2563" s="18" t="n"/>
      <c r="O2563" s="26" t="n"/>
      <c r="P2563" s="21">
        <f>IF($C2563="","",IF(ISNA(MATCH($C2563,账户表,0)),"※这个账户不在【基础资料】的账户档案里",IF($B2563="","※没填日期，这一笔不会进任何月份的报表",IF(AND($F2563&lt;&gt;"",$G2563&lt;&gt;""),"※收入和支出不能同时填",IF(AND(N($F2563)=0,N($G2563)=0),"※收入和支出都没填",IF(OR(N($F2563)&lt;0,N($G2563)&lt;0),"※金额不能填负数，方向反了就换一列填",IF($D2563="","※没填收支类别，分类报表会漏掉这一笔",IF(ISNA(MATCH($D2563,类别表,0)),"※收支类别不在【基础资料】的清单里",IF(AND($L2563="内部转账",$M2563=""),"△内部转账要在「对方账户」写上另一头",IF(AND($L2563="内部转账",$M2563=$C2563),"※对方账户跟本账户是同一个",IF(AND($L2563&lt;&gt;"内部转账",$M2563&lt;&gt;""),"△填了对方账户，但类别不是内部转账",IF($H2563&lt;0,"△这一笔之后该账户余额成负数了，核一下",""))))))))))))</f>
        <v/>
      </c>
    </row>
    <row r="2564">
      <c r="A2564" s="17">
        <f>IF($C2564="","",COUNTA($C$5:$C2564))</f>
        <v/>
      </c>
      <c r="B2564" s="20" t="n"/>
      <c r="C2564" s="18" t="n"/>
      <c r="D2564" s="18" t="n"/>
      <c r="E2564" s="26" t="n"/>
      <c r="F2564" s="19" t="n"/>
      <c r="G2564" s="19" t="n"/>
      <c r="H2564" s="27">
        <f>IF($C2564="","",ROUND(SUMIF(账户表,$C2564,账户期初)+SUMIFS($F$5:F2564,$C$5:C2564,$C2564)-SUMIFS($G$5:G2564,$C$5:C2564,$C2564),2))</f>
        <v/>
      </c>
      <c r="I2564" s="18" t="n"/>
      <c r="J2564" s="18" t="n"/>
      <c r="K2564" s="28">
        <f>IF($B2564="","",--TEXT($B2564,"yyyymm"))</f>
        <v/>
      </c>
      <c r="L2564" s="29">
        <f>IF($D2564="","",IFERROR(INDEX(类别属性,MATCH($D2564,类别表,0)),""))</f>
        <v/>
      </c>
      <c r="M2564" s="18" t="n"/>
      <c r="N2564" s="18" t="n"/>
      <c r="O2564" s="26" t="n"/>
      <c r="P2564" s="21">
        <f>IF($C2564="","",IF(ISNA(MATCH($C2564,账户表,0)),"※这个账户不在【基础资料】的账户档案里",IF($B2564="","※没填日期，这一笔不会进任何月份的报表",IF(AND($F2564&lt;&gt;"",$G2564&lt;&gt;""),"※收入和支出不能同时填",IF(AND(N($F2564)=0,N($G2564)=0),"※收入和支出都没填",IF(OR(N($F2564)&lt;0,N($G2564)&lt;0),"※金额不能填负数，方向反了就换一列填",IF($D2564="","※没填收支类别，分类报表会漏掉这一笔",IF(ISNA(MATCH($D2564,类别表,0)),"※收支类别不在【基础资料】的清单里",IF(AND($L2564="内部转账",$M2564=""),"△内部转账要在「对方账户」写上另一头",IF(AND($L2564="内部转账",$M2564=$C2564),"※对方账户跟本账户是同一个",IF(AND($L2564&lt;&gt;"内部转账",$M2564&lt;&gt;""),"△填了对方账户，但类别不是内部转账",IF($H2564&lt;0,"△这一笔之后该账户余额成负数了，核一下",""))))))))))))</f>
        <v/>
      </c>
    </row>
    <row r="2565">
      <c r="A2565" s="17">
        <f>IF($C2565="","",COUNTA($C$5:$C2565))</f>
        <v/>
      </c>
      <c r="B2565" s="20" t="n"/>
      <c r="C2565" s="18" t="n"/>
      <c r="D2565" s="18" t="n"/>
      <c r="E2565" s="26" t="n"/>
      <c r="F2565" s="19" t="n"/>
      <c r="G2565" s="19" t="n"/>
      <c r="H2565" s="27">
        <f>IF($C2565="","",ROUND(SUMIF(账户表,$C2565,账户期初)+SUMIFS($F$5:F2565,$C$5:C2565,$C2565)-SUMIFS($G$5:G2565,$C$5:C2565,$C2565),2))</f>
        <v/>
      </c>
      <c r="I2565" s="18" t="n"/>
      <c r="J2565" s="18" t="n"/>
      <c r="K2565" s="28">
        <f>IF($B2565="","",--TEXT($B2565,"yyyymm"))</f>
        <v/>
      </c>
      <c r="L2565" s="29">
        <f>IF($D2565="","",IFERROR(INDEX(类别属性,MATCH($D2565,类别表,0)),""))</f>
        <v/>
      </c>
      <c r="M2565" s="18" t="n"/>
      <c r="N2565" s="18" t="n"/>
      <c r="O2565" s="26" t="n"/>
      <c r="P2565" s="21">
        <f>IF($C2565="","",IF(ISNA(MATCH($C2565,账户表,0)),"※这个账户不在【基础资料】的账户档案里",IF($B2565="","※没填日期，这一笔不会进任何月份的报表",IF(AND($F2565&lt;&gt;"",$G2565&lt;&gt;""),"※收入和支出不能同时填",IF(AND(N($F2565)=0,N($G2565)=0),"※收入和支出都没填",IF(OR(N($F2565)&lt;0,N($G2565)&lt;0),"※金额不能填负数，方向反了就换一列填",IF($D2565="","※没填收支类别，分类报表会漏掉这一笔",IF(ISNA(MATCH($D2565,类别表,0)),"※收支类别不在【基础资料】的清单里",IF(AND($L2565="内部转账",$M2565=""),"△内部转账要在「对方账户」写上另一头",IF(AND($L2565="内部转账",$M2565=$C2565),"※对方账户跟本账户是同一个",IF(AND($L2565&lt;&gt;"内部转账",$M2565&lt;&gt;""),"△填了对方账户，但类别不是内部转账",IF($H2565&lt;0,"△这一笔之后该账户余额成负数了，核一下",""))))))))))))</f>
        <v/>
      </c>
    </row>
    <row r="2566">
      <c r="A2566" s="17">
        <f>IF($C2566="","",COUNTA($C$5:$C2566))</f>
        <v/>
      </c>
      <c r="B2566" s="20" t="n"/>
      <c r="C2566" s="18" t="n"/>
      <c r="D2566" s="18" t="n"/>
      <c r="E2566" s="26" t="n"/>
      <c r="F2566" s="19" t="n"/>
      <c r="G2566" s="19" t="n"/>
      <c r="H2566" s="27">
        <f>IF($C2566="","",ROUND(SUMIF(账户表,$C2566,账户期初)+SUMIFS($F$5:F2566,$C$5:C2566,$C2566)-SUMIFS($G$5:G2566,$C$5:C2566,$C2566),2))</f>
        <v/>
      </c>
      <c r="I2566" s="18" t="n"/>
      <c r="J2566" s="18" t="n"/>
      <c r="K2566" s="28">
        <f>IF($B2566="","",--TEXT($B2566,"yyyymm"))</f>
        <v/>
      </c>
      <c r="L2566" s="29">
        <f>IF($D2566="","",IFERROR(INDEX(类别属性,MATCH($D2566,类别表,0)),""))</f>
        <v/>
      </c>
      <c r="M2566" s="18" t="n"/>
      <c r="N2566" s="18" t="n"/>
      <c r="O2566" s="26" t="n"/>
      <c r="P2566" s="21">
        <f>IF($C2566="","",IF(ISNA(MATCH($C2566,账户表,0)),"※这个账户不在【基础资料】的账户档案里",IF($B2566="","※没填日期，这一笔不会进任何月份的报表",IF(AND($F2566&lt;&gt;"",$G2566&lt;&gt;""),"※收入和支出不能同时填",IF(AND(N($F2566)=0,N($G2566)=0),"※收入和支出都没填",IF(OR(N($F2566)&lt;0,N($G2566)&lt;0),"※金额不能填负数，方向反了就换一列填",IF($D2566="","※没填收支类别，分类报表会漏掉这一笔",IF(ISNA(MATCH($D2566,类别表,0)),"※收支类别不在【基础资料】的清单里",IF(AND($L2566="内部转账",$M2566=""),"△内部转账要在「对方账户」写上另一头",IF(AND($L2566="内部转账",$M2566=$C2566),"※对方账户跟本账户是同一个",IF(AND($L2566&lt;&gt;"内部转账",$M2566&lt;&gt;""),"△填了对方账户，但类别不是内部转账",IF($H2566&lt;0,"△这一笔之后该账户余额成负数了，核一下",""))))))))))))</f>
        <v/>
      </c>
    </row>
    <row r="2567">
      <c r="A2567" s="17">
        <f>IF($C2567="","",COUNTA($C$5:$C2567))</f>
        <v/>
      </c>
      <c r="B2567" s="20" t="n"/>
      <c r="C2567" s="18" t="n"/>
      <c r="D2567" s="18" t="n"/>
      <c r="E2567" s="26" t="n"/>
      <c r="F2567" s="19" t="n"/>
      <c r="G2567" s="19" t="n"/>
      <c r="H2567" s="27">
        <f>IF($C2567="","",ROUND(SUMIF(账户表,$C2567,账户期初)+SUMIFS($F$5:F2567,$C$5:C2567,$C2567)-SUMIFS($G$5:G2567,$C$5:C2567,$C2567),2))</f>
        <v/>
      </c>
      <c r="I2567" s="18" t="n"/>
      <c r="J2567" s="18" t="n"/>
      <c r="K2567" s="28">
        <f>IF($B2567="","",--TEXT($B2567,"yyyymm"))</f>
        <v/>
      </c>
      <c r="L2567" s="29">
        <f>IF($D2567="","",IFERROR(INDEX(类别属性,MATCH($D2567,类别表,0)),""))</f>
        <v/>
      </c>
      <c r="M2567" s="18" t="n"/>
      <c r="N2567" s="18" t="n"/>
      <c r="O2567" s="26" t="n"/>
      <c r="P2567" s="21">
        <f>IF($C2567="","",IF(ISNA(MATCH($C2567,账户表,0)),"※这个账户不在【基础资料】的账户档案里",IF($B2567="","※没填日期，这一笔不会进任何月份的报表",IF(AND($F2567&lt;&gt;"",$G2567&lt;&gt;""),"※收入和支出不能同时填",IF(AND(N($F2567)=0,N($G2567)=0),"※收入和支出都没填",IF(OR(N($F2567)&lt;0,N($G2567)&lt;0),"※金额不能填负数，方向反了就换一列填",IF($D2567="","※没填收支类别，分类报表会漏掉这一笔",IF(ISNA(MATCH($D2567,类别表,0)),"※收支类别不在【基础资料】的清单里",IF(AND($L2567="内部转账",$M2567=""),"△内部转账要在「对方账户」写上另一头",IF(AND($L2567="内部转账",$M2567=$C2567),"※对方账户跟本账户是同一个",IF(AND($L2567&lt;&gt;"内部转账",$M2567&lt;&gt;""),"△填了对方账户，但类别不是内部转账",IF($H2567&lt;0,"△这一笔之后该账户余额成负数了，核一下",""))))))))))))</f>
        <v/>
      </c>
    </row>
    <row r="2568">
      <c r="A2568" s="17">
        <f>IF($C2568="","",COUNTA($C$5:$C2568))</f>
        <v/>
      </c>
      <c r="B2568" s="20" t="n"/>
      <c r="C2568" s="18" t="n"/>
      <c r="D2568" s="18" t="n"/>
      <c r="E2568" s="26" t="n"/>
      <c r="F2568" s="19" t="n"/>
      <c r="G2568" s="19" t="n"/>
      <c r="H2568" s="27">
        <f>IF($C2568="","",ROUND(SUMIF(账户表,$C2568,账户期初)+SUMIFS($F$5:F2568,$C$5:C2568,$C2568)-SUMIFS($G$5:G2568,$C$5:C2568,$C2568),2))</f>
        <v/>
      </c>
      <c r="I2568" s="18" t="n"/>
      <c r="J2568" s="18" t="n"/>
      <c r="K2568" s="28">
        <f>IF($B2568="","",--TEXT($B2568,"yyyymm"))</f>
        <v/>
      </c>
      <c r="L2568" s="29">
        <f>IF($D2568="","",IFERROR(INDEX(类别属性,MATCH($D2568,类别表,0)),""))</f>
        <v/>
      </c>
      <c r="M2568" s="18" t="n"/>
      <c r="N2568" s="18" t="n"/>
      <c r="O2568" s="26" t="n"/>
      <c r="P2568" s="21">
        <f>IF($C2568="","",IF(ISNA(MATCH($C2568,账户表,0)),"※这个账户不在【基础资料】的账户档案里",IF($B2568="","※没填日期，这一笔不会进任何月份的报表",IF(AND($F2568&lt;&gt;"",$G2568&lt;&gt;""),"※收入和支出不能同时填",IF(AND(N($F2568)=0,N($G2568)=0),"※收入和支出都没填",IF(OR(N($F2568)&lt;0,N($G2568)&lt;0),"※金额不能填负数，方向反了就换一列填",IF($D2568="","※没填收支类别，分类报表会漏掉这一笔",IF(ISNA(MATCH($D2568,类别表,0)),"※收支类别不在【基础资料】的清单里",IF(AND($L2568="内部转账",$M2568=""),"△内部转账要在「对方账户」写上另一头",IF(AND($L2568="内部转账",$M2568=$C2568),"※对方账户跟本账户是同一个",IF(AND($L2568&lt;&gt;"内部转账",$M2568&lt;&gt;""),"△填了对方账户，但类别不是内部转账",IF($H2568&lt;0,"△这一笔之后该账户余额成负数了，核一下",""))))))))))))</f>
        <v/>
      </c>
    </row>
    <row r="2569">
      <c r="A2569" s="17">
        <f>IF($C2569="","",COUNTA($C$5:$C2569))</f>
        <v/>
      </c>
      <c r="B2569" s="20" t="n"/>
      <c r="C2569" s="18" t="n"/>
      <c r="D2569" s="18" t="n"/>
      <c r="E2569" s="26" t="n"/>
      <c r="F2569" s="19" t="n"/>
      <c r="G2569" s="19" t="n"/>
      <c r="H2569" s="27">
        <f>IF($C2569="","",ROUND(SUMIF(账户表,$C2569,账户期初)+SUMIFS($F$5:F2569,$C$5:C2569,$C2569)-SUMIFS($G$5:G2569,$C$5:C2569,$C2569),2))</f>
        <v/>
      </c>
      <c r="I2569" s="18" t="n"/>
      <c r="J2569" s="18" t="n"/>
      <c r="K2569" s="28">
        <f>IF($B2569="","",--TEXT($B2569,"yyyymm"))</f>
        <v/>
      </c>
      <c r="L2569" s="29">
        <f>IF($D2569="","",IFERROR(INDEX(类别属性,MATCH($D2569,类别表,0)),""))</f>
        <v/>
      </c>
      <c r="M2569" s="18" t="n"/>
      <c r="N2569" s="18" t="n"/>
      <c r="O2569" s="26" t="n"/>
      <c r="P2569" s="21">
        <f>IF($C2569="","",IF(ISNA(MATCH($C2569,账户表,0)),"※这个账户不在【基础资料】的账户档案里",IF($B2569="","※没填日期，这一笔不会进任何月份的报表",IF(AND($F2569&lt;&gt;"",$G2569&lt;&gt;""),"※收入和支出不能同时填",IF(AND(N($F2569)=0,N($G2569)=0),"※收入和支出都没填",IF(OR(N($F2569)&lt;0,N($G2569)&lt;0),"※金额不能填负数，方向反了就换一列填",IF($D2569="","※没填收支类别，分类报表会漏掉这一笔",IF(ISNA(MATCH($D2569,类别表,0)),"※收支类别不在【基础资料】的清单里",IF(AND($L2569="内部转账",$M2569=""),"△内部转账要在「对方账户」写上另一头",IF(AND($L2569="内部转账",$M2569=$C2569),"※对方账户跟本账户是同一个",IF(AND($L2569&lt;&gt;"内部转账",$M2569&lt;&gt;""),"△填了对方账户，但类别不是内部转账",IF($H2569&lt;0,"△这一笔之后该账户余额成负数了，核一下",""))))))))))))</f>
        <v/>
      </c>
    </row>
    <row r="2570">
      <c r="A2570" s="17">
        <f>IF($C2570="","",COUNTA($C$5:$C2570))</f>
        <v/>
      </c>
      <c r="B2570" s="20" t="n"/>
      <c r="C2570" s="18" t="n"/>
      <c r="D2570" s="18" t="n"/>
      <c r="E2570" s="26" t="n"/>
      <c r="F2570" s="19" t="n"/>
      <c r="G2570" s="19" t="n"/>
      <c r="H2570" s="27">
        <f>IF($C2570="","",ROUND(SUMIF(账户表,$C2570,账户期初)+SUMIFS($F$5:F2570,$C$5:C2570,$C2570)-SUMIFS($G$5:G2570,$C$5:C2570,$C2570),2))</f>
        <v/>
      </c>
      <c r="I2570" s="18" t="n"/>
      <c r="J2570" s="18" t="n"/>
      <c r="K2570" s="28">
        <f>IF($B2570="","",--TEXT($B2570,"yyyymm"))</f>
        <v/>
      </c>
      <c r="L2570" s="29">
        <f>IF($D2570="","",IFERROR(INDEX(类别属性,MATCH($D2570,类别表,0)),""))</f>
        <v/>
      </c>
      <c r="M2570" s="18" t="n"/>
      <c r="N2570" s="18" t="n"/>
      <c r="O2570" s="26" t="n"/>
      <c r="P2570" s="21">
        <f>IF($C2570="","",IF(ISNA(MATCH($C2570,账户表,0)),"※这个账户不在【基础资料】的账户档案里",IF($B2570="","※没填日期，这一笔不会进任何月份的报表",IF(AND($F2570&lt;&gt;"",$G2570&lt;&gt;""),"※收入和支出不能同时填",IF(AND(N($F2570)=0,N($G2570)=0),"※收入和支出都没填",IF(OR(N($F2570)&lt;0,N($G2570)&lt;0),"※金额不能填负数，方向反了就换一列填",IF($D2570="","※没填收支类别，分类报表会漏掉这一笔",IF(ISNA(MATCH($D2570,类别表,0)),"※收支类别不在【基础资料】的清单里",IF(AND($L2570="内部转账",$M2570=""),"△内部转账要在「对方账户」写上另一头",IF(AND($L2570="内部转账",$M2570=$C2570),"※对方账户跟本账户是同一个",IF(AND($L2570&lt;&gt;"内部转账",$M2570&lt;&gt;""),"△填了对方账户，但类别不是内部转账",IF($H2570&lt;0,"△这一笔之后该账户余额成负数了，核一下",""))))))))))))</f>
        <v/>
      </c>
    </row>
    <row r="2571">
      <c r="A2571" s="17">
        <f>IF($C2571="","",COUNTA($C$5:$C2571))</f>
        <v/>
      </c>
      <c r="B2571" s="20" t="n"/>
      <c r="C2571" s="18" t="n"/>
      <c r="D2571" s="18" t="n"/>
      <c r="E2571" s="26" t="n"/>
      <c r="F2571" s="19" t="n"/>
      <c r="G2571" s="19" t="n"/>
      <c r="H2571" s="27">
        <f>IF($C2571="","",ROUND(SUMIF(账户表,$C2571,账户期初)+SUMIFS($F$5:F2571,$C$5:C2571,$C2571)-SUMIFS($G$5:G2571,$C$5:C2571,$C2571),2))</f>
        <v/>
      </c>
      <c r="I2571" s="18" t="n"/>
      <c r="J2571" s="18" t="n"/>
      <c r="K2571" s="28">
        <f>IF($B2571="","",--TEXT($B2571,"yyyymm"))</f>
        <v/>
      </c>
      <c r="L2571" s="29">
        <f>IF($D2571="","",IFERROR(INDEX(类别属性,MATCH($D2571,类别表,0)),""))</f>
        <v/>
      </c>
      <c r="M2571" s="18" t="n"/>
      <c r="N2571" s="18" t="n"/>
      <c r="O2571" s="26" t="n"/>
      <c r="P2571" s="21">
        <f>IF($C2571="","",IF(ISNA(MATCH($C2571,账户表,0)),"※这个账户不在【基础资料】的账户档案里",IF($B2571="","※没填日期，这一笔不会进任何月份的报表",IF(AND($F2571&lt;&gt;"",$G2571&lt;&gt;""),"※收入和支出不能同时填",IF(AND(N($F2571)=0,N($G2571)=0),"※收入和支出都没填",IF(OR(N($F2571)&lt;0,N($G2571)&lt;0),"※金额不能填负数，方向反了就换一列填",IF($D2571="","※没填收支类别，分类报表会漏掉这一笔",IF(ISNA(MATCH($D2571,类别表,0)),"※收支类别不在【基础资料】的清单里",IF(AND($L2571="内部转账",$M2571=""),"△内部转账要在「对方账户」写上另一头",IF(AND($L2571="内部转账",$M2571=$C2571),"※对方账户跟本账户是同一个",IF(AND($L2571&lt;&gt;"内部转账",$M2571&lt;&gt;""),"△填了对方账户，但类别不是内部转账",IF($H2571&lt;0,"△这一笔之后该账户余额成负数了，核一下",""))))))))))))</f>
        <v/>
      </c>
    </row>
    <row r="2572">
      <c r="A2572" s="17">
        <f>IF($C2572="","",COUNTA($C$5:$C2572))</f>
        <v/>
      </c>
      <c r="B2572" s="20" t="n"/>
      <c r="C2572" s="18" t="n"/>
      <c r="D2572" s="18" t="n"/>
      <c r="E2572" s="26" t="n"/>
      <c r="F2572" s="19" t="n"/>
      <c r="G2572" s="19" t="n"/>
      <c r="H2572" s="27">
        <f>IF($C2572="","",ROUND(SUMIF(账户表,$C2572,账户期初)+SUMIFS($F$5:F2572,$C$5:C2572,$C2572)-SUMIFS($G$5:G2572,$C$5:C2572,$C2572),2))</f>
        <v/>
      </c>
      <c r="I2572" s="18" t="n"/>
      <c r="J2572" s="18" t="n"/>
      <c r="K2572" s="28">
        <f>IF($B2572="","",--TEXT($B2572,"yyyymm"))</f>
        <v/>
      </c>
      <c r="L2572" s="29">
        <f>IF($D2572="","",IFERROR(INDEX(类别属性,MATCH($D2572,类别表,0)),""))</f>
        <v/>
      </c>
      <c r="M2572" s="18" t="n"/>
      <c r="N2572" s="18" t="n"/>
      <c r="O2572" s="26" t="n"/>
      <c r="P2572" s="21">
        <f>IF($C2572="","",IF(ISNA(MATCH($C2572,账户表,0)),"※这个账户不在【基础资料】的账户档案里",IF($B2572="","※没填日期，这一笔不会进任何月份的报表",IF(AND($F2572&lt;&gt;"",$G2572&lt;&gt;""),"※收入和支出不能同时填",IF(AND(N($F2572)=0,N($G2572)=0),"※收入和支出都没填",IF(OR(N($F2572)&lt;0,N($G2572)&lt;0),"※金额不能填负数，方向反了就换一列填",IF($D2572="","※没填收支类别，分类报表会漏掉这一笔",IF(ISNA(MATCH($D2572,类别表,0)),"※收支类别不在【基础资料】的清单里",IF(AND($L2572="内部转账",$M2572=""),"△内部转账要在「对方账户」写上另一头",IF(AND($L2572="内部转账",$M2572=$C2572),"※对方账户跟本账户是同一个",IF(AND($L2572&lt;&gt;"内部转账",$M2572&lt;&gt;""),"△填了对方账户，但类别不是内部转账",IF($H2572&lt;0,"△这一笔之后该账户余额成负数了，核一下",""))))))))))))</f>
        <v/>
      </c>
    </row>
    <row r="2573">
      <c r="A2573" s="17">
        <f>IF($C2573="","",COUNTA($C$5:$C2573))</f>
        <v/>
      </c>
      <c r="B2573" s="20" t="n"/>
      <c r="C2573" s="18" t="n"/>
      <c r="D2573" s="18" t="n"/>
      <c r="E2573" s="26" t="n"/>
      <c r="F2573" s="19" t="n"/>
      <c r="G2573" s="19" t="n"/>
      <c r="H2573" s="27">
        <f>IF($C2573="","",ROUND(SUMIF(账户表,$C2573,账户期初)+SUMIFS($F$5:F2573,$C$5:C2573,$C2573)-SUMIFS($G$5:G2573,$C$5:C2573,$C2573),2))</f>
        <v/>
      </c>
      <c r="I2573" s="18" t="n"/>
      <c r="J2573" s="18" t="n"/>
      <c r="K2573" s="28">
        <f>IF($B2573="","",--TEXT($B2573,"yyyymm"))</f>
        <v/>
      </c>
      <c r="L2573" s="29">
        <f>IF($D2573="","",IFERROR(INDEX(类别属性,MATCH($D2573,类别表,0)),""))</f>
        <v/>
      </c>
      <c r="M2573" s="18" t="n"/>
      <c r="N2573" s="18" t="n"/>
      <c r="O2573" s="26" t="n"/>
      <c r="P2573" s="21">
        <f>IF($C2573="","",IF(ISNA(MATCH($C2573,账户表,0)),"※这个账户不在【基础资料】的账户档案里",IF($B2573="","※没填日期，这一笔不会进任何月份的报表",IF(AND($F2573&lt;&gt;"",$G2573&lt;&gt;""),"※收入和支出不能同时填",IF(AND(N($F2573)=0,N($G2573)=0),"※收入和支出都没填",IF(OR(N($F2573)&lt;0,N($G2573)&lt;0),"※金额不能填负数，方向反了就换一列填",IF($D2573="","※没填收支类别，分类报表会漏掉这一笔",IF(ISNA(MATCH($D2573,类别表,0)),"※收支类别不在【基础资料】的清单里",IF(AND($L2573="内部转账",$M2573=""),"△内部转账要在「对方账户」写上另一头",IF(AND($L2573="内部转账",$M2573=$C2573),"※对方账户跟本账户是同一个",IF(AND($L2573&lt;&gt;"内部转账",$M2573&lt;&gt;""),"△填了对方账户，但类别不是内部转账",IF($H2573&lt;0,"△这一笔之后该账户余额成负数了，核一下",""))))))))))))</f>
        <v/>
      </c>
    </row>
    <row r="2574">
      <c r="A2574" s="17">
        <f>IF($C2574="","",COUNTA($C$5:$C2574))</f>
        <v/>
      </c>
      <c r="B2574" s="20" t="n"/>
      <c r="C2574" s="18" t="n"/>
      <c r="D2574" s="18" t="n"/>
      <c r="E2574" s="26" t="n"/>
      <c r="F2574" s="19" t="n"/>
      <c r="G2574" s="19" t="n"/>
      <c r="H2574" s="27">
        <f>IF($C2574="","",ROUND(SUMIF(账户表,$C2574,账户期初)+SUMIFS($F$5:F2574,$C$5:C2574,$C2574)-SUMIFS($G$5:G2574,$C$5:C2574,$C2574),2))</f>
        <v/>
      </c>
      <c r="I2574" s="18" t="n"/>
      <c r="J2574" s="18" t="n"/>
      <c r="K2574" s="28">
        <f>IF($B2574="","",--TEXT($B2574,"yyyymm"))</f>
        <v/>
      </c>
      <c r="L2574" s="29">
        <f>IF($D2574="","",IFERROR(INDEX(类别属性,MATCH($D2574,类别表,0)),""))</f>
        <v/>
      </c>
      <c r="M2574" s="18" t="n"/>
      <c r="N2574" s="18" t="n"/>
      <c r="O2574" s="26" t="n"/>
      <c r="P2574" s="21">
        <f>IF($C2574="","",IF(ISNA(MATCH($C2574,账户表,0)),"※这个账户不在【基础资料】的账户档案里",IF($B2574="","※没填日期，这一笔不会进任何月份的报表",IF(AND($F2574&lt;&gt;"",$G2574&lt;&gt;""),"※收入和支出不能同时填",IF(AND(N($F2574)=0,N($G2574)=0),"※收入和支出都没填",IF(OR(N($F2574)&lt;0,N($G2574)&lt;0),"※金额不能填负数，方向反了就换一列填",IF($D2574="","※没填收支类别，分类报表会漏掉这一笔",IF(ISNA(MATCH($D2574,类别表,0)),"※收支类别不在【基础资料】的清单里",IF(AND($L2574="内部转账",$M2574=""),"△内部转账要在「对方账户」写上另一头",IF(AND($L2574="内部转账",$M2574=$C2574),"※对方账户跟本账户是同一个",IF(AND($L2574&lt;&gt;"内部转账",$M2574&lt;&gt;""),"△填了对方账户，但类别不是内部转账",IF($H2574&lt;0,"△这一笔之后该账户余额成负数了，核一下",""))))))))))))</f>
        <v/>
      </c>
    </row>
    <row r="2575">
      <c r="A2575" s="17">
        <f>IF($C2575="","",COUNTA($C$5:$C2575))</f>
        <v/>
      </c>
      <c r="B2575" s="20" t="n"/>
      <c r="C2575" s="18" t="n"/>
      <c r="D2575" s="18" t="n"/>
      <c r="E2575" s="26" t="n"/>
      <c r="F2575" s="19" t="n"/>
      <c r="G2575" s="19" t="n"/>
      <c r="H2575" s="27">
        <f>IF($C2575="","",ROUND(SUMIF(账户表,$C2575,账户期初)+SUMIFS($F$5:F2575,$C$5:C2575,$C2575)-SUMIFS($G$5:G2575,$C$5:C2575,$C2575),2))</f>
        <v/>
      </c>
      <c r="I2575" s="18" t="n"/>
      <c r="J2575" s="18" t="n"/>
      <c r="K2575" s="28">
        <f>IF($B2575="","",--TEXT($B2575,"yyyymm"))</f>
        <v/>
      </c>
      <c r="L2575" s="29">
        <f>IF($D2575="","",IFERROR(INDEX(类别属性,MATCH($D2575,类别表,0)),""))</f>
        <v/>
      </c>
      <c r="M2575" s="18" t="n"/>
      <c r="N2575" s="18" t="n"/>
      <c r="O2575" s="26" t="n"/>
      <c r="P2575" s="21">
        <f>IF($C2575="","",IF(ISNA(MATCH($C2575,账户表,0)),"※这个账户不在【基础资料】的账户档案里",IF($B2575="","※没填日期，这一笔不会进任何月份的报表",IF(AND($F2575&lt;&gt;"",$G2575&lt;&gt;""),"※收入和支出不能同时填",IF(AND(N($F2575)=0,N($G2575)=0),"※收入和支出都没填",IF(OR(N($F2575)&lt;0,N($G2575)&lt;0),"※金额不能填负数，方向反了就换一列填",IF($D2575="","※没填收支类别，分类报表会漏掉这一笔",IF(ISNA(MATCH($D2575,类别表,0)),"※收支类别不在【基础资料】的清单里",IF(AND($L2575="内部转账",$M2575=""),"△内部转账要在「对方账户」写上另一头",IF(AND($L2575="内部转账",$M2575=$C2575),"※对方账户跟本账户是同一个",IF(AND($L2575&lt;&gt;"内部转账",$M2575&lt;&gt;""),"△填了对方账户，但类别不是内部转账",IF($H2575&lt;0,"△这一笔之后该账户余额成负数了，核一下",""))))))))))))</f>
        <v/>
      </c>
    </row>
    <row r="2576">
      <c r="A2576" s="17">
        <f>IF($C2576="","",COUNTA($C$5:$C2576))</f>
        <v/>
      </c>
      <c r="B2576" s="20" t="n"/>
      <c r="C2576" s="18" t="n"/>
      <c r="D2576" s="18" t="n"/>
      <c r="E2576" s="26" t="n"/>
      <c r="F2576" s="19" t="n"/>
      <c r="G2576" s="19" t="n"/>
      <c r="H2576" s="27">
        <f>IF($C2576="","",ROUND(SUMIF(账户表,$C2576,账户期初)+SUMIFS($F$5:F2576,$C$5:C2576,$C2576)-SUMIFS($G$5:G2576,$C$5:C2576,$C2576),2))</f>
        <v/>
      </c>
      <c r="I2576" s="18" t="n"/>
      <c r="J2576" s="18" t="n"/>
      <c r="K2576" s="28">
        <f>IF($B2576="","",--TEXT($B2576,"yyyymm"))</f>
        <v/>
      </c>
      <c r="L2576" s="29">
        <f>IF($D2576="","",IFERROR(INDEX(类别属性,MATCH($D2576,类别表,0)),""))</f>
        <v/>
      </c>
      <c r="M2576" s="18" t="n"/>
      <c r="N2576" s="18" t="n"/>
      <c r="O2576" s="26" t="n"/>
      <c r="P2576" s="21">
        <f>IF($C2576="","",IF(ISNA(MATCH($C2576,账户表,0)),"※这个账户不在【基础资料】的账户档案里",IF($B2576="","※没填日期，这一笔不会进任何月份的报表",IF(AND($F2576&lt;&gt;"",$G2576&lt;&gt;""),"※收入和支出不能同时填",IF(AND(N($F2576)=0,N($G2576)=0),"※收入和支出都没填",IF(OR(N($F2576)&lt;0,N($G2576)&lt;0),"※金额不能填负数，方向反了就换一列填",IF($D2576="","※没填收支类别，分类报表会漏掉这一笔",IF(ISNA(MATCH($D2576,类别表,0)),"※收支类别不在【基础资料】的清单里",IF(AND($L2576="内部转账",$M2576=""),"△内部转账要在「对方账户」写上另一头",IF(AND($L2576="内部转账",$M2576=$C2576),"※对方账户跟本账户是同一个",IF(AND($L2576&lt;&gt;"内部转账",$M2576&lt;&gt;""),"△填了对方账户，但类别不是内部转账",IF($H2576&lt;0,"△这一笔之后该账户余额成负数了，核一下",""))))))))))))</f>
        <v/>
      </c>
    </row>
    <row r="2577">
      <c r="A2577" s="17">
        <f>IF($C2577="","",COUNTA($C$5:$C2577))</f>
        <v/>
      </c>
      <c r="B2577" s="20" t="n"/>
      <c r="C2577" s="18" t="n"/>
      <c r="D2577" s="18" t="n"/>
      <c r="E2577" s="26" t="n"/>
      <c r="F2577" s="19" t="n"/>
      <c r="G2577" s="19" t="n"/>
      <c r="H2577" s="27">
        <f>IF($C2577="","",ROUND(SUMIF(账户表,$C2577,账户期初)+SUMIFS($F$5:F2577,$C$5:C2577,$C2577)-SUMIFS($G$5:G2577,$C$5:C2577,$C2577),2))</f>
        <v/>
      </c>
      <c r="I2577" s="18" t="n"/>
      <c r="J2577" s="18" t="n"/>
      <c r="K2577" s="28">
        <f>IF($B2577="","",--TEXT($B2577,"yyyymm"))</f>
        <v/>
      </c>
      <c r="L2577" s="29">
        <f>IF($D2577="","",IFERROR(INDEX(类别属性,MATCH($D2577,类别表,0)),""))</f>
        <v/>
      </c>
      <c r="M2577" s="18" t="n"/>
      <c r="N2577" s="18" t="n"/>
      <c r="O2577" s="26" t="n"/>
      <c r="P2577" s="21">
        <f>IF($C2577="","",IF(ISNA(MATCH($C2577,账户表,0)),"※这个账户不在【基础资料】的账户档案里",IF($B2577="","※没填日期，这一笔不会进任何月份的报表",IF(AND($F2577&lt;&gt;"",$G2577&lt;&gt;""),"※收入和支出不能同时填",IF(AND(N($F2577)=0,N($G2577)=0),"※收入和支出都没填",IF(OR(N($F2577)&lt;0,N($G2577)&lt;0),"※金额不能填负数，方向反了就换一列填",IF($D2577="","※没填收支类别，分类报表会漏掉这一笔",IF(ISNA(MATCH($D2577,类别表,0)),"※收支类别不在【基础资料】的清单里",IF(AND($L2577="内部转账",$M2577=""),"△内部转账要在「对方账户」写上另一头",IF(AND($L2577="内部转账",$M2577=$C2577),"※对方账户跟本账户是同一个",IF(AND($L2577&lt;&gt;"内部转账",$M2577&lt;&gt;""),"△填了对方账户，但类别不是内部转账",IF($H2577&lt;0,"△这一笔之后该账户余额成负数了，核一下",""))))))))))))</f>
        <v/>
      </c>
    </row>
    <row r="2578">
      <c r="A2578" s="17">
        <f>IF($C2578="","",COUNTA($C$5:$C2578))</f>
        <v/>
      </c>
      <c r="B2578" s="20" t="n"/>
      <c r="C2578" s="18" t="n"/>
      <c r="D2578" s="18" t="n"/>
      <c r="E2578" s="26" t="n"/>
      <c r="F2578" s="19" t="n"/>
      <c r="G2578" s="19" t="n"/>
      <c r="H2578" s="27">
        <f>IF($C2578="","",ROUND(SUMIF(账户表,$C2578,账户期初)+SUMIFS($F$5:F2578,$C$5:C2578,$C2578)-SUMIFS($G$5:G2578,$C$5:C2578,$C2578),2))</f>
        <v/>
      </c>
      <c r="I2578" s="18" t="n"/>
      <c r="J2578" s="18" t="n"/>
      <c r="K2578" s="28">
        <f>IF($B2578="","",--TEXT($B2578,"yyyymm"))</f>
        <v/>
      </c>
      <c r="L2578" s="29">
        <f>IF($D2578="","",IFERROR(INDEX(类别属性,MATCH($D2578,类别表,0)),""))</f>
        <v/>
      </c>
      <c r="M2578" s="18" t="n"/>
      <c r="N2578" s="18" t="n"/>
      <c r="O2578" s="26" t="n"/>
      <c r="P2578" s="21">
        <f>IF($C2578="","",IF(ISNA(MATCH($C2578,账户表,0)),"※这个账户不在【基础资料】的账户档案里",IF($B2578="","※没填日期，这一笔不会进任何月份的报表",IF(AND($F2578&lt;&gt;"",$G2578&lt;&gt;""),"※收入和支出不能同时填",IF(AND(N($F2578)=0,N($G2578)=0),"※收入和支出都没填",IF(OR(N($F2578)&lt;0,N($G2578)&lt;0),"※金额不能填负数，方向反了就换一列填",IF($D2578="","※没填收支类别，分类报表会漏掉这一笔",IF(ISNA(MATCH($D2578,类别表,0)),"※收支类别不在【基础资料】的清单里",IF(AND($L2578="内部转账",$M2578=""),"△内部转账要在「对方账户」写上另一头",IF(AND($L2578="内部转账",$M2578=$C2578),"※对方账户跟本账户是同一个",IF(AND($L2578&lt;&gt;"内部转账",$M2578&lt;&gt;""),"△填了对方账户，但类别不是内部转账",IF($H2578&lt;0,"△这一笔之后该账户余额成负数了，核一下",""))))))))))))</f>
        <v/>
      </c>
    </row>
    <row r="2579">
      <c r="A2579" s="17">
        <f>IF($C2579="","",COUNTA($C$5:$C2579))</f>
        <v/>
      </c>
      <c r="B2579" s="20" t="n"/>
      <c r="C2579" s="18" t="n"/>
      <c r="D2579" s="18" t="n"/>
      <c r="E2579" s="26" t="n"/>
      <c r="F2579" s="19" t="n"/>
      <c r="G2579" s="19" t="n"/>
      <c r="H2579" s="27">
        <f>IF($C2579="","",ROUND(SUMIF(账户表,$C2579,账户期初)+SUMIFS($F$5:F2579,$C$5:C2579,$C2579)-SUMIFS($G$5:G2579,$C$5:C2579,$C2579),2))</f>
        <v/>
      </c>
      <c r="I2579" s="18" t="n"/>
      <c r="J2579" s="18" t="n"/>
      <c r="K2579" s="28">
        <f>IF($B2579="","",--TEXT($B2579,"yyyymm"))</f>
        <v/>
      </c>
      <c r="L2579" s="29">
        <f>IF($D2579="","",IFERROR(INDEX(类别属性,MATCH($D2579,类别表,0)),""))</f>
        <v/>
      </c>
      <c r="M2579" s="18" t="n"/>
      <c r="N2579" s="18" t="n"/>
      <c r="O2579" s="26" t="n"/>
      <c r="P2579" s="21">
        <f>IF($C2579="","",IF(ISNA(MATCH($C2579,账户表,0)),"※这个账户不在【基础资料】的账户档案里",IF($B2579="","※没填日期，这一笔不会进任何月份的报表",IF(AND($F2579&lt;&gt;"",$G2579&lt;&gt;""),"※收入和支出不能同时填",IF(AND(N($F2579)=0,N($G2579)=0),"※收入和支出都没填",IF(OR(N($F2579)&lt;0,N($G2579)&lt;0),"※金额不能填负数，方向反了就换一列填",IF($D2579="","※没填收支类别，分类报表会漏掉这一笔",IF(ISNA(MATCH($D2579,类别表,0)),"※收支类别不在【基础资料】的清单里",IF(AND($L2579="内部转账",$M2579=""),"△内部转账要在「对方账户」写上另一头",IF(AND($L2579="内部转账",$M2579=$C2579),"※对方账户跟本账户是同一个",IF(AND($L2579&lt;&gt;"内部转账",$M2579&lt;&gt;""),"△填了对方账户，但类别不是内部转账",IF($H2579&lt;0,"△这一笔之后该账户余额成负数了，核一下",""))))))))))))</f>
        <v/>
      </c>
    </row>
    <row r="2580">
      <c r="A2580" s="17">
        <f>IF($C2580="","",COUNTA($C$5:$C2580))</f>
        <v/>
      </c>
      <c r="B2580" s="20" t="n"/>
      <c r="C2580" s="18" t="n"/>
      <c r="D2580" s="18" t="n"/>
      <c r="E2580" s="26" t="n"/>
      <c r="F2580" s="19" t="n"/>
      <c r="G2580" s="19" t="n"/>
      <c r="H2580" s="27">
        <f>IF($C2580="","",ROUND(SUMIF(账户表,$C2580,账户期初)+SUMIFS($F$5:F2580,$C$5:C2580,$C2580)-SUMIFS($G$5:G2580,$C$5:C2580,$C2580),2))</f>
        <v/>
      </c>
      <c r="I2580" s="18" t="n"/>
      <c r="J2580" s="18" t="n"/>
      <c r="K2580" s="28">
        <f>IF($B2580="","",--TEXT($B2580,"yyyymm"))</f>
        <v/>
      </c>
      <c r="L2580" s="29">
        <f>IF($D2580="","",IFERROR(INDEX(类别属性,MATCH($D2580,类别表,0)),""))</f>
        <v/>
      </c>
      <c r="M2580" s="18" t="n"/>
      <c r="N2580" s="18" t="n"/>
      <c r="O2580" s="26" t="n"/>
      <c r="P2580" s="21">
        <f>IF($C2580="","",IF(ISNA(MATCH($C2580,账户表,0)),"※这个账户不在【基础资料】的账户档案里",IF($B2580="","※没填日期，这一笔不会进任何月份的报表",IF(AND($F2580&lt;&gt;"",$G2580&lt;&gt;""),"※收入和支出不能同时填",IF(AND(N($F2580)=0,N($G2580)=0),"※收入和支出都没填",IF(OR(N($F2580)&lt;0,N($G2580)&lt;0),"※金额不能填负数，方向反了就换一列填",IF($D2580="","※没填收支类别，分类报表会漏掉这一笔",IF(ISNA(MATCH($D2580,类别表,0)),"※收支类别不在【基础资料】的清单里",IF(AND($L2580="内部转账",$M2580=""),"△内部转账要在「对方账户」写上另一头",IF(AND($L2580="内部转账",$M2580=$C2580),"※对方账户跟本账户是同一个",IF(AND($L2580&lt;&gt;"内部转账",$M2580&lt;&gt;""),"△填了对方账户，但类别不是内部转账",IF($H2580&lt;0,"△这一笔之后该账户余额成负数了，核一下",""))))))))))))</f>
        <v/>
      </c>
    </row>
    <row r="2581">
      <c r="A2581" s="17">
        <f>IF($C2581="","",COUNTA($C$5:$C2581))</f>
        <v/>
      </c>
      <c r="B2581" s="20" t="n"/>
      <c r="C2581" s="18" t="n"/>
      <c r="D2581" s="18" t="n"/>
      <c r="E2581" s="26" t="n"/>
      <c r="F2581" s="19" t="n"/>
      <c r="G2581" s="19" t="n"/>
      <c r="H2581" s="27">
        <f>IF($C2581="","",ROUND(SUMIF(账户表,$C2581,账户期初)+SUMIFS($F$5:F2581,$C$5:C2581,$C2581)-SUMIFS($G$5:G2581,$C$5:C2581,$C2581),2))</f>
        <v/>
      </c>
      <c r="I2581" s="18" t="n"/>
      <c r="J2581" s="18" t="n"/>
      <c r="K2581" s="28">
        <f>IF($B2581="","",--TEXT($B2581,"yyyymm"))</f>
        <v/>
      </c>
      <c r="L2581" s="29">
        <f>IF($D2581="","",IFERROR(INDEX(类别属性,MATCH($D2581,类别表,0)),""))</f>
        <v/>
      </c>
      <c r="M2581" s="18" t="n"/>
      <c r="N2581" s="18" t="n"/>
      <c r="O2581" s="26" t="n"/>
      <c r="P2581" s="21">
        <f>IF($C2581="","",IF(ISNA(MATCH($C2581,账户表,0)),"※这个账户不在【基础资料】的账户档案里",IF($B2581="","※没填日期，这一笔不会进任何月份的报表",IF(AND($F2581&lt;&gt;"",$G2581&lt;&gt;""),"※收入和支出不能同时填",IF(AND(N($F2581)=0,N($G2581)=0),"※收入和支出都没填",IF(OR(N($F2581)&lt;0,N($G2581)&lt;0),"※金额不能填负数，方向反了就换一列填",IF($D2581="","※没填收支类别，分类报表会漏掉这一笔",IF(ISNA(MATCH($D2581,类别表,0)),"※收支类别不在【基础资料】的清单里",IF(AND($L2581="内部转账",$M2581=""),"△内部转账要在「对方账户」写上另一头",IF(AND($L2581="内部转账",$M2581=$C2581),"※对方账户跟本账户是同一个",IF(AND($L2581&lt;&gt;"内部转账",$M2581&lt;&gt;""),"△填了对方账户，但类别不是内部转账",IF($H2581&lt;0,"△这一笔之后该账户余额成负数了，核一下",""))))))))))))</f>
        <v/>
      </c>
    </row>
    <row r="2582">
      <c r="A2582" s="17">
        <f>IF($C2582="","",COUNTA($C$5:$C2582))</f>
        <v/>
      </c>
      <c r="B2582" s="20" t="n"/>
      <c r="C2582" s="18" t="n"/>
      <c r="D2582" s="18" t="n"/>
      <c r="E2582" s="26" t="n"/>
      <c r="F2582" s="19" t="n"/>
      <c r="G2582" s="19" t="n"/>
      <c r="H2582" s="27">
        <f>IF($C2582="","",ROUND(SUMIF(账户表,$C2582,账户期初)+SUMIFS($F$5:F2582,$C$5:C2582,$C2582)-SUMIFS($G$5:G2582,$C$5:C2582,$C2582),2))</f>
        <v/>
      </c>
      <c r="I2582" s="18" t="n"/>
      <c r="J2582" s="18" t="n"/>
      <c r="K2582" s="28">
        <f>IF($B2582="","",--TEXT($B2582,"yyyymm"))</f>
        <v/>
      </c>
      <c r="L2582" s="29">
        <f>IF($D2582="","",IFERROR(INDEX(类别属性,MATCH($D2582,类别表,0)),""))</f>
        <v/>
      </c>
      <c r="M2582" s="18" t="n"/>
      <c r="N2582" s="18" t="n"/>
      <c r="O2582" s="26" t="n"/>
      <c r="P2582" s="21">
        <f>IF($C2582="","",IF(ISNA(MATCH($C2582,账户表,0)),"※这个账户不在【基础资料】的账户档案里",IF($B2582="","※没填日期，这一笔不会进任何月份的报表",IF(AND($F2582&lt;&gt;"",$G2582&lt;&gt;""),"※收入和支出不能同时填",IF(AND(N($F2582)=0,N($G2582)=0),"※收入和支出都没填",IF(OR(N($F2582)&lt;0,N($G2582)&lt;0),"※金额不能填负数，方向反了就换一列填",IF($D2582="","※没填收支类别，分类报表会漏掉这一笔",IF(ISNA(MATCH($D2582,类别表,0)),"※收支类别不在【基础资料】的清单里",IF(AND($L2582="内部转账",$M2582=""),"△内部转账要在「对方账户」写上另一头",IF(AND($L2582="内部转账",$M2582=$C2582),"※对方账户跟本账户是同一个",IF(AND($L2582&lt;&gt;"内部转账",$M2582&lt;&gt;""),"△填了对方账户，但类别不是内部转账",IF($H2582&lt;0,"△这一笔之后该账户余额成负数了，核一下",""))))))))))))</f>
        <v/>
      </c>
    </row>
    <row r="2583">
      <c r="A2583" s="17">
        <f>IF($C2583="","",COUNTA($C$5:$C2583))</f>
        <v/>
      </c>
      <c r="B2583" s="20" t="n"/>
      <c r="C2583" s="18" t="n"/>
      <c r="D2583" s="18" t="n"/>
      <c r="E2583" s="26" t="n"/>
      <c r="F2583" s="19" t="n"/>
      <c r="G2583" s="19" t="n"/>
      <c r="H2583" s="27">
        <f>IF($C2583="","",ROUND(SUMIF(账户表,$C2583,账户期初)+SUMIFS($F$5:F2583,$C$5:C2583,$C2583)-SUMIFS($G$5:G2583,$C$5:C2583,$C2583),2))</f>
        <v/>
      </c>
      <c r="I2583" s="18" t="n"/>
      <c r="J2583" s="18" t="n"/>
      <c r="K2583" s="28">
        <f>IF($B2583="","",--TEXT($B2583,"yyyymm"))</f>
        <v/>
      </c>
      <c r="L2583" s="29">
        <f>IF($D2583="","",IFERROR(INDEX(类别属性,MATCH($D2583,类别表,0)),""))</f>
        <v/>
      </c>
      <c r="M2583" s="18" t="n"/>
      <c r="N2583" s="18" t="n"/>
      <c r="O2583" s="26" t="n"/>
      <c r="P2583" s="21">
        <f>IF($C2583="","",IF(ISNA(MATCH($C2583,账户表,0)),"※这个账户不在【基础资料】的账户档案里",IF($B2583="","※没填日期，这一笔不会进任何月份的报表",IF(AND($F2583&lt;&gt;"",$G2583&lt;&gt;""),"※收入和支出不能同时填",IF(AND(N($F2583)=0,N($G2583)=0),"※收入和支出都没填",IF(OR(N($F2583)&lt;0,N($G2583)&lt;0),"※金额不能填负数，方向反了就换一列填",IF($D2583="","※没填收支类别，分类报表会漏掉这一笔",IF(ISNA(MATCH($D2583,类别表,0)),"※收支类别不在【基础资料】的清单里",IF(AND($L2583="内部转账",$M2583=""),"△内部转账要在「对方账户」写上另一头",IF(AND($L2583="内部转账",$M2583=$C2583),"※对方账户跟本账户是同一个",IF(AND($L2583&lt;&gt;"内部转账",$M2583&lt;&gt;""),"△填了对方账户，但类别不是内部转账",IF($H2583&lt;0,"△这一笔之后该账户余额成负数了，核一下",""))))))))))))</f>
        <v/>
      </c>
    </row>
    <row r="2584">
      <c r="A2584" s="17">
        <f>IF($C2584="","",COUNTA($C$5:$C2584))</f>
        <v/>
      </c>
      <c r="B2584" s="20" t="n"/>
      <c r="C2584" s="18" t="n"/>
      <c r="D2584" s="18" t="n"/>
      <c r="E2584" s="26" t="n"/>
      <c r="F2584" s="19" t="n"/>
      <c r="G2584" s="19" t="n"/>
      <c r="H2584" s="27">
        <f>IF($C2584="","",ROUND(SUMIF(账户表,$C2584,账户期初)+SUMIFS($F$5:F2584,$C$5:C2584,$C2584)-SUMIFS($G$5:G2584,$C$5:C2584,$C2584),2))</f>
        <v/>
      </c>
      <c r="I2584" s="18" t="n"/>
      <c r="J2584" s="18" t="n"/>
      <c r="K2584" s="28">
        <f>IF($B2584="","",--TEXT($B2584,"yyyymm"))</f>
        <v/>
      </c>
      <c r="L2584" s="29">
        <f>IF($D2584="","",IFERROR(INDEX(类别属性,MATCH($D2584,类别表,0)),""))</f>
        <v/>
      </c>
      <c r="M2584" s="18" t="n"/>
      <c r="N2584" s="18" t="n"/>
      <c r="O2584" s="26" t="n"/>
      <c r="P2584" s="21">
        <f>IF($C2584="","",IF(ISNA(MATCH($C2584,账户表,0)),"※这个账户不在【基础资料】的账户档案里",IF($B2584="","※没填日期，这一笔不会进任何月份的报表",IF(AND($F2584&lt;&gt;"",$G2584&lt;&gt;""),"※收入和支出不能同时填",IF(AND(N($F2584)=0,N($G2584)=0),"※收入和支出都没填",IF(OR(N($F2584)&lt;0,N($G2584)&lt;0),"※金额不能填负数，方向反了就换一列填",IF($D2584="","※没填收支类别，分类报表会漏掉这一笔",IF(ISNA(MATCH($D2584,类别表,0)),"※收支类别不在【基础资料】的清单里",IF(AND($L2584="内部转账",$M2584=""),"△内部转账要在「对方账户」写上另一头",IF(AND($L2584="内部转账",$M2584=$C2584),"※对方账户跟本账户是同一个",IF(AND($L2584&lt;&gt;"内部转账",$M2584&lt;&gt;""),"△填了对方账户，但类别不是内部转账",IF($H2584&lt;0,"△这一笔之后该账户余额成负数了，核一下",""))))))))))))</f>
        <v/>
      </c>
    </row>
    <row r="2585">
      <c r="A2585" s="17">
        <f>IF($C2585="","",COUNTA($C$5:$C2585))</f>
        <v/>
      </c>
      <c r="B2585" s="20" t="n"/>
      <c r="C2585" s="18" t="n"/>
      <c r="D2585" s="18" t="n"/>
      <c r="E2585" s="26" t="n"/>
      <c r="F2585" s="19" t="n"/>
      <c r="G2585" s="19" t="n"/>
      <c r="H2585" s="27">
        <f>IF($C2585="","",ROUND(SUMIF(账户表,$C2585,账户期初)+SUMIFS($F$5:F2585,$C$5:C2585,$C2585)-SUMIFS($G$5:G2585,$C$5:C2585,$C2585),2))</f>
        <v/>
      </c>
      <c r="I2585" s="18" t="n"/>
      <c r="J2585" s="18" t="n"/>
      <c r="K2585" s="28">
        <f>IF($B2585="","",--TEXT($B2585,"yyyymm"))</f>
        <v/>
      </c>
      <c r="L2585" s="29">
        <f>IF($D2585="","",IFERROR(INDEX(类别属性,MATCH($D2585,类别表,0)),""))</f>
        <v/>
      </c>
      <c r="M2585" s="18" t="n"/>
      <c r="N2585" s="18" t="n"/>
      <c r="O2585" s="26" t="n"/>
      <c r="P2585" s="21">
        <f>IF($C2585="","",IF(ISNA(MATCH($C2585,账户表,0)),"※这个账户不在【基础资料】的账户档案里",IF($B2585="","※没填日期，这一笔不会进任何月份的报表",IF(AND($F2585&lt;&gt;"",$G2585&lt;&gt;""),"※收入和支出不能同时填",IF(AND(N($F2585)=0,N($G2585)=0),"※收入和支出都没填",IF(OR(N($F2585)&lt;0,N($G2585)&lt;0),"※金额不能填负数，方向反了就换一列填",IF($D2585="","※没填收支类别，分类报表会漏掉这一笔",IF(ISNA(MATCH($D2585,类别表,0)),"※收支类别不在【基础资料】的清单里",IF(AND($L2585="内部转账",$M2585=""),"△内部转账要在「对方账户」写上另一头",IF(AND($L2585="内部转账",$M2585=$C2585),"※对方账户跟本账户是同一个",IF(AND($L2585&lt;&gt;"内部转账",$M2585&lt;&gt;""),"△填了对方账户，但类别不是内部转账",IF($H2585&lt;0,"△这一笔之后该账户余额成负数了，核一下",""))))))))))))</f>
        <v/>
      </c>
    </row>
    <row r="2586">
      <c r="A2586" s="17">
        <f>IF($C2586="","",COUNTA($C$5:$C2586))</f>
        <v/>
      </c>
      <c r="B2586" s="20" t="n"/>
      <c r="C2586" s="18" t="n"/>
      <c r="D2586" s="18" t="n"/>
      <c r="E2586" s="26" t="n"/>
      <c r="F2586" s="19" t="n"/>
      <c r="G2586" s="19" t="n"/>
      <c r="H2586" s="27">
        <f>IF($C2586="","",ROUND(SUMIF(账户表,$C2586,账户期初)+SUMIFS($F$5:F2586,$C$5:C2586,$C2586)-SUMIFS($G$5:G2586,$C$5:C2586,$C2586),2))</f>
        <v/>
      </c>
      <c r="I2586" s="18" t="n"/>
      <c r="J2586" s="18" t="n"/>
      <c r="K2586" s="28">
        <f>IF($B2586="","",--TEXT($B2586,"yyyymm"))</f>
        <v/>
      </c>
      <c r="L2586" s="29">
        <f>IF($D2586="","",IFERROR(INDEX(类别属性,MATCH($D2586,类别表,0)),""))</f>
        <v/>
      </c>
      <c r="M2586" s="18" t="n"/>
      <c r="N2586" s="18" t="n"/>
      <c r="O2586" s="26" t="n"/>
      <c r="P2586" s="21">
        <f>IF($C2586="","",IF(ISNA(MATCH($C2586,账户表,0)),"※这个账户不在【基础资料】的账户档案里",IF($B2586="","※没填日期，这一笔不会进任何月份的报表",IF(AND($F2586&lt;&gt;"",$G2586&lt;&gt;""),"※收入和支出不能同时填",IF(AND(N($F2586)=0,N($G2586)=0),"※收入和支出都没填",IF(OR(N($F2586)&lt;0,N($G2586)&lt;0),"※金额不能填负数，方向反了就换一列填",IF($D2586="","※没填收支类别，分类报表会漏掉这一笔",IF(ISNA(MATCH($D2586,类别表,0)),"※收支类别不在【基础资料】的清单里",IF(AND($L2586="内部转账",$M2586=""),"△内部转账要在「对方账户」写上另一头",IF(AND($L2586="内部转账",$M2586=$C2586),"※对方账户跟本账户是同一个",IF(AND($L2586&lt;&gt;"内部转账",$M2586&lt;&gt;""),"△填了对方账户，但类别不是内部转账",IF($H2586&lt;0,"△这一笔之后该账户余额成负数了，核一下",""))))))))))))</f>
        <v/>
      </c>
    </row>
    <row r="2587">
      <c r="A2587" s="17">
        <f>IF($C2587="","",COUNTA($C$5:$C2587))</f>
        <v/>
      </c>
      <c r="B2587" s="20" t="n"/>
      <c r="C2587" s="18" t="n"/>
      <c r="D2587" s="18" t="n"/>
      <c r="E2587" s="26" t="n"/>
      <c r="F2587" s="19" t="n"/>
      <c r="G2587" s="19" t="n"/>
      <c r="H2587" s="27">
        <f>IF($C2587="","",ROUND(SUMIF(账户表,$C2587,账户期初)+SUMIFS($F$5:F2587,$C$5:C2587,$C2587)-SUMIFS($G$5:G2587,$C$5:C2587,$C2587),2))</f>
        <v/>
      </c>
      <c r="I2587" s="18" t="n"/>
      <c r="J2587" s="18" t="n"/>
      <c r="K2587" s="28">
        <f>IF($B2587="","",--TEXT($B2587,"yyyymm"))</f>
        <v/>
      </c>
      <c r="L2587" s="29">
        <f>IF($D2587="","",IFERROR(INDEX(类别属性,MATCH($D2587,类别表,0)),""))</f>
        <v/>
      </c>
      <c r="M2587" s="18" t="n"/>
      <c r="N2587" s="18" t="n"/>
      <c r="O2587" s="26" t="n"/>
      <c r="P2587" s="21">
        <f>IF($C2587="","",IF(ISNA(MATCH($C2587,账户表,0)),"※这个账户不在【基础资料】的账户档案里",IF($B2587="","※没填日期，这一笔不会进任何月份的报表",IF(AND($F2587&lt;&gt;"",$G2587&lt;&gt;""),"※收入和支出不能同时填",IF(AND(N($F2587)=0,N($G2587)=0),"※收入和支出都没填",IF(OR(N($F2587)&lt;0,N($G2587)&lt;0),"※金额不能填负数，方向反了就换一列填",IF($D2587="","※没填收支类别，分类报表会漏掉这一笔",IF(ISNA(MATCH($D2587,类别表,0)),"※收支类别不在【基础资料】的清单里",IF(AND($L2587="内部转账",$M2587=""),"△内部转账要在「对方账户」写上另一头",IF(AND($L2587="内部转账",$M2587=$C2587),"※对方账户跟本账户是同一个",IF(AND($L2587&lt;&gt;"内部转账",$M2587&lt;&gt;""),"△填了对方账户，但类别不是内部转账",IF($H2587&lt;0,"△这一笔之后该账户余额成负数了，核一下",""))))))))))))</f>
        <v/>
      </c>
    </row>
    <row r="2588">
      <c r="A2588" s="17">
        <f>IF($C2588="","",COUNTA($C$5:$C2588))</f>
        <v/>
      </c>
      <c r="B2588" s="20" t="n"/>
      <c r="C2588" s="18" t="n"/>
      <c r="D2588" s="18" t="n"/>
      <c r="E2588" s="26" t="n"/>
      <c r="F2588" s="19" t="n"/>
      <c r="G2588" s="19" t="n"/>
      <c r="H2588" s="27">
        <f>IF($C2588="","",ROUND(SUMIF(账户表,$C2588,账户期初)+SUMIFS($F$5:F2588,$C$5:C2588,$C2588)-SUMIFS($G$5:G2588,$C$5:C2588,$C2588),2))</f>
        <v/>
      </c>
      <c r="I2588" s="18" t="n"/>
      <c r="J2588" s="18" t="n"/>
      <c r="K2588" s="28">
        <f>IF($B2588="","",--TEXT($B2588,"yyyymm"))</f>
        <v/>
      </c>
      <c r="L2588" s="29">
        <f>IF($D2588="","",IFERROR(INDEX(类别属性,MATCH($D2588,类别表,0)),""))</f>
        <v/>
      </c>
      <c r="M2588" s="18" t="n"/>
      <c r="N2588" s="18" t="n"/>
      <c r="O2588" s="26" t="n"/>
      <c r="P2588" s="21">
        <f>IF($C2588="","",IF(ISNA(MATCH($C2588,账户表,0)),"※这个账户不在【基础资料】的账户档案里",IF($B2588="","※没填日期，这一笔不会进任何月份的报表",IF(AND($F2588&lt;&gt;"",$G2588&lt;&gt;""),"※收入和支出不能同时填",IF(AND(N($F2588)=0,N($G2588)=0),"※收入和支出都没填",IF(OR(N($F2588)&lt;0,N($G2588)&lt;0),"※金额不能填负数，方向反了就换一列填",IF($D2588="","※没填收支类别，分类报表会漏掉这一笔",IF(ISNA(MATCH($D2588,类别表,0)),"※收支类别不在【基础资料】的清单里",IF(AND($L2588="内部转账",$M2588=""),"△内部转账要在「对方账户」写上另一头",IF(AND($L2588="内部转账",$M2588=$C2588),"※对方账户跟本账户是同一个",IF(AND($L2588&lt;&gt;"内部转账",$M2588&lt;&gt;""),"△填了对方账户，但类别不是内部转账",IF($H2588&lt;0,"△这一笔之后该账户余额成负数了，核一下",""))))))))))))</f>
        <v/>
      </c>
    </row>
    <row r="2589">
      <c r="A2589" s="17">
        <f>IF($C2589="","",COUNTA($C$5:$C2589))</f>
        <v/>
      </c>
      <c r="B2589" s="20" t="n"/>
      <c r="C2589" s="18" t="n"/>
      <c r="D2589" s="18" t="n"/>
      <c r="E2589" s="26" t="n"/>
      <c r="F2589" s="19" t="n"/>
      <c r="G2589" s="19" t="n"/>
      <c r="H2589" s="27">
        <f>IF($C2589="","",ROUND(SUMIF(账户表,$C2589,账户期初)+SUMIFS($F$5:F2589,$C$5:C2589,$C2589)-SUMIFS($G$5:G2589,$C$5:C2589,$C2589),2))</f>
        <v/>
      </c>
      <c r="I2589" s="18" t="n"/>
      <c r="J2589" s="18" t="n"/>
      <c r="K2589" s="28">
        <f>IF($B2589="","",--TEXT($B2589,"yyyymm"))</f>
        <v/>
      </c>
      <c r="L2589" s="29">
        <f>IF($D2589="","",IFERROR(INDEX(类别属性,MATCH($D2589,类别表,0)),""))</f>
        <v/>
      </c>
      <c r="M2589" s="18" t="n"/>
      <c r="N2589" s="18" t="n"/>
      <c r="O2589" s="26" t="n"/>
      <c r="P2589" s="21">
        <f>IF($C2589="","",IF(ISNA(MATCH($C2589,账户表,0)),"※这个账户不在【基础资料】的账户档案里",IF($B2589="","※没填日期，这一笔不会进任何月份的报表",IF(AND($F2589&lt;&gt;"",$G2589&lt;&gt;""),"※收入和支出不能同时填",IF(AND(N($F2589)=0,N($G2589)=0),"※收入和支出都没填",IF(OR(N($F2589)&lt;0,N($G2589)&lt;0),"※金额不能填负数，方向反了就换一列填",IF($D2589="","※没填收支类别，分类报表会漏掉这一笔",IF(ISNA(MATCH($D2589,类别表,0)),"※收支类别不在【基础资料】的清单里",IF(AND($L2589="内部转账",$M2589=""),"△内部转账要在「对方账户」写上另一头",IF(AND($L2589="内部转账",$M2589=$C2589),"※对方账户跟本账户是同一个",IF(AND($L2589&lt;&gt;"内部转账",$M2589&lt;&gt;""),"△填了对方账户，但类别不是内部转账",IF($H2589&lt;0,"△这一笔之后该账户余额成负数了，核一下",""))))))))))))</f>
        <v/>
      </c>
    </row>
    <row r="2590">
      <c r="A2590" s="17">
        <f>IF($C2590="","",COUNTA($C$5:$C2590))</f>
        <v/>
      </c>
      <c r="B2590" s="20" t="n"/>
      <c r="C2590" s="18" t="n"/>
      <c r="D2590" s="18" t="n"/>
      <c r="E2590" s="26" t="n"/>
      <c r="F2590" s="19" t="n"/>
      <c r="G2590" s="19" t="n"/>
      <c r="H2590" s="27">
        <f>IF($C2590="","",ROUND(SUMIF(账户表,$C2590,账户期初)+SUMIFS($F$5:F2590,$C$5:C2590,$C2590)-SUMIFS($G$5:G2590,$C$5:C2590,$C2590),2))</f>
        <v/>
      </c>
      <c r="I2590" s="18" t="n"/>
      <c r="J2590" s="18" t="n"/>
      <c r="K2590" s="28">
        <f>IF($B2590="","",--TEXT($B2590,"yyyymm"))</f>
        <v/>
      </c>
      <c r="L2590" s="29">
        <f>IF($D2590="","",IFERROR(INDEX(类别属性,MATCH($D2590,类别表,0)),""))</f>
        <v/>
      </c>
      <c r="M2590" s="18" t="n"/>
      <c r="N2590" s="18" t="n"/>
      <c r="O2590" s="26" t="n"/>
      <c r="P2590" s="21">
        <f>IF($C2590="","",IF(ISNA(MATCH($C2590,账户表,0)),"※这个账户不在【基础资料】的账户档案里",IF($B2590="","※没填日期，这一笔不会进任何月份的报表",IF(AND($F2590&lt;&gt;"",$G2590&lt;&gt;""),"※收入和支出不能同时填",IF(AND(N($F2590)=0,N($G2590)=0),"※收入和支出都没填",IF(OR(N($F2590)&lt;0,N($G2590)&lt;0),"※金额不能填负数，方向反了就换一列填",IF($D2590="","※没填收支类别，分类报表会漏掉这一笔",IF(ISNA(MATCH($D2590,类别表,0)),"※收支类别不在【基础资料】的清单里",IF(AND($L2590="内部转账",$M2590=""),"△内部转账要在「对方账户」写上另一头",IF(AND($L2590="内部转账",$M2590=$C2590),"※对方账户跟本账户是同一个",IF(AND($L2590&lt;&gt;"内部转账",$M2590&lt;&gt;""),"△填了对方账户，但类别不是内部转账",IF($H2590&lt;0,"△这一笔之后该账户余额成负数了，核一下",""))))))))))))</f>
        <v/>
      </c>
    </row>
    <row r="2591">
      <c r="A2591" s="17">
        <f>IF($C2591="","",COUNTA($C$5:$C2591))</f>
        <v/>
      </c>
      <c r="B2591" s="20" t="n"/>
      <c r="C2591" s="18" t="n"/>
      <c r="D2591" s="18" t="n"/>
      <c r="E2591" s="26" t="n"/>
      <c r="F2591" s="19" t="n"/>
      <c r="G2591" s="19" t="n"/>
      <c r="H2591" s="27">
        <f>IF($C2591="","",ROUND(SUMIF(账户表,$C2591,账户期初)+SUMIFS($F$5:F2591,$C$5:C2591,$C2591)-SUMIFS($G$5:G2591,$C$5:C2591,$C2591),2))</f>
        <v/>
      </c>
      <c r="I2591" s="18" t="n"/>
      <c r="J2591" s="18" t="n"/>
      <c r="K2591" s="28">
        <f>IF($B2591="","",--TEXT($B2591,"yyyymm"))</f>
        <v/>
      </c>
      <c r="L2591" s="29">
        <f>IF($D2591="","",IFERROR(INDEX(类别属性,MATCH($D2591,类别表,0)),""))</f>
        <v/>
      </c>
      <c r="M2591" s="18" t="n"/>
      <c r="N2591" s="18" t="n"/>
      <c r="O2591" s="26" t="n"/>
      <c r="P2591" s="21">
        <f>IF($C2591="","",IF(ISNA(MATCH($C2591,账户表,0)),"※这个账户不在【基础资料】的账户档案里",IF($B2591="","※没填日期，这一笔不会进任何月份的报表",IF(AND($F2591&lt;&gt;"",$G2591&lt;&gt;""),"※收入和支出不能同时填",IF(AND(N($F2591)=0,N($G2591)=0),"※收入和支出都没填",IF(OR(N($F2591)&lt;0,N($G2591)&lt;0),"※金额不能填负数，方向反了就换一列填",IF($D2591="","※没填收支类别，分类报表会漏掉这一笔",IF(ISNA(MATCH($D2591,类别表,0)),"※收支类别不在【基础资料】的清单里",IF(AND($L2591="内部转账",$M2591=""),"△内部转账要在「对方账户」写上另一头",IF(AND($L2591="内部转账",$M2591=$C2591),"※对方账户跟本账户是同一个",IF(AND($L2591&lt;&gt;"内部转账",$M2591&lt;&gt;""),"△填了对方账户，但类别不是内部转账",IF($H2591&lt;0,"△这一笔之后该账户余额成负数了，核一下",""))))))))))))</f>
        <v/>
      </c>
    </row>
    <row r="2592">
      <c r="A2592" s="17">
        <f>IF($C2592="","",COUNTA($C$5:$C2592))</f>
        <v/>
      </c>
      <c r="B2592" s="20" t="n"/>
      <c r="C2592" s="18" t="n"/>
      <c r="D2592" s="18" t="n"/>
      <c r="E2592" s="26" t="n"/>
      <c r="F2592" s="19" t="n"/>
      <c r="G2592" s="19" t="n"/>
      <c r="H2592" s="27">
        <f>IF($C2592="","",ROUND(SUMIF(账户表,$C2592,账户期初)+SUMIFS($F$5:F2592,$C$5:C2592,$C2592)-SUMIFS($G$5:G2592,$C$5:C2592,$C2592),2))</f>
        <v/>
      </c>
      <c r="I2592" s="18" t="n"/>
      <c r="J2592" s="18" t="n"/>
      <c r="K2592" s="28">
        <f>IF($B2592="","",--TEXT($B2592,"yyyymm"))</f>
        <v/>
      </c>
      <c r="L2592" s="29">
        <f>IF($D2592="","",IFERROR(INDEX(类别属性,MATCH($D2592,类别表,0)),""))</f>
        <v/>
      </c>
      <c r="M2592" s="18" t="n"/>
      <c r="N2592" s="18" t="n"/>
      <c r="O2592" s="26" t="n"/>
      <c r="P2592" s="21">
        <f>IF($C2592="","",IF(ISNA(MATCH($C2592,账户表,0)),"※这个账户不在【基础资料】的账户档案里",IF($B2592="","※没填日期，这一笔不会进任何月份的报表",IF(AND($F2592&lt;&gt;"",$G2592&lt;&gt;""),"※收入和支出不能同时填",IF(AND(N($F2592)=0,N($G2592)=0),"※收入和支出都没填",IF(OR(N($F2592)&lt;0,N($G2592)&lt;0),"※金额不能填负数，方向反了就换一列填",IF($D2592="","※没填收支类别，分类报表会漏掉这一笔",IF(ISNA(MATCH($D2592,类别表,0)),"※收支类别不在【基础资料】的清单里",IF(AND($L2592="内部转账",$M2592=""),"△内部转账要在「对方账户」写上另一头",IF(AND($L2592="内部转账",$M2592=$C2592),"※对方账户跟本账户是同一个",IF(AND($L2592&lt;&gt;"内部转账",$M2592&lt;&gt;""),"△填了对方账户，但类别不是内部转账",IF($H2592&lt;0,"△这一笔之后该账户余额成负数了，核一下",""))))))))))))</f>
        <v/>
      </c>
    </row>
    <row r="2593">
      <c r="A2593" s="17">
        <f>IF($C2593="","",COUNTA($C$5:$C2593))</f>
        <v/>
      </c>
      <c r="B2593" s="20" t="n"/>
      <c r="C2593" s="18" t="n"/>
      <c r="D2593" s="18" t="n"/>
      <c r="E2593" s="26" t="n"/>
      <c r="F2593" s="19" t="n"/>
      <c r="G2593" s="19" t="n"/>
      <c r="H2593" s="27">
        <f>IF($C2593="","",ROUND(SUMIF(账户表,$C2593,账户期初)+SUMIFS($F$5:F2593,$C$5:C2593,$C2593)-SUMIFS($G$5:G2593,$C$5:C2593,$C2593),2))</f>
        <v/>
      </c>
      <c r="I2593" s="18" t="n"/>
      <c r="J2593" s="18" t="n"/>
      <c r="K2593" s="28">
        <f>IF($B2593="","",--TEXT($B2593,"yyyymm"))</f>
        <v/>
      </c>
      <c r="L2593" s="29">
        <f>IF($D2593="","",IFERROR(INDEX(类别属性,MATCH($D2593,类别表,0)),""))</f>
        <v/>
      </c>
      <c r="M2593" s="18" t="n"/>
      <c r="N2593" s="18" t="n"/>
      <c r="O2593" s="26" t="n"/>
      <c r="P2593" s="21">
        <f>IF($C2593="","",IF(ISNA(MATCH($C2593,账户表,0)),"※这个账户不在【基础资料】的账户档案里",IF($B2593="","※没填日期，这一笔不会进任何月份的报表",IF(AND($F2593&lt;&gt;"",$G2593&lt;&gt;""),"※收入和支出不能同时填",IF(AND(N($F2593)=0,N($G2593)=0),"※收入和支出都没填",IF(OR(N($F2593)&lt;0,N($G2593)&lt;0),"※金额不能填负数，方向反了就换一列填",IF($D2593="","※没填收支类别，分类报表会漏掉这一笔",IF(ISNA(MATCH($D2593,类别表,0)),"※收支类别不在【基础资料】的清单里",IF(AND($L2593="内部转账",$M2593=""),"△内部转账要在「对方账户」写上另一头",IF(AND($L2593="内部转账",$M2593=$C2593),"※对方账户跟本账户是同一个",IF(AND($L2593&lt;&gt;"内部转账",$M2593&lt;&gt;""),"△填了对方账户，但类别不是内部转账",IF($H2593&lt;0,"△这一笔之后该账户余额成负数了，核一下",""))))))))))))</f>
        <v/>
      </c>
    </row>
    <row r="2594">
      <c r="A2594" s="17">
        <f>IF($C2594="","",COUNTA($C$5:$C2594))</f>
        <v/>
      </c>
      <c r="B2594" s="20" t="n"/>
      <c r="C2594" s="18" t="n"/>
      <c r="D2594" s="18" t="n"/>
      <c r="E2594" s="26" t="n"/>
      <c r="F2594" s="19" t="n"/>
      <c r="G2594" s="19" t="n"/>
      <c r="H2594" s="27">
        <f>IF($C2594="","",ROUND(SUMIF(账户表,$C2594,账户期初)+SUMIFS($F$5:F2594,$C$5:C2594,$C2594)-SUMIFS($G$5:G2594,$C$5:C2594,$C2594),2))</f>
        <v/>
      </c>
      <c r="I2594" s="18" t="n"/>
      <c r="J2594" s="18" t="n"/>
      <c r="K2594" s="28">
        <f>IF($B2594="","",--TEXT($B2594,"yyyymm"))</f>
        <v/>
      </c>
      <c r="L2594" s="29">
        <f>IF($D2594="","",IFERROR(INDEX(类别属性,MATCH($D2594,类别表,0)),""))</f>
        <v/>
      </c>
      <c r="M2594" s="18" t="n"/>
      <c r="N2594" s="18" t="n"/>
      <c r="O2594" s="26" t="n"/>
      <c r="P2594" s="21">
        <f>IF($C2594="","",IF(ISNA(MATCH($C2594,账户表,0)),"※这个账户不在【基础资料】的账户档案里",IF($B2594="","※没填日期，这一笔不会进任何月份的报表",IF(AND($F2594&lt;&gt;"",$G2594&lt;&gt;""),"※收入和支出不能同时填",IF(AND(N($F2594)=0,N($G2594)=0),"※收入和支出都没填",IF(OR(N($F2594)&lt;0,N($G2594)&lt;0),"※金额不能填负数，方向反了就换一列填",IF($D2594="","※没填收支类别，分类报表会漏掉这一笔",IF(ISNA(MATCH($D2594,类别表,0)),"※收支类别不在【基础资料】的清单里",IF(AND($L2594="内部转账",$M2594=""),"△内部转账要在「对方账户」写上另一头",IF(AND($L2594="内部转账",$M2594=$C2594),"※对方账户跟本账户是同一个",IF(AND($L2594&lt;&gt;"内部转账",$M2594&lt;&gt;""),"△填了对方账户，但类别不是内部转账",IF($H2594&lt;0,"△这一笔之后该账户余额成负数了，核一下",""))))))))))))</f>
        <v/>
      </c>
    </row>
    <row r="2595">
      <c r="A2595" s="17">
        <f>IF($C2595="","",COUNTA($C$5:$C2595))</f>
        <v/>
      </c>
      <c r="B2595" s="20" t="n"/>
      <c r="C2595" s="18" t="n"/>
      <c r="D2595" s="18" t="n"/>
      <c r="E2595" s="26" t="n"/>
      <c r="F2595" s="19" t="n"/>
      <c r="G2595" s="19" t="n"/>
      <c r="H2595" s="27">
        <f>IF($C2595="","",ROUND(SUMIF(账户表,$C2595,账户期初)+SUMIFS($F$5:F2595,$C$5:C2595,$C2595)-SUMIFS($G$5:G2595,$C$5:C2595,$C2595),2))</f>
        <v/>
      </c>
      <c r="I2595" s="18" t="n"/>
      <c r="J2595" s="18" t="n"/>
      <c r="K2595" s="28">
        <f>IF($B2595="","",--TEXT($B2595,"yyyymm"))</f>
        <v/>
      </c>
      <c r="L2595" s="29">
        <f>IF($D2595="","",IFERROR(INDEX(类别属性,MATCH($D2595,类别表,0)),""))</f>
        <v/>
      </c>
      <c r="M2595" s="18" t="n"/>
      <c r="N2595" s="18" t="n"/>
      <c r="O2595" s="26" t="n"/>
      <c r="P2595" s="21">
        <f>IF($C2595="","",IF(ISNA(MATCH($C2595,账户表,0)),"※这个账户不在【基础资料】的账户档案里",IF($B2595="","※没填日期，这一笔不会进任何月份的报表",IF(AND($F2595&lt;&gt;"",$G2595&lt;&gt;""),"※收入和支出不能同时填",IF(AND(N($F2595)=0,N($G2595)=0),"※收入和支出都没填",IF(OR(N($F2595)&lt;0,N($G2595)&lt;0),"※金额不能填负数，方向反了就换一列填",IF($D2595="","※没填收支类别，分类报表会漏掉这一笔",IF(ISNA(MATCH($D2595,类别表,0)),"※收支类别不在【基础资料】的清单里",IF(AND($L2595="内部转账",$M2595=""),"△内部转账要在「对方账户」写上另一头",IF(AND($L2595="内部转账",$M2595=$C2595),"※对方账户跟本账户是同一个",IF(AND($L2595&lt;&gt;"内部转账",$M2595&lt;&gt;""),"△填了对方账户，但类别不是内部转账",IF($H2595&lt;0,"△这一笔之后该账户余额成负数了，核一下",""))))))))))))</f>
        <v/>
      </c>
    </row>
    <row r="2596">
      <c r="A2596" s="17">
        <f>IF($C2596="","",COUNTA($C$5:$C2596))</f>
        <v/>
      </c>
      <c r="B2596" s="20" t="n"/>
      <c r="C2596" s="18" t="n"/>
      <c r="D2596" s="18" t="n"/>
      <c r="E2596" s="26" t="n"/>
      <c r="F2596" s="19" t="n"/>
      <c r="G2596" s="19" t="n"/>
      <c r="H2596" s="27">
        <f>IF($C2596="","",ROUND(SUMIF(账户表,$C2596,账户期初)+SUMIFS($F$5:F2596,$C$5:C2596,$C2596)-SUMIFS($G$5:G2596,$C$5:C2596,$C2596),2))</f>
        <v/>
      </c>
      <c r="I2596" s="18" t="n"/>
      <c r="J2596" s="18" t="n"/>
      <c r="K2596" s="28">
        <f>IF($B2596="","",--TEXT($B2596,"yyyymm"))</f>
        <v/>
      </c>
      <c r="L2596" s="29">
        <f>IF($D2596="","",IFERROR(INDEX(类别属性,MATCH($D2596,类别表,0)),""))</f>
        <v/>
      </c>
      <c r="M2596" s="18" t="n"/>
      <c r="N2596" s="18" t="n"/>
      <c r="O2596" s="26" t="n"/>
      <c r="P2596" s="21">
        <f>IF($C2596="","",IF(ISNA(MATCH($C2596,账户表,0)),"※这个账户不在【基础资料】的账户档案里",IF($B2596="","※没填日期，这一笔不会进任何月份的报表",IF(AND($F2596&lt;&gt;"",$G2596&lt;&gt;""),"※收入和支出不能同时填",IF(AND(N($F2596)=0,N($G2596)=0),"※收入和支出都没填",IF(OR(N($F2596)&lt;0,N($G2596)&lt;0),"※金额不能填负数，方向反了就换一列填",IF($D2596="","※没填收支类别，分类报表会漏掉这一笔",IF(ISNA(MATCH($D2596,类别表,0)),"※收支类别不在【基础资料】的清单里",IF(AND($L2596="内部转账",$M2596=""),"△内部转账要在「对方账户」写上另一头",IF(AND($L2596="内部转账",$M2596=$C2596),"※对方账户跟本账户是同一个",IF(AND($L2596&lt;&gt;"内部转账",$M2596&lt;&gt;""),"△填了对方账户，但类别不是内部转账",IF($H2596&lt;0,"△这一笔之后该账户余额成负数了，核一下",""))))))))))))</f>
        <v/>
      </c>
    </row>
    <row r="2597">
      <c r="A2597" s="17">
        <f>IF($C2597="","",COUNTA($C$5:$C2597))</f>
        <v/>
      </c>
      <c r="B2597" s="20" t="n"/>
      <c r="C2597" s="18" t="n"/>
      <c r="D2597" s="18" t="n"/>
      <c r="E2597" s="26" t="n"/>
      <c r="F2597" s="19" t="n"/>
      <c r="G2597" s="19" t="n"/>
      <c r="H2597" s="27">
        <f>IF($C2597="","",ROUND(SUMIF(账户表,$C2597,账户期初)+SUMIFS($F$5:F2597,$C$5:C2597,$C2597)-SUMIFS($G$5:G2597,$C$5:C2597,$C2597),2))</f>
        <v/>
      </c>
      <c r="I2597" s="18" t="n"/>
      <c r="J2597" s="18" t="n"/>
      <c r="K2597" s="28">
        <f>IF($B2597="","",--TEXT($B2597,"yyyymm"))</f>
        <v/>
      </c>
      <c r="L2597" s="29">
        <f>IF($D2597="","",IFERROR(INDEX(类别属性,MATCH($D2597,类别表,0)),""))</f>
        <v/>
      </c>
      <c r="M2597" s="18" t="n"/>
      <c r="N2597" s="18" t="n"/>
      <c r="O2597" s="26" t="n"/>
      <c r="P2597" s="21">
        <f>IF($C2597="","",IF(ISNA(MATCH($C2597,账户表,0)),"※这个账户不在【基础资料】的账户档案里",IF($B2597="","※没填日期，这一笔不会进任何月份的报表",IF(AND($F2597&lt;&gt;"",$G2597&lt;&gt;""),"※收入和支出不能同时填",IF(AND(N($F2597)=0,N($G2597)=0),"※收入和支出都没填",IF(OR(N($F2597)&lt;0,N($G2597)&lt;0),"※金额不能填负数，方向反了就换一列填",IF($D2597="","※没填收支类别，分类报表会漏掉这一笔",IF(ISNA(MATCH($D2597,类别表,0)),"※收支类别不在【基础资料】的清单里",IF(AND($L2597="内部转账",$M2597=""),"△内部转账要在「对方账户」写上另一头",IF(AND($L2597="内部转账",$M2597=$C2597),"※对方账户跟本账户是同一个",IF(AND($L2597&lt;&gt;"内部转账",$M2597&lt;&gt;""),"△填了对方账户，但类别不是内部转账",IF($H2597&lt;0,"△这一笔之后该账户余额成负数了，核一下",""))))))))))))</f>
        <v/>
      </c>
    </row>
    <row r="2598">
      <c r="A2598" s="17">
        <f>IF($C2598="","",COUNTA($C$5:$C2598))</f>
        <v/>
      </c>
      <c r="B2598" s="20" t="n"/>
      <c r="C2598" s="18" t="n"/>
      <c r="D2598" s="18" t="n"/>
      <c r="E2598" s="26" t="n"/>
      <c r="F2598" s="19" t="n"/>
      <c r="G2598" s="19" t="n"/>
      <c r="H2598" s="27">
        <f>IF($C2598="","",ROUND(SUMIF(账户表,$C2598,账户期初)+SUMIFS($F$5:F2598,$C$5:C2598,$C2598)-SUMIFS($G$5:G2598,$C$5:C2598,$C2598),2))</f>
        <v/>
      </c>
      <c r="I2598" s="18" t="n"/>
      <c r="J2598" s="18" t="n"/>
      <c r="K2598" s="28">
        <f>IF($B2598="","",--TEXT($B2598,"yyyymm"))</f>
        <v/>
      </c>
      <c r="L2598" s="29">
        <f>IF($D2598="","",IFERROR(INDEX(类别属性,MATCH($D2598,类别表,0)),""))</f>
        <v/>
      </c>
      <c r="M2598" s="18" t="n"/>
      <c r="N2598" s="18" t="n"/>
      <c r="O2598" s="26" t="n"/>
      <c r="P2598" s="21">
        <f>IF($C2598="","",IF(ISNA(MATCH($C2598,账户表,0)),"※这个账户不在【基础资料】的账户档案里",IF($B2598="","※没填日期，这一笔不会进任何月份的报表",IF(AND($F2598&lt;&gt;"",$G2598&lt;&gt;""),"※收入和支出不能同时填",IF(AND(N($F2598)=0,N($G2598)=0),"※收入和支出都没填",IF(OR(N($F2598)&lt;0,N($G2598)&lt;0),"※金额不能填负数，方向反了就换一列填",IF($D2598="","※没填收支类别，分类报表会漏掉这一笔",IF(ISNA(MATCH($D2598,类别表,0)),"※收支类别不在【基础资料】的清单里",IF(AND($L2598="内部转账",$M2598=""),"△内部转账要在「对方账户」写上另一头",IF(AND($L2598="内部转账",$M2598=$C2598),"※对方账户跟本账户是同一个",IF(AND($L2598&lt;&gt;"内部转账",$M2598&lt;&gt;""),"△填了对方账户，但类别不是内部转账",IF($H2598&lt;0,"△这一笔之后该账户余额成负数了，核一下",""))))))))))))</f>
        <v/>
      </c>
    </row>
    <row r="2599">
      <c r="A2599" s="17">
        <f>IF($C2599="","",COUNTA($C$5:$C2599))</f>
        <v/>
      </c>
      <c r="B2599" s="20" t="n"/>
      <c r="C2599" s="18" t="n"/>
      <c r="D2599" s="18" t="n"/>
      <c r="E2599" s="26" t="n"/>
      <c r="F2599" s="19" t="n"/>
      <c r="G2599" s="19" t="n"/>
      <c r="H2599" s="27">
        <f>IF($C2599="","",ROUND(SUMIF(账户表,$C2599,账户期初)+SUMIFS($F$5:F2599,$C$5:C2599,$C2599)-SUMIFS($G$5:G2599,$C$5:C2599,$C2599),2))</f>
        <v/>
      </c>
      <c r="I2599" s="18" t="n"/>
      <c r="J2599" s="18" t="n"/>
      <c r="K2599" s="28">
        <f>IF($B2599="","",--TEXT($B2599,"yyyymm"))</f>
        <v/>
      </c>
      <c r="L2599" s="29">
        <f>IF($D2599="","",IFERROR(INDEX(类别属性,MATCH($D2599,类别表,0)),""))</f>
        <v/>
      </c>
      <c r="M2599" s="18" t="n"/>
      <c r="N2599" s="18" t="n"/>
      <c r="O2599" s="26" t="n"/>
      <c r="P2599" s="21">
        <f>IF($C2599="","",IF(ISNA(MATCH($C2599,账户表,0)),"※这个账户不在【基础资料】的账户档案里",IF($B2599="","※没填日期，这一笔不会进任何月份的报表",IF(AND($F2599&lt;&gt;"",$G2599&lt;&gt;""),"※收入和支出不能同时填",IF(AND(N($F2599)=0,N($G2599)=0),"※收入和支出都没填",IF(OR(N($F2599)&lt;0,N($G2599)&lt;0),"※金额不能填负数，方向反了就换一列填",IF($D2599="","※没填收支类别，分类报表会漏掉这一笔",IF(ISNA(MATCH($D2599,类别表,0)),"※收支类别不在【基础资料】的清单里",IF(AND($L2599="内部转账",$M2599=""),"△内部转账要在「对方账户」写上另一头",IF(AND($L2599="内部转账",$M2599=$C2599),"※对方账户跟本账户是同一个",IF(AND($L2599&lt;&gt;"内部转账",$M2599&lt;&gt;""),"△填了对方账户，但类别不是内部转账",IF($H2599&lt;0,"△这一笔之后该账户余额成负数了，核一下",""))))))))))))</f>
        <v/>
      </c>
    </row>
    <row r="2600">
      <c r="A2600" s="17">
        <f>IF($C2600="","",COUNTA($C$5:$C2600))</f>
        <v/>
      </c>
      <c r="B2600" s="20" t="n"/>
      <c r="C2600" s="18" t="n"/>
      <c r="D2600" s="18" t="n"/>
      <c r="E2600" s="26" t="n"/>
      <c r="F2600" s="19" t="n"/>
      <c r="G2600" s="19" t="n"/>
      <c r="H2600" s="27">
        <f>IF($C2600="","",ROUND(SUMIF(账户表,$C2600,账户期初)+SUMIFS($F$5:F2600,$C$5:C2600,$C2600)-SUMIFS($G$5:G2600,$C$5:C2600,$C2600),2))</f>
        <v/>
      </c>
      <c r="I2600" s="18" t="n"/>
      <c r="J2600" s="18" t="n"/>
      <c r="K2600" s="28">
        <f>IF($B2600="","",--TEXT($B2600,"yyyymm"))</f>
        <v/>
      </c>
      <c r="L2600" s="29">
        <f>IF($D2600="","",IFERROR(INDEX(类别属性,MATCH($D2600,类别表,0)),""))</f>
        <v/>
      </c>
      <c r="M2600" s="18" t="n"/>
      <c r="N2600" s="18" t="n"/>
      <c r="O2600" s="26" t="n"/>
      <c r="P2600" s="21">
        <f>IF($C2600="","",IF(ISNA(MATCH($C2600,账户表,0)),"※这个账户不在【基础资料】的账户档案里",IF($B2600="","※没填日期，这一笔不会进任何月份的报表",IF(AND($F2600&lt;&gt;"",$G2600&lt;&gt;""),"※收入和支出不能同时填",IF(AND(N($F2600)=0,N($G2600)=0),"※收入和支出都没填",IF(OR(N($F2600)&lt;0,N($G2600)&lt;0),"※金额不能填负数，方向反了就换一列填",IF($D2600="","※没填收支类别，分类报表会漏掉这一笔",IF(ISNA(MATCH($D2600,类别表,0)),"※收支类别不在【基础资料】的清单里",IF(AND($L2600="内部转账",$M2600=""),"△内部转账要在「对方账户」写上另一头",IF(AND($L2600="内部转账",$M2600=$C2600),"※对方账户跟本账户是同一个",IF(AND($L2600&lt;&gt;"内部转账",$M2600&lt;&gt;""),"△填了对方账户，但类别不是内部转账",IF($H2600&lt;0,"△这一笔之后该账户余额成负数了，核一下",""))))))))))))</f>
        <v/>
      </c>
    </row>
    <row r="2601">
      <c r="A2601" s="17">
        <f>IF($C2601="","",COUNTA($C$5:$C2601))</f>
        <v/>
      </c>
      <c r="B2601" s="20" t="n"/>
      <c r="C2601" s="18" t="n"/>
      <c r="D2601" s="18" t="n"/>
      <c r="E2601" s="26" t="n"/>
      <c r="F2601" s="19" t="n"/>
      <c r="G2601" s="19" t="n"/>
      <c r="H2601" s="27">
        <f>IF($C2601="","",ROUND(SUMIF(账户表,$C2601,账户期初)+SUMIFS($F$5:F2601,$C$5:C2601,$C2601)-SUMIFS($G$5:G2601,$C$5:C2601,$C2601),2))</f>
        <v/>
      </c>
      <c r="I2601" s="18" t="n"/>
      <c r="J2601" s="18" t="n"/>
      <c r="K2601" s="28">
        <f>IF($B2601="","",--TEXT($B2601,"yyyymm"))</f>
        <v/>
      </c>
      <c r="L2601" s="29">
        <f>IF($D2601="","",IFERROR(INDEX(类别属性,MATCH($D2601,类别表,0)),""))</f>
        <v/>
      </c>
      <c r="M2601" s="18" t="n"/>
      <c r="N2601" s="18" t="n"/>
      <c r="O2601" s="26" t="n"/>
      <c r="P2601" s="21">
        <f>IF($C2601="","",IF(ISNA(MATCH($C2601,账户表,0)),"※这个账户不在【基础资料】的账户档案里",IF($B2601="","※没填日期，这一笔不会进任何月份的报表",IF(AND($F2601&lt;&gt;"",$G2601&lt;&gt;""),"※收入和支出不能同时填",IF(AND(N($F2601)=0,N($G2601)=0),"※收入和支出都没填",IF(OR(N($F2601)&lt;0,N($G2601)&lt;0),"※金额不能填负数，方向反了就换一列填",IF($D2601="","※没填收支类别，分类报表会漏掉这一笔",IF(ISNA(MATCH($D2601,类别表,0)),"※收支类别不在【基础资料】的清单里",IF(AND($L2601="内部转账",$M2601=""),"△内部转账要在「对方账户」写上另一头",IF(AND($L2601="内部转账",$M2601=$C2601),"※对方账户跟本账户是同一个",IF(AND($L2601&lt;&gt;"内部转账",$M2601&lt;&gt;""),"△填了对方账户，但类别不是内部转账",IF($H2601&lt;0,"△这一笔之后该账户余额成负数了，核一下",""))))))))))))</f>
        <v/>
      </c>
    </row>
    <row r="2602">
      <c r="A2602" s="17">
        <f>IF($C2602="","",COUNTA($C$5:$C2602))</f>
        <v/>
      </c>
      <c r="B2602" s="20" t="n"/>
      <c r="C2602" s="18" t="n"/>
      <c r="D2602" s="18" t="n"/>
      <c r="E2602" s="26" t="n"/>
      <c r="F2602" s="19" t="n"/>
      <c r="G2602" s="19" t="n"/>
      <c r="H2602" s="27">
        <f>IF($C2602="","",ROUND(SUMIF(账户表,$C2602,账户期初)+SUMIFS($F$5:F2602,$C$5:C2602,$C2602)-SUMIFS($G$5:G2602,$C$5:C2602,$C2602),2))</f>
        <v/>
      </c>
      <c r="I2602" s="18" t="n"/>
      <c r="J2602" s="18" t="n"/>
      <c r="K2602" s="28">
        <f>IF($B2602="","",--TEXT($B2602,"yyyymm"))</f>
        <v/>
      </c>
      <c r="L2602" s="29">
        <f>IF($D2602="","",IFERROR(INDEX(类别属性,MATCH($D2602,类别表,0)),""))</f>
        <v/>
      </c>
      <c r="M2602" s="18" t="n"/>
      <c r="N2602" s="18" t="n"/>
      <c r="O2602" s="26" t="n"/>
      <c r="P2602" s="21">
        <f>IF($C2602="","",IF(ISNA(MATCH($C2602,账户表,0)),"※这个账户不在【基础资料】的账户档案里",IF($B2602="","※没填日期，这一笔不会进任何月份的报表",IF(AND($F2602&lt;&gt;"",$G2602&lt;&gt;""),"※收入和支出不能同时填",IF(AND(N($F2602)=0,N($G2602)=0),"※收入和支出都没填",IF(OR(N($F2602)&lt;0,N($G2602)&lt;0),"※金额不能填负数，方向反了就换一列填",IF($D2602="","※没填收支类别，分类报表会漏掉这一笔",IF(ISNA(MATCH($D2602,类别表,0)),"※收支类别不在【基础资料】的清单里",IF(AND($L2602="内部转账",$M2602=""),"△内部转账要在「对方账户」写上另一头",IF(AND($L2602="内部转账",$M2602=$C2602),"※对方账户跟本账户是同一个",IF(AND($L2602&lt;&gt;"内部转账",$M2602&lt;&gt;""),"△填了对方账户，但类别不是内部转账",IF($H2602&lt;0,"△这一笔之后该账户余额成负数了，核一下",""))))))))))))</f>
        <v/>
      </c>
    </row>
    <row r="2603">
      <c r="A2603" s="17">
        <f>IF($C2603="","",COUNTA($C$5:$C2603))</f>
        <v/>
      </c>
      <c r="B2603" s="20" t="n"/>
      <c r="C2603" s="18" t="n"/>
      <c r="D2603" s="18" t="n"/>
      <c r="E2603" s="26" t="n"/>
      <c r="F2603" s="19" t="n"/>
      <c r="G2603" s="19" t="n"/>
      <c r="H2603" s="27">
        <f>IF($C2603="","",ROUND(SUMIF(账户表,$C2603,账户期初)+SUMIFS($F$5:F2603,$C$5:C2603,$C2603)-SUMIFS($G$5:G2603,$C$5:C2603,$C2603),2))</f>
        <v/>
      </c>
      <c r="I2603" s="18" t="n"/>
      <c r="J2603" s="18" t="n"/>
      <c r="K2603" s="28">
        <f>IF($B2603="","",--TEXT($B2603,"yyyymm"))</f>
        <v/>
      </c>
      <c r="L2603" s="29">
        <f>IF($D2603="","",IFERROR(INDEX(类别属性,MATCH($D2603,类别表,0)),""))</f>
        <v/>
      </c>
      <c r="M2603" s="18" t="n"/>
      <c r="N2603" s="18" t="n"/>
      <c r="O2603" s="26" t="n"/>
      <c r="P2603" s="21">
        <f>IF($C2603="","",IF(ISNA(MATCH($C2603,账户表,0)),"※这个账户不在【基础资料】的账户档案里",IF($B2603="","※没填日期，这一笔不会进任何月份的报表",IF(AND($F2603&lt;&gt;"",$G2603&lt;&gt;""),"※收入和支出不能同时填",IF(AND(N($F2603)=0,N($G2603)=0),"※收入和支出都没填",IF(OR(N($F2603)&lt;0,N($G2603)&lt;0),"※金额不能填负数，方向反了就换一列填",IF($D2603="","※没填收支类别，分类报表会漏掉这一笔",IF(ISNA(MATCH($D2603,类别表,0)),"※收支类别不在【基础资料】的清单里",IF(AND($L2603="内部转账",$M2603=""),"△内部转账要在「对方账户」写上另一头",IF(AND($L2603="内部转账",$M2603=$C2603),"※对方账户跟本账户是同一个",IF(AND($L2603&lt;&gt;"内部转账",$M2603&lt;&gt;""),"△填了对方账户，但类别不是内部转账",IF($H2603&lt;0,"△这一笔之后该账户余额成负数了，核一下",""))))))))))))</f>
        <v/>
      </c>
    </row>
    <row r="2604">
      <c r="A2604" s="17">
        <f>IF($C2604="","",COUNTA($C$5:$C2604))</f>
        <v/>
      </c>
      <c r="B2604" s="20" t="n"/>
      <c r="C2604" s="18" t="n"/>
      <c r="D2604" s="18" t="n"/>
      <c r="E2604" s="26" t="n"/>
      <c r="F2604" s="19" t="n"/>
      <c r="G2604" s="19" t="n"/>
      <c r="H2604" s="27">
        <f>IF($C2604="","",ROUND(SUMIF(账户表,$C2604,账户期初)+SUMIFS($F$5:F2604,$C$5:C2604,$C2604)-SUMIFS($G$5:G2604,$C$5:C2604,$C2604),2))</f>
        <v/>
      </c>
      <c r="I2604" s="18" t="n"/>
      <c r="J2604" s="18" t="n"/>
      <c r="K2604" s="28">
        <f>IF($B2604="","",--TEXT($B2604,"yyyymm"))</f>
        <v/>
      </c>
      <c r="L2604" s="29">
        <f>IF($D2604="","",IFERROR(INDEX(类别属性,MATCH($D2604,类别表,0)),""))</f>
        <v/>
      </c>
      <c r="M2604" s="18" t="n"/>
      <c r="N2604" s="18" t="n"/>
      <c r="O2604" s="26" t="n"/>
      <c r="P2604" s="21">
        <f>IF($C2604="","",IF(ISNA(MATCH($C2604,账户表,0)),"※这个账户不在【基础资料】的账户档案里",IF($B2604="","※没填日期，这一笔不会进任何月份的报表",IF(AND($F2604&lt;&gt;"",$G2604&lt;&gt;""),"※收入和支出不能同时填",IF(AND(N($F2604)=0,N($G2604)=0),"※收入和支出都没填",IF(OR(N($F2604)&lt;0,N($G2604)&lt;0),"※金额不能填负数，方向反了就换一列填",IF($D2604="","※没填收支类别，分类报表会漏掉这一笔",IF(ISNA(MATCH($D2604,类别表,0)),"※收支类别不在【基础资料】的清单里",IF(AND($L2604="内部转账",$M2604=""),"△内部转账要在「对方账户」写上另一头",IF(AND($L2604="内部转账",$M2604=$C2604),"※对方账户跟本账户是同一个",IF(AND($L2604&lt;&gt;"内部转账",$M2604&lt;&gt;""),"△填了对方账户，但类别不是内部转账",IF($H2604&lt;0,"△这一笔之后该账户余额成负数了，核一下",""))))))))))))</f>
        <v/>
      </c>
    </row>
    <row r="2605">
      <c r="A2605" s="17">
        <f>IF($C2605="","",COUNTA($C$5:$C2605))</f>
        <v/>
      </c>
      <c r="B2605" s="20" t="n"/>
      <c r="C2605" s="18" t="n"/>
      <c r="D2605" s="18" t="n"/>
      <c r="E2605" s="26" t="n"/>
      <c r="F2605" s="19" t="n"/>
      <c r="G2605" s="19" t="n"/>
      <c r="H2605" s="27">
        <f>IF($C2605="","",ROUND(SUMIF(账户表,$C2605,账户期初)+SUMIFS($F$5:F2605,$C$5:C2605,$C2605)-SUMIFS($G$5:G2605,$C$5:C2605,$C2605),2))</f>
        <v/>
      </c>
      <c r="I2605" s="18" t="n"/>
      <c r="J2605" s="18" t="n"/>
      <c r="K2605" s="28">
        <f>IF($B2605="","",--TEXT($B2605,"yyyymm"))</f>
        <v/>
      </c>
      <c r="L2605" s="29">
        <f>IF($D2605="","",IFERROR(INDEX(类别属性,MATCH($D2605,类别表,0)),""))</f>
        <v/>
      </c>
      <c r="M2605" s="18" t="n"/>
      <c r="N2605" s="18" t="n"/>
      <c r="O2605" s="26" t="n"/>
      <c r="P2605" s="21">
        <f>IF($C2605="","",IF(ISNA(MATCH($C2605,账户表,0)),"※这个账户不在【基础资料】的账户档案里",IF($B2605="","※没填日期，这一笔不会进任何月份的报表",IF(AND($F2605&lt;&gt;"",$G2605&lt;&gt;""),"※收入和支出不能同时填",IF(AND(N($F2605)=0,N($G2605)=0),"※收入和支出都没填",IF(OR(N($F2605)&lt;0,N($G2605)&lt;0),"※金额不能填负数，方向反了就换一列填",IF($D2605="","※没填收支类别，分类报表会漏掉这一笔",IF(ISNA(MATCH($D2605,类别表,0)),"※收支类别不在【基础资料】的清单里",IF(AND($L2605="内部转账",$M2605=""),"△内部转账要在「对方账户」写上另一头",IF(AND($L2605="内部转账",$M2605=$C2605),"※对方账户跟本账户是同一个",IF(AND($L2605&lt;&gt;"内部转账",$M2605&lt;&gt;""),"△填了对方账户，但类别不是内部转账",IF($H2605&lt;0,"△这一笔之后该账户余额成负数了，核一下",""))))))))))))</f>
        <v/>
      </c>
    </row>
    <row r="2606">
      <c r="A2606" s="17">
        <f>IF($C2606="","",COUNTA($C$5:$C2606))</f>
        <v/>
      </c>
      <c r="B2606" s="20" t="n"/>
      <c r="C2606" s="18" t="n"/>
      <c r="D2606" s="18" t="n"/>
      <c r="E2606" s="26" t="n"/>
      <c r="F2606" s="19" t="n"/>
      <c r="G2606" s="19" t="n"/>
      <c r="H2606" s="27">
        <f>IF($C2606="","",ROUND(SUMIF(账户表,$C2606,账户期初)+SUMIFS($F$5:F2606,$C$5:C2606,$C2606)-SUMIFS($G$5:G2606,$C$5:C2606,$C2606),2))</f>
        <v/>
      </c>
      <c r="I2606" s="18" t="n"/>
      <c r="J2606" s="18" t="n"/>
      <c r="K2606" s="28">
        <f>IF($B2606="","",--TEXT($B2606,"yyyymm"))</f>
        <v/>
      </c>
      <c r="L2606" s="29">
        <f>IF($D2606="","",IFERROR(INDEX(类别属性,MATCH($D2606,类别表,0)),""))</f>
        <v/>
      </c>
      <c r="M2606" s="18" t="n"/>
      <c r="N2606" s="18" t="n"/>
      <c r="O2606" s="26" t="n"/>
      <c r="P2606" s="21">
        <f>IF($C2606="","",IF(ISNA(MATCH($C2606,账户表,0)),"※这个账户不在【基础资料】的账户档案里",IF($B2606="","※没填日期，这一笔不会进任何月份的报表",IF(AND($F2606&lt;&gt;"",$G2606&lt;&gt;""),"※收入和支出不能同时填",IF(AND(N($F2606)=0,N($G2606)=0),"※收入和支出都没填",IF(OR(N($F2606)&lt;0,N($G2606)&lt;0),"※金额不能填负数，方向反了就换一列填",IF($D2606="","※没填收支类别，分类报表会漏掉这一笔",IF(ISNA(MATCH($D2606,类别表,0)),"※收支类别不在【基础资料】的清单里",IF(AND($L2606="内部转账",$M2606=""),"△内部转账要在「对方账户」写上另一头",IF(AND($L2606="内部转账",$M2606=$C2606),"※对方账户跟本账户是同一个",IF(AND($L2606&lt;&gt;"内部转账",$M2606&lt;&gt;""),"△填了对方账户，但类别不是内部转账",IF($H2606&lt;0,"△这一笔之后该账户余额成负数了，核一下",""))))))))))))</f>
        <v/>
      </c>
    </row>
    <row r="2607">
      <c r="A2607" s="17">
        <f>IF($C2607="","",COUNTA($C$5:$C2607))</f>
        <v/>
      </c>
      <c r="B2607" s="20" t="n"/>
      <c r="C2607" s="18" t="n"/>
      <c r="D2607" s="18" t="n"/>
      <c r="E2607" s="26" t="n"/>
      <c r="F2607" s="19" t="n"/>
      <c r="G2607" s="19" t="n"/>
      <c r="H2607" s="27">
        <f>IF($C2607="","",ROUND(SUMIF(账户表,$C2607,账户期初)+SUMIFS($F$5:F2607,$C$5:C2607,$C2607)-SUMIFS($G$5:G2607,$C$5:C2607,$C2607),2))</f>
        <v/>
      </c>
      <c r="I2607" s="18" t="n"/>
      <c r="J2607" s="18" t="n"/>
      <c r="K2607" s="28">
        <f>IF($B2607="","",--TEXT($B2607,"yyyymm"))</f>
        <v/>
      </c>
      <c r="L2607" s="29">
        <f>IF($D2607="","",IFERROR(INDEX(类别属性,MATCH($D2607,类别表,0)),""))</f>
        <v/>
      </c>
      <c r="M2607" s="18" t="n"/>
      <c r="N2607" s="18" t="n"/>
      <c r="O2607" s="26" t="n"/>
      <c r="P2607" s="21">
        <f>IF($C2607="","",IF(ISNA(MATCH($C2607,账户表,0)),"※这个账户不在【基础资料】的账户档案里",IF($B2607="","※没填日期，这一笔不会进任何月份的报表",IF(AND($F2607&lt;&gt;"",$G2607&lt;&gt;""),"※收入和支出不能同时填",IF(AND(N($F2607)=0,N($G2607)=0),"※收入和支出都没填",IF(OR(N($F2607)&lt;0,N($G2607)&lt;0),"※金额不能填负数，方向反了就换一列填",IF($D2607="","※没填收支类别，分类报表会漏掉这一笔",IF(ISNA(MATCH($D2607,类别表,0)),"※收支类别不在【基础资料】的清单里",IF(AND($L2607="内部转账",$M2607=""),"△内部转账要在「对方账户」写上另一头",IF(AND($L2607="内部转账",$M2607=$C2607),"※对方账户跟本账户是同一个",IF(AND($L2607&lt;&gt;"内部转账",$M2607&lt;&gt;""),"△填了对方账户，但类别不是内部转账",IF($H2607&lt;0,"△这一笔之后该账户余额成负数了，核一下",""))))))))))))</f>
        <v/>
      </c>
    </row>
    <row r="2608">
      <c r="A2608" s="17">
        <f>IF($C2608="","",COUNTA($C$5:$C2608))</f>
        <v/>
      </c>
      <c r="B2608" s="20" t="n"/>
      <c r="C2608" s="18" t="n"/>
      <c r="D2608" s="18" t="n"/>
      <c r="E2608" s="26" t="n"/>
      <c r="F2608" s="19" t="n"/>
      <c r="G2608" s="19" t="n"/>
      <c r="H2608" s="27">
        <f>IF($C2608="","",ROUND(SUMIF(账户表,$C2608,账户期初)+SUMIFS($F$5:F2608,$C$5:C2608,$C2608)-SUMIFS($G$5:G2608,$C$5:C2608,$C2608),2))</f>
        <v/>
      </c>
      <c r="I2608" s="18" t="n"/>
      <c r="J2608" s="18" t="n"/>
      <c r="K2608" s="28">
        <f>IF($B2608="","",--TEXT($B2608,"yyyymm"))</f>
        <v/>
      </c>
      <c r="L2608" s="29">
        <f>IF($D2608="","",IFERROR(INDEX(类别属性,MATCH($D2608,类别表,0)),""))</f>
        <v/>
      </c>
      <c r="M2608" s="18" t="n"/>
      <c r="N2608" s="18" t="n"/>
      <c r="O2608" s="26" t="n"/>
      <c r="P2608" s="21">
        <f>IF($C2608="","",IF(ISNA(MATCH($C2608,账户表,0)),"※这个账户不在【基础资料】的账户档案里",IF($B2608="","※没填日期，这一笔不会进任何月份的报表",IF(AND($F2608&lt;&gt;"",$G2608&lt;&gt;""),"※收入和支出不能同时填",IF(AND(N($F2608)=0,N($G2608)=0),"※收入和支出都没填",IF(OR(N($F2608)&lt;0,N($G2608)&lt;0),"※金额不能填负数，方向反了就换一列填",IF($D2608="","※没填收支类别，分类报表会漏掉这一笔",IF(ISNA(MATCH($D2608,类别表,0)),"※收支类别不在【基础资料】的清单里",IF(AND($L2608="内部转账",$M2608=""),"△内部转账要在「对方账户」写上另一头",IF(AND($L2608="内部转账",$M2608=$C2608),"※对方账户跟本账户是同一个",IF(AND($L2608&lt;&gt;"内部转账",$M2608&lt;&gt;""),"△填了对方账户，但类别不是内部转账",IF($H2608&lt;0,"△这一笔之后该账户余额成负数了，核一下",""))))))))))))</f>
        <v/>
      </c>
    </row>
    <row r="2609">
      <c r="A2609" s="17">
        <f>IF($C2609="","",COUNTA($C$5:$C2609))</f>
        <v/>
      </c>
      <c r="B2609" s="20" t="n"/>
      <c r="C2609" s="18" t="n"/>
      <c r="D2609" s="18" t="n"/>
      <c r="E2609" s="26" t="n"/>
      <c r="F2609" s="19" t="n"/>
      <c r="G2609" s="19" t="n"/>
      <c r="H2609" s="27">
        <f>IF($C2609="","",ROUND(SUMIF(账户表,$C2609,账户期初)+SUMIFS($F$5:F2609,$C$5:C2609,$C2609)-SUMIFS($G$5:G2609,$C$5:C2609,$C2609),2))</f>
        <v/>
      </c>
      <c r="I2609" s="18" t="n"/>
      <c r="J2609" s="18" t="n"/>
      <c r="K2609" s="28">
        <f>IF($B2609="","",--TEXT($B2609,"yyyymm"))</f>
        <v/>
      </c>
      <c r="L2609" s="29">
        <f>IF($D2609="","",IFERROR(INDEX(类别属性,MATCH($D2609,类别表,0)),""))</f>
        <v/>
      </c>
      <c r="M2609" s="18" t="n"/>
      <c r="N2609" s="18" t="n"/>
      <c r="O2609" s="26" t="n"/>
      <c r="P2609" s="21">
        <f>IF($C2609="","",IF(ISNA(MATCH($C2609,账户表,0)),"※这个账户不在【基础资料】的账户档案里",IF($B2609="","※没填日期，这一笔不会进任何月份的报表",IF(AND($F2609&lt;&gt;"",$G2609&lt;&gt;""),"※收入和支出不能同时填",IF(AND(N($F2609)=0,N($G2609)=0),"※收入和支出都没填",IF(OR(N($F2609)&lt;0,N($G2609)&lt;0),"※金额不能填负数，方向反了就换一列填",IF($D2609="","※没填收支类别，分类报表会漏掉这一笔",IF(ISNA(MATCH($D2609,类别表,0)),"※收支类别不在【基础资料】的清单里",IF(AND($L2609="内部转账",$M2609=""),"△内部转账要在「对方账户」写上另一头",IF(AND($L2609="内部转账",$M2609=$C2609),"※对方账户跟本账户是同一个",IF(AND($L2609&lt;&gt;"内部转账",$M2609&lt;&gt;""),"△填了对方账户，但类别不是内部转账",IF($H2609&lt;0,"△这一笔之后该账户余额成负数了，核一下",""))))))))))))</f>
        <v/>
      </c>
    </row>
    <row r="2610">
      <c r="A2610" s="17">
        <f>IF($C2610="","",COUNTA($C$5:$C2610))</f>
        <v/>
      </c>
      <c r="B2610" s="20" t="n"/>
      <c r="C2610" s="18" t="n"/>
      <c r="D2610" s="18" t="n"/>
      <c r="E2610" s="26" t="n"/>
      <c r="F2610" s="19" t="n"/>
      <c r="G2610" s="19" t="n"/>
      <c r="H2610" s="27">
        <f>IF($C2610="","",ROUND(SUMIF(账户表,$C2610,账户期初)+SUMIFS($F$5:F2610,$C$5:C2610,$C2610)-SUMIFS($G$5:G2610,$C$5:C2610,$C2610),2))</f>
        <v/>
      </c>
      <c r="I2610" s="18" t="n"/>
      <c r="J2610" s="18" t="n"/>
      <c r="K2610" s="28">
        <f>IF($B2610="","",--TEXT($B2610,"yyyymm"))</f>
        <v/>
      </c>
      <c r="L2610" s="29">
        <f>IF($D2610="","",IFERROR(INDEX(类别属性,MATCH($D2610,类别表,0)),""))</f>
        <v/>
      </c>
      <c r="M2610" s="18" t="n"/>
      <c r="N2610" s="18" t="n"/>
      <c r="O2610" s="26" t="n"/>
      <c r="P2610" s="21">
        <f>IF($C2610="","",IF(ISNA(MATCH($C2610,账户表,0)),"※这个账户不在【基础资料】的账户档案里",IF($B2610="","※没填日期，这一笔不会进任何月份的报表",IF(AND($F2610&lt;&gt;"",$G2610&lt;&gt;""),"※收入和支出不能同时填",IF(AND(N($F2610)=0,N($G2610)=0),"※收入和支出都没填",IF(OR(N($F2610)&lt;0,N($G2610)&lt;0),"※金额不能填负数，方向反了就换一列填",IF($D2610="","※没填收支类别，分类报表会漏掉这一笔",IF(ISNA(MATCH($D2610,类别表,0)),"※收支类别不在【基础资料】的清单里",IF(AND($L2610="内部转账",$M2610=""),"△内部转账要在「对方账户」写上另一头",IF(AND($L2610="内部转账",$M2610=$C2610),"※对方账户跟本账户是同一个",IF(AND($L2610&lt;&gt;"内部转账",$M2610&lt;&gt;""),"△填了对方账户，但类别不是内部转账",IF($H2610&lt;0,"△这一笔之后该账户余额成负数了，核一下",""))))))))))))</f>
        <v/>
      </c>
    </row>
    <row r="2611">
      <c r="A2611" s="17">
        <f>IF($C2611="","",COUNTA($C$5:$C2611))</f>
        <v/>
      </c>
      <c r="B2611" s="20" t="n"/>
      <c r="C2611" s="18" t="n"/>
      <c r="D2611" s="18" t="n"/>
      <c r="E2611" s="26" t="n"/>
      <c r="F2611" s="19" t="n"/>
      <c r="G2611" s="19" t="n"/>
      <c r="H2611" s="27">
        <f>IF($C2611="","",ROUND(SUMIF(账户表,$C2611,账户期初)+SUMIFS($F$5:F2611,$C$5:C2611,$C2611)-SUMIFS($G$5:G2611,$C$5:C2611,$C2611),2))</f>
        <v/>
      </c>
      <c r="I2611" s="18" t="n"/>
      <c r="J2611" s="18" t="n"/>
      <c r="K2611" s="28">
        <f>IF($B2611="","",--TEXT($B2611,"yyyymm"))</f>
        <v/>
      </c>
      <c r="L2611" s="29">
        <f>IF($D2611="","",IFERROR(INDEX(类别属性,MATCH($D2611,类别表,0)),""))</f>
        <v/>
      </c>
      <c r="M2611" s="18" t="n"/>
      <c r="N2611" s="18" t="n"/>
      <c r="O2611" s="26" t="n"/>
      <c r="P2611" s="21">
        <f>IF($C2611="","",IF(ISNA(MATCH($C2611,账户表,0)),"※这个账户不在【基础资料】的账户档案里",IF($B2611="","※没填日期，这一笔不会进任何月份的报表",IF(AND($F2611&lt;&gt;"",$G2611&lt;&gt;""),"※收入和支出不能同时填",IF(AND(N($F2611)=0,N($G2611)=0),"※收入和支出都没填",IF(OR(N($F2611)&lt;0,N($G2611)&lt;0),"※金额不能填负数，方向反了就换一列填",IF($D2611="","※没填收支类别，分类报表会漏掉这一笔",IF(ISNA(MATCH($D2611,类别表,0)),"※收支类别不在【基础资料】的清单里",IF(AND($L2611="内部转账",$M2611=""),"△内部转账要在「对方账户」写上另一头",IF(AND($L2611="内部转账",$M2611=$C2611),"※对方账户跟本账户是同一个",IF(AND($L2611&lt;&gt;"内部转账",$M2611&lt;&gt;""),"△填了对方账户，但类别不是内部转账",IF($H2611&lt;0,"△这一笔之后该账户余额成负数了，核一下",""))))))))))))</f>
        <v/>
      </c>
    </row>
    <row r="2612">
      <c r="A2612" s="17">
        <f>IF($C2612="","",COUNTA($C$5:$C2612))</f>
        <v/>
      </c>
      <c r="B2612" s="20" t="n"/>
      <c r="C2612" s="18" t="n"/>
      <c r="D2612" s="18" t="n"/>
      <c r="E2612" s="26" t="n"/>
      <c r="F2612" s="19" t="n"/>
      <c r="G2612" s="19" t="n"/>
      <c r="H2612" s="27">
        <f>IF($C2612="","",ROUND(SUMIF(账户表,$C2612,账户期初)+SUMIFS($F$5:F2612,$C$5:C2612,$C2612)-SUMIFS($G$5:G2612,$C$5:C2612,$C2612),2))</f>
        <v/>
      </c>
      <c r="I2612" s="18" t="n"/>
      <c r="J2612" s="18" t="n"/>
      <c r="K2612" s="28">
        <f>IF($B2612="","",--TEXT($B2612,"yyyymm"))</f>
        <v/>
      </c>
      <c r="L2612" s="29">
        <f>IF($D2612="","",IFERROR(INDEX(类别属性,MATCH($D2612,类别表,0)),""))</f>
        <v/>
      </c>
      <c r="M2612" s="18" t="n"/>
      <c r="N2612" s="18" t="n"/>
      <c r="O2612" s="26" t="n"/>
      <c r="P2612" s="21">
        <f>IF($C2612="","",IF(ISNA(MATCH($C2612,账户表,0)),"※这个账户不在【基础资料】的账户档案里",IF($B2612="","※没填日期，这一笔不会进任何月份的报表",IF(AND($F2612&lt;&gt;"",$G2612&lt;&gt;""),"※收入和支出不能同时填",IF(AND(N($F2612)=0,N($G2612)=0),"※收入和支出都没填",IF(OR(N($F2612)&lt;0,N($G2612)&lt;0),"※金额不能填负数，方向反了就换一列填",IF($D2612="","※没填收支类别，分类报表会漏掉这一笔",IF(ISNA(MATCH($D2612,类别表,0)),"※收支类别不在【基础资料】的清单里",IF(AND($L2612="内部转账",$M2612=""),"△内部转账要在「对方账户」写上另一头",IF(AND($L2612="内部转账",$M2612=$C2612),"※对方账户跟本账户是同一个",IF(AND($L2612&lt;&gt;"内部转账",$M2612&lt;&gt;""),"△填了对方账户，但类别不是内部转账",IF($H2612&lt;0,"△这一笔之后该账户余额成负数了，核一下",""))))))))))))</f>
        <v/>
      </c>
    </row>
    <row r="2613">
      <c r="A2613" s="17">
        <f>IF($C2613="","",COUNTA($C$5:$C2613))</f>
        <v/>
      </c>
      <c r="B2613" s="20" t="n"/>
      <c r="C2613" s="18" t="n"/>
      <c r="D2613" s="18" t="n"/>
      <c r="E2613" s="26" t="n"/>
      <c r="F2613" s="19" t="n"/>
      <c r="G2613" s="19" t="n"/>
      <c r="H2613" s="27">
        <f>IF($C2613="","",ROUND(SUMIF(账户表,$C2613,账户期初)+SUMIFS($F$5:F2613,$C$5:C2613,$C2613)-SUMIFS($G$5:G2613,$C$5:C2613,$C2613),2))</f>
        <v/>
      </c>
      <c r="I2613" s="18" t="n"/>
      <c r="J2613" s="18" t="n"/>
      <c r="K2613" s="28">
        <f>IF($B2613="","",--TEXT($B2613,"yyyymm"))</f>
        <v/>
      </c>
      <c r="L2613" s="29">
        <f>IF($D2613="","",IFERROR(INDEX(类别属性,MATCH($D2613,类别表,0)),""))</f>
        <v/>
      </c>
      <c r="M2613" s="18" t="n"/>
      <c r="N2613" s="18" t="n"/>
      <c r="O2613" s="26" t="n"/>
      <c r="P2613" s="21">
        <f>IF($C2613="","",IF(ISNA(MATCH($C2613,账户表,0)),"※这个账户不在【基础资料】的账户档案里",IF($B2613="","※没填日期，这一笔不会进任何月份的报表",IF(AND($F2613&lt;&gt;"",$G2613&lt;&gt;""),"※收入和支出不能同时填",IF(AND(N($F2613)=0,N($G2613)=0),"※收入和支出都没填",IF(OR(N($F2613)&lt;0,N($G2613)&lt;0),"※金额不能填负数，方向反了就换一列填",IF($D2613="","※没填收支类别，分类报表会漏掉这一笔",IF(ISNA(MATCH($D2613,类别表,0)),"※收支类别不在【基础资料】的清单里",IF(AND($L2613="内部转账",$M2613=""),"△内部转账要在「对方账户」写上另一头",IF(AND($L2613="内部转账",$M2613=$C2613),"※对方账户跟本账户是同一个",IF(AND($L2613&lt;&gt;"内部转账",$M2613&lt;&gt;""),"△填了对方账户，但类别不是内部转账",IF($H2613&lt;0,"△这一笔之后该账户余额成负数了，核一下",""))))))))))))</f>
        <v/>
      </c>
    </row>
    <row r="2614">
      <c r="A2614" s="17">
        <f>IF($C2614="","",COUNTA($C$5:$C2614))</f>
        <v/>
      </c>
      <c r="B2614" s="20" t="n"/>
      <c r="C2614" s="18" t="n"/>
      <c r="D2614" s="18" t="n"/>
      <c r="E2614" s="26" t="n"/>
      <c r="F2614" s="19" t="n"/>
      <c r="G2614" s="19" t="n"/>
      <c r="H2614" s="27">
        <f>IF($C2614="","",ROUND(SUMIF(账户表,$C2614,账户期初)+SUMIFS($F$5:F2614,$C$5:C2614,$C2614)-SUMIFS($G$5:G2614,$C$5:C2614,$C2614),2))</f>
        <v/>
      </c>
      <c r="I2614" s="18" t="n"/>
      <c r="J2614" s="18" t="n"/>
      <c r="K2614" s="28">
        <f>IF($B2614="","",--TEXT($B2614,"yyyymm"))</f>
        <v/>
      </c>
      <c r="L2614" s="29">
        <f>IF($D2614="","",IFERROR(INDEX(类别属性,MATCH($D2614,类别表,0)),""))</f>
        <v/>
      </c>
      <c r="M2614" s="18" t="n"/>
      <c r="N2614" s="18" t="n"/>
      <c r="O2614" s="26" t="n"/>
      <c r="P2614" s="21">
        <f>IF($C2614="","",IF(ISNA(MATCH($C2614,账户表,0)),"※这个账户不在【基础资料】的账户档案里",IF($B2614="","※没填日期，这一笔不会进任何月份的报表",IF(AND($F2614&lt;&gt;"",$G2614&lt;&gt;""),"※收入和支出不能同时填",IF(AND(N($F2614)=0,N($G2614)=0),"※收入和支出都没填",IF(OR(N($F2614)&lt;0,N($G2614)&lt;0),"※金额不能填负数，方向反了就换一列填",IF($D2614="","※没填收支类别，分类报表会漏掉这一笔",IF(ISNA(MATCH($D2614,类别表,0)),"※收支类别不在【基础资料】的清单里",IF(AND($L2614="内部转账",$M2614=""),"△内部转账要在「对方账户」写上另一头",IF(AND($L2614="内部转账",$M2614=$C2614),"※对方账户跟本账户是同一个",IF(AND($L2614&lt;&gt;"内部转账",$M2614&lt;&gt;""),"△填了对方账户，但类别不是内部转账",IF($H2614&lt;0,"△这一笔之后该账户余额成负数了，核一下",""))))))))))))</f>
        <v/>
      </c>
    </row>
    <row r="2615">
      <c r="A2615" s="17">
        <f>IF($C2615="","",COUNTA($C$5:$C2615))</f>
        <v/>
      </c>
      <c r="B2615" s="20" t="n"/>
      <c r="C2615" s="18" t="n"/>
      <c r="D2615" s="18" t="n"/>
      <c r="E2615" s="26" t="n"/>
      <c r="F2615" s="19" t="n"/>
      <c r="G2615" s="19" t="n"/>
      <c r="H2615" s="27">
        <f>IF($C2615="","",ROUND(SUMIF(账户表,$C2615,账户期初)+SUMIFS($F$5:F2615,$C$5:C2615,$C2615)-SUMIFS($G$5:G2615,$C$5:C2615,$C2615),2))</f>
        <v/>
      </c>
      <c r="I2615" s="18" t="n"/>
      <c r="J2615" s="18" t="n"/>
      <c r="K2615" s="28">
        <f>IF($B2615="","",--TEXT($B2615,"yyyymm"))</f>
        <v/>
      </c>
      <c r="L2615" s="29">
        <f>IF($D2615="","",IFERROR(INDEX(类别属性,MATCH($D2615,类别表,0)),""))</f>
        <v/>
      </c>
      <c r="M2615" s="18" t="n"/>
      <c r="N2615" s="18" t="n"/>
      <c r="O2615" s="26" t="n"/>
      <c r="P2615" s="21">
        <f>IF($C2615="","",IF(ISNA(MATCH($C2615,账户表,0)),"※这个账户不在【基础资料】的账户档案里",IF($B2615="","※没填日期，这一笔不会进任何月份的报表",IF(AND($F2615&lt;&gt;"",$G2615&lt;&gt;""),"※收入和支出不能同时填",IF(AND(N($F2615)=0,N($G2615)=0),"※收入和支出都没填",IF(OR(N($F2615)&lt;0,N($G2615)&lt;0),"※金额不能填负数，方向反了就换一列填",IF($D2615="","※没填收支类别，分类报表会漏掉这一笔",IF(ISNA(MATCH($D2615,类别表,0)),"※收支类别不在【基础资料】的清单里",IF(AND($L2615="内部转账",$M2615=""),"△内部转账要在「对方账户」写上另一头",IF(AND($L2615="内部转账",$M2615=$C2615),"※对方账户跟本账户是同一个",IF(AND($L2615&lt;&gt;"内部转账",$M2615&lt;&gt;""),"△填了对方账户，但类别不是内部转账",IF($H2615&lt;0,"△这一笔之后该账户余额成负数了，核一下",""))))))))))))</f>
        <v/>
      </c>
    </row>
    <row r="2616">
      <c r="A2616" s="17">
        <f>IF($C2616="","",COUNTA($C$5:$C2616))</f>
        <v/>
      </c>
      <c r="B2616" s="20" t="n"/>
      <c r="C2616" s="18" t="n"/>
      <c r="D2616" s="18" t="n"/>
      <c r="E2616" s="26" t="n"/>
      <c r="F2616" s="19" t="n"/>
      <c r="G2616" s="19" t="n"/>
      <c r="H2616" s="27">
        <f>IF($C2616="","",ROUND(SUMIF(账户表,$C2616,账户期初)+SUMIFS($F$5:F2616,$C$5:C2616,$C2616)-SUMIFS($G$5:G2616,$C$5:C2616,$C2616),2))</f>
        <v/>
      </c>
      <c r="I2616" s="18" t="n"/>
      <c r="J2616" s="18" t="n"/>
      <c r="K2616" s="28">
        <f>IF($B2616="","",--TEXT($B2616,"yyyymm"))</f>
        <v/>
      </c>
      <c r="L2616" s="29">
        <f>IF($D2616="","",IFERROR(INDEX(类别属性,MATCH($D2616,类别表,0)),""))</f>
        <v/>
      </c>
      <c r="M2616" s="18" t="n"/>
      <c r="N2616" s="18" t="n"/>
      <c r="O2616" s="26" t="n"/>
      <c r="P2616" s="21">
        <f>IF($C2616="","",IF(ISNA(MATCH($C2616,账户表,0)),"※这个账户不在【基础资料】的账户档案里",IF($B2616="","※没填日期，这一笔不会进任何月份的报表",IF(AND($F2616&lt;&gt;"",$G2616&lt;&gt;""),"※收入和支出不能同时填",IF(AND(N($F2616)=0,N($G2616)=0),"※收入和支出都没填",IF(OR(N($F2616)&lt;0,N($G2616)&lt;0),"※金额不能填负数，方向反了就换一列填",IF($D2616="","※没填收支类别，分类报表会漏掉这一笔",IF(ISNA(MATCH($D2616,类别表,0)),"※收支类别不在【基础资料】的清单里",IF(AND($L2616="内部转账",$M2616=""),"△内部转账要在「对方账户」写上另一头",IF(AND($L2616="内部转账",$M2616=$C2616),"※对方账户跟本账户是同一个",IF(AND($L2616&lt;&gt;"内部转账",$M2616&lt;&gt;""),"△填了对方账户，但类别不是内部转账",IF($H2616&lt;0,"△这一笔之后该账户余额成负数了，核一下",""))))))))))))</f>
        <v/>
      </c>
    </row>
    <row r="2617">
      <c r="A2617" s="17">
        <f>IF($C2617="","",COUNTA($C$5:$C2617))</f>
        <v/>
      </c>
      <c r="B2617" s="20" t="n"/>
      <c r="C2617" s="18" t="n"/>
      <c r="D2617" s="18" t="n"/>
      <c r="E2617" s="26" t="n"/>
      <c r="F2617" s="19" t="n"/>
      <c r="G2617" s="19" t="n"/>
      <c r="H2617" s="27">
        <f>IF($C2617="","",ROUND(SUMIF(账户表,$C2617,账户期初)+SUMIFS($F$5:F2617,$C$5:C2617,$C2617)-SUMIFS($G$5:G2617,$C$5:C2617,$C2617),2))</f>
        <v/>
      </c>
      <c r="I2617" s="18" t="n"/>
      <c r="J2617" s="18" t="n"/>
      <c r="K2617" s="28">
        <f>IF($B2617="","",--TEXT($B2617,"yyyymm"))</f>
        <v/>
      </c>
      <c r="L2617" s="29">
        <f>IF($D2617="","",IFERROR(INDEX(类别属性,MATCH($D2617,类别表,0)),""))</f>
        <v/>
      </c>
      <c r="M2617" s="18" t="n"/>
      <c r="N2617" s="18" t="n"/>
      <c r="O2617" s="26" t="n"/>
      <c r="P2617" s="21">
        <f>IF($C2617="","",IF(ISNA(MATCH($C2617,账户表,0)),"※这个账户不在【基础资料】的账户档案里",IF($B2617="","※没填日期，这一笔不会进任何月份的报表",IF(AND($F2617&lt;&gt;"",$G2617&lt;&gt;""),"※收入和支出不能同时填",IF(AND(N($F2617)=0,N($G2617)=0),"※收入和支出都没填",IF(OR(N($F2617)&lt;0,N($G2617)&lt;0),"※金额不能填负数，方向反了就换一列填",IF($D2617="","※没填收支类别，分类报表会漏掉这一笔",IF(ISNA(MATCH($D2617,类别表,0)),"※收支类别不在【基础资料】的清单里",IF(AND($L2617="内部转账",$M2617=""),"△内部转账要在「对方账户」写上另一头",IF(AND($L2617="内部转账",$M2617=$C2617),"※对方账户跟本账户是同一个",IF(AND($L2617&lt;&gt;"内部转账",$M2617&lt;&gt;""),"△填了对方账户，但类别不是内部转账",IF($H2617&lt;0,"△这一笔之后该账户余额成负数了，核一下",""))))))))))))</f>
        <v/>
      </c>
    </row>
    <row r="2618">
      <c r="A2618" s="17">
        <f>IF($C2618="","",COUNTA($C$5:$C2618))</f>
        <v/>
      </c>
      <c r="B2618" s="20" t="n"/>
      <c r="C2618" s="18" t="n"/>
      <c r="D2618" s="18" t="n"/>
      <c r="E2618" s="26" t="n"/>
      <c r="F2618" s="19" t="n"/>
      <c r="G2618" s="19" t="n"/>
      <c r="H2618" s="27">
        <f>IF($C2618="","",ROUND(SUMIF(账户表,$C2618,账户期初)+SUMIFS($F$5:F2618,$C$5:C2618,$C2618)-SUMIFS($G$5:G2618,$C$5:C2618,$C2618),2))</f>
        <v/>
      </c>
      <c r="I2618" s="18" t="n"/>
      <c r="J2618" s="18" t="n"/>
      <c r="K2618" s="28">
        <f>IF($B2618="","",--TEXT($B2618,"yyyymm"))</f>
        <v/>
      </c>
      <c r="L2618" s="29">
        <f>IF($D2618="","",IFERROR(INDEX(类别属性,MATCH($D2618,类别表,0)),""))</f>
        <v/>
      </c>
      <c r="M2618" s="18" t="n"/>
      <c r="N2618" s="18" t="n"/>
      <c r="O2618" s="26" t="n"/>
      <c r="P2618" s="21">
        <f>IF($C2618="","",IF(ISNA(MATCH($C2618,账户表,0)),"※这个账户不在【基础资料】的账户档案里",IF($B2618="","※没填日期，这一笔不会进任何月份的报表",IF(AND($F2618&lt;&gt;"",$G2618&lt;&gt;""),"※收入和支出不能同时填",IF(AND(N($F2618)=0,N($G2618)=0),"※收入和支出都没填",IF(OR(N($F2618)&lt;0,N($G2618)&lt;0),"※金额不能填负数，方向反了就换一列填",IF($D2618="","※没填收支类别，分类报表会漏掉这一笔",IF(ISNA(MATCH($D2618,类别表,0)),"※收支类别不在【基础资料】的清单里",IF(AND($L2618="内部转账",$M2618=""),"△内部转账要在「对方账户」写上另一头",IF(AND($L2618="内部转账",$M2618=$C2618),"※对方账户跟本账户是同一个",IF(AND($L2618&lt;&gt;"内部转账",$M2618&lt;&gt;""),"△填了对方账户，但类别不是内部转账",IF($H2618&lt;0,"△这一笔之后该账户余额成负数了，核一下",""))))))))))))</f>
        <v/>
      </c>
    </row>
    <row r="2619">
      <c r="A2619" s="17">
        <f>IF($C2619="","",COUNTA($C$5:$C2619))</f>
        <v/>
      </c>
      <c r="B2619" s="20" t="n"/>
      <c r="C2619" s="18" t="n"/>
      <c r="D2619" s="18" t="n"/>
      <c r="E2619" s="26" t="n"/>
      <c r="F2619" s="19" t="n"/>
      <c r="G2619" s="19" t="n"/>
      <c r="H2619" s="27">
        <f>IF($C2619="","",ROUND(SUMIF(账户表,$C2619,账户期初)+SUMIFS($F$5:F2619,$C$5:C2619,$C2619)-SUMIFS($G$5:G2619,$C$5:C2619,$C2619),2))</f>
        <v/>
      </c>
      <c r="I2619" s="18" t="n"/>
      <c r="J2619" s="18" t="n"/>
      <c r="K2619" s="28">
        <f>IF($B2619="","",--TEXT($B2619,"yyyymm"))</f>
        <v/>
      </c>
      <c r="L2619" s="29">
        <f>IF($D2619="","",IFERROR(INDEX(类别属性,MATCH($D2619,类别表,0)),""))</f>
        <v/>
      </c>
      <c r="M2619" s="18" t="n"/>
      <c r="N2619" s="18" t="n"/>
      <c r="O2619" s="26" t="n"/>
      <c r="P2619" s="21">
        <f>IF($C2619="","",IF(ISNA(MATCH($C2619,账户表,0)),"※这个账户不在【基础资料】的账户档案里",IF($B2619="","※没填日期，这一笔不会进任何月份的报表",IF(AND($F2619&lt;&gt;"",$G2619&lt;&gt;""),"※收入和支出不能同时填",IF(AND(N($F2619)=0,N($G2619)=0),"※收入和支出都没填",IF(OR(N($F2619)&lt;0,N($G2619)&lt;0),"※金额不能填负数，方向反了就换一列填",IF($D2619="","※没填收支类别，分类报表会漏掉这一笔",IF(ISNA(MATCH($D2619,类别表,0)),"※收支类别不在【基础资料】的清单里",IF(AND($L2619="内部转账",$M2619=""),"△内部转账要在「对方账户」写上另一头",IF(AND($L2619="内部转账",$M2619=$C2619),"※对方账户跟本账户是同一个",IF(AND($L2619&lt;&gt;"内部转账",$M2619&lt;&gt;""),"△填了对方账户，但类别不是内部转账",IF($H2619&lt;0,"△这一笔之后该账户余额成负数了，核一下",""))))))))))))</f>
        <v/>
      </c>
    </row>
    <row r="2620">
      <c r="A2620" s="17">
        <f>IF($C2620="","",COUNTA($C$5:$C2620))</f>
        <v/>
      </c>
      <c r="B2620" s="20" t="n"/>
      <c r="C2620" s="18" t="n"/>
      <c r="D2620" s="18" t="n"/>
      <c r="E2620" s="26" t="n"/>
      <c r="F2620" s="19" t="n"/>
      <c r="G2620" s="19" t="n"/>
      <c r="H2620" s="27">
        <f>IF($C2620="","",ROUND(SUMIF(账户表,$C2620,账户期初)+SUMIFS($F$5:F2620,$C$5:C2620,$C2620)-SUMIFS($G$5:G2620,$C$5:C2620,$C2620),2))</f>
        <v/>
      </c>
      <c r="I2620" s="18" t="n"/>
      <c r="J2620" s="18" t="n"/>
      <c r="K2620" s="28">
        <f>IF($B2620="","",--TEXT($B2620,"yyyymm"))</f>
        <v/>
      </c>
      <c r="L2620" s="29">
        <f>IF($D2620="","",IFERROR(INDEX(类别属性,MATCH($D2620,类别表,0)),""))</f>
        <v/>
      </c>
      <c r="M2620" s="18" t="n"/>
      <c r="N2620" s="18" t="n"/>
      <c r="O2620" s="26" t="n"/>
      <c r="P2620" s="21">
        <f>IF($C2620="","",IF(ISNA(MATCH($C2620,账户表,0)),"※这个账户不在【基础资料】的账户档案里",IF($B2620="","※没填日期，这一笔不会进任何月份的报表",IF(AND($F2620&lt;&gt;"",$G2620&lt;&gt;""),"※收入和支出不能同时填",IF(AND(N($F2620)=0,N($G2620)=0),"※收入和支出都没填",IF(OR(N($F2620)&lt;0,N($G2620)&lt;0),"※金额不能填负数，方向反了就换一列填",IF($D2620="","※没填收支类别，分类报表会漏掉这一笔",IF(ISNA(MATCH($D2620,类别表,0)),"※收支类别不在【基础资料】的清单里",IF(AND($L2620="内部转账",$M2620=""),"△内部转账要在「对方账户」写上另一头",IF(AND($L2620="内部转账",$M2620=$C2620),"※对方账户跟本账户是同一个",IF(AND($L2620&lt;&gt;"内部转账",$M2620&lt;&gt;""),"△填了对方账户，但类别不是内部转账",IF($H2620&lt;0,"△这一笔之后该账户余额成负数了，核一下",""))))))))))))</f>
        <v/>
      </c>
    </row>
    <row r="2621">
      <c r="A2621" s="17">
        <f>IF($C2621="","",COUNTA($C$5:$C2621))</f>
        <v/>
      </c>
      <c r="B2621" s="20" t="n"/>
      <c r="C2621" s="18" t="n"/>
      <c r="D2621" s="18" t="n"/>
      <c r="E2621" s="26" t="n"/>
      <c r="F2621" s="19" t="n"/>
      <c r="G2621" s="19" t="n"/>
      <c r="H2621" s="27">
        <f>IF($C2621="","",ROUND(SUMIF(账户表,$C2621,账户期初)+SUMIFS($F$5:F2621,$C$5:C2621,$C2621)-SUMIFS($G$5:G2621,$C$5:C2621,$C2621),2))</f>
        <v/>
      </c>
      <c r="I2621" s="18" t="n"/>
      <c r="J2621" s="18" t="n"/>
      <c r="K2621" s="28">
        <f>IF($B2621="","",--TEXT($B2621,"yyyymm"))</f>
        <v/>
      </c>
      <c r="L2621" s="29">
        <f>IF($D2621="","",IFERROR(INDEX(类别属性,MATCH($D2621,类别表,0)),""))</f>
        <v/>
      </c>
      <c r="M2621" s="18" t="n"/>
      <c r="N2621" s="18" t="n"/>
      <c r="O2621" s="26" t="n"/>
      <c r="P2621" s="21">
        <f>IF($C2621="","",IF(ISNA(MATCH($C2621,账户表,0)),"※这个账户不在【基础资料】的账户档案里",IF($B2621="","※没填日期，这一笔不会进任何月份的报表",IF(AND($F2621&lt;&gt;"",$G2621&lt;&gt;""),"※收入和支出不能同时填",IF(AND(N($F2621)=0,N($G2621)=0),"※收入和支出都没填",IF(OR(N($F2621)&lt;0,N($G2621)&lt;0),"※金额不能填负数，方向反了就换一列填",IF($D2621="","※没填收支类别，分类报表会漏掉这一笔",IF(ISNA(MATCH($D2621,类别表,0)),"※收支类别不在【基础资料】的清单里",IF(AND($L2621="内部转账",$M2621=""),"△内部转账要在「对方账户」写上另一头",IF(AND($L2621="内部转账",$M2621=$C2621),"※对方账户跟本账户是同一个",IF(AND($L2621&lt;&gt;"内部转账",$M2621&lt;&gt;""),"△填了对方账户，但类别不是内部转账",IF($H2621&lt;0,"△这一笔之后该账户余额成负数了，核一下",""))))))))))))</f>
        <v/>
      </c>
    </row>
    <row r="2622">
      <c r="A2622" s="17">
        <f>IF($C2622="","",COUNTA($C$5:$C2622))</f>
        <v/>
      </c>
      <c r="B2622" s="20" t="n"/>
      <c r="C2622" s="18" t="n"/>
      <c r="D2622" s="18" t="n"/>
      <c r="E2622" s="26" t="n"/>
      <c r="F2622" s="19" t="n"/>
      <c r="G2622" s="19" t="n"/>
      <c r="H2622" s="27">
        <f>IF($C2622="","",ROUND(SUMIF(账户表,$C2622,账户期初)+SUMIFS($F$5:F2622,$C$5:C2622,$C2622)-SUMIFS($G$5:G2622,$C$5:C2622,$C2622),2))</f>
        <v/>
      </c>
      <c r="I2622" s="18" t="n"/>
      <c r="J2622" s="18" t="n"/>
      <c r="K2622" s="28">
        <f>IF($B2622="","",--TEXT($B2622,"yyyymm"))</f>
        <v/>
      </c>
      <c r="L2622" s="29">
        <f>IF($D2622="","",IFERROR(INDEX(类别属性,MATCH($D2622,类别表,0)),""))</f>
        <v/>
      </c>
      <c r="M2622" s="18" t="n"/>
      <c r="N2622" s="18" t="n"/>
      <c r="O2622" s="26" t="n"/>
      <c r="P2622" s="21">
        <f>IF($C2622="","",IF(ISNA(MATCH($C2622,账户表,0)),"※这个账户不在【基础资料】的账户档案里",IF($B2622="","※没填日期，这一笔不会进任何月份的报表",IF(AND($F2622&lt;&gt;"",$G2622&lt;&gt;""),"※收入和支出不能同时填",IF(AND(N($F2622)=0,N($G2622)=0),"※收入和支出都没填",IF(OR(N($F2622)&lt;0,N($G2622)&lt;0),"※金额不能填负数，方向反了就换一列填",IF($D2622="","※没填收支类别，分类报表会漏掉这一笔",IF(ISNA(MATCH($D2622,类别表,0)),"※收支类别不在【基础资料】的清单里",IF(AND($L2622="内部转账",$M2622=""),"△内部转账要在「对方账户」写上另一头",IF(AND($L2622="内部转账",$M2622=$C2622),"※对方账户跟本账户是同一个",IF(AND($L2622&lt;&gt;"内部转账",$M2622&lt;&gt;""),"△填了对方账户，但类别不是内部转账",IF($H2622&lt;0,"△这一笔之后该账户余额成负数了，核一下",""))))))))))))</f>
        <v/>
      </c>
    </row>
    <row r="2623">
      <c r="A2623" s="17">
        <f>IF($C2623="","",COUNTA($C$5:$C2623))</f>
        <v/>
      </c>
      <c r="B2623" s="20" t="n"/>
      <c r="C2623" s="18" t="n"/>
      <c r="D2623" s="18" t="n"/>
      <c r="E2623" s="26" t="n"/>
      <c r="F2623" s="19" t="n"/>
      <c r="G2623" s="19" t="n"/>
      <c r="H2623" s="27">
        <f>IF($C2623="","",ROUND(SUMIF(账户表,$C2623,账户期初)+SUMIFS($F$5:F2623,$C$5:C2623,$C2623)-SUMIFS($G$5:G2623,$C$5:C2623,$C2623),2))</f>
        <v/>
      </c>
      <c r="I2623" s="18" t="n"/>
      <c r="J2623" s="18" t="n"/>
      <c r="K2623" s="28">
        <f>IF($B2623="","",--TEXT($B2623,"yyyymm"))</f>
        <v/>
      </c>
      <c r="L2623" s="29">
        <f>IF($D2623="","",IFERROR(INDEX(类别属性,MATCH($D2623,类别表,0)),""))</f>
        <v/>
      </c>
      <c r="M2623" s="18" t="n"/>
      <c r="N2623" s="18" t="n"/>
      <c r="O2623" s="26" t="n"/>
      <c r="P2623" s="21">
        <f>IF($C2623="","",IF(ISNA(MATCH($C2623,账户表,0)),"※这个账户不在【基础资料】的账户档案里",IF($B2623="","※没填日期，这一笔不会进任何月份的报表",IF(AND($F2623&lt;&gt;"",$G2623&lt;&gt;""),"※收入和支出不能同时填",IF(AND(N($F2623)=0,N($G2623)=0),"※收入和支出都没填",IF(OR(N($F2623)&lt;0,N($G2623)&lt;0),"※金额不能填负数，方向反了就换一列填",IF($D2623="","※没填收支类别，分类报表会漏掉这一笔",IF(ISNA(MATCH($D2623,类别表,0)),"※收支类别不在【基础资料】的清单里",IF(AND($L2623="内部转账",$M2623=""),"△内部转账要在「对方账户」写上另一头",IF(AND($L2623="内部转账",$M2623=$C2623),"※对方账户跟本账户是同一个",IF(AND($L2623&lt;&gt;"内部转账",$M2623&lt;&gt;""),"△填了对方账户，但类别不是内部转账",IF($H2623&lt;0,"△这一笔之后该账户余额成负数了，核一下",""))))))))))))</f>
        <v/>
      </c>
    </row>
    <row r="2624">
      <c r="A2624" s="17">
        <f>IF($C2624="","",COUNTA($C$5:$C2624))</f>
        <v/>
      </c>
      <c r="B2624" s="20" t="n"/>
      <c r="C2624" s="18" t="n"/>
      <c r="D2624" s="18" t="n"/>
      <c r="E2624" s="26" t="n"/>
      <c r="F2624" s="19" t="n"/>
      <c r="G2624" s="19" t="n"/>
      <c r="H2624" s="27">
        <f>IF($C2624="","",ROUND(SUMIF(账户表,$C2624,账户期初)+SUMIFS($F$5:F2624,$C$5:C2624,$C2624)-SUMIFS($G$5:G2624,$C$5:C2624,$C2624),2))</f>
        <v/>
      </c>
      <c r="I2624" s="18" t="n"/>
      <c r="J2624" s="18" t="n"/>
      <c r="K2624" s="28">
        <f>IF($B2624="","",--TEXT($B2624,"yyyymm"))</f>
        <v/>
      </c>
      <c r="L2624" s="29">
        <f>IF($D2624="","",IFERROR(INDEX(类别属性,MATCH($D2624,类别表,0)),""))</f>
        <v/>
      </c>
      <c r="M2624" s="18" t="n"/>
      <c r="N2624" s="18" t="n"/>
      <c r="O2624" s="26" t="n"/>
      <c r="P2624" s="21">
        <f>IF($C2624="","",IF(ISNA(MATCH($C2624,账户表,0)),"※这个账户不在【基础资料】的账户档案里",IF($B2624="","※没填日期，这一笔不会进任何月份的报表",IF(AND($F2624&lt;&gt;"",$G2624&lt;&gt;""),"※收入和支出不能同时填",IF(AND(N($F2624)=0,N($G2624)=0),"※收入和支出都没填",IF(OR(N($F2624)&lt;0,N($G2624)&lt;0),"※金额不能填负数，方向反了就换一列填",IF($D2624="","※没填收支类别，分类报表会漏掉这一笔",IF(ISNA(MATCH($D2624,类别表,0)),"※收支类别不在【基础资料】的清单里",IF(AND($L2624="内部转账",$M2624=""),"△内部转账要在「对方账户」写上另一头",IF(AND($L2624="内部转账",$M2624=$C2624),"※对方账户跟本账户是同一个",IF(AND($L2624&lt;&gt;"内部转账",$M2624&lt;&gt;""),"△填了对方账户，但类别不是内部转账",IF($H2624&lt;0,"△这一笔之后该账户余额成负数了，核一下",""))))))))))))</f>
        <v/>
      </c>
    </row>
    <row r="2625">
      <c r="A2625" s="17">
        <f>IF($C2625="","",COUNTA($C$5:$C2625))</f>
        <v/>
      </c>
      <c r="B2625" s="20" t="n"/>
      <c r="C2625" s="18" t="n"/>
      <c r="D2625" s="18" t="n"/>
      <c r="E2625" s="26" t="n"/>
      <c r="F2625" s="19" t="n"/>
      <c r="G2625" s="19" t="n"/>
      <c r="H2625" s="27">
        <f>IF($C2625="","",ROUND(SUMIF(账户表,$C2625,账户期初)+SUMIFS($F$5:F2625,$C$5:C2625,$C2625)-SUMIFS($G$5:G2625,$C$5:C2625,$C2625),2))</f>
        <v/>
      </c>
      <c r="I2625" s="18" t="n"/>
      <c r="J2625" s="18" t="n"/>
      <c r="K2625" s="28">
        <f>IF($B2625="","",--TEXT($B2625,"yyyymm"))</f>
        <v/>
      </c>
      <c r="L2625" s="29">
        <f>IF($D2625="","",IFERROR(INDEX(类别属性,MATCH($D2625,类别表,0)),""))</f>
        <v/>
      </c>
      <c r="M2625" s="18" t="n"/>
      <c r="N2625" s="18" t="n"/>
      <c r="O2625" s="26" t="n"/>
      <c r="P2625" s="21">
        <f>IF($C2625="","",IF(ISNA(MATCH($C2625,账户表,0)),"※这个账户不在【基础资料】的账户档案里",IF($B2625="","※没填日期，这一笔不会进任何月份的报表",IF(AND($F2625&lt;&gt;"",$G2625&lt;&gt;""),"※收入和支出不能同时填",IF(AND(N($F2625)=0,N($G2625)=0),"※收入和支出都没填",IF(OR(N($F2625)&lt;0,N($G2625)&lt;0),"※金额不能填负数，方向反了就换一列填",IF($D2625="","※没填收支类别，分类报表会漏掉这一笔",IF(ISNA(MATCH($D2625,类别表,0)),"※收支类别不在【基础资料】的清单里",IF(AND($L2625="内部转账",$M2625=""),"△内部转账要在「对方账户」写上另一头",IF(AND($L2625="内部转账",$M2625=$C2625),"※对方账户跟本账户是同一个",IF(AND($L2625&lt;&gt;"内部转账",$M2625&lt;&gt;""),"△填了对方账户，但类别不是内部转账",IF($H2625&lt;0,"△这一笔之后该账户余额成负数了，核一下",""))))))))))))</f>
        <v/>
      </c>
    </row>
    <row r="2626">
      <c r="A2626" s="17">
        <f>IF($C2626="","",COUNTA($C$5:$C2626))</f>
        <v/>
      </c>
      <c r="B2626" s="20" t="n"/>
      <c r="C2626" s="18" t="n"/>
      <c r="D2626" s="18" t="n"/>
      <c r="E2626" s="26" t="n"/>
      <c r="F2626" s="19" t="n"/>
      <c r="G2626" s="19" t="n"/>
      <c r="H2626" s="27">
        <f>IF($C2626="","",ROUND(SUMIF(账户表,$C2626,账户期初)+SUMIFS($F$5:F2626,$C$5:C2626,$C2626)-SUMIFS($G$5:G2626,$C$5:C2626,$C2626),2))</f>
        <v/>
      </c>
      <c r="I2626" s="18" t="n"/>
      <c r="J2626" s="18" t="n"/>
      <c r="K2626" s="28">
        <f>IF($B2626="","",--TEXT($B2626,"yyyymm"))</f>
        <v/>
      </c>
      <c r="L2626" s="29">
        <f>IF($D2626="","",IFERROR(INDEX(类别属性,MATCH($D2626,类别表,0)),""))</f>
        <v/>
      </c>
      <c r="M2626" s="18" t="n"/>
      <c r="N2626" s="18" t="n"/>
      <c r="O2626" s="26" t="n"/>
      <c r="P2626" s="21">
        <f>IF($C2626="","",IF(ISNA(MATCH($C2626,账户表,0)),"※这个账户不在【基础资料】的账户档案里",IF($B2626="","※没填日期，这一笔不会进任何月份的报表",IF(AND($F2626&lt;&gt;"",$G2626&lt;&gt;""),"※收入和支出不能同时填",IF(AND(N($F2626)=0,N($G2626)=0),"※收入和支出都没填",IF(OR(N($F2626)&lt;0,N($G2626)&lt;0),"※金额不能填负数，方向反了就换一列填",IF($D2626="","※没填收支类别，分类报表会漏掉这一笔",IF(ISNA(MATCH($D2626,类别表,0)),"※收支类别不在【基础资料】的清单里",IF(AND($L2626="内部转账",$M2626=""),"△内部转账要在「对方账户」写上另一头",IF(AND($L2626="内部转账",$M2626=$C2626),"※对方账户跟本账户是同一个",IF(AND($L2626&lt;&gt;"内部转账",$M2626&lt;&gt;""),"△填了对方账户，但类别不是内部转账",IF($H2626&lt;0,"△这一笔之后该账户余额成负数了，核一下",""))))))))))))</f>
        <v/>
      </c>
    </row>
    <row r="2627">
      <c r="A2627" s="17">
        <f>IF($C2627="","",COUNTA($C$5:$C2627))</f>
        <v/>
      </c>
      <c r="B2627" s="20" t="n"/>
      <c r="C2627" s="18" t="n"/>
      <c r="D2627" s="18" t="n"/>
      <c r="E2627" s="26" t="n"/>
      <c r="F2627" s="19" t="n"/>
      <c r="G2627" s="19" t="n"/>
      <c r="H2627" s="27">
        <f>IF($C2627="","",ROUND(SUMIF(账户表,$C2627,账户期初)+SUMIFS($F$5:F2627,$C$5:C2627,$C2627)-SUMIFS($G$5:G2627,$C$5:C2627,$C2627),2))</f>
        <v/>
      </c>
      <c r="I2627" s="18" t="n"/>
      <c r="J2627" s="18" t="n"/>
      <c r="K2627" s="28">
        <f>IF($B2627="","",--TEXT($B2627,"yyyymm"))</f>
        <v/>
      </c>
      <c r="L2627" s="29">
        <f>IF($D2627="","",IFERROR(INDEX(类别属性,MATCH($D2627,类别表,0)),""))</f>
        <v/>
      </c>
      <c r="M2627" s="18" t="n"/>
      <c r="N2627" s="18" t="n"/>
      <c r="O2627" s="26" t="n"/>
      <c r="P2627" s="21">
        <f>IF($C2627="","",IF(ISNA(MATCH($C2627,账户表,0)),"※这个账户不在【基础资料】的账户档案里",IF($B2627="","※没填日期，这一笔不会进任何月份的报表",IF(AND($F2627&lt;&gt;"",$G2627&lt;&gt;""),"※收入和支出不能同时填",IF(AND(N($F2627)=0,N($G2627)=0),"※收入和支出都没填",IF(OR(N($F2627)&lt;0,N($G2627)&lt;0),"※金额不能填负数，方向反了就换一列填",IF($D2627="","※没填收支类别，分类报表会漏掉这一笔",IF(ISNA(MATCH($D2627,类别表,0)),"※收支类别不在【基础资料】的清单里",IF(AND($L2627="内部转账",$M2627=""),"△内部转账要在「对方账户」写上另一头",IF(AND($L2627="内部转账",$M2627=$C2627),"※对方账户跟本账户是同一个",IF(AND($L2627&lt;&gt;"内部转账",$M2627&lt;&gt;""),"△填了对方账户，但类别不是内部转账",IF($H2627&lt;0,"△这一笔之后该账户余额成负数了，核一下",""))))))))))))</f>
        <v/>
      </c>
    </row>
    <row r="2628">
      <c r="A2628" s="17">
        <f>IF($C2628="","",COUNTA($C$5:$C2628))</f>
        <v/>
      </c>
      <c r="B2628" s="20" t="n"/>
      <c r="C2628" s="18" t="n"/>
      <c r="D2628" s="18" t="n"/>
      <c r="E2628" s="26" t="n"/>
      <c r="F2628" s="19" t="n"/>
      <c r="G2628" s="19" t="n"/>
      <c r="H2628" s="27">
        <f>IF($C2628="","",ROUND(SUMIF(账户表,$C2628,账户期初)+SUMIFS($F$5:F2628,$C$5:C2628,$C2628)-SUMIFS($G$5:G2628,$C$5:C2628,$C2628),2))</f>
        <v/>
      </c>
      <c r="I2628" s="18" t="n"/>
      <c r="J2628" s="18" t="n"/>
      <c r="K2628" s="28">
        <f>IF($B2628="","",--TEXT($B2628,"yyyymm"))</f>
        <v/>
      </c>
      <c r="L2628" s="29">
        <f>IF($D2628="","",IFERROR(INDEX(类别属性,MATCH($D2628,类别表,0)),""))</f>
        <v/>
      </c>
      <c r="M2628" s="18" t="n"/>
      <c r="N2628" s="18" t="n"/>
      <c r="O2628" s="26" t="n"/>
      <c r="P2628" s="21">
        <f>IF($C2628="","",IF(ISNA(MATCH($C2628,账户表,0)),"※这个账户不在【基础资料】的账户档案里",IF($B2628="","※没填日期，这一笔不会进任何月份的报表",IF(AND($F2628&lt;&gt;"",$G2628&lt;&gt;""),"※收入和支出不能同时填",IF(AND(N($F2628)=0,N($G2628)=0),"※收入和支出都没填",IF(OR(N($F2628)&lt;0,N($G2628)&lt;0),"※金额不能填负数，方向反了就换一列填",IF($D2628="","※没填收支类别，分类报表会漏掉这一笔",IF(ISNA(MATCH($D2628,类别表,0)),"※收支类别不在【基础资料】的清单里",IF(AND($L2628="内部转账",$M2628=""),"△内部转账要在「对方账户」写上另一头",IF(AND($L2628="内部转账",$M2628=$C2628),"※对方账户跟本账户是同一个",IF(AND($L2628&lt;&gt;"内部转账",$M2628&lt;&gt;""),"△填了对方账户，但类别不是内部转账",IF($H2628&lt;0,"△这一笔之后该账户余额成负数了，核一下",""))))))))))))</f>
        <v/>
      </c>
    </row>
    <row r="2629">
      <c r="A2629" s="17">
        <f>IF($C2629="","",COUNTA($C$5:$C2629))</f>
        <v/>
      </c>
      <c r="B2629" s="20" t="n"/>
      <c r="C2629" s="18" t="n"/>
      <c r="D2629" s="18" t="n"/>
      <c r="E2629" s="26" t="n"/>
      <c r="F2629" s="19" t="n"/>
      <c r="G2629" s="19" t="n"/>
      <c r="H2629" s="27">
        <f>IF($C2629="","",ROUND(SUMIF(账户表,$C2629,账户期初)+SUMIFS($F$5:F2629,$C$5:C2629,$C2629)-SUMIFS($G$5:G2629,$C$5:C2629,$C2629),2))</f>
        <v/>
      </c>
      <c r="I2629" s="18" t="n"/>
      <c r="J2629" s="18" t="n"/>
      <c r="K2629" s="28">
        <f>IF($B2629="","",--TEXT($B2629,"yyyymm"))</f>
        <v/>
      </c>
      <c r="L2629" s="29">
        <f>IF($D2629="","",IFERROR(INDEX(类别属性,MATCH($D2629,类别表,0)),""))</f>
        <v/>
      </c>
      <c r="M2629" s="18" t="n"/>
      <c r="N2629" s="18" t="n"/>
      <c r="O2629" s="26" t="n"/>
      <c r="P2629" s="21">
        <f>IF($C2629="","",IF(ISNA(MATCH($C2629,账户表,0)),"※这个账户不在【基础资料】的账户档案里",IF($B2629="","※没填日期，这一笔不会进任何月份的报表",IF(AND($F2629&lt;&gt;"",$G2629&lt;&gt;""),"※收入和支出不能同时填",IF(AND(N($F2629)=0,N($G2629)=0),"※收入和支出都没填",IF(OR(N($F2629)&lt;0,N($G2629)&lt;0),"※金额不能填负数，方向反了就换一列填",IF($D2629="","※没填收支类别，分类报表会漏掉这一笔",IF(ISNA(MATCH($D2629,类别表,0)),"※收支类别不在【基础资料】的清单里",IF(AND($L2629="内部转账",$M2629=""),"△内部转账要在「对方账户」写上另一头",IF(AND($L2629="内部转账",$M2629=$C2629),"※对方账户跟本账户是同一个",IF(AND($L2629&lt;&gt;"内部转账",$M2629&lt;&gt;""),"△填了对方账户，但类别不是内部转账",IF($H2629&lt;0,"△这一笔之后该账户余额成负数了，核一下",""))))))))))))</f>
        <v/>
      </c>
    </row>
    <row r="2630">
      <c r="A2630" s="17">
        <f>IF($C2630="","",COUNTA($C$5:$C2630))</f>
        <v/>
      </c>
      <c r="B2630" s="20" t="n"/>
      <c r="C2630" s="18" t="n"/>
      <c r="D2630" s="18" t="n"/>
      <c r="E2630" s="26" t="n"/>
      <c r="F2630" s="19" t="n"/>
      <c r="G2630" s="19" t="n"/>
      <c r="H2630" s="27">
        <f>IF($C2630="","",ROUND(SUMIF(账户表,$C2630,账户期初)+SUMIFS($F$5:F2630,$C$5:C2630,$C2630)-SUMIFS($G$5:G2630,$C$5:C2630,$C2630),2))</f>
        <v/>
      </c>
      <c r="I2630" s="18" t="n"/>
      <c r="J2630" s="18" t="n"/>
      <c r="K2630" s="28">
        <f>IF($B2630="","",--TEXT($B2630,"yyyymm"))</f>
        <v/>
      </c>
      <c r="L2630" s="29">
        <f>IF($D2630="","",IFERROR(INDEX(类别属性,MATCH($D2630,类别表,0)),""))</f>
        <v/>
      </c>
      <c r="M2630" s="18" t="n"/>
      <c r="N2630" s="18" t="n"/>
      <c r="O2630" s="26" t="n"/>
      <c r="P2630" s="21">
        <f>IF($C2630="","",IF(ISNA(MATCH($C2630,账户表,0)),"※这个账户不在【基础资料】的账户档案里",IF($B2630="","※没填日期，这一笔不会进任何月份的报表",IF(AND($F2630&lt;&gt;"",$G2630&lt;&gt;""),"※收入和支出不能同时填",IF(AND(N($F2630)=0,N($G2630)=0),"※收入和支出都没填",IF(OR(N($F2630)&lt;0,N($G2630)&lt;0),"※金额不能填负数，方向反了就换一列填",IF($D2630="","※没填收支类别，分类报表会漏掉这一笔",IF(ISNA(MATCH($D2630,类别表,0)),"※收支类别不在【基础资料】的清单里",IF(AND($L2630="内部转账",$M2630=""),"△内部转账要在「对方账户」写上另一头",IF(AND($L2630="内部转账",$M2630=$C2630),"※对方账户跟本账户是同一个",IF(AND($L2630&lt;&gt;"内部转账",$M2630&lt;&gt;""),"△填了对方账户，但类别不是内部转账",IF($H2630&lt;0,"△这一笔之后该账户余额成负数了，核一下",""))))))))))))</f>
        <v/>
      </c>
    </row>
    <row r="2631">
      <c r="A2631" s="17">
        <f>IF($C2631="","",COUNTA($C$5:$C2631))</f>
        <v/>
      </c>
      <c r="B2631" s="20" t="n"/>
      <c r="C2631" s="18" t="n"/>
      <c r="D2631" s="18" t="n"/>
      <c r="E2631" s="26" t="n"/>
      <c r="F2631" s="19" t="n"/>
      <c r="G2631" s="19" t="n"/>
      <c r="H2631" s="27">
        <f>IF($C2631="","",ROUND(SUMIF(账户表,$C2631,账户期初)+SUMIFS($F$5:F2631,$C$5:C2631,$C2631)-SUMIFS($G$5:G2631,$C$5:C2631,$C2631),2))</f>
        <v/>
      </c>
      <c r="I2631" s="18" t="n"/>
      <c r="J2631" s="18" t="n"/>
      <c r="K2631" s="28">
        <f>IF($B2631="","",--TEXT($B2631,"yyyymm"))</f>
        <v/>
      </c>
      <c r="L2631" s="29">
        <f>IF($D2631="","",IFERROR(INDEX(类别属性,MATCH($D2631,类别表,0)),""))</f>
        <v/>
      </c>
      <c r="M2631" s="18" t="n"/>
      <c r="N2631" s="18" t="n"/>
      <c r="O2631" s="26" t="n"/>
      <c r="P2631" s="21">
        <f>IF($C2631="","",IF(ISNA(MATCH($C2631,账户表,0)),"※这个账户不在【基础资料】的账户档案里",IF($B2631="","※没填日期，这一笔不会进任何月份的报表",IF(AND($F2631&lt;&gt;"",$G2631&lt;&gt;""),"※收入和支出不能同时填",IF(AND(N($F2631)=0,N($G2631)=0),"※收入和支出都没填",IF(OR(N($F2631)&lt;0,N($G2631)&lt;0),"※金额不能填负数，方向反了就换一列填",IF($D2631="","※没填收支类别，分类报表会漏掉这一笔",IF(ISNA(MATCH($D2631,类别表,0)),"※收支类别不在【基础资料】的清单里",IF(AND($L2631="内部转账",$M2631=""),"△内部转账要在「对方账户」写上另一头",IF(AND($L2631="内部转账",$M2631=$C2631),"※对方账户跟本账户是同一个",IF(AND($L2631&lt;&gt;"内部转账",$M2631&lt;&gt;""),"△填了对方账户，但类别不是内部转账",IF($H2631&lt;0,"△这一笔之后该账户余额成负数了，核一下",""))))))))))))</f>
        <v/>
      </c>
    </row>
    <row r="2632">
      <c r="A2632" s="17">
        <f>IF($C2632="","",COUNTA($C$5:$C2632))</f>
        <v/>
      </c>
      <c r="B2632" s="20" t="n"/>
      <c r="C2632" s="18" t="n"/>
      <c r="D2632" s="18" t="n"/>
      <c r="E2632" s="26" t="n"/>
      <c r="F2632" s="19" t="n"/>
      <c r="G2632" s="19" t="n"/>
      <c r="H2632" s="27">
        <f>IF($C2632="","",ROUND(SUMIF(账户表,$C2632,账户期初)+SUMIFS($F$5:F2632,$C$5:C2632,$C2632)-SUMIFS($G$5:G2632,$C$5:C2632,$C2632),2))</f>
        <v/>
      </c>
      <c r="I2632" s="18" t="n"/>
      <c r="J2632" s="18" t="n"/>
      <c r="K2632" s="28">
        <f>IF($B2632="","",--TEXT($B2632,"yyyymm"))</f>
        <v/>
      </c>
      <c r="L2632" s="29">
        <f>IF($D2632="","",IFERROR(INDEX(类别属性,MATCH($D2632,类别表,0)),""))</f>
        <v/>
      </c>
      <c r="M2632" s="18" t="n"/>
      <c r="N2632" s="18" t="n"/>
      <c r="O2632" s="26" t="n"/>
      <c r="P2632" s="21">
        <f>IF($C2632="","",IF(ISNA(MATCH($C2632,账户表,0)),"※这个账户不在【基础资料】的账户档案里",IF($B2632="","※没填日期，这一笔不会进任何月份的报表",IF(AND($F2632&lt;&gt;"",$G2632&lt;&gt;""),"※收入和支出不能同时填",IF(AND(N($F2632)=0,N($G2632)=0),"※收入和支出都没填",IF(OR(N($F2632)&lt;0,N($G2632)&lt;0),"※金额不能填负数，方向反了就换一列填",IF($D2632="","※没填收支类别，分类报表会漏掉这一笔",IF(ISNA(MATCH($D2632,类别表,0)),"※收支类别不在【基础资料】的清单里",IF(AND($L2632="内部转账",$M2632=""),"△内部转账要在「对方账户」写上另一头",IF(AND($L2632="内部转账",$M2632=$C2632),"※对方账户跟本账户是同一个",IF(AND($L2632&lt;&gt;"内部转账",$M2632&lt;&gt;""),"△填了对方账户，但类别不是内部转账",IF($H2632&lt;0,"△这一笔之后该账户余额成负数了，核一下",""))))))))))))</f>
        <v/>
      </c>
    </row>
    <row r="2633">
      <c r="A2633" s="17">
        <f>IF($C2633="","",COUNTA($C$5:$C2633))</f>
        <v/>
      </c>
      <c r="B2633" s="20" t="n"/>
      <c r="C2633" s="18" t="n"/>
      <c r="D2633" s="18" t="n"/>
      <c r="E2633" s="26" t="n"/>
      <c r="F2633" s="19" t="n"/>
      <c r="G2633" s="19" t="n"/>
      <c r="H2633" s="27">
        <f>IF($C2633="","",ROUND(SUMIF(账户表,$C2633,账户期初)+SUMIFS($F$5:F2633,$C$5:C2633,$C2633)-SUMIFS($G$5:G2633,$C$5:C2633,$C2633),2))</f>
        <v/>
      </c>
      <c r="I2633" s="18" t="n"/>
      <c r="J2633" s="18" t="n"/>
      <c r="K2633" s="28">
        <f>IF($B2633="","",--TEXT($B2633,"yyyymm"))</f>
        <v/>
      </c>
      <c r="L2633" s="29">
        <f>IF($D2633="","",IFERROR(INDEX(类别属性,MATCH($D2633,类别表,0)),""))</f>
        <v/>
      </c>
      <c r="M2633" s="18" t="n"/>
      <c r="N2633" s="18" t="n"/>
      <c r="O2633" s="26" t="n"/>
      <c r="P2633" s="21">
        <f>IF($C2633="","",IF(ISNA(MATCH($C2633,账户表,0)),"※这个账户不在【基础资料】的账户档案里",IF($B2633="","※没填日期，这一笔不会进任何月份的报表",IF(AND($F2633&lt;&gt;"",$G2633&lt;&gt;""),"※收入和支出不能同时填",IF(AND(N($F2633)=0,N($G2633)=0),"※收入和支出都没填",IF(OR(N($F2633)&lt;0,N($G2633)&lt;0),"※金额不能填负数，方向反了就换一列填",IF($D2633="","※没填收支类别，分类报表会漏掉这一笔",IF(ISNA(MATCH($D2633,类别表,0)),"※收支类别不在【基础资料】的清单里",IF(AND($L2633="内部转账",$M2633=""),"△内部转账要在「对方账户」写上另一头",IF(AND($L2633="内部转账",$M2633=$C2633),"※对方账户跟本账户是同一个",IF(AND($L2633&lt;&gt;"内部转账",$M2633&lt;&gt;""),"△填了对方账户，但类别不是内部转账",IF($H2633&lt;0,"△这一笔之后该账户余额成负数了，核一下",""))))))))))))</f>
        <v/>
      </c>
    </row>
    <row r="2634">
      <c r="A2634" s="17">
        <f>IF($C2634="","",COUNTA($C$5:$C2634))</f>
        <v/>
      </c>
      <c r="B2634" s="20" t="n"/>
      <c r="C2634" s="18" t="n"/>
      <c r="D2634" s="18" t="n"/>
      <c r="E2634" s="26" t="n"/>
      <c r="F2634" s="19" t="n"/>
      <c r="G2634" s="19" t="n"/>
      <c r="H2634" s="27">
        <f>IF($C2634="","",ROUND(SUMIF(账户表,$C2634,账户期初)+SUMIFS($F$5:F2634,$C$5:C2634,$C2634)-SUMIFS($G$5:G2634,$C$5:C2634,$C2634),2))</f>
        <v/>
      </c>
      <c r="I2634" s="18" t="n"/>
      <c r="J2634" s="18" t="n"/>
      <c r="K2634" s="28">
        <f>IF($B2634="","",--TEXT($B2634,"yyyymm"))</f>
        <v/>
      </c>
      <c r="L2634" s="29">
        <f>IF($D2634="","",IFERROR(INDEX(类别属性,MATCH($D2634,类别表,0)),""))</f>
        <v/>
      </c>
      <c r="M2634" s="18" t="n"/>
      <c r="N2634" s="18" t="n"/>
      <c r="O2634" s="26" t="n"/>
      <c r="P2634" s="21">
        <f>IF($C2634="","",IF(ISNA(MATCH($C2634,账户表,0)),"※这个账户不在【基础资料】的账户档案里",IF($B2634="","※没填日期，这一笔不会进任何月份的报表",IF(AND($F2634&lt;&gt;"",$G2634&lt;&gt;""),"※收入和支出不能同时填",IF(AND(N($F2634)=0,N($G2634)=0),"※收入和支出都没填",IF(OR(N($F2634)&lt;0,N($G2634)&lt;0),"※金额不能填负数，方向反了就换一列填",IF($D2634="","※没填收支类别，分类报表会漏掉这一笔",IF(ISNA(MATCH($D2634,类别表,0)),"※收支类别不在【基础资料】的清单里",IF(AND($L2634="内部转账",$M2634=""),"△内部转账要在「对方账户」写上另一头",IF(AND($L2634="内部转账",$M2634=$C2634),"※对方账户跟本账户是同一个",IF(AND($L2634&lt;&gt;"内部转账",$M2634&lt;&gt;""),"△填了对方账户，但类别不是内部转账",IF($H2634&lt;0,"△这一笔之后该账户余额成负数了，核一下",""))))))))))))</f>
        <v/>
      </c>
    </row>
    <row r="2635">
      <c r="A2635" s="17">
        <f>IF($C2635="","",COUNTA($C$5:$C2635))</f>
        <v/>
      </c>
      <c r="B2635" s="20" t="n"/>
      <c r="C2635" s="18" t="n"/>
      <c r="D2635" s="18" t="n"/>
      <c r="E2635" s="26" t="n"/>
      <c r="F2635" s="19" t="n"/>
      <c r="G2635" s="19" t="n"/>
      <c r="H2635" s="27">
        <f>IF($C2635="","",ROUND(SUMIF(账户表,$C2635,账户期初)+SUMIFS($F$5:F2635,$C$5:C2635,$C2635)-SUMIFS($G$5:G2635,$C$5:C2635,$C2635),2))</f>
        <v/>
      </c>
      <c r="I2635" s="18" t="n"/>
      <c r="J2635" s="18" t="n"/>
      <c r="K2635" s="28">
        <f>IF($B2635="","",--TEXT($B2635,"yyyymm"))</f>
        <v/>
      </c>
      <c r="L2635" s="29">
        <f>IF($D2635="","",IFERROR(INDEX(类别属性,MATCH($D2635,类别表,0)),""))</f>
        <v/>
      </c>
      <c r="M2635" s="18" t="n"/>
      <c r="N2635" s="18" t="n"/>
      <c r="O2635" s="26" t="n"/>
      <c r="P2635" s="21">
        <f>IF($C2635="","",IF(ISNA(MATCH($C2635,账户表,0)),"※这个账户不在【基础资料】的账户档案里",IF($B2635="","※没填日期，这一笔不会进任何月份的报表",IF(AND($F2635&lt;&gt;"",$G2635&lt;&gt;""),"※收入和支出不能同时填",IF(AND(N($F2635)=0,N($G2635)=0),"※收入和支出都没填",IF(OR(N($F2635)&lt;0,N($G2635)&lt;0),"※金额不能填负数，方向反了就换一列填",IF($D2635="","※没填收支类别，分类报表会漏掉这一笔",IF(ISNA(MATCH($D2635,类别表,0)),"※收支类别不在【基础资料】的清单里",IF(AND($L2635="内部转账",$M2635=""),"△内部转账要在「对方账户」写上另一头",IF(AND($L2635="内部转账",$M2635=$C2635),"※对方账户跟本账户是同一个",IF(AND($L2635&lt;&gt;"内部转账",$M2635&lt;&gt;""),"△填了对方账户，但类别不是内部转账",IF($H2635&lt;0,"△这一笔之后该账户余额成负数了，核一下",""))))))))))))</f>
        <v/>
      </c>
    </row>
    <row r="2636">
      <c r="A2636" s="17">
        <f>IF($C2636="","",COUNTA($C$5:$C2636))</f>
        <v/>
      </c>
      <c r="B2636" s="20" t="n"/>
      <c r="C2636" s="18" t="n"/>
      <c r="D2636" s="18" t="n"/>
      <c r="E2636" s="26" t="n"/>
      <c r="F2636" s="19" t="n"/>
      <c r="G2636" s="19" t="n"/>
      <c r="H2636" s="27">
        <f>IF($C2636="","",ROUND(SUMIF(账户表,$C2636,账户期初)+SUMIFS($F$5:F2636,$C$5:C2636,$C2636)-SUMIFS($G$5:G2636,$C$5:C2636,$C2636),2))</f>
        <v/>
      </c>
      <c r="I2636" s="18" t="n"/>
      <c r="J2636" s="18" t="n"/>
      <c r="K2636" s="28">
        <f>IF($B2636="","",--TEXT($B2636,"yyyymm"))</f>
        <v/>
      </c>
      <c r="L2636" s="29">
        <f>IF($D2636="","",IFERROR(INDEX(类别属性,MATCH($D2636,类别表,0)),""))</f>
        <v/>
      </c>
      <c r="M2636" s="18" t="n"/>
      <c r="N2636" s="18" t="n"/>
      <c r="O2636" s="26" t="n"/>
      <c r="P2636" s="21">
        <f>IF($C2636="","",IF(ISNA(MATCH($C2636,账户表,0)),"※这个账户不在【基础资料】的账户档案里",IF($B2636="","※没填日期，这一笔不会进任何月份的报表",IF(AND($F2636&lt;&gt;"",$G2636&lt;&gt;""),"※收入和支出不能同时填",IF(AND(N($F2636)=0,N($G2636)=0),"※收入和支出都没填",IF(OR(N($F2636)&lt;0,N($G2636)&lt;0),"※金额不能填负数，方向反了就换一列填",IF($D2636="","※没填收支类别，分类报表会漏掉这一笔",IF(ISNA(MATCH($D2636,类别表,0)),"※收支类别不在【基础资料】的清单里",IF(AND($L2636="内部转账",$M2636=""),"△内部转账要在「对方账户」写上另一头",IF(AND($L2636="内部转账",$M2636=$C2636),"※对方账户跟本账户是同一个",IF(AND($L2636&lt;&gt;"内部转账",$M2636&lt;&gt;""),"△填了对方账户，但类别不是内部转账",IF($H2636&lt;0,"△这一笔之后该账户余额成负数了，核一下",""))))))))))))</f>
        <v/>
      </c>
    </row>
    <row r="2637">
      <c r="A2637" s="17">
        <f>IF($C2637="","",COUNTA($C$5:$C2637))</f>
        <v/>
      </c>
      <c r="B2637" s="20" t="n"/>
      <c r="C2637" s="18" t="n"/>
      <c r="D2637" s="18" t="n"/>
      <c r="E2637" s="26" t="n"/>
      <c r="F2637" s="19" t="n"/>
      <c r="G2637" s="19" t="n"/>
      <c r="H2637" s="27">
        <f>IF($C2637="","",ROUND(SUMIF(账户表,$C2637,账户期初)+SUMIFS($F$5:F2637,$C$5:C2637,$C2637)-SUMIFS($G$5:G2637,$C$5:C2637,$C2637),2))</f>
        <v/>
      </c>
      <c r="I2637" s="18" t="n"/>
      <c r="J2637" s="18" t="n"/>
      <c r="K2637" s="28">
        <f>IF($B2637="","",--TEXT($B2637,"yyyymm"))</f>
        <v/>
      </c>
      <c r="L2637" s="29">
        <f>IF($D2637="","",IFERROR(INDEX(类别属性,MATCH($D2637,类别表,0)),""))</f>
        <v/>
      </c>
      <c r="M2637" s="18" t="n"/>
      <c r="N2637" s="18" t="n"/>
      <c r="O2637" s="26" t="n"/>
      <c r="P2637" s="21">
        <f>IF($C2637="","",IF(ISNA(MATCH($C2637,账户表,0)),"※这个账户不在【基础资料】的账户档案里",IF($B2637="","※没填日期，这一笔不会进任何月份的报表",IF(AND($F2637&lt;&gt;"",$G2637&lt;&gt;""),"※收入和支出不能同时填",IF(AND(N($F2637)=0,N($G2637)=0),"※收入和支出都没填",IF(OR(N($F2637)&lt;0,N($G2637)&lt;0),"※金额不能填负数，方向反了就换一列填",IF($D2637="","※没填收支类别，分类报表会漏掉这一笔",IF(ISNA(MATCH($D2637,类别表,0)),"※收支类别不在【基础资料】的清单里",IF(AND($L2637="内部转账",$M2637=""),"△内部转账要在「对方账户」写上另一头",IF(AND($L2637="内部转账",$M2637=$C2637),"※对方账户跟本账户是同一个",IF(AND($L2637&lt;&gt;"内部转账",$M2637&lt;&gt;""),"△填了对方账户，但类别不是内部转账",IF($H2637&lt;0,"△这一笔之后该账户余额成负数了，核一下",""))))))))))))</f>
        <v/>
      </c>
    </row>
    <row r="2638">
      <c r="A2638" s="17">
        <f>IF($C2638="","",COUNTA($C$5:$C2638))</f>
        <v/>
      </c>
      <c r="B2638" s="20" t="n"/>
      <c r="C2638" s="18" t="n"/>
      <c r="D2638" s="18" t="n"/>
      <c r="E2638" s="26" t="n"/>
      <c r="F2638" s="19" t="n"/>
      <c r="G2638" s="19" t="n"/>
      <c r="H2638" s="27">
        <f>IF($C2638="","",ROUND(SUMIF(账户表,$C2638,账户期初)+SUMIFS($F$5:F2638,$C$5:C2638,$C2638)-SUMIFS($G$5:G2638,$C$5:C2638,$C2638),2))</f>
        <v/>
      </c>
      <c r="I2638" s="18" t="n"/>
      <c r="J2638" s="18" t="n"/>
      <c r="K2638" s="28">
        <f>IF($B2638="","",--TEXT($B2638,"yyyymm"))</f>
        <v/>
      </c>
      <c r="L2638" s="29">
        <f>IF($D2638="","",IFERROR(INDEX(类别属性,MATCH($D2638,类别表,0)),""))</f>
        <v/>
      </c>
      <c r="M2638" s="18" t="n"/>
      <c r="N2638" s="18" t="n"/>
      <c r="O2638" s="26" t="n"/>
      <c r="P2638" s="21">
        <f>IF($C2638="","",IF(ISNA(MATCH($C2638,账户表,0)),"※这个账户不在【基础资料】的账户档案里",IF($B2638="","※没填日期，这一笔不会进任何月份的报表",IF(AND($F2638&lt;&gt;"",$G2638&lt;&gt;""),"※收入和支出不能同时填",IF(AND(N($F2638)=0,N($G2638)=0),"※收入和支出都没填",IF(OR(N($F2638)&lt;0,N($G2638)&lt;0),"※金额不能填负数，方向反了就换一列填",IF($D2638="","※没填收支类别，分类报表会漏掉这一笔",IF(ISNA(MATCH($D2638,类别表,0)),"※收支类别不在【基础资料】的清单里",IF(AND($L2638="内部转账",$M2638=""),"△内部转账要在「对方账户」写上另一头",IF(AND($L2638="内部转账",$M2638=$C2638),"※对方账户跟本账户是同一个",IF(AND($L2638&lt;&gt;"内部转账",$M2638&lt;&gt;""),"△填了对方账户，但类别不是内部转账",IF($H2638&lt;0,"△这一笔之后该账户余额成负数了，核一下",""))))))))))))</f>
        <v/>
      </c>
    </row>
    <row r="2639">
      <c r="A2639" s="17">
        <f>IF($C2639="","",COUNTA($C$5:$C2639))</f>
        <v/>
      </c>
      <c r="B2639" s="20" t="n"/>
      <c r="C2639" s="18" t="n"/>
      <c r="D2639" s="18" t="n"/>
      <c r="E2639" s="26" t="n"/>
      <c r="F2639" s="19" t="n"/>
      <c r="G2639" s="19" t="n"/>
      <c r="H2639" s="27">
        <f>IF($C2639="","",ROUND(SUMIF(账户表,$C2639,账户期初)+SUMIFS($F$5:F2639,$C$5:C2639,$C2639)-SUMIFS($G$5:G2639,$C$5:C2639,$C2639),2))</f>
        <v/>
      </c>
      <c r="I2639" s="18" t="n"/>
      <c r="J2639" s="18" t="n"/>
      <c r="K2639" s="28">
        <f>IF($B2639="","",--TEXT($B2639,"yyyymm"))</f>
        <v/>
      </c>
      <c r="L2639" s="29">
        <f>IF($D2639="","",IFERROR(INDEX(类别属性,MATCH($D2639,类别表,0)),""))</f>
        <v/>
      </c>
      <c r="M2639" s="18" t="n"/>
      <c r="N2639" s="18" t="n"/>
      <c r="O2639" s="26" t="n"/>
      <c r="P2639" s="21">
        <f>IF($C2639="","",IF(ISNA(MATCH($C2639,账户表,0)),"※这个账户不在【基础资料】的账户档案里",IF($B2639="","※没填日期，这一笔不会进任何月份的报表",IF(AND($F2639&lt;&gt;"",$G2639&lt;&gt;""),"※收入和支出不能同时填",IF(AND(N($F2639)=0,N($G2639)=0),"※收入和支出都没填",IF(OR(N($F2639)&lt;0,N($G2639)&lt;0),"※金额不能填负数，方向反了就换一列填",IF($D2639="","※没填收支类别，分类报表会漏掉这一笔",IF(ISNA(MATCH($D2639,类别表,0)),"※收支类别不在【基础资料】的清单里",IF(AND($L2639="内部转账",$M2639=""),"△内部转账要在「对方账户」写上另一头",IF(AND($L2639="内部转账",$M2639=$C2639),"※对方账户跟本账户是同一个",IF(AND($L2639&lt;&gt;"内部转账",$M2639&lt;&gt;""),"△填了对方账户，但类别不是内部转账",IF($H2639&lt;0,"△这一笔之后该账户余额成负数了，核一下",""))))))))))))</f>
        <v/>
      </c>
    </row>
    <row r="2640">
      <c r="A2640" s="17">
        <f>IF($C2640="","",COUNTA($C$5:$C2640))</f>
        <v/>
      </c>
      <c r="B2640" s="20" t="n"/>
      <c r="C2640" s="18" t="n"/>
      <c r="D2640" s="18" t="n"/>
      <c r="E2640" s="26" t="n"/>
      <c r="F2640" s="19" t="n"/>
      <c r="G2640" s="19" t="n"/>
      <c r="H2640" s="27">
        <f>IF($C2640="","",ROUND(SUMIF(账户表,$C2640,账户期初)+SUMIFS($F$5:F2640,$C$5:C2640,$C2640)-SUMIFS($G$5:G2640,$C$5:C2640,$C2640),2))</f>
        <v/>
      </c>
      <c r="I2640" s="18" t="n"/>
      <c r="J2640" s="18" t="n"/>
      <c r="K2640" s="28">
        <f>IF($B2640="","",--TEXT($B2640,"yyyymm"))</f>
        <v/>
      </c>
      <c r="L2640" s="29">
        <f>IF($D2640="","",IFERROR(INDEX(类别属性,MATCH($D2640,类别表,0)),""))</f>
        <v/>
      </c>
      <c r="M2640" s="18" t="n"/>
      <c r="N2640" s="18" t="n"/>
      <c r="O2640" s="26" t="n"/>
      <c r="P2640" s="21">
        <f>IF($C2640="","",IF(ISNA(MATCH($C2640,账户表,0)),"※这个账户不在【基础资料】的账户档案里",IF($B2640="","※没填日期，这一笔不会进任何月份的报表",IF(AND($F2640&lt;&gt;"",$G2640&lt;&gt;""),"※收入和支出不能同时填",IF(AND(N($F2640)=0,N($G2640)=0),"※收入和支出都没填",IF(OR(N($F2640)&lt;0,N($G2640)&lt;0),"※金额不能填负数，方向反了就换一列填",IF($D2640="","※没填收支类别，分类报表会漏掉这一笔",IF(ISNA(MATCH($D2640,类别表,0)),"※收支类别不在【基础资料】的清单里",IF(AND($L2640="内部转账",$M2640=""),"△内部转账要在「对方账户」写上另一头",IF(AND($L2640="内部转账",$M2640=$C2640),"※对方账户跟本账户是同一个",IF(AND($L2640&lt;&gt;"内部转账",$M2640&lt;&gt;""),"△填了对方账户，但类别不是内部转账",IF($H2640&lt;0,"△这一笔之后该账户余额成负数了，核一下",""))))))))))))</f>
        <v/>
      </c>
    </row>
    <row r="2641">
      <c r="A2641" s="17">
        <f>IF($C2641="","",COUNTA($C$5:$C2641))</f>
        <v/>
      </c>
      <c r="B2641" s="20" t="n"/>
      <c r="C2641" s="18" t="n"/>
      <c r="D2641" s="18" t="n"/>
      <c r="E2641" s="26" t="n"/>
      <c r="F2641" s="19" t="n"/>
      <c r="G2641" s="19" t="n"/>
      <c r="H2641" s="27">
        <f>IF($C2641="","",ROUND(SUMIF(账户表,$C2641,账户期初)+SUMIFS($F$5:F2641,$C$5:C2641,$C2641)-SUMIFS($G$5:G2641,$C$5:C2641,$C2641),2))</f>
        <v/>
      </c>
      <c r="I2641" s="18" t="n"/>
      <c r="J2641" s="18" t="n"/>
      <c r="K2641" s="28">
        <f>IF($B2641="","",--TEXT($B2641,"yyyymm"))</f>
        <v/>
      </c>
      <c r="L2641" s="29">
        <f>IF($D2641="","",IFERROR(INDEX(类别属性,MATCH($D2641,类别表,0)),""))</f>
        <v/>
      </c>
      <c r="M2641" s="18" t="n"/>
      <c r="N2641" s="18" t="n"/>
      <c r="O2641" s="26" t="n"/>
      <c r="P2641" s="21">
        <f>IF($C2641="","",IF(ISNA(MATCH($C2641,账户表,0)),"※这个账户不在【基础资料】的账户档案里",IF($B2641="","※没填日期，这一笔不会进任何月份的报表",IF(AND($F2641&lt;&gt;"",$G2641&lt;&gt;""),"※收入和支出不能同时填",IF(AND(N($F2641)=0,N($G2641)=0),"※收入和支出都没填",IF(OR(N($F2641)&lt;0,N($G2641)&lt;0),"※金额不能填负数，方向反了就换一列填",IF($D2641="","※没填收支类别，分类报表会漏掉这一笔",IF(ISNA(MATCH($D2641,类别表,0)),"※收支类别不在【基础资料】的清单里",IF(AND($L2641="内部转账",$M2641=""),"△内部转账要在「对方账户」写上另一头",IF(AND($L2641="内部转账",$M2641=$C2641),"※对方账户跟本账户是同一个",IF(AND($L2641&lt;&gt;"内部转账",$M2641&lt;&gt;""),"△填了对方账户，但类别不是内部转账",IF($H2641&lt;0,"△这一笔之后该账户余额成负数了，核一下",""))))))))))))</f>
        <v/>
      </c>
    </row>
    <row r="2642">
      <c r="A2642" s="17">
        <f>IF($C2642="","",COUNTA($C$5:$C2642))</f>
        <v/>
      </c>
      <c r="B2642" s="20" t="n"/>
      <c r="C2642" s="18" t="n"/>
      <c r="D2642" s="18" t="n"/>
      <c r="E2642" s="26" t="n"/>
      <c r="F2642" s="19" t="n"/>
      <c r="G2642" s="19" t="n"/>
      <c r="H2642" s="27">
        <f>IF($C2642="","",ROUND(SUMIF(账户表,$C2642,账户期初)+SUMIFS($F$5:F2642,$C$5:C2642,$C2642)-SUMIFS($G$5:G2642,$C$5:C2642,$C2642),2))</f>
        <v/>
      </c>
      <c r="I2642" s="18" t="n"/>
      <c r="J2642" s="18" t="n"/>
      <c r="K2642" s="28">
        <f>IF($B2642="","",--TEXT($B2642,"yyyymm"))</f>
        <v/>
      </c>
      <c r="L2642" s="29">
        <f>IF($D2642="","",IFERROR(INDEX(类别属性,MATCH($D2642,类别表,0)),""))</f>
        <v/>
      </c>
      <c r="M2642" s="18" t="n"/>
      <c r="N2642" s="18" t="n"/>
      <c r="O2642" s="26" t="n"/>
      <c r="P2642" s="21">
        <f>IF($C2642="","",IF(ISNA(MATCH($C2642,账户表,0)),"※这个账户不在【基础资料】的账户档案里",IF($B2642="","※没填日期，这一笔不会进任何月份的报表",IF(AND($F2642&lt;&gt;"",$G2642&lt;&gt;""),"※收入和支出不能同时填",IF(AND(N($F2642)=0,N($G2642)=0),"※收入和支出都没填",IF(OR(N($F2642)&lt;0,N($G2642)&lt;0),"※金额不能填负数，方向反了就换一列填",IF($D2642="","※没填收支类别，分类报表会漏掉这一笔",IF(ISNA(MATCH($D2642,类别表,0)),"※收支类别不在【基础资料】的清单里",IF(AND($L2642="内部转账",$M2642=""),"△内部转账要在「对方账户」写上另一头",IF(AND($L2642="内部转账",$M2642=$C2642),"※对方账户跟本账户是同一个",IF(AND($L2642&lt;&gt;"内部转账",$M2642&lt;&gt;""),"△填了对方账户，但类别不是内部转账",IF($H2642&lt;0,"△这一笔之后该账户余额成负数了，核一下",""))))))))))))</f>
        <v/>
      </c>
    </row>
    <row r="2643">
      <c r="A2643" s="17">
        <f>IF($C2643="","",COUNTA($C$5:$C2643))</f>
        <v/>
      </c>
      <c r="B2643" s="20" t="n"/>
      <c r="C2643" s="18" t="n"/>
      <c r="D2643" s="18" t="n"/>
      <c r="E2643" s="26" t="n"/>
      <c r="F2643" s="19" t="n"/>
      <c r="G2643" s="19" t="n"/>
      <c r="H2643" s="27">
        <f>IF($C2643="","",ROUND(SUMIF(账户表,$C2643,账户期初)+SUMIFS($F$5:F2643,$C$5:C2643,$C2643)-SUMIFS($G$5:G2643,$C$5:C2643,$C2643),2))</f>
        <v/>
      </c>
      <c r="I2643" s="18" t="n"/>
      <c r="J2643" s="18" t="n"/>
      <c r="K2643" s="28">
        <f>IF($B2643="","",--TEXT($B2643,"yyyymm"))</f>
        <v/>
      </c>
      <c r="L2643" s="29">
        <f>IF($D2643="","",IFERROR(INDEX(类别属性,MATCH($D2643,类别表,0)),""))</f>
        <v/>
      </c>
      <c r="M2643" s="18" t="n"/>
      <c r="N2643" s="18" t="n"/>
      <c r="O2643" s="26" t="n"/>
      <c r="P2643" s="21">
        <f>IF($C2643="","",IF(ISNA(MATCH($C2643,账户表,0)),"※这个账户不在【基础资料】的账户档案里",IF($B2643="","※没填日期，这一笔不会进任何月份的报表",IF(AND($F2643&lt;&gt;"",$G2643&lt;&gt;""),"※收入和支出不能同时填",IF(AND(N($F2643)=0,N($G2643)=0),"※收入和支出都没填",IF(OR(N($F2643)&lt;0,N($G2643)&lt;0),"※金额不能填负数，方向反了就换一列填",IF($D2643="","※没填收支类别，分类报表会漏掉这一笔",IF(ISNA(MATCH($D2643,类别表,0)),"※收支类别不在【基础资料】的清单里",IF(AND($L2643="内部转账",$M2643=""),"△内部转账要在「对方账户」写上另一头",IF(AND($L2643="内部转账",$M2643=$C2643),"※对方账户跟本账户是同一个",IF(AND($L2643&lt;&gt;"内部转账",$M2643&lt;&gt;""),"△填了对方账户，但类别不是内部转账",IF($H2643&lt;0,"△这一笔之后该账户余额成负数了，核一下",""))))))))))))</f>
        <v/>
      </c>
    </row>
    <row r="2644">
      <c r="A2644" s="17">
        <f>IF($C2644="","",COUNTA($C$5:$C2644))</f>
        <v/>
      </c>
      <c r="B2644" s="20" t="n"/>
      <c r="C2644" s="18" t="n"/>
      <c r="D2644" s="18" t="n"/>
      <c r="E2644" s="26" t="n"/>
      <c r="F2644" s="19" t="n"/>
      <c r="G2644" s="19" t="n"/>
      <c r="H2644" s="27">
        <f>IF($C2644="","",ROUND(SUMIF(账户表,$C2644,账户期初)+SUMIFS($F$5:F2644,$C$5:C2644,$C2644)-SUMIFS($G$5:G2644,$C$5:C2644,$C2644),2))</f>
        <v/>
      </c>
      <c r="I2644" s="18" t="n"/>
      <c r="J2644" s="18" t="n"/>
      <c r="K2644" s="28">
        <f>IF($B2644="","",--TEXT($B2644,"yyyymm"))</f>
        <v/>
      </c>
      <c r="L2644" s="29">
        <f>IF($D2644="","",IFERROR(INDEX(类别属性,MATCH($D2644,类别表,0)),""))</f>
        <v/>
      </c>
      <c r="M2644" s="18" t="n"/>
      <c r="N2644" s="18" t="n"/>
      <c r="O2644" s="26" t="n"/>
      <c r="P2644" s="21">
        <f>IF($C2644="","",IF(ISNA(MATCH($C2644,账户表,0)),"※这个账户不在【基础资料】的账户档案里",IF($B2644="","※没填日期，这一笔不会进任何月份的报表",IF(AND($F2644&lt;&gt;"",$G2644&lt;&gt;""),"※收入和支出不能同时填",IF(AND(N($F2644)=0,N($G2644)=0),"※收入和支出都没填",IF(OR(N($F2644)&lt;0,N($G2644)&lt;0),"※金额不能填负数，方向反了就换一列填",IF($D2644="","※没填收支类别，分类报表会漏掉这一笔",IF(ISNA(MATCH($D2644,类别表,0)),"※收支类别不在【基础资料】的清单里",IF(AND($L2644="内部转账",$M2644=""),"△内部转账要在「对方账户」写上另一头",IF(AND($L2644="内部转账",$M2644=$C2644),"※对方账户跟本账户是同一个",IF(AND($L2644&lt;&gt;"内部转账",$M2644&lt;&gt;""),"△填了对方账户，但类别不是内部转账",IF($H2644&lt;0,"△这一笔之后该账户余额成负数了，核一下",""))))))))))))</f>
        <v/>
      </c>
    </row>
    <row r="2645">
      <c r="A2645" s="17">
        <f>IF($C2645="","",COUNTA($C$5:$C2645))</f>
        <v/>
      </c>
      <c r="B2645" s="20" t="n"/>
      <c r="C2645" s="18" t="n"/>
      <c r="D2645" s="18" t="n"/>
      <c r="E2645" s="26" t="n"/>
      <c r="F2645" s="19" t="n"/>
      <c r="G2645" s="19" t="n"/>
      <c r="H2645" s="27">
        <f>IF($C2645="","",ROUND(SUMIF(账户表,$C2645,账户期初)+SUMIFS($F$5:F2645,$C$5:C2645,$C2645)-SUMIFS($G$5:G2645,$C$5:C2645,$C2645),2))</f>
        <v/>
      </c>
      <c r="I2645" s="18" t="n"/>
      <c r="J2645" s="18" t="n"/>
      <c r="K2645" s="28">
        <f>IF($B2645="","",--TEXT($B2645,"yyyymm"))</f>
        <v/>
      </c>
      <c r="L2645" s="29">
        <f>IF($D2645="","",IFERROR(INDEX(类别属性,MATCH($D2645,类别表,0)),""))</f>
        <v/>
      </c>
      <c r="M2645" s="18" t="n"/>
      <c r="N2645" s="18" t="n"/>
      <c r="O2645" s="26" t="n"/>
      <c r="P2645" s="21">
        <f>IF($C2645="","",IF(ISNA(MATCH($C2645,账户表,0)),"※这个账户不在【基础资料】的账户档案里",IF($B2645="","※没填日期，这一笔不会进任何月份的报表",IF(AND($F2645&lt;&gt;"",$G2645&lt;&gt;""),"※收入和支出不能同时填",IF(AND(N($F2645)=0,N($G2645)=0),"※收入和支出都没填",IF(OR(N($F2645)&lt;0,N($G2645)&lt;0),"※金额不能填负数，方向反了就换一列填",IF($D2645="","※没填收支类别，分类报表会漏掉这一笔",IF(ISNA(MATCH($D2645,类别表,0)),"※收支类别不在【基础资料】的清单里",IF(AND($L2645="内部转账",$M2645=""),"△内部转账要在「对方账户」写上另一头",IF(AND($L2645="内部转账",$M2645=$C2645),"※对方账户跟本账户是同一个",IF(AND($L2645&lt;&gt;"内部转账",$M2645&lt;&gt;""),"△填了对方账户，但类别不是内部转账",IF($H2645&lt;0,"△这一笔之后该账户余额成负数了，核一下",""))))))))))))</f>
        <v/>
      </c>
    </row>
    <row r="2646">
      <c r="A2646" s="17">
        <f>IF($C2646="","",COUNTA($C$5:$C2646))</f>
        <v/>
      </c>
      <c r="B2646" s="20" t="n"/>
      <c r="C2646" s="18" t="n"/>
      <c r="D2646" s="18" t="n"/>
      <c r="E2646" s="26" t="n"/>
      <c r="F2646" s="19" t="n"/>
      <c r="G2646" s="19" t="n"/>
      <c r="H2646" s="27">
        <f>IF($C2646="","",ROUND(SUMIF(账户表,$C2646,账户期初)+SUMIFS($F$5:F2646,$C$5:C2646,$C2646)-SUMIFS($G$5:G2646,$C$5:C2646,$C2646),2))</f>
        <v/>
      </c>
      <c r="I2646" s="18" t="n"/>
      <c r="J2646" s="18" t="n"/>
      <c r="K2646" s="28">
        <f>IF($B2646="","",--TEXT($B2646,"yyyymm"))</f>
        <v/>
      </c>
      <c r="L2646" s="29">
        <f>IF($D2646="","",IFERROR(INDEX(类别属性,MATCH($D2646,类别表,0)),""))</f>
        <v/>
      </c>
      <c r="M2646" s="18" t="n"/>
      <c r="N2646" s="18" t="n"/>
      <c r="O2646" s="26" t="n"/>
      <c r="P2646" s="21">
        <f>IF($C2646="","",IF(ISNA(MATCH($C2646,账户表,0)),"※这个账户不在【基础资料】的账户档案里",IF($B2646="","※没填日期，这一笔不会进任何月份的报表",IF(AND($F2646&lt;&gt;"",$G2646&lt;&gt;""),"※收入和支出不能同时填",IF(AND(N($F2646)=0,N($G2646)=0),"※收入和支出都没填",IF(OR(N($F2646)&lt;0,N($G2646)&lt;0),"※金额不能填负数，方向反了就换一列填",IF($D2646="","※没填收支类别，分类报表会漏掉这一笔",IF(ISNA(MATCH($D2646,类别表,0)),"※收支类别不在【基础资料】的清单里",IF(AND($L2646="内部转账",$M2646=""),"△内部转账要在「对方账户」写上另一头",IF(AND($L2646="内部转账",$M2646=$C2646),"※对方账户跟本账户是同一个",IF(AND($L2646&lt;&gt;"内部转账",$M2646&lt;&gt;""),"△填了对方账户，但类别不是内部转账",IF($H2646&lt;0,"△这一笔之后该账户余额成负数了，核一下",""))))))))))))</f>
        <v/>
      </c>
    </row>
    <row r="2647">
      <c r="A2647" s="17">
        <f>IF($C2647="","",COUNTA($C$5:$C2647))</f>
        <v/>
      </c>
      <c r="B2647" s="20" t="n"/>
      <c r="C2647" s="18" t="n"/>
      <c r="D2647" s="18" t="n"/>
      <c r="E2647" s="26" t="n"/>
      <c r="F2647" s="19" t="n"/>
      <c r="G2647" s="19" t="n"/>
      <c r="H2647" s="27">
        <f>IF($C2647="","",ROUND(SUMIF(账户表,$C2647,账户期初)+SUMIFS($F$5:F2647,$C$5:C2647,$C2647)-SUMIFS($G$5:G2647,$C$5:C2647,$C2647),2))</f>
        <v/>
      </c>
      <c r="I2647" s="18" t="n"/>
      <c r="J2647" s="18" t="n"/>
      <c r="K2647" s="28">
        <f>IF($B2647="","",--TEXT($B2647,"yyyymm"))</f>
        <v/>
      </c>
      <c r="L2647" s="29">
        <f>IF($D2647="","",IFERROR(INDEX(类别属性,MATCH($D2647,类别表,0)),""))</f>
        <v/>
      </c>
      <c r="M2647" s="18" t="n"/>
      <c r="N2647" s="18" t="n"/>
      <c r="O2647" s="26" t="n"/>
      <c r="P2647" s="21">
        <f>IF($C2647="","",IF(ISNA(MATCH($C2647,账户表,0)),"※这个账户不在【基础资料】的账户档案里",IF($B2647="","※没填日期，这一笔不会进任何月份的报表",IF(AND($F2647&lt;&gt;"",$G2647&lt;&gt;""),"※收入和支出不能同时填",IF(AND(N($F2647)=0,N($G2647)=0),"※收入和支出都没填",IF(OR(N($F2647)&lt;0,N($G2647)&lt;0),"※金额不能填负数，方向反了就换一列填",IF($D2647="","※没填收支类别，分类报表会漏掉这一笔",IF(ISNA(MATCH($D2647,类别表,0)),"※收支类别不在【基础资料】的清单里",IF(AND($L2647="内部转账",$M2647=""),"△内部转账要在「对方账户」写上另一头",IF(AND($L2647="内部转账",$M2647=$C2647),"※对方账户跟本账户是同一个",IF(AND($L2647&lt;&gt;"内部转账",$M2647&lt;&gt;""),"△填了对方账户，但类别不是内部转账",IF($H2647&lt;0,"△这一笔之后该账户余额成负数了，核一下",""))))))))))))</f>
        <v/>
      </c>
    </row>
    <row r="2648">
      <c r="A2648" s="17">
        <f>IF($C2648="","",COUNTA($C$5:$C2648))</f>
        <v/>
      </c>
      <c r="B2648" s="20" t="n"/>
      <c r="C2648" s="18" t="n"/>
      <c r="D2648" s="18" t="n"/>
      <c r="E2648" s="26" t="n"/>
      <c r="F2648" s="19" t="n"/>
      <c r="G2648" s="19" t="n"/>
      <c r="H2648" s="27">
        <f>IF($C2648="","",ROUND(SUMIF(账户表,$C2648,账户期初)+SUMIFS($F$5:F2648,$C$5:C2648,$C2648)-SUMIFS($G$5:G2648,$C$5:C2648,$C2648),2))</f>
        <v/>
      </c>
      <c r="I2648" s="18" t="n"/>
      <c r="J2648" s="18" t="n"/>
      <c r="K2648" s="28">
        <f>IF($B2648="","",--TEXT($B2648,"yyyymm"))</f>
        <v/>
      </c>
      <c r="L2648" s="29">
        <f>IF($D2648="","",IFERROR(INDEX(类别属性,MATCH($D2648,类别表,0)),""))</f>
        <v/>
      </c>
      <c r="M2648" s="18" t="n"/>
      <c r="N2648" s="18" t="n"/>
      <c r="O2648" s="26" t="n"/>
      <c r="P2648" s="21">
        <f>IF($C2648="","",IF(ISNA(MATCH($C2648,账户表,0)),"※这个账户不在【基础资料】的账户档案里",IF($B2648="","※没填日期，这一笔不会进任何月份的报表",IF(AND($F2648&lt;&gt;"",$G2648&lt;&gt;""),"※收入和支出不能同时填",IF(AND(N($F2648)=0,N($G2648)=0),"※收入和支出都没填",IF(OR(N($F2648)&lt;0,N($G2648)&lt;0),"※金额不能填负数，方向反了就换一列填",IF($D2648="","※没填收支类别，分类报表会漏掉这一笔",IF(ISNA(MATCH($D2648,类别表,0)),"※收支类别不在【基础资料】的清单里",IF(AND($L2648="内部转账",$M2648=""),"△内部转账要在「对方账户」写上另一头",IF(AND($L2648="内部转账",$M2648=$C2648),"※对方账户跟本账户是同一个",IF(AND($L2648&lt;&gt;"内部转账",$M2648&lt;&gt;""),"△填了对方账户，但类别不是内部转账",IF($H2648&lt;0,"△这一笔之后该账户余额成负数了，核一下",""))))))))))))</f>
        <v/>
      </c>
    </row>
    <row r="2649">
      <c r="A2649" s="17">
        <f>IF($C2649="","",COUNTA($C$5:$C2649))</f>
        <v/>
      </c>
      <c r="B2649" s="20" t="n"/>
      <c r="C2649" s="18" t="n"/>
      <c r="D2649" s="18" t="n"/>
      <c r="E2649" s="26" t="n"/>
      <c r="F2649" s="19" t="n"/>
      <c r="G2649" s="19" t="n"/>
      <c r="H2649" s="27">
        <f>IF($C2649="","",ROUND(SUMIF(账户表,$C2649,账户期初)+SUMIFS($F$5:F2649,$C$5:C2649,$C2649)-SUMIFS($G$5:G2649,$C$5:C2649,$C2649),2))</f>
        <v/>
      </c>
      <c r="I2649" s="18" t="n"/>
      <c r="J2649" s="18" t="n"/>
      <c r="K2649" s="28">
        <f>IF($B2649="","",--TEXT($B2649,"yyyymm"))</f>
        <v/>
      </c>
      <c r="L2649" s="29">
        <f>IF($D2649="","",IFERROR(INDEX(类别属性,MATCH($D2649,类别表,0)),""))</f>
        <v/>
      </c>
      <c r="M2649" s="18" t="n"/>
      <c r="N2649" s="18" t="n"/>
      <c r="O2649" s="26" t="n"/>
      <c r="P2649" s="21">
        <f>IF($C2649="","",IF(ISNA(MATCH($C2649,账户表,0)),"※这个账户不在【基础资料】的账户档案里",IF($B2649="","※没填日期，这一笔不会进任何月份的报表",IF(AND($F2649&lt;&gt;"",$G2649&lt;&gt;""),"※收入和支出不能同时填",IF(AND(N($F2649)=0,N($G2649)=0),"※收入和支出都没填",IF(OR(N($F2649)&lt;0,N($G2649)&lt;0),"※金额不能填负数，方向反了就换一列填",IF($D2649="","※没填收支类别，分类报表会漏掉这一笔",IF(ISNA(MATCH($D2649,类别表,0)),"※收支类别不在【基础资料】的清单里",IF(AND($L2649="内部转账",$M2649=""),"△内部转账要在「对方账户」写上另一头",IF(AND($L2649="内部转账",$M2649=$C2649),"※对方账户跟本账户是同一个",IF(AND($L2649&lt;&gt;"内部转账",$M2649&lt;&gt;""),"△填了对方账户，但类别不是内部转账",IF($H2649&lt;0,"△这一笔之后该账户余额成负数了，核一下",""))))))))))))</f>
        <v/>
      </c>
    </row>
    <row r="2650">
      <c r="A2650" s="17">
        <f>IF($C2650="","",COUNTA($C$5:$C2650))</f>
        <v/>
      </c>
      <c r="B2650" s="20" t="n"/>
      <c r="C2650" s="18" t="n"/>
      <c r="D2650" s="18" t="n"/>
      <c r="E2650" s="26" t="n"/>
      <c r="F2650" s="19" t="n"/>
      <c r="G2650" s="19" t="n"/>
      <c r="H2650" s="27">
        <f>IF($C2650="","",ROUND(SUMIF(账户表,$C2650,账户期初)+SUMIFS($F$5:F2650,$C$5:C2650,$C2650)-SUMIFS($G$5:G2650,$C$5:C2650,$C2650),2))</f>
        <v/>
      </c>
      <c r="I2650" s="18" t="n"/>
      <c r="J2650" s="18" t="n"/>
      <c r="K2650" s="28">
        <f>IF($B2650="","",--TEXT($B2650,"yyyymm"))</f>
        <v/>
      </c>
      <c r="L2650" s="29">
        <f>IF($D2650="","",IFERROR(INDEX(类别属性,MATCH($D2650,类别表,0)),""))</f>
        <v/>
      </c>
      <c r="M2650" s="18" t="n"/>
      <c r="N2650" s="18" t="n"/>
      <c r="O2650" s="26" t="n"/>
      <c r="P2650" s="21">
        <f>IF($C2650="","",IF(ISNA(MATCH($C2650,账户表,0)),"※这个账户不在【基础资料】的账户档案里",IF($B2650="","※没填日期，这一笔不会进任何月份的报表",IF(AND($F2650&lt;&gt;"",$G2650&lt;&gt;""),"※收入和支出不能同时填",IF(AND(N($F2650)=0,N($G2650)=0),"※收入和支出都没填",IF(OR(N($F2650)&lt;0,N($G2650)&lt;0),"※金额不能填负数，方向反了就换一列填",IF($D2650="","※没填收支类别，分类报表会漏掉这一笔",IF(ISNA(MATCH($D2650,类别表,0)),"※收支类别不在【基础资料】的清单里",IF(AND($L2650="内部转账",$M2650=""),"△内部转账要在「对方账户」写上另一头",IF(AND($L2650="内部转账",$M2650=$C2650),"※对方账户跟本账户是同一个",IF(AND($L2650&lt;&gt;"内部转账",$M2650&lt;&gt;""),"△填了对方账户，但类别不是内部转账",IF($H2650&lt;0,"△这一笔之后该账户余额成负数了，核一下",""))))))))))))</f>
        <v/>
      </c>
    </row>
    <row r="2651">
      <c r="A2651" s="17">
        <f>IF($C2651="","",COUNTA($C$5:$C2651))</f>
        <v/>
      </c>
      <c r="B2651" s="20" t="n"/>
      <c r="C2651" s="18" t="n"/>
      <c r="D2651" s="18" t="n"/>
      <c r="E2651" s="26" t="n"/>
      <c r="F2651" s="19" t="n"/>
      <c r="G2651" s="19" t="n"/>
      <c r="H2651" s="27">
        <f>IF($C2651="","",ROUND(SUMIF(账户表,$C2651,账户期初)+SUMIFS($F$5:F2651,$C$5:C2651,$C2651)-SUMIFS($G$5:G2651,$C$5:C2651,$C2651),2))</f>
        <v/>
      </c>
      <c r="I2651" s="18" t="n"/>
      <c r="J2651" s="18" t="n"/>
      <c r="K2651" s="28">
        <f>IF($B2651="","",--TEXT($B2651,"yyyymm"))</f>
        <v/>
      </c>
      <c r="L2651" s="29">
        <f>IF($D2651="","",IFERROR(INDEX(类别属性,MATCH($D2651,类别表,0)),""))</f>
        <v/>
      </c>
      <c r="M2651" s="18" t="n"/>
      <c r="N2651" s="18" t="n"/>
      <c r="O2651" s="26" t="n"/>
      <c r="P2651" s="21">
        <f>IF($C2651="","",IF(ISNA(MATCH($C2651,账户表,0)),"※这个账户不在【基础资料】的账户档案里",IF($B2651="","※没填日期，这一笔不会进任何月份的报表",IF(AND($F2651&lt;&gt;"",$G2651&lt;&gt;""),"※收入和支出不能同时填",IF(AND(N($F2651)=0,N($G2651)=0),"※收入和支出都没填",IF(OR(N($F2651)&lt;0,N($G2651)&lt;0),"※金额不能填负数，方向反了就换一列填",IF($D2651="","※没填收支类别，分类报表会漏掉这一笔",IF(ISNA(MATCH($D2651,类别表,0)),"※收支类别不在【基础资料】的清单里",IF(AND($L2651="内部转账",$M2651=""),"△内部转账要在「对方账户」写上另一头",IF(AND($L2651="内部转账",$M2651=$C2651),"※对方账户跟本账户是同一个",IF(AND($L2651&lt;&gt;"内部转账",$M2651&lt;&gt;""),"△填了对方账户，但类别不是内部转账",IF($H2651&lt;0,"△这一笔之后该账户余额成负数了，核一下",""))))))))))))</f>
        <v/>
      </c>
    </row>
    <row r="2652">
      <c r="A2652" s="17">
        <f>IF($C2652="","",COUNTA($C$5:$C2652))</f>
        <v/>
      </c>
      <c r="B2652" s="20" t="n"/>
      <c r="C2652" s="18" t="n"/>
      <c r="D2652" s="18" t="n"/>
      <c r="E2652" s="26" t="n"/>
      <c r="F2652" s="19" t="n"/>
      <c r="G2652" s="19" t="n"/>
      <c r="H2652" s="27">
        <f>IF($C2652="","",ROUND(SUMIF(账户表,$C2652,账户期初)+SUMIFS($F$5:F2652,$C$5:C2652,$C2652)-SUMIFS($G$5:G2652,$C$5:C2652,$C2652),2))</f>
        <v/>
      </c>
      <c r="I2652" s="18" t="n"/>
      <c r="J2652" s="18" t="n"/>
      <c r="K2652" s="28">
        <f>IF($B2652="","",--TEXT($B2652,"yyyymm"))</f>
        <v/>
      </c>
      <c r="L2652" s="29">
        <f>IF($D2652="","",IFERROR(INDEX(类别属性,MATCH($D2652,类别表,0)),""))</f>
        <v/>
      </c>
      <c r="M2652" s="18" t="n"/>
      <c r="N2652" s="18" t="n"/>
      <c r="O2652" s="26" t="n"/>
      <c r="P2652" s="21">
        <f>IF($C2652="","",IF(ISNA(MATCH($C2652,账户表,0)),"※这个账户不在【基础资料】的账户档案里",IF($B2652="","※没填日期，这一笔不会进任何月份的报表",IF(AND($F2652&lt;&gt;"",$G2652&lt;&gt;""),"※收入和支出不能同时填",IF(AND(N($F2652)=0,N($G2652)=0),"※收入和支出都没填",IF(OR(N($F2652)&lt;0,N($G2652)&lt;0),"※金额不能填负数，方向反了就换一列填",IF($D2652="","※没填收支类别，分类报表会漏掉这一笔",IF(ISNA(MATCH($D2652,类别表,0)),"※收支类别不在【基础资料】的清单里",IF(AND($L2652="内部转账",$M2652=""),"△内部转账要在「对方账户」写上另一头",IF(AND($L2652="内部转账",$M2652=$C2652),"※对方账户跟本账户是同一个",IF(AND($L2652&lt;&gt;"内部转账",$M2652&lt;&gt;""),"△填了对方账户，但类别不是内部转账",IF($H2652&lt;0,"△这一笔之后该账户余额成负数了，核一下",""))))))))))))</f>
        <v/>
      </c>
    </row>
    <row r="2653">
      <c r="A2653" s="17">
        <f>IF($C2653="","",COUNTA($C$5:$C2653))</f>
        <v/>
      </c>
      <c r="B2653" s="20" t="n"/>
      <c r="C2653" s="18" t="n"/>
      <c r="D2653" s="18" t="n"/>
      <c r="E2653" s="26" t="n"/>
      <c r="F2653" s="19" t="n"/>
      <c r="G2653" s="19" t="n"/>
      <c r="H2653" s="27">
        <f>IF($C2653="","",ROUND(SUMIF(账户表,$C2653,账户期初)+SUMIFS($F$5:F2653,$C$5:C2653,$C2653)-SUMIFS($G$5:G2653,$C$5:C2653,$C2653),2))</f>
        <v/>
      </c>
      <c r="I2653" s="18" t="n"/>
      <c r="J2653" s="18" t="n"/>
      <c r="K2653" s="28">
        <f>IF($B2653="","",--TEXT($B2653,"yyyymm"))</f>
        <v/>
      </c>
      <c r="L2653" s="29">
        <f>IF($D2653="","",IFERROR(INDEX(类别属性,MATCH($D2653,类别表,0)),""))</f>
        <v/>
      </c>
      <c r="M2653" s="18" t="n"/>
      <c r="N2653" s="18" t="n"/>
      <c r="O2653" s="26" t="n"/>
      <c r="P2653" s="21">
        <f>IF($C2653="","",IF(ISNA(MATCH($C2653,账户表,0)),"※这个账户不在【基础资料】的账户档案里",IF($B2653="","※没填日期，这一笔不会进任何月份的报表",IF(AND($F2653&lt;&gt;"",$G2653&lt;&gt;""),"※收入和支出不能同时填",IF(AND(N($F2653)=0,N($G2653)=0),"※收入和支出都没填",IF(OR(N($F2653)&lt;0,N($G2653)&lt;0),"※金额不能填负数，方向反了就换一列填",IF($D2653="","※没填收支类别，分类报表会漏掉这一笔",IF(ISNA(MATCH($D2653,类别表,0)),"※收支类别不在【基础资料】的清单里",IF(AND($L2653="内部转账",$M2653=""),"△内部转账要在「对方账户」写上另一头",IF(AND($L2653="内部转账",$M2653=$C2653),"※对方账户跟本账户是同一个",IF(AND($L2653&lt;&gt;"内部转账",$M2653&lt;&gt;""),"△填了对方账户，但类别不是内部转账",IF($H2653&lt;0,"△这一笔之后该账户余额成负数了，核一下",""))))))))))))</f>
        <v/>
      </c>
    </row>
    <row r="2654">
      <c r="A2654" s="17">
        <f>IF($C2654="","",COUNTA($C$5:$C2654))</f>
        <v/>
      </c>
      <c r="B2654" s="20" t="n"/>
      <c r="C2654" s="18" t="n"/>
      <c r="D2654" s="18" t="n"/>
      <c r="E2654" s="26" t="n"/>
      <c r="F2654" s="19" t="n"/>
      <c r="G2654" s="19" t="n"/>
      <c r="H2654" s="27">
        <f>IF($C2654="","",ROUND(SUMIF(账户表,$C2654,账户期初)+SUMIFS($F$5:F2654,$C$5:C2654,$C2654)-SUMIFS($G$5:G2654,$C$5:C2654,$C2654),2))</f>
        <v/>
      </c>
      <c r="I2654" s="18" t="n"/>
      <c r="J2654" s="18" t="n"/>
      <c r="K2654" s="28">
        <f>IF($B2654="","",--TEXT($B2654,"yyyymm"))</f>
        <v/>
      </c>
      <c r="L2654" s="29">
        <f>IF($D2654="","",IFERROR(INDEX(类别属性,MATCH($D2654,类别表,0)),""))</f>
        <v/>
      </c>
      <c r="M2654" s="18" t="n"/>
      <c r="N2654" s="18" t="n"/>
      <c r="O2654" s="26" t="n"/>
      <c r="P2654" s="21">
        <f>IF($C2654="","",IF(ISNA(MATCH($C2654,账户表,0)),"※这个账户不在【基础资料】的账户档案里",IF($B2654="","※没填日期，这一笔不会进任何月份的报表",IF(AND($F2654&lt;&gt;"",$G2654&lt;&gt;""),"※收入和支出不能同时填",IF(AND(N($F2654)=0,N($G2654)=0),"※收入和支出都没填",IF(OR(N($F2654)&lt;0,N($G2654)&lt;0),"※金额不能填负数，方向反了就换一列填",IF($D2654="","※没填收支类别，分类报表会漏掉这一笔",IF(ISNA(MATCH($D2654,类别表,0)),"※收支类别不在【基础资料】的清单里",IF(AND($L2654="内部转账",$M2654=""),"△内部转账要在「对方账户」写上另一头",IF(AND($L2654="内部转账",$M2654=$C2654),"※对方账户跟本账户是同一个",IF(AND($L2654&lt;&gt;"内部转账",$M2654&lt;&gt;""),"△填了对方账户，但类别不是内部转账",IF($H2654&lt;0,"△这一笔之后该账户余额成负数了，核一下",""))))))))))))</f>
        <v/>
      </c>
    </row>
    <row r="2655">
      <c r="A2655" s="17">
        <f>IF($C2655="","",COUNTA($C$5:$C2655))</f>
        <v/>
      </c>
      <c r="B2655" s="20" t="n"/>
      <c r="C2655" s="18" t="n"/>
      <c r="D2655" s="18" t="n"/>
      <c r="E2655" s="26" t="n"/>
      <c r="F2655" s="19" t="n"/>
      <c r="G2655" s="19" t="n"/>
      <c r="H2655" s="27">
        <f>IF($C2655="","",ROUND(SUMIF(账户表,$C2655,账户期初)+SUMIFS($F$5:F2655,$C$5:C2655,$C2655)-SUMIFS($G$5:G2655,$C$5:C2655,$C2655),2))</f>
        <v/>
      </c>
      <c r="I2655" s="18" t="n"/>
      <c r="J2655" s="18" t="n"/>
      <c r="K2655" s="28">
        <f>IF($B2655="","",--TEXT($B2655,"yyyymm"))</f>
        <v/>
      </c>
      <c r="L2655" s="29">
        <f>IF($D2655="","",IFERROR(INDEX(类别属性,MATCH($D2655,类别表,0)),""))</f>
        <v/>
      </c>
      <c r="M2655" s="18" t="n"/>
      <c r="N2655" s="18" t="n"/>
      <c r="O2655" s="26" t="n"/>
      <c r="P2655" s="21">
        <f>IF($C2655="","",IF(ISNA(MATCH($C2655,账户表,0)),"※这个账户不在【基础资料】的账户档案里",IF($B2655="","※没填日期，这一笔不会进任何月份的报表",IF(AND($F2655&lt;&gt;"",$G2655&lt;&gt;""),"※收入和支出不能同时填",IF(AND(N($F2655)=0,N($G2655)=0),"※收入和支出都没填",IF(OR(N($F2655)&lt;0,N($G2655)&lt;0),"※金额不能填负数，方向反了就换一列填",IF($D2655="","※没填收支类别，分类报表会漏掉这一笔",IF(ISNA(MATCH($D2655,类别表,0)),"※收支类别不在【基础资料】的清单里",IF(AND($L2655="内部转账",$M2655=""),"△内部转账要在「对方账户」写上另一头",IF(AND($L2655="内部转账",$M2655=$C2655),"※对方账户跟本账户是同一个",IF(AND($L2655&lt;&gt;"内部转账",$M2655&lt;&gt;""),"△填了对方账户，但类别不是内部转账",IF($H2655&lt;0,"△这一笔之后该账户余额成负数了，核一下",""))))))))))))</f>
        <v/>
      </c>
    </row>
    <row r="2656">
      <c r="A2656" s="17">
        <f>IF($C2656="","",COUNTA($C$5:$C2656))</f>
        <v/>
      </c>
      <c r="B2656" s="20" t="n"/>
      <c r="C2656" s="18" t="n"/>
      <c r="D2656" s="18" t="n"/>
      <c r="E2656" s="26" t="n"/>
      <c r="F2656" s="19" t="n"/>
      <c r="G2656" s="19" t="n"/>
      <c r="H2656" s="27">
        <f>IF($C2656="","",ROUND(SUMIF(账户表,$C2656,账户期初)+SUMIFS($F$5:F2656,$C$5:C2656,$C2656)-SUMIFS($G$5:G2656,$C$5:C2656,$C2656),2))</f>
        <v/>
      </c>
      <c r="I2656" s="18" t="n"/>
      <c r="J2656" s="18" t="n"/>
      <c r="K2656" s="28">
        <f>IF($B2656="","",--TEXT($B2656,"yyyymm"))</f>
        <v/>
      </c>
      <c r="L2656" s="29">
        <f>IF($D2656="","",IFERROR(INDEX(类别属性,MATCH($D2656,类别表,0)),""))</f>
        <v/>
      </c>
      <c r="M2656" s="18" t="n"/>
      <c r="N2656" s="18" t="n"/>
      <c r="O2656" s="26" t="n"/>
      <c r="P2656" s="21">
        <f>IF($C2656="","",IF(ISNA(MATCH($C2656,账户表,0)),"※这个账户不在【基础资料】的账户档案里",IF($B2656="","※没填日期，这一笔不会进任何月份的报表",IF(AND($F2656&lt;&gt;"",$G2656&lt;&gt;""),"※收入和支出不能同时填",IF(AND(N($F2656)=0,N($G2656)=0),"※收入和支出都没填",IF(OR(N($F2656)&lt;0,N($G2656)&lt;0),"※金额不能填负数，方向反了就换一列填",IF($D2656="","※没填收支类别，分类报表会漏掉这一笔",IF(ISNA(MATCH($D2656,类别表,0)),"※收支类别不在【基础资料】的清单里",IF(AND($L2656="内部转账",$M2656=""),"△内部转账要在「对方账户」写上另一头",IF(AND($L2656="内部转账",$M2656=$C2656),"※对方账户跟本账户是同一个",IF(AND($L2656&lt;&gt;"内部转账",$M2656&lt;&gt;""),"△填了对方账户，但类别不是内部转账",IF($H2656&lt;0,"△这一笔之后该账户余额成负数了，核一下",""))))))))))))</f>
        <v/>
      </c>
    </row>
    <row r="2657">
      <c r="A2657" s="17">
        <f>IF($C2657="","",COUNTA($C$5:$C2657))</f>
        <v/>
      </c>
      <c r="B2657" s="20" t="n"/>
      <c r="C2657" s="18" t="n"/>
      <c r="D2657" s="18" t="n"/>
      <c r="E2657" s="26" t="n"/>
      <c r="F2657" s="19" t="n"/>
      <c r="G2657" s="19" t="n"/>
      <c r="H2657" s="27">
        <f>IF($C2657="","",ROUND(SUMIF(账户表,$C2657,账户期初)+SUMIFS($F$5:F2657,$C$5:C2657,$C2657)-SUMIFS($G$5:G2657,$C$5:C2657,$C2657),2))</f>
        <v/>
      </c>
      <c r="I2657" s="18" t="n"/>
      <c r="J2657" s="18" t="n"/>
      <c r="K2657" s="28">
        <f>IF($B2657="","",--TEXT($B2657,"yyyymm"))</f>
        <v/>
      </c>
      <c r="L2657" s="29">
        <f>IF($D2657="","",IFERROR(INDEX(类别属性,MATCH($D2657,类别表,0)),""))</f>
        <v/>
      </c>
      <c r="M2657" s="18" t="n"/>
      <c r="N2657" s="18" t="n"/>
      <c r="O2657" s="26" t="n"/>
      <c r="P2657" s="21">
        <f>IF($C2657="","",IF(ISNA(MATCH($C2657,账户表,0)),"※这个账户不在【基础资料】的账户档案里",IF($B2657="","※没填日期，这一笔不会进任何月份的报表",IF(AND($F2657&lt;&gt;"",$G2657&lt;&gt;""),"※收入和支出不能同时填",IF(AND(N($F2657)=0,N($G2657)=0),"※收入和支出都没填",IF(OR(N($F2657)&lt;0,N($G2657)&lt;0),"※金额不能填负数，方向反了就换一列填",IF($D2657="","※没填收支类别，分类报表会漏掉这一笔",IF(ISNA(MATCH($D2657,类别表,0)),"※收支类别不在【基础资料】的清单里",IF(AND($L2657="内部转账",$M2657=""),"△内部转账要在「对方账户」写上另一头",IF(AND($L2657="内部转账",$M2657=$C2657),"※对方账户跟本账户是同一个",IF(AND($L2657&lt;&gt;"内部转账",$M2657&lt;&gt;""),"△填了对方账户，但类别不是内部转账",IF($H2657&lt;0,"△这一笔之后该账户余额成负数了，核一下",""))))))))))))</f>
        <v/>
      </c>
    </row>
    <row r="2658">
      <c r="A2658" s="17">
        <f>IF($C2658="","",COUNTA($C$5:$C2658))</f>
        <v/>
      </c>
      <c r="B2658" s="20" t="n"/>
      <c r="C2658" s="18" t="n"/>
      <c r="D2658" s="18" t="n"/>
      <c r="E2658" s="26" t="n"/>
      <c r="F2658" s="19" t="n"/>
      <c r="G2658" s="19" t="n"/>
      <c r="H2658" s="27">
        <f>IF($C2658="","",ROUND(SUMIF(账户表,$C2658,账户期初)+SUMIFS($F$5:F2658,$C$5:C2658,$C2658)-SUMIFS($G$5:G2658,$C$5:C2658,$C2658),2))</f>
        <v/>
      </c>
      <c r="I2658" s="18" t="n"/>
      <c r="J2658" s="18" t="n"/>
      <c r="K2658" s="28">
        <f>IF($B2658="","",--TEXT($B2658,"yyyymm"))</f>
        <v/>
      </c>
      <c r="L2658" s="29">
        <f>IF($D2658="","",IFERROR(INDEX(类别属性,MATCH($D2658,类别表,0)),""))</f>
        <v/>
      </c>
      <c r="M2658" s="18" t="n"/>
      <c r="N2658" s="18" t="n"/>
      <c r="O2658" s="26" t="n"/>
      <c r="P2658" s="21">
        <f>IF($C2658="","",IF(ISNA(MATCH($C2658,账户表,0)),"※这个账户不在【基础资料】的账户档案里",IF($B2658="","※没填日期，这一笔不会进任何月份的报表",IF(AND($F2658&lt;&gt;"",$G2658&lt;&gt;""),"※收入和支出不能同时填",IF(AND(N($F2658)=0,N($G2658)=0),"※收入和支出都没填",IF(OR(N($F2658)&lt;0,N($G2658)&lt;0),"※金额不能填负数，方向反了就换一列填",IF($D2658="","※没填收支类别，分类报表会漏掉这一笔",IF(ISNA(MATCH($D2658,类别表,0)),"※收支类别不在【基础资料】的清单里",IF(AND($L2658="内部转账",$M2658=""),"△内部转账要在「对方账户」写上另一头",IF(AND($L2658="内部转账",$M2658=$C2658),"※对方账户跟本账户是同一个",IF(AND($L2658&lt;&gt;"内部转账",$M2658&lt;&gt;""),"△填了对方账户，但类别不是内部转账",IF($H2658&lt;0,"△这一笔之后该账户余额成负数了，核一下",""))))))))))))</f>
        <v/>
      </c>
    </row>
    <row r="2659">
      <c r="A2659" s="17">
        <f>IF($C2659="","",COUNTA($C$5:$C2659))</f>
        <v/>
      </c>
      <c r="B2659" s="20" t="n"/>
      <c r="C2659" s="18" t="n"/>
      <c r="D2659" s="18" t="n"/>
      <c r="E2659" s="26" t="n"/>
      <c r="F2659" s="19" t="n"/>
      <c r="G2659" s="19" t="n"/>
      <c r="H2659" s="27">
        <f>IF($C2659="","",ROUND(SUMIF(账户表,$C2659,账户期初)+SUMIFS($F$5:F2659,$C$5:C2659,$C2659)-SUMIFS($G$5:G2659,$C$5:C2659,$C2659),2))</f>
        <v/>
      </c>
      <c r="I2659" s="18" t="n"/>
      <c r="J2659" s="18" t="n"/>
      <c r="K2659" s="28">
        <f>IF($B2659="","",--TEXT($B2659,"yyyymm"))</f>
        <v/>
      </c>
      <c r="L2659" s="29">
        <f>IF($D2659="","",IFERROR(INDEX(类别属性,MATCH($D2659,类别表,0)),""))</f>
        <v/>
      </c>
      <c r="M2659" s="18" t="n"/>
      <c r="N2659" s="18" t="n"/>
      <c r="O2659" s="26" t="n"/>
      <c r="P2659" s="21">
        <f>IF($C2659="","",IF(ISNA(MATCH($C2659,账户表,0)),"※这个账户不在【基础资料】的账户档案里",IF($B2659="","※没填日期，这一笔不会进任何月份的报表",IF(AND($F2659&lt;&gt;"",$G2659&lt;&gt;""),"※收入和支出不能同时填",IF(AND(N($F2659)=0,N($G2659)=0),"※收入和支出都没填",IF(OR(N($F2659)&lt;0,N($G2659)&lt;0),"※金额不能填负数，方向反了就换一列填",IF($D2659="","※没填收支类别，分类报表会漏掉这一笔",IF(ISNA(MATCH($D2659,类别表,0)),"※收支类别不在【基础资料】的清单里",IF(AND($L2659="内部转账",$M2659=""),"△内部转账要在「对方账户」写上另一头",IF(AND($L2659="内部转账",$M2659=$C2659),"※对方账户跟本账户是同一个",IF(AND($L2659&lt;&gt;"内部转账",$M2659&lt;&gt;""),"△填了对方账户，但类别不是内部转账",IF($H2659&lt;0,"△这一笔之后该账户余额成负数了，核一下",""))))))))))))</f>
        <v/>
      </c>
    </row>
    <row r="2660">
      <c r="A2660" s="17">
        <f>IF($C2660="","",COUNTA($C$5:$C2660))</f>
        <v/>
      </c>
      <c r="B2660" s="20" t="n"/>
      <c r="C2660" s="18" t="n"/>
      <c r="D2660" s="18" t="n"/>
      <c r="E2660" s="26" t="n"/>
      <c r="F2660" s="19" t="n"/>
      <c r="G2660" s="19" t="n"/>
      <c r="H2660" s="27">
        <f>IF($C2660="","",ROUND(SUMIF(账户表,$C2660,账户期初)+SUMIFS($F$5:F2660,$C$5:C2660,$C2660)-SUMIFS($G$5:G2660,$C$5:C2660,$C2660),2))</f>
        <v/>
      </c>
      <c r="I2660" s="18" t="n"/>
      <c r="J2660" s="18" t="n"/>
      <c r="K2660" s="28">
        <f>IF($B2660="","",--TEXT($B2660,"yyyymm"))</f>
        <v/>
      </c>
      <c r="L2660" s="29">
        <f>IF($D2660="","",IFERROR(INDEX(类别属性,MATCH($D2660,类别表,0)),""))</f>
        <v/>
      </c>
      <c r="M2660" s="18" t="n"/>
      <c r="N2660" s="18" t="n"/>
      <c r="O2660" s="26" t="n"/>
      <c r="P2660" s="21">
        <f>IF($C2660="","",IF(ISNA(MATCH($C2660,账户表,0)),"※这个账户不在【基础资料】的账户档案里",IF($B2660="","※没填日期，这一笔不会进任何月份的报表",IF(AND($F2660&lt;&gt;"",$G2660&lt;&gt;""),"※收入和支出不能同时填",IF(AND(N($F2660)=0,N($G2660)=0),"※收入和支出都没填",IF(OR(N($F2660)&lt;0,N($G2660)&lt;0),"※金额不能填负数，方向反了就换一列填",IF($D2660="","※没填收支类别，分类报表会漏掉这一笔",IF(ISNA(MATCH($D2660,类别表,0)),"※收支类别不在【基础资料】的清单里",IF(AND($L2660="内部转账",$M2660=""),"△内部转账要在「对方账户」写上另一头",IF(AND($L2660="内部转账",$M2660=$C2660),"※对方账户跟本账户是同一个",IF(AND($L2660&lt;&gt;"内部转账",$M2660&lt;&gt;""),"△填了对方账户，但类别不是内部转账",IF($H2660&lt;0,"△这一笔之后该账户余额成负数了，核一下",""))))))))))))</f>
        <v/>
      </c>
    </row>
    <row r="2661">
      <c r="A2661" s="17">
        <f>IF($C2661="","",COUNTA($C$5:$C2661))</f>
        <v/>
      </c>
      <c r="B2661" s="20" t="n"/>
      <c r="C2661" s="18" t="n"/>
      <c r="D2661" s="18" t="n"/>
      <c r="E2661" s="26" t="n"/>
      <c r="F2661" s="19" t="n"/>
      <c r="G2661" s="19" t="n"/>
      <c r="H2661" s="27">
        <f>IF($C2661="","",ROUND(SUMIF(账户表,$C2661,账户期初)+SUMIFS($F$5:F2661,$C$5:C2661,$C2661)-SUMIFS($G$5:G2661,$C$5:C2661,$C2661),2))</f>
        <v/>
      </c>
      <c r="I2661" s="18" t="n"/>
      <c r="J2661" s="18" t="n"/>
      <c r="K2661" s="28">
        <f>IF($B2661="","",--TEXT($B2661,"yyyymm"))</f>
        <v/>
      </c>
      <c r="L2661" s="29">
        <f>IF($D2661="","",IFERROR(INDEX(类别属性,MATCH($D2661,类别表,0)),""))</f>
        <v/>
      </c>
      <c r="M2661" s="18" t="n"/>
      <c r="N2661" s="18" t="n"/>
      <c r="O2661" s="26" t="n"/>
      <c r="P2661" s="21">
        <f>IF($C2661="","",IF(ISNA(MATCH($C2661,账户表,0)),"※这个账户不在【基础资料】的账户档案里",IF($B2661="","※没填日期，这一笔不会进任何月份的报表",IF(AND($F2661&lt;&gt;"",$G2661&lt;&gt;""),"※收入和支出不能同时填",IF(AND(N($F2661)=0,N($G2661)=0),"※收入和支出都没填",IF(OR(N($F2661)&lt;0,N($G2661)&lt;0),"※金额不能填负数，方向反了就换一列填",IF($D2661="","※没填收支类别，分类报表会漏掉这一笔",IF(ISNA(MATCH($D2661,类别表,0)),"※收支类别不在【基础资料】的清单里",IF(AND($L2661="内部转账",$M2661=""),"△内部转账要在「对方账户」写上另一头",IF(AND($L2661="内部转账",$M2661=$C2661),"※对方账户跟本账户是同一个",IF(AND($L2661&lt;&gt;"内部转账",$M2661&lt;&gt;""),"△填了对方账户，但类别不是内部转账",IF($H2661&lt;0,"△这一笔之后该账户余额成负数了，核一下",""))))))))))))</f>
        <v/>
      </c>
    </row>
    <row r="2662">
      <c r="A2662" s="17">
        <f>IF($C2662="","",COUNTA($C$5:$C2662))</f>
        <v/>
      </c>
      <c r="B2662" s="20" t="n"/>
      <c r="C2662" s="18" t="n"/>
      <c r="D2662" s="18" t="n"/>
      <c r="E2662" s="26" t="n"/>
      <c r="F2662" s="19" t="n"/>
      <c r="G2662" s="19" t="n"/>
      <c r="H2662" s="27">
        <f>IF($C2662="","",ROUND(SUMIF(账户表,$C2662,账户期初)+SUMIFS($F$5:F2662,$C$5:C2662,$C2662)-SUMIFS($G$5:G2662,$C$5:C2662,$C2662),2))</f>
        <v/>
      </c>
      <c r="I2662" s="18" t="n"/>
      <c r="J2662" s="18" t="n"/>
      <c r="K2662" s="28">
        <f>IF($B2662="","",--TEXT($B2662,"yyyymm"))</f>
        <v/>
      </c>
      <c r="L2662" s="29">
        <f>IF($D2662="","",IFERROR(INDEX(类别属性,MATCH($D2662,类别表,0)),""))</f>
        <v/>
      </c>
      <c r="M2662" s="18" t="n"/>
      <c r="N2662" s="18" t="n"/>
      <c r="O2662" s="26" t="n"/>
      <c r="P2662" s="21">
        <f>IF($C2662="","",IF(ISNA(MATCH($C2662,账户表,0)),"※这个账户不在【基础资料】的账户档案里",IF($B2662="","※没填日期，这一笔不会进任何月份的报表",IF(AND($F2662&lt;&gt;"",$G2662&lt;&gt;""),"※收入和支出不能同时填",IF(AND(N($F2662)=0,N($G2662)=0),"※收入和支出都没填",IF(OR(N($F2662)&lt;0,N($G2662)&lt;0),"※金额不能填负数，方向反了就换一列填",IF($D2662="","※没填收支类别，分类报表会漏掉这一笔",IF(ISNA(MATCH($D2662,类别表,0)),"※收支类别不在【基础资料】的清单里",IF(AND($L2662="内部转账",$M2662=""),"△内部转账要在「对方账户」写上另一头",IF(AND($L2662="内部转账",$M2662=$C2662),"※对方账户跟本账户是同一个",IF(AND($L2662&lt;&gt;"内部转账",$M2662&lt;&gt;""),"△填了对方账户，但类别不是内部转账",IF($H2662&lt;0,"△这一笔之后该账户余额成负数了，核一下",""))))))))))))</f>
        <v/>
      </c>
    </row>
    <row r="2663">
      <c r="A2663" s="17">
        <f>IF($C2663="","",COUNTA($C$5:$C2663))</f>
        <v/>
      </c>
      <c r="B2663" s="20" t="n"/>
      <c r="C2663" s="18" t="n"/>
      <c r="D2663" s="18" t="n"/>
      <c r="E2663" s="26" t="n"/>
      <c r="F2663" s="19" t="n"/>
      <c r="G2663" s="19" t="n"/>
      <c r="H2663" s="27">
        <f>IF($C2663="","",ROUND(SUMIF(账户表,$C2663,账户期初)+SUMIFS($F$5:F2663,$C$5:C2663,$C2663)-SUMIFS($G$5:G2663,$C$5:C2663,$C2663),2))</f>
        <v/>
      </c>
      <c r="I2663" s="18" t="n"/>
      <c r="J2663" s="18" t="n"/>
      <c r="K2663" s="28">
        <f>IF($B2663="","",--TEXT($B2663,"yyyymm"))</f>
        <v/>
      </c>
      <c r="L2663" s="29">
        <f>IF($D2663="","",IFERROR(INDEX(类别属性,MATCH($D2663,类别表,0)),""))</f>
        <v/>
      </c>
      <c r="M2663" s="18" t="n"/>
      <c r="N2663" s="18" t="n"/>
      <c r="O2663" s="26" t="n"/>
      <c r="P2663" s="21">
        <f>IF($C2663="","",IF(ISNA(MATCH($C2663,账户表,0)),"※这个账户不在【基础资料】的账户档案里",IF($B2663="","※没填日期，这一笔不会进任何月份的报表",IF(AND($F2663&lt;&gt;"",$G2663&lt;&gt;""),"※收入和支出不能同时填",IF(AND(N($F2663)=0,N($G2663)=0),"※收入和支出都没填",IF(OR(N($F2663)&lt;0,N($G2663)&lt;0),"※金额不能填负数，方向反了就换一列填",IF($D2663="","※没填收支类别，分类报表会漏掉这一笔",IF(ISNA(MATCH($D2663,类别表,0)),"※收支类别不在【基础资料】的清单里",IF(AND($L2663="内部转账",$M2663=""),"△内部转账要在「对方账户」写上另一头",IF(AND($L2663="内部转账",$M2663=$C2663),"※对方账户跟本账户是同一个",IF(AND($L2663&lt;&gt;"内部转账",$M2663&lt;&gt;""),"△填了对方账户，但类别不是内部转账",IF($H2663&lt;0,"△这一笔之后该账户余额成负数了，核一下",""))))))))))))</f>
        <v/>
      </c>
    </row>
    <row r="2664">
      <c r="A2664" s="17">
        <f>IF($C2664="","",COUNTA($C$5:$C2664))</f>
        <v/>
      </c>
      <c r="B2664" s="20" t="n"/>
      <c r="C2664" s="18" t="n"/>
      <c r="D2664" s="18" t="n"/>
      <c r="E2664" s="26" t="n"/>
      <c r="F2664" s="19" t="n"/>
      <c r="G2664" s="19" t="n"/>
      <c r="H2664" s="27">
        <f>IF($C2664="","",ROUND(SUMIF(账户表,$C2664,账户期初)+SUMIFS($F$5:F2664,$C$5:C2664,$C2664)-SUMIFS($G$5:G2664,$C$5:C2664,$C2664),2))</f>
        <v/>
      </c>
      <c r="I2664" s="18" t="n"/>
      <c r="J2664" s="18" t="n"/>
      <c r="K2664" s="28">
        <f>IF($B2664="","",--TEXT($B2664,"yyyymm"))</f>
        <v/>
      </c>
      <c r="L2664" s="29">
        <f>IF($D2664="","",IFERROR(INDEX(类别属性,MATCH($D2664,类别表,0)),""))</f>
        <v/>
      </c>
      <c r="M2664" s="18" t="n"/>
      <c r="N2664" s="18" t="n"/>
      <c r="O2664" s="26" t="n"/>
      <c r="P2664" s="21">
        <f>IF($C2664="","",IF(ISNA(MATCH($C2664,账户表,0)),"※这个账户不在【基础资料】的账户档案里",IF($B2664="","※没填日期，这一笔不会进任何月份的报表",IF(AND($F2664&lt;&gt;"",$G2664&lt;&gt;""),"※收入和支出不能同时填",IF(AND(N($F2664)=0,N($G2664)=0),"※收入和支出都没填",IF(OR(N($F2664)&lt;0,N($G2664)&lt;0),"※金额不能填负数，方向反了就换一列填",IF($D2664="","※没填收支类别，分类报表会漏掉这一笔",IF(ISNA(MATCH($D2664,类别表,0)),"※收支类别不在【基础资料】的清单里",IF(AND($L2664="内部转账",$M2664=""),"△内部转账要在「对方账户」写上另一头",IF(AND($L2664="内部转账",$M2664=$C2664),"※对方账户跟本账户是同一个",IF(AND($L2664&lt;&gt;"内部转账",$M2664&lt;&gt;""),"△填了对方账户，但类别不是内部转账",IF($H2664&lt;0,"△这一笔之后该账户余额成负数了，核一下",""))))))))))))</f>
        <v/>
      </c>
    </row>
    <row r="2665">
      <c r="A2665" s="17">
        <f>IF($C2665="","",COUNTA($C$5:$C2665))</f>
        <v/>
      </c>
      <c r="B2665" s="20" t="n"/>
      <c r="C2665" s="18" t="n"/>
      <c r="D2665" s="18" t="n"/>
      <c r="E2665" s="26" t="n"/>
      <c r="F2665" s="19" t="n"/>
      <c r="G2665" s="19" t="n"/>
      <c r="H2665" s="27">
        <f>IF($C2665="","",ROUND(SUMIF(账户表,$C2665,账户期初)+SUMIFS($F$5:F2665,$C$5:C2665,$C2665)-SUMIFS($G$5:G2665,$C$5:C2665,$C2665),2))</f>
        <v/>
      </c>
      <c r="I2665" s="18" t="n"/>
      <c r="J2665" s="18" t="n"/>
      <c r="K2665" s="28">
        <f>IF($B2665="","",--TEXT($B2665,"yyyymm"))</f>
        <v/>
      </c>
      <c r="L2665" s="29">
        <f>IF($D2665="","",IFERROR(INDEX(类别属性,MATCH($D2665,类别表,0)),""))</f>
        <v/>
      </c>
      <c r="M2665" s="18" t="n"/>
      <c r="N2665" s="18" t="n"/>
      <c r="O2665" s="26" t="n"/>
      <c r="P2665" s="21">
        <f>IF($C2665="","",IF(ISNA(MATCH($C2665,账户表,0)),"※这个账户不在【基础资料】的账户档案里",IF($B2665="","※没填日期，这一笔不会进任何月份的报表",IF(AND($F2665&lt;&gt;"",$G2665&lt;&gt;""),"※收入和支出不能同时填",IF(AND(N($F2665)=0,N($G2665)=0),"※收入和支出都没填",IF(OR(N($F2665)&lt;0,N($G2665)&lt;0),"※金额不能填负数，方向反了就换一列填",IF($D2665="","※没填收支类别，分类报表会漏掉这一笔",IF(ISNA(MATCH($D2665,类别表,0)),"※收支类别不在【基础资料】的清单里",IF(AND($L2665="内部转账",$M2665=""),"△内部转账要在「对方账户」写上另一头",IF(AND($L2665="内部转账",$M2665=$C2665),"※对方账户跟本账户是同一个",IF(AND($L2665&lt;&gt;"内部转账",$M2665&lt;&gt;""),"△填了对方账户，但类别不是内部转账",IF($H2665&lt;0,"△这一笔之后该账户余额成负数了，核一下",""))))))))))))</f>
        <v/>
      </c>
    </row>
    <row r="2666">
      <c r="A2666" s="17">
        <f>IF($C2666="","",COUNTA($C$5:$C2666))</f>
        <v/>
      </c>
      <c r="B2666" s="20" t="n"/>
      <c r="C2666" s="18" t="n"/>
      <c r="D2666" s="18" t="n"/>
      <c r="E2666" s="26" t="n"/>
      <c r="F2666" s="19" t="n"/>
      <c r="G2666" s="19" t="n"/>
      <c r="H2666" s="27">
        <f>IF($C2666="","",ROUND(SUMIF(账户表,$C2666,账户期初)+SUMIFS($F$5:F2666,$C$5:C2666,$C2666)-SUMIFS($G$5:G2666,$C$5:C2666,$C2666),2))</f>
        <v/>
      </c>
      <c r="I2666" s="18" t="n"/>
      <c r="J2666" s="18" t="n"/>
      <c r="K2666" s="28">
        <f>IF($B2666="","",--TEXT($B2666,"yyyymm"))</f>
        <v/>
      </c>
      <c r="L2666" s="29">
        <f>IF($D2666="","",IFERROR(INDEX(类别属性,MATCH($D2666,类别表,0)),""))</f>
        <v/>
      </c>
      <c r="M2666" s="18" t="n"/>
      <c r="N2666" s="18" t="n"/>
      <c r="O2666" s="26" t="n"/>
      <c r="P2666" s="21">
        <f>IF($C2666="","",IF(ISNA(MATCH($C2666,账户表,0)),"※这个账户不在【基础资料】的账户档案里",IF($B2666="","※没填日期，这一笔不会进任何月份的报表",IF(AND($F2666&lt;&gt;"",$G2666&lt;&gt;""),"※收入和支出不能同时填",IF(AND(N($F2666)=0,N($G2666)=0),"※收入和支出都没填",IF(OR(N($F2666)&lt;0,N($G2666)&lt;0),"※金额不能填负数，方向反了就换一列填",IF($D2666="","※没填收支类别，分类报表会漏掉这一笔",IF(ISNA(MATCH($D2666,类别表,0)),"※收支类别不在【基础资料】的清单里",IF(AND($L2666="内部转账",$M2666=""),"△内部转账要在「对方账户」写上另一头",IF(AND($L2666="内部转账",$M2666=$C2666),"※对方账户跟本账户是同一个",IF(AND($L2666&lt;&gt;"内部转账",$M2666&lt;&gt;""),"△填了对方账户，但类别不是内部转账",IF($H2666&lt;0,"△这一笔之后该账户余额成负数了，核一下",""))))))))))))</f>
        <v/>
      </c>
    </row>
    <row r="2667">
      <c r="A2667" s="17">
        <f>IF($C2667="","",COUNTA($C$5:$C2667))</f>
        <v/>
      </c>
      <c r="B2667" s="20" t="n"/>
      <c r="C2667" s="18" t="n"/>
      <c r="D2667" s="18" t="n"/>
      <c r="E2667" s="26" t="n"/>
      <c r="F2667" s="19" t="n"/>
      <c r="G2667" s="19" t="n"/>
      <c r="H2667" s="27">
        <f>IF($C2667="","",ROUND(SUMIF(账户表,$C2667,账户期初)+SUMIFS($F$5:F2667,$C$5:C2667,$C2667)-SUMIFS($G$5:G2667,$C$5:C2667,$C2667),2))</f>
        <v/>
      </c>
      <c r="I2667" s="18" t="n"/>
      <c r="J2667" s="18" t="n"/>
      <c r="K2667" s="28">
        <f>IF($B2667="","",--TEXT($B2667,"yyyymm"))</f>
        <v/>
      </c>
      <c r="L2667" s="29">
        <f>IF($D2667="","",IFERROR(INDEX(类别属性,MATCH($D2667,类别表,0)),""))</f>
        <v/>
      </c>
      <c r="M2667" s="18" t="n"/>
      <c r="N2667" s="18" t="n"/>
      <c r="O2667" s="26" t="n"/>
      <c r="P2667" s="21">
        <f>IF($C2667="","",IF(ISNA(MATCH($C2667,账户表,0)),"※这个账户不在【基础资料】的账户档案里",IF($B2667="","※没填日期，这一笔不会进任何月份的报表",IF(AND($F2667&lt;&gt;"",$G2667&lt;&gt;""),"※收入和支出不能同时填",IF(AND(N($F2667)=0,N($G2667)=0),"※收入和支出都没填",IF(OR(N($F2667)&lt;0,N($G2667)&lt;0),"※金额不能填负数，方向反了就换一列填",IF($D2667="","※没填收支类别，分类报表会漏掉这一笔",IF(ISNA(MATCH($D2667,类别表,0)),"※收支类别不在【基础资料】的清单里",IF(AND($L2667="内部转账",$M2667=""),"△内部转账要在「对方账户」写上另一头",IF(AND($L2667="内部转账",$M2667=$C2667),"※对方账户跟本账户是同一个",IF(AND($L2667&lt;&gt;"内部转账",$M2667&lt;&gt;""),"△填了对方账户，但类别不是内部转账",IF($H2667&lt;0,"△这一笔之后该账户余额成负数了，核一下",""))))))))))))</f>
        <v/>
      </c>
    </row>
    <row r="2668">
      <c r="A2668" s="17">
        <f>IF($C2668="","",COUNTA($C$5:$C2668))</f>
        <v/>
      </c>
      <c r="B2668" s="20" t="n"/>
      <c r="C2668" s="18" t="n"/>
      <c r="D2668" s="18" t="n"/>
      <c r="E2668" s="26" t="n"/>
      <c r="F2668" s="19" t="n"/>
      <c r="G2668" s="19" t="n"/>
      <c r="H2668" s="27">
        <f>IF($C2668="","",ROUND(SUMIF(账户表,$C2668,账户期初)+SUMIFS($F$5:F2668,$C$5:C2668,$C2668)-SUMIFS($G$5:G2668,$C$5:C2668,$C2668),2))</f>
        <v/>
      </c>
      <c r="I2668" s="18" t="n"/>
      <c r="J2668" s="18" t="n"/>
      <c r="K2668" s="28">
        <f>IF($B2668="","",--TEXT($B2668,"yyyymm"))</f>
        <v/>
      </c>
      <c r="L2668" s="29">
        <f>IF($D2668="","",IFERROR(INDEX(类别属性,MATCH($D2668,类别表,0)),""))</f>
        <v/>
      </c>
      <c r="M2668" s="18" t="n"/>
      <c r="N2668" s="18" t="n"/>
      <c r="O2668" s="26" t="n"/>
      <c r="P2668" s="21">
        <f>IF($C2668="","",IF(ISNA(MATCH($C2668,账户表,0)),"※这个账户不在【基础资料】的账户档案里",IF($B2668="","※没填日期，这一笔不会进任何月份的报表",IF(AND($F2668&lt;&gt;"",$G2668&lt;&gt;""),"※收入和支出不能同时填",IF(AND(N($F2668)=0,N($G2668)=0),"※收入和支出都没填",IF(OR(N($F2668)&lt;0,N($G2668)&lt;0),"※金额不能填负数，方向反了就换一列填",IF($D2668="","※没填收支类别，分类报表会漏掉这一笔",IF(ISNA(MATCH($D2668,类别表,0)),"※收支类别不在【基础资料】的清单里",IF(AND($L2668="内部转账",$M2668=""),"△内部转账要在「对方账户」写上另一头",IF(AND($L2668="内部转账",$M2668=$C2668),"※对方账户跟本账户是同一个",IF(AND($L2668&lt;&gt;"内部转账",$M2668&lt;&gt;""),"△填了对方账户，但类别不是内部转账",IF($H2668&lt;0,"△这一笔之后该账户余额成负数了，核一下",""))))))))))))</f>
        <v/>
      </c>
    </row>
    <row r="2669">
      <c r="A2669" s="17">
        <f>IF($C2669="","",COUNTA($C$5:$C2669))</f>
        <v/>
      </c>
      <c r="B2669" s="20" t="n"/>
      <c r="C2669" s="18" t="n"/>
      <c r="D2669" s="18" t="n"/>
      <c r="E2669" s="26" t="n"/>
      <c r="F2669" s="19" t="n"/>
      <c r="G2669" s="19" t="n"/>
      <c r="H2669" s="27">
        <f>IF($C2669="","",ROUND(SUMIF(账户表,$C2669,账户期初)+SUMIFS($F$5:F2669,$C$5:C2669,$C2669)-SUMIFS($G$5:G2669,$C$5:C2669,$C2669),2))</f>
        <v/>
      </c>
      <c r="I2669" s="18" t="n"/>
      <c r="J2669" s="18" t="n"/>
      <c r="K2669" s="28">
        <f>IF($B2669="","",--TEXT($B2669,"yyyymm"))</f>
        <v/>
      </c>
      <c r="L2669" s="29">
        <f>IF($D2669="","",IFERROR(INDEX(类别属性,MATCH($D2669,类别表,0)),""))</f>
        <v/>
      </c>
      <c r="M2669" s="18" t="n"/>
      <c r="N2669" s="18" t="n"/>
      <c r="O2669" s="26" t="n"/>
      <c r="P2669" s="21">
        <f>IF($C2669="","",IF(ISNA(MATCH($C2669,账户表,0)),"※这个账户不在【基础资料】的账户档案里",IF($B2669="","※没填日期，这一笔不会进任何月份的报表",IF(AND($F2669&lt;&gt;"",$G2669&lt;&gt;""),"※收入和支出不能同时填",IF(AND(N($F2669)=0,N($G2669)=0),"※收入和支出都没填",IF(OR(N($F2669)&lt;0,N($G2669)&lt;0),"※金额不能填负数，方向反了就换一列填",IF($D2669="","※没填收支类别，分类报表会漏掉这一笔",IF(ISNA(MATCH($D2669,类别表,0)),"※收支类别不在【基础资料】的清单里",IF(AND($L2669="内部转账",$M2669=""),"△内部转账要在「对方账户」写上另一头",IF(AND($L2669="内部转账",$M2669=$C2669),"※对方账户跟本账户是同一个",IF(AND($L2669&lt;&gt;"内部转账",$M2669&lt;&gt;""),"△填了对方账户，但类别不是内部转账",IF($H2669&lt;0,"△这一笔之后该账户余额成负数了，核一下",""))))))))))))</f>
        <v/>
      </c>
    </row>
    <row r="2670">
      <c r="A2670" s="17">
        <f>IF($C2670="","",COUNTA($C$5:$C2670))</f>
        <v/>
      </c>
      <c r="B2670" s="20" t="n"/>
      <c r="C2670" s="18" t="n"/>
      <c r="D2670" s="18" t="n"/>
      <c r="E2670" s="26" t="n"/>
      <c r="F2670" s="19" t="n"/>
      <c r="G2670" s="19" t="n"/>
      <c r="H2670" s="27">
        <f>IF($C2670="","",ROUND(SUMIF(账户表,$C2670,账户期初)+SUMIFS($F$5:F2670,$C$5:C2670,$C2670)-SUMIFS($G$5:G2670,$C$5:C2670,$C2670),2))</f>
        <v/>
      </c>
      <c r="I2670" s="18" t="n"/>
      <c r="J2670" s="18" t="n"/>
      <c r="K2670" s="28">
        <f>IF($B2670="","",--TEXT($B2670,"yyyymm"))</f>
        <v/>
      </c>
      <c r="L2670" s="29">
        <f>IF($D2670="","",IFERROR(INDEX(类别属性,MATCH($D2670,类别表,0)),""))</f>
        <v/>
      </c>
      <c r="M2670" s="18" t="n"/>
      <c r="N2670" s="18" t="n"/>
      <c r="O2670" s="26" t="n"/>
      <c r="P2670" s="21">
        <f>IF($C2670="","",IF(ISNA(MATCH($C2670,账户表,0)),"※这个账户不在【基础资料】的账户档案里",IF($B2670="","※没填日期，这一笔不会进任何月份的报表",IF(AND($F2670&lt;&gt;"",$G2670&lt;&gt;""),"※收入和支出不能同时填",IF(AND(N($F2670)=0,N($G2670)=0),"※收入和支出都没填",IF(OR(N($F2670)&lt;0,N($G2670)&lt;0),"※金额不能填负数，方向反了就换一列填",IF($D2670="","※没填收支类别，分类报表会漏掉这一笔",IF(ISNA(MATCH($D2670,类别表,0)),"※收支类别不在【基础资料】的清单里",IF(AND($L2670="内部转账",$M2670=""),"△内部转账要在「对方账户」写上另一头",IF(AND($L2670="内部转账",$M2670=$C2670),"※对方账户跟本账户是同一个",IF(AND($L2670&lt;&gt;"内部转账",$M2670&lt;&gt;""),"△填了对方账户，但类别不是内部转账",IF($H2670&lt;0,"△这一笔之后该账户余额成负数了，核一下",""))))))))))))</f>
        <v/>
      </c>
    </row>
    <row r="2671">
      <c r="A2671" s="17">
        <f>IF($C2671="","",COUNTA($C$5:$C2671))</f>
        <v/>
      </c>
      <c r="B2671" s="20" t="n"/>
      <c r="C2671" s="18" t="n"/>
      <c r="D2671" s="18" t="n"/>
      <c r="E2671" s="26" t="n"/>
      <c r="F2671" s="19" t="n"/>
      <c r="G2671" s="19" t="n"/>
      <c r="H2671" s="27">
        <f>IF($C2671="","",ROUND(SUMIF(账户表,$C2671,账户期初)+SUMIFS($F$5:F2671,$C$5:C2671,$C2671)-SUMIFS($G$5:G2671,$C$5:C2671,$C2671),2))</f>
        <v/>
      </c>
      <c r="I2671" s="18" t="n"/>
      <c r="J2671" s="18" t="n"/>
      <c r="K2671" s="28">
        <f>IF($B2671="","",--TEXT($B2671,"yyyymm"))</f>
        <v/>
      </c>
      <c r="L2671" s="29">
        <f>IF($D2671="","",IFERROR(INDEX(类别属性,MATCH($D2671,类别表,0)),""))</f>
        <v/>
      </c>
      <c r="M2671" s="18" t="n"/>
      <c r="N2671" s="18" t="n"/>
      <c r="O2671" s="26" t="n"/>
      <c r="P2671" s="21">
        <f>IF($C2671="","",IF(ISNA(MATCH($C2671,账户表,0)),"※这个账户不在【基础资料】的账户档案里",IF($B2671="","※没填日期，这一笔不会进任何月份的报表",IF(AND($F2671&lt;&gt;"",$G2671&lt;&gt;""),"※收入和支出不能同时填",IF(AND(N($F2671)=0,N($G2671)=0),"※收入和支出都没填",IF(OR(N($F2671)&lt;0,N($G2671)&lt;0),"※金额不能填负数，方向反了就换一列填",IF($D2671="","※没填收支类别，分类报表会漏掉这一笔",IF(ISNA(MATCH($D2671,类别表,0)),"※收支类别不在【基础资料】的清单里",IF(AND($L2671="内部转账",$M2671=""),"△内部转账要在「对方账户」写上另一头",IF(AND($L2671="内部转账",$M2671=$C2671),"※对方账户跟本账户是同一个",IF(AND($L2671&lt;&gt;"内部转账",$M2671&lt;&gt;""),"△填了对方账户，但类别不是内部转账",IF($H2671&lt;0,"△这一笔之后该账户余额成负数了，核一下",""))))))))))))</f>
        <v/>
      </c>
    </row>
    <row r="2672">
      <c r="A2672" s="17">
        <f>IF($C2672="","",COUNTA($C$5:$C2672))</f>
        <v/>
      </c>
      <c r="B2672" s="20" t="n"/>
      <c r="C2672" s="18" t="n"/>
      <c r="D2672" s="18" t="n"/>
      <c r="E2672" s="26" t="n"/>
      <c r="F2672" s="19" t="n"/>
      <c r="G2672" s="19" t="n"/>
      <c r="H2672" s="27">
        <f>IF($C2672="","",ROUND(SUMIF(账户表,$C2672,账户期初)+SUMIFS($F$5:F2672,$C$5:C2672,$C2672)-SUMIFS($G$5:G2672,$C$5:C2672,$C2672),2))</f>
        <v/>
      </c>
      <c r="I2672" s="18" t="n"/>
      <c r="J2672" s="18" t="n"/>
      <c r="K2672" s="28">
        <f>IF($B2672="","",--TEXT($B2672,"yyyymm"))</f>
        <v/>
      </c>
      <c r="L2672" s="29">
        <f>IF($D2672="","",IFERROR(INDEX(类别属性,MATCH($D2672,类别表,0)),""))</f>
        <v/>
      </c>
      <c r="M2672" s="18" t="n"/>
      <c r="N2672" s="18" t="n"/>
      <c r="O2672" s="26" t="n"/>
      <c r="P2672" s="21">
        <f>IF($C2672="","",IF(ISNA(MATCH($C2672,账户表,0)),"※这个账户不在【基础资料】的账户档案里",IF($B2672="","※没填日期，这一笔不会进任何月份的报表",IF(AND($F2672&lt;&gt;"",$G2672&lt;&gt;""),"※收入和支出不能同时填",IF(AND(N($F2672)=0,N($G2672)=0),"※收入和支出都没填",IF(OR(N($F2672)&lt;0,N($G2672)&lt;0),"※金额不能填负数，方向反了就换一列填",IF($D2672="","※没填收支类别，分类报表会漏掉这一笔",IF(ISNA(MATCH($D2672,类别表,0)),"※收支类别不在【基础资料】的清单里",IF(AND($L2672="内部转账",$M2672=""),"△内部转账要在「对方账户」写上另一头",IF(AND($L2672="内部转账",$M2672=$C2672),"※对方账户跟本账户是同一个",IF(AND($L2672&lt;&gt;"内部转账",$M2672&lt;&gt;""),"△填了对方账户，但类别不是内部转账",IF($H2672&lt;0,"△这一笔之后该账户余额成负数了，核一下",""))))))))))))</f>
        <v/>
      </c>
    </row>
    <row r="2673">
      <c r="A2673" s="17">
        <f>IF($C2673="","",COUNTA($C$5:$C2673))</f>
        <v/>
      </c>
      <c r="B2673" s="20" t="n"/>
      <c r="C2673" s="18" t="n"/>
      <c r="D2673" s="18" t="n"/>
      <c r="E2673" s="26" t="n"/>
      <c r="F2673" s="19" t="n"/>
      <c r="G2673" s="19" t="n"/>
      <c r="H2673" s="27">
        <f>IF($C2673="","",ROUND(SUMIF(账户表,$C2673,账户期初)+SUMIFS($F$5:F2673,$C$5:C2673,$C2673)-SUMIFS($G$5:G2673,$C$5:C2673,$C2673),2))</f>
        <v/>
      </c>
      <c r="I2673" s="18" t="n"/>
      <c r="J2673" s="18" t="n"/>
      <c r="K2673" s="28">
        <f>IF($B2673="","",--TEXT($B2673,"yyyymm"))</f>
        <v/>
      </c>
      <c r="L2673" s="29">
        <f>IF($D2673="","",IFERROR(INDEX(类别属性,MATCH($D2673,类别表,0)),""))</f>
        <v/>
      </c>
      <c r="M2673" s="18" t="n"/>
      <c r="N2673" s="18" t="n"/>
      <c r="O2673" s="26" t="n"/>
      <c r="P2673" s="21">
        <f>IF($C2673="","",IF(ISNA(MATCH($C2673,账户表,0)),"※这个账户不在【基础资料】的账户档案里",IF($B2673="","※没填日期，这一笔不会进任何月份的报表",IF(AND($F2673&lt;&gt;"",$G2673&lt;&gt;""),"※收入和支出不能同时填",IF(AND(N($F2673)=0,N($G2673)=0),"※收入和支出都没填",IF(OR(N($F2673)&lt;0,N($G2673)&lt;0),"※金额不能填负数，方向反了就换一列填",IF($D2673="","※没填收支类别，分类报表会漏掉这一笔",IF(ISNA(MATCH($D2673,类别表,0)),"※收支类别不在【基础资料】的清单里",IF(AND($L2673="内部转账",$M2673=""),"△内部转账要在「对方账户」写上另一头",IF(AND($L2673="内部转账",$M2673=$C2673),"※对方账户跟本账户是同一个",IF(AND($L2673&lt;&gt;"内部转账",$M2673&lt;&gt;""),"△填了对方账户，但类别不是内部转账",IF($H2673&lt;0,"△这一笔之后该账户余额成负数了，核一下",""))))))))))))</f>
        <v/>
      </c>
    </row>
    <row r="2674">
      <c r="A2674" s="17">
        <f>IF($C2674="","",COUNTA($C$5:$C2674))</f>
        <v/>
      </c>
      <c r="B2674" s="20" t="n"/>
      <c r="C2674" s="18" t="n"/>
      <c r="D2674" s="18" t="n"/>
      <c r="E2674" s="26" t="n"/>
      <c r="F2674" s="19" t="n"/>
      <c r="G2674" s="19" t="n"/>
      <c r="H2674" s="27">
        <f>IF($C2674="","",ROUND(SUMIF(账户表,$C2674,账户期初)+SUMIFS($F$5:F2674,$C$5:C2674,$C2674)-SUMIFS($G$5:G2674,$C$5:C2674,$C2674),2))</f>
        <v/>
      </c>
      <c r="I2674" s="18" t="n"/>
      <c r="J2674" s="18" t="n"/>
      <c r="K2674" s="28">
        <f>IF($B2674="","",--TEXT($B2674,"yyyymm"))</f>
        <v/>
      </c>
      <c r="L2674" s="29">
        <f>IF($D2674="","",IFERROR(INDEX(类别属性,MATCH($D2674,类别表,0)),""))</f>
        <v/>
      </c>
      <c r="M2674" s="18" t="n"/>
      <c r="N2674" s="18" t="n"/>
      <c r="O2674" s="26" t="n"/>
      <c r="P2674" s="21">
        <f>IF($C2674="","",IF(ISNA(MATCH($C2674,账户表,0)),"※这个账户不在【基础资料】的账户档案里",IF($B2674="","※没填日期，这一笔不会进任何月份的报表",IF(AND($F2674&lt;&gt;"",$G2674&lt;&gt;""),"※收入和支出不能同时填",IF(AND(N($F2674)=0,N($G2674)=0),"※收入和支出都没填",IF(OR(N($F2674)&lt;0,N($G2674)&lt;0),"※金额不能填负数，方向反了就换一列填",IF($D2674="","※没填收支类别，分类报表会漏掉这一笔",IF(ISNA(MATCH($D2674,类别表,0)),"※收支类别不在【基础资料】的清单里",IF(AND($L2674="内部转账",$M2674=""),"△内部转账要在「对方账户」写上另一头",IF(AND($L2674="内部转账",$M2674=$C2674),"※对方账户跟本账户是同一个",IF(AND($L2674&lt;&gt;"内部转账",$M2674&lt;&gt;""),"△填了对方账户，但类别不是内部转账",IF($H2674&lt;0,"△这一笔之后该账户余额成负数了，核一下",""))))))))))))</f>
        <v/>
      </c>
    </row>
    <row r="2675">
      <c r="A2675" s="17">
        <f>IF($C2675="","",COUNTA($C$5:$C2675))</f>
        <v/>
      </c>
      <c r="B2675" s="20" t="n"/>
      <c r="C2675" s="18" t="n"/>
      <c r="D2675" s="18" t="n"/>
      <c r="E2675" s="26" t="n"/>
      <c r="F2675" s="19" t="n"/>
      <c r="G2675" s="19" t="n"/>
      <c r="H2675" s="27">
        <f>IF($C2675="","",ROUND(SUMIF(账户表,$C2675,账户期初)+SUMIFS($F$5:F2675,$C$5:C2675,$C2675)-SUMIFS($G$5:G2675,$C$5:C2675,$C2675),2))</f>
        <v/>
      </c>
      <c r="I2675" s="18" t="n"/>
      <c r="J2675" s="18" t="n"/>
      <c r="K2675" s="28">
        <f>IF($B2675="","",--TEXT($B2675,"yyyymm"))</f>
        <v/>
      </c>
      <c r="L2675" s="29">
        <f>IF($D2675="","",IFERROR(INDEX(类别属性,MATCH($D2675,类别表,0)),""))</f>
        <v/>
      </c>
      <c r="M2675" s="18" t="n"/>
      <c r="N2675" s="18" t="n"/>
      <c r="O2675" s="26" t="n"/>
      <c r="P2675" s="21">
        <f>IF($C2675="","",IF(ISNA(MATCH($C2675,账户表,0)),"※这个账户不在【基础资料】的账户档案里",IF($B2675="","※没填日期，这一笔不会进任何月份的报表",IF(AND($F2675&lt;&gt;"",$G2675&lt;&gt;""),"※收入和支出不能同时填",IF(AND(N($F2675)=0,N($G2675)=0),"※收入和支出都没填",IF(OR(N($F2675)&lt;0,N($G2675)&lt;0),"※金额不能填负数，方向反了就换一列填",IF($D2675="","※没填收支类别，分类报表会漏掉这一笔",IF(ISNA(MATCH($D2675,类别表,0)),"※收支类别不在【基础资料】的清单里",IF(AND($L2675="内部转账",$M2675=""),"△内部转账要在「对方账户」写上另一头",IF(AND($L2675="内部转账",$M2675=$C2675),"※对方账户跟本账户是同一个",IF(AND($L2675&lt;&gt;"内部转账",$M2675&lt;&gt;""),"△填了对方账户，但类别不是内部转账",IF($H2675&lt;0,"△这一笔之后该账户余额成负数了，核一下",""))))))))))))</f>
        <v/>
      </c>
    </row>
    <row r="2676">
      <c r="A2676" s="17">
        <f>IF($C2676="","",COUNTA($C$5:$C2676))</f>
        <v/>
      </c>
      <c r="B2676" s="20" t="n"/>
      <c r="C2676" s="18" t="n"/>
      <c r="D2676" s="18" t="n"/>
      <c r="E2676" s="26" t="n"/>
      <c r="F2676" s="19" t="n"/>
      <c r="G2676" s="19" t="n"/>
      <c r="H2676" s="27">
        <f>IF($C2676="","",ROUND(SUMIF(账户表,$C2676,账户期初)+SUMIFS($F$5:F2676,$C$5:C2676,$C2676)-SUMIFS($G$5:G2676,$C$5:C2676,$C2676),2))</f>
        <v/>
      </c>
      <c r="I2676" s="18" t="n"/>
      <c r="J2676" s="18" t="n"/>
      <c r="K2676" s="28">
        <f>IF($B2676="","",--TEXT($B2676,"yyyymm"))</f>
        <v/>
      </c>
      <c r="L2676" s="29">
        <f>IF($D2676="","",IFERROR(INDEX(类别属性,MATCH($D2676,类别表,0)),""))</f>
        <v/>
      </c>
      <c r="M2676" s="18" t="n"/>
      <c r="N2676" s="18" t="n"/>
      <c r="O2676" s="26" t="n"/>
      <c r="P2676" s="21">
        <f>IF($C2676="","",IF(ISNA(MATCH($C2676,账户表,0)),"※这个账户不在【基础资料】的账户档案里",IF($B2676="","※没填日期，这一笔不会进任何月份的报表",IF(AND($F2676&lt;&gt;"",$G2676&lt;&gt;""),"※收入和支出不能同时填",IF(AND(N($F2676)=0,N($G2676)=0),"※收入和支出都没填",IF(OR(N($F2676)&lt;0,N($G2676)&lt;0),"※金额不能填负数，方向反了就换一列填",IF($D2676="","※没填收支类别，分类报表会漏掉这一笔",IF(ISNA(MATCH($D2676,类别表,0)),"※收支类别不在【基础资料】的清单里",IF(AND($L2676="内部转账",$M2676=""),"△内部转账要在「对方账户」写上另一头",IF(AND($L2676="内部转账",$M2676=$C2676),"※对方账户跟本账户是同一个",IF(AND($L2676&lt;&gt;"内部转账",$M2676&lt;&gt;""),"△填了对方账户，但类别不是内部转账",IF($H2676&lt;0,"△这一笔之后该账户余额成负数了，核一下",""))))))))))))</f>
        <v/>
      </c>
    </row>
    <row r="2677">
      <c r="A2677" s="17">
        <f>IF($C2677="","",COUNTA($C$5:$C2677))</f>
        <v/>
      </c>
      <c r="B2677" s="20" t="n"/>
      <c r="C2677" s="18" t="n"/>
      <c r="D2677" s="18" t="n"/>
      <c r="E2677" s="26" t="n"/>
      <c r="F2677" s="19" t="n"/>
      <c r="G2677" s="19" t="n"/>
      <c r="H2677" s="27">
        <f>IF($C2677="","",ROUND(SUMIF(账户表,$C2677,账户期初)+SUMIFS($F$5:F2677,$C$5:C2677,$C2677)-SUMIFS($G$5:G2677,$C$5:C2677,$C2677),2))</f>
        <v/>
      </c>
      <c r="I2677" s="18" t="n"/>
      <c r="J2677" s="18" t="n"/>
      <c r="K2677" s="28">
        <f>IF($B2677="","",--TEXT($B2677,"yyyymm"))</f>
        <v/>
      </c>
      <c r="L2677" s="29">
        <f>IF($D2677="","",IFERROR(INDEX(类别属性,MATCH($D2677,类别表,0)),""))</f>
        <v/>
      </c>
      <c r="M2677" s="18" t="n"/>
      <c r="N2677" s="18" t="n"/>
      <c r="O2677" s="26" t="n"/>
      <c r="P2677" s="21">
        <f>IF($C2677="","",IF(ISNA(MATCH($C2677,账户表,0)),"※这个账户不在【基础资料】的账户档案里",IF($B2677="","※没填日期，这一笔不会进任何月份的报表",IF(AND($F2677&lt;&gt;"",$G2677&lt;&gt;""),"※收入和支出不能同时填",IF(AND(N($F2677)=0,N($G2677)=0),"※收入和支出都没填",IF(OR(N($F2677)&lt;0,N($G2677)&lt;0),"※金额不能填负数，方向反了就换一列填",IF($D2677="","※没填收支类别，分类报表会漏掉这一笔",IF(ISNA(MATCH($D2677,类别表,0)),"※收支类别不在【基础资料】的清单里",IF(AND($L2677="内部转账",$M2677=""),"△内部转账要在「对方账户」写上另一头",IF(AND($L2677="内部转账",$M2677=$C2677),"※对方账户跟本账户是同一个",IF(AND($L2677&lt;&gt;"内部转账",$M2677&lt;&gt;""),"△填了对方账户，但类别不是内部转账",IF($H2677&lt;0,"△这一笔之后该账户余额成负数了，核一下",""))))))))))))</f>
        <v/>
      </c>
    </row>
    <row r="2678">
      <c r="A2678" s="17">
        <f>IF($C2678="","",COUNTA($C$5:$C2678))</f>
        <v/>
      </c>
      <c r="B2678" s="20" t="n"/>
      <c r="C2678" s="18" t="n"/>
      <c r="D2678" s="18" t="n"/>
      <c r="E2678" s="26" t="n"/>
      <c r="F2678" s="19" t="n"/>
      <c r="G2678" s="19" t="n"/>
      <c r="H2678" s="27">
        <f>IF($C2678="","",ROUND(SUMIF(账户表,$C2678,账户期初)+SUMIFS($F$5:F2678,$C$5:C2678,$C2678)-SUMIFS($G$5:G2678,$C$5:C2678,$C2678),2))</f>
        <v/>
      </c>
      <c r="I2678" s="18" t="n"/>
      <c r="J2678" s="18" t="n"/>
      <c r="K2678" s="28">
        <f>IF($B2678="","",--TEXT($B2678,"yyyymm"))</f>
        <v/>
      </c>
      <c r="L2678" s="29">
        <f>IF($D2678="","",IFERROR(INDEX(类别属性,MATCH($D2678,类别表,0)),""))</f>
        <v/>
      </c>
      <c r="M2678" s="18" t="n"/>
      <c r="N2678" s="18" t="n"/>
      <c r="O2678" s="26" t="n"/>
      <c r="P2678" s="21">
        <f>IF($C2678="","",IF(ISNA(MATCH($C2678,账户表,0)),"※这个账户不在【基础资料】的账户档案里",IF($B2678="","※没填日期，这一笔不会进任何月份的报表",IF(AND($F2678&lt;&gt;"",$G2678&lt;&gt;""),"※收入和支出不能同时填",IF(AND(N($F2678)=0,N($G2678)=0),"※收入和支出都没填",IF(OR(N($F2678)&lt;0,N($G2678)&lt;0),"※金额不能填负数，方向反了就换一列填",IF($D2678="","※没填收支类别，分类报表会漏掉这一笔",IF(ISNA(MATCH($D2678,类别表,0)),"※收支类别不在【基础资料】的清单里",IF(AND($L2678="内部转账",$M2678=""),"△内部转账要在「对方账户」写上另一头",IF(AND($L2678="内部转账",$M2678=$C2678),"※对方账户跟本账户是同一个",IF(AND($L2678&lt;&gt;"内部转账",$M2678&lt;&gt;""),"△填了对方账户，但类别不是内部转账",IF($H2678&lt;0,"△这一笔之后该账户余额成负数了，核一下",""))))))))))))</f>
        <v/>
      </c>
    </row>
    <row r="2679">
      <c r="A2679" s="17">
        <f>IF($C2679="","",COUNTA($C$5:$C2679))</f>
        <v/>
      </c>
      <c r="B2679" s="20" t="n"/>
      <c r="C2679" s="18" t="n"/>
      <c r="D2679" s="18" t="n"/>
      <c r="E2679" s="26" t="n"/>
      <c r="F2679" s="19" t="n"/>
      <c r="G2679" s="19" t="n"/>
      <c r="H2679" s="27">
        <f>IF($C2679="","",ROUND(SUMIF(账户表,$C2679,账户期初)+SUMIFS($F$5:F2679,$C$5:C2679,$C2679)-SUMIFS($G$5:G2679,$C$5:C2679,$C2679),2))</f>
        <v/>
      </c>
      <c r="I2679" s="18" t="n"/>
      <c r="J2679" s="18" t="n"/>
      <c r="K2679" s="28">
        <f>IF($B2679="","",--TEXT($B2679,"yyyymm"))</f>
        <v/>
      </c>
      <c r="L2679" s="29">
        <f>IF($D2679="","",IFERROR(INDEX(类别属性,MATCH($D2679,类别表,0)),""))</f>
        <v/>
      </c>
      <c r="M2679" s="18" t="n"/>
      <c r="N2679" s="18" t="n"/>
      <c r="O2679" s="26" t="n"/>
      <c r="P2679" s="21">
        <f>IF($C2679="","",IF(ISNA(MATCH($C2679,账户表,0)),"※这个账户不在【基础资料】的账户档案里",IF($B2679="","※没填日期，这一笔不会进任何月份的报表",IF(AND($F2679&lt;&gt;"",$G2679&lt;&gt;""),"※收入和支出不能同时填",IF(AND(N($F2679)=0,N($G2679)=0),"※收入和支出都没填",IF(OR(N($F2679)&lt;0,N($G2679)&lt;0),"※金额不能填负数，方向反了就换一列填",IF($D2679="","※没填收支类别，分类报表会漏掉这一笔",IF(ISNA(MATCH($D2679,类别表,0)),"※收支类别不在【基础资料】的清单里",IF(AND($L2679="内部转账",$M2679=""),"△内部转账要在「对方账户」写上另一头",IF(AND($L2679="内部转账",$M2679=$C2679),"※对方账户跟本账户是同一个",IF(AND($L2679&lt;&gt;"内部转账",$M2679&lt;&gt;""),"△填了对方账户，但类别不是内部转账",IF($H2679&lt;0,"△这一笔之后该账户余额成负数了，核一下",""))))))))))))</f>
        <v/>
      </c>
    </row>
    <row r="2680">
      <c r="A2680" s="17">
        <f>IF($C2680="","",COUNTA($C$5:$C2680))</f>
        <v/>
      </c>
      <c r="B2680" s="20" t="n"/>
      <c r="C2680" s="18" t="n"/>
      <c r="D2680" s="18" t="n"/>
      <c r="E2680" s="26" t="n"/>
      <c r="F2680" s="19" t="n"/>
      <c r="G2680" s="19" t="n"/>
      <c r="H2680" s="27">
        <f>IF($C2680="","",ROUND(SUMIF(账户表,$C2680,账户期初)+SUMIFS($F$5:F2680,$C$5:C2680,$C2680)-SUMIFS($G$5:G2680,$C$5:C2680,$C2680),2))</f>
        <v/>
      </c>
      <c r="I2680" s="18" t="n"/>
      <c r="J2680" s="18" t="n"/>
      <c r="K2680" s="28">
        <f>IF($B2680="","",--TEXT($B2680,"yyyymm"))</f>
        <v/>
      </c>
      <c r="L2680" s="29">
        <f>IF($D2680="","",IFERROR(INDEX(类别属性,MATCH($D2680,类别表,0)),""))</f>
        <v/>
      </c>
      <c r="M2680" s="18" t="n"/>
      <c r="N2680" s="18" t="n"/>
      <c r="O2680" s="26" t="n"/>
      <c r="P2680" s="21">
        <f>IF($C2680="","",IF(ISNA(MATCH($C2680,账户表,0)),"※这个账户不在【基础资料】的账户档案里",IF($B2680="","※没填日期，这一笔不会进任何月份的报表",IF(AND($F2680&lt;&gt;"",$G2680&lt;&gt;""),"※收入和支出不能同时填",IF(AND(N($F2680)=0,N($G2680)=0),"※收入和支出都没填",IF(OR(N($F2680)&lt;0,N($G2680)&lt;0),"※金额不能填负数，方向反了就换一列填",IF($D2680="","※没填收支类别，分类报表会漏掉这一笔",IF(ISNA(MATCH($D2680,类别表,0)),"※收支类别不在【基础资料】的清单里",IF(AND($L2680="内部转账",$M2680=""),"△内部转账要在「对方账户」写上另一头",IF(AND($L2680="内部转账",$M2680=$C2680),"※对方账户跟本账户是同一个",IF(AND($L2680&lt;&gt;"内部转账",$M2680&lt;&gt;""),"△填了对方账户，但类别不是内部转账",IF($H2680&lt;0,"△这一笔之后该账户余额成负数了，核一下",""))))))))))))</f>
        <v/>
      </c>
    </row>
    <row r="2681">
      <c r="A2681" s="17">
        <f>IF($C2681="","",COUNTA($C$5:$C2681))</f>
        <v/>
      </c>
      <c r="B2681" s="20" t="n"/>
      <c r="C2681" s="18" t="n"/>
      <c r="D2681" s="18" t="n"/>
      <c r="E2681" s="26" t="n"/>
      <c r="F2681" s="19" t="n"/>
      <c r="G2681" s="19" t="n"/>
      <c r="H2681" s="27">
        <f>IF($C2681="","",ROUND(SUMIF(账户表,$C2681,账户期初)+SUMIFS($F$5:F2681,$C$5:C2681,$C2681)-SUMIFS($G$5:G2681,$C$5:C2681,$C2681),2))</f>
        <v/>
      </c>
      <c r="I2681" s="18" t="n"/>
      <c r="J2681" s="18" t="n"/>
      <c r="K2681" s="28">
        <f>IF($B2681="","",--TEXT($B2681,"yyyymm"))</f>
        <v/>
      </c>
      <c r="L2681" s="29">
        <f>IF($D2681="","",IFERROR(INDEX(类别属性,MATCH($D2681,类别表,0)),""))</f>
        <v/>
      </c>
      <c r="M2681" s="18" t="n"/>
      <c r="N2681" s="18" t="n"/>
      <c r="O2681" s="26" t="n"/>
      <c r="P2681" s="21">
        <f>IF($C2681="","",IF(ISNA(MATCH($C2681,账户表,0)),"※这个账户不在【基础资料】的账户档案里",IF($B2681="","※没填日期，这一笔不会进任何月份的报表",IF(AND($F2681&lt;&gt;"",$G2681&lt;&gt;""),"※收入和支出不能同时填",IF(AND(N($F2681)=0,N($G2681)=0),"※收入和支出都没填",IF(OR(N($F2681)&lt;0,N($G2681)&lt;0),"※金额不能填负数，方向反了就换一列填",IF($D2681="","※没填收支类别，分类报表会漏掉这一笔",IF(ISNA(MATCH($D2681,类别表,0)),"※收支类别不在【基础资料】的清单里",IF(AND($L2681="内部转账",$M2681=""),"△内部转账要在「对方账户」写上另一头",IF(AND($L2681="内部转账",$M2681=$C2681),"※对方账户跟本账户是同一个",IF(AND($L2681&lt;&gt;"内部转账",$M2681&lt;&gt;""),"△填了对方账户，但类别不是内部转账",IF($H2681&lt;0,"△这一笔之后该账户余额成负数了，核一下",""))))))))))))</f>
        <v/>
      </c>
    </row>
    <row r="2682">
      <c r="A2682" s="17">
        <f>IF($C2682="","",COUNTA($C$5:$C2682))</f>
        <v/>
      </c>
      <c r="B2682" s="20" t="n"/>
      <c r="C2682" s="18" t="n"/>
      <c r="D2682" s="18" t="n"/>
      <c r="E2682" s="26" t="n"/>
      <c r="F2682" s="19" t="n"/>
      <c r="G2682" s="19" t="n"/>
      <c r="H2682" s="27">
        <f>IF($C2682="","",ROUND(SUMIF(账户表,$C2682,账户期初)+SUMIFS($F$5:F2682,$C$5:C2682,$C2682)-SUMIFS($G$5:G2682,$C$5:C2682,$C2682),2))</f>
        <v/>
      </c>
      <c r="I2682" s="18" t="n"/>
      <c r="J2682" s="18" t="n"/>
      <c r="K2682" s="28">
        <f>IF($B2682="","",--TEXT($B2682,"yyyymm"))</f>
        <v/>
      </c>
      <c r="L2682" s="29">
        <f>IF($D2682="","",IFERROR(INDEX(类别属性,MATCH($D2682,类别表,0)),""))</f>
        <v/>
      </c>
      <c r="M2682" s="18" t="n"/>
      <c r="N2682" s="18" t="n"/>
      <c r="O2682" s="26" t="n"/>
      <c r="P2682" s="21">
        <f>IF($C2682="","",IF(ISNA(MATCH($C2682,账户表,0)),"※这个账户不在【基础资料】的账户档案里",IF($B2682="","※没填日期，这一笔不会进任何月份的报表",IF(AND($F2682&lt;&gt;"",$G2682&lt;&gt;""),"※收入和支出不能同时填",IF(AND(N($F2682)=0,N($G2682)=0),"※收入和支出都没填",IF(OR(N($F2682)&lt;0,N($G2682)&lt;0),"※金额不能填负数，方向反了就换一列填",IF($D2682="","※没填收支类别，分类报表会漏掉这一笔",IF(ISNA(MATCH($D2682,类别表,0)),"※收支类别不在【基础资料】的清单里",IF(AND($L2682="内部转账",$M2682=""),"△内部转账要在「对方账户」写上另一头",IF(AND($L2682="内部转账",$M2682=$C2682),"※对方账户跟本账户是同一个",IF(AND($L2682&lt;&gt;"内部转账",$M2682&lt;&gt;""),"△填了对方账户，但类别不是内部转账",IF($H2682&lt;0,"△这一笔之后该账户余额成负数了，核一下",""))))))))))))</f>
        <v/>
      </c>
    </row>
    <row r="2683">
      <c r="A2683" s="17">
        <f>IF($C2683="","",COUNTA($C$5:$C2683))</f>
        <v/>
      </c>
      <c r="B2683" s="20" t="n"/>
      <c r="C2683" s="18" t="n"/>
      <c r="D2683" s="18" t="n"/>
      <c r="E2683" s="26" t="n"/>
      <c r="F2683" s="19" t="n"/>
      <c r="G2683" s="19" t="n"/>
      <c r="H2683" s="27">
        <f>IF($C2683="","",ROUND(SUMIF(账户表,$C2683,账户期初)+SUMIFS($F$5:F2683,$C$5:C2683,$C2683)-SUMIFS($G$5:G2683,$C$5:C2683,$C2683),2))</f>
        <v/>
      </c>
      <c r="I2683" s="18" t="n"/>
      <c r="J2683" s="18" t="n"/>
      <c r="K2683" s="28">
        <f>IF($B2683="","",--TEXT($B2683,"yyyymm"))</f>
        <v/>
      </c>
      <c r="L2683" s="29">
        <f>IF($D2683="","",IFERROR(INDEX(类别属性,MATCH($D2683,类别表,0)),""))</f>
        <v/>
      </c>
      <c r="M2683" s="18" t="n"/>
      <c r="N2683" s="18" t="n"/>
      <c r="O2683" s="26" t="n"/>
      <c r="P2683" s="21">
        <f>IF($C2683="","",IF(ISNA(MATCH($C2683,账户表,0)),"※这个账户不在【基础资料】的账户档案里",IF($B2683="","※没填日期，这一笔不会进任何月份的报表",IF(AND($F2683&lt;&gt;"",$G2683&lt;&gt;""),"※收入和支出不能同时填",IF(AND(N($F2683)=0,N($G2683)=0),"※收入和支出都没填",IF(OR(N($F2683)&lt;0,N($G2683)&lt;0),"※金额不能填负数，方向反了就换一列填",IF($D2683="","※没填收支类别，分类报表会漏掉这一笔",IF(ISNA(MATCH($D2683,类别表,0)),"※收支类别不在【基础资料】的清单里",IF(AND($L2683="内部转账",$M2683=""),"△内部转账要在「对方账户」写上另一头",IF(AND($L2683="内部转账",$M2683=$C2683),"※对方账户跟本账户是同一个",IF(AND($L2683&lt;&gt;"内部转账",$M2683&lt;&gt;""),"△填了对方账户，但类别不是内部转账",IF($H2683&lt;0,"△这一笔之后该账户余额成负数了，核一下",""))))))))))))</f>
        <v/>
      </c>
    </row>
    <row r="2684">
      <c r="A2684" s="17">
        <f>IF($C2684="","",COUNTA($C$5:$C2684))</f>
        <v/>
      </c>
      <c r="B2684" s="20" t="n"/>
      <c r="C2684" s="18" t="n"/>
      <c r="D2684" s="18" t="n"/>
      <c r="E2684" s="26" t="n"/>
      <c r="F2684" s="19" t="n"/>
      <c r="G2684" s="19" t="n"/>
      <c r="H2684" s="27">
        <f>IF($C2684="","",ROUND(SUMIF(账户表,$C2684,账户期初)+SUMIFS($F$5:F2684,$C$5:C2684,$C2684)-SUMIFS($G$5:G2684,$C$5:C2684,$C2684),2))</f>
        <v/>
      </c>
      <c r="I2684" s="18" t="n"/>
      <c r="J2684" s="18" t="n"/>
      <c r="K2684" s="28">
        <f>IF($B2684="","",--TEXT($B2684,"yyyymm"))</f>
        <v/>
      </c>
      <c r="L2684" s="29">
        <f>IF($D2684="","",IFERROR(INDEX(类别属性,MATCH($D2684,类别表,0)),""))</f>
        <v/>
      </c>
      <c r="M2684" s="18" t="n"/>
      <c r="N2684" s="18" t="n"/>
      <c r="O2684" s="26" t="n"/>
      <c r="P2684" s="21">
        <f>IF($C2684="","",IF(ISNA(MATCH($C2684,账户表,0)),"※这个账户不在【基础资料】的账户档案里",IF($B2684="","※没填日期，这一笔不会进任何月份的报表",IF(AND($F2684&lt;&gt;"",$G2684&lt;&gt;""),"※收入和支出不能同时填",IF(AND(N($F2684)=0,N($G2684)=0),"※收入和支出都没填",IF(OR(N($F2684)&lt;0,N($G2684)&lt;0),"※金额不能填负数，方向反了就换一列填",IF($D2684="","※没填收支类别，分类报表会漏掉这一笔",IF(ISNA(MATCH($D2684,类别表,0)),"※收支类别不在【基础资料】的清单里",IF(AND($L2684="内部转账",$M2684=""),"△内部转账要在「对方账户」写上另一头",IF(AND($L2684="内部转账",$M2684=$C2684),"※对方账户跟本账户是同一个",IF(AND($L2684&lt;&gt;"内部转账",$M2684&lt;&gt;""),"△填了对方账户，但类别不是内部转账",IF($H2684&lt;0,"△这一笔之后该账户余额成负数了，核一下",""))))))))))))</f>
        <v/>
      </c>
    </row>
    <row r="2685">
      <c r="A2685" s="17">
        <f>IF($C2685="","",COUNTA($C$5:$C2685))</f>
        <v/>
      </c>
      <c r="B2685" s="20" t="n"/>
      <c r="C2685" s="18" t="n"/>
      <c r="D2685" s="18" t="n"/>
      <c r="E2685" s="26" t="n"/>
      <c r="F2685" s="19" t="n"/>
      <c r="G2685" s="19" t="n"/>
      <c r="H2685" s="27">
        <f>IF($C2685="","",ROUND(SUMIF(账户表,$C2685,账户期初)+SUMIFS($F$5:F2685,$C$5:C2685,$C2685)-SUMIFS($G$5:G2685,$C$5:C2685,$C2685),2))</f>
        <v/>
      </c>
      <c r="I2685" s="18" t="n"/>
      <c r="J2685" s="18" t="n"/>
      <c r="K2685" s="28">
        <f>IF($B2685="","",--TEXT($B2685,"yyyymm"))</f>
        <v/>
      </c>
      <c r="L2685" s="29">
        <f>IF($D2685="","",IFERROR(INDEX(类别属性,MATCH($D2685,类别表,0)),""))</f>
        <v/>
      </c>
      <c r="M2685" s="18" t="n"/>
      <c r="N2685" s="18" t="n"/>
      <c r="O2685" s="26" t="n"/>
      <c r="P2685" s="21">
        <f>IF($C2685="","",IF(ISNA(MATCH($C2685,账户表,0)),"※这个账户不在【基础资料】的账户档案里",IF($B2685="","※没填日期，这一笔不会进任何月份的报表",IF(AND($F2685&lt;&gt;"",$G2685&lt;&gt;""),"※收入和支出不能同时填",IF(AND(N($F2685)=0,N($G2685)=0),"※收入和支出都没填",IF(OR(N($F2685)&lt;0,N($G2685)&lt;0),"※金额不能填负数，方向反了就换一列填",IF($D2685="","※没填收支类别，分类报表会漏掉这一笔",IF(ISNA(MATCH($D2685,类别表,0)),"※收支类别不在【基础资料】的清单里",IF(AND($L2685="内部转账",$M2685=""),"△内部转账要在「对方账户」写上另一头",IF(AND($L2685="内部转账",$M2685=$C2685),"※对方账户跟本账户是同一个",IF(AND($L2685&lt;&gt;"内部转账",$M2685&lt;&gt;""),"△填了对方账户，但类别不是内部转账",IF($H2685&lt;0,"△这一笔之后该账户余额成负数了，核一下",""))))))))))))</f>
        <v/>
      </c>
    </row>
    <row r="2686">
      <c r="A2686" s="17">
        <f>IF($C2686="","",COUNTA($C$5:$C2686))</f>
        <v/>
      </c>
      <c r="B2686" s="20" t="n"/>
      <c r="C2686" s="18" t="n"/>
      <c r="D2686" s="18" t="n"/>
      <c r="E2686" s="26" t="n"/>
      <c r="F2686" s="19" t="n"/>
      <c r="G2686" s="19" t="n"/>
      <c r="H2686" s="27">
        <f>IF($C2686="","",ROUND(SUMIF(账户表,$C2686,账户期初)+SUMIFS($F$5:F2686,$C$5:C2686,$C2686)-SUMIFS($G$5:G2686,$C$5:C2686,$C2686),2))</f>
        <v/>
      </c>
      <c r="I2686" s="18" t="n"/>
      <c r="J2686" s="18" t="n"/>
      <c r="K2686" s="28">
        <f>IF($B2686="","",--TEXT($B2686,"yyyymm"))</f>
        <v/>
      </c>
      <c r="L2686" s="29">
        <f>IF($D2686="","",IFERROR(INDEX(类别属性,MATCH($D2686,类别表,0)),""))</f>
        <v/>
      </c>
      <c r="M2686" s="18" t="n"/>
      <c r="N2686" s="18" t="n"/>
      <c r="O2686" s="26" t="n"/>
      <c r="P2686" s="21">
        <f>IF($C2686="","",IF(ISNA(MATCH($C2686,账户表,0)),"※这个账户不在【基础资料】的账户档案里",IF($B2686="","※没填日期，这一笔不会进任何月份的报表",IF(AND($F2686&lt;&gt;"",$G2686&lt;&gt;""),"※收入和支出不能同时填",IF(AND(N($F2686)=0,N($G2686)=0),"※收入和支出都没填",IF(OR(N($F2686)&lt;0,N($G2686)&lt;0),"※金额不能填负数，方向反了就换一列填",IF($D2686="","※没填收支类别，分类报表会漏掉这一笔",IF(ISNA(MATCH($D2686,类别表,0)),"※收支类别不在【基础资料】的清单里",IF(AND($L2686="内部转账",$M2686=""),"△内部转账要在「对方账户」写上另一头",IF(AND($L2686="内部转账",$M2686=$C2686),"※对方账户跟本账户是同一个",IF(AND($L2686&lt;&gt;"内部转账",$M2686&lt;&gt;""),"△填了对方账户，但类别不是内部转账",IF($H2686&lt;0,"△这一笔之后该账户余额成负数了，核一下",""))))))))))))</f>
        <v/>
      </c>
    </row>
    <row r="2687">
      <c r="A2687" s="17">
        <f>IF($C2687="","",COUNTA($C$5:$C2687))</f>
        <v/>
      </c>
      <c r="B2687" s="20" t="n"/>
      <c r="C2687" s="18" t="n"/>
      <c r="D2687" s="18" t="n"/>
      <c r="E2687" s="26" t="n"/>
      <c r="F2687" s="19" t="n"/>
      <c r="G2687" s="19" t="n"/>
      <c r="H2687" s="27">
        <f>IF($C2687="","",ROUND(SUMIF(账户表,$C2687,账户期初)+SUMIFS($F$5:F2687,$C$5:C2687,$C2687)-SUMIFS($G$5:G2687,$C$5:C2687,$C2687),2))</f>
        <v/>
      </c>
      <c r="I2687" s="18" t="n"/>
      <c r="J2687" s="18" t="n"/>
      <c r="K2687" s="28">
        <f>IF($B2687="","",--TEXT($B2687,"yyyymm"))</f>
        <v/>
      </c>
      <c r="L2687" s="29">
        <f>IF($D2687="","",IFERROR(INDEX(类别属性,MATCH($D2687,类别表,0)),""))</f>
        <v/>
      </c>
      <c r="M2687" s="18" t="n"/>
      <c r="N2687" s="18" t="n"/>
      <c r="O2687" s="26" t="n"/>
      <c r="P2687" s="21">
        <f>IF($C2687="","",IF(ISNA(MATCH($C2687,账户表,0)),"※这个账户不在【基础资料】的账户档案里",IF($B2687="","※没填日期，这一笔不会进任何月份的报表",IF(AND($F2687&lt;&gt;"",$G2687&lt;&gt;""),"※收入和支出不能同时填",IF(AND(N($F2687)=0,N($G2687)=0),"※收入和支出都没填",IF(OR(N($F2687)&lt;0,N($G2687)&lt;0),"※金额不能填负数，方向反了就换一列填",IF($D2687="","※没填收支类别，分类报表会漏掉这一笔",IF(ISNA(MATCH($D2687,类别表,0)),"※收支类别不在【基础资料】的清单里",IF(AND($L2687="内部转账",$M2687=""),"△内部转账要在「对方账户」写上另一头",IF(AND($L2687="内部转账",$M2687=$C2687),"※对方账户跟本账户是同一个",IF(AND($L2687&lt;&gt;"内部转账",$M2687&lt;&gt;""),"△填了对方账户，但类别不是内部转账",IF($H2687&lt;0,"△这一笔之后该账户余额成负数了，核一下",""))))))))))))</f>
        <v/>
      </c>
    </row>
    <row r="2688">
      <c r="A2688" s="17">
        <f>IF($C2688="","",COUNTA($C$5:$C2688))</f>
        <v/>
      </c>
      <c r="B2688" s="20" t="n"/>
      <c r="C2688" s="18" t="n"/>
      <c r="D2688" s="18" t="n"/>
      <c r="E2688" s="26" t="n"/>
      <c r="F2688" s="19" t="n"/>
      <c r="G2688" s="19" t="n"/>
      <c r="H2688" s="27">
        <f>IF($C2688="","",ROUND(SUMIF(账户表,$C2688,账户期初)+SUMIFS($F$5:F2688,$C$5:C2688,$C2688)-SUMIFS($G$5:G2688,$C$5:C2688,$C2688),2))</f>
        <v/>
      </c>
      <c r="I2688" s="18" t="n"/>
      <c r="J2688" s="18" t="n"/>
      <c r="K2688" s="28">
        <f>IF($B2688="","",--TEXT($B2688,"yyyymm"))</f>
        <v/>
      </c>
      <c r="L2688" s="29">
        <f>IF($D2688="","",IFERROR(INDEX(类别属性,MATCH($D2688,类别表,0)),""))</f>
        <v/>
      </c>
      <c r="M2688" s="18" t="n"/>
      <c r="N2688" s="18" t="n"/>
      <c r="O2688" s="26" t="n"/>
      <c r="P2688" s="21">
        <f>IF($C2688="","",IF(ISNA(MATCH($C2688,账户表,0)),"※这个账户不在【基础资料】的账户档案里",IF($B2688="","※没填日期，这一笔不会进任何月份的报表",IF(AND($F2688&lt;&gt;"",$G2688&lt;&gt;""),"※收入和支出不能同时填",IF(AND(N($F2688)=0,N($G2688)=0),"※收入和支出都没填",IF(OR(N($F2688)&lt;0,N($G2688)&lt;0),"※金额不能填负数，方向反了就换一列填",IF($D2688="","※没填收支类别，分类报表会漏掉这一笔",IF(ISNA(MATCH($D2688,类别表,0)),"※收支类别不在【基础资料】的清单里",IF(AND($L2688="内部转账",$M2688=""),"△内部转账要在「对方账户」写上另一头",IF(AND($L2688="内部转账",$M2688=$C2688),"※对方账户跟本账户是同一个",IF(AND($L2688&lt;&gt;"内部转账",$M2688&lt;&gt;""),"△填了对方账户，但类别不是内部转账",IF($H2688&lt;0,"△这一笔之后该账户余额成负数了，核一下",""))))))))))))</f>
        <v/>
      </c>
    </row>
    <row r="2689">
      <c r="A2689" s="17">
        <f>IF($C2689="","",COUNTA($C$5:$C2689))</f>
        <v/>
      </c>
      <c r="B2689" s="20" t="n"/>
      <c r="C2689" s="18" t="n"/>
      <c r="D2689" s="18" t="n"/>
      <c r="E2689" s="26" t="n"/>
      <c r="F2689" s="19" t="n"/>
      <c r="G2689" s="19" t="n"/>
      <c r="H2689" s="27">
        <f>IF($C2689="","",ROUND(SUMIF(账户表,$C2689,账户期初)+SUMIFS($F$5:F2689,$C$5:C2689,$C2689)-SUMIFS($G$5:G2689,$C$5:C2689,$C2689),2))</f>
        <v/>
      </c>
      <c r="I2689" s="18" t="n"/>
      <c r="J2689" s="18" t="n"/>
      <c r="K2689" s="28">
        <f>IF($B2689="","",--TEXT($B2689,"yyyymm"))</f>
        <v/>
      </c>
      <c r="L2689" s="29">
        <f>IF($D2689="","",IFERROR(INDEX(类别属性,MATCH($D2689,类别表,0)),""))</f>
        <v/>
      </c>
      <c r="M2689" s="18" t="n"/>
      <c r="N2689" s="18" t="n"/>
      <c r="O2689" s="26" t="n"/>
      <c r="P2689" s="21">
        <f>IF($C2689="","",IF(ISNA(MATCH($C2689,账户表,0)),"※这个账户不在【基础资料】的账户档案里",IF($B2689="","※没填日期，这一笔不会进任何月份的报表",IF(AND($F2689&lt;&gt;"",$G2689&lt;&gt;""),"※收入和支出不能同时填",IF(AND(N($F2689)=0,N($G2689)=0),"※收入和支出都没填",IF(OR(N($F2689)&lt;0,N($G2689)&lt;0),"※金额不能填负数，方向反了就换一列填",IF($D2689="","※没填收支类别，分类报表会漏掉这一笔",IF(ISNA(MATCH($D2689,类别表,0)),"※收支类别不在【基础资料】的清单里",IF(AND($L2689="内部转账",$M2689=""),"△内部转账要在「对方账户」写上另一头",IF(AND($L2689="内部转账",$M2689=$C2689),"※对方账户跟本账户是同一个",IF(AND($L2689&lt;&gt;"内部转账",$M2689&lt;&gt;""),"△填了对方账户，但类别不是内部转账",IF($H2689&lt;0,"△这一笔之后该账户余额成负数了，核一下",""))))))))))))</f>
        <v/>
      </c>
    </row>
    <row r="2690">
      <c r="A2690" s="17">
        <f>IF($C2690="","",COUNTA($C$5:$C2690))</f>
        <v/>
      </c>
      <c r="B2690" s="20" t="n"/>
      <c r="C2690" s="18" t="n"/>
      <c r="D2690" s="18" t="n"/>
      <c r="E2690" s="26" t="n"/>
      <c r="F2690" s="19" t="n"/>
      <c r="G2690" s="19" t="n"/>
      <c r="H2690" s="27">
        <f>IF($C2690="","",ROUND(SUMIF(账户表,$C2690,账户期初)+SUMIFS($F$5:F2690,$C$5:C2690,$C2690)-SUMIFS($G$5:G2690,$C$5:C2690,$C2690),2))</f>
        <v/>
      </c>
      <c r="I2690" s="18" t="n"/>
      <c r="J2690" s="18" t="n"/>
      <c r="K2690" s="28">
        <f>IF($B2690="","",--TEXT($B2690,"yyyymm"))</f>
        <v/>
      </c>
      <c r="L2690" s="29">
        <f>IF($D2690="","",IFERROR(INDEX(类别属性,MATCH($D2690,类别表,0)),""))</f>
        <v/>
      </c>
      <c r="M2690" s="18" t="n"/>
      <c r="N2690" s="18" t="n"/>
      <c r="O2690" s="26" t="n"/>
      <c r="P2690" s="21">
        <f>IF($C2690="","",IF(ISNA(MATCH($C2690,账户表,0)),"※这个账户不在【基础资料】的账户档案里",IF($B2690="","※没填日期，这一笔不会进任何月份的报表",IF(AND($F2690&lt;&gt;"",$G2690&lt;&gt;""),"※收入和支出不能同时填",IF(AND(N($F2690)=0,N($G2690)=0),"※收入和支出都没填",IF(OR(N($F2690)&lt;0,N($G2690)&lt;0),"※金额不能填负数，方向反了就换一列填",IF($D2690="","※没填收支类别，分类报表会漏掉这一笔",IF(ISNA(MATCH($D2690,类别表,0)),"※收支类别不在【基础资料】的清单里",IF(AND($L2690="内部转账",$M2690=""),"△内部转账要在「对方账户」写上另一头",IF(AND($L2690="内部转账",$M2690=$C2690),"※对方账户跟本账户是同一个",IF(AND($L2690&lt;&gt;"内部转账",$M2690&lt;&gt;""),"△填了对方账户，但类别不是内部转账",IF($H2690&lt;0,"△这一笔之后该账户余额成负数了，核一下",""))))))))))))</f>
        <v/>
      </c>
    </row>
    <row r="2691">
      <c r="A2691" s="17">
        <f>IF($C2691="","",COUNTA($C$5:$C2691))</f>
        <v/>
      </c>
      <c r="B2691" s="20" t="n"/>
      <c r="C2691" s="18" t="n"/>
      <c r="D2691" s="18" t="n"/>
      <c r="E2691" s="26" t="n"/>
      <c r="F2691" s="19" t="n"/>
      <c r="G2691" s="19" t="n"/>
      <c r="H2691" s="27">
        <f>IF($C2691="","",ROUND(SUMIF(账户表,$C2691,账户期初)+SUMIFS($F$5:F2691,$C$5:C2691,$C2691)-SUMIFS($G$5:G2691,$C$5:C2691,$C2691),2))</f>
        <v/>
      </c>
      <c r="I2691" s="18" t="n"/>
      <c r="J2691" s="18" t="n"/>
      <c r="K2691" s="28">
        <f>IF($B2691="","",--TEXT($B2691,"yyyymm"))</f>
        <v/>
      </c>
      <c r="L2691" s="29">
        <f>IF($D2691="","",IFERROR(INDEX(类别属性,MATCH($D2691,类别表,0)),""))</f>
        <v/>
      </c>
      <c r="M2691" s="18" t="n"/>
      <c r="N2691" s="18" t="n"/>
      <c r="O2691" s="26" t="n"/>
      <c r="P2691" s="21">
        <f>IF($C2691="","",IF(ISNA(MATCH($C2691,账户表,0)),"※这个账户不在【基础资料】的账户档案里",IF($B2691="","※没填日期，这一笔不会进任何月份的报表",IF(AND($F2691&lt;&gt;"",$G2691&lt;&gt;""),"※收入和支出不能同时填",IF(AND(N($F2691)=0,N($G2691)=0),"※收入和支出都没填",IF(OR(N($F2691)&lt;0,N($G2691)&lt;0),"※金额不能填负数，方向反了就换一列填",IF($D2691="","※没填收支类别，分类报表会漏掉这一笔",IF(ISNA(MATCH($D2691,类别表,0)),"※收支类别不在【基础资料】的清单里",IF(AND($L2691="内部转账",$M2691=""),"△内部转账要在「对方账户」写上另一头",IF(AND($L2691="内部转账",$M2691=$C2691),"※对方账户跟本账户是同一个",IF(AND($L2691&lt;&gt;"内部转账",$M2691&lt;&gt;""),"△填了对方账户，但类别不是内部转账",IF($H2691&lt;0,"△这一笔之后该账户余额成负数了，核一下",""))))))))))))</f>
        <v/>
      </c>
    </row>
    <row r="2692">
      <c r="A2692" s="17">
        <f>IF($C2692="","",COUNTA($C$5:$C2692))</f>
        <v/>
      </c>
      <c r="B2692" s="20" t="n"/>
      <c r="C2692" s="18" t="n"/>
      <c r="D2692" s="18" t="n"/>
      <c r="E2692" s="26" t="n"/>
      <c r="F2692" s="19" t="n"/>
      <c r="G2692" s="19" t="n"/>
      <c r="H2692" s="27">
        <f>IF($C2692="","",ROUND(SUMIF(账户表,$C2692,账户期初)+SUMIFS($F$5:F2692,$C$5:C2692,$C2692)-SUMIFS($G$5:G2692,$C$5:C2692,$C2692),2))</f>
        <v/>
      </c>
      <c r="I2692" s="18" t="n"/>
      <c r="J2692" s="18" t="n"/>
      <c r="K2692" s="28">
        <f>IF($B2692="","",--TEXT($B2692,"yyyymm"))</f>
        <v/>
      </c>
      <c r="L2692" s="29">
        <f>IF($D2692="","",IFERROR(INDEX(类别属性,MATCH($D2692,类别表,0)),""))</f>
        <v/>
      </c>
      <c r="M2692" s="18" t="n"/>
      <c r="N2692" s="18" t="n"/>
      <c r="O2692" s="26" t="n"/>
      <c r="P2692" s="21">
        <f>IF($C2692="","",IF(ISNA(MATCH($C2692,账户表,0)),"※这个账户不在【基础资料】的账户档案里",IF($B2692="","※没填日期，这一笔不会进任何月份的报表",IF(AND($F2692&lt;&gt;"",$G2692&lt;&gt;""),"※收入和支出不能同时填",IF(AND(N($F2692)=0,N($G2692)=0),"※收入和支出都没填",IF(OR(N($F2692)&lt;0,N($G2692)&lt;0),"※金额不能填负数，方向反了就换一列填",IF($D2692="","※没填收支类别，分类报表会漏掉这一笔",IF(ISNA(MATCH($D2692,类别表,0)),"※收支类别不在【基础资料】的清单里",IF(AND($L2692="内部转账",$M2692=""),"△内部转账要在「对方账户」写上另一头",IF(AND($L2692="内部转账",$M2692=$C2692),"※对方账户跟本账户是同一个",IF(AND($L2692&lt;&gt;"内部转账",$M2692&lt;&gt;""),"△填了对方账户，但类别不是内部转账",IF($H2692&lt;0,"△这一笔之后该账户余额成负数了，核一下",""))))))))))))</f>
        <v/>
      </c>
    </row>
    <row r="2693">
      <c r="A2693" s="17">
        <f>IF($C2693="","",COUNTA($C$5:$C2693))</f>
        <v/>
      </c>
      <c r="B2693" s="20" t="n"/>
      <c r="C2693" s="18" t="n"/>
      <c r="D2693" s="18" t="n"/>
      <c r="E2693" s="26" t="n"/>
      <c r="F2693" s="19" t="n"/>
      <c r="G2693" s="19" t="n"/>
      <c r="H2693" s="27">
        <f>IF($C2693="","",ROUND(SUMIF(账户表,$C2693,账户期初)+SUMIFS($F$5:F2693,$C$5:C2693,$C2693)-SUMIFS($G$5:G2693,$C$5:C2693,$C2693),2))</f>
        <v/>
      </c>
      <c r="I2693" s="18" t="n"/>
      <c r="J2693" s="18" t="n"/>
      <c r="K2693" s="28">
        <f>IF($B2693="","",--TEXT($B2693,"yyyymm"))</f>
        <v/>
      </c>
      <c r="L2693" s="29">
        <f>IF($D2693="","",IFERROR(INDEX(类别属性,MATCH($D2693,类别表,0)),""))</f>
        <v/>
      </c>
      <c r="M2693" s="18" t="n"/>
      <c r="N2693" s="18" t="n"/>
      <c r="O2693" s="26" t="n"/>
      <c r="P2693" s="21">
        <f>IF($C2693="","",IF(ISNA(MATCH($C2693,账户表,0)),"※这个账户不在【基础资料】的账户档案里",IF($B2693="","※没填日期，这一笔不会进任何月份的报表",IF(AND($F2693&lt;&gt;"",$G2693&lt;&gt;""),"※收入和支出不能同时填",IF(AND(N($F2693)=0,N($G2693)=0),"※收入和支出都没填",IF(OR(N($F2693)&lt;0,N($G2693)&lt;0),"※金额不能填负数，方向反了就换一列填",IF($D2693="","※没填收支类别，分类报表会漏掉这一笔",IF(ISNA(MATCH($D2693,类别表,0)),"※收支类别不在【基础资料】的清单里",IF(AND($L2693="内部转账",$M2693=""),"△内部转账要在「对方账户」写上另一头",IF(AND($L2693="内部转账",$M2693=$C2693),"※对方账户跟本账户是同一个",IF(AND($L2693&lt;&gt;"内部转账",$M2693&lt;&gt;""),"△填了对方账户，但类别不是内部转账",IF($H2693&lt;0,"△这一笔之后该账户余额成负数了，核一下",""))))))))))))</f>
        <v/>
      </c>
    </row>
    <row r="2694">
      <c r="A2694" s="17">
        <f>IF($C2694="","",COUNTA($C$5:$C2694))</f>
        <v/>
      </c>
      <c r="B2694" s="20" t="n"/>
      <c r="C2694" s="18" t="n"/>
      <c r="D2694" s="18" t="n"/>
      <c r="E2694" s="26" t="n"/>
      <c r="F2694" s="19" t="n"/>
      <c r="G2694" s="19" t="n"/>
      <c r="H2694" s="27">
        <f>IF($C2694="","",ROUND(SUMIF(账户表,$C2694,账户期初)+SUMIFS($F$5:F2694,$C$5:C2694,$C2694)-SUMIFS($G$5:G2694,$C$5:C2694,$C2694),2))</f>
        <v/>
      </c>
      <c r="I2694" s="18" t="n"/>
      <c r="J2694" s="18" t="n"/>
      <c r="K2694" s="28">
        <f>IF($B2694="","",--TEXT($B2694,"yyyymm"))</f>
        <v/>
      </c>
      <c r="L2694" s="29">
        <f>IF($D2694="","",IFERROR(INDEX(类别属性,MATCH($D2694,类别表,0)),""))</f>
        <v/>
      </c>
      <c r="M2694" s="18" t="n"/>
      <c r="N2694" s="18" t="n"/>
      <c r="O2694" s="26" t="n"/>
      <c r="P2694" s="21">
        <f>IF($C2694="","",IF(ISNA(MATCH($C2694,账户表,0)),"※这个账户不在【基础资料】的账户档案里",IF($B2694="","※没填日期，这一笔不会进任何月份的报表",IF(AND($F2694&lt;&gt;"",$G2694&lt;&gt;""),"※收入和支出不能同时填",IF(AND(N($F2694)=0,N($G2694)=0),"※收入和支出都没填",IF(OR(N($F2694)&lt;0,N($G2694)&lt;0),"※金额不能填负数，方向反了就换一列填",IF($D2694="","※没填收支类别，分类报表会漏掉这一笔",IF(ISNA(MATCH($D2694,类别表,0)),"※收支类别不在【基础资料】的清单里",IF(AND($L2694="内部转账",$M2694=""),"△内部转账要在「对方账户」写上另一头",IF(AND($L2694="内部转账",$M2694=$C2694),"※对方账户跟本账户是同一个",IF(AND($L2694&lt;&gt;"内部转账",$M2694&lt;&gt;""),"△填了对方账户，但类别不是内部转账",IF($H2694&lt;0,"△这一笔之后该账户余额成负数了，核一下",""))))))))))))</f>
        <v/>
      </c>
    </row>
    <row r="2695">
      <c r="A2695" s="17">
        <f>IF($C2695="","",COUNTA($C$5:$C2695))</f>
        <v/>
      </c>
      <c r="B2695" s="20" t="n"/>
      <c r="C2695" s="18" t="n"/>
      <c r="D2695" s="18" t="n"/>
      <c r="E2695" s="26" t="n"/>
      <c r="F2695" s="19" t="n"/>
      <c r="G2695" s="19" t="n"/>
      <c r="H2695" s="27">
        <f>IF($C2695="","",ROUND(SUMIF(账户表,$C2695,账户期初)+SUMIFS($F$5:F2695,$C$5:C2695,$C2695)-SUMIFS($G$5:G2695,$C$5:C2695,$C2695),2))</f>
        <v/>
      </c>
      <c r="I2695" s="18" t="n"/>
      <c r="J2695" s="18" t="n"/>
      <c r="K2695" s="28">
        <f>IF($B2695="","",--TEXT($B2695,"yyyymm"))</f>
        <v/>
      </c>
      <c r="L2695" s="29">
        <f>IF($D2695="","",IFERROR(INDEX(类别属性,MATCH($D2695,类别表,0)),""))</f>
        <v/>
      </c>
      <c r="M2695" s="18" t="n"/>
      <c r="N2695" s="18" t="n"/>
      <c r="O2695" s="26" t="n"/>
      <c r="P2695" s="21">
        <f>IF($C2695="","",IF(ISNA(MATCH($C2695,账户表,0)),"※这个账户不在【基础资料】的账户档案里",IF($B2695="","※没填日期，这一笔不会进任何月份的报表",IF(AND($F2695&lt;&gt;"",$G2695&lt;&gt;""),"※收入和支出不能同时填",IF(AND(N($F2695)=0,N($G2695)=0),"※收入和支出都没填",IF(OR(N($F2695)&lt;0,N($G2695)&lt;0),"※金额不能填负数，方向反了就换一列填",IF($D2695="","※没填收支类别，分类报表会漏掉这一笔",IF(ISNA(MATCH($D2695,类别表,0)),"※收支类别不在【基础资料】的清单里",IF(AND($L2695="内部转账",$M2695=""),"△内部转账要在「对方账户」写上另一头",IF(AND($L2695="内部转账",$M2695=$C2695),"※对方账户跟本账户是同一个",IF(AND($L2695&lt;&gt;"内部转账",$M2695&lt;&gt;""),"△填了对方账户，但类别不是内部转账",IF($H2695&lt;0,"△这一笔之后该账户余额成负数了，核一下",""))))))))))))</f>
        <v/>
      </c>
    </row>
    <row r="2696">
      <c r="A2696" s="17">
        <f>IF($C2696="","",COUNTA($C$5:$C2696))</f>
        <v/>
      </c>
      <c r="B2696" s="20" t="n"/>
      <c r="C2696" s="18" t="n"/>
      <c r="D2696" s="18" t="n"/>
      <c r="E2696" s="26" t="n"/>
      <c r="F2696" s="19" t="n"/>
      <c r="G2696" s="19" t="n"/>
      <c r="H2696" s="27">
        <f>IF($C2696="","",ROUND(SUMIF(账户表,$C2696,账户期初)+SUMIFS($F$5:F2696,$C$5:C2696,$C2696)-SUMIFS($G$5:G2696,$C$5:C2696,$C2696),2))</f>
        <v/>
      </c>
      <c r="I2696" s="18" t="n"/>
      <c r="J2696" s="18" t="n"/>
      <c r="K2696" s="28">
        <f>IF($B2696="","",--TEXT($B2696,"yyyymm"))</f>
        <v/>
      </c>
      <c r="L2696" s="29">
        <f>IF($D2696="","",IFERROR(INDEX(类别属性,MATCH($D2696,类别表,0)),""))</f>
        <v/>
      </c>
      <c r="M2696" s="18" t="n"/>
      <c r="N2696" s="18" t="n"/>
      <c r="O2696" s="26" t="n"/>
      <c r="P2696" s="21">
        <f>IF($C2696="","",IF(ISNA(MATCH($C2696,账户表,0)),"※这个账户不在【基础资料】的账户档案里",IF($B2696="","※没填日期，这一笔不会进任何月份的报表",IF(AND($F2696&lt;&gt;"",$G2696&lt;&gt;""),"※收入和支出不能同时填",IF(AND(N($F2696)=0,N($G2696)=0),"※收入和支出都没填",IF(OR(N($F2696)&lt;0,N($G2696)&lt;0),"※金额不能填负数，方向反了就换一列填",IF($D2696="","※没填收支类别，分类报表会漏掉这一笔",IF(ISNA(MATCH($D2696,类别表,0)),"※收支类别不在【基础资料】的清单里",IF(AND($L2696="内部转账",$M2696=""),"△内部转账要在「对方账户」写上另一头",IF(AND($L2696="内部转账",$M2696=$C2696),"※对方账户跟本账户是同一个",IF(AND($L2696&lt;&gt;"内部转账",$M2696&lt;&gt;""),"△填了对方账户，但类别不是内部转账",IF($H2696&lt;0,"△这一笔之后该账户余额成负数了，核一下",""))))))))))))</f>
        <v/>
      </c>
    </row>
    <row r="2697">
      <c r="A2697" s="17">
        <f>IF($C2697="","",COUNTA($C$5:$C2697))</f>
        <v/>
      </c>
      <c r="B2697" s="20" t="n"/>
      <c r="C2697" s="18" t="n"/>
      <c r="D2697" s="18" t="n"/>
      <c r="E2697" s="26" t="n"/>
      <c r="F2697" s="19" t="n"/>
      <c r="G2697" s="19" t="n"/>
      <c r="H2697" s="27">
        <f>IF($C2697="","",ROUND(SUMIF(账户表,$C2697,账户期初)+SUMIFS($F$5:F2697,$C$5:C2697,$C2697)-SUMIFS($G$5:G2697,$C$5:C2697,$C2697),2))</f>
        <v/>
      </c>
      <c r="I2697" s="18" t="n"/>
      <c r="J2697" s="18" t="n"/>
      <c r="K2697" s="28">
        <f>IF($B2697="","",--TEXT($B2697,"yyyymm"))</f>
        <v/>
      </c>
      <c r="L2697" s="29">
        <f>IF($D2697="","",IFERROR(INDEX(类别属性,MATCH($D2697,类别表,0)),""))</f>
        <v/>
      </c>
      <c r="M2697" s="18" t="n"/>
      <c r="N2697" s="18" t="n"/>
      <c r="O2697" s="26" t="n"/>
      <c r="P2697" s="21">
        <f>IF($C2697="","",IF(ISNA(MATCH($C2697,账户表,0)),"※这个账户不在【基础资料】的账户档案里",IF($B2697="","※没填日期，这一笔不会进任何月份的报表",IF(AND($F2697&lt;&gt;"",$G2697&lt;&gt;""),"※收入和支出不能同时填",IF(AND(N($F2697)=0,N($G2697)=0),"※收入和支出都没填",IF(OR(N($F2697)&lt;0,N($G2697)&lt;0),"※金额不能填负数，方向反了就换一列填",IF($D2697="","※没填收支类别，分类报表会漏掉这一笔",IF(ISNA(MATCH($D2697,类别表,0)),"※收支类别不在【基础资料】的清单里",IF(AND($L2697="内部转账",$M2697=""),"△内部转账要在「对方账户」写上另一头",IF(AND($L2697="内部转账",$M2697=$C2697),"※对方账户跟本账户是同一个",IF(AND($L2697&lt;&gt;"内部转账",$M2697&lt;&gt;""),"△填了对方账户，但类别不是内部转账",IF($H2697&lt;0,"△这一笔之后该账户余额成负数了，核一下",""))))))))))))</f>
        <v/>
      </c>
    </row>
    <row r="2698">
      <c r="A2698" s="17">
        <f>IF($C2698="","",COUNTA($C$5:$C2698))</f>
        <v/>
      </c>
      <c r="B2698" s="20" t="n"/>
      <c r="C2698" s="18" t="n"/>
      <c r="D2698" s="18" t="n"/>
      <c r="E2698" s="26" t="n"/>
      <c r="F2698" s="19" t="n"/>
      <c r="G2698" s="19" t="n"/>
      <c r="H2698" s="27">
        <f>IF($C2698="","",ROUND(SUMIF(账户表,$C2698,账户期初)+SUMIFS($F$5:F2698,$C$5:C2698,$C2698)-SUMIFS($G$5:G2698,$C$5:C2698,$C2698),2))</f>
        <v/>
      </c>
      <c r="I2698" s="18" t="n"/>
      <c r="J2698" s="18" t="n"/>
      <c r="K2698" s="28">
        <f>IF($B2698="","",--TEXT($B2698,"yyyymm"))</f>
        <v/>
      </c>
      <c r="L2698" s="29">
        <f>IF($D2698="","",IFERROR(INDEX(类别属性,MATCH($D2698,类别表,0)),""))</f>
        <v/>
      </c>
      <c r="M2698" s="18" t="n"/>
      <c r="N2698" s="18" t="n"/>
      <c r="O2698" s="26" t="n"/>
      <c r="P2698" s="21">
        <f>IF($C2698="","",IF(ISNA(MATCH($C2698,账户表,0)),"※这个账户不在【基础资料】的账户档案里",IF($B2698="","※没填日期，这一笔不会进任何月份的报表",IF(AND($F2698&lt;&gt;"",$G2698&lt;&gt;""),"※收入和支出不能同时填",IF(AND(N($F2698)=0,N($G2698)=0),"※收入和支出都没填",IF(OR(N($F2698)&lt;0,N($G2698)&lt;0),"※金额不能填负数，方向反了就换一列填",IF($D2698="","※没填收支类别，分类报表会漏掉这一笔",IF(ISNA(MATCH($D2698,类别表,0)),"※收支类别不在【基础资料】的清单里",IF(AND($L2698="内部转账",$M2698=""),"△内部转账要在「对方账户」写上另一头",IF(AND($L2698="内部转账",$M2698=$C2698),"※对方账户跟本账户是同一个",IF(AND($L2698&lt;&gt;"内部转账",$M2698&lt;&gt;""),"△填了对方账户，但类别不是内部转账",IF($H2698&lt;0,"△这一笔之后该账户余额成负数了，核一下",""))))))))))))</f>
        <v/>
      </c>
    </row>
    <row r="2699">
      <c r="A2699" s="17">
        <f>IF($C2699="","",COUNTA($C$5:$C2699))</f>
        <v/>
      </c>
      <c r="B2699" s="20" t="n"/>
      <c r="C2699" s="18" t="n"/>
      <c r="D2699" s="18" t="n"/>
      <c r="E2699" s="26" t="n"/>
      <c r="F2699" s="19" t="n"/>
      <c r="G2699" s="19" t="n"/>
      <c r="H2699" s="27">
        <f>IF($C2699="","",ROUND(SUMIF(账户表,$C2699,账户期初)+SUMIFS($F$5:F2699,$C$5:C2699,$C2699)-SUMIFS($G$5:G2699,$C$5:C2699,$C2699),2))</f>
        <v/>
      </c>
      <c r="I2699" s="18" t="n"/>
      <c r="J2699" s="18" t="n"/>
      <c r="K2699" s="28">
        <f>IF($B2699="","",--TEXT($B2699,"yyyymm"))</f>
        <v/>
      </c>
      <c r="L2699" s="29">
        <f>IF($D2699="","",IFERROR(INDEX(类别属性,MATCH($D2699,类别表,0)),""))</f>
        <v/>
      </c>
      <c r="M2699" s="18" t="n"/>
      <c r="N2699" s="18" t="n"/>
      <c r="O2699" s="26" t="n"/>
      <c r="P2699" s="21">
        <f>IF($C2699="","",IF(ISNA(MATCH($C2699,账户表,0)),"※这个账户不在【基础资料】的账户档案里",IF($B2699="","※没填日期，这一笔不会进任何月份的报表",IF(AND($F2699&lt;&gt;"",$G2699&lt;&gt;""),"※收入和支出不能同时填",IF(AND(N($F2699)=0,N($G2699)=0),"※收入和支出都没填",IF(OR(N($F2699)&lt;0,N($G2699)&lt;0),"※金额不能填负数，方向反了就换一列填",IF($D2699="","※没填收支类别，分类报表会漏掉这一笔",IF(ISNA(MATCH($D2699,类别表,0)),"※收支类别不在【基础资料】的清单里",IF(AND($L2699="内部转账",$M2699=""),"△内部转账要在「对方账户」写上另一头",IF(AND($L2699="内部转账",$M2699=$C2699),"※对方账户跟本账户是同一个",IF(AND($L2699&lt;&gt;"内部转账",$M2699&lt;&gt;""),"△填了对方账户，但类别不是内部转账",IF($H2699&lt;0,"△这一笔之后该账户余额成负数了，核一下",""))))))))))))</f>
        <v/>
      </c>
    </row>
    <row r="2700">
      <c r="A2700" s="17">
        <f>IF($C2700="","",COUNTA($C$5:$C2700))</f>
        <v/>
      </c>
      <c r="B2700" s="20" t="n"/>
      <c r="C2700" s="18" t="n"/>
      <c r="D2700" s="18" t="n"/>
      <c r="E2700" s="26" t="n"/>
      <c r="F2700" s="19" t="n"/>
      <c r="G2700" s="19" t="n"/>
      <c r="H2700" s="27">
        <f>IF($C2700="","",ROUND(SUMIF(账户表,$C2700,账户期初)+SUMIFS($F$5:F2700,$C$5:C2700,$C2700)-SUMIFS($G$5:G2700,$C$5:C2700,$C2700),2))</f>
        <v/>
      </c>
      <c r="I2700" s="18" t="n"/>
      <c r="J2700" s="18" t="n"/>
      <c r="K2700" s="28">
        <f>IF($B2700="","",--TEXT($B2700,"yyyymm"))</f>
        <v/>
      </c>
      <c r="L2700" s="29">
        <f>IF($D2700="","",IFERROR(INDEX(类别属性,MATCH($D2700,类别表,0)),""))</f>
        <v/>
      </c>
      <c r="M2700" s="18" t="n"/>
      <c r="N2700" s="18" t="n"/>
      <c r="O2700" s="26" t="n"/>
      <c r="P2700" s="21">
        <f>IF($C2700="","",IF(ISNA(MATCH($C2700,账户表,0)),"※这个账户不在【基础资料】的账户档案里",IF($B2700="","※没填日期，这一笔不会进任何月份的报表",IF(AND($F2700&lt;&gt;"",$G2700&lt;&gt;""),"※收入和支出不能同时填",IF(AND(N($F2700)=0,N($G2700)=0),"※收入和支出都没填",IF(OR(N($F2700)&lt;0,N($G2700)&lt;0),"※金额不能填负数，方向反了就换一列填",IF($D2700="","※没填收支类别，分类报表会漏掉这一笔",IF(ISNA(MATCH($D2700,类别表,0)),"※收支类别不在【基础资料】的清单里",IF(AND($L2700="内部转账",$M2700=""),"△内部转账要在「对方账户」写上另一头",IF(AND($L2700="内部转账",$M2700=$C2700),"※对方账户跟本账户是同一个",IF(AND($L2700&lt;&gt;"内部转账",$M2700&lt;&gt;""),"△填了对方账户，但类别不是内部转账",IF($H2700&lt;0,"△这一笔之后该账户余额成负数了，核一下",""))))))))))))</f>
        <v/>
      </c>
    </row>
    <row r="2701">
      <c r="A2701" s="17">
        <f>IF($C2701="","",COUNTA($C$5:$C2701))</f>
        <v/>
      </c>
      <c r="B2701" s="20" t="n"/>
      <c r="C2701" s="18" t="n"/>
      <c r="D2701" s="18" t="n"/>
      <c r="E2701" s="26" t="n"/>
      <c r="F2701" s="19" t="n"/>
      <c r="G2701" s="19" t="n"/>
      <c r="H2701" s="27">
        <f>IF($C2701="","",ROUND(SUMIF(账户表,$C2701,账户期初)+SUMIFS($F$5:F2701,$C$5:C2701,$C2701)-SUMIFS($G$5:G2701,$C$5:C2701,$C2701),2))</f>
        <v/>
      </c>
      <c r="I2701" s="18" t="n"/>
      <c r="J2701" s="18" t="n"/>
      <c r="K2701" s="28">
        <f>IF($B2701="","",--TEXT($B2701,"yyyymm"))</f>
        <v/>
      </c>
      <c r="L2701" s="29">
        <f>IF($D2701="","",IFERROR(INDEX(类别属性,MATCH($D2701,类别表,0)),""))</f>
        <v/>
      </c>
      <c r="M2701" s="18" t="n"/>
      <c r="N2701" s="18" t="n"/>
      <c r="O2701" s="26" t="n"/>
      <c r="P2701" s="21">
        <f>IF($C2701="","",IF(ISNA(MATCH($C2701,账户表,0)),"※这个账户不在【基础资料】的账户档案里",IF($B2701="","※没填日期，这一笔不会进任何月份的报表",IF(AND($F2701&lt;&gt;"",$G2701&lt;&gt;""),"※收入和支出不能同时填",IF(AND(N($F2701)=0,N($G2701)=0),"※收入和支出都没填",IF(OR(N($F2701)&lt;0,N($G2701)&lt;0),"※金额不能填负数，方向反了就换一列填",IF($D2701="","※没填收支类别，分类报表会漏掉这一笔",IF(ISNA(MATCH($D2701,类别表,0)),"※收支类别不在【基础资料】的清单里",IF(AND($L2701="内部转账",$M2701=""),"△内部转账要在「对方账户」写上另一头",IF(AND($L2701="内部转账",$M2701=$C2701),"※对方账户跟本账户是同一个",IF(AND($L2701&lt;&gt;"内部转账",$M2701&lt;&gt;""),"△填了对方账户，但类别不是内部转账",IF($H2701&lt;0,"△这一笔之后该账户余额成负数了，核一下",""))))))))))))</f>
        <v/>
      </c>
    </row>
    <row r="2702">
      <c r="A2702" s="17">
        <f>IF($C2702="","",COUNTA($C$5:$C2702))</f>
        <v/>
      </c>
      <c r="B2702" s="20" t="n"/>
      <c r="C2702" s="18" t="n"/>
      <c r="D2702" s="18" t="n"/>
      <c r="E2702" s="26" t="n"/>
      <c r="F2702" s="19" t="n"/>
      <c r="G2702" s="19" t="n"/>
      <c r="H2702" s="27">
        <f>IF($C2702="","",ROUND(SUMIF(账户表,$C2702,账户期初)+SUMIFS($F$5:F2702,$C$5:C2702,$C2702)-SUMIFS($G$5:G2702,$C$5:C2702,$C2702),2))</f>
        <v/>
      </c>
      <c r="I2702" s="18" t="n"/>
      <c r="J2702" s="18" t="n"/>
      <c r="K2702" s="28">
        <f>IF($B2702="","",--TEXT($B2702,"yyyymm"))</f>
        <v/>
      </c>
      <c r="L2702" s="29">
        <f>IF($D2702="","",IFERROR(INDEX(类别属性,MATCH($D2702,类别表,0)),""))</f>
        <v/>
      </c>
      <c r="M2702" s="18" t="n"/>
      <c r="N2702" s="18" t="n"/>
      <c r="O2702" s="26" t="n"/>
      <c r="P2702" s="21">
        <f>IF($C2702="","",IF(ISNA(MATCH($C2702,账户表,0)),"※这个账户不在【基础资料】的账户档案里",IF($B2702="","※没填日期，这一笔不会进任何月份的报表",IF(AND($F2702&lt;&gt;"",$G2702&lt;&gt;""),"※收入和支出不能同时填",IF(AND(N($F2702)=0,N($G2702)=0),"※收入和支出都没填",IF(OR(N($F2702)&lt;0,N($G2702)&lt;0),"※金额不能填负数，方向反了就换一列填",IF($D2702="","※没填收支类别，分类报表会漏掉这一笔",IF(ISNA(MATCH($D2702,类别表,0)),"※收支类别不在【基础资料】的清单里",IF(AND($L2702="内部转账",$M2702=""),"△内部转账要在「对方账户」写上另一头",IF(AND($L2702="内部转账",$M2702=$C2702),"※对方账户跟本账户是同一个",IF(AND($L2702&lt;&gt;"内部转账",$M2702&lt;&gt;""),"△填了对方账户，但类别不是内部转账",IF($H2702&lt;0,"△这一笔之后该账户余额成负数了，核一下",""))))))))))))</f>
        <v/>
      </c>
    </row>
    <row r="2703">
      <c r="A2703" s="17">
        <f>IF($C2703="","",COUNTA($C$5:$C2703))</f>
        <v/>
      </c>
      <c r="B2703" s="20" t="n"/>
      <c r="C2703" s="18" t="n"/>
      <c r="D2703" s="18" t="n"/>
      <c r="E2703" s="26" t="n"/>
      <c r="F2703" s="19" t="n"/>
      <c r="G2703" s="19" t="n"/>
      <c r="H2703" s="27">
        <f>IF($C2703="","",ROUND(SUMIF(账户表,$C2703,账户期初)+SUMIFS($F$5:F2703,$C$5:C2703,$C2703)-SUMIFS($G$5:G2703,$C$5:C2703,$C2703),2))</f>
        <v/>
      </c>
      <c r="I2703" s="18" t="n"/>
      <c r="J2703" s="18" t="n"/>
      <c r="K2703" s="28">
        <f>IF($B2703="","",--TEXT($B2703,"yyyymm"))</f>
        <v/>
      </c>
      <c r="L2703" s="29">
        <f>IF($D2703="","",IFERROR(INDEX(类别属性,MATCH($D2703,类别表,0)),""))</f>
        <v/>
      </c>
      <c r="M2703" s="18" t="n"/>
      <c r="N2703" s="18" t="n"/>
      <c r="O2703" s="26" t="n"/>
      <c r="P2703" s="21">
        <f>IF($C2703="","",IF(ISNA(MATCH($C2703,账户表,0)),"※这个账户不在【基础资料】的账户档案里",IF($B2703="","※没填日期，这一笔不会进任何月份的报表",IF(AND($F2703&lt;&gt;"",$G2703&lt;&gt;""),"※收入和支出不能同时填",IF(AND(N($F2703)=0,N($G2703)=0),"※收入和支出都没填",IF(OR(N($F2703)&lt;0,N($G2703)&lt;0),"※金额不能填负数，方向反了就换一列填",IF($D2703="","※没填收支类别，分类报表会漏掉这一笔",IF(ISNA(MATCH($D2703,类别表,0)),"※收支类别不在【基础资料】的清单里",IF(AND($L2703="内部转账",$M2703=""),"△内部转账要在「对方账户」写上另一头",IF(AND($L2703="内部转账",$M2703=$C2703),"※对方账户跟本账户是同一个",IF(AND($L2703&lt;&gt;"内部转账",$M2703&lt;&gt;""),"△填了对方账户，但类别不是内部转账",IF($H2703&lt;0,"△这一笔之后该账户余额成负数了，核一下",""))))))))))))</f>
        <v/>
      </c>
    </row>
    <row r="2704">
      <c r="A2704" s="17">
        <f>IF($C2704="","",COUNTA($C$5:$C2704))</f>
        <v/>
      </c>
      <c r="B2704" s="20" t="n"/>
      <c r="C2704" s="18" t="n"/>
      <c r="D2704" s="18" t="n"/>
      <c r="E2704" s="26" t="n"/>
      <c r="F2704" s="19" t="n"/>
      <c r="G2704" s="19" t="n"/>
      <c r="H2704" s="27">
        <f>IF($C2704="","",ROUND(SUMIF(账户表,$C2704,账户期初)+SUMIFS($F$5:F2704,$C$5:C2704,$C2704)-SUMIFS($G$5:G2704,$C$5:C2704,$C2704),2))</f>
        <v/>
      </c>
      <c r="I2704" s="18" t="n"/>
      <c r="J2704" s="18" t="n"/>
      <c r="K2704" s="28">
        <f>IF($B2704="","",--TEXT($B2704,"yyyymm"))</f>
        <v/>
      </c>
      <c r="L2704" s="29">
        <f>IF($D2704="","",IFERROR(INDEX(类别属性,MATCH($D2704,类别表,0)),""))</f>
        <v/>
      </c>
      <c r="M2704" s="18" t="n"/>
      <c r="N2704" s="18" t="n"/>
      <c r="O2704" s="26" t="n"/>
      <c r="P2704" s="21">
        <f>IF($C2704="","",IF(ISNA(MATCH($C2704,账户表,0)),"※这个账户不在【基础资料】的账户档案里",IF($B2704="","※没填日期，这一笔不会进任何月份的报表",IF(AND($F2704&lt;&gt;"",$G2704&lt;&gt;""),"※收入和支出不能同时填",IF(AND(N($F2704)=0,N($G2704)=0),"※收入和支出都没填",IF(OR(N($F2704)&lt;0,N($G2704)&lt;0),"※金额不能填负数，方向反了就换一列填",IF($D2704="","※没填收支类别，分类报表会漏掉这一笔",IF(ISNA(MATCH($D2704,类别表,0)),"※收支类别不在【基础资料】的清单里",IF(AND($L2704="内部转账",$M2704=""),"△内部转账要在「对方账户」写上另一头",IF(AND($L2704="内部转账",$M2704=$C2704),"※对方账户跟本账户是同一个",IF(AND($L2704&lt;&gt;"内部转账",$M2704&lt;&gt;""),"△填了对方账户，但类别不是内部转账",IF($H2704&lt;0,"△这一笔之后该账户余额成负数了，核一下",""))))))))))))</f>
        <v/>
      </c>
    </row>
    <row r="2705">
      <c r="A2705" s="17">
        <f>IF($C2705="","",COUNTA($C$5:$C2705))</f>
        <v/>
      </c>
      <c r="B2705" s="20" t="n"/>
      <c r="C2705" s="18" t="n"/>
      <c r="D2705" s="18" t="n"/>
      <c r="E2705" s="26" t="n"/>
      <c r="F2705" s="19" t="n"/>
      <c r="G2705" s="19" t="n"/>
      <c r="H2705" s="27">
        <f>IF($C2705="","",ROUND(SUMIF(账户表,$C2705,账户期初)+SUMIFS($F$5:F2705,$C$5:C2705,$C2705)-SUMIFS($G$5:G2705,$C$5:C2705,$C2705),2))</f>
        <v/>
      </c>
      <c r="I2705" s="18" t="n"/>
      <c r="J2705" s="18" t="n"/>
      <c r="K2705" s="28">
        <f>IF($B2705="","",--TEXT($B2705,"yyyymm"))</f>
        <v/>
      </c>
      <c r="L2705" s="29">
        <f>IF($D2705="","",IFERROR(INDEX(类别属性,MATCH($D2705,类别表,0)),""))</f>
        <v/>
      </c>
      <c r="M2705" s="18" t="n"/>
      <c r="N2705" s="18" t="n"/>
      <c r="O2705" s="26" t="n"/>
      <c r="P2705" s="21">
        <f>IF($C2705="","",IF(ISNA(MATCH($C2705,账户表,0)),"※这个账户不在【基础资料】的账户档案里",IF($B2705="","※没填日期，这一笔不会进任何月份的报表",IF(AND($F2705&lt;&gt;"",$G2705&lt;&gt;""),"※收入和支出不能同时填",IF(AND(N($F2705)=0,N($G2705)=0),"※收入和支出都没填",IF(OR(N($F2705)&lt;0,N($G2705)&lt;0),"※金额不能填负数，方向反了就换一列填",IF($D2705="","※没填收支类别，分类报表会漏掉这一笔",IF(ISNA(MATCH($D2705,类别表,0)),"※收支类别不在【基础资料】的清单里",IF(AND($L2705="内部转账",$M2705=""),"△内部转账要在「对方账户」写上另一头",IF(AND($L2705="内部转账",$M2705=$C2705),"※对方账户跟本账户是同一个",IF(AND($L2705&lt;&gt;"内部转账",$M2705&lt;&gt;""),"△填了对方账户，但类别不是内部转账",IF($H2705&lt;0,"△这一笔之后该账户余额成负数了，核一下",""))))))))))))</f>
        <v/>
      </c>
    </row>
    <row r="2706">
      <c r="A2706" s="17">
        <f>IF($C2706="","",COUNTA($C$5:$C2706))</f>
        <v/>
      </c>
      <c r="B2706" s="20" t="n"/>
      <c r="C2706" s="18" t="n"/>
      <c r="D2706" s="18" t="n"/>
      <c r="E2706" s="26" t="n"/>
      <c r="F2706" s="19" t="n"/>
      <c r="G2706" s="19" t="n"/>
      <c r="H2706" s="27">
        <f>IF($C2706="","",ROUND(SUMIF(账户表,$C2706,账户期初)+SUMIFS($F$5:F2706,$C$5:C2706,$C2706)-SUMIFS($G$5:G2706,$C$5:C2706,$C2706),2))</f>
        <v/>
      </c>
      <c r="I2706" s="18" t="n"/>
      <c r="J2706" s="18" t="n"/>
      <c r="K2706" s="28">
        <f>IF($B2706="","",--TEXT($B2706,"yyyymm"))</f>
        <v/>
      </c>
      <c r="L2706" s="29">
        <f>IF($D2706="","",IFERROR(INDEX(类别属性,MATCH($D2706,类别表,0)),""))</f>
        <v/>
      </c>
      <c r="M2706" s="18" t="n"/>
      <c r="N2706" s="18" t="n"/>
      <c r="O2706" s="26" t="n"/>
      <c r="P2706" s="21">
        <f>IF($C2706="","",IF(ISNA(MATCH($C2706,账户表,0)),"※这个账户不在【基础资料】的账户档案里",IF($B2706="","※没填日期，这一笔不会进任何月份的报表",IF(AND($F2706&lt;&gt;"",$G2706&lt;&gt;""),"※收入和支出不能同时填",IF(AND(N($F2706)=0,N($G2706)=0),"※收入和支出都没填",IF(OR(N($F2706)&lt;0,N($G2706)&lt;0),"※金额不能填负数，方向反了就换一列填",IF($D2706="","※没填收支类别，分类报表会漏掉这一笔",IF(ISNA(MATCH($D2706,类别表,0)),"※收支类别不在【基础资料】的清单里",IF(AND($L2706="内部转账",$M2706=""),"△内部转账要在「对方账户」写上另一头",IF(AND($L2706="内部转账",$M2706=$C2706),"※对方账户跟本账户是同一个",IF(AND($L2706&lt;&gt;"内部转账",$M2706&lt;&gt;""),"△填了对方账户，但类别不是内部转账",IF($H2706&lt;0,"△这一笔之后该账户余额成负数了，核一下",""))))))))))))</f>
        <v/>
      </c>
    </row>
    <row r="2707">
      <c r="A2707" s="17">
        <f>IF($C2707="","",COUNTA($C$5:$C2707))</f>
        <v/>
      </c>
      <c r="B2707" s="20" t="n"/>
      <c r="C2707" s="18" t="n"/>
      <c r="D2707" s="18" t="n"/>
      <c r="E2707" s="26" t="n"/>
      <c r="F2707" s="19" t="n"/>
      <c r="G2707" s="19" t="n"/>
      <c r="H2707" s="27">
        <f>IF($C2707="","",ROUND(SUMIF(账户表,$C2707,账户期初)+SUMIFS($F$5:F2707,$C$5:C2707,$C2707)-SUMIFS($G$5:G2707,$C$5:C2707,$C2707),2))</f>
        <v/>
      </c>
      <c r="I2707" s="18" t="n"/>
      <c r="J2707" s="18" t="n"/>
      <c r="K2707" s="28">
        <f>IF($B2707="","",--TEXT($B2707,"yyyymm"))</f>
        <v/>
      </c>
      <c r="L2707" s="29">
        <f>IF($D2707="","",IFERROR(INDEX(类别属性,MATCH($D2707,类别表,0)),""))</f>
        <v/>
      </c>
      <c r="M2707" s="18" t="n"/>
      <c r="N2707" s="18" t="n"/>
      <c r="O2707" s="26" t="n"/>
      <c r="P2707" s="21">
        <f>IF($C2707="","",IF(ISNA(MATCH($C2707,账户表,0)),"※这个账户不在【基础资料】的账户档案里",IF($B2707="","※没填日期，这一笔不会进任何月份的报表",IF(AND($F2707&lt;&gt;"",$G2707&lt;&gt;""),"※收入和支出不能同时填",IF(AND(N($F2707)=0,N($G2707)=0),"※收入和支出都没填",IF(OR(N($F2707)&lt;0,N($G2707)&lt;0),"※金额不能填负数，方向反了就换一列填",IF($D2707="","※没填收支类别，分类报表会漏掉这一笔",IF(ISNA(MATCH($D2707,类别表,0)),"※收支类别不在【基础资料】的清单里",IF(AND($L2707="内部转账",$M2707=""),"△内部转账要在「对方账户」写上另一头",IF(AND($L2707="内部转账",$M2707=$C2707),"※对方账户跟本账户是同一个",IF(AND($L2707&lt;&gt;"内部转账",$M2707&lt;&gt;""),"△填了对方账户，但类别不是内部转账",IF($H2707&lt;0,"△这一笔之后该账户余额成负数了，核一下",""))))))))))))</f>
        <v/>
      </c>
    </row>
    <row r="2708">
      <c r="A2708" s="17">
        <f>IF($C2708="","",COUNTA($C$5:$C2708))</f>
        <v/>
      </c>
      <c r="B2708" s="20" t="n"/>
      <c r="C2708" s="18" t="n"/>
      <c r="D2708" s="18" t="n"/>
      <c r="E2708" s="26" t="n"/>
      <c r="F2708" s="19" t="n"/>
      <c r="G2708" s="19" t="n"/>
      <c r="H2708" s="27">
        <f>IF($C2708="","",ROUND(SUMIF(账户表,$C2708,账户期初)+SUMIFS($F$5:F2708,$C$5:C2708,$C2708)-SUMIFS($G$5:G2708,$C$5:C2708,$C2708),2))</f>
        <v/>
      </c>
      <c r="I2708" s="18" t="n"/>
      <c r="J2708" s="18" t="n"/>
      <c r="K2708" s="28">
        <f>IF($B2708="","",--TEXT($B2708,"yyyymm"))</f>
        <v/>
      </c>
      <c r="L2708" s="29">
        <f>IF($D2708="","",IFERROR(INDEX(类别属性,MATCH($D2708,类别表,0)),""))</f>
        <v/>
      </c>
      <c r="M2708" s="18" t="n"/>
      <c r="N2708" s="18" t="n"/>
      <c r="O2708" s="26" t="n"/>
      <c r="P2708" s="21">
        <f>IF($C2708="","",IF(ISNA(MATCH($C2708,账户表,0)),"※这个账户不在【基础资料】的账户档案里",IF($B2708="","※没填日期，这一笔不会进任何月份的报表",IF(AND($F2708&lt;&gt;"",$G2708&lt;&gt;""),"※收入和支出不能同时填",IF(AND(N($F2708)=0,N($G2708)=0),"※收入和支出都没填",IF(OR(N($F2708)&lt;0,N($G2708)&lt;0),"※金额不能填负数，方向反了就换一列填",IF($D2708="","※没填收支类别，分类报表会漏掉这一笔",IF(ISNA(MATCH($D2708,类别表,0)),"※收支类别不在【基础资料】的清单里",IF(AND($L2708="内部转账",$M2708=""),"△内部转账要在「对方账户」写上另一头",IF(AND($L2708="内部转账",$M2708=$C2708),"※对方账户跟本账户是同一个",IF(AND($L2708&lt;&gt;"内部转账",$M2708&lt;&gt;""),"△填了对方账户，但类别不是内部转账",IF($H2708&lt;0,"△这一笔之后该账户余额成负数了，核一下",""))))))))))))</f>
        <v/>
      </c>
    </row>
    <row r="2709">
      <c r="A2709" s="17">
        <f>IF($C2709="","",COUNTA($C$5:$C2709))</f>
        <v/>
      </c>
      <c r="B2709" s="20" t="n"/>
      <c r="C2709" s="18" t="n"/>
      <c r="D2709" s="18" t="n"/>
      <c r="E2709" s="26" t="n"/>
      <c r="F2709" s="19" t="n"/>
      <c r="G2709" s="19" t="n"/>
      <c r="H2709" s="27">
        <f>IF($C2709="","",ROUND(SUMIF(账户表,$C2709,账户期初)+SUMIFS($F$5:F2709,$C$5:C2709,$C2709)-SUMIFS($G$5:G2709,$C$5:C2709,$C2709),2))</f>
        <v/>
      </c>
      <c r="I2709" s="18" t="n"/>
      <c r="J2709" s="18" t="n"/>
      <c r="K2709" s="28">
        <f>IF($B2709="","",--TEXT($B2709,"yyyymm"))</f>
        <v/>
      </c>
      <c r="L2709" s="29">
        <f>IF($D2709="","",IFERROR(INDEX(类别属性,MATCH($D2709,类别表,0)),""))</f>
        <v/>
      </c>
      <c r="M2709" s="18" t="n"/>
      <c r="N2709" s="18" t="n"/>
      <c r="O2709" s="26" t="n"/>
      <c r="P2709" s="21">
        <f>IF($C2709="","",IF(ISNA(MATCH($C2709,账户表,0)),"※这个账户不在【基础资料】的账户档案里",IF($B2709="","※没填日期，这一笔不会进任何月份的报表",IF(AND($F2709&lt;&gt;"",$G2709&lt;&gt;""),"※收入和支出不能同时填",IF(AND(N($F2709)=0,N($G2709)=0),"※收入和支出都没填",IF(OR(N($F2709)&lt;0,N($G2709)&lt;0),"※金额不能填负数，方向反了就换一列填",IF($D2709="","※没填收支类别，分类报表会漏掉这一笔",IF(ISNA(MATCH($D2709,类别表,0)),"※收支类别不在【基础资料】的清单里",IF(AND($L2709="内部转账",$M2709=""),"△内部转账要在「对方账户」写上另一头",IF(AND($L2709="内部转账",$M2709=$C2709),"※对方账户跟本账户是同一个",IF(AND($L2709&lt;&gt;"内部转账",$M2709&lt;&gt;""),"△填了对方账户，但类别不是内部转账",IF($H2709&lt;0,"△这一笔之后该账户余额成负数了，核一下",""))))))))))))</f>
        <v/>
      </c>
    </row>
    <row r="2710">
      <c r="A2710" s="17">
        <f>IF($C2710="","",COUNTA($C$5:$C2710))</f>
        <v/>
      </c>
      <c r="B2710" s="20" t="n"/>
      <c r="C2710" s="18" t="n"/>
      <c r="D2710" s="18" t="n"/>
      <c r="E2710" s="26" t="n"/>
      <c r="F2710" s="19" t="n"/>
      <c r="G2710" s="19" t="n"/>
      <c r="H2710" s="27">
        <f>IF($C2710="","",ROUND(SUMIF(账户表,$C2710,账户期初)+SUMIFS($F$5:F2710,$C$5:C2710,$C2710)-SUMIFS($G$5:G2710,$C$5:C2710,$C2710),2))</f>
        <v/>
      </c>
      <c r="I2710" s="18" t="n"/>
      <c r="J2710" s="18" t="n"/>
      <c r="K2710" s="28">
        <f>IF($B2710="","",--TEXT($B2710,"yyyymm"))</f>
        <v/>
      </c>
      <c r="L2710" s="29">
        <f>IF($D2710="","",IFERROR(INDEX(类别属性,MATCH($D2710,类别表,0)),""))</f>
        <v/>
      </c>
      <c r="M2710" s="18" t="n"/>
      <c r="N2710" s="18" t="n"/>
      <c r="O2710" s="26" t="n"/>
      <c r="P2710" s="21">
        <f>IF($C2710="","",IF(ISNA(MATCH($C2710,账户表,0)),"※这个账户不在【基础资料】的账户档案里",IF($B2710="","※没填日期，这一笔不会进任何月份的报表",IF(AND($F2710&lt;&gt;"",$G2710&lt;&gt;""),"※收入和支出不能同时填",IF(AND(N($F2710)=0,N($G2710)=0),"※收入和支出都没填",IF(OR(N($F2710)&lt;0,N($G2710)&lt;0),"※金额不能填负数，方向反了就换一列填",IF($D2710="","※没填收支类别，分类报表会漏掉这一笔",IF(ISNA(MATCH($D2710,类别表,0)),"※收支类别不在【基础资料】的清单里",IF(AND($L2710="内部转账",$M2710=""),"△内部转账要在「对方账户」写上另一头",IF(AND($L2710="内部转账",$M2710=$C2710),"※对方账户跟本账户是同一个",IF(AND($L2710&lt;&gt;"内部转账",$M2710&lt;&gt;""),"△填了对方账户，但类别不是内部转账",IF($H2710&lt;0,"△这一笔之后该账户余额成负数了，核一下",""))))))))))))</f>
        <v/>
      </c>
    </row>
    <row r="2711">
      <c r="A2711" s="17">
        <f>IF($C2711="","",COUNTA($C$5:$C2711))</f>
        <v/>
      </c>
      <c r="B2711" s="20" t="n"/>
      <c r="C2711" s="18" t="n"/>
      <c r="D2711" s="18" t="n"/>
      <c r="E2711" s="26" t="n"/>
      <c r="F2711" s="19" t="n"/>
      <c r="G2711" s="19" t="n"/>
      <c r="H2711" s="27">
        <f>IF($C2711="","",ROUND(SUMIF(账户表,$C2711,账户期初)+SUMIFS($F$5:F2711,$C$5:C2711,$C2711)-SUMIFS($G$5:G2711,$C$5:C2711,$C2711),2))</f>
        <v/>
      </c>
      <c r="I2711" s="18" t="n"/>
      <c r="J2711" s="18" t="n"/>
      <c r="K2711" s="28">
        <f>IF($B2711="","",--TEXT($B2711,"yyyymm"))</f>
        <v/>
      </c>
      <c r="L2711" s="29">
        <f>IF($D2711="","",IFERROR(INDEX(类别属性,MATCH($D2711,类别表,0)),""))</f>
        <v/>
      </c>
      <c r="M2711" s="18" t="n"/>
      <c r="N2711" s="18" t="n"/>
      <c r="O2711" s="26" t="n"/>
      <c r="P2711" s="21">
        <f>IF($C2711="","",IF(ISNA(MATCH($C2711,账户表,0)),"※这个账户不在【基础资料】的账户档案里",IF($B2711="","※没填日期，这一笔不会进任何月份的报表",IF(AND($F2711&lt;&gt;"",$G2711&lt;&gt;""),"※收入和支出不能同时填",IF(AND(N($F2711)=0,N($G2711)=0),"※收入和支出都没填",IF(OR(N($F2711)&lt;0,N($G2711)&lt;0),"※金额不能填负数，方向反了就换一列填",IF($D2711="","※没填收支类别，分类报表会漏掉这一笔",IF(ISNA(MATCH($D2711,类别表,0)),"※收支类别不在【基础资料】的清单里",IF(AND($L2711="内部转账",$M2711=""),"△内部转账要在「对方账户」写上另一头",IF(AND($L2711="内部转账",$M2711=$C2711),"※对方账户跟本账户是同一个",IF(AND($L2711&lt;&gt;"内部转账",$M2711&lt;&gt;""),"△填了对方账户，但类别不是内部转账",IF($H2711&lt;0,"△这一笔之后该账户余额成负数了，核一下",""))))))))))))</f>
        <v/>
      </c>
    </row>
    <row r="2712">
      <c r="A2712" s="17">
        <f>IF($C2712="","",COUNTA($C$5:$C2712))</f>
        <v/>
      </c>
      <c r="B2712" s="20" t="n"/>
      <c r="C2712" s="18" t="n"/>
      <c r="D2712" s="18" t="n"/>
      <c r="E2712" s="26" t="n"/>
      <c r="F2712" s="19" t="n"/>
      <c r="G2712" s="19" t="n"/>
      <c r="H2712" s="27">
        <f>IF($C2712="","",ROUND(SUMIF(账户表,$C2712,账户期初)+SUMIFS($F$5:F2712,$C$5:C2712,$C2712)-SUMIFS($G$5:G2712,$C$5:C2712,$C2712),2))</f>
        <v/>
      </c>
      <c r="I2712" s="18" t="n"/>
      <c r="J2712" s="18" t="n"/>
      <c r="K2712" s="28">
        <f>IF($B2712="","",--TEXT($B2712,"yyyymm"))</f>
        <v/>
      </c>
      <c r="L2712" s="29">
        <f>IF($D2712="","",IFERROR(INDEX(类别属性,MATCH($D2712,类别表,0)),""))</f>
        <v/>
      </c>
      <c r="M2712" s="18" t="n"/>
      <c r="N2712" s="18" t="n"/>
      <c r="O2712" s="26" t="n"/>
      <c r="P2712" s="21">
        <f>IF($C2712="","",IF(ISNA(MATCH($C2712,账户表,0)),"※这个账户不在【基础资料】的账户档案里",IF($B2712="","※没填日期，这一笔不会进任何月份的报表",IF(AND($F2712&lt;&gt;"",$G2712&lt;&gt;""),"※收入和支出不能同时填",IF(AND(N($F2712)=0,N($G2712)=0),"※收入和支出都没填",IF(OR(N($F2712)&lt;0,N($G2712)&lt;0),"※金额不能填负数，方向反了就换一列填",IF($D2712="","※没填收支类别，分类报表会漏掉这一笔",IF(ISNA(MATCH($D2712,类别表,0)),"※收支类别不在【基础资料】的清单里",IF(AND($L2712="内部转账",$M2712=""),"△内部转账要在「对方账户」写上另一头",IF(AND($L2712="内部转账",$M2712=$C2712),"※对方账户跟本账户是同一个",IF(AND($L2712&lt;&gt;"内部转账",$M2712&lt;&gt;""),"△填了对方账户，但类别不是内部转账",IF($H2712&lt;0,"△这一笔之后该账户余额成负数了，核一下",""))))))))))))</f>
        <v/>
      </c>
    </row>
    <row r="2713">
      <c r="A2713" s="17">
        <f>IF($C2713="","",COUNTA($C$5:$C2713))</f>
        <v/>
      </c>
      <c r="B2713" s="20" t="n"/>
      <c r="C2713" s="18" t="n"/>
      <c r="D2713" s="18" t="n"/>
      <c r="E2713" s="26" t="n"/>
      <c r="F2713" s="19" t="n"/>
      <c r="G2713" s="19" t="n"/>
      <c r="H2713" s="27">
        <f>IF($C2713="","",ROUND(SUMIF(账户表,$C2713,账户期初)+SUMIFS($F$5:F2713,$C$5:C2713,$C2713)-SUMIFS($G$5:G2713,$C$5:C2713,$C2713),2))</f>
        <v/>
      </c>
      <c r="I2713" s="18" t="n"/>
      <c r="J2713" s="18" t="n"/>
      <c r="K2713" s="28">
        <f>IF($B2713="","",--TEXT($B2713,"yyyymm"))</f>
        <v/>
      </c>
      <c r="L2713" s="29">
        <f>IF($D2713="","",IFERROR(INDEX(类别属性,MATCH($D2713,类别表,0)),""))</f>
        <v/>
      </c>
      <c r="M2713" s="18" t="n"/>
      <c r="N2713" s="18" t="n"/>
      <c r="O2713" s="26" t="n"/>
      <c r="P2713" s="21">
        <f>IF($C2713="","",IF(ISNA(MATCH($C2713,账户表,0)),"※这个账户不在【基础资料】的账户档案里",IF($B2713="","※没填日期，这一笔不会进任何月份的报表",IF(AND($F2713&lt;&gt;"",$G2713&lt;&gt;""),"※收入和支出不能同时填",IF(AND(N($F2713)=0,N($G2713)=0),"※收入和支出都没填",IF(OR(N($F2713)&lt;0,N($G2713)&lt;0),"※金额不能填负数，方向反了就换一列填",IF($D2713="","※没填收支类别，分类报表会漏掉这一笔",IF(ISNA(MATCH($D2713,类别表,0)),"※收支类别不在【基础资料】的清单里",IF(AND($L2713="内部转账",$M2713=""),"△内部转账要在「对方账户」写上另一头",IF(AND($L2713="内部转账",$M2713=$C2713),"※对方账户跟本账户是同一个",IF(AND($L2713&lt;&gt;"内部转账",$M2713&lt;&gt;""),"△填了对方账户，但类别不是内部转账",IF($H2713&lt;0,"△这一笔之后该账户余额成负数了，核一下",""))))))))))))</f>
        <v/>
      </c>
    </row>
    <row r="2714">
      <c r="A2714" s="17">
        <f>IF($C2714="","",COUNTA($C$5:$C2714))</f>
        <v/>
      </c>
      <c r="B2714" s="20" t="n"/>
      <c r="C2714" s="18" t="n"/>
      <c r="D2714" s="18" t="n"/>
      <c r="E2714" s="26" t="n"/>
      <c r="F2714" s="19" t="n"/>
      <c r="G2714" s="19" t="n"/>
      <c r="H2714" s="27">
        <f>IF($C2714="","",ROUND(SUMIF(账户表,$C2714,账户期初)+SUMIFS($F$5:F2714,$C$5:C2714,$C2714)-SUMIFS($G$5:G2714,$C$5:C2714,$C2714),2))</f>
        <v/>
      </c>
      <c r="I2714" s="18" t="n"/>
      <c r="J2714" s="18" t="n"/>
      <c r="K2714" s="28">
        <f>IF($B2714="","",--TEXT($B2714,"yyyymm"))</f>
        <v/>
      </c>
      <c r="L2714" s="29">
        <f>IF($D2714="","",IFERROR(INDEX(类别属性,MATCH($D2714,类别表,0)),""))</f>
        <v/>
      </c>
      <c r="M2714" s="18" t="n"/>
      <c r="N2714" s="18" t="n"/>
      <c r="O2714" s="26" t="n"/>
      <c r="P2714" s="21">
        <f>IF($C2714="","",IF(ISNA(MATCH($C2714,账户表,0)),"※这个账户不在【基础资料】的账户档案里",IF($B2714="","※没填日期，这一笔不会进任何月份的报表",IF(AND($F2714&lt;&gt;"",$G2714&lt;&gt;""),"※收入和支出不能同时填",IF(AND(N($F2714)=0,N($G2714)=0),"※收入和支出都没填",IF(OR(N($F2714)&lt;0,N($G2714)&lt;0),"※金额不能填负数，方向反了就换一列填",IF($D2714="","※没填收支类别，分类报表会漏掉这一笔",IF(ISNA(MATCH($D2714,类别表,0)),"※收支类别不在【基础资料】的清单里",IF(AND($L2714="内部转账",$M2714=""),"△内部转账要在「对方账户」写上另一头",IF(AND($L2714="内部转账",$M2714=$C2714),"※对方账户跟本账户是同一个",IF(AND($L2714&lt;&gt;"内部转账",$M2714&lt;&gt;""),"△填了对方账户，但类别不是内部转账",IF($H2714&lt;0,"△这一笔之后该账户余额成负数了，核一下",""))))))))))))</f>
        <v/>
      </c>
    </row>
    <row r="2715">
      <c r="A2715" s="17">
        <f>IF($C2715="","",COUNTA($C$5:$C2715))</f>
        <v/>
      </c>
      <c r="B2715" s="20" t="n"/>
      <c r="C2715" s="18" t="n"/>
      <c r="D2715" s="18" t="n"/>
      <c r="E2715" s="26" t="n"/>
      <c r="F2715" s="19" t="n"/>
      <c r="G2715" s="19" t="n"/>
      <c r="H2715" s="27">
        <f>IF($C2715="","",ROUND(SUMIF(账户表,$C2715,账户期初)+SUMIFS($F$5:F2715,$C$5:C2715,$C2715)-SUMIFS($G$5:G2715,$C$5:C2715,$C2715),2))</f>
        <v/>
      </c>
      <c r="I2715" s="18" t="n"/>
      <c r="J2715" s="18" t="n"/>
      <c r="K2715" s="28">
        <f>IF($B2715="","",--TEXT($B2715,"yyyymm"))</f>
        <v/>
      </c>
      <c r="L2715" s="29">
        <f>IF($D2715="","",IFERROR(INDEX(类别属性,MATCH($D2715,类别表,0)),""))</f>
        <v/>
      </c>
      <c r="M2715" s="18" t="n"/>
      <c r="N2715" s="18" t="n"/>
      <c r="O2715" s="26" t="n"/>
      <c r="P2715" s="21">
        <f>IF($C2715="","",IF(ISNA(MATCH($C2715,账户表,0)),"※这个账户不在【基础资料】的账户档案里",IF($B2715="","※没填日期，这一笔不会进任何月份的报表",IF(AND($F2715&lt;&gt;"",$G2715&lt;&gt;""),"※收入和支出不能同时填",IF(AND(N($F2715)=0,N($G2715)=0),"※收入和支出都没填",IF(OR(N($F2715)&lt;0,N($G2715)&lt;0),"※金额不能填负数，方向反了就换一列填",IF($D2715="","※没填收支类别，分类报表会漏掉这一笔",IF(ISNA(MATCH($D2715,类别表,0)),"※收支类别不在【基础资料】的清单里",IF(AND($L2715="内部转账",$M2715=""),"△内部转账要在「对方账户」写上另一头",IF(AND($L2715="内部转账",$M2715=$C2715),"※对方账户跟本账户是同一个",IF(AND($L2715&lt;&gt;"内部转账",$M2715&lt;&gt;""),"△填了对方账户，但类别不是内部转账",IF($H2715&lt;0,"△这一笔之后该账户余额成负数了，核一下",""))))))))))))</f>
        <v/>
      </c>
    </row>
    <row r="2716">
      <c r="A2716" s="17">
        <f>IF($C2716="","",COUNTA($C$5:$C2716))</f>
        <v/>
      </c>
      <c r="B2716" s="20" t="n"/>
      <c r="C2716" s="18" t="n"/>
      <c r="D2716" s="18" t="n"/>
      <c r="E2716" s="26" t="n"/>
      <c r="F2716" s="19" t="n"/>
      <c r="G2716" s="19" t="n"/>
      <c r="H2716" s="27">
        <f>IF($C2716="","",ROUND(SUMIF(账户表,$C2716,账户期初)+SUMIFS($F$5:F2716,$C$5:C2716,$C2716)-SUMIFS($G$5:G2716,$C$5:C2716,$C2716),2))</f>
        <v/>
      </c>
      <c r="I2716" s="18" t="n"/>
      <c r="J2716" s="18" t="n"/>
      <c r="K2716" s="28">
        <f>IF($B2716="","",--TEXT($B2716,"yyyymm"))</f>
        <v/>
      </c>
      <c r="L2716" s="29">
        <f>IF($D2716="","",IFERROR(INDEX(类别属性,MATCH($D2716,类别表,0)),""))</f>
        <v/>
      </c>
      <c r="M2716" s="18" t="n"/>
      <c r="N2716" s="18" t="n"/>
      <c r="O2716" s="26" t="n"/>
      <c r="P2716" s="21">
        <f>IF($C2716="","",IF(ISNA(MATCH($C2716,账户表,0)),"※这个账户不在【基础资料】的账户档案里",IF($B2716="","※没填日期，这一笔不会进任何月份的报表",IF(AND($F2716&lt;&gt;"",$G2716&lt;&gt;""),"※收入和支出不能同时填",IF(AND(N($F2716)=0,N($G2716)=0),"※收入和支出都没填",IF(OR(N($F2716)&lt;0,N($G2716)&lt;0),"※金额不能填负数，方向反了就换一列填",IF($D2716="","※没填收支类别，分类报表会漏掉这一笔",IF(ISNA(MATCH($D2716,类别表,0)),"※收支类别不在【基础资料】的清单里",IF(AND($L2716="内部转账",$M2716=""),"△内部转账要在「对方账户」写上另一头",IF(AND($L2716="内部转账",$M2716=$C2716),"※对方账户跟本账户是同一个",IF(AND($L2716&lt;&gt;"内部转账",$M2716&lt;&gt;""),"△填了对方账户，但类别不是内部转账",IF($H2716&lt;0,"△这一笔之后该账户余额成负数了，核一下",""))))))))))))</f>
        <v/>
      </c>
    </row>
    <row r="2717">
      <c r="A2717" s="17">
        <f>IF($C2717="","",COUNTA($C$5:$C2717))</f>
        <v/>
      </c>
      <c r="B2717" s="20" t="n"/>
      <c r="C2717" s="18" t="n"/>
      <c r="D2717" s="18" t="n"/>
      <c r="E2717" s="26" t="n"/>
      <c r="F2717" s="19" t="n"/>
      <c r="G2717" s="19" t="n"/>
      <c r="H2717" s="27">
        <f>IF($C2717="","",ROUND(SUMIF(账户表,$C2717,账户期初)+SUMIFS($F$5:F2717,$C$5:C2717,$C2717)-SUMIFS($G$5:G2717,$C$5:C2717,$C2717),2))</f>
        <v/>
      </c>
      <c r="I2717" s="18" t="n"/>
      <c r="J2717" s="18" t="n"/>
      <c r="K2717" s="28">
        <f>IF($B2717="","",--TEXT($B2717,"yyyymm"))</f>
        <v/>
      </c>
      <c r="L2717" s="29">
        <f>IF($D2717="","",IFERROR(INDEX(类别属性,MATCH($D2717,类别表,0)),""))</f>
        <v/>
      </c>
      <c r="M2717" s="18" t="n"/>
      <c r="N2717" s="18" t="n"/>
      <c r="O2717" s="26" t="n"/>
      <c r="P2717" s="21">
        <f>IF($C2717="","",IF(ISNA(MATCH($C2717,账户表,0)),"※这个账户不在【基础资料】的账户档案里",IF($B2717="","※没填日期，这一笔不会进任何月份的报表",IF(AND($F2717&lt;&gt;"",$G2717&lt;&gt;""),"※收入和支出不能同时填",IF(AND(N($F2717)=0,N($G2717)=0),"※收入和支出都没填",IF(OR(N($F2717)&lt;0,N($G2717)&lt;0),"※金额不能填负数，方向反了就换一列填",IF($D2717="","※没填收支类别，分类报表会漏掉这一笔",IF(ISNA(MATCH($D2717,类别表,0)),"※收支类别不在【基础资料】的清单里",IF(AND($L2717="内部转账",$M2717=""),"△内部转账要在「对方账户」写上另一头",IF(AND($L2717="内部转账",$M2717=$C2717),"※对方账户跟本账户是同一个",IF(AND($L2717&lt;&gt;"内部转账",$M2717&lt;&gt;""),"△填了对方账户，但类别不是内部转账",IF($H2717&lt;0,"△这一笔之后该账户余额成负数了，核一下",""))))))))))))</f>
        <v/>
      </c>
    </row>
    <row r="2718">
      <c r="A2718" s="17">
        <f>IF($C2718="","",COUNTA($C$5:$C2718))</f>
        <v/>
      </c>
      <c r="B2718" s="20" t="n"/>
      <c r="C2718" s="18" t="n"/>
      <c r="D2718" s="18" t="n"/>
      <c r="E2718" s="26" t="n"/>
      <c r="F2718" s="19" t="n"/>
      <c r="G2718" s="19" t="n"/>
      <c r="H2718" s="27">
        <f>IF($C2718="","",ROUND(SUMIF(账户表,$C2718,账户期初)+SUMIFS($F$5:F2718,$C$5:C2718,$C2718)-SUMIFS($G$5:G2718,$C$5:C2718,$C2718),2))</f>
        <v/>
      </c>
      <c r="I2718" s="18" t="n"/>
      <c r="J2718" s="18" t="n"/>
      <c r="K2718" s="28">
        <f>IF($B2718="","",--TEXT($B2718,"yyyymm"))</f>
        <v/>
      </c>
      <c r="L2718" s="29">
        <f>IF($D2718="","",IFERROR(INDEX(类别属性,MATCH($D2718,类别表,0)),""))</f>
        <v/>
      </c>
      <c r="M2718" s="18" t="n"/>
      <c r="N2718" s="18" t="n"/>
      <c r="O2718" s="26" t="n"/>
      <c r="P2718" s="21">
        <f>IF($C2718="","",IF(ISNA(MATCH($C2718,账户表,0)),"※这个账户不在【基础资料】的账户档案里",IF($B2718="","※没填日期，这一笔不会进任何月份的报表",IF(AND($F2718&lt;&gt;"",$G2718&lt;&gt;""),"※收入和支出不能同时填",IF(AND(N($F2718)=0,N($G2718)=0),"※收入和支出都没填",IF(OR(N($F2718)&lt;0,N($G2718)&lt;0),"※金额不能填负数，方向反了就换一列填",IF($D2718="","※没填收支类别，分类报表会漏掉这一笔",IF(ISNA(MATCH($D2718,类别表,0)),"※收支类别不在【基础资料】的清单里",IF(AND($L2718="内部转账",$M2718=""),"△内部转账要在「对方账户」写上另一头",IF(AND($L2718="内部转账",$M2718=$C2718),"※对方账户跟本账户是同一个",IF(AND($L2718&lt;&gt;"内部转账",$M2718&lt;&gt;""),"△填了对方账户，但类别不是内部转账",IF($H2718&lt;0,"△这一笔之后该账户余额成负数了，核一下",""))))))))))))</f>
        <v/>
      </c>
    </row>
    <row r="2719">
      <c r="A2719" s="17">
        <f>IF($C2719="","",COUNTA($C$5:$C2719))</f>
        <v/>
      </c>
      <c r="B2719" s="20" t="n"/>
      <c r="C2719" s="18" t="n"/>
      <c r="D2719" s="18" t="n"/>
      <c r="E2719" s="26" t="n"/>
      <c r="F2719" s="19" t="n"/>
      <c r="G2719" s="19" t="n"/>
      <c r="H2719" s="27">
        <f>IF($C2719="","",ROUND(SUMIF(账户表,$C2719,账户期初)+SUMIFS($F$5:F2719,$C$5:C2719,$C2719)-SUMIFS($G$5:G2719,$C$5:C2719,$C2719),2))</f>
        <v/>
      </c>
      <c r="I2719" s="18" t="n"/>
      <c r="J2719" s="18" t="n"/>
      <c r="K2719" s="28">
        <f>IF($B2719="","",--TEXT($B2719,"yyyymm"))</f>
        <v/>
      </c>
      <c r="L2719" s="29">
        <f>IF($D2719="","",IFERROR(INDEX(类别属性,MATCH($D2719,类别表,0)),""))</f>
        <v/>
      </c>
      <c r="M2719" s="18" t="n"/>
      <c r="N2719" s="18" t="n"/>
      <c r="O2719" s="26" t="n"/>
      <c r="P2719" s="21">
        <f>IF($C2719="","",IF(ISNA(MATCH($C2719,账户表,0)),"※这个账户不在【基础资料】的账户档案里",IF($B2719="","※没填日期，这一笔不会进任何月份的报表",IF(AND($F2719&lt;&gt;"",$G2719&lt;&gt;""),"※收入和支出不能同时填",IF(AND(N($F2719)=0,N($G2719)=0),"※收入和支出都没填",IF(OR(N($F2719)&lt;0,N($G2719)&lt;0),"※金额不能填负数，方向反了就换一列填",IF($D2719="","※没填收支类别，分类报表会漏掉这一笔",IF(ISNA(MATCH($D2719,类别表,0)),"※收支类别不在【基础资料】的清单里",IF(AND($L2719="内部转账",$M2719=""),"△内部转账要在「对方账户」写上另一头",IF(AND($L2719="内部转账",$M2719=$C2719),"※对方账户跟本账户是同一个",IF(AND($L2719&lt;&gt;"内部转账",$M2719&lt;&gt;""),"△填了对方账户，但类别不是内部转账",IF($H2719&lt;0,"△这一笔之后该账户余额成负数了，核一下",""))))))))))))</f>
        <v/>
      </c>
    </row>
    <row r="2720">
      <c r="A2720" s="17">
        <f>IF($C2720="","",COUNTA($C$5:$C2720))</f>
        <v/>
      </c>
      <c r="B2720" s="20" t="n"/>
      <c r="C2720" s="18" t="n"/>
      <c r="D2720" s="18" t="n"/>
      <c r="E2720" s="26" t="n"/>
      <c r="F2720" s="19" t="n"/>
      <c r="G2720" s="19" t="n"/>
      <c r="H2720" s="27">
        <f>IF($C2720="","",ROUND(SUMIF(账户表,$C2720,账户期初)+SUMIFS($F$5:F2720,$C$5:C2720,$C2720)-SUMIFS($G$5:G2720,$C$5:C2720,$C2720),2))</f>
        <v/>
      </c>
      <c r="I2720" s="18" t="n"/>
      <c r="J2720" s="18" t="n"/>
      <c r="K2720" s="28">
        <f>IF($B2720="","",--TEXT($B2720,"yyyymm"))</f>
        <v/>
      </c>
      <c r="L2720" s="29">
        <f>IF($D2720="","",IFERROR(INDEX(类别属性,MATCH($D2720,类别表,0)),""))</f>
        <v/>
      </c>
      <c r="M2720" s="18" t="n"/>
      <c r="N2720" s="18" t="n"/>
      <c r="O2720" s="26" t="n"/>
      <c r="P2720" s="21">
        <f>IF($C2720="","",IF(ISNA(MATCH($C2720,账户表,0)),"※这个账户不在【基础资料】的账户档案里",IF($B2720="","※没填日期，这一笔不会进任何月份的报表",IF(AND($F2720&lt;&gt;"",$G2720&lt;&gt;""),"※收入和支出不能同时填",IF(AND(N($F2720)=0,N($G2720)=0),"※收入和支出都没填",IF(OR(N($F2720)&lt;0,N($G2720)&lt;0),"※金额不能填负数，方向反了就换一列填",IF($D2720="","※没填收支类别，分类报表会漏掉这一笔",IF(ISNA(MATCH($D2720,类别表,0)),"※收支类别不在【基础资料】的清单里",IF(AND($L2720="内部转账",$M2720=""),"△内部转账要在「对方账户」写上另一头",IF(AND($L2720="内部转账",$M2720=$C2720),"※对方账户跟本账户是同一个",IF(AND($L2720&lt;&gt;"内部转账",$M2720&lt;&gt;""),"△填了对方账户，但类别不是内部转账",IF($H2720&lt;0,"△这一笔之后该账户余额成负数了，核一下",""))))))))))))</f>
        <v/>
      </c>
    </row>
    <row r="2721">
      <c r="A2721" s="17">
        <f>IF($C2721="","",COUNTA($C$5:$C2721))</f>
        <v/>
      </c>
      <c r="B2721" s="20" t="n"/>
      <c r="C2721" s="18" t="n"/>
      <c r="D2721" s="18" t="n"/>
      <c r="E2721" s="26" t="n"/>
      <c r="F2721" s="19" t="n"/>
      <c r="G2721" s="19" t="n"/>
      <c r="H2721" s="27">
        <f>IF($C2721="","",ROUND(SUMIF(账户表,$C2721,账户期初)+SUMIFS($F$5:F2721,$C$5:C2721,$C2721)-SUMIFS($G$5:G2721,$C$5:C2721,$C2721),2))</f>
        <v/>
      </c>
      <c r="I2721" s="18" t="n"/>
      <c r="J2721" s="18" t="n"/>
      <c r="K2721" s="28">
        <f>IF($B2721="","",--TEXT($B2721,"yyyymm"))</f>
        <v/>
      </c>
      <c r="L2721" s="29">
        <f>IF($D2721="","",IFERROR(INDEX(类别属性,MATCH($D2721,类别表,0)),""))</f>
        <v/>
      </c>
      <c r="M2721" s="18" t="n"/>
      <c r="N2721" s="18" t="n"/>
      <c r="O2721" s="26" t="n"/>
      <c r="P2721" s="21">
        <f>IF($C2721="","",IF(ISNA(MATCH($C2721,账户表,0)),"※这个账户不在【基础资料】的账户档案里",IF($B2721="","※没填日期，这一笔不会进任何月份的报表",IF(AND($F2721&lt;&gt;"",$G2721&lt;&gt;""),"※收入和支出不能同时填",IF(AND(N($F2721)=0,N($G2721)=0),"※收入和支出都没填",IF(OR(N($F2721)&lt;0,N($G2721)&lt;0),"※金额不能填负数，方向反了就换一列填",IF($D2721="","※没填收支类别，分类报表会漏掉这一笔",IF(ISNA(MATCH($D2721,类别表,0)),"※收支类别不在【基础资料】的清单里",IF(AND($L2721="内部转账",$M2721=""),"△内部转账要在「对方账户」写上另一头",IF(AND($L2721="内部转账",$M2721=$C2721),"※对方账户跟本账户是同一个",IF(AND($L2721&lt;&gt;"内部转账",$M2721&lt;&gt;""),"△填了对方账户，但类别不是内部转账",IF($H2721&lt;0,"△这一笔之后该账户余额成负数了，核一下",""))))))))))))</f>
        <v/>
      </c>
    </row>
    <row r="2722">
      <c r="A2722" s="17">
        <f>IF($C2722="","",COUNTA($C$5:$C2722))</f>
        <v/>
      </c>
      <c r="B2722" s="20" t="n"/>
      <c r="C2722" s="18" t="n"/>
      <c r="D2722" s="18" t="n"/>
      <c r="E2722" s="26" t="n"/>
      <c r="F2722" s="19" t="n"/>
      <c r="G2722" s="19" t="n"/>
      <c r="H2722" s="27">
        <f>IF($C2722="","",ROUND(SUMIF(账户表,$C2722,账户期初)+SUMIFS($F$5:F2722,$C$5:C2722,$C2722)-SUMIFS($G$5:G2722,$C$5:C2722,$C2722),2))</f>
        <v/>
      </c>
      <c r="I2722" s="18" t="n"/>
      <c r="J2722" s="18" t="n"/>
      <c r="K2722" s="28">
        <f>IF($B2722="","",--TEXT($B2722,"yyyymm"))</f>
        <v/>
      </c>
      <c r="L2722" s="29">
        <f>IF($D2722="","",IFERROR(INDEX(类别属性,MATCH($D2722,类别表,0)),""))</f>
        <v/>
      </c>
      <c r="M2722" s="18" t="n"/>
      <c r="N2722" s="18" t="n"/>
      <c r="O2722" s="26" t="n"/>
      <c r="P2722" s="21">
        <f>IF($C2722="","",IF(ISNA(MATCH($C2722,账户表,0)),"※这个账户不在【基础资料】的账户档案里",IF($B2722="","※没填日期，这一笔不会进任何月份的报表",IF(AND($F2722&lt;&gt;"",$G2722&lt;&gt;""),"※收入和支出不能同时填",IF(AND(N($F2722)=0,N($G2722)=0),"※收入和支出都没填",IF(OR(N($F2722)&lt;0,N($G2722)&lt;0),"※金额不能填负数，方向反了就换一列填",IF($D2722="","※没填收支类别，分类报表会漏掉这一笔",IF(ISNA(MATCH($D2722,类别表,0)),"※收支类别不在【基础资料】的清单里",IF(AND($L2722="内部转账",$M2722=""),"△内部转账要在「对方账户」写上另一头",IF(AND($L2722="内部转账",$M2722=$C2722),"※对方账户跟本账户是同一个",IF(AND($L2722&lt;&gt;"内部转账",$M2722&lt;&gt;""),"△填了对方账户，但类别不是内部转账",IF($H2722&lt;0,"△这一笔之后该账户余额成负数了，核一下",""))))))))))))</f>
        <v/>
      </c>
    </row>
    <row r="2723">
      <c r="A2723" s="17">
        <f>IF($C2723="","",COUNTA($C$5:$C2723))</f>
        <v/>
      </c>
      <c r="B2723" s="20" t="n"/>
      <c r="C2723" s="18" t="n"/>
      <c r="D2723" s="18" t="n"/>
      <c r="E2723" s="26" t="n"/>
      <c r="F2723" s="19" t="n"/>
      <c r="G2723" s="19" t="n"/>
      <c r="H2723" s="27">
        <f>IF($C2723="","",ROUND(SUMIF(账户表,$C2723,账户期初)+SUMIFS($F$5:F2723,$C$5:C2723,$C2723)-SUMIFS($G$5:G2723,$C$5:C2723,$C2723),2))</f>
        <v/>
      </c>
      <c r="I2723" s="18" t="n"/>
      <c r="J2723" s="18" t="n"/>
      <c r="K2723" s="28">
        <f>IF($B2723="","",--TEXT($B2723,"yyyymm"))</f>
        <v/>
      </c>
      <c r="L2723" s="29">
        <f>IF($D2723="","",IFERROR(INDEX(类别属性,MATCH($D2723,类别表,0)),""))</f>
        <v/>
      </c>
      <c r="M2723" s="18" t="n"/>
      <c r="N2723" s="18" t="n"/>
      <c r="O2723" s="26" t="n"/>
      <c r="P2723" s="21">
        <f>IF($C2723="","",IF(ISNA(MATCH($C2723,账户表,0)),"※这个账户不在【基础资料】的账户档案里",IF($B2723="","※没填日期，这一笔不会进任何月份的报表",IF(AND($F2723&lt;&gt;"",$G2723&lt;&gt;""),"※收入和支出不能同时填",IF(AND(N($F2723)=0,N($G2723)=0),"※收入和支出都没填",IF(OR(N($F2723)&lt;0,N($G2723)&lt;0),"※金额不能填负数，方向反了就换一列填",IF($D2723="","※没填收支类别，分类报表会漏掉这一笔",IF(ISNA(MATCH($D2723,类别表,0)),"※收支类别不在【基础资料】的清单里",IF(AND($L2723="内部转账",$M2723=""),"△内部转账要在「对方账户」写上另一头",IF(AND($L2723="内部转账",$M2723=$C2723),"※对方账户跟本账户是同一个",IF(AND($L2723&lt;&gt;"内部转账",$M2723&lt;&gt;""),"△填了对方账户，但类别不是内部转账",IF($H2723&lt;0,"△这一笔之后该账户余额成负数了，核一下",""))))))))))))</f>
        <v/>
      </c>
    </row>
    <row r="2724">
      <c r="A2724" s="17">
        <f>IF($C2724="","",COUNTA($C$5:$C2724))</f>
        <v/>
      </c>
      <c r="B2724" s="20" t="n"/>
      <c r="C2724" s="18" t="n"/>
      <c r="D2724" s="18" t="n"/>
      <c r="E2724" s="26" t="n"/>
      <c r="F2724" s="19" t="n"/>
      <c r="G2724" s="19" t="n"/>
      <c r="H2724" s="27">
        <f>IF($C2724="","",ROUND(SUMIF(账户表,$C2724,账户期初)+SUMIFS($F$5:F2724,$C$5:C2724,$C2724)-SUMIFS($G$5:G2724,$C$5:C2724,$C2724),2))</f>
        <v/>
      </c>
      <c r="I2724" s="18" t="n"/>
      <c r="J2724" s="18" t="n"/>
      <c r="K2724" s="28">
        <f>IF($B2724="","",--TEXT($B2724,"yyyymm"))</f>
        <v/>
      </c>
      <c r="L2724" s="29">
        <f>IF($D2724="","",IFERROR(INDEX(类别属性,MATCH($D2724,类别表,0)),""))</f>
        <v/>
      </c>
      <c r="M2724" s="18" t="n"/>
      <c r="N2724" s="18" t="n"/>
      <c r="O2724" s="26" t="n"/>
      <c r="P2724" s="21">
        <f>IF($C2724="","",IF(ISNA(MATCH($C2724,账户表,0)),"※这个账户不在【基础资料】的账户档案里",IF($B2724="","※没填日期，这一笔不会进任何月份的报表",IF(AND($F2724&lt;&gt;"",$G2724&lt;&gt;""),"※收入和支出不能同时填",IF(AND(N($F2724)=0,N($G2724)=0),"※收入和支出都没填",IF(OR(N($F2724)&lt;0,N($G2724)&lt;0),"※金额不能填负数，方向反了就换一列填",IF($D2724="","※没填收支类别，分类报表会漏掉这一笔",IF(ISNA(MATCH($D2724,类别表,0)),"※收支类别不在【基础资料】的清单里",IF(AND($L2724="内部转账",$M2724=""),"△内部转账要在「对方账户」写上另一头",IF(AND($L2724="内部转账",$M2724=$C2724),"※对方账户跟本账户是同一个",IF(AND($L2724&lt;&gt;"内部转账",$M2724&lt;&gt;""),"△填了对方账户，但类别不是内部转账",IF($H2724&lt;0,"△这一笔之后该账户余额成负数了，核一下",""))))))))))))</f>
        <v/>
      </c>
    </row>
    <row r="2725">
      <c r="A2725" s="17">
        <f>IF($C2725="","",COUNTA($C$5:$C2725))</f>
        <v/>
      </c>
      <c r="B2725" s="20" t="n"/>
      <c r="C2725" s="18" t="n"/>
      <c r="D2725" s="18" t="n"/>
      <c r="E2725" s="26" t="n"/>
      <c r="F2725" s="19" t="n"/>
      <c r="G2725" s="19" t="n"/>
      <c r="H2725" s="27">
        <f>IF($C2725="","",ROUND(SUMIF(账户表,$C2725,账户期初)+SUMIFS($F$5:F2725,$C$5:C2725,$C2725)-SUMIFS($G$5:G2725,$C$5:C2725,$C2725),2))</f>
        <v/>
      </c>
      <c r="I2725" s="18" t="n"/>
      <c r="J2725" s="18" t="n"/>
      <c r="K2725" s="28">
        <f>IF($B2725="","",--TEXT($B2725,"yyyymm"))</f>
        <v/>
      </c>
      <c r="L2725" s="29">
        <f>IF($D2725="","",IFERROR(INDEX(类别属性,MATCH($D2725,类别表,0)),""))</f>
        <v/>
      </c>
      <c r="M2725" s="18" t="n"/>
      <c r="N2725" s="18" t="n"/>
      <c r="O2725" s="26" t="n"/>
      <c r="P2725" s="21">
        <f>IF($C2725="","",IF(ISNA(MATCH($C2725,账户表,0)),"※这个账户不在【基础资料】的账户档案里",IF($B2725="","※没填日期，这一笔不会进任何月份的报表",IF(AND($F2725&lt;&gt;"",$G2725&lt;&gt;""),"※收入和支出不能同时填",IF(AND(N($F2725)=0,N($G2725)=0),"※收入和支出都没填",IF(OR(N($F2725)&lt;0,N($G2725)&lt;0),"※金额不能填负数，方向反了就换一列填",IF($D2725="","※没填收支类别，分类报表会漏掉这一笔",IF(ISNA(MATCH($D2725,类别表,0)),"※收支类别不在【基础资料】的清单里",IF(AND($L2725="内部转账",$M2725=""),"△内部转账要在「对方账户」写上另一头",IF(AND($L2725="内部转账",$M2725=$C2725),"※对方账户跟本账户是同一个",IF(AND($L2725&lt;&gt;"内部转账",$M2725&lt;&gt;""),"△填了对方账户，但类别不是内部转账",IF($H2725&lt;0,"△这一笔之后该账户余额成负数了，核一下",""))))))))))))</f>
        <v/>
      </c>
    </row>
    <row r="2726">
      <c r="A2726" s="17">
        <f>IF($C2726="","",COUNTA($C$5:$C2726))</f>
        <v/>
      </c>
      <c r="B2726" s="20" t="n"/>
      <c r="C2726" s="18" t="n"/>
      <c r="D2726" s="18" t="n"/>
      <c r="E2726" s="26" t="n"/>
      <c r="F2726" s="19" t="n"/>
      <c r="G2726" s="19" t="n"/>
      <c r="H2726" s="27">
        <f>IF($C2726="","",ROUND(SUMIF(账户表,$C2726,账户期初)+SUMIFS($F$5:F2726,$C$5:C2726,$C2726)-SUMIFS($G$5:G2726,$C$5:C2726,$C2726),2))</f>
        <v/>
      </c>
      <c r="I2726" s="18" t="n"/>
      <c r="J2726" s="18" t="n"/>
      <c r="K2726" s="28">
        <f>IF($B2726="","",--TEXT($B2726,"yyyymm"))</f>
        <v/>
      </c>
      <c r="L2726" s="29">
        <f>IF($D2726="","",IFERROR(INDEX(类别属性,MATCH($D2726,类别表,0)),""))</f>
        <v/>
      </c>
      <c r="M2726" s="18" t="n"/>
      <c r="N2726" s="18" t="n"/>
      <c r="O2726" s="26" t="n"/>
      <c r="P2726" s="21">
        <f>IF($C2726="","",IF(ISNA(MATCH($C2726,账户表,0)),"※这个账户不在【基础资料】的账户档案里",IF($B2726="","※没填日期，这一笔不会进任何月份的报表",IF(AND($F2726&lt;&gt;"",$G2726&lt;&gt;""),"※收入和支出不能同时填",IF(AND(N($F2726)=0,N($G2726)=0),"※收入和支出都没填",IF(OR(N($F2726)&lt;0,N($G2726)&lt;0),"※金额不能填负数，方向反了就换一列填",IF($D2726="","※没填收支类别，分类报表会漏掉这一笔",IF(ISNA(MATCH($D2726,类别表,0)),"※收支类别不在【基础资料】的清单里",IF(AND($L2726="内部转账",$M2726=""),"△内部转账要在「对方账户」写上另一头",IF(AND($L2726="内部转账",$M2726=$C2726),"※对方账户跟本账户是同一个",IF(AND($L2726&lt;&gt;"内部转账",$M2726&lt;&gt;""),"△填了对方账户，但类别不是内部转账",IF($H2726&lt;0,"△这一笔之后该账户余额成负数了，核一下",""))))))))))))</f>
        <v/>
      </c>
    </row>
    <row r="2727">
      <c r="A2727" s="17">
        <f>IF($C2727="","",COUNTA($C$5:$C2727))</f>
        <v/>
      </c>
      <c r="B2727" s="20" t="n"/>
      <c r="C2727" s="18" t="n"/>
      <c r="D2727" s="18" t="n"/>
      <c r="E2727" s="26" t="n"/>
      <c r="F2727" s="19" t="n"/>
      <c r="G2727" s="19" t="n"/>
      <c r="H2727" s="27">
        <f>IF($C2727="","",ROUND(SUMIF(账户表,$C2727,账户期初)+SUMIFS($F$5:F2727,$C$5:C2727,$C2727)-SUMIFS($G$5:G2727,$C$5:C2727,$C2727),2))</f>
        <v/>
      </c>
      <c r="I2727" s="18" t="n"/>
      <c r="J2727" s="18" t="n"/>
      <c r="K2727" s="28">
        <f>IF($B2727="","",--TEXT($B2727,"yyyymm"))</f>
        <v/>
      </c>
      <c r="L2727" s="29">
        <f>IF($D2727="","",IFERROR(INDEX(类别属性,MATCH($D2727,类别表,0)),""))</f>
        <v/>
      </c>
      <c r="M2727" s="18" t="n"/>
      <c r="N2727" s="18" t="n"/>
      <c r="O2727" s="26" t="n"/>
      <c r="P2727" s="21">
        <f>IF($C2727="","",IF(ISNA(MATCH($C2727,账户表,0)),"※这个账户不在【基础资料】的账户档案里",IF($B2727="","※没填日期，这一笔不会进任何月份的报表",IF(AND($F2727&lt;&gt;"",$G2727&lt;&gt;""),"※收入和支出不能同时填",IF(AND(N($F2727)=0,N($G2727)=0),"※收入和支出都没填",IF(OR(N($F2727)&lt;0,N($G2727)&lt;0),"※金额不能填负数，方向反了就换一列填",IF($D2727="","※没填收支类别，分类报表会漏掉这一笔",IF(ISNA(MATCH($D2727,类别表,0)),"※收支类别不在【基础资料】的清单里",IF(AND($L2727="内部转账",$M2727=""),"△内部转账要在「对方账户」写上另一头",IF(AND($L2727="内部转账",$M2727=$C2727),"※对方账户跟本账户是同一个",IF(AND($L2727&lt;&gt;"内部转账",$M2727&lt;&gt;""),"△填了对方账户，但类别不是内部转账",IF($H2727&lt;0,"△这一笔之后该账户余额成负数了，核一下",""))))))))))))</f>
        <v/>
      </c>
    </row>
    <row r="2728">
      <c r="A2728" s="17">
        <f>IF($C2728="","",COUNTA($C$5:$C2728))</f>
        <v/>
      </c>
      <c r="B2728" s="20" t="n"/>
      <c r="C2728" s="18" t="n"/>
      <c r="D2728" s="18" t="n"/>
      <c r="E2728" s="26" t="n"/>
      <c r="F2728" s="19" t="n"/>
      <c r="G2728" s="19" t="n"/>
      <c r="H2728" s="27">
        <f>IF($C2728="","",ROUND(SUMIF(账户表,$C2728,账户期初)+SUMIFS($F$5:F2728,$C$5:C2728,$C2728)-SUMIFS($G$5:G2728,$C$5:C2728,$C2728),2))</f>
        <v/>
      </c>
      <c r="I2728" s="18" t="n"/>
      <c r="J2728" s="18" t="n"/>
      <c r="K2728" s="28">
        <f>IF($B2728="","",--TEXT($B2728,"yyyymm"))</f>
        <v/>
      </c>
      <c r="L2728" s="29">
        <f>IF($D2728="","",IFERROR(INDEX(类别属性,MATCH($D2728,类别表,0)),""))</f>
        <v/>
      </c>
      <c r="M2728" s="18" t="n"/>
      <c r="N2728" s="18" t="n"/>
      <c r="O2728" s="26" t="n"/>
      <c r="P2728" s="21">
        <f>IF($C2728="","",IF(ISNA(MATCH($C2728,账户表,0)),"※这个账户不在【基础资料】的账户档案里",IF($B2728="","※没填日期，这一笔不会进任何月份的报表",IF(AND($F2728&lt;&gt;"",$G2728&lt;&gt;""),"※收入和支出不能同时填",IF(AND(N($F2728)=0,N($G2728)=0),"※收入和支出都没填",IF(OR(N($F2728)&lt;0,N($G2728)&lt;0),"※金额不能填负数，方向反了就换一列填",IF($D2728="","※没填收支类别，分类报表会漏掉这一笔",IF(ISNA(MATCH($D2728,类别表,0)),"※收支类别不在【基础资料】的清单里",IF(AND($L2728="内部转账",$M2728=""),"△内部转账要在「对方账户」写上另一头",IF(AND($L2728="内部转账",$M2728=$C2728),"※对方账户跟本账户是同一个",IF(AND($L2728&lt;&gt;"内部转账",$M2728&lt;&gt;""),"△填了对方账户，但类别不是内部转账",IF($H2728&lt;0,"△这一笔之后该账户余额成负数了，核一下",""))))))))))))</f>
        <v/>
      </c>
    </row>
    <row r="2729">
      <c r="A2729" s="17">
        <f>IF($C2729="","",COUNTA($C$5:$C2729))</f>
        <v/>
      </c>
      <c r="B2729" s="20" t="n"/>
      <c r="C2729" s="18" t="n"/>
      <c r="D2729" s="18" t="n"/>
      <c r="E2729" s="26" t="n"/>
      <c r="F2729" s="19" t="n"/>
      <c r="G2729" s="19" t="n"/>
      <c r="H2729" s="27">
        <f>IF($C2729="","",ROUND(SUMIF(账户表,$C2729,账户期初)+SUMIFS($F$5:F2729,$C$5:C2729,$C2729)-SUMIFS($G$5:G2729,$C$5:C2729,$C2729),2))</f>
        <v/>
      </c>
      <c r="I2729" s="18" t="n"/>
      <c r="J2729" s="18" t="n"/>
      <c r="K2729" s="28">
        <f>IF($B2729="","",--TEXT($B2729,"yyyymm"))</f>
        <v/>
      </c>
      <c r="L2729" s="29">
        <f>IF($D2729="","",IFERROR(INDEX(类别属性,MATCH($D2729,类别表,0)),""))</f>
        <v/>
      </c>
      <c r="M2729" s="18" t="n"/>
      <c r="N2729" s="18" t="n"/>
      <c r="O2729" s="26" t="n"/>
      <c r="P2729" s="21">
        <f>IF($C2729="","",IF(ISNA(MATCH($C2729,账户表,0)),"※这个账户不在【基础资料】的账户档案里",IF($B2729="","※没填日期，这一笔不会进任何月份的报表",IF(AND($F2729&lt;&gt;"",$G2729&lt;&gt;""),"※收入和支出不能同时填",IF(AND(N($F2729)=0,N($G2729)=0),"※收入和支出都没填",IF(OR(N($F2729)&lt;0,N($G2729)&lt;0),"※金额不能填负数，方向反了就换一列填",IF($D2729="","※没填收支类别，分类报表会漏掉这一笔",IF(ISNA(MATCH($D2729,类别表,0)),"※收支类别不在【基础资料】的清单里",IF(AND($L2729="内部转账",$M2729=""),"△内部转账要在「对方账户」写上另一头",IF(AND($L2729="内部转账",$M2729=$C2729),"※对方账户跟本账户是同一个",IF(AND($L2729&lt;&gt;"内部转账",$M2729&lt;&gt;""),"△填了对方账户，但类别不是内部转账",IF($H2729&lt;0,"△这一笔之后该账户余额成负数了，核一下",""))))))))))))</f>
        <v/>
      </c>
    </row>
    <row r="2730">
      <c r="A2730" s="17">
        <f>IF($C2730="","",COUNTA($C$5:$C2730))</f>
        <v/>
      </c>
      <c r="B2730" s="20" t="n"/>
      <c r="C2730" s="18" t="n"/>
      <c r="D2730" s="18" t="n"/>
      <c r="E2730" s="26" t="n"/>
      <c r="F2730" s="19" t="n"/>
      <c r="G2730" s="19" t="n"/>
      <c r="H2730" s="27">
        <f>IF($C2730="","",ROUND(SUMIF(账户表,$C2730,账户期初)+SUMIFS($F$5:F2730,$C$5:C2730,$C2730)-SUMIFS($G$5:G2730,$C$5:C2730,$C2730),2))</f>
        <v/>
      </c>
      <c r="I2730" s="18" t="n"/>
      <c r="J2730" s="18" t="n"/>
      <c r="K2730" s="28">
        <f>IF($B2730="","",--TEXT($B2730,"yyyymm"))</f>
        <v/>
      </c>
      <c r="L2730" s="29">
        <f>IF($D2730="","",IFERROR(INDEX(类别属性,MATCH($D2730,类别表,0)),""))</f>
        <v/>
      </c>
      <c r="M2730" s="18" t="n"/>
      <c r="N2730" s="18" t="n"/>
      <c r="O2730" s="26" t="n"/>
      <c r="P2730" s="21">
        <f>IF($C2730="","",IF(ISNA(MATCH($C2730,账户表,0)),"※这个账户不在【基础资料】的账户档案里",IF($B2730="","※没填日期，这一笔不会进任何月份的报表",IF(AND($F2730&lt;&gt;"",$G2730&lt;&gt;""),"※收入和支出不能同时填",IF(AND(N($F2730)=0,N($G2730)=0),"※收入和支出都没填",IF(OR(N($F2730)&lt;0,N($G2730)&lt;0),"※金额不能填负数，方向反了就换一列填",IF($D2730="","※没填收支类别，分类报表会漏掉这一笔",IF(ISNA(MATCH($D2730,类别表,0)),"※收支类别不在【基础资料】的清单里",IF(AND($L2730="内部转账",$M2730=""),"△内部转账要在「对方账户」写上另一头",IF(AND($L2730="内部转账",$M2730=$C2730),"※对方账户跟本账户是同一个",IF(AND($L2730&lt;&gt;"内部转账",$M2730&lt;&gt;""),"△填了对方账户，但类别不是内部转账",IF($H2730&lt;0,"△这一笔之后该账户余额成负数了，核一下",""))))))))))))</f>
        <v/>
      </c>
    </row>
    <row r="2731">
      <c r="A2731" s="17">
        <f>IF($C2731="","",COUNTA($C$5:$C2731))</f>
        <v/>
      </c>
      <c r="B2731" s="20" t="n"/>
      <c r="C2731" s="18" t="n"/>
      <c r="D2731" s="18" t="n"/>
      <c r="E2731" s="26" t="n"/>
      <c r="F2731" s="19" t="n"/>
      <c r="G2731" s="19" t="n"/>
      <c r="H2731" s="27">
        <f>IF($C2731="","",ROUND(SUMIF(账户表,$C2731,账户期初)+SUMIFS($F$5:F2731,$C$5:C2731,$C2731)-SUMIFS($G$5:G2731,$C$5:C2731,$C2731),2))</f>
        <v/>
      </c>
      <c r="I2731" s="18" t="n"/>
      <c r="J2731" s="18" t="n"/>
      <c r="K2731" s="28">
        <f>IF($B2731="","",--TEXT($B2731,"yyyymm"))</f>
        <v/>
      </c>
      <c r="L2731" s="29">
        <f>IF($D2731="","",IFERROR(INDEX(类别属性,MATCH($D2731,类别表,0)),""))</f>
        <v/>
      </c>
      <c r="M2731" s="18" t="n"/>
      <c r="N2731" s="18" t="n"/>
      <c r="O2731" s="26" t="n"/>
      <c r="P2731" s="21">
        <f>IF($C2731="","",IF(ISNA(MATCH($C2731,账户表,0)),"※这个账户不在【基础资料】的账户档案里",IF($B2731="","※没填日期，这一笔不会进任何月份的报表",IF(AND($F2731&lt;&gt;"",$G2731&lt;&gt;""),"※收入和支出不能同时填",IF(AND(N($F2731)=0,N($G2731)=0),"※收入和支出都没填",IF(OR(N($F2731)&lt;0,N($G2731)&lt;0),"※金额不能填负数，方向反了就换一列填",IF($D2731="","※没填收支类别，分类报表会漏掉这一笔",IF(ISNA(MATCH($D2731,类别表,0)),"※收支类别不在【基础资料】的清单里",IF(AND($L2731="内部转账",$M2731=""),"△内部转账要在「对方账户」写上另一头",IF(AND($L2731="内部转账",$M2731=$C2731),"※对方账户跟本账户是同一个",IF(AND($L2731&lt;&gt;"内部转账",$M2731&lt;&gt;""),"△填了对方账户，但类别不是内部转账",IF($H2731&lt;0,"△这一笔之后该账户余额成负数了，核一下",""))))))))))))</f>
        <v/>
      </c>
    </row>
    <row r="2732">
      <c r="A2732" s="17">
        <f>IF($C2732="","",COUNTA($C$5:$C2732))</f>
        <v/>
      </c>
      <c r="B2732" s="20" t="n"/>
      <c r="C2732" s="18" t="n"/>
      <c r="D2732" s="18" t="n"/>
      <c r="E2732" s="26" t="n"/>
      <c r="F2732" s="19" t="n"/>
      <c r="G2732" s="19" t="n"/>
      <c r="H2732" s="27">
        <f>IF($C2732="","",ROUND(SUMIF(账户表,$C2732,账户期初)+SUMIFS($F$5:F2732,$C$5:C2732,$C2732)-SUMIFS($G$5:G2732,$C$5:C2732,$C2732),2))</f>
        <v/>
      </c>
      <c r="I2732" s="18" t="n"/>
      <c r="J2732" s="18" t="n"/>
      <c r="K2732" s="28">
        <f>IF($B2732="","",--TEXT($B2732,"yyyymm"))</f>
        <v/>
      </c>
      <c r="L2732" s="29">
        <f>IF($D2732="","",IFERROR(INDEX(类别属性,MATCH($D2732,类别表,0)),""))</f>
        <v/>
      </c>
      <c r="M2732" s="18" t="n"/>
      <c r="N2732" s="18" t="n"/>
      <c r="O2732" s="26" t="n"/>
      <c r="P2732" s="21">
        <f>IF($C2732="","",IF(ISNA(MATCH($C2732,账户表,0)),"※这个账户不在【基础资料】的账户档案里",IF($B2732="","※没填日期，这一笔不会进任何月份的报表",IF(AND($F2732&lt;&gt;"",$G2732&lt;&gt;""),"※收入和支出不能同时填",IF(AND(N($F2732)=0,N($G2732)=0),"※收入和支出都没填",IF(OR(N($F2732)&lt;0,N($G2732)&lt;0),"※金额不能填负数，方向反了就换一列填",IF($D2732="","※没填收支类别，分类报表会漏掉这一笔",IF(ISNA(MATCH($D2732,类别表,0)),"※收支类别不在【基础资料】的清单里",IF(AND($L2732="内部转账",$M2732=""),"△内部转账要在「对方账户」写上另一头",IF(AND($L2732="内部转账",$M2732=$C2732),"※对方账户跟本账户是同一个",IF(AND($L2732&lt;&gt;"内部转账",$M2732&lt;&gt;""),"△填了对方账户，但类别不是内部转账",IF($H2732&lt;0,"△这一笔之后该账户余额成负数了，核一下",""))))))))))))</f>
        <v/>
      </c>
    </row>
    <row r="2733">
      <c r="A2733" s="17">
        <f>IF($C2733="","",COUNTA($C$5:$C2733))</f>
        <v/>
      </c>
      <c r="B2733" s="20" t="n"/>
      <c r="C2733" s="18" t="n"/>
      <c r="D2733" s="18" t="n"/>
      <c r="E2733" s="26" t="n"/>
      <c r="F2733" s="19" t="n"/>
      <c r="G2733" s="19" t="n"/>
      <c r="H2733" s="27">
        <f>IF($C2733="","",ROUND(SUMIF(账户表,$C2733,账户期初)+SUMIFS($F$5:F2733,$C$5:C2733,$C2733)-SUMIFS($G$5:G2733,$C$5:C2733,$C2733),2))</f>
        <v/>
      </c>
      <c r="I2733" s="18" t="n"/>
      <c r="J2733" s="18" t="n"/>
      <c r="K2733" s="28">
        <f>IF($B2733="","",--TEXT($B2733,"yyyymm"))</f>
        <v/>
      </c>
      <c r="L2733" s="29">
        <f>IF($D2733="","",IFERROR(INDEX(类别属性,MATCH($D2733,类别表,0)),""))</f>
        <v/>
      </c>
      <c r="M2733" s="18" t="n"/>
      <c r="N2733" s="18" t="n"/>
      <c r="O2733" s="26" t="n"/>
      <c r="P2733" s="21">
        <f>IF($C2733="","",IF(ISNA(MATCH($C2733,账户表,0)),"※这个账户不在【基础资料】的账户档案里",IF($B2733="","※没填日期，这一笔不会进任何月份的报表",IF(AND($F2733&lt;&gt;"",$G2733&lt;&gt;""),"※收入和支出不能同时填",IF(AND(N($F2733)=0,N($G2733)=0),"※收入和支出都没填",IF(OR(N($F2733)&lt;0,N($G2733)&lt;0),"※金额不能填负数，方向反了就换一列填",IF($D2733="","※没填收支类别，分类报表会漏掉这一笔",IF(ISNA(MATCH($D2733,类别表,0)),"※收支类别不在【基础资料】的清单里",IF(AND($L2733="内部转账",$M2733=""),"△内部转账要在「对方账户」写上另一头",IF(AND($L2733="内部转账",$M2733=$C2733),"※对方账户跟本账户是同一个",IF(AND($L2733&lt;&gt;"内部转账",$M2733&lt;&gt;""),"△填了对方账户，但类别不是内部转账",IF($H2733&lt;0,"△这一笔之后该账户余额成负数了，核一下",""))))))))))))</f>
        <v/>
      </c>
    </row>
    <row r="2734">
      <c r="A2734" s="17">
        <f>IF($C2734="","",COUNTA($C$5:$C2734))</f>
        <v/>
      </c>
      <c r="B2734" s="20" t="n"/>
      <c r="C2734" s="18" t="n"/>
      <c r="D2734" s="18" t="n"/>
      <c r="E2734" s="26" t="n"/>
      <c r="F2734" s="19" t="n"/>
      <c r="G2734" s="19" t="n"/>
      <c r="H2734" s="27">
        <f>IF($C2734="","",ROUND(SUMIF(账户表,$C2734,账户期初)+SUMIFS($F$5:F2734,$C$5:C2734,$C2734)-SUMIFS($G$5:G2734,$C$5:C2734,$C2734),2))</f>
        <v/>
      </c>
      <c r="I2734" s="18" t="n"/>
      <c r="J2734" s="18" t="n"/>
      <c r="K2734" s="28">
        <f>IF($B2734="","",--TEXT($B2734,"yyyymm"))</f>
        <v/>
      </c>
      <c r="L2734" s="29">
        <f>IF($D2734="","",IFERROR(INDEX(类别属性,MATCH($D2734,类别表,0)),""))</f>
        <v/>
      </c>
      <c r="M2734" s="18" t="n"/>
      <c r="N2734" s="18" t="n"/>
      <c r="O2734" s="26" t="n"/>
      <c r="P2734" s="21">
        <f>IF($C2734="","",IF(ISNA(MATCH($C2734,账户表,0)),"※这个账户不在【基础资料】的账户档案里",IF($B2734="","※没填日期，这一笔不会进任何月份的报表",IF(AND($F2734&lt;&gt;"",$G2734&lt;&gt;""),"※收入和支出不能同时填",IF(AND(N($F2734)=0,N($G2734)=0),"※收入和支出都没填",IF(OR(N($F2734)&lt;0,N($G2734)&lt;0),"※金额不能填负数，方向反了就换一列填",IF($D2734="","※没填收支类别，分类报表会漏掉这一笔",IF(ISNA(MATCH($D2734,类别表,0)),"※收支类别不在【基础资料】的清单里",IF(AND($L2734="内部转账",$M2734=""),"△内部转账要在「对方账户」写上另一头",IF(AND($L2734="内部转账",$M2734=$C2734),"※对方账户跟本账户是同一个",IF(AND($L2734&lt;&gt;"内部转账",$M2734&lt;&gt;""),"△填了对方账户，但类别不是内部转账",IF($H2734&lt;0,"△这一笔之后该账户余额成负数了，核一下",""))))))))))))</f>
        <v/>
      </c>
    </row>
    <row r="2735">
      <c r="A2735" s="17">
        <f>IF($C2735="","",COUNTA($C$5:$C2735))</f>
        <v/>
      </c>
      <c r="B2735" s="20" t="n"/>
      <c r="C2735" s="18" t="n"/>
      <c r="D2735" s="18" t="n"/>
      <c r="E2735" s="26" t="n"/>
      <c r="F2735" s="19" t="n"/>
      <c r="G2735" s="19" t="n"/>
      <c r="H2735" s="27">
        <f>IF($C2735="","",ROUND(SUMIF(账户表,$C2735,账户期初)+SUMIFS($F$5:F2735,$C$5:C2735,$C2735)-SUMIFS($G$5:G2735,$C$5:C2735,$C2735),2))</f>
        <v/>
      </c>
      <c r="I2735" s="18" t="n"/>
      <c r="J2735" s="18" t="n"/>
      <c r="K2735" s="28">
        <f>IF($B2735="","",--TEXT($B2735,"yyyymm"))</f>
        <v/>
      </c>
      <c r="L2735" s="29">
        <f>IF($D2735="","",IFERROR(INDEX(类别属性,MATCH($D2735,类别表,0)),""))</f>
        <v/>
      </c>
      <c r="M2735" s="18" t="n"/>
      <c r="N2735" s="18" t="n"/>
      <c r="O2735" s="26" t="n"/>
      <c r="P2735" s="21">
        <f>IF($C2735="","",IF(ISNA(MATCH($C2735,账户表,0)),"※这个账户不在【基础资料】的账户档案里",IF($B2735="","※没填日期，这一笔不会进任何月份的报表",IF(AND($F2735&lt;&gt;"",$G2735&lt;&gt;""),"※收入和支出不能同时填",IF(AND(N($F2735)=0,N($G2735)=0),"※收入和支出都没填",IF(OR(N($F2735)&lt;0,N($G2735)&lt;0),"※金额不能填负数，方向反了就换一列填",IF($D2735="","※没填收支类别，分类报表会漏掉这一笔",IF(ISNA(MATCH($D2735,类别表,0)),"※收支类别不在【基础资料】的清单里",IF(AND($L2735="内部转账",$M2735=""),"△内部转账要在「对方账户」写上另一头",IF(AND($L2735="内部转账",$M2735=$C2735),"※对方账户跟本账户是同一个",IF(AND($L2735&lt;&gt;"内部转账",$M2735&lt;&gt;""),"△填了对方账户，但类别不是内部转账",IF($H2735&lt;0,"△这一笔之后该账户余额成负数了，核一下",""))))))))))))</f>
        <v/>
      </c>
    </row>
    <row r="2736">
      <c r="A2736" s="17">
        <f>IF($C2736="","",COUNTA($C$5:$C2736))</f>
        <v/>
      </c>
      <c r="B2736" s="20" t="n"/>
      <c r="C2736" s="18" t="n"/>
      <c r="D2736" s="18" t="n"/>
      <c r="E2736" s="26" t="n"/>
      <c r="F2736" s="19" t="n"/>
      <c r="G2736" s="19" t="n"/>
      <c r="H2736" s="27">
        <f>IF($C2736="","",ROUND(SUMIF(账户表,$C2736,账户期初)+SUMIFS($F$5:F2736,$C$5:C2736,$C2736)-SUMIFS($G$5:G2736,$C$5:C2736,$C2736),2))</f>
        <v/>
      </c>
      <c r="I2736" s="18" t="n"/>
      <c r="J2736" s="18" t="n"/>
      <c r="K2736" s="28">
        <f>IF($B2736="","",--TEXT($B2736,"yyyymm"))</f>
        <v/>
      </c>
      <c r="L2736" s="29">
        <f>IF($D2736="","",IFERROR(INDEX(类别属性,MATCH($D2736,类别表,0)),""))</f>
        <v/>
      </c>
      <c r="M2736" s="18" t="n"/>
      <c r="N2736" s="18" t="n"/>
      <c r="O2736" s="26" t="n"/>
      <c r="P2736" s="21">
        <f>IF($C2736="","",IF(ISNA(MATCH($C2736,账户表,0)),"※这个账户不在【基础资料】的账户档案里",IF($B2736="","※没填日期，这一笔不会进任何月份的报表",IF(AND($F2736&lt;&gt;"",$G2736&lt;&gt;""),"※收入和支出不能同时填",IF(AND(N($F2736)=0,N($G2736)=0),"※收入和支出都没填",IF(OR(N($F2736)&lt;0,N($G2736)&lt;0),"※金额不能填负数，方向反了就换一列填",IF($D2736="","※没填收支类别，分类报表会漏掉这一笔",IF(ISNA(MATCH($D2736,类别表,0)),"※收支类别不在【基础资料】的清单里",IF(AND($L2736="内部转账",$M2736=""),"△内部转账要在「对方账户」写上另一头",IF(AND($L2736="内部转账",$M2736=$C2736),"※对方账户跟本账户是同一个",IF(AND($L2736&lt;&gt;"内部转账",$M2736&lt;&gt;""),"△填了对方账户，但类别不是内部转账",IF($H2736&lt;0,"△这一笔之后该账户余额成负数了，核一下",""))))))))))))</f>
        <v/>
      </c>
    </row>
    <row r="2737">
      <c r="A2737" s="17">
        <f>IF($C2737="","",COUNTA($C$5:$C2737))</f>
        <v/>
      </c>
      <c r="B2737" s="20" t="n"/>
      <c r="C2737" s="18" t="n"/>
      <c r="D2737" s="18" t="n"/>
      <c r="E2737" s="26" t="n"/>
      <c r="F2737" s="19" t="n"/>
      <c r="G2737" s="19" t="n"/>
      <c r="H2737" s="27">
        <f>IF($C2737="","",ROUND(SUMIF(账户表,$C2737,账户期初)+SUMIFS($F$5:F2737,$C$5:C2737,$C2737)-SUMIFS($G$5:G2737,$C$5:C2737,$C2737),2))</f>
        <v/>
      </c>
      <c r="I2737" s="18" t="n"/>
      <c r="J2737" s="18" t="n"/>
      <c r="K2737" s="28">
        <f>IF($B2737="","",--TEXT($B2737,"yyyymm"))</f>
        <v/>
      </c>
      <c r="L2737" s="29">
        <f>IF($D2737="","",IFERROR(INDEX(类别属性,MATCH($D2737,类别表,0)),""))</f>
        <v/>
      </c>
      <c r="M2737" s="18" t="n"/>
      <c r="N2737" s="18" t="n"/>
      <c r="O2737" s="26" t="n"/>
      <c r="P2737" s="21">
        <f>IF($C2737="","",IF(ISNA(MATCH($C2737,账户表,0)),"※这个账户不在【基础资料】的账户档案里",IF($B2737="","※没填日期，这一笔不会进任何月份的报表",IF(AND($F2737&lt;&gt;"",$G2737&lt;&gt;""),"※收入和支出不能同时填",IF(AND(N($F2737)=0,N($G2737)=0),"※收入和支出都没填",IF(OR(N($F2737)&lt;0,N($G2737)&lt;0),"※金额不能填负数，方向反了就换一列填",IF($D2737="","※没填收支类别，分类报表会漏掉这一笔",IF(ISNA(MATCH($D2737,类别表,0)),"※收支类别不在【基础资料】的清单里",IF(AND($L2737="内部转账",$M2737=""),"△内部转账要在「对方账户」写上另一头",IF(AND($L2737="内部转账",$M2737=$C2737),"※对方账户跟本账户是同一个",IF(AND($L2737&lt;&gt;"内部转账",$M2737&lt;&gt;""),"△填了对方账户，但类别不是内部转账",IF($H2737&lt;0,"△这一笔之后该账户余额成负数了，核一下",""))))))))))))</f>
        <v/>
      </c>
    </row>
    <row r="2738">
      <c r="A2738" s="17">
        <f>IF($C2738="","",COUNTA($C$5:$C2738))</f>
        <v/>
      </c>
      <c r="B2738" s="20" t="n"/>
      <c r="C2738" s="18" t="n"/>
      <c r="D2738" s="18" t="n"/>
      <c r="E2738" s="26" t="n"/>
      <c r="F2738" s="19" t="n"/>
      <c r="G2738" s="19" t="n"/>
      <c r="H2738" s="27">
        <f>IF($C2738="","",ROUND(SUMIF(账户表,$C2738,账户期初)+SUMIFS($F$5:F2738,$C$5:C2738,$C2738)-SUMIFS($G$5:G2738,$C$5:C2738,$C2738),2))</f>
        <v/>
      </c>
      <c r="I2738" s="18" t="n"/>
      <c r="J2738" s="18" t="n"/>
      <c r="K2738" s="28">
        <f>IF($B2738="","",--TEXT($B2738,"yyyymm"))</f>
        <v/>
      </c>
      <c r="L2738" s="29">
        <f>IF($D2738="","",IFERROR(INDEX(类别属性,MATCH($D2738,类别表,0)),""))</f>
        <v/>
      </c>
      <c r="M2738" s="18" t="n"/>
      <c r="N2738" s="18" t="n"/>
      <c r="O2738" s="26" t="n"/>
      <c r="P2738" s="21">
        <f>IF($C2738="","",IF(ISNA(MATCH($C2738,账户表,0)),"※这个账户不在【基础资料】的账户档案里",IF($B2738="","※没填日期，这一笔不会进任何月份的报表",IF(AND($F2738&lt;&gt;"",$G2738&lt;&gt;""),"※收入和支出不能同时填",IF(AND(N($F2738)=0,N($G2738)=0),"※收入和支出都没填",IF(OR(N($F2738)&lt;0,N($G2738)&lt;0),"※金额不能填负数，方向反了就换一列填",IF($D2738="","※没填收支类别，分类报表会漏掉这一笔",IF(ISNA(MATCH($D2738,类别表,0)),"※收支类别不在【基础资料】的清单里",IF(AND($L2738="内部转账",$M2738=""),"△内部转账要在「对方账户」写上另一头",IF(AND($L2738="内部转账",$M2738=$C2738),"※对方账户跟本账户是同一个",IF(AND($L2738&lt;&gt;"内部转账",$M2738&lt;&gt;""),"△填了对方账户，但类别不是内部转账",IF($H2738&lt;0,"△这一笔之后该账户余额成负数了，核一下",""))))))))))))</f>
        <v/>
      </c>
    </row>
    <row r="2739">
      <c r="A2739" s="17">
        <f>IF($C2739="","",COUNTA($C$5:$C2739))</f>
        <v/>
      </c>
      <c r="B2739" s="20" t="n"/>
      <c r="C2739" s="18" t="n"/>
      <c r="D2739" s="18" t="n"/>
      <c r="E2739" s="26" t="n"/>
      <c r="F2739" s="19" t="n"/>
      <c r="G2739" s="19" t="n"/>
      <c r="H2739" s="27">
        <f>IF($C2739="","",ROUND(SUMIF(账户表,$C2739,账户期初)+SUMIFS($F$5:F2739,$C$5:C2739,$C2739)-SUMIFS($G$5:G2739,$C$5:C2739,$C2739),2))</f>
        <v/>
      </c>
      <c r="I2739" s="18" t="n"/>
      <c r="J2739" s="18" t="n"/>
      <c r="K2739" s="28">
        <f>IF($B2739="","",--TEXT($B2739,"yyyymm"))</f>
        <v/>
      </c>
      <c r="L2739" s="29">
        <f>IF($D2739="","",IFERROR(INDEX(类别属性,MATCH($D2739,类别表,0)),""))</f>
        <v/>
      </c>
      <c r="M2739" s="18" t="n"/>
      <c r="N2739" s="18" t="n"/>
      <c r="O2739" s="26" t="n"/>
      <c r="P2739" s="21">
        <f>IF($C2739="","",IF(ISNA(MATCH($C2739,账户表,0)),"※这个账户不在【基础资料】的账户档案里",IF($B2739="","※没填日期，这一笔不会进任何月份的报表",IF(AND($F2739&lt;&gt;"",$G2739&lt;&gt;""),"※收入和支出不能同时填",IF(AND(N($F2739)=0,N($G2739)=0),"※收入和支出都没填",IF(OR(N($F2739)&lt;0,N($G2739)&lt;0),"※金额不能填负数，方向反了就换一列填",IF($D2739="","※没填收支类别，分类报表会漏掉这一笔",IF(ISNA(MATCH($D2739,类别表,0)),"※收支类别不在【基础资料】的清单里",IF(AND($L2739="内部转账",$M2739=""),"△内部转账要在「对方账户」写上另一头",IF(AND($L2739="内部转账",$M2739=$C2739),"※对方账户跟本账户是同一个",IF(AND($L2739&lt;&gt;"内部转账",$M2739&lt;&gt;""),"△填了对方账户，但类别不是内部转账",IF($H2739&lt;0,"△这一笔之后该账户余额成负数了，核一下",""))))))))))))</f>
        <v/>
      </c>
    </row>
    <row r="2740">
      <c r="A2740" s="17">
        <f>IF($C2740="","",COUNTA($C$5:$C2740))</f>
        <v/>
      </c>
      <c r="B2740" s="20" t="n"/>
      <c r="C2740" s="18" t="n"/>
      <c r="D2740" s="18" t="n"/>
      <c r="E2740" s="26" t="n"/>
      <c r="F2740" s="19" t="n"/>
      <c r="G2740" s="19" t="n"/>
      <c r="H2740" s="27">
        <f>IF($C2740="","",ROUND(SUMIF(账户表,$C2740,账户期初)+SUMIFS($F$5:F2740,$C$5:C2740,$C2740)-SUMIFS($G$5:G2740,$C$5:C2740,$C2740),2))</f>
        <v/>
      </c>
      <c r="I2740" s="18" t="n"/>
      <c r="J2740" s="18" t="n"/>
      <c r="K2740" s="28">
        <f>IF($B2740="","",--TEXT($B2740,"yyyymm"))</f>
        <v/>
      </c>
      <c r="L2740" s="29">
        <f>IF($D2740="","",IFERROR(INDEX(类别属性,MATCH($D2740,类别表,0)),""))</f>
        <v/>
      </c>
      <c r="M2740" s="18" t="n"/>
      <c r="N2740" s="18" t="n"/>
      <c r="O2740" s="26" t="n"/>
      <c r="P2740" s="21">
        <f>IF($C2740="","",IF(ISNA(MATCH($C2740,账户表,0)),"※这个账户不在【基础资料】的账户档案里",IF($B2740="","※没填日期，这一笔不会进任何月份的报表",IF(AND($F2740&lt;&gt;"",$G2740&lt;&gt;""),"※收入和支出不能同时填",IF(AND(N($F2740)=0,N($G2740)=0),"※收入和支出都没填",IF(OR(N($F2740)&lt;0,N($G2740)&lt;0),"※金额不能填负数，方向反了就换一列填",IF($D2740="","※没填收支类别，分类报表会漏掉这一笔",IF(ISNA(MATCH($D2740,类别表,0)),"※收支类别不在【基础资料】的清单里",IF(AND($L2740="内部转账",$M2740=""),"△内部转账要在「对方账户」写上另一头",IF(AND($L2740="内部转账",$M2740=$C2740),"※对方账户跟本账户是同一个",IF(AND($L2740&lt;&gt;"内部转账",$M2740&lt;&gt;""),"△填了对方账户，但类别不是内部转账",IF($H2740&lt;0,"△这一笔之后该账户余额成负数了，核一下",""))))))))))))</f>
        <v/>
      </c>
    </row>
    <row r="2741">
      <c r="A2741" s="17">
        <f>IF($C2741="","",COUNTA($C$5:$C2741))</f>
        <v/>
      </c>
      <c r="B2741" s="20" t="n"/>
      <c r="C2741" s="18" t="n"/>
      <c r="D2741" s="18" t="n"/>
      <c r="E2741" s="26" t="n"/>
      <c r="F2741" s="19" t="n"/>
      <c r="G2741" s="19" t="n"/>
      <c r="H2741" s="27">
        <f>IF($C2741="","",ROUND(SUMIF(账户表,$C2741,账户期初)+SUMIFS($F$5:F2741,$C$5:C2741,$C2741)-SUMIFS($G$5:G2741,$C$5:C2741,$C2741),2))</f>
        <v/>
      </c>
      <c r="I2741" s="18" t="n"/>
      <c r="J2741" s="18" t="n"/>
      <c r="K2741" s="28">
        <f>IF($B2741="","",--TEXT($B2741,"yyyymm"))</f>
        <v/>
      </c>
      <c r="L2741" s="29">
        <f>IF($D2741="","",IFERROR(INDEX(类别属性,MATCH($D2741,类别表,0)),""))</f>
        <v/>
      </c>
      <c r="M2741" s="18" t="n"/>
      <c r="N2741" s="18" t="n"/>
      <c r="O2741" s="26" t="n"/>
      <c r="P2741" s="21">
        <f>IF($C2741="","",IF(ISNA(MATCH($C2741,账户表,0)),"※这个账户不在【基础资料】的账户档案里",IF($B2741="","※没填日期，这一笔不会进任何月份的报表",IF(AND($F2741&lt;&gt;"",$G2741&lt;&gt;""),"※收入和支出不能同时填",IF(AND(N($F2741)=0,N($G2741)=0),"※收入和支出都没填",IF(OR(N($F2741)&lt;0,N($G2741)&lt;0),"※金额不能填负数，方向反了就换一列填",IF($D2741="","※没填收支类别，分类报表会漏掉这一笔",IF(ISNA(MATCH($D2741,类别表,0)),"※收支类别不在【基础资料】的清单里",IF(AND($L2741="内部转账",$M2741=""),"△内部转账要在「对方账户」写上另一头",IF(AND($L2741="内部转账",$M2741=$C2741),"※对方账户跟本账户是同一个",IF(AND($L2741&lt;&gt;"内部转账",$M2741&lt;&gt;""),"△填了对方账户，但类别不是内部转账",IF($H2741&lt;0,"△这一笔之后该账户余额成负数了，核一下",""))))))))))))</f>
        <v/>
      </c>
    </row>
    <row r="2742">
      <c r="A2742" s="17">
        <f>IF($C2742="","",COUNTA($C$5:$C2742))</f>
        <v/>
      </c>
      <c r="B2742" s="20" t="n"/>
      <c r="C2742" s="18" t="n"/>
      <c r="D2742" s="18" t="n"/>
      <c r="E2742" s="26" t="n"/>
      <c r="F2742" s="19" t="n"/>
      <c r="G2742" s="19" t="n"/>
      <c r="H2742" s="27">
        <f>IF($C2742="","",ROUND(SUMIF(账户表,$C2742,账户期初)+SUMIFS($F$5:F2742,$C$5:C2742,$C2742)-SUMIFS($G$5:G2742,$C$5:C2742,$C2742),2))</f>
        <v/>
      </c>
      <c r="I2742" s="18" t="n"/>
      <c r="J2742" s="18" t="n"/>
      <c r="K2742" s="28">
        <f>IF($B2742="","",--TEXT($B2742,"yyyymm"))</f>
        <v/>
      </c>
      <c r="L2742" s="29">
        <f>IF($D2742="","",IFERROR(INDEX(类别属性,MATCH($D2742,类别表,0)),""))</f>
        <v/>
      </c>
      <c r="M2742" s="18" t="n"/>
      <c r="N2742" s="18" t="n"/>
      <c r="O2742" s="26" t="n"/>
      <c r="P2742" s="21">
        <f>IF($C2742="","",IF(ISNA(MATCH($C2742,账户表,0)),"※这个账户不在【基础资料】的账户档案里",IF($B2742="","※没填日期，这一笔不会进任何月份的报表",IF(AND($F2742&lt;&gt;"",$G2742&lt;&gt;""),"※收入和支出不能同时填",IF(AND(N($F2742)=0,N($G2742)=0),"※收入和支出都没填",IF(OR(N($F2742)&lt;0,N($G2742)&lt;0),"※金额不能填负数，方向反了就换一列填",IF($D2742="","※没填收支类别，分类报表会漏掉这一笔",IF(ISNA(MATCH($D2742,类别表,0)),"※收支类别不在【基础资料】的清单里",IF(AND($L2742="内部转账",$M2742=""),"△内部转账要在「对方账户」写上另一头",IF(AND($L2742="内部转账",$M2742=$C2742),"※对方账户跟本账户是同一个",IF(AND($L2742&lt;&gt;"内部转账",$M2742&lt;&gt;""),"△填了对方账户，但类别不是内部转账",IF($H2742&lt;0,"△这一笔之后该账户余额成负数了，核一下",""))))))))))))</f>
        <v/>
      </c>
    </row>
    <row r="2743">
      <c r="A2743" s="17">
        <f>IF($C2743="","",COUNTA($C$5:$C2743))</f>
        <v/>
      </c>
      <c r="B2743" s="20" t="n"/>
      <c r="C2743" s="18" t="n"/>
      <c r="D2743" s="18" t="n"/>
      <c r="E2743" s="26" t="n"/>
      <c r="F2743" s="19" t="n"/>
      <c r="G2743" s="19" t="n"/>
      <c r="H2743" s="27">
        <f>IF($C2743="","",ROUND(SUMIF(账户表,$C2743,账户期初)+SUMIFS($F$5:F2743,$C$5:C2743,$C2743)-SUMIFS($G$5:G2743,$C$5:C2743,$C2743),2))</f>
        <v/>
      </c>
      <c r="I2743" s="18" t="n"/>
      <c r="J2743" s="18" t="n"/>
      <c r="K2743" s="28">
        <f>IF($B2743="","",--TEXT($B2743,"yyyymm"))</f>
        <v/>
      </c>
      <c r="L2743" s="29">
        <f>IF($D2743="","",IFERROR(INDEX(类别属性,MATCH($D2743,类别表,0)),""))</f>
        <v/>
      </c>
      <c r="M2743" s="18" t="n"/>
      <c r="N2743" s="18" t="n"/>
      <c r="O2743" s="26" t="n"/>
      <c r="P2743" s="21">
        <f>IF($C2743="","",IF(ISNA(MATCH($C2743,账户表,0)),"※这个账户不在【基础资料】的账户档案里",IF($B2743="","※没填日期，这一笔不会进任何月份的报表",IF(AND($F2743&lt;&gt;"",$G2743&lt;&gt;""),"※收入和支出不能同时填",IF(AND(N($F2743)=0,N($G2743)=0),"※收入和支出都没填",IF(OR(N($F2743)&lt;0,N($G2743)&lt;0),"※金额不能填负数，方向反了就换一列填",IF($D2743="","※没填收支类别，分类报表会漏掉这一笔",IF(ISNA(MATCH($D2743,类别表,0)),"※收支类别不在【基础资料】的清单里",IF(AND($L2743="内部转账",$M2743=""),"△内部转账要在「对方账户」写上另一头",IF(AND($L2743="内部转账",$M2743=$C2743),"※对方账户跟本账户是同一个",IF(AND($L2743&lt;&gt;"内部转账",$M2743&lt;&gt;""),"△填了对方账户，但类别不是内部转账",IF($H2743&lt;0,"△这一笔之后该账户余额成负数了，核一下",""))))))))))))</f>
        <v/>
      </c>
    </row>
    <row r="2744">
      <c r="A2744" s="17">
        <f>IF($C2744="","",COUNTA($C$5:$C2744))</f>
        <v/>
      </c>
      <c r="B2744" s="20" t="n"/>
      <c r="C2744" s="18" t="n"/>
      <c r="D2744" s="18" t="n"/>
      <c r="E2744" s="26" t="n"/>
      <c r="F2744" s="19" t="n"/>
      <c r="G2744" s="19" t="n"/>
      <c r="H2744" s="27">
        <f>IF($C2744="","",ROUND(SUMIF(账户表,$C2744,账户期初)+SUMIFS($F$5:F2744,$C$5:C2744,$C2744)-SUMIFS($G$5:G2744,$C$5:C2744,$C2744),2))</f>
        <v/>
      </c>
      <c r="I2744" s="18" t="n"/>
      <c r="J2744" s="18" t="n"/>
      <c r="K2744" s="28">
        <f>IF($B2744="","",--TEXT($B2744,"yyyymm"))</f>
        <v/>
      </c>
      <c r="L2744" s="29">
        <f>IF($D2744="","",IFERROR(INDEX(类别属性,MATCH($D2744,类别表,0)),""))</f>
        <v/>
      </c>
      <c r="M2744" s="18" t="n"/>
      <c r="N2744" s="18" t="n"/>
      <c r="O2744" s="26" t="n"/>
      <c r="P2744" s="21">
        <f>IF($C2744="","",IF(ISNA(MATCH($C2744,账户表,0)),"※这个账户不在【基础资料】的账户档案里",IF($B2744="","※没填日期，这一笔不会进任何月份的报表",IF(AND($F2744&lt;&gt;"",$G2744&lt;&gt;""),"※收入和支出不能同时填",IF(AND(N($F2744)=0,N($G2744)=0),"※收入和支出都没填",IF(OR(N($F2744)&lt;0,N($G2744)&lt;0),"※金额不能填负数，方向反了就换一列填",IF($D2744="","※没填收支类别，分类报表会漏掉这一笔",IF(ISNA(MATCH($D2744,类别表,0)),"※收支类别不在【基础资料】的清单里",IF(AND($L2744="内部转账",$M2744=""),"△内部转账要在「对方账户」写上另一头",IF(AND($L2744="内部转账",$M2744=$C2744),"※对方账户跟本账户是同一个",IF(AND($L2744&lt;&gt;"内部转账",$M2744&lt;&gt;""),"△填了对方账户，但类别不是内部转账",IF($H2744&lt;0,"△这一笔之后该账户余额成负数了，核一下",""))))))))))))</f>
        <v/>
      </c>
    </row>
    <row r="2745">
      <c r="A2745" s="17">
        <f>IF($C2745="","",COUNTA($C$5:$C2745))</f>
        <v/>
      </c>
      <c r="B2745" s="20" t="n"/>
      <c r="C2745" s="18" t="n"/>
      <c r="D2745" s="18" t="n"/>
      <c r="E2745" s="26" t="n"/>
      <c r="F2745" s="19" t="n"/>
      <c r="G2745" s="19" t="n"/>
      <c r="H2745" s="27">
        <f>IF($C2745="","",ROUND(SUMIF(账户表,$C2745,账户期初)+SUMIFS($F$5:F2745,$C$5:C2745,$C2745)-SUMIFS($G$5:G2745,$C$5:C2745,$C2745),2))</f>
        <v/>
      </c>
      <c r="I2745" s="18" t="n"/>
      <c r="J2745" s="18" t="n"/>
      <c r="K2745" s="28">
        <f>IF($B2745="","",--TEXT($B2745,"yyyymm"))</f>
        <v/>
      </c>
      <c r="L2745" s="29">
        <f>IF($D2745="","",IFERROR(INDEX(类别属性,MATCH($D2745,类别表,0)),""))</f>
        <v/>
      </c>
      <c r="M2745" s="18" t="n"/>
      <c r="N2745" s="18" t="n"/>
      <c r="O2745" s="26" t="n"/>
      <c r="P2745" s="21">
        <f>IF($C2745="","",IF(ISNA(MATCH($C2745,账户表,0)),"※这个账户不在【基础资料】的账户档案里",IF($B2745="","※没填日期，这一笔不会进任何月份的报表",IF(AND($F2745&lt;&gt;"",$G2745&lt;&gt;""),"※收入和支出不能同时填",IF(AND(N($F2745)=0,N($G2745)=0),"※收入和支出都没填",IF(OR(N($F2745)&lt;0,N($G2745)&lt;0),"※金额不能填负数，方向反了就换一列填",IF($D2745="","※没填收支类别，分类报表会漏掉这一笔",IF(ISNA(MATCH($D2745,类别表,0)),"※收支类别不在【基础资料】的清单里",IF(AND($L2745="内部转账",$M2745=""),"△内部转账要在「对方账户」写上另一头",IF(AND($L2745="内部转账",$M2745=$C2745),"※对方账户跟本账户是同一个",IF(AND($L2745&lt;&gt;"内部转账",$M2745&lt;&gt;""),"△填了对方账户，但类别不是内部转账",IF($H2745&lt;0,"△这一笔之后该账户余额成负数了，核一下",""))))))))))))</f>
        <v/>
      </c>
    </row>
    <row r="2746">
      <c r="A2746" s="17">
        <f>IF($C2746="","",COUNTA($C$5:$C2746))</f>
        <v/>
      </c>
      <c r="B2746" s="20" t="n"/>
      <c r="C2746" s="18" t="n"/>
      <c r="D2746" s="18" t="n"/>
      <c r="E2746" s="26" t="n"/>
      <c r="F2746" s="19" t="n"/>
      <c r="G2746" s="19" t="n"/>
      <c r="H2746" s="27">
        <f>IF($C2746="","",ROUND(SUMIF(账户表,$C2746,账户期初)+SUMIFS($F$5:F2746,$C$5:C2746,$C2746)-SUMIFS($G$5:G2746,$C$5:C2746,$C2746),2))</f>
        <v/>
      </c>
      <c r="I2746" s="18" t="n"/>
      <c r="J2746" s="18" t="n"/>
      <c r="K2746" s="28">
        <f>IF($B2746="","",--TEXT($B2746,"yyyymm"))</f>
        <v/>
      </c>
      <c r="L2746" s="29">
        <f>IF($D2746="","",IFERROR(INDEX(类别属性,MATCH($D2746,类别表,0)),""))</f>
        <v/>
      </c>
      <c r="M2746" s="18" t="n"/>
      <c r="N2746" s="18" t="n"/>
      <c r="O2746" s="26" t="n"/>
      <c r="P2746" s="21">
        <f>IF($C2746="","",IF(ISNA(MATCH($C2746,账户表,0)),"※这个账户不在【基础资料】的账户档案里",IF($B2746="","※没填日期，这一笔不会进任何月份的报表",IF(AND($F2746&lt;&gt;"",$G2746&lt;&gt;""),"※收入和支出不能同时填",IF(AND(N($F2746)=0,N($G2746)=0),"※收入和支出都没填",IF(OR(N($F2746)&lt;0,N($G2746)&lt;0),"※金额不能填负数，方向反了就换一列填",IF($D2746="","※没填收支类别，分类报表会漏掉这一笔",IF(ISNA(MATCH($D2746,类别表,0)),"※收支类别不在【基础资料】的清单里",IF(AND($L2746="内部转账",$M2746=""),"△内部转账要在「对方账户」写上另一头",IF(AND($L2746="内部转账",$M2746=$C2746),"※对方账户跟本账户是同一个",IF(AND($L2746&lt;&gt;"内部转账",$M2746&lt;&gt;""),"△填了对方账户，但类别不是内部转账",IF($H2746&lt;0,"△这一笔之后该账户余额成负数了，核一下",""))))))))))))</f>
        <v/>
      </c>
    </row>
    <row r="2747">
      <c r="A2747" s="17">
        <f>IF($C2747="","",COUNTA($C$5:$C2747))</f>
        <v/>
      </c>
      <c r="B2747" s="20" t="n"/>
      <c r="C2747" s="18" t="n"/>
      <c r="D2747" s="18" t="n"/>
      <c r="E2747" s="26" t="n"/>
      <c r="F2747" s="19" t="n"/>
      <c r="G2747" s="19" t="n"/>
      <c r="H2747" s="27">
        <f>IF($C2747="","",ROUND(SUMIF(账户表,$C2747,账户期初)+SUMIFS($F$5:F2747,$C$5:C2747,$C2747)-SUMIFS($G$5:G2747,$C$5:C2747,$C2747),2))</f>
        <v/>
      </c>
      <c r="I2747" s="18" t="n"/>
      <c r="J2747" s="18" t="n"/>
      <c r="K2747" s="28">
        <f>IF($B2747="","",--TEXT($B2747,"yyyymm"))</f>
        <v/>
      </c>
      <c r="L2747" s="29">
        <f>IF($D2747="","",IFERROR(INDEX(类别属性,MATCH($D2747,类别表,0)),""))</f>
        <v/>
      </c>
      <c r="M2747" s="18" t="n"/>
      <c r="N2747" s="18" t="n"/>
      <c r="O2747" s="26" t="n"/>
      <c r="P2747" s="21">
        <f>IF($C2747="","",IF(ISNA(MATCH($C2747,账户表,0)),"※这个账户不在【基础资料】的账户档案里",IF($B2747="","※没填日期，这一笔不会进任何月份的报表",IF(AND($F2747&lt;&gt;"",$G2747&lt;&gt;""),"※收入和支出不能同时填",IF(AND(N($F2747)=0,N($G2747)=0),"※收入和支出都没填",IF(OR(N($F2747)&lt;0,N($G2747)&lt;0),"※金额不能填负数，方向反了就换一列填",IF($D2747="","※没填收支类别，分类报表会漏掉这一笔",IF(ISNA(MATCH($D2747,类别表,0)),"※收支类别不在【基础资料】的清单里",IF(AND($L2747="内部转账",$M2747=""),"△内部转账要在「对方账户」写上另一头",IF(AND($L2747="内部转账",$M2747=$C2747),"※对方账户跟本账户是同一个",IF(AND($L2747&lt;&gt;"内部转账",$M2747&lt;&gt;""),"△填了对方账户，但类别不是内部转账",IF($H2747&lt;0,"△这一笔之后该账户余额成负数了，核一下",""))))))))))))</f>
        <v/>
      </c>
    </row>
    <row r="2748">
      <c r="A2748" s="17">
        <f>IF($C2748="","",COUNTA($C$5:$C2748))</f>
        <v/>
      </c>
      <c r="B2748" s="20" t="n"/>
      <c r="C2748" s="18" t="n"/>
      <c r="D2748" s="18" t="n"/>
      <c r="E2748" s="26" t="n"/>
      <c r="F2748" s="19" t="n"/>
      <c r="G2748" s="19" t="n"/>
      <c r="H2748" s="27">
        <f>IF($C2748="","",ROUND(SUMIF(账户表,$C2748,账户期初)+SUMIFS($F$5:F2748,$C$5:C2748,$C2748)-SUMIFS($G$5:G2748,$C$5:C2748,$C2748),2))</f>
        <v/>
      </c>
      <c r="I2748" s="18" t="n"/>
      <c r="J2748" s="18" t="n"/>
      <c r="K2748" s="28">
        <f>IF($B2748="","",--TEXT($B2748,"yyyymm"))</f>
        <v/>
      </c>
      <c r="L2748" s="29">
        <f>IF($D2748="","",IFERROR(INDEX(类别属性,MATCH($D2748,类别表,0)),""))</f>
        <v/>
      </c>
      <c r="M2748" s="18" t="n"/>
      <c r="N2748" s="18" t="n"/>
      <c r="O2748" s="26" t="n"/>
      <c r="P2748" s="21">
        <f>IF($C2748="","",IF(ISNA(MATCH($C2748,账户表,0)),"※这个账户不在【基础资料】的账户档案里",IF($B2748="","※没填日期，这一笔不会进任何月份的报表",IF(AND($F2748&lt;&gt;"",$G2748&lt;&gt;""),"※收入和支出不能同时填",IF(AND(N($F2748)=0,N($G2748)=0),"※收入和支出都没填",IF(OR(N($F2748)&lt;0,N($G2748)&lt;0),"※金额不能填负数，方向反了就换一列填",IF($D2748="","※没填收支类别，分类报表会漏掉这一笔",IF(ISNA(MATCH($D2748,类别表,0)),"※收支类别不在【基础资料】的清单里",IF(AND($L2748="内部转账",$M2748=""),"△内部转账要在「对方账户」写上另一头",IF(AND($L2748="内部转账",$M2748=$C2748),"※对方账户跟本账户是同一个",IF(AND($L2748&lt;&gt;"内部转账",$M2748&lt;&gt;""),"△填了对方账户，但类别不是内部转账",IF($H2748&lt;0,"△这一笔之后该账户余额成负数了，核一下",""))))))))))))</f>
        <v/>
      </c>
    </row>
    <row r="2749">
      <c r="A2749" s="17">
        <f>IF($C2749="","",COUNTA($C$5:$C2749))</f>
        <v/>
      </c>
      <c r="B2749" s="20" t="n"/>
      <c r="C2749" s="18" t="n"/>
      <c r="D2749" s="18" t="n"/>
      <c r="E2749" s="26" t="n"/>
      <c r="F2749" s="19" t="n"/>
      <c r="G2749" s="19" t="n"/>
      <c r="H2749" s="27">
        <f>IF($C2749="","",ROUND(SUMIF(账户表,$C2749,账户期初)+SUMIFS($F$5:F2749,$C$5:C2749,$C2749)-SUMIFS($G$5:G2749,$C$5:C2749,$C2749),2))</f>
        <v/>
      </c>
      <c r="I2749" s="18" t="n"/>
      <c r="J2749" s="18" t="n"/>
      <c r="K2749" s="28">
        <f>IF($B2749="","",--TEXT($B2749,"yyyymm"))</f>
        <v/>
      </c>
      <c r="L2749" s="29">
        <f>IF($D2749="","",IFERROR(INDEX(类别属性,MATCH($D2749,类别表,0)),""))</f>
        <v/>
      </c>
      <c r="M2749" s="18" t="n"/>
      <c r="N2749" s="18" t="n"/>
      <c r="O2749" s="26" t="n"/>
      <c r="P2749" s="21">
        <f>IF($C2749="","",IF(ISNA(MATCH($C2749,账户表,0)),"※这个账户不在【基础资料】的账户档案里",IF($B2749="","※没填日期，这一笔不会进任何月份的报表",IF(AND($F2749&lt;&gt;"",$G2749&lt;&gt;""),"※收入和支出不能同时填",IF(AND(N($F2749)=0,N($G2749)=0),"※收入和支出都没填",IF(OR(N($F2749)&lt;0,N($G2749)&lt;0),"※金额不能填负数，方向反了就换一列填",IF($D2749="","※没填收支类别，分类报表会漏掉这一笔",IF(ISNA(MATCH($D2749,类别表,0)),"※收支类别不在【基础资料】的清单里",IF(AND($L2749="内部转账",$M2749=""),"△内部转账要在「对方账户」写上另一头",IF(AND($L2749="内部转账",$M2749=$C2749),"※对方账户跟本账户是同一个",IF(AND($L2749&lt;&gt;"内部转账",$M2749&lt;&gt;""),"△填了对方账户，但类别不是内部转账",IF($H2749&lt;0,"△这一笔之后该账户余额成负数了，核一下",""))))))))))))</f>
        <v/>
      </c>
    </row>
    <row r="2750">
      <c r="A2750" s="17">
        <f>IF($C2750="","",COUNTA($C$5:$C2750))</f>
        <v/>
      </c>
      <c r="B2750" s="20" t="n"/>
      <c r="C2750" s="18" t="n"/>
      <c r="D2750" s="18" t="n"/>
      <c r="E2750" s="26" t="n"/>
      <c r="F2750" s="19" t="n"/>
      <c r="G2750" s="19" t="n"/>
      <c r="H2750" s="27">
        <f>IF($C2750="","",ROUND(SUMIF(账户表,$C2750,账户期初)+SUMIFS($F$5:F2750,$C$5:C2750,$C2750)-SUMIFS($G$5:G2750,$C$5:C2750,$C2750),2))</f>
        <v/>
      </c>
      <c r="I2750" s="18" t="n"/>
      <c r="J2750" s="18" t="n"/>
      <c r="K2750" s="28">
        <f>IF($B2750="","",--TEXT($B2750,"yyyymm"))</f>
        <v/>
      </c>
      <c r="L2750" s="29">
        <f>IF($D2750="","",IFERROR(INDEX(类别属性,MATCH($D2750,类别表,0)),""))</f>
        <v/>
      </c>
      <c r="M2750" s="18" t="n"/>
      <c r="N2750" s="18" t="n"/>
      <c r="O2750" s="26" t="n"/>
      <c r="P2750" s="21">
        <f>IF($C2750="","",IF(ISNA(MATCH($C2750,账户表,0)),"※这个账户不在【基础资料】的账户档案里",IF($B2750="","※没填日期，这一笔不会进任何月份的报表",IF(AND($F2750&lt;&gt;"",$G2750&lt;&gt;""),"※收入和支出不能同时填",IF(AND(N($F2750)=0,N($G2750)=0),"※收入和支出都没填",IF(OR(N($F2750)&lt;0,N($G2750)&lt;0),"※金额不能填负数，方向反了就换一列填",IF($D2750="","※没填收支类别，分类报表会漏掉这一笔",IF(ISNA(MATCH($D2750,类别表,0)),"※收支类别不在【基础资料】的清单里",IF(AND($L2750="内部转账",$M2750=""),"△内部转账要在「对方账户」写上另一头",IF(AND($L2750="内部转账",$M2750=$C2750),"※对方账户跟本账户是同一个",IF(AND($L2750&lt;&gt;"内部转账",$M2750&lt;&gt;""),"△填了对方账户，但类别不是内部转账",IF($H2750&lt;0,"△这一笔之后该账户余额成负数了，核一下",""))))))))))))</f>
        <v/>
      </c>
    </row>
    <row r="2751">
      <c r="A2751" s="17">
        <f>IF($C2751="","",COUNTA($C$5:$C2751))</f>
        <v/>
      </c>
      <c r="B2751" s="20" t="n"/>
      <c r="C2751" s="18" t="n"/>
      <c r="D2751" s="18" t="n"/>
      <c r="E2751" s="26" t="n"/>
      <c r="F2751" s="19" t="n"/>
      <c r="G2751" s="19" t="n"/>
      <c r="H2751" s="27">
        <f>IF($C2751="","",ROUND(SUMIF(账户表,$C2751,账户期初)+SUMIFS($F$5:F2751,$C$5:C2751,$C2751)-SUMIFS($G$5:G2751,$C$5:C2751,$C2751),2))</f>
        <v/>
      </c>
      <c r="I2751" s="18" t="n"/>
      <c r="J2751" s="18" t="n"/>
      <c r="K2751" s="28">
        <f>IF($B2751="","",--TEXT($B2751,"yyyymm"))</f>
        <v/>
      </c>
      <c r="L2751" s="29">
        <f>IF($D2751="","",IFERROR(INDEX(类别属性,MATCH($D2751,类别表,0)),""))</f>
        <v/>
      </c>
      <c r="M2751" s="18" t="n"/>
      <c r="N2751" s="18" t="n"/>
      <c r="O2751" s="26" t="n"/>
      <c r="P2751" s="21">
        <f>IF($C2751="","",IF(ISNA(MATCH($C2751,账户表,0)),"※这个账户不在【基础资料】的账户档案里",IF($B2751="","※没填日期，这一笔不会进任何月份的报表",IF(AND($F2751&lt;&gt;"",$G2751&lt;&gt;""),"※收入和支出不能同时填",IF(AND(N($F2751)=0,N($G2751)=0),"※收入和支出都没填",IF(OR(N($F2751)&lt;0,N($G2751)&lt;0),"※金额不能填负数，方向反了就换一列填",IF($D2751="","※没填收支类别，分类报表会漏掉这一笔",IF(ISNA(MATCH($D2751,类别表,0)),"※收支类别不在【基础资料】的清单里",IF(AND($L2751="内部转账",$M2751=""),"△内部转账要在「对方账户」写上另一头",IF(AND($L2751="内部转账",$M2751=$C2751),"※对方账户跟本账户是同一个",IF(AND($L2751&lt;&gt;"内部转账",$M2751&lt;&gt;""),"△填了对方账户，但类别不是内部转账",IF($H2751&lt;0,"△这一笔之后该账户余额成负数了，核一下",""))))))))))))</f>
        <v/>
      </c>
    </row>
    <row r="2752">
      <c r="A2752" s="17">
        <f>IF($C2752="","",COUNTA($C$5:$C2752))</f>
        <v/>
      </c>
      <c r="B2752" s="20" t="n"/>
      <c r="C2752" s="18" t="n"/>
      <c r="D2752" s="18" t="n"/>
      <c r="E2752" s="26" t="n"/>
      <c r="F2752" s="19" t="n"/>
      <c r="G2752" s="19" t="n"/>
      <c r="H2752" s="27">
        <f>IF($C2752="","",ROUND(SUMIF(账户表,$C2752,账户期初)+SUMIFS($F$5:F2752,$C$5:C2752,$C2752)-SUMIFS($G$5:G2752,$C$5:C2752,$C2752),2))</f>
        <v/>
      </c>
      <c r="I2752" s="18" t="n"/>
      <c r="J2752" s="18" t="n"/>
      <c r="K2752" s="28">
        <f>IF($B2752="","",--TEXT($B2752,"yyyymm"))</f>
        <v/>
      </c>
      <c r="L2752" s="29">
        <f>IF($D2752="","",IFERROR(INDEX(类别属性,MATCH($D2752,类别表,0)),""))</f>
        <v/>
      </c>
      <c r="M2752" s="18" t="n"/>
      <c r="N2752" s="18" t="n"/>
      <c r="O2752" s="26" t="n"/>
      <c r="P2752" s="21">
        <f>IF($C2752="","",IF(ISNA(MATCH($C2752,账户表,0)),"※这个账户不在【基础资料】的账户档案里",IF($B2752="","※没填日期，这一笔不会进任何月份的报表",IF(AND($F2752&lt;&gt;"",$G2752&lt;&gt;""),"※收入和支出不能同时填",IF(AND(N($F2752)=0,N($G2752)=0),"※收入和支出都没填",IF(OR(N($F2752)&lt;0,N($G2752)&lt;0),"※金额不能填负数，方向反了就换一列填",IF($D2752="","※没填收支类别，分类报表会漏掉这一笔",IF(ISNA(MATCH($D2752,类别表,0)),"※收支类别不在【基础资料】的清单里",IF(AND($L2752="内部转账",$M2752=""),"△内部转账要在「对方账户」写上另一头",IF(AND($L2752="内部转账",$M2752=$C2752),"※对方账户跟本账户是同一个",IF(AND($L2752&lt;&gt;"内部转账",$M2752&lt;&gt;""),"△填了对方账户，但类别不是内部转账",IF($H2752&lt;0,"△这一笔之后该账户余额成负数了，核一下",""))))))))))))</f>
        <v/>
      </c>
    </row>
    <row r="2753">
      <c r="A2753" s="17">
        <f>IF($C2753="","",COUNTA($C$5:$C2753))</f>
        <v/>
      </c>
      <c r="B2753" s="20" t="n"/>
      <c r="C2753" s="18" t="n"/>
      <c r="D2753" s="18" t="n"/>
      <c r="E2753" s="26" t="n"/>
      <c r="F2753" s="19" t="n"/>
      <c r="G2753" s="19" t="n"/>
      <c r="H2753" s="27">
        <f>IF($C2753="","",ROUND(SUMIF(账户表,$C2753,账户期初)+SUMIFS($F$5:F2753,$C$5:C2753,$C2753)-SUMIFS($G$5:G2753,$C$5:C2753,$C2753),2))</f>
        <v/>
      </c>
      <c r="I2753" s="18" t="n"/>
      <c r="J2753" s="18" t="n"/>
      <c r="K2753" s="28">
        <f>IF($B2753="","",--TEXT($B2753,"yyyymm"))</f>
        <v/>
      </c>
      <c r="L2753" s="29">
        <f>IF($D2753="","",IFERROR(INDEX(类别属性,MATCH($D2753,类别表,0)),""))</f>
        <v/>
      </c>
      <c r="M2753" s="18" t="n"/>
      <c r="N2753" s="18" t="n"/>
      <c r="O2753" s="26" t="n"/>
      <c r="P2753" s="21">
        <f>IF($C2753="","",IF(ISNA(MATCH($C2753,账户表,0)),"※这个账户不在【基础资料】的账户档案里",IF($B2753="","※没填日期，这一笔不会进任何月份的报表",IF(AND($F2753&lt;&gt;"",$G2753&lt;&gt;""),"※收入和支出不能同时填",IF(AND(N($F2753)=0,N($G2753)=0),"※收入和支出都没填",IF(OR(N($F2753)&lt;0,N($G2753)&lt;0),"※金额不能填负数，方向反了就换一列填",IF($D2753="","※没填收支类别，分类报表会漏掉这一笔",IF(ISNA(MATCH($D2753,类别表,0)),"※收支类别不在【基础资料】的清单里",IF(AND($L2753="内部转账",$M2753=""),"△内部转账要在「对方账户」写上另一头",IF(AND($L2753="内部转账",$M2753=$C2753),"※对方账户跟本账户是同一个",IF(AND($L2753&lt;&gt;"内部转账",$M2753&lt;&gt;""),"△填了对方账户，但类别不是内部转账",IF($H2753&lt;0,"△这一笔之后该账户余额成负数了，核一下",""))))))))))))</f>
        <v/>
      </c>
    </row>
    <row r="2754">
      <c r="A2754" s="17">
        <f>IF($C2754="","",COUNTA($C$5:$C2754))</f>
        <v/>
      </c>
      <c r="B2754" s="20" t="n"/>
      <c r="C2754" s="18" t="n"/>
      <c r="D2754" s="18" t="n"/>
      <c r="E2754" s="26" t="n"/>
      <c r="F2754" s="19" t="n"/>
      <c r="G2754" s="19" t="n"/>
      <c r="H2754" s="27">
        <f>IF($C2754="","",ROUND(SUMIF(账户表,$C2754,账户期初)+SUMIFS($F$5:F2754,$C$5:C2754,$C2754)-SUMIFS($G$5:G2754,$C$5:C2754,$C2754),2))</f>
        <v/>
      </c>
      <c r="I2754" s="18" t="n"/>
      <c r="J2754" s="18" t="n"/>
      <c r="K2754" s="28">
        <f>IF($B2754="","",--TEXT($B2754,"yyyymm"))</f>
        <v/>
      </c>
      <c r="L2754" s="29">
        <f>IF($D2754="","",IFERROR(INDEX(类别属性,MATCH($D2754,类别表,0)),""))</f>
        <v/>
      </c>
      <c r="M2754" s="18" t="n"/>
      <c r="N2754" s="18" t="n"/>
      <c r="O2754" s="26" t="n"/>
      <c r="P2754" s="21">
        <f>IF($C2754="","",IF(ISNA(MATCH($C2754,账户表,0)),"※这个账户不在【基础资料】的账户档案里",IF($B2754="","※没填日期，这一笔不会进任何月份的报表",IF(AND($F2754&lt;&gt;"",$G2754&lt;&gt;""),"※收入和支出不能同时填",IF(AND(N($F2754)=0,N($G2754)=0),"※收入和支出都没填",IF(OR(N($F2754)&lt;0,N($G2754)&lt;0),"※金额不能填负数，方向反了就换一列填",IF($D2754="","※没填收支类别，分类报表会漏掉这一笔",IF(ISNA(MATCH($D2754,类别表,0)),"※收支类别不在【基础资料】的清单里",IF(AND($L2754="内部转账",$M2754=""),"△内部转账要在「对方账户」写上另一头",IF(AND($L2754="内部转账",$M2754=$C2754),"※对方账户跟本账户是同一个",IF(AND($L2754&lt;&gt;"内部转账",$M2754&lt;&gt;""),"△填了对方账户，但类别不是内部转账",IF($H2754&lt;0,"△这一笔之后该账户余额成负数了，核一下",""))))))))))))</f>
        <v/>
      </c>
    </row>
    <row r="2755">
      <c r="A2755" s="17">
        <f>IF($C2755="","",COUNTA($C$5:$C2755))</f>
        <v/>
      </c>
      <c r="B2755" s="20" t="n"/>
      <c r="C2755" s="18" t="n"/>
      <c r="D2755" s="18" t="n"/>
      <c r="E2755" s="26" t="n"/>
      <c r="F2755" s="19" t="n"/>
      <c r="G2755" s="19" t="n"/>
      <c r="H2755" s="27">
        <f>IF($C2755="","",ROUND(SUMIF(账户表,$C2755,账户期初)+SUMIFS($F$5:F2755,$C$5:C2755,$C2755)-SUMIFS($G$5:G2755,$C$5:C2755,$C2755),2))</f>
        <v/>
      </c>
      <c r="I2755" s="18" t="n"/>
      <c r="J2755" s="18" t="n"/>
      <c r="K2755" s="28">
        <f>IF($B2755="","",--TEXT($B2755,"yyyymm"))</f>
        <v/>
      </c>
      <c r="L2755" s="29">
        <f>IF($D2755="","",IFERROR(INDEX(类别属性,MATCH($D2755,类别表,0)),""))</f>
        <v/>
      </c>
      <c r="M2755" s="18" t="n"/>
      <c r="N2755" s="18" t="n"/>
      <c r="O2755" s="26" t="n"/>
      <c r="P2755" s="21">
        <f>IF($C2755="","",IF(ISNA(MATCH($C2755,账户表,0)),"※这个账户不在【基础资料】的账户档案里",IF($B2755="","※没填日期，这一笔不会进任何月份的报表",IF(AND($F2755&lt;&gt;"",$G2755&lt;&gt;""),"※收入和支出不能同时填",IF(AND(N($F2755)=0,N($G2755)=0),"※收入和支出都没填",IF(OR(N($F2755)&lt;0,N($G2755)&lt;0),"※金额不能填负数，方向反了就换一列填",IF($D2755="","※没填收支类别，分类报表会漏掉这一笔",IF(ISNA(MATCH($D2755,类别表,0)),"※收支类别不在【基础资料】的清单里",IF(AND($L2755="内部转账",$M2755=""),"△内部转账要在「对方账户」写上另一头",IF(AND($L2755="内部转账",$M2755=$C2755),"※对方账户跟本账户是同一个",IF(AND($L2755&lt;&gt;"内部转账",$M2755&lt;&gt;""),"△填了对方账户，但类别不是内部转账",IF($H2755&lt;0,"△这一笔之后该账户余额成负数了，核一下",""))))))))))))</f>
        <v/>
      </c>
    </row>
    <row r="2756">
      <c r="A2756" s="17">
        <f>IF($C2756="","",COUNTA($C$5:$C2756))</f>
        <v/>
      </c>
      <c r="B2756" s="20" t="n"/>
      <c r="C2756" s="18" t="n"/>
      <c r="D2756" s="18" t="n"/>
      <c r="E2756" s="26" t="n"/>
      <c r="F2756" s="19" t="n"/>
      <c r="G2756" s="19" t="n"/>
      <c r="H2756" s="27">
        <f>IF($C2756="","",ROUND(SUMIF(账户表,$C2756,账户期初)+SUMIFS($F$5:F2756,$C$5:C2756,$C2756)-SUMIFS($G$5:G2756,$C$5:C2756,$C2756),2))</f>
        <v/>
      </c>
      <c r="I2756" s="18" t="n"/>
      <c r="J2756" s="18" t="n"/>
      <c r="K2756" s="28">
        <f>IF($B2756="","",--TEXT($B2756,"yyyymm"))</f>
        <v/>
      </c>
      <c r="L2756" s="29">
        <f>IF($D2756="","",IFERROR(INDEX(类别属性,MATCH($D2756,类别表,0)),""))</f>
        <v/>
      </c>
      <c r="M2756" s="18" t="n"/>
      <c r="N2756" s="18" t="n"/>
      <c r="O2756" s="26" t="n"/>
      <c r="P2756" s="21">
        <f>IF($C2756="","",IF(ISNA(MATCH($C2756,账户表,0)),"※这个账户不在【基础资料】的账户档案里",IF($B2756="","※没填日期，这一笔不会进任何月份的报表",IF(AND($F2756&lt;&gt;"",$G2756&lt;&gt;""),"※收入和支出不能同时填",IF(AND(N($F2756)=0,N($G2756)=0),"※收入和支出都没填",IF(OR(N($F2756)&lt;0,N($G2756)&lt;0),"※金额不能填负数，方向反了就换一列填",IF($D2756="","※没填收支类别，分类报表会漏掉这一笔",IF(ISNA(MATCH($D2756,类别表,0)),"※收支类别不在【基础资料】的清单里",IF(AND($L2756="内部转账",$M2756=""),"△内部转账要在「对方账户」写上另一头",IF(AND($L2756="内部转账",$M2756=$C2756),"※对方账户跟本账户是同一个",IF(AND($L2756&lt;&gt;"内部转账",$M2756&lt;&gt;""),"△填了对方账户，但类别不是内部转账",IF($H2756&lt;0,"△这一笔之后该账户余额成负数了，核一下",""))))))))))))</f>
        <v/>
      </c>
    </row>
    <row r="2757">
      <c r="A2757" s="17">
        <f>IF($C2757="","",COUNTA($C$5:$C2757))</f>
        <v/>
      </c>
      <c r="B2757" s="20" t="n"/>
      <c r="C2757" s="18" t="n"/>
      <c r="D2757" s="18" t="n"/>
      <c r="E2757" s="26" t="n"/>
      <c r="F2757" s="19" t="n"/>
      <c r="G2757" s="19" t="n"/>
      <c r="H2757" s="27">
        <f>IF($C2757="","",ROUND(SUMIF(账户表,$C2757,账户期初)+SUMIFS($F$5:F2757,$C$5:C2757,$C2757)-SUMIFS($G$5:G2757,$C$5:C2757,$C2757),2))</f>
        <v/>
      </c>
      <c r="I2757" s="18" t="n"/>
      <c r="J2757" s="18" t="n"/>
      <c r="K2757" s="28">
        <f>IF($B2757="","",--TEXT($B2757,"yyyymm"))</f>
        <v/>
      </c>
      <c r="L2757" s="29">
        <f>IF($D2757="","",IFERROR(INDEX(类别属性,MATCH($D2757,类别表,0)),""))</f>
        <v/>
      </c>
      <c r="M2757" s="18" t="n"/>
      <c r="N2757" s="18" t="n"/>
      <c r="O2757" s="26" t="n"/>
      <c r="P2757" s="21">
        <f>IF($C2757="","",IF(ISNA(MATCH($C2757,账户表,0)),"※这个账户不在【基础资料】的账户档案里",IF($B2757="","※没填日期，这一笔不会进任何月份的报表",IF(AND($F2757&lt;&gt;"",$G2757&lt;&gt;""),"※收入和支出不能同时填",IF(AND(N($F2757)=0,N($G2757)=0),"※收入和支出都没填",IF(OR(N($F2757)&lt;0,N($G2757)&lt;0),"※金额不能填负数，方向反了就换一列填",IF($D2757="","※没填收支类别，分类报表会漏掉这一笔",IF(ISNA(MATCH($D2757,类别表,0)),"※收支类别不在【基础资料】的清单里",IF(AND($L2757="内部转账",$M2757=""),"△内部转账要在「对方账户」写上另一头",IF(AND($L2757="内部转账",$M2757=$C2757),"※对方账户跟本账户是同一个",IF(AND($L2757&lt;&gt;"内部转账",$M2757&lt;&gt;""),"△填了对方账户，但类别不是内部转账",IF($H2757&lt;0,"△这一笔之后该账户余额成负数了，核一下",""))))))))))))</f>
        <v/>
      </c>
    </row>
    <row r="2758">
      <c r="A2758" s="17">
        <f>IF($C2758="","",COUNTA($C$5:$C2758))</f>
        <v/>
      </c>
      <c r="B2758" s="20" t="n"/>
      <c r="C2758" s="18" t="n"/>
      <c r="D2758" s="18" t="n"/>
      <c r="E2758" s="26" t="n"/>
      <c r="F2758" s="19" t="n"/>
      <c r="G2758" s="19" t="n"/>
      <c r="H2758" s="27">
        <f>IF($C2758="","",ROUND(SUMIF(账户表,$C2758,账户期初)+SUMIFS($F$5:F2758,$C$5:C2758,$C2758)-SUMIFS($G$5:G2758,$C$5:C2758,$C2758),2))</f>
        <v/>
      </c>
      <c r="I2758" s="18" t="n"/>
      <c r="J2758" s="18" t="n"/>
      <c r="K2758" s="28">
        <f>IF($B2758="","",--TEXT($B2758,"yyyymm"))</f>
        <v/>
      </c>
      <c r="L2758" s="29">
        <f>IF($D2758="","",IFERROR(INDEX(类别属性,MATCH($D2758,类别表,0)),""))</f>
        <v/>
      </c>
      <c r="M2758" s="18" t="n"/>
      <c r="N2758" s="18" t="n"/>
      <c r="O2758" s="26" t="n"/>
      <c r="P2758" s="21">
        <f>IF($C2758="","",IF(ISNA(MATCH($C2758,账户表,0)),"※这个账户不在【基础资料】的账户档案里",IF($B2758="","※没填日期，这一笔不会进任何月份的报表",IF(AND($F2758&lt;&gt;"",$G2758&lt;&gt;""),"※收入和支出不能同时填",IF(AND(N($F2758)=0,N($G2758)=0),"※收入和支出都没填",IF(OR(N($F2758)&lt;0,N($G2758)&lt;0),"※金额不能填负数，方向反了就换一列填",IF($D2758="","※没填收支类别，分类报表会漏掉这一笔",IF(ISNA(MATCH($D2758,类别表,0)),"※收支类别不在【基础资料】的清单里",IF(AND($L2758="内部转账",$M2758=""),"△内部转账要在「对方账户」写上另一头",IF(AND($L2758="内部转账",$M2758=$C2758),"※对方账户跟本账户是同一个",IF(AND($L2758&lt;&gt;"内部转账",$M2758&lt;&gt;""),"△填了对方账户，但类别不是内部转账",IF($H2758&lt;0,"△这一笔之后该账户余额成负数了，核一下",""))))))))))))</f>
        <v/>
      </c>
    </row>
    <row r="2759">
      <c r="A2759" s="17">
        <f>IF($C2759="","",COUNTA($C$5:$C2759))</f>
        <v/>
      </c>
      <c r="B2759" s="20" t="n"/>
      <c r="C2759" s="18" t="n"/>
      <c r="D2759" s="18" t="n"/>
      <c r="E2759" s="26" t="n"/>
      <c r="F2759" s="19" t="n"/>
      <c r="G2759" s="19" t="n"/>
      <c r="H2759" s="27">
        <f>IF($C2759="","",ROUND(SUMIF(账户表,$C2759,账户期初)+SUMIFS($F$5:F2759,$C$5:C2759,$C2759)-SUMIFS($G$5:G2759,$C$5:C2759,$C2759),2))</f>
        <v/>
      </c>
      <c r="I2759" s="18" t="n"/>
      <c r="J2759" s="18" t="n"/>
      <c r="K2759" s="28">
        <f>IF($B2759="","",--TEXT($B2759,"yyyymm"))</f>
        <v/>
      </c>
      <c r="L2759" s="29">
        <f>IF($D2759="","",IFERROR(INDEX(类别属性,MATCH($D2759,类别表,0)),""))</f>
        <v/>
      </c>
      <c r="M2759" s="18" t="n"/>
      <c r="N2759" s="18" t="n"/>
      <c r="O2759" s="26" t="n"/>
      <c r="P2759" s="21">
        <f>IF($C2759="","",IF(ISNA(MATCH($C2759,账户表,0)),"※这个账户不在【基础资料】的账户档案里",IF($B2759="","※没填日期，这一笔不会进任何月份的报表",IF(AND($F2759&lt;&gt;"",$G2759&lt;&gt;""),"※收入和支出不能同时填",IF(AND(N($F2759)=0,N($G2759)=0),"※收入和支出都没填",IF(OR(N($F2759)&lt;0,N($G2759)&lt;0),"※金额不能填负数，方向反了就换一列填",IF($D2759="","※没填收支类别，分类报表会漏掉这一笔",IF(ISNA(MATCH($D2759,类别表,0)),"※收支类别不在【基础资料】的清单里",IF(AND($L2759="内部转账",$M2759=""),"△内部转账要在「对方账户」写上另一头",IF(AND($L2759="内部转账",$M2759=$C2759),"※对方账户跟本账户是同一个",IF(AND($L2759&lt;&gt;"内部转账",$M2759&lt;&gt;""),"△填了对方账户，但类别不是内部转账",IF($H2759&lt;0,"△这一笔之后该账户余额成负数了，核一下",""))))))))))))</f>
        <v/>
      </c>
    </row>
    <row r="2760">
      <c r="A2760" s="17">
        <f>IF($C2760="","",COUNTA($C$5:$C2760))</f>
        <v/>
      </c>
      <c r="B2760" s="20" t="n"/>
      <c r="C2760" s="18" t="n"/>
      <c r="D2760" s="18" t="n"/>
      <c r="E2760" s="26" t="n"/>
      <c r="F2760" s="19" t="n"/>
      <c r="G2760" s="19" t="n"/>
      <c r="H2760" s="27">
        <f>IF($C2760="","",ROUND(SUMIF(账户表,$C2760,账户期初)+SUMIFS($F$5:F2760,$C$5:C2760,$C2760)-SUMIFS($G$5:G2760,$C$5:C2760,$C2760),2))</f>
        <v/>
      </c>
      <c r="I2760" s="18" t="n"/>
      <c r="J2760" s="18" t="n"/>
      <c r="K2760" s="28">
        <f>IF($B2760="","",--TEXT($B2760,"yyyymm"))</f>
        <v/>
      </c>
      <c r="L2760" s="29">
        <f>IF($D2760="","",IFERROR(INDEX(类别属性,MATCH($D2760,类别表,0)),""))</f>
        <v/>
      </c>
      <c r="M2760" s="18" t="n"/>
      <c r="N2760" s="18" t="n"/>
      <c r="O2760" s="26" t="n"/>
      <c r="P2760" s="21">
        <f>IF($C2760="","",IF(ISNA(MATCH($C2760,账户表,0)),"※这个账户不在【基础资料】的账户档案里",IF($B2760="","※没填日期，这一笔不会进任何月份的报表",IF(AND($F2760&lt;&gt;"",$G2760&lt;&gt;""),"※收入和支出不能同时填",IF(AND(N($F2760)=0,N($G2760)=0),"※收入和支出都没填",IF(OR(N($F2760)&lt;0,N($G2760)&lt;0),"※金额不能填负数，方向反了就换一列填",IF($D2760="","※没填收支类别，分类报表会漏掉这一笔",IF(ISNA(MATCH($D2760,类别表,0)),"※收支类别不在【基础资料】的清单里",IF(AND($L2760="内部转账",$M2760=""),"△内部转账要在「对方账户」写上另一头",IF(AND($L2760="内部转账",$M2760=$C2760),"※对方账户跟本账户是同一个",IF(AND($L2760&lt;&gt;"内部转账",$M2760&lt;&gt;""),"△填了对方账户，但类别不是内部转账",IF($H2760&lt;0,"△这一笔之后该账户余额成负数了，核一下",""))))))))))))</f>
        <v/>
      </c>
    </row>
    <row r="2761">
      <c r="A2761" s="17">
        <f>IF($C2761="","",COUNTA($C$5:$C2761))</f>
        <v/>
      </c>
      <c r="B2761" s="20" t="n"/>
      <c r="C2761" s="18" t="n"/>
      <c r="D2761" s="18" t="n"/>
      <c r="E2761" s="26" t="n"/>
      <c r="F2761" s="19" t="n"/>
      <c r="G2761" s="19" t="n"/>
      <c r="H2761" s="27">
        <f>IF($C2761="","",ROUND(SUMIF(账户表,$C2761,账户期初)+SUMIFS($F$5:F2761,$C$5:C2761,$C2761)-SUMIFS($G$5:G2761,$C$5:C2761,$C2761),2))</f>
        <v/>
      </c>
      <c r="I2761" s="18" t="n"/>
      <c r="J2761" s="18" t="n"/>
      <c r="K2761" s="28">
        <f>IF($B2761="","",--TEXT($B2761,"yyyymm"))</f>
        <v/>
      </c>
      <c r="L2761" s="29">
        <f>IF($D2761="","",IFERROR(INDEX(类别属性,MATCH($D2761,类别表,0)),""))</f>
        <v/>
      </c>
      <c r="M2761" s="18" t="n"/>
      <c r="N2761" s="18" t="n"/>
      <c r="O2761" s="26" t="n"/>
      <c r="P2761" s="21">
        <f>IF($C2761="","",IF(ISNA(MATCH($C2761,账户表,0)),"※这个账户不在【基础资料】的账户档案里",IF($B2761="","※没填日期，这一笔不会进任何月份的报表",IF(AND($F2761&lt;&gt;"",$G2761&lt;&gt;""),"※收入和支出不能同时填",IF(AND(N($F2761)=0,N($G2761)=0),"※收入和支出都没填",IF(OR(N($F2761)&lt;0,N($G2761)&lt;0),"※金额不能填负数，方向反了就换一列填",IF($D2761="","※没填收支类别，分类报表会漏掉这一笔",IF(ISNA(MATCH($D2761,类别表,0)),"※收支类别不在【基础资料】的清单里",IF(AND($L2761="内部转账",$M2761=""),"△内部转账要在「对方账户」写上另一头",IF(AND($L2761="内部转账",$M2761=$C2761),"※对方账户跟本账户是同一个",IF(AND($L2761&lt;&gt;"内部转账",$M2761&lt;&gt;""),"△填了对方账户，但类别不是内部转账",IF($H2761&lt;0,"△这一笔之后该账户余额成负数了，核一下",""))))))))))))</f>
        <v/>
      </c>
    </row>
    <row r="2762">
      <c r="A2762" s="17">
        <f>IF($C2762="","",COUNTA($C$5:$C2762))</f>
        <v/>
      </c>
      <c r="B2762" s="20" t="n"/>
      <c r="C2762" s="18" t="n"/>
      <c r="D2762" s="18" t="n"/>
      <c r="E2762" s="26" t="n"/>
      <c r="F2762" s="19" t="n"/>
      <c r="G2762" s="19" t="n"/>
      <c r="H2762" s="27">
        <f>IF($C2762="","",ROUND(SUMIF(账户表,$C2762,账户期初)+SUMIFS($F$5:F2762,$C$5:C2762,$C2762)-SUMIFS($G$5:G2762,$C$5:C2762,$C2762),2))</f>
        <v/>
      </c>
      <c r="I2762" s="18" t="n"/>
      <c r="J2762" s="18" t="n"/>
      <c r="K2762" s="28">
        <f>IF($B2762="","",--TEXT($B2762,"yyyymm"))</f>
        <v/>
      </c>
      <c r="L2762" s="29">
        <f>IF($D2762="","",IFERROR(INDEX(类别属性,MATCH($D2762,类别表,0)),""))</f>
        <v/>
      </c>
      <c r="M2762" s="18" t="n"/>
      <c r="N2762" s="18" t="n"/>
      <c r="O2762" s="26" t="n"/>
      <c r="P2762" s="21">
        <f>IF($C2762="","",IF(ISNA(MATCH($C2762,账户表,0)),"※这个账户不在【基础资料】的账户档案里",IF($B2762="","※没填日期，这一笔不会进任何月份的报表",IF(AND($F2762&lt;&gt;"",$G2762&lt;&gt;""),"※收入和支出不能同时填",IF(AND(N($F2762)=0,N($G2762)=0),"※收入和支出都没填",IF(OR(N($F2762)&lt;0,N($G2762)&lt;0),"※金额不能填负数，方向反了就换一列填",IF($D2762="","※没填收支类别，分类报表会漏掉这一笔",IF(ISNA(MATCH($D2762,类别表,0)),"※收支类别不在【基础资料】的清单里",IF(AND($L2762="内部转账",$M2762=""),"△内部转账要在「对方账户」写上另一头",IF(AND($L2762="内部转账",$M2762=$C2762),"※对方账户跟本账户是同一个",IF(AND($L2762&lt;&gt;"内部转账",$M2762&lt;&gt;""),"△填了对方账户，但类别不是内部转账",IF($H2762&lt;0,"△这一笔之后该账户余额成负数了，核一下",""))))))))))))</f>
        <v/>
      </c>
    </row>
    <row r="2763">
      <c r="A2763" s="17">
        <f>IF($C2763="","",COUNTA($C$5:$C2763))</f>
        <v/>
      </c>
      <c r="B2763" s="20" t="n"/>
      <c r="C2763" s="18" t="n"/>
      <c r="D2763" s="18" t="n"/>
      <c r="E2763" s="26" t="n"/>
      <c r="F2763" s="19" t="n"/>
      <c r="G2763" s="19" t="n"/>
      <c r="H2763" s="27">
        <f>IF($C2763="","",ROUND(SUMIF(账户表,$C2763,账户期初)+SUMIFS($F$5:F2763,$C$5:C2763,$C2763)-SUMIFS($G$5:G2763,$C$5:C2763,$C2763),2))</f>
        <v/>
      </c>
      <c r="I2763" s="18" t="n"/>
      <c r="J2763" s="18" t="n"/>
      <c r="K2763" s="28">
        <f>IF($B2763="","",--TEXT($B2763,"yyyymm"))</f>
        <v/>
      </c>
      <c r="L2763" s="29">
        <f>IF($D2763="","",IFERROR(INDEX(类别属性,MATCH($D2763,类别表,0)),""))</f>
        <v/>
      </c>
      <c r="M2763" s="18" t="n"/>
      <c r="N2763" s="18" t="n"/>
      <c r="O2763" s="26" t="n"/>
      <c r="P2763" s="21">
        <f>IF($C2763="","",IF(ISNA(MATCH($C2763,账户表,0)),"※这个账户不在【基础资料】的账户档案里",IF($B2763="","※没填日期，这一笔不会进任何月份的报表",IF(AND($F2763&lt;&gt;"",$G2763&lt;&gt;""),"※收入和支出不能同时填",IF(AND(N($F2763)=0,N($G2763)=0),"※收入和支出都没填",IF(OR(N($F2763)&lt;0,N($G2763)&lt;0),"※金额不能填负数，方向反了就换一列填",IF($D2763="","※没填收支类别，分类报表会漏掉这一笔",IF(ISNA(MATCH($D2763,类别表,0)),"※收支类别不在【基础资料】的清单里",IF(AND($L2763="内部转账",$M2763=""),"△内部转账要在「对方账户」写上另一头",IF(AND($L2763="内部转账",$M2763=$C2763),"※对方账户跟本账户是同一个",IF(AND($L2763&lt;&gt;"内部转账",$M2763&lt;&gt;""),"△填了对方账户，但类别不是内部转账",IF($H2763&lt;0,"△这一笔之后该账户余额成负数了，核一下",""))))))))))))</f>
        <v/>
      </c>
    </row>
    <row r="2764">
      <c r="A2764" s="17">
        <f>IF($C2764="","",COUNTA($C$5:$C2764))</f>
        <v/>
      </c>
      <c r="B2764" s="20" t="n"/>
      <c r="C2764" s="18" t="n"/>
      <c r="D2764" s="18" t="n"/>
      <c r="E2764" s="26" t="n"/>
      <c r="F2764" s="19" t="n"/>
      <c r="G2764" s="19" t="n"/>
      <c r="H2764" s="27">
        <f>IF($C2764="","",ROUND(SUMIF(账户表,$C2764,账户期初)+SUMIFS($F$5:F2764,$C$5:C2764,$C2764)-SUMIFS($G$5:G2764,$C$5:C2764,$C2764),2))</f>
        <v/>
      </c>
      <c r="I2764" s="18" t="n"/>
      <c r="J2764" s="18" t="n"/>
      <c r="K2764" s="28">
        <f>IF($B2764="","",--TEXT($B2764,"yyyymm"))</f>
        <v/>
      </c>
      <c r="L2764" s="29">
        <f>IF($D2764="","",IFERROR(INDEX(类别属性,MATCH($D2764,类别表,0)),""))</f>
        <v/>
      </c>
      <c r="M2764" s="18" t="n"/>
      <c r="N2764" s="18" t="n"/>
      <c r="O2764" s="26" t="n"/>
      <c r="P2764" s="21">
        <f>IF($C2764="","",IF(ISNA(MATCH($C2764,账户表,0)),"※这个账户不在【基础资料】的账户档案里",IF($B2764="","※没填日期，这一笔不会进任何月份的报表",IF(AND($F2764&lt;&gt;"",$G2764&lt;&gt;""),"※收入和支出不能同时填",IF(AND(N($F2764)=0,N($G2764)=0),"※收入和支出都没填",IF(OR(N($F2764)&lt;0,N($G2764)&lt;0),"※金额不能填负数，方向反了就换一列填",IF($D2764="","※没填收支类别，分类报表会漏掉这一笔",IF(ISNA(MATCH($D2764,类别表,0)),"※收支类别不在【基础资料】的清单里",IF(AND($L2764="内部转账",$M2764=""),"△内部转账要在「对方账户」写上另一头",IF(AND($L2764="内部转账",$M2764=$C2764),"※对方账户跟本账户是同一个",IF(AND($L2764&lt;&gt;"内部转账",$M2764&lt;&gt;""),"△填了对方账户，但类别不是内部转账",IF($H2764&lt;0,"△这一笔之后该账户余额成负数了，核一下",""))))))))))))</f>
        <v/>
      </c>
    </row>
    <row r="2765">
      <c r="A2765" s="17">
        <f>IF($C2765="","",COUNTA($C$5:$C2765))</f>
        <v/>
      </c>
      <c r="B2765" s="20" t="n"/>
      <c r="C2765" s="18" t="n"/>
      <c r="D2765" s="18" t="n"/>
      <c r="E2765" s="26" t="n"/>
      <c r="F2765" s="19" t="n"/>
      <c r="G2765" s="19" t="n"/>
      <c r="H2765" s="27">
        <f>IF($C2765="","",ROUND(SUMIF(账户表,$C2765,账户期初)+SUMIFS($F$5:F2765,$C$5:C2765,$C2765)-SUMIFS($G$5:G2765,$C$5:C2765,$C2765),2))</f>
        <v/>
      </c>
      <c r="I2765" s="18" t="n"/>
      <c r="J2765" s="18" t="n"/>
      <c r="K2765" s="28">
        <f>IF($B2765="","",--TEXT($B2765,"yyyymm"))</f>
        <v/>
      </c>
      <c r="L2765" s="29">
        <f>IF($D2765="","",IFERROR(INDEX(类别属性,MATCH($D2765,类别表,0)),""))</f>
        <v/>
      </c>
      <c r="M2765" s="18" t="n"/>
      <c r="N2765" s="18" t="n"/>
      <c r="O2765" s="26" t="n"/>
      <c r="P2765" s="21">
        <f>IF($C2765="","",IF(ISNA(MATCH($C2765,账户表,0)),"※这个账户不在【基础资料】的账户档案里",IF($B2765="","※没填日期，这一笔不会进任何月份的报表",IF(AND($F2765&lt;&gt;"",$G2765&lt;&gt;""),"※收入和支出不能同时填",IF(AND(N($F2765)=0,N($G2765)=0),"※收入和支出都没填",IF(OR(N($F2765)&lt;0,N($G2765)&lt;0),"※金额不能填负数，方向反了就换一列填",IF($D2765="","※没填收支类别，分类报表会漏掉这一笔",IF(ISNA(MATCH($D2765,类别表,0)),"※收支类别不在【基础资料】的清单里",IF(AND($L2765="内部转账",$M2765=""),"△内部转账要在「对方账户」写上另一头",IF(AND($L2765="内部转账",$M2765=$C2765),"※对方账户跟本账户是同一个",IF(AND($L2765&lt;&gt;"内部转账",$M2765&lt;&gt;""),"△填了对方账户，但类别不是内部转账",IF($H2765&lt;0,"△这一笔之后该账户余额成负数了，核一下",""))))))))))))</f>
        <v/>
      </c>
    </row>
    <row r="2766">
      <c r="A2766" s="17">
        <f>IF($C2766="","",COUNTA($C$5:$C2766))</f>
        <v/>
      </c>
      <c r="B2766" s="20" t="n"/>
      <c r="C2766" s="18" t="n"/>
      <c r="D2766" s="18" t="n"/>
      <c r="E2766" s="26" t="n"/>
      <c r="F2766" s="19" t="n"/>
      <c r="G2766" s="19" t="n"/>
      <c r="H2766" s="27">
        <f>IF($C2766="","",ROUND(SUMIF(账户表,$C2766,账户期初)+SUMIFS($F$5:F2766,$C$5:C2766,$C2766)-SUMIFS($G$5:G2766,$C$5:C2766,$C2766),2))</f>
        <v/>
      </c>
      <c r="I2766" s="18" t="n"/>
      <c r="J2766" s="18" t="n"/>
      <c r="K2766" s="28">
        <f>IF($B2766="","",--TEXT($B2766,"yyyymm"))</f>
        <v/>
      </c>
      <c r="L2766" s="29">
        <f>IF($D2766="","",IFERROR(INDEX(类别属性,MATCH($D2766,类别表,0)),""))</f>
        <v/>
      </c>
      <c r="M2766" s="18" t="n"/>
      <c r="N2766" s="18" t="n"/>
      <c r="O2766" s="26" t="n"/>
      <c r="P2766" s="21">
        <f>IF($C2766="","",IF(ISNA(MATCH($C2766,账户表,0)),"※这个账户不在【基础资料】的账户档案里",IF($B2766="","※没填日期，这一笔不会进任何月份的报表",IF(AND($F2766&lt;&gt;"",$G2766&lt;&gt;""),"※收入和支出不能同时填",IF(AND(N($F2766)=0,N($G2766)=0),"※收入和支出都没填",IF(OR(N($F2766)&lt;0,N($G2766)&lt;0),"※金额不能填负数，方向反了就换一列填",IF($D2766="","※没填收支类别，分类报表会漏掉这一笔",IF(ISNA(MATCH($D2766,类别表,0)),"※收支类别不在【基础资料】的清单里",IF(AND($L2766="内部转账",$M2766=""),"△内部转账要在「对方账户」写上另一头",IF(AND($L2766="内部转账",$M2766=$C2766),"※对方账户跟本账户是同一个",IF(AND($L2766&lt;&gt;"内部转账",$M2766&lt;&gt;""),"△填了对方账户，但类别不是内部转账",IF($H2766&lt;0,"△这一笔之后该账户余额成负数了，核一下",""))))))))))))</f>
        <v/>
      </c>
    </row>
    <row r="2767">
      <c r="A2767" s="17">
        <f>IF($C2767="","",COUNTA($C$5:$C2767))</f>
        <v/>
      </c>
      <c r="B2767" s="20" t="n"/>
      <c r="C2767" s="18" t="n"/>
      <c r="D2767" s="18" t="n"/>
      <c r="E2767" s="26" t="n"/>
      <c r="F2767" s="19" t="n"/>
      <c r="G2767" s="19" t="n"/>
      <c r="H2767" s="27">
        <f>IF($C2767="","",ROUND(SUMIF(账户表,$C2767,账户期初)+SUMIFS($F$5:F2767,$C$5:C2767,$C2767)-SUMIFS($G$5:G2767,$C$5:C2767,$C2767),2))</f>
        <v/>
      </c>
      <c r="I2767" s="18" t="n"/>
      <c r="J2767" s="18" t="n"/>
      <c r="K2767" s="28">
        <f>IF($B2767="","",--TEXT($B2767,"yyyymm"))</f>
        <v/>
      </c>
      <c r="L2767" s="29">
        <f>IF($D2767="","",IFERROR(INDEX(类别属性,MATCH($D2767,类别表,0)),""))</f>
        <v/>
      </c>
      <c r="M2767" s="18" t="n"/>
      <c r="N2767" s="18" t="n"/>
      <c r="O2767" s="26" t="n"/>
      <c r="P2767" s="21">
        <f>IF($C2767="","",IF(ISNA(MATCH($C2767,账户表,0)),"※这个账户不在【基础资料】的账户档案里",IF($B2767="","※没填日期，这一笔不会进任何月份的报表",IF(AND($F2767&lt;&gt;"",$G2767&lt;&gt;""),"※收入和支出不能同时填",IF(AND(N($F2767)=0,N($G2767)=0),"※收入和支出都没填",IF(OR(N($F2767)&lt;0,N($G2767)&lt;0),"※金额不能填负数，方向反了就换一列填",IF($D2767="","※没填收支类别，分类报表会漏掉这一笔",IF(ISNA(MATCH($D2767,类别表,0)),"※收支类别不在【基础资料】的清单里",IF(AND($L2767="内部转账",$M2767=""),"△内部转账要在「对方账户」写上另一头",IF(AND($L2767="内部转账",$M2767=$C2767),"※对方账户跟本账户是同一个",IF(AND($L2767&lt;&gt;"内部转账",$M2767&lt;&gt;""),"△填了对方账户，但类别不是内部转账",IF($H2767&lt;0,"△这一笔之后该账户余额成负数了，核一下",""))))))))))))</f>
        <v/>
      </c>
    </row>
    <row r="2768">
      <c r="A2768" s="17">
        <f>IF($C2768="","",COUNTA($C$5:$C2768))</f>
        <v/>
      </c>
      <c r="B2768" s="20" t="n"/>
      <c r="C2768" s="18" t="n"/>
      <c r="D2768" s="18" t="n"/>
      <c r="E2768" s="26" t="n"/>
      <c r="F2768" s="19" t="n"/>
      <c r="G2768" s="19" t="n"/>
      <c r="H2768" s="27">
        <f>IF($C2768="","",ROUND(SUMIF(账户表,$C2768,账户期初)+SUMIFS($F$5:F2768,$C$5:C2768,$C2768)-SUMIFS($G$5:G2768,$C$5:C2768,$C2768),2))</f>
        <v/>
      </c>
      <c r="I2768" s="18" t="n"/>
      <c r="J2768" s="18" t="n"/>
      <c r="K2768" s="28">
        <f>IF($B2768="","",--TEXT($B2768,"yyyymm"))</f>
        <v/>
      </c>
      <c r="L2768" s="29">
        <f>IF($D2768="","",IFERROR(INDEX(类别属性,MATCH($D2768,类别表,0)),""))</f>
        <v/>
      </c>
      <c r="M2768" s="18" t="n"/>
      <c r="N2768" s="18" t="n"/>
      <c r="O2768" s="26" t="n"/>
      <c r="P2768" s="21">
        <f>IF($C2768="","",IF(ISNA(MATCH($C2768,账户表,0)),"※这个账户不在【基础资料】的账户档案里",IF($B2768="","※没填日期，这一笔不会进任何月份的报表",IF(AND($F2768&lt;&gt;"",$G2768&lt;&gt;""),"※收入和支出不能同时填",IF(AND(N($F2768)=0,N($G2768)=0),"※收入和支出都没填",IF(OR(N($F2768)&lt;0,N($G2768)&lt;0),"※金额不能填负数，方向反了就换一列填",IF($D2768="","※没填收支类别，分类报表会漏掉这一笔",IF(ISNA(MATCH($D2768,类别表,0)),"※收支类别不在【基础资料】的清单里",IF(AND($L2768="内部转账",$M2768=""),"△内部转账要在「对方账户」写上另一头",IF(AND($L2768="内部转账",$M2768=$C2768),"※对方账户跟本账户是同一个",IF(AND($L2768&lt;&gt;"内部转账",$M2768&lt;&gt;""),"△填了对方账户，但类别不是内部转账",IF($H2768&lt;0,"△这一笔之后该账户余额成负数了，核一下",""))))))))))))</f>
        <v/>
      </c>
    </row>
    <row r="2769">
      <c r="A2769" s="17">
        <f>IF($C2769="","",COUNTA($C$5:$C2769))</f>
        <v/>
      </c>
      <c r="B2769" s="20" t="n"/>
      <c r="C2769" s="18" t="n"/>
      <c r="D2769" s="18" t="n"/>
      <c r="E2769" s="26" t="n"/>
      <c r="F2769" s="19" t="n"/>
      <c r="G2769" s="19" t="n"/>
      <c r="H2769" s="27">
        <f>IF($C2769="","",ROUND(SUMIF(账户表,$C2769,账户期初)+SUMIFS($F$5:F2769,$C$5:C2769,$C2769)-SUMIFS($G$5:G2769,$C$5:C2769,$C2769),2))</f>
        <v/>
      </c>
      <c r="I2769" s="18" t="n"/>
      <c r="J2769" s="18" t="n"/>
      <c r="K2769" s="28">
        <f>IF($B2769="","",--TEXT($B2769,"yyyymm"))</f>
        <v/>
      </c>
      <c r="L2769" s="29">
        <f>IF($D2769="","",IFERROR(INDEX(类别属性,MATCH($D2769,类别表,0)),""))</f>
        <v/>
      </c>
      <c r="M2769" s="18" t="n"/>
      <c r="N2769" s="18" t="n"/>
      <c r="O2769" s="26" t="n"/>
      <c r="P2769" s="21">
        <f>IF($C2769="","",IF(ISNA(MATCH($C2769,账户表,0)),"※这个账户不在【基础资料】的账户档案里",IF($B2769="","※没填日期，这一笔不会进任何月份的报表",IF(AND($F2769&lt;&gt;"",$G2769&lt;&gt;""),"※收入和支出不能同时填",IF(AND(N($F2769)=0,N($G2769)=0),"※收入和支出都没填",IF(OR(N($F2769)&lt;0,N($G2769)&lt;0),"※金额不能填负数，方向反了就换一列填",IF($D2769="","※没填收支类别，分类报表会漏掉这一笔",IF(ISNA(MATCH($D2769,类别表,0)),"※收支类别不在【基础资料】的清单里",IF(AND($L2769="内部转账",$M2769=""),"△内部转账要在「对方账户」写上另一头",IF(AND($L2769="内部转账",$M2769=$C2769),"※对方账户跟本账户是同一个",IF(AND($L2769&lt;&gt;"内部转账",$M2769&lt;&gt;""),"△填了对方账户，但类别不是内部转账",IF($H2769&lt;0,"△这一笔之后该账户余额成负数了，核一下",""))))))))))))</f>
        <v/>
      </c>
    </row>
    <row r="2770">
      <c r="A2770" s="17">
        <f>IF($C2770="","",COUNTA($C$5:$C2770))</f>
        <v/>
      </c>
      <c r="B2770" s="20" t="n"/>
      <c r="C2770" s="18" t="n"/>
      <c r="D2770" s="18" t="n"/>
      <c r="E2770" s="26" t="n"/>
      <c r="F2770" s="19" t="n"/>
      <c r="G2770" s="19" t="n"/>
      <c r="H2770" s="27">
        <f>IF($C2770="","",ROUND(SUMIF(账户表,$C2770,账户期初)+SUMIFS($F$5:F2770,$C$5:C2770,$C2770)-SUMIFS($G$5:G2770,$C$5:C2770,$C2770),2))</f>
        <v/>
      </c>
      <c r="I2770" s="18" t="n"/>
      <c r="J2770" s="18" t="n"/>
      <c r="K2770" s="28">
        <f>IF($B2770="","",--TEXT($B2770,"yyyymm"))</f>
        <v/>
      </c>
      <c r="L2770" s="29">
        <f>IF($D2770="","",IFERROR(INDEX(类别属性,MATCH($D2770,类别表,0)),""))</f>
        <v/>
      </c>
      <c r="M2770" s="18" t="n"/>
      <c r="N2770" s="18" t="n"/>
      <c r="O2770" s="26" t="n"/>
      <c r="P2770" s="21">
        <f>IF($C2770="","",IF(ISNA(MATCH($C2770,账户表,0)),"※这个账户不在【基础资料】的账户档案里",IF($B2770="","※没填日期，这一笔不会进任何月份的报表",IF(AND($F2770&lt;&gt;"",$G2770&lt;&gt;""),"※收入和支出不能同时填",IF(AND(N($F2770)=0,N($G2770)=0),"※收入和支出都没填",IF(OR(N($F2770)&lt;0,N($G2770)&lt;0),"※金额不能填负数，方向反了就换一列填",IF($D2770="","※没填收支类别，分类报表会漏掉这一笔",IF(ISNA(MATCH($D2770,类别表,0)),"※收支类别不在【基础资料】的清单里",IF(AND($L2770="内部转账",$M2770=""),"△内部转账要在「对方账户」写上另一头",IF(AND($L2770="内部转账",$M2770=$C2770),"※对方账户跟本账户是同一个",IF(AND($L2770&lt;&gt;"内部转账",$M2770&lt;&gt;""),"△填了对方账户，但类别不是内部转账",IF($H2770&lt;0,"△这一笔之后该账户余额成负数了，核一下",""))))))))))))</f>
        <v/>
      </c>
    </row>
    <row r="2771">
      <c r="A2771" s="17">
        <f>IF($C2771="","",COUNTA($C$5:$C2771))</f>
        <v/>
      </c>
      <c r="B2771" s="20" t="n"/>
      <c r="C2771" s="18" t="n"/>
      <c r="D2771" s="18" t="n"/>
      <c r="E2771" s="26" t="n"/>
      <c r="F2771" s="19" t="n"/>
      <c r="G2771" s="19" t="n"/>
      <c r="H2771" s="27">
        <f>IF($C2771="","",ROUND(SUMIF(账户表,$C2771,账户期初)+SUMIFS($F$5:F2771,$C$5:C2771,$C2771)-SUMIFS($G$5:G2771,$C$5:C2771,$C2771),2))</f>
        <v/>
      </c>
      <c r="I2771" s="18" t="n"/>
      <c r="J2771" s="18" t="n"/>
      <c r="K2771" s="28">
        <f>IF($B2771="","",--TEXT($B2771,"yyyymm"))</f>
        <v/>
      </c>
      <c r="L2771" s="29">
        <f>IF($D2771="","",IFERROR(INDEX(类别属性,MATCH($D2771,类别表,0)),""))</f>
        <v/>
      </c>
      <c r="M2771" s="18" t="n"/>
      <c r="N2771" s="18" t="n"/>
      <c r="O2771" s="26" t="n"/>
      <c r="P2771" s="21">
        <f>IF($C2771="","",IF(ISNA(MATCH($C2771,账户表,0)),"※这个账户不在【基础资料】的账户档案里",IF($B2771="","※没填日期，这一笔不会进任何月份的报表",IF(AND($F2771&lt;&gt;"",$G2771&lt;&gt;""),"※收入和支出不能同时填",IF(AND(N($F2771)=0,N($G2771)=0),"※收入和支出都没填",IF(OR(N($F2771)&lt;0,N($G2771)&lt;0),"※金额不能填负数，方向反了就换一列填",IF($D2771="","※没填收支类别，分类报表会漏掉这一笔",IF(ISNA(MATCH($D2771,类别表,0)),"※收支类别不在【基础资料】的清单里",IF(AND($L2771="内部转账",$M2771=""),"△内部转账要在「对方账户」写上另一头",IF(AND($L2771="内部转账",$M2771=$C2771),"※对方账户跟本账户是同一个",IF(AND($L2771&lt;&gt;"内部转账",$M2771&lt;&gt;""),"△填了对方账户，但类别不是内部转账",IF($H2771&lt;0,"△这一笔之后该账户余额成负数了，核一下",""))))))))))))</f>
        <v/>
      </c>
    </row>
    <row r="2772">
      <c r="A2772" s="17">
        <f>IF($C2772="","",COUNTA($C$5:$C2772))</f>
        <v/>
      </c>
      <c r="B2772" s="20" t="n"/>
      <c r="C2772" s="18" t="n"/>
      <c r="D2772" s="18" t="n"/>
      <c r="E2772" s="26" t="n"/>
      <c r="F2772" s="19" t="n"/>
      <c r="G2772" s="19" t="n"/>
      <c r="H2772" s="27">
        <f>IF($C2772="","",ROUND(SUMIF(账户表,$C2772,账户期初)+SUMIFS($F$5:F2772,$C$5:C2772,$C2772)-SUMIFS($G$5:G2772,$C$5:C2772,$C2772),2))</f>
        <v/>
      </c>
      <c r="I2772" s="18" t="n"/>
      <c r="J2772" s="18" t="n"/>
      <c r="K2772" s="28">
        <f>IF($B2772="","",--TEXT($B2772,"yyyymm"))</f>
        <v/>
      </c>
      <c r="L2772" s="29">
        <f>IF($D2772="","",IFERROR(INDEX(类别属性,MATCH($D2772,类别表,0)),""))</f>
        <v/>
      </c>
      <c r="M2772" s="18" t="n"/>
      <c r="N2772" s="18" t="n"/>
      <c r="O2772" s="26" t="n"/>
      <c r="P2772" s="21">
        <f>IF($C2772="","",IF(ISNA(MATCH($C2772,账户表,0)),"※这个账户不在【基础资料】的账户档案里",IF($B2772="","※没填日期，这一笔不会进任何月份的报表",IF(AND($F2772&lt;&gt;"",$G2772&lt;&gt;""),"※收入和支出不能同时填",IF(AND(N($F2772)=0,N($G2772)=0),"※收入和支出都没填",IF(OR(N($F2772)&lt;0,N($G2772)&lt;0),"※金额不能填负数，方向反了就换一列填",IF($D2772="","※没填收支类别，分类报表会漏掉这一笔",IF(ISNA(MATCH($D2772,类别表,0)),"※收支类别不在【基础资料】的清单里",IF(AND($L2772="内部转账",$M2772=""),"△内部转账要在「对方账户」写上另一头",IF(AND($L2772="内部转账",$M2772=$C2772),"※对方账户跟本账户是同一个",IF(AND($L2772&lt;&gt;"内部转账",$M2772&lt;&gt;""),"△填了对方账户，但类别不是内部转账",IF($H2772&lt;0,"△这一笔之后该账户余额成负数了，核一下",""))))))))))))</f>
        <v/>
      </c>
    </row>
    <row r="2773">
      <c r="A2773" s="17">
        <f>IF($C2773="","",COUNTA($C$5:$C2773))</f>
        <v/>
      </c>
      <c r="B2773" s="20" t="n"/>
      <c r="C2773" s="18" t="n"/>
      <c r="D2773" s="18" t="n"/>
      <c r="E2773" s="26" t="n"/>
      <c r="F2773" s="19" t="n"/>
      <c r="G2773" s="19" t="n"/>
      <c r="H2773" s="27">
        <f>IF($C2773="","",ROUND(SUMIF(账户表,$C2773,账户期初)+SUMIFS($F$5:F2773,$C$5:C2773,$C2773)-SUMIFS($G$5:G2773,$C$5:C2773,$C2773),2))</f>
        <v/>
      </c>
      <c r="I2773" s="18" t="n"/>
      <c r="J2773" s="18" t="n"/>
      <c r="K2773" s="28">
        <f>IF($B2773="","",--TEXT($B2773,"yyyymm"))</f>
        <v/>
      </c>
      <c r="L2773" s="29">
        <f>IF($D2773="","",IFERROR(INDEX(类别属性,MATCH($D2773,类别表,0)),""))</f>
        <v/>
      </c>
      <c r="M2773" s="18" t="n"/>
      <c r="N2773" s="18" t="n"/>
      <c r="O2773" s="26" t="n"/>
      <c r="P2773" s="21">
        <f>IF($C2773="","",IF(ISNA(MATCH($C2773,账户表,0)),"※这个账户不在【基础资料】的账户档案里",IF($B2773="","※没填日期，这一笔不会进任何月份的报表",IF(AND($F2773&lt;&gt;"",$G2773&lt;&gt;""),"※收入和支出不能同时填",IF(AND(N($F2773)=0,N($G2773)=0),"※收入和支出都没填",IF(OR(N($F2773)&lt;0,N($G2773)&lt;0),"※金额不能填负数，方向反了就换一列填",IF($D2773="","※没填收支类别，分类报表会漏掉这一笔",IF(ISNA(MATCH($D2773,类别表,0)),"※收支类别不在【基础资料】的清单里",IF(AND($L2773="内部转账",$M2773=""),"△内部转账要在「对方账户」写上另一头",IF(AND($L2773="内部转账",$M2773=$C2773),"※对方账户跟本账户是同一个",IF(AND($L2773&lt;&gt;"内部转账",$M2773&lt;&gt;""),"△填了对方账户，但类别不是内部转账",IF($H2773&lt;0,"△这一笔之后该账户余额成负数了，核一下",""))))))))))))</f>
        <v/>
      </c>
    </row>
    <row r="2774">
      <c r="A2774" s="17">
        <f>IF($C2774="","",COUNTA($C$5:$C2774))</f>
        <v/>
      </c>
      <c r="B2774" s="20" t="n"/>
      <c r="C2774" s="18" t="n"/>
      <c r="D2774" s="18" t="n"/>
      <c r="E2774" s="26" t="n"/>
      <c r="F2774" s="19" t="n"/>
      <c r="G2774" s="19" t="n"/>
      <c r="H2774" s="27">
        <f>IF($C2774="","",ROUND(SUMIF(账户表,$C2774,账户期初)+SUMIFS($F$5:F2774,$C$5:C2774,$C2774)-SUMIFS($G$5:G2774,$C$5:C2774,$C2774),2))</f>
        <v/>
      </c>
      <c r="I2774" s="18" t="n"/>
      <c r="J2774" s="18" t="n"/>
      <c r="K2774" s="28">
        <f>IF($B2774="","",--TEXT($B2774,"yyyymm"))</f>
        <v/>
      </c>
      <c r="L2774" s="29">
        <f>IF($D2774="","",IFERROR(INDEX(类别属性,MATCH($D2774,类别表,0)),""))</f>
        <v/>
      </c>
      <c r="M2774" s="18" t="n"/>
      <c r="N2774" s="18" t="n"/>
      <c r="O2774" s="26" t="n"/>
      <c r="P2774" s="21">
        <f>IF($C2774="","",IF(ISNA(MATCH($C2774,账户表,0)),"※这个账户不在【基础资料】的账户档案里",IF($B2774="","※没填日期，这一笔不会进任何月份的报表",IF(AND($F2774&lt;&gt;"",$G2774&lt;&gt;""),"※收入和支出不能同时填",IF(AND(N($F2774)=0,N($G2774)=0),"※收入和支出都没填",IF(OR(N($F2774)&lt;0,N($G2774)&lt;0),"※金额不能填负数，方向反了就换一列填",IF($D2774="","※没填收支类别，分类报表会漏掉这一笔",IF(ISNA(MATCH($D2774,类别表,0)),"※收支类别不在【基础资料】的清单里",IF(AND($L2774="内部转账",$M2774=""),"△内部转账要在「对方账户」写上另一头",IF(AND($L2774="内部转账",$M2774=$C2774),"※对方账户跟本账户是同一个",IF(AND($L2774&lt;&gt;"内部转账",$M2774&lt;&gt;""),"△填了对方账户，但类别不是内部转账",IF($H2774&lt;0,"△这一笔之后该账户余额成负数了，核一下",""))))))))))))</f>
        <v/>
      </c>
    </row>
    <row r="2775">
      <c r="A2775" s="17">
        <f>IF($C2775="","",COUNTA($C$5:$C2775))</f>
        <v/>
      </c>
      <c r="B2775" s="20" t="n"/>
      <c r="C2775" s="18" t="n"/>
      <c r="D2775" s="18" t="n"/>
      <c r="E2775" s="26" t="n"/>
      <c r="F2775" s="19" t="n"/>
      <c r="G2775" s="19" t="n"/>
      <c r="H2775" s="27">
        <f>IF($C2775="","",ROUND(SUMIF(账户表,$C2775,账户期初)+SUMIFS($F$5:F2775,$C$5:C2775,$C2775)-SUMIFS($G$5:G2775,$C$5:C2775,$C2775),2))</f>
        <v/>
      </c>
      <c r="I2775" s="18" t="n"/>
      <c r="J2775" s="18" t="n"/>
      <c r="K2775" s="28">
        <f>IF($B2775="","",--TEXT($B2775,"yyyymm"))</f>
        <v/>
      </c>
      <c r="L2775" s="29">
        <f>IF($D2775="","",IFERROR(INDEX(类别属性,MATCH($D2775,类别表,0)),""))</f>
        <v/>
      </c>
      <c r="M2775" s="18" t="n"/>
      <c r="N2775" s="18" t="n"/>
      <c r="O2775" s="26" t="n"/>
      <c r="P2775" s="21">
        <f>IF($C2775="","",IF(ISNA(MATCH($C2775,账户表,0)),"※这个账户不在【基础资料】的账户档案里",IF($B2775="","※没填日期，这一笔不会进任何月份的报表",IF(AND($F2775&lt;&gt;"",$G2775&lt;&gt;""),"※收入和支出不能同时填",IF(AND(N($F2775)=0,N($G2775)=0),"※收入和支出都没填",IF(OR(N($F2775)&lt;0,N($G2775)&lt;0),"※金额不能填负数，方向反了就换一列填",IF($D2775="","※没填收支类别，分类报表会漏掉这一笔",IF(ISNA(MATCH($D2775,类别表,0)),"※收支类别不在【基础资料】的清单里",IF(AND($L2775="内部转账",$M2775=""),"△内部转账要在「对方账户」写上另一头",IF(AND($L2775="内部转账",$M2775=$C2775),"※对方账户跟本账户是同一个",IF(AND($L2775&lt;&gt;"内部转账",$M2775&lt;&gt;""),"△填了对方账户，但类别不是内部转账",IF($H2775&lt;0,"△这一笔之后该账户余额成负数了，核一下",""))))))))))))</f>
        <v/>
      </c>
    </row>
    <row r="2776">
      <c r="A2776" s="17">
        <f>IF($C2776="","",COUNTA($C$5:$C2776))</f>
        <v/>
      </c>
      <c r="B2776" s="20" t="n"/>
      <c r="C2776" s="18" t="n"/>
      <c r="D2776" s="18" t="n"/>
      <c r="E2776" s="26" t="n"/>
      <c r="F2776" s="19" t="n"/>
      <c r="G2776" s="19" t="n"/>
      <c r="H2776" s="27">
        <f>IF($C2776="","",ROUND(SUMIF(账户表,$C2776,账户期初)+SUMIFS($F$5:F2776,$C$5:C2776,$C2776)-SUMIFS($G$5:G2776,$C$5:C2776,$C2776),2))</f>
        <v/>
      </c>
      <c r="I2776" s="18" t="n"/>
      <c r="J2776" s="18" t="n"/>
      <c r="K2776" s="28">
        <f>IF($B2776="","",--TEXT($B2776,"yyyymm"))</f>
        <v/>
      </c>
      <c r="L2776" s="29">
        <f>IF($D2776="","",IFERROR(INDEX(类别属性,MATCH($D2776,类别表,0)),""))</f>
        <v/>
      </c>
      <c r="M2776" s="18" t="n"/>
      <c r="N2776" s="18" t="n"/>
      <c r="O2776" s="26" t="n"/>
      <c r="P2776" s="21">
        <f>IF($C2776="","",IF(ISNA(MATCH($C2776,账户表,0)),"※这个账户不在【基础资料】的账户档案里",IF($B2776="","※没填日期，这一笔不会进任何月份的报表",IF(AND($F2776&lt;&gt;"",$G2776&lt;&gt;""),"※收入和支出不能同时填",IF(AND(N($F2776)=0,N($G2776)=0),"※收入和支出都没填",IF(OR(N($F2776)&lt;0,N($G2776)&lt;0),"※金额不能填负数，方向反了就换一列填",IF($D2776="","※没填收支类别，分类报表会漏掉这一笔",IF(ISNA(MATCH($D2776,类别表,0)),"※收支类别不在【基础资料】的清单里",IF(AND($L2776="内部转账",$M2776=""),"△内部转账要在「对方账户」写上另一头",IF(AND($L2776="内部转账",$M2776=$C2776),"※对方账户跟本账户是同一个",IF(AND($L2776&lt;&gt;"内部转账",$M2776&lt;&gt;""),"△填了对方账户，但类别不是内部转账",IF($H2776&lt;0,"△这一笔之后该账户余额成负数了，核一下",""))))))))))))</f>
        <v/>
      </c>
    </row>
    <row r="2777">
      <c r="A2777" s="17">
        <f>IF($C2777="","",COUNTA($C$5:$C2777))</f>
        <v/>
      </c>
      <c r="B2777" s="20" t="n"/>
      <c r="C2777" s="18" t="n"/>
      <c r="D2777" s="18" t="n"/>
      <c r="E2777" s="26" t="n"/>
      <c r="F2777" s="19" t="n"/>
      <c r="G2777" s="19" t="n"/>
      <c r="H2777" s="27">
        <f>IF($C2777="","",ROUND(SUMIF(账户表,$C2777,账户期初)+SUMIFS($F$5:F2777,$C$5:C2777,$C2777)-SUMIFS($G$5:G2777,$C$5:C2777,$C2777),2))</f>
        <v/>
      </c>
      <c r="I2777" s="18" t="n"/>
      <c r="J2777" s="18" t="n"/>
      <c r="K2777" s="28">
        <f>IF($B2777="","",--TEXT($B2777,"yyyymm"))</f>
        <v/>
      </c>
      <c r="L2777" s="29">
        <f>IF($D2777="","",IFERROR(INDEX(类别属性,MATCH($D2777,类别表,0)),""))</f>
        <v/>
      </c>
      <c r="M2777" s="18" t="n"/>
      <c r="N2777" s="18" t="n"/>
      <c r="O2777" s="26" t="n"/>
      <c r="P2777" s="21">
        <f>IF($C2777="","",IF(ISNA(MATCH($C2777,账户表,0)),"※这个账户不在【基础资料】的账户档案里",IF($B2777="","※没填日期，这一笔不会进任何月份的报表",IF(AND($F2777&lt;&gt;"",$G2777&lt;&gt;""),"※收入和支出不能同时填",IF(AND(N($F2777)=0,N($G2777)=0),"※收入和支出都没填",IF(OR(N($F2777)&lt;0,N($G2777)&lt;0),"※金额不能填负数，方向反了就换一列填",IF($D2777="","※没填收支类别，分类报表会漏掉这一笔",IF(ISNA(MATCH($D2777,类别表,0)),"※收支类别不在【基础资料】的清单里",IF(AND($L2777="内部转账",$M2777=""),"△内部转账要在「对方账户」写上另一头",IF(AND($L2777="内部转账",$M2777=$C2777),"※对方账户跟本账户是同一个",IF(AND($L2777&lt;&gt;"内部转账",$M2777&lt;&gt;""),"△填了对方账户，但类别不是内部转账",IF($H2777&lt;0,"△这一笔之后该账户余额成负数了，核一下",""))))))))))))</f>
        <v/>
      </c>
    </row>
    <row r="2778">
      <c r="A2778" s="17">
        <f>IF($C2778="","",COUNTA($C$5:$C2778))</f>
        <v/>
      </c>
      <c r="B2778" s="20" t="n"/>
      <c r="C2778" s="18" t="n"/>
      <c r="D2778" s="18" t="n"/>
      <c r="E2778" s="26" t="n"/>
      <c r="F2778" s="19" t="n"/>
      <c r="G2778" s="19" t="n"/>
      <c r="H2778" s="27">
        <f>IF($C2778="","",ROUND(SUMIF(账户表,$C2778,账户期初)+SUMIFS($F$5:F2778,$C$5:C2778,$C2778)-SUMIFS($G$5:G2778,$C$5:C2778,$C2778),2))</f>
        <v/>
      </c>
      <c r="I2778" s="18" t="n"/>
      <c r="J2778" s="18" t="n"/>
      <c r="K2778" s="28">
        <f>IF($B2778="","",--TEXT($B2778,"yyyymm"))</f>
        <v/>
      </c>
      <c r="L2778" s="29">
        <f>IF($D2778="","",IFERROR(INDEX(类别属性,MATCH($D2778,类别表,0)),""))</f>
        <v/>
      </c>
      <c r="M2778" s="18" t="n"/>
      <c r="N2778" s="18" t="n"/>
      <c r="O2778" s="26" t="n"/>
      <c r="P2778" s="21">
        <f>IF($C2778="","",IF(ISNA(MATCH($C2778,账户表,0)),"※这个账户不在【基础资料】的账户档案里",IF($B2778="","※没填日期，这一笔不会进任何月份的报表",IF(AND($F2778&lt;&gt;"",$G2778&lt;&gt;""),"※收入和支出不能同时填",IF(AND(N($F2778)=0,N($G2778)=0),"※收入和支出都没填",IF(OR(N($F2778)&lt;0,N($G2778)&lt;0),"※金额不能填负数，方向反了就换一列填",IF($D2778="","※没填收支类别，分类报表会漏掉这一笔",IF(ISNA(MATCH($D2778,类别表,0)),"※收支类别不在【基础资料】的清单里",IF(AND($L2778="内部转账",$M2778=""),"△内部转账要在「对方账户」写上另一头",IF(AND($L2778="内部转账",$M2778=$C2778),"※对方账户跟本账户是同一个",IF(AND($L2778&lt;&gt;"内部转账",$M2778&lt;&gt;""),"△填了对方账户，但类别不是内部转账",IF($H2778&lt;0,"△这一笔之后该账户余额成负数了，核一下",""))))))))))))</f>
        <v/>
      </c>
    </row>
    <row r="2779">
      <c r="A2779" s="17">
        <f>IF($C2779="","",COUNTA($C$5:$C2779))</f>
        <v/>
      </c>
      <c r="B2779" s="20" t="n"/>
      <c r="C2779" s="18" t="n"/>
      <c r="D2779" s="18" t="n"/>
      <c r="E2779" s="26" t="n"/>
      <c r="F2779" s="19" t="n"/>
      <c r="G2779" s="19" t="n"/>
      <c r="H2779" s="27">
        <f>IF($C2779="","",ROUND(SUMIF(账户表,$C2779,账户期初)+SUMIFS($F$5:F2779,$C$5:C2779,$C2779)-SUMIFS($G$5:G2779,$C$5:C2779,$C2779),2))</f>
        <v/>
      </c>
      <c r="I2779" s="18" t="n"/>
      <c r="J2779" s="18" t="n"/>
      <c r="K2779" s="28">
        <f>IF($B2779="","",--TEXT($B2779,"yyyymm"))</f>
        <v/>
      </c>
      <c r="L2779" s="29">
        <f>IF($D2779="","",IFERROR(INDEX(类别属性,MATCH($D2779,类别表,0)),""))</f>
        <v/>
      </c>
      <c r="M2779" s="18" t="n"/>
      <c r="N2779" s="18" t="n"/>
      <c r="O2779" s="26" t="n"/>
      <c r="P2779" s="21">
        <f>IF($C2779="","",IF(ISNA(MATCH($C2779,账户表,0)),"※这个账户不在【基础资料】的账户档案里",IF($B2779="","※没填日期，这一笔不会进任何月份的报表",IF(AND($F2779&lt;&gt;"",$G2779&lt;&gt;""),"※收入和支出不能同时填",IF(AND(N($F2779)=0,N($G2779)=0),"※收入和支出都没填",IF(OR(N($F2779)&lt;0,N($G2779)&lt;0),"※金额不能填负数，方向反了就换一列填",IF($D2779="","※没填收支类别，分类报表会漏掉这一笔",IF(ISNA(MATCH($D2779,类别表,0)),"※收支类别不在【基础资料】的清单里",IF(AND($L2779="内部转账",$M2779=""),"△内部转账要在「对方账户」写上另一头",IF(AND($L2779="内部转账",$M2779=$C2779),"※对方账户跟本账户是同一个",IF(AND($L2779&lt;&gt;"内部转账",$M2779&lt;&gt;""),"△填了对方账户，但类别不是内部转账",IF($H2779&lt;0,"△这一笔之后该账户余额成负数了，核一下",""))))))))))))</f>
        <v/>
      </c>
    </row>
    <row r="2780">
      <c r="A2780" s="17">
        <f>IF($C2780="","",COUNTA($C$5:$C2780))</f>
        <v/>
      </c>
      <c r="B2780" s="20" t="n"/>
      <c r="C2780" s="18" t="n"/>
      <c r="D2780" s="18" t="n"/>
      <c r="E2780" s="26" t="n"/>
      <c r="F2780" s="19" t="n"/>
      <c r="G2780" s="19" t="n"/>
      <c r="H2780" s="27">
        <f>IF($C2780="","",ROUND(SUMIF(账户表,$C2780,账户期初)+SUMIFS($F$5:F2780,$C$5:C2780,$C2780)-SUMIFS($G$5:G2780,$C$5:C2780,$C2780),2))</f>
        <v/>
      </c>
      <c r="I2780" s="18" t="n"/>
      <c r="J2780" s="18" t="n"/>
      <c r="K2780" s="28">
        <f>IF($B2780="","",--TEXT($B2780,"yyyymm"))</f>
        <v/>
      </c>
      <c r="L2780" s="29">
        <f>IF($D2780="","",IFERROR(INDEX(类别属性,MATCH($D2780,类别表,0)),""))</f>
        <v/>
      </c>
      <c r="M2780" s="18" t="n"/>
      <c r="N2780" s="18" t="n"/>
      <c r="O2780" s="26" t="n"/>
      <c r="P2780" s="21">
        <f>IF($C2780="","",IF(ISNA(MATCH($C2780,账户表,0)),"※这个账户不在【基础资料】的账户档案里",IF($B2780="","※没填日期，这一笔不会进任何月份的报表",IF(AND($F2780&lt;&gt;"",$G2780&lt;&gt;""),"※收入和支出不能同时填",IF(AND(N($F2780)=0,N($G2780)=0),"※收入和支出都没填",IF(OR(N($F2780)&lt;0,N($G2780)&lt;0),"※金额不能填负数，方向反了就换一列填",IF($D2780="","※没填收支类别，分类报表会漏掉这一笔",IF(ISNA(MATCH($D2780,类别表,0)),"※收支类别不在【基础资料】的清单里",IF(AND($L2780="内部转账",$M2780=""),"△内部转账要在「对方账户」写上另一头",IF(AND($L2780="内部转账",$M2780=$C2780),"※对方账户跟本账户是同一个",IF(AND($L2780&lt;&gt;"内部转账",$M2780&lt;&gt;""),"△填了对方账户，但类别不是内部转账",IF($H2780&lt;0,"△这一笔之后该账户余额成负数了，核一下",""))))))))))))</f>
        <v/>
      </c>
    </row>
    <row r="2781">
      <c r="A2781" s="17">
        <f>IF($C2781="","",COUNTA($C$5:$C2781))</f>
        <v/>
      </c>
      <c r="B2781" s="20" t="n"/>
      <c r="C2781" s="18" t="n"/>
      <c r="D2781" s="18" t="n"/>
      <c r="E2781" s="26" t="n"/>
      <c r="F2781" s="19" t="n"/>
      <c r="G2781" s="19" t="n"/>
      <c r="H2781" s="27">
        <f>IF($C2781="","",ROUND(SUMIF(账户表,$C2781,账户期初)+SUMIFS($F$5:F2781,$C$5:C2781,$C2781)-SUMIFS($G$5:G2781,$C$5:C2781,$C2781),2))</f>
        <v/>
      </c>
      <c r="I2781" s="18" t="n"/>
      <c r="J2781" s="18" t="n"/>
      <c r="K2781" s="28">
        <f>IF($B2781="","",--TEXT($B2781,"yyyymm"))</f>
        <v/>
      </c>
      <c r="L2781" s="29">
        <f>IF($D2781="","",IFERROR(INDEX(类别属性,MATCH($D2781,类别表,0)),""))</f>
        <v/>
      </c>
      <c r="M2781" s="18" t="n"/>
      <c r="N2781" s="18" t="n"/>
      <c r="O2781" s="26" t="n"/>
      <c r="P2781" s="21">
        <f>IF($C2781="","",IF(ISNA(MATCH($C2781,账户表,0)),"※这个账户不在【基础资料】的账户档案里",IF($B2781="","※没填日期，这一笔不会进任何月份的报表",IF(AND($F2781&lt;&gt;"",$G2781&lt;&gt;""),"※收入和支出不能同时填",IF(AND(N($F2781)=0,N($G2781)=0),"※收入和支出都没填",IF(OR(N($F2781)&lt;0,N($G2781)&lt;0),"※金额不能填负数，方向反了就换一列填",IF($D2781="","※没填收支类别，分类报表会漏掉这一笔",IF(ISNA(MATCH($D2781,类别表,0)),"※收支类别不在【基础资料】的清单里",IF(AND($L2781="内部转账",$M2781=""),"△内部转账要在「对方账户」写上另一头",IF(AND($L2781="内部转账",$M2781=$C2781),"※对方账户跟本账户是同一个",IF(AND($L2781&lt;&gt;"内部转账",$M2781&lt;&gt;""),"△填了对方账户，但类别不是内部转账",IF($H2781&lt;0,"△这一笔之后该账户余额成负数了，核一下",""))))))))))))</f>
        <v/>
      </c>
    </row>
    <row r="2782">
      <c r="A2782" s="17">
        <f>IF($C2782="","",COUNTA($C$5:$C2782))</f>
        <v/>
      </c>
      <c r="B2782" s="20" t="n"/>
      <c r="C2782" s="18" t="n"/>
      <c r="D2782" s="18" t="n"/>
      <c r="E2782" s="26" t="n"/>
      <c r="F2782" s="19" t="n"/>
      <c r="G2782" s="19" t="n"/>
      <c r="H2782" s="27">
        <f>IF($C2782="","",ROUND(SUMIF(账户表,$C2782,账户期初)+SUMIFS($F$5:F2782,$C$5:C2782,$C2782)-SUMIFS($G$5:G2782,$C$5:C2782,$C2782),2))</f>
        <v/>
      </c>
      <c r="I2782" s="18" t="n"/>
      <c r="J2782" s="18" t="n"/>
      <c r="K2782" s="28">
        <f>IF($B2782="","",--TEXT($B2782,"yyyymm"))</f>
        <v/>
      </c>
      <c r="L2782" s="29">
        <f>IF($D2782="","",IFERROR(INDEX(类别属性,MATCH($D2782,类别表,0)),""))</f>
        <v/>
      </c>
      <c r="M2782" s="18" t="n"/>
      <c r="N2782" s="18" t="n"/>
      <c r="O2782" s="26" t="n"/>
      <c r="P2782" s="21">
        <f>IF($C2782="","",IF(ISNA(MATCH($C2782,账户表,0)),"※这个账户不在【基础资料】的账户档案里",IF($B2782="","※没填日期，这一笔不会进任何月份的报表",IF(AND($F2782&lt;&gt;"",$G2782&lt;&gt;""),"※收入和支出不能同时填",IF(AND(N($F2782)=0,N($G2782)=0),"※收入和支出都没填",IF(OR(N($F2782)&lt;0,N($G2782)&lt;0),"※金额不能填负数，方向反了就换一列填",IF($D2782="","※没填收支类别，分类报表会漏掉这一笔",IF(ISNA(MATCH($D2782,类别表,0)),"※收支类别不在【基础资料】的清单里",IF(AND($L2782="内部转账",$M2782=""),"△内部转账要在「对方账户」写上另一头",IF(AND($L2782="内部转账",$M2782=$C2782),"※对方账户跟本账户是同一个",IF(AND($L2782&lt;&gt;"内部转账",$M2782&lt;&gt;""),"△填了对方账户，但类别不是内部转账",IF($H2782&lt;0,"△这一笔之后该账户余额成负数了，核一下",""))))))))))))</f>
        <v/>
      </c>
    </row>
    <row r="2783">
      <c r="A2783" s="17">
        <f>IF($C2783="","",COUNTA($C$5:$C2783))</f>
        <v/>
      </c>
      <c r="B2783" s="20" t="n"/>
      <c r="C2783" s="18" t="n"/>
      <c r="D2783" s="18" t="n"/>
      <c r="E2783" s="26" t="n"/>
      <c r="F2783" s="19" t="n"/>
      <c r="G2783" s="19" t="n"/>
      <c r="H2783" s="27">
        <f>IF($C2783="","",ROUND(SUMIF(账户表,$C2783,账户期初)+SUMIFS($F$5:F2783,$C$5:C2783,$C2783)-SUMIFS($G$5:G2783,$C$5:C2783,$C2783),2))</f>
        <v/>
      </c>
      <c r="I2783" s="18" t="n"/>
      <c r="J2783" s="18" t="n"/>
      <c r="K2783" s="28">
        <f>IF($B2783="","",--TEXT($B2783,"yyyymm"))</f>
        <v/>
      </c>
      <c r="L2783" s="29">
        <f>IF($D2783="","",IFERROR(INDEX(类别属性,MATCH($D2783,类别表,0)),""))</f>
        <v/>
      </c>
      <c r="M2783" s="18" t="n"/>
      <c r="N2783" s="18" t="n"/>
      <c r="O2783" s="26" t="n"/>
      <c r="P2783" s="21">
        <f>IF($C2783="","",IF(ISNA(MATCH($C2783,账户表,0)),"※这个账户不在【基础资料】的账户档案里",IF($B2783="","※没填日期，这一笔不会进任何月份的报表",IF(AND($F2783&lt;&gt;"",$G2783&lt;&gt;""),"※收入和支出不能同时填",IF(AND(N($F2783)=0,N($G2783)=0),"※收入和支出都没填",IF(OR(N($F2783)&lt;0,N($G2783)&lt;0),"※金额不能填负数，方向反了就换一列填",IF($D2783="","※没填收支类别，分类报表会漏掉这一笔",IF(ISNA(MATCH($D2783,类别表,0)),"※收支类别不在【基础资料】的清单里",IF(AND($L2783="内部转账",$M2783=""),"△内部转账要在「对方账户」写上另一头",IF(AND($L2783="内部转账",$M2783=$C2783),"※对方账户跟本账户是同一个",IF(AND($L2783&lt;&gt;"内部转账",$M2783&lt;&gt;""),"△填了对方账户，但类别不是内部转账",IF($H2783&lt;0,"△这一笔之后该账户余额成负数了，核一下",""))))))))))))</f>
        <v/>
      </c>
    </row>
    <row r="2784">
      <c r="A2784" s="17">
        <f>IF($C2784="","",COUNTA($C$5:$C2784))</f>
        <v/>
      </c>
      <c r="B2784" s="20" t="n"/>
      <c r="C2784" s="18" t="n"/>
      <c r="D2784" s="18" t="n"/>
      <c r="E2784" s="26" t="n"/>
      <c r="F2784" s="19" t="n"/>
      <c r="G2784" s="19" t="n"/>
      <c r="H2784" s="27">
        <f>IF($C2784="","",ROUND(SUMIF(账户表,$C2784,账户期初)+SUMIFS($F$5:F2784,$C$5:C2784,$C2784)-SUMIFS($G$5:G2784,$C$5:C2784,$C2784),2))</f>
        <v/>
      </c>
      <c r="I2784" s="18" t="n"/>
      <c r="J2784" s="18" t="n"/>
      <c r="K2784" s="28">
        <f>IF($B2784="","",--TEXT($B2784,"yyyymm"))</f>
        <v/>
      </c>
      <c r="L2784" s="29">
        <f>IF($D2784="","",IFERROR(INDEX(类别属性,MATCH($D2784,类别表,0)),""))</f>
        <v/>
      </c>
      <c r="M2784" s="18" t="n"/>
      <c r="N2784" s="18" t="n"/>
      <c r="O2784" s="26" t="n"/>
      <c r="P2784" s="21">
        <f>IF($C2784="","",IF(ISNA(MATCH($C2784,账户表,0)),"※这个账户不在【基础资料】的账户档案里",IF($B2784="","※没填日期，这一笔不会进任何月份的报表",IF(AND($F2784&lt;&gt;"",$G2784&lt;&gt;""),"※收入和支出不能同时填",IF(AND(N($F2784)=0,N($G2784)=0),"※收入和支出都没填",IF(OR(N($F2784)&lt;0,N($G2784)&lt;0),"※金额不能填负数，方向反了就换一列填",IF($D2784="","※没填收支类别，分类报表会漏掉这一笔",IF(ISNA(MATCH($D2784,类别表,0)),"※收支类别不在【基础资料】的清单里",IF(AND($L2784="内部转账",$M2784=""),"△内部转账要在「对方账户」写上另一头",IF(AND($L2784="内部转账",$M2784=$C2784),"※对方账户跟本账户是同一个",IF(AND($L2784&lt;&gt;"内部转账",$M2784&lt;&gt;""),"△填了对方账户，但类别不是内部转账",IF($H2784&lt;0,"△这一笔之后该账户余额成负数了，核一下",""))))))))))))</f>
        <v/>
      </c>
    </row>
    <row r="2785">
      <c r="A2785" s="17">
        <f>IF($C2785="","",COUNTA($C$5:$C2785))</f>
        <v/>
      </c>
      <c r="B2785" s="20" t="n"/>
      <c r="C2785" s="18" t="n"/>
      <c r="D2785" s="18" t="n"/>
      <c r="E2785" s="26" t="n"/>
      <c r="F2785" s="19" t="n"/>
      <c r="G2785" s="19" t="n"/>
      <c r="H2785" s="27">
        <f>IF($C2785="","",ROUND(SUMIF(账户表,$C2785,账户期初)+SUMIFS($F$5:F2785,$C$5:C2785,$C2785)-SUMIFS($G$5:G2785,$C$5:C2785,$C2785),2))</f>
        <v/>
      </c>
      <c r="I2785" s="18" t="n"/>
      <c r="J2785" s="18" t="n"/>
      <c r="K2785" s="28">
        <f>IF($B2785="","",--TEXT($B2785,"yyyymm"))</f>
        <v/>
      </c>
      <c r="L2785" s="29">
        <f>IF($D2785="","",IFERROR(INDEX(类别属性,MATCH($D2785,类别表,0)),""))</f>
        <v/>
      </c>
      <c r="M2785" s="18" t="n"/>
      <c r="N2785" s="18" t="n"/>
      <c r="O2785" s="26" t="n"/>
      <c r="P2785" s="21">
        <f>IF($C2785="","",IF(ISNA(MATCH($C2785,账户表,0)),"※这个账户不在【基础资料】的账户档案里",IF($B2785="","※没填日期，这一笔不会进任何月份的报表",IF(AND($F2785&lt;&gt;"",$G2785&lt;&gt;""),"※收入和支出不能同时填",IF(AND(N($F2785)=0,N($G2785)=0),"※收入和支出都没填",IF(OR(N($F2785)&lt;0,N($G2785)&lt;0),"※金额不能填负数，方向反了就换一列填",IF($D2785="","※没填收支类别，分类报表会漏掉这一笔",IF(ISNA(MATCH($D2785,类别表,0)),"※收支类别不在【基础资料】的清单里",IF(AND($L2785="内部转账",$M2785=""),"△内部转账要在「对方账户」写上另一头",IF(AND($L2785="内部转账",$M2785=$C2785),"※对方账户跟本账户是同一个",IF(AND($L2785&lt;&gt;"内部转账",$M2785&lt;&gt;""),"△填了对方账户，但类别不是内部转账",IF($H2785&lt;0,"△这一笔之后该账户余额成负数了，核一下",""))))))))))))</f>
        <v/>
      </c>
    </row>
    <row r="2786">
      <c r="A2786" s="17">
        <f>IF($C2786="","",COUNTA($C$5:$C2786))</f>
        <v/>
      </c>
      <c r="B2786" s="20" t="n"/>
      <c r="C2786" s="18" t="n"/>
      <c r="D2786" s="18" t="n"/>
      <c r="E2786" s="26" t="n"/>
      <c r="F2786" s="19" t="n"/>
      <c r="G2786" s="19" t="n"/>
      <c r="H2786" s="27">
        <f>IF($C2786="","",ROUND(SUMIF(账户表,$C2786,账户期初)+SUMIFS($F$5:F2786,$C$5:C2786,$C2786)-SUMIFS($G$5:G2786,$C$5:C2786,$C2786),2))</f>
        <v/>
      </c>
      <c r="I2786" s="18" t="n"/>
      <c r="J2786" s="18" t="n"/>
      <c r="K2786" s="28">
        <f>IF($B2786="","",--TEXT($B2786,"yyyymm"))</f>
        <v/>
      </c>
      <c r="L2786" s="29">
        <f>IF($D2786="","",IFERROR(INDEX(类别属性,MATCH($D2786,类别表,0)),""))</f>
        <v/>
      </c>
      <c r="M2786" s="18" t="n"/>
      <c r="N2786" s="18" t="n"/>
      <c r="O2786" s="26" t="n"/>
      <c r="P2786" s="21">
        <f>IF($C2786="","",IF(ISNA(MATCH($C2786,账户表,0)),"※这个账户不在【基础资料】的账户档案里",IF($B2786="","※没填日期，这一笔不会进任何月份的报表",IF(AND($F2786&lt;&gt;"",$G2786&lt;&gt;""),"※收入和支出不能同时填",IF(AND(N($F2786)=0,N($G2786)=0),"※收入和支出都没填",IF(OR(N($F2786)&lt;0,N($G2786)&lt;0),"※金额不能填负数，方向反了就换一列填",IF($D2786="","※没填收支类别，分类报表会漏掉这一笔",IF(ISNA(MATCH($D2786,类别表,0)),"※收支类别不在【基础资料】的清单里",IF(AND($L2786="内部转账",$M2786=""),"△内部转账要在「对方账户」写上另一头",IF(AND($L2786="内部转账",$M2786=$C2786),"※对方账户跟本账户是同一个",IF(AND($L2786&lt;&gt;"内部转账",$M2786&lt;&gt;""),"△填了对方账户，但类别不是内部转账",IF($H2786&lt;0,"△这一笔之后该账户余额成负数了，核一下",""))))))))))))</f>
        <v/>
      </c>
    </row>
    <row r="2787">
      <c r="A2787" s="17">
        <f>IF($C2787="","",COUNTA($C$5:$C2787))</f>
        <v/>
      </c>
      <c r="B2787" s="20" t="n"/>
      <c r="C2787" s="18" t="n"/>
      <c r="D2787" s="18" t="n"/>
      <c r="E2787" s="26" t="n"/>
      <c r="F2787" s="19" t="n"/>
      <c r="G2787" s="19" t="n"/>
      <c r="H2787" s="27">
        <f>IF($C2787="","",ROUND(SUMIF(账户表,$C2787,账户期初)+SUMIFS($F$5:F2787,$C$5:C2787,$C2787)-SUMIFS($G$5:G2787,$C$5:C2787,$C2787),2))</f>
        <v/>
      </c>
      <c r="I2787" s="18" t="n"/>
      <c r="J2787" s="18" t="n"/>
      <c r="K2787" s="28">
        <f>IF($B2787="","",--TEXT($B2787,"yyyymm"))</f>
        <v/>
      </c>
      <c r="L2787" s="29">
        <f>IF($D2787="","",IFERROR(INDEX(类别属性,MATCH($D2787,类别表,0)),""))</f>
        <v/>
      </c>
      <c r="M2787" s="18" t="n"/>
      <c r="N2787" s="18" t="n"/>
      <c r="O2787" s="26" t="n"/>
      <c r="P2787" s="21">
        <f>IF($C2787="","",IF(ISNA(MATCH($C2787,账户表,0)),"※这个账户不在【基础资料】的账户档案里",IF($B2787="","※没填日期，这一笔不会进任何月份的报表",IF(AND($F2787&lt;&gt;"",$G2787&lt;&gt;""),"※收入和支出不能同时填",IF(AND(N($F2787)=0,N($G2787)=0),"※收入和支出都没填",IF(OR(N($F2787)&lt;0,N($G2787)&lt;0),"※金额不能填负数，方向反了就换一列填",IF($D2787="","※没填收支类别，分类报表会漏掉这一笔",IF(ISNA(MATCH($D2787,类别表,0)),"※收支类别不在【基础资料】的清单里",IF(AND($L2787="内部转账",$M2787=""),"△内部转账要在「对方账户」写上另一头",IF(AND($L2787="内部转账",$M2787=$C2787),"※对方账户跟本账户是同一个",IF(AND($L2787&lt;&gt;"内部转账",$M2787&lt;&gt;""),"△填了对方账户，但类别不是内部转账",IF($H2787&lt;0,"△这一笔之后该账户余额成负数了，核一下",""))))))))))))</f>
        <v/>
      </c>
    </row>
    <row r="2788">
      <c r="A2788" s="17">
        <f>IF($C2788="","",COUNTA($C$5:$C2788))</f>
        <v/>
      </c>
      <c r="B2788" s="20" t="n"/>
      <c r="C2788" s="18" t="n"/>
      <c r="D2788" s="18" t="n"/>
      <c r="E2788" s="26" t="n"/>
      <c r="F2788" s="19" t="n"/>
      <c r="G2788" s="19" t="n"/>
      <c r="H2788" s="27">
        <f>IF($C2788="","",ROUND(SUMIF(账户表,$C2788,账户期初)+SUMIFS($F$5:F2788,$C$5:C2788,$C2788)-SUMIFS($G$5:G2788,$C$5:C2788,$C2788),2))</f>
        <v/>
      </c>
      <c r="I2788" s="18" t="n"/>
      <c r="J2788" s="18" t="n"/>
      <c r="K2788" s="28">
        <f>IF($B2788="","",--TEXT($B2788,"yyyymm"))</f>
        <v/>
      </c>
      <c r="L2788" s="29">
        <f>IF($D2788="","",IFERROR(INDEX(类别属性,MATCH($D2788,类别表,0)),""))</f>
        <v/>
      </c>
      <c r="M2788" s="18" t="n"/>
      <c r="N2788" s="18" t="n"/>
      <c r="O2788" s="26" t="n"/>
      <c r="P2788" s="21">
        <f>IF($C2788="","",IF(ISNA(MATCH($C2788,账户表,0)),"※这个账户不在【基础资料】的账户档案里",IF($B2788="","※没填日期，这一笔不会进任何月份的报表",IF(AND($F2788&lt;&gt;"",$G2788&lt;&gt;""),"※收入和支出不能同时填",IF(AND(N($F2788)=0,N($G2788)=0),"※收入和支出都没填",IF(OR(N($F2788)&lt;0,N($G2788)&lt;0),"※金额不能填负数，方向反了就换一列填",IF($D2788="","※没填收支类别，分类报表会漏掉这一笔",IF(ISNA(MATCH($D2788,类别表,0)),"※收支类别不在【基础资料】的清单里",IF(AND($L2788="内部转账",$M2788=""),"△内部转账要在「对方账户」写上另一头",IF(AND($L2788="内部转账",$M2788=$C2788),"※对方账户跟本账户是同一个",IF(AND($L2788&lt;&gt;"内部转账",$M2788&lt;&gt;""),"△填了对方账户，但类别不是内部转账",IF($H2788&lt;0,"△这一笔之后该账户余额成负数了，核一下",""))))))))))))</f>
        <v/>
      </c>
    </row>
    <row r="2789">
      <c r="A2789" s="17">
        <f>IF($C2789="","",COUNTA($C$5:$C2789))</f>
        <v/>
      </c>
      <c r="B2789" s="20" t="n"/>
      <c r="C2789" s="18" t="n"/>
      <c r="D2789" s="18" t="n"/>
      <c r="E2789" s="26" t="n"/>
      <c r="F2789" s="19" t="n"/>
      <c r="G2789" s="19" t="n"/>
      <c r="H2789" s="27">
        <f>IF($C2789="","",ROUND(SUMIF(账户表,$C2789,账户期初)+SUMIFS($F$5:F2789,$C$5:C2789,$C2789)-SUMIFS($G$5:G2789,$C$5:C2789,$C2789),2))</f>
        <v/>
      </c>
      <c r="I2789" s="18" t="n"/>
      <c r="J2789" s="18" t="n"/>
      <c r="K2789" s="28">
        <f>IF($B2789="","",--TEXT($B2789,"yyyymm"))</f>
        <v/>
      </c>
      <c r="L2789" s="29">
        <f>IF($D2789="","",IFERROR(INDEX(类别属性,MATCH($D2789,类别表,0)),""))</f>
        <v/>
      </c>
      <c r="M2789" s="18" t="n"/>
      <c r="N2789" s="18" t="n"/>
      <c r="O2789" s="26" t="n"/>
      <c r="P2789" s="21">
        <f>IF($C2789="","",IF(ISNA(MATCH($C2789,账户表,0)),"※这个账户不在【基础资料】的账户档案里",IF($B2789="","※没填日期，这一笔不会进任何月份的报表",IF(AND($F2789&lt;&gt;"",$G2789&lt;&gt;""),"※收入和支出不能同时填",IF(AND(N($F2789)=0,N($G2789)=0),"※收入和支出都没填",IF(OR(N($F2789)&lt;0,N($G2789)&lt;0),"※金额不能填负数，方向反了就换一列填",IF($D2789="","※没填收支类别，分类报表会漏掉这一笔",IF(ISNA(MATCH($D2789,类别表,0)),"※收支类别不在【基础资料】的清单里",IF(AND($L2789="内部转账",$M2789=""),"△内部转账要在「对方账户」写上另一头",IF(AND($L2789="内部转账",$M2789=$C2789),"※对方账户跟本账户是同一个",IF(AND($L2789&lt;&gt;"内部转账",$M2789&lt;&gt;""),"△填了对方账户，但类别不是内部转账",IF($H2789&lt;0,"△这一笔之后该账户余额成负数了，核一下",""))))))))))))</f>
        <v/>
      </c>
    </row>
    <row r="2790">
      <c r="A2790" s="17">
        <f>IF($C2790="","",COUNTA($C$5:$C2790))</f>
        <v/>
      </c>
      <c r="B2790" s="20" t="n"/>
      <c r="C2790" s="18" t="n"/>
      <c r="D2790" s="18" t="n"/>
      <c r="E2790" s="26" t="n"/>
      <c r="F2790" s="19" t="n"/>
      <c r="G2790" s="19" t="n"/>
      <c r="H2790" s="27">
        <f>IF($C2790="","",ROUND(SUMIF(账户表,$C2790,账户期初)+SUMIFS($F$5:F2790,$C$5:C2790,$C2790)-SUMIFS($G$5:G2790,$C$5:C2790,$C2790),2))</f>
        <v/>
      </c>
      <c r="I2790" s="18" t="n"/>
      <c r="J2790" s="18" t="n"/>
      <c r="K2790" s="28">
        <f>IF($B2790="","",--TEXT($B2790,"yyyymm"))</f>
        <v/>
      </c>
      <c r="L2790" s="29">
        <f>IF($D2790="","",IFERROR(INDEX(类别属性,MATCH($D2790,类别表,0)),""))</f>
        <v/>
      </c>
      <c r="M2790" s="18" t="n"/>
      <c r="N2790" s="18" t="n"/>
      <c r="O2790" s="26" t="n"/>
      <c r="P2790" s="21">
        <f>IF($C2790="","",IF(ISNA(MATCH($C2790,账户表,0)),"※这个账户不在【基础资料】的账户档案里",IF($B2790="","※没填日期，这一笔不会进任何月份的报表",IF(AND($F2790&lt;&gt;"",$G2790&lt;&gt;""),"※收入和支出不能同时填",IF(AND(N($F2790)=0,N($G2790)=0),"※收入和支出都没填",IF(OR(N($F2790)&lt;0,N($G2790)&lt;0),"※金额不能填负数，方向反了就换一列填",IF($D2790="","※没填收支类别，分类报表会漏掉这一笔",IF(ISNA(MATCH($D2790,类别表,0)),"※收支类别不在【基础资料】的清单里",IF(AND($L2790="内部转账",$M2790=""),"△内部转账要在「对方账户」写上另一头",IF(AND($L2790="内部转账",$M2790=$C2790),"※对方账户跟本账户是同一个",IF(AND($L2790&lt;&gt;"内部转账",$M2790&lt;&gt;""),"△填了对方账户，但类别不是内部转账",IF($H2790&lt;0,"△这一笔之后该账户余额成负数了，核一下",""))))))))))))</f>
        <v/>
      </c>
    </row>
    <row r="2791">
      <c r="A2791" s="17">
        <f>IF($C2791="","",COUNTA($C$5:$C2791))</f>
        <v/>
      </c>
      <c r="B2791" s="20" t="n"/>
      <c r="C2791" s="18" t="n"/>
      <c r="D2791" s="18" t="n"/>
      <c r="E2791" s="26" t="n"/>
      <c r="F2791" s="19" t="n"/>
      <c r="G2791" s="19" t="n"/>
      <c r="H2791" s="27">
        <f>IF($C2791="","",ROUND(SUMIF(账户表,$C2791,账户期初)+SUMIFS($F$5:F2791,$C$5:C2791,$C2791)-SUMIFS($G$5:G2791,$C$5:C2791,$C2791),2))</f>
        <v/>
      </c>
      <c r="I2791" s="18" t="n"/>
      <c r="J2791" s="18" t="n"/>
      <c r="K2791" s="28">
        <f>IF($B2791="","",--TEXT($B2791,"yyyymm"))</f>
        <v/>
      </c>
      <c r="L2791" s="29">
        <f>IF($D2791="","",IFERROR(INDEX(类别属性,MATCH($D2791,类别表,0)),""))</f>
        <v/>
      </c>
      <c r="M2791" s="18" t="n"/>
      <c r="N2791" s="18" t="n"/>
      <c r="O2791" s="26" t="n"/>
      <c r="P2791" s="21">
        <f>IF($C2791="","",IF(ISNA(MATCH($C2791,账户表,0)),"※这个账户不在【基础资料】的账户档案里",IF($B2791="","※没填日期，这一笔不会进任何月份的报表",IF(AND($F2791&lt;&gt;"",$G2791&lt;&gt;""),"※收入和支出不能同时填",IF(AND(N($F2791)=0,N($G2791)=0),"※收入和支出都没填",IF(OR(N($F2791)&lt;0,N($G2791)&lt;0),"※金额不能填负数，方向反了就换一列填",IF($D2791="","※没填收支类别，分类报表会漏掉这一笔",IF(ISNA(MATCH($D2791,类别表,0)),"※收支类别不在【基础资料】的清单里",IF(AND($L2791="内部转账",$M2791=""),"△内部转账要在「对方账户」写上另一头",IF(AND($L2791="内部转账",$M2791=$C2791),"※对方账户跟本账户是同一个",IF(AND($L2791&lt;&gt;"内部转账",$M2791&lt;&gt;""),"△填了对方账户，但类别不是内部转账",IF($H2791&lt;0,"△这一笔之后该账户余额成负数了，核一下",""))))))))))))</f>
        <v/>
      </c>
    </row>
    <row r="2792">
      <c r="A2792" s="17">
        <f>IF($C2792="","",COUNTA($C$5:$C2792))</f>
        <v/>
      </c>
      <c r="B2792" s="20" t="n"/>
      <c r="C2792" s="18" t="n"/>
      <c r="D2792" s="18" t="n"/>
      <c r="E2792" s="26" t="n"/>
      <c r="F2792" s="19" t="n"/>
      <c r="G2792" s="19" t="n"/>
      <c r="H2792" s="27">
        <f>IF($C2792="","",ROUND(SUMIF(账户表,$C2792,账户期初)+SUMIFS($F$5:F2792,$C$5:C2792,$C2792)-SUMIFS($G$5:G2792,$C$5:C2792,$C2792),2))</f>
        <v/>
      </c>
      <c r="I2792" s="18" t="n"/>
      <c r="J2792" s="18" t="n"/>
      <c r="K2792" s="28">
        <f>IF($B2792="","",--TEXT($B2792,"yyyymm"))</f>
        <v/>
      </c>
      <c r="L2792" s="29">
        <f>IF($D2792="","",IFERROR(INDEX(类别属性,MATCH($D2792,类别表,0)),""))</f>
        <v/>
      </c>
      <c r="M2792" s="18" t="n"/>
      <c r="N2792" s="18" t="n"/>
      <c r="O2792" s="26" t="n"/>
      <c r="P2792" s="21">
        <f>IF($C2792="","",IF(ISNA(MATCH($C2792,账户表,0)),"※这个账户不在【基础资料】的账户档案里",IF($B2792="","※没填日期，这一笔不会进任何月份的报表",IF(AND($F2792&lt;&gt;"",$G2792&lt;&gt;""),"※收入和支出不能同时填",IF(AND(N($F2792)=0,N($G2792)=0),"※收入和支出都没填",IF(OR(N($F2792)&lt;0,N($G2792)&lt;0),"※金额不能填负数，方向反了就换一列填",IF($D2792="","※没填收支类别，分类报表会漏掉这一笔",IF(ISNA(MATCH($D2792,类别表,0)),"※收支类别不在【基础资料】的清单里",IF(AND($L2792="内部转账",$M2792=""),"△内部转账要在「对方账户」写上另一头",IF(AND($L2792="内部转账",$M2792=$C2792),"※对方账户跟本账户是同一个",IF(AND($L2792&lt;&gt;"内部转账",$M2792&lt;&gt;""),"△填了对方账户，但类别不是内部转账",IF($H2792&lt;0,"△这一笔之后该账户余额成负数了，核一下",""))))))))))))</f>
        <v/>
      </c>
    </row>
    <row r="2793">
      <c r="A2793" s="17">
        <f>IF($C2793="","",COUNTA($C$5:$C2793))</f>
        <v/>
      </c>
      <c r="B2793" s="20" t="n"/>
      <c r="C2793" s="18" t="n"/>
      <c r="D2793" s="18" t="n"/>
      <c r="E2793" s="26" t="n"/>
      <c r="F2793" s="19" t="n"/>
      <c r="G2793" s="19" t="n"/>
      <c r="H2793" s="27">
        <f>IF($C2793="","",ROUND(SUMIF(账户表,$C2793,账户期初)+SUMIFS($F$5:F2793,$C$5:C2793,$C2793)-SUMIFS($G$5:G2793,$C$5:C2793,$C2793),2))</f>
        <v/>
      </c>
      <c r="I2793" s="18" t="n"/>
      <c r="J2793" s="18" t="n"/>
      <c r="K2793" s="28">
        <f>IF($B2793="","",--TEXT($B2793,"yyyymm"))</f>
        <v/>
      </c>
      <c r="L2793" s="29">
        <f>IF($D2793="","",IFERROR(INDEX(类别属性,MATCH($D2793,类别表,0)),""))</f>
        <v/>
      </c>
      <c r="M2793" s="18" t="n"/>
      <c r="N2793" s="18" t="n"/>
      <c r="O2793" s="26" t="n"/>
      <c r="P2793" s="21">
        <f>IF($C2793="","",IF(ISNA(MATCH($C2793,账户表,0)),"※这个账户不在【基础资料】的账户档案里",IF($B2793="","※没填日期，这一笔不会进任何月份的报表",IF(AND($F2793&lt;&gt;"",$G2793&lt;&gt;""),"※收入和支出不能同时填",IF(AND(N($F2793)=0,N($G2793)=0),"※收入和支出都没填",IF(OR(N($F2793)&lt;0,N($G2793)&lt;0),"※金额不能填负数，方向反了就换一列填",IF($D2793="","※没填收支类别，分类报表会漏掉这一笔",IF(ISNA(MATCH($D2793,类别表,0)),"※收支类别不在【基础资料】的清单里",IF(AND($L2793="内部转账",$M2793=""),"△内部转账要在「对方账户」写上另一头",IF(AND($L2793="内部转账",$M2793=$C2793),"※对方账户跟本账户是同一个",IF(AND($L2793&lt;&gt;"内部转账",$M2793&lt;&gt;""),"△填了对方账户，但类别不是内部转账",IF($H2793&lt;0,"△这一笔之后该账户余额成负数了，核一下",""))))))))))))</f>
        <v/>
      </c>
    </row>
    <row r="2794">
      <c r="A2794" s="17">
        <f>IF($C2794="","",COUNTA($C$5:$C2794))</f>
        <v/>
      </c>
      <c r="B2794" s="20" t="n"/>
      <c r="C2794" s="18" t="n"/>
      <c r="D2794" s="18" t="n"/>
      <c r="E2794" s="26" t="n"/>
      <c r="F2794" s="19" t="n"/>
      <c r="G2794" s="19" t="n"/>
      <c r="H2794" s="27">
        <f>IF($C2794="","",ROUND(SUMIF(账户表,$C2794,账户期初)+SUMIFS($F$5:F2794,$C$5:C2794,$C2794)-SUMIFS($G$5:G2794,$C$5:C2794,$C2794),2))</f>
        <v/>
      </c>
      <c r="I2794" s="18" t="n"/>
      <c r="J2794" s="18" t="n"/>
      <c r="K2794" s="28">
        <f>IF($B2794="","",--TEXT($B2794,"yyyymm"))</f>
        <v/>
      </c>
      <c r="L2794" s="29">
        <f>IF($D2794="","",IFERROR(INDEX(类别属性,MATCH($D2794,类别表,0)),""))</f>
        <v/>
      </c>
      <c r="M2794" s="18" t="n"/>
      <c r="N2794" s="18" t="n"/>
      <c r="O2794" s="26" t="n"/>
      <c r="P2794" s="21">
        <f>IF($C2794="","",IF(ISNA(MATCH($C2794,账户表,0)),"※这个账户不在【基础资料】的账户档案里",IF($B2794="","※没填日期，这一笔不会进任何月份的报表",IF(AND($F2794&lt;&gt;"",$G2794&lt;&gt;""),"※收入和支出不能同时填",IF(AND(N($F2794)=0,N($G2794)=0),"※收入和支出都没填",IF(OR(N($F2794)&lt;0,N($G2794)&lt;0),"※金额不能填负数，方向反了就换一列填",IF($D2794="","※没填收支类别，分类报表会漏掉这一笔",IF(ISNA(MATCH($D2794,类别表,0)),"※收支类别不在【基础资料】的清单里",IF(AND($L2794="内部转账",$M2794=""),"△内部转账要在「对方账户」写上另一头",IF(AND($L2794="内部转账",$M2794=$C2794),"※对方账户跟本账户是同一个",IF(AND($L2794&lt;&gt;"内部转账",$M2794&lt;&gt;""),"△填了对方账户，但类别不是内部转账",IF($H2794&lt;0,"△这一笔之后该账户余额成负数了，核一下",""))))))))))))</f>
        <v/>
      </c>
    </row>
    <row r="2795">
      <c r="A2795" s="17">
        <f>IF($C2795="","",COUNTA($C$5:$C2795))</f>
        <v/>
      </c>
      <c r="B2795" s="20" t="n"/>
      <c r="C2795" s="18" t="n"/>
      <c r="D2795" s="18" t="n"/>
      <c r="E2795" s="26" t="n"/>
      <c r="F2795" s="19" t="n"/>
      <c r="G2795" s="19" t="n"/>
      <c r="H2795" s="27">
        <f>IF($C2795="","",ROUND(SUMIF(账户表,$C2795,账户期初)+SUMIFS($F$5:F2795,$C$5:C2795,$C2795)-SUMIFS($G$5:G2795,$C$5:C2795,$C2795),2))</f>
        <v/>
      </c>
      <c r="I2795" s="18" t="n"/>
      <c r="J2795" s="18" t="n"/>
      <c r="K2795" s="28">
        <f>IF($B2795="","",--TEXT($B2795,"yyyymm"))</f>
        <v/>
      </c>
      <c r="L2795" s="29">
        <f>IF($D2795="","",IFERROR(INDEX(类别属性,MATCH($D2795,类别表,0)),""))</f>
        <v/>
      </c>
      <c r="M2795" s="18" t="n"/>
      <c r="N2795" s="18" t="n"/>
      <c r="O2795" s="26" t="n"/>
      <c r="P2795" s="21">
        <f>IF($C2795="","",IF(ISNA(MATCH($C2795,账户表,0)),"※这个账户不在【基础资料】的账户档案里",IF($B2795="","※没填日期，这一笔不会进任何月份的报表",IF(AND($F2795&lt;&gt;"",$G2795&lt;&gt;""),"※收入和支出不能同时填",IF(AND(N($F2795)=0,N($G2795)=0),"※收入和支出都没填",IF(OR(N($F2795)&lt;0,N($G2795)&lt;0),"※金额不能填负数，方向反了就换一列填",IF($D2795="","※没填收支类别，分类报表会漏掉这一笔",IF(ISNA(MATCH($D2795,类别表,0)),"※收支类别不在【基础资料】的清单里",IF(AND($L2795="内部转账",$M2795=""),"△内部转账要在「对方账户」写上另一头",IF(AND($L2795="内部转账",$M2795=$C2795),"※对方账户跟本账户是同一个",IF(AND($L2795&lt;&gt;"内部转账",$M2795&lt;&gt;""),"△填了对方账户，但类别不是内部转账",IF($H2795&lt;0,"△这一笔之后该账户余额成负数了，核一下",""))))))))))))</f>
        <v/>
      </c>
    </row>
    <row r="2796">
      <c r="A2796" s="17">
        <f>IF($C2796="","",COUNTA($C$5:$C2796))</f>
        <v/>
      </c>
      <c r="B2796" s="20" t="n"/>
      <c r="C2796" s="18" t="n"/>
      <c r="D2796" s="18" t="n"/>
      <c r="E2796" s="26" t="n"/>
      <c r="F2796" s="19" t="n"/>
      <c r="G2796" s="19" t="n"/>
      <c r="H2796" s="27">
        <f>IF($C2796="","",ROUND(SUMIF(账户表,$C2796,账户期初)+SUMIFS($F$5:F2796,$C$5:C2796,$C2796)-SUMIFS($G$5:G2796,$C$5:C2796,$C2796),2))</f>
        <v/>
      </c>
      <c r="I2796" s="18" t="n"/>
      <c r="J2796" s="18" t="n"/>
      <c r="K2796" s="28">
        <f>IF($B2796="","",--TEXT($B2796,"yyyymm"))</f>
        <v/>
      </c>
      <c r="L2796" s="29">
        <f>IF($D2796="","",IFERROR(INDEX(类别属性,MATCH($D2796,类别表,0)),""))</f>
        <v/>
      </c>
      <c r="M2796" s="18" t="n"/>
      <c r="N2796" s="18" t="n"/>
      <c r="O2796" s="26" t="n"/>
      <c r="P2796" s="21">
        <f>IF($C2796="","",IF(ISNA(MATCH($C2796,账户表,0)),"※这个账户不在【基础资料】的账户档案里",IF($B2796="","※没填日期，这一笔不会进任何月份的报表",IF(AND($F2796&lt;&gt;"",$G2796&lt;&gt;""),"※收入和支出不能同时填",IF(AND(N($F2796)=0,N($G2796)=0),"※收入和支出都没填",IF(OR(N($F2796)&lt;0,N($G2796)&lt;0),"※金额不能填负数，方向反了就换一列填",IF($D2796="","※没填收支类别，分类报表会漏掉这一笔",IF(ISNA(MATCH($D2796,类别表,0)),"※收支类别不在【基础资料】的清单里",IF(AND($L2796="内部转账",$M2796=""),"△内部转账要在「对方账户」写上另一头",IF(AND($L2796="内部转账",$M2796=$C2796),"※对方账户跟本账户是同一个",IF(AND($L2796&lt;&gt;"内部转账",$M2796&lt;&gt;""),"△填了对方账户，但类别不是内部转账",IF($H2796&lt;0,"△这一笔之后该账户余额成负数了，核一下",""))))))))))))</f>
        <v/>
      </c>
    </row>
    <row r="2797">
      <c r="A2797" s="17">
        <f>IF($C2797="","",COUNTA($C$5:$C2797))</f>
        <v/>
      </c>
      <c r="B2797" s="20" t="n"/>
      <c r="C2797" s="18" t="n"/>
      <c r="D2797" s="18" t="n"/>
      <c r="E2797" s="26" t="n"/>
      <c r="F2797" s="19" t="n"/>
      <c r="G2797" s="19" t="n"/>
      <c r="H2797" s="27">
        <f>IF($C2797="","",ROUND(SUMIF(账户表,$C2797,账户期初)+SUMIFS($F$5:F2797,$C$5:C2797,$C2797)-SUMIFS($G$5:G2797,$C$5:C2797,$C2797),2))</f>
        <v/>
      </c>
      <c r="I2797" s="18" t="n"/>
      <c r="J2797" s="18" t="n"/>
      <c r="K2797" s="28">
        <f>IF($B2797="","",--TEXT($B2797,"yyyymm"))</f>
        <v/>
      </c>
      <c r="L2797" s="29">
        <f>IF($D2797="","",IFERROR(INDEX(类别属性,MATCH($D2797,类别表,0)),""))</f>
        <v/>
      </c>
      <c r="M2797" s="18" t="n"/>
      <c r="N2797" s="18" t="n"/>
      <c r="O2797" s="26" t="n"/>
      <c r="P2797" s="21">
        <f>IF($C2797="","",IF(ISNA(MATCH($C2797,账户表,0)),"※这个账户不在【基础资料】的账户档案里",IF($B2797="","※没填日期，这一笔不会进任何月份的报表",IF(AND($F2797&lt;&gt;"",$G2797&lt;&gt;""),"※收入和支出不能同时填",IF(AND(N($F2797)=0,N($G2797)=0),"※收入和支出都没填",IF(OR(N($F2797)&lt;0,N($G2797)&lt;0),"※金额不能填负数，方向反了就换一列填",IF($D2797="","※没填收支类别，分类报表会漏掉这一笔",IF(ISNA(MATCH($D2797,类别表,0)),"※收支类别不在【基础资料】的清单里",IF(AND($L2797="内部转账",$M2797=""),"△内部转账要在「对方账户」写上另一头",IF(AND($L2797="内部转账",$M2797=$C2797),"※对方账户跟本账户是同一个",IF(AND($L2797&lt;&gt;"内部转账",$M2797&lt;&gt;""),"△填了对方账户，但类别不是内部转账",IF($H2797&lt;0,"△这一笔之后该账户余额成负数了，核一下",""))))))))))))</f>
        <v/>
      </c>
    </row>
    <row r="2798">
      <c r="A2798" s="17">
        <f>IF($C2798="","",COUNTA($C$5:$C2798))</f>
        <v/>
      </c>
      <c r="B2798" s="20" t="n"/>
      <c r="C2798" s="18" t="n"/>
      <c r="D2798" s="18" t="n"/>
      <c r="E2798" s="26" t="n"/>
      <c r="F2798" s="19" t="n"/>
      <c r="G2798" s="19" t="n"/>
      <c r="H2798" s="27">
        <f>IF($C2798="","",ROUND(SUMIF(账户表,$C2798,账户期初)+SUMIFS($F$5:F2798,$C$5:C2798,$C2798)-SUMIFS($G$5:G2798,$C$5:C2798,$C2798),2))</f>
        <v/>
      </c>
      <c r="I2798" s="18" t="n"/>
      <c r="J2798" s="18" t="n"/>
      <c r="K2798" s="28">
        <f>IF($B2798="","",--TEXT($B2798,"yyyymm"))</f>
        <v/>
      </c>
      <c r="L2798" s="29">
        <f>IF($D2798="","",IFERROR(INDEX(类别属性,MATCH($D2798,类别表,0)),""))</f>
        <v/>
      </c>
      <c r="M2798" s="18" t="n"/>
      <c r="N2798" s="18" t="n"/>
      <c r="O2798" s="26" t="n"/>
      <c r="P2798" s="21">
        <f>IF($C2798="","",IF(ISNA(MATCH($C2798,账户表,0)),"※这个账户不在【基础资料】的账户档案里",IF($B2798="","※没填日期，这一笔不会进任何月份的报表",IF(AND($F2798&lt;&gt;"",$G2798&lt;&gt;""),"※收入和支出不能同时填",IF(AND(N($F2798)=0,N($G2798)=0),"※收入和支出都没填",IF(OR(N($F2798)&lt;0,N($G2798)&lt;0),"※金额不能填负数，方向反了就换一列填",IF($D2798="","※没填收支类别，分类报表会漏掉这一笔",IF(ISNA(MATCH($D2798,类别表,0)),"※收支类别不在【基础资料】的清单里",IF(AND($L2798="内部转账",$M2798=""),"△内部转账要在「对方账户」写上另一头",IF(AND($L2798="内部转账",$M2798=$C2798),"※对方账户跟本账户是同一个",IF(AND($L2798&lt;&gt;"内部转账",$M2798&lt;&gt;""),"△填了对方账户，但类别不是内部转账",IF($H2798&lt;0,"△这一笔之后该账户余额成负数了，核一下",""))))))))))))</f>
        <v/>
      </c>
    </row>
    <row r="2799">
      <c r="A2799" s="17">
        <f>IF($C2799="","",COUNTA($C$5:$C2799))</f>
        <v/>
      </c>
      <c r="B2799" s="20" t="n"/>
      <c r="C2799" s="18" t="n"/>
      <c r="D2799" s="18" t="n"/>
      <c r="E2799" s="26" t="n"/>
      <c r="F2799" s="19" t="n"/>
      <c r="G2799" s="19" t="n"/>
      <c r="H2799" s="27">
        <f>IF($C2799="","",ROUND(SUMIF(账户表,$C2799,账户期初)+SUMIFS($F$5:F2799,$C$5:C2799,$C2799)-SUMIFS($G$5:G2799,$C$5:C2799,$C2799),2))</f>
        <v/>
      </c>
      <c r="I2799" s="18" t="n"/>
      <c r="J2799" s="18" t="n"/>
      <c r="K2799" s="28">
        <f>IF($B2799="","",--TEXT($B2799,"yyyymm"))</f>
        <v/>
      </c>
      <c r="L2799" s="29">
        <f>IF($D2799="","",IFERROR(INDEX(类别属性,MATCH($D2799,类别表,0)),""))</f>
        <v/>
      </c>
      <c r="M2799" s="18" t="n"/>
      <c r="N2799" s="18" t="n"/>
      <c r="O2799" s="26" t="n"/>
      <c r="P2799" s="21">
        <f>IF($C2799="","",IF(ISNA(MATCH($C2799,账户表,0)),"※这个账户不在【基础资料】的账户档案里",IF($B2799="","※没填日期，这一笔不会进任何月份的报表",IF(AND($F2799&lt;&gt;"",$G2799&lt;&gt;""),"※收入和支出不能同时填",IF(AND(N($F2799)=0,N($G2799)=0),"※收入和支出都没填",IF(OR(N($F2799)&lt;0,N($G2799)&lt;0),"※金额不能填负数，方向反了就换一列填",IF($D2799="","※没填收支类别，分类报表会漏掉这一笔",IF(ISNA(MATCH($D2799,类别表,0)),"※收支类别不在【基础资料】的清单里",IF(AND($L2799="内部转账",$M2799=""),"△内部转账要在「对方账户」写上另一头",IF(AND($L2799="内部转账",$M2799=$C2799),"※对方账户跟本账户是同一个",IF(AND($L2799&lt;&gt;"内部转账",$M2799&lt;&gt;""),"△填了对方账户，但类别不是内部转账",IF($H2799&lt;0,"△这一笔之后该账户余额成负数了，核一下",""))))))))))))</f>
        <v/>
      </c>
    </row>
    <row r="2800">
      <c r="A2800" s="17">
        <f>IF($C2800="","",COUNTA($C$5:$C2800))</f>
        <v/>
      </c>
      <c r="B2800" s="20" t="n"/>
      <c r="C2800" s="18" t="n"/>
      <c r="D2800" s="18" t="n"/>
      <c r="E2800" s="26" t="n"/>
      <c r="F2800" s="19" t="n"/>
      <c r="G2800" s="19" t="n"/>
      <c r="H2800" s="27">
        <f>IF($C2800="","",ROUND(SUMIF(账户表,$C2800,账户期初)+SUMIFS($F$5:F2800,$C$5:C2800,$C2800)-SUMIFS($G$5:G2800,$C$5:C2800,$C2800),2))</f>
        <v/>
      </c>
      <c r="I2800" s="18" t="n"/>
      <c r="J2800" s="18" t="n"/>
      <c r="K2800" s="28">
        <f>IF($B2800="","",--TEXT($B2800,"yyyymm"))</f>
        <v/>
      </c>
      <c r="L2800" s="29">
        <f>IF($D2800="","",IFERROR(INDEX(类别属性,MATCH($D2800,类别表,0)),""))</f>
        <v/>
      </c>
      <c r="M2800" s="18" t="n"/>
      <c r="N2800" s="18" t="n"/>
      <c r="O2800" s="26" t="n"/>
      <c r="P2800" s="21">
        <f>IF($C2800="","",IF(ISNA(MATCH($C2800,账户表,0)),"※这个账户不在【基础资料】的账户档案里",IF($B2800="","※没填日期，这一笔不会进任何月份的报表",IF(AND($F2800&lt;&gt;"",$G2800&lt;&gt;""),"※收入和支出不能同时填",IF(AND(N($F2800)=0,N($G2800)=0),"※收入和支出都没填",IF(OR(N($F2800)&lt;0,N($G2800)&lt;0),"※金额不能填负数，方向反了就换一列填",IF($D2800="","※没填收支类别，分类报表会漏掉这一笔",IF(ISNA(MATCH($D2800,类别表,0)),"※收支类别不在【基础资料】的清单里",IF(AND($L2800="内部转账",$M2800=""),"△内部转账要在「对方账户」写上另一头",IF(AND($L2800="内部转账",$M2800=$C2800),"※对方账户跟本账户是同一个",IF(AND($L2800&lt;&gt;"内部转账",$M2800&lt;&gt;""),"△填了对方账户，但类别不是内部转账",IF($H2800&lt;0,"△这一笔之后该账户余额成负数了，核一下",""))))))))))))</f>
        <v/>
      </c>
    </row>
    <row r="2801">
      <c r="A2801" s="17">
        <f>IF($C2801="","",COUNTA($C$5:$C2801))</f>
        <v/>
      </c>
      <c r="B2801" s="20" t="n"/>
      <c r="C2801" s="18" t="n"/>
      <c r="D2801" s="18" t="n"/>
      <c r="E2801" s="26" t="n"/>
      <c r="F2801" s="19" t="n"/>
      <c r="G2801" s="19" t="n"/>
      <c r="H2801" s="27">
        <f>IF($C2801="","",ROUND(SUMIF(账户表,$C2801,账户期初)+SUMIFS($F$5:F2801,$C$5:C2801,$C2801)-SUMIFS($G$5:G2801,$C$5:C2801,$C2801),2))</f>
        <v/>
      </c>
      <c r="I2801" s="18" t="n"/>
      <c r="J2801" s="18" t="n"/>
      <c r="K2801" s="28">
        <f>IF($B2801="","",--TEXT($B2801,"yyyymm"))</f>
        <v/>
      </c>
      <c r="L2801" s="29">
        <f>IF($D2801="","",IFERROR(INDEX(类别属性,MATCH($D2801,类别表,0)),""))</f>
        <v/>
      </c>
      <c r="M2801" s="18" t="n"/>
      <c r="N2801" s="18" t="n"/>
      <c r="O2801" s="26" t="n"/>
      <c r="P2801" s="21">
        <f>IF($C2801="","",IF(ISNA(MATCH($C2801,账户表,0)),"※这个账户不在【基础资料】的账户档案里",IF($B2801="","※没填日期，这一笔不会进任何月份的报表",IF(AND($F2801&lt;&gt;"",$G2801&lt;&gt;""),"※收入和支出不能同时填",IF(AND(N($F2801)=0,N($G2801)=0),"※收入和支出都没填",IF(OR(N($F2801)&lt;0,N($G2801)&lt;0),"※金额不能填负数，方向反了就换一列填",IF($D2801="","※没填收支类别，分类报表会漏掉这一笔",IF(ISNA(MATCH($D2801,类别表,0)),"※收支类别不在【基础资料】的清单里",IF(AND($L2801="内部转账",$M2801=""),"△内部转账要在「对方账户」写上另一头",IF(AND($L2801="内部转账",$M2801=$C2801),"※对方账户跟本账户是同一个",IF(AND($L2801&lt;&gt;"内部转账",$M2801&lt;&gt;""),"△填了对方账户，但类别不是内部转账",IF($H2801&lt;0,"△这一笔之后该账户余额成负数了，核一下",""))))))))))))</f>
        <v/>
      </c>
    </row>
    <row r="2802">
      <c r="A2802" s="17">
        <f>IF($C2802="","",COUNTA($C$5:$C2802))</f>
        <v/>
      </c>
      <c r="B2802" s="20" t="n"/>
      <c r="C2802" s="18" t="n"/>
      <c r="D2802" s="18" t="n"/>
      <c r="E2802" s="26" t="n"/>
      <c r="F2802" s="19" t="n"/>
      <c r="G2802" s="19" t="n"/>
      <c r="H2802" s="27">
        <f>IF($C2802="","",ROUND(SUMIF(账户表,$C2802,账户期初)+SUMIFS($F$5:F2802,$C$5:C2802,$C2802)-SUMIFS($G$5:G2802,$C$5:C2802,$C2802),2))</f>
        <v/>
      </c>
      <c r="I2802" s="18" t="n"/>
      <c r="J2802" s="18" t="n"/>
      <c r="K2802" s="28">
        <f>IF($B2802="","",--TEXT($B2802,"yyyymm"))</f>
        <v/>
      </c>
      <c r="L2802" s="29">
        <f>IF($D2802="","",IFERROR(INDEX(类别属性,MATCH($D2802,类别表,0)),""))</f>
        <v/>
      </c>
      <c r="M2802" s="18" t="n"/>
      <c r="N2802" s="18" t="n"/>
      <c r="O2802" s="26" t="n"/>
      <c r="P2802" s="21">
        <f>IF($C2802="","",IF(ISNA(MATCH($C2802,账户表,0)),"※这个账户不在【基础资料】的账户档案里",IF($B2802="","※没填日期，这一笔不会进任何月份的报表",IF(AND($F2802&lt;&gt;"",$G2802&lt;&gt;""),"※收入和支出不能同时填",IF(AND(N($F2802)=0,N($G2802)=0),"※收入和支出都没填",IF(OR(N($F2802)&lt;0,N($G2802)&lt;0),"※金额不能填负数，方向反了就换一列填",IF($D2802="","※没填收支类别，分类报表会漏掉这一笔",IF(ISNA(MATCH($D2802,类别表,0)),"※收支类别不在【基础资料】的清单里",IF(AND($L2802="内部转账",$M2802=""),"△内部转账要在「对方账户」写上另一头",IF(AND($L2802="内部转账",$M2802=$C2802),"※对方账户跟本账户是同一个",IF(AND($L2802&lt;&gt;"内部转账",$M2802&lt;&gt;""),"△填了对方账户，但类别不是内部转账",IF($H2802&lt;0,"△这一笔之后该账户余额成负数了，核一下",""))))))))))))</f>
        <v/>
      </c>
    </row>
    <row r="2803">
      <c r="A2803" s="17">
        <f>IF($C2803="","",COUNTA($C$5:$C2803))</f>
        <v/>
      </c>
      <c r="B2803" s="20" t="n"/>
      <c r="C2803" s="18" t="n"/>
      <c r="D2803" s="18" t="n"/>
      <c r="E2803" s="26" t="n"/>
      <c r="F2803" s="19" t="n"/>
      <c r="G2803" s="19" t="n"/>
      <c r="H2803" s="27">
        <f>IF($C2803="","",ROUND(SUMIF(账户表,$C2803,账户期初)+SUMIFS($F$5:F2803,$C$5:C2803,$C2803)-SUMIFS($G$5:G2803,$C$5:C2803,$C2803),2))</f>
        <v/>
      </c>
      <c r="I2803" s="18" t="n"/>
      <c r="J2803" s="18" t="n"/>
      <c r="K2803" s="28">
        <f>IF($B2803="","",--TEXT($B2803,"yyyymm"))</f>
        <v/>
      </c>
      <c r="L2803" s="29">
        <f>IF($D2803="","",IFERROR(INDEX(类别属性,MATCH($D2803,类别表,0)),""))</f>
        <v/>
      </c>
      <c r="M2803" s="18" t="n"/>
      <c r="N2803" s="18" t="n"/>
      <c r="O2803" s="26" t="n"/>
      <c r="P2803" s="21">
        <f>IF($C2803="","",IF(ISNA(MATCH($C2803,账户表,0)),"※这个账户不在【基础资料】的账户档案里",IF($B2803="","※没填日期，这一笔不会进任何月份的报表",IF(AND($F2803&lt;&gt;"",$G2803&lt;&gt;""),"※收入和支出不能同时填",IF(AND(N($F2803)=0,N($G2803)=0),"※收入和支出都没填",IF(OR(N($F2803)&lt;0,N($G2803)&lt;0),"※金额不能填负数，方向反了就换一列填",IF($D2803="","※没填收支类别，分类报表会漏掉这一笔",IF(ISNA(MATCH($D2803,类别表,0)),"※收支类别不在【基础资料】的清单里",IF(AND($L2803="内部转账",$M2803=""),"△内部转账要在「对方账户」写上另一头",IF(AND($L2803="内部转账",$M2803=$C2803),"※对方账户跟本账户是同一个",IF(AND($L2803&lt;&gt;"内部转账",$M2803&lt;&gt;""),"△填了对方账户，但类别不是内部转账",IF($H2803&lt;0,"△这一笔之后该账户余额成负数了，核一下",""))))))))))))</f>
        <v/>
      </c>
    </row>
    <row r="2804">
      <c r="A2804" s="17">
        <f>IF($C2804="","",COUNTA($C$5:$C2804))</f>
        <v/>
      </c>
      <c r="B2804" s="20" t="n"/>
      <c r="C2804" s="18" t="n"/>
      <c r="D2804" s="18" t="n"/>
      <c r="E2804" s="26" t="n"/>
      <c r="F2804" s="19" t="n"/>
      <c r="G2804" s="19" t="n"/>
      <c r="H2804" s="27">
        <f>IF($C2804="","",ROUND(SUMIF(账户表,$C2804,账户期初)+SUMIFS($F$5:F2804,$C$5:C2804,$C2804)-SUMIFS($G$5:G2804,$C$5:C2804,$C2804),2))</f>
        <v/>
      </c>
      <c r="I2804" s="18" t="n"/>
      <c r="J2804" s="18" t="n"/>
      <c r="K2804" s="28">
        <f>IF($B2804="","",--TEXT($B2804,"yyyymm"))</f>
        <v/>
      </c>
      <c r="L2804" s="29">
        <f>IF($D2804="","",IFERROR(INDEX(类别属性,MATCH($D2804,类别表,0)),""))</f>
        <v/>
      </c>
      <c r="M2804" s="18" t="n"/>
      <c r="N2804" s="18" t="n"/>
      <c r="O2804" s="26" t="n"/>
      <c r="P2804" s="21">
        <f>IF($C2804="","",IF(ISNA(MATCH($C2804,账户表,0)),"※这个账户不在【基础资料】的账户档案里",IF($B2804="","※没填日期，这一笔不会进任何月份的报表",IF(AND($F2804&lt;&gt;"",$G2804&lt;&gt;""),"※收入和支出不能同时填",IF(AND(N($F2804)=0,N($G2804)=0),"※收入和支出都没填",IF(OR(N($F2804)&lt;0,N($G2804)&lt;0),"※金额不能填负数，方向反了就换一列填",IF($D2804="","※没填收支类别，分类报表会漏掉这一笔",IF(ISNA(MATCH($D2804,类别表,0)),"※收支类别不在【基础资料】的清单里",IF(AND($L2804="内部转账",$M2804=""),"△内部转账要在「对方账户」写上另一头",IF(AND($L2804="内部转账",$M2804=$C2804),"※对方账户跟本账户是同一个",IF(AND($L2804&lt;&gt;"内部转账",$M2804&lt;&gt;""),"△填了对方账户，但类别不是内部转账",IF($H2804&lt;0,"△这一笔之后该账户余额成负数了，核一下",""))))))))))))</f>
        <v/>
      </c>
    </row>
    <row r="2805">
      <c r="A2805" s="17">
        <f>IF($C2805="","",COUNTA($C$5:$C2805))</f>
        <v/>
      </c>
      <c r="B2805" s="20" t="n"/>
      <c r="C2805" s="18" t="n"/>
      <c r="D2805" s="18" t="n"/>
      <c r="E2805" s="26" t="n"/>
      <c r="F2805" s="19" t="n"/>
      <c r="G2805" s="19" t="n"/>
      <c r="H2805" s="27">
        <f>IF($C2805="","",ROUND(SUMIF(账户表,$C2805,账户期初)+SUMIFS($F$5:F2805,$C$5:C2805,$C2805)-SUMIFS($G$5:G2805,$C$5:C2805,$C2805),2))</f>
        <v/>
      </c>
      <c r="I2805" s="18" t="n"/>
      <c r="J2805" s="18" t="n"/>
      <c r="K2805" s="28">
        <f>IF($B2805="","",--TEXT($B2805,"yyyymm"))</f>
        <v/>
      </c>
      <c r="L2805" s="29">
        <f>IF($D2805="","",IFERROR(INDEX(类别属性,MATCH($D2805,类别表,0)),""))</f>
        <v/>
      </c>
      <c r="M2805" s="18" t="n"/>
      <c r="N2805" s="18" t="n"/>
      <c r="O2805" s="26" t="n"/>
      <c r="P2805" s="21">
        <f>IF($C2805="","",IF(ISNA(MATCH($C2805,账户表,0)),"※这个账户不在【基础资料】的账户档案里",IF($B2805="","※没填日期，这一笔不会进任何月份的报表",IF(AND($F2805&lt;&gt;"",$G2805&lt;&gt;""),"※收入和支出不能同时填",IF(AND(N($F2805)=0,N($G2805)=0),"※收入和支出都没填",IF(OR(N($F2805)&lt;0,N($G2805)&lt;0),"※金额不能填负数，方向反了就换一列填",IF($D2805="","※没填收支类别，分类报表会漏掉这一笔",IF(ISNA(MATCH($D2805,类别表,0)),"※收支类别不在【基础资料】的清单里",IF(AND($L2805="内部转账",$M2805=""),"△内部转账要在「对方账户」写上另一头",IF(AND($L2805="内部转账",$M2805=$C2805),"※对方账户跟本账户是同一个",IF(AND($L2805&lt;&gt;"内部转账",$M2805&lt;&gt;""),"△填了对方账户，但类别不是内部转账",IF($H2805&lt;0,"△这一笔之后该账户余额成负数了，核一下",""))))))))))))</f>
        <v/>
      </c>
    </row>
    <row r="2806">
      <c r="A2806" s="17">
        <f>IF($C2806="","",COUNTA($C$5:$C2806))</f>
        <v/>
      </c>
      <c r="B2806" s="20" t="n"/>
      <c r="C2806" s="18" t="n"/>
      <c r="D2806" s="18" t="n"/>
      <c r="E2806" s="26" t="n"/>
      <c r="F2806" s="19" t="n"/>
      <c r="G2806" s="19" t="n"/>
      <c r="H2806" s="27">
        <f>IF($C2806="","",ROUND(SUMIF(账户表,$C2806,账户期初)+SUMIFS($F$5:F2806,$C$5:C2806,$C2806)-SUMIFS($G$5:G2806,$C$5:C2806,$C2806),2))</f>
        <v/>
      </c>
      <c r="I2806" s="18" t="n"/>
      <c r="J2806" s="18" t="n"/>
      <c r="K2806" s="28">
        <f>IF($B2806="","",--TEXT($B2806,"yyyymm"))</f>
        <v/>
      </c>
      <c r="L2806" s="29">
        <f>IF($D2806="","",IFERROR(INDEX(类别属性,MATCH($D2806,类别表,0)),""))</f>
        <v/>
      </c>
      <c r="M2806" s="18" t="n"/>
      <c r="N2806" s="18" t="n"/>
      <c r="O2806" s="26" t="n"/>
      <c r="P2806" s="21">
        <f>IF($C2806="","",IF(ISNA(MATCH($C2806,账户表,0)),"※这个账户不在【基础资料】的账户档案里",IF($B2806="","※没填日期，这一笔不会进任何月份的报表",IF(AND($F2806&lt;&gt;"",$G2806&lt;&gt;""),"※收入和支出不能同时填",IF(AND(N($F2806)=0,N($G2806)=0),"※收入和支出都没填",IF(OR(N($F2806)&lt;0,N($G2806)&lt;0),"※金额不能填负数，方向反了就换一列填",IF($D2806="","※没填收支类别，分类报表会漏掉这一笔",IF(ISNA(MATCH($D2806,类别表,0)),"※收支类别不在【基础资料】的清单里",IF(AND($L2806="内部转账",$M2806=""),"△内部转账要在「对方账户」写上另一头",IF(AND($L2806="内部转账",$M2806=$C2806),"※对方账户跟本账户是同一个",IF(AND($L2806&lt;&gt;"内部转账",$M2806&lt;&gt;""),"△填了对方账户，但类别不是内部转账",IF($H2806&lt;0,"△这一笔之后该账户余额成负数了，核一下",""))))))))))))</f>
        <v/>
      </c>
    </row>
    <row r="2807">
      <c r="A2807" s="17">
        <f>IF($C2807="","",COUNTA($C$5:$C2807))</f>
        <v/>
      </c>
      <c r="B2807" s="20" t="n"/>
      <c r="C2807" s="18" t="n"/>
      <c r="D2807" s="18" t="n"/>
      <c r="E2807" s="26" t="n"/>
      <c r="F2807" s="19" t="n"/>
      <c r="G2807" s="19" t="n"/>
      <c r="H2807" s="27">
        <f>IF($C2807="","",ROUND(SUMIF(账户表,$C2807,账户期初)+SUMIFS($F$5:F2807,$C$5:C2807,$C2807)-SUMIFS($G$5:G2807,$C$5:C2807,$C2807),2))</f>
        <v/>
      </c>
      <c r="I2807" s="18" t="n"/>
      <c r="J2807" s="18" t="n"/>
      <c r="K2807" s="28">
        <f>IF($B2807="","",--TEXT($B2807,"yyyymm"))</f>
        <v/>
      </c>
      <c r="L2807" s="29">
        <f>IF($D2807="","",IFERROR(INDEX(类别属性,MATCH($D2807,类别表,0)),""))</f>
        <v/>
      </c>
      <c r="M2807" s="18" t="n"/>
      <c r="N2807" s="18" t="n"/>
      <c r="O2807" s="26" t="n"/>
      <c r="P2807" s="21">
        <f>IF($C2807="","",IF(ISNA(MATCH($C2807,账户表,0)),"※这个账户不在【基础资料】的账户档案里",IF($B2807="","※没填日期，这一笔不会进任何月份的报表",IF(AND($F2807&lt;&gt;"",$G2807&lt;&gt;""),"※收入和支出不能同时填",IF(AND(N($F2807)=0,N($G2807)=0),"※收入和支出都没填",IF(OR(N($F2807)&lt;0,N($G2807)&lt;0),"※金额不能填负数，方向反了就换一列填",IF($D2807="","※没填收支类别，分类报表会漏掉这一笔",IF(ISNA(MATCH($D2807,类别表,0)),"※收支类别不在【基础资料】的清单里",IF(AND($L2807="内部转账",$M2807=""),"△内部转账要在「对方账户」写上另一头",IF(AND($L2807="内部转账",$M2807=$C2807),"※对方账户跟本账户是同一个",IF(AND($L2807&lt;&gt;"内部转账",$M2807&lt;&gt;""),"△填了对方账户，但类别不是内部转账",IF($H2807&lt;0,"△这一笔之后该账户余额成负数了，核一下",""))))))))))))</f>
        <v/>
      </c>
    </row>
    <row r="2808">
      <c r="A2808" s="17">
        <f>IF($C2808="","",COUNTA($C$5:$C2808))</f>
        <v/>
      </c>
      <c r="B2808" s="20" t="n"/>
      <c r="C2808" s="18" t="n"/>
      <c r="D2808" s="18" t="n"/>
      <c r="E2808" s="26" t="n"/>
      <c r="F2808" s="19" t="n"/>
      <c r="G2808" s="19" t="n"/>
      <c r="H2808" s="27">
        <f>IF($C2808="","",ROUND(SUMIF(账户表,$C2808,账户期初)+SUMIFS($F$5:F2808,$C$5:C2808,$C2808)-SUMIFS($G$5:G2808,$C$5:C2808,$C2808),2))</f>
        <v/>
      </c>
      <c r="I2808" s="18" t="n"/>
      <c r="J2808" s="18" t="n"/>
      <c r="K2808" s="28">
        <f>IF($B2808="","",--TEXT($B2808,"yyyymm"))</f>
        <v/>
      </c>
      <c r="L2808" s="29">
        <f>IF($D2808="","",IFERROR(INDEX(类别属性,MATCH($D2808,类别表,0)),""))</f>
        <v/>
      </c>
      <c r="M2808" s="18" t="n"/>
      <c r="N2808" s="18" t="n"/>
      <c r="O2808" s="26" t="n"/>
      <c r="P2808" s="21">
        <f>IF($C2808="","",IF(ISNA(MATCH($C2808,账户表,0)),"※这个账户不在【基础资料】的账户档案里",IF($B2808="","※没填日期，这一笔不会进任何月份的报表",IF(AND($F2808&lt;&gt;"",$G2808&lt;&gt;""),"※收入和支出不能同时填",IF(AND(N($F2808)=0,N($G2808)=0),"※收入和支出都没填",IF(OR(N($F2808)&lt;0,N($G2808)&lt;0),"※金额不能填负数，方向反了就换一列填",IF($D2808="","※没填收支类别，分类报表会漏掉这一笔",IF(ISNA(MATCH($D2808,类别表,0)),"※收支类别不在【基础资料】的清单里",IF(AND($L2808="内部转账",$M2808=""),"△内部转账要在「对方账户」写上另一头",IF(AND($L2808="内部转账",$M2808=$C2808),"※对方账户跟本账户是同一个",IF(AND($L2808&lt;&gt;"内部转账",$M2808&lt;&gt;""),"△填了对方账户，但类别不是内部转账",IF($H2808&lt;0,"△这一笔之后该账户余额成负数了，核一下",""))))))))))))</f>
        <v/>
      </c>
    </row>
    <row r="2809">
      <c r="A2809" s="17">
        <f>IF($C2809="","",COUNTA($C$5:$C2809))</f>
        <v/>
      </c>
      <c r="B2809" s="20" t="n"/>
      <c r="C2809" s="18" t="n"/>
      <c r="D2809" s="18" t="n"/>
      <c r="E2809" s="26" t="n"/>
      <c r="F2809" s="19" t="n"/>
      <c r="G2809" s="19" t="n"/>
      <c r="H2809" s="27">
        <f>IF($C2809="","",ROUND(SUMIF(账户表,$C2809,账户期初)+SUMIFS($F$5:F2809,$C$5:C2809,$C2809)-SUMIFS($G$5:G2809,$C$5:C2809,$C2809),2))</f>
        <v/>
      </c>
      <c r="I2809" s="18" t="n"/>
      <c r="J2809" s="18" t="n"/>
      <c r="K2809" s="28">
        <f>IF($B2809="","",--TEXT($B2809,"yyyymm"))</f>
        <v/>
      </c>
      <c r="L2809" s="29">
        <f>IF($D2809="","",IFERROR(INDEX(类别属性,MATCH($D2809,类别表,0)),""))</f>
        <v/>
      </c>
      <c r="M2809" s="18" t="n"/>
      <c r="N2809" s="18" t="n"/>
      <c r="O2809" s="26" t="n"/>
      <c r="P2809" s="21">
        <f>IF($C2809="","",IF(ISNA(MATCH($C2809,账户表,0)),"※这个账户不在【基础资料】的账户档案里",IF($B2809="","※没填日期，这一笔不会进任何月份的报表",IF(AND($F2809&lt;&gt;"",$G2809&lt;&gt;""),"※收入和支出不能同时填",IF(AND(N($F2809)=0,N($G2809)=0),"※收入和支出都没填",IF(OR(N($F2809)&lt;0,N($G2809)&lt;0),"※金额不能填负数，方向反了就换一列填",IF($D2809="","※没填收支类别，分类报表会漏掉这一笔",IF(ISNA(MATCH($D2809,类别表,0)),"※收支类别不在【基础资料】的清单里",IF(AND($L2809="内部转账",$M2809=""),"△内部转账要在「对方账户」写上另一头",IF(AND($L2809="内部转账",$M2809=$C2809),"※对方账户跟本账户是同一个",IF(AND($L2809&lt;&gt;"内部转账",$M2809&lt;&gt;""),"△填了对方账户，但类别不是内部转账",IF($H2809&lt;0,"△这一笔之后该账户余额成负数了，核一下",""))))))))))))</f>
        <v/>
      </c>
    </row>
    <row r="2810">
      <c r="A2810" s="17">
        <f>IF($C2810="","",COUNTA($C$5:$C2810))</f>
        <v/>
      </c>
      <c r="B2810" s="20" t="n"/>
      <c r="C2810" s="18" t="n"/>
      <c r="D2810" s="18" t="n"/>
      <c r="E2810" s="26" t="n"/>
      <c r="F2810" s="19" t="n"/>
      <c r="G2810" s="19" t="n"/>
      <c r="H2810" s="27">
        <f>IF($C2810="","",ROUND(SUMIF(账户表,$C2810,账户期初)+SUMIFS($F$5:F2810,$C$5:C2810,$C2810)-SUMIFS($G$5:G2810,$C$5:C2810,$C2810),2))</f>
        <v/>
      </c>
      <c r="I2810" s="18" t="n"/>
      <c r="J2810" s="18" t="n"/>
      <c r="K2810" s="28">
        <f>IF($B2810="","",--TEXT($B2810,"yyyymm"))</f>
        <v/>
      </c>
      <c r="L2810" s="29">
        <f>IF($D2810="","",IFERROR(INDEX(类别属性,MATCH($D2810,类别表,0)),""))</f>
        <v/>
      </c>
      <c r="M2810" s="18" t="n"/>
      <c r="N2810" s="18" t="n"/>
      <c r="O2810" s="26" t="n"/>
      <c r="P2810" s="21">
        <f>IF($C2810="","",IF(ISNA(MATCH($C2810,账户表,0)),"※这个账户不在【基础资料】的账户档案里",IF($B2810="","※没填日期，这一笔不会进任何月份的报表",IF(AND($F2810&lt;&gt;"",$G2810&lt;&gt;""),"※收入和支出不能同时填",IF(AND(N($F2810)=0,N($G2810)=0),"※收入和支出都没填",IF(OR(N($F2810)&lt;0,N($G2810)&lt;0),"※金额不能填负数，方向反了就换一列填",IF($D2810="","※没填收支类别，分类报表会漏掉这一笔",IF(ISNA(MATCH($D2810,类别表,0)),"※收支类别不在【基础资料】的清单里",IF(AND($L2810="内部转账",$M2810=""),"△内部转账要在「对方账户」写上另一头",IF(AND($L2810="内部转账",$M2810=$C2810),"※对方账户跟本账户是同一个",IF(AND($L2810&lt;&gt;"内部转账",$M2810&lt;&gt;""),"△填了对方账户，但类别不是内部转账",IF($H2810&lt;0,"△这一笔之后该账户余额成负数了，核一下",""))))))))))))</f>
        <v/>
      </c>
    </row>
    <row r="2811">
      <c r="A2811" s="17">
        <f>IF($C2811="","",COUNTA($C$5:$C2811))</f>
        <v/>
      </c>
      <c r="B2811" s="20" t="n"/>
      <c r="C2811" s="18" t="n"/>
      <c r="D2811" s="18" t="n"/>
      <c r="E2811" s="26" t="n"/>
      <c r="F2811" s="19" t="n"/>
      <c r="G2811" s="19" t="n"/>
      <c r="H2811" s="27">
        <f>IF($C2811="","",ROUND(SUMIF(账户表,$C2811,账户期初)+SUMIFS($F$5:F2811,$C$5:C2811,$C2811)-SUMIFS($G$5:G2811,$C$5:C2811,$C2811),2))</f>
        <v/>
      </c>
      <c r="I2811" s="18" t="n"/>
      <c r="J2811" s="18" t="n"/>
      <c r="K2811" s="28">
        <f>IF($B2811="","",--TEXT($B2811,"yyyymm"))</f>
        <v/>
      </c>
      <c r="L2811" s="29">
        <f>IF($D2811="","",IFERROR(INDEX(类别属性,MATCH($D2811,类别表,0)),""))</f>
        <v/>
      </c>
      <c r="M2811" s="18" t="n"/>
      <c r="N2811" s="18" t="n"/>
      <c r="O2811" s="26" t="n"/>
      <c r="P2811" s="21">
        <f>IF($C2811="","",IF(ISNA(MATCH($C2811,账户表,0)),"※这个账户不在【基础资料】的账户档案里",IF($B2811="","※没填日期，这一笔不会进任何月份的报表",IF(AND($F2811&lt;&gt;"",$G2811&lt;&gt;""),"※收入和支出不能同时填",IF(AND(N($F2811)=0,N($G2811)=0),"※收入和支出都没填",IF(OR(N($F2811)&lt;0,N($G2811)&lt;0),"※金额不能填负数，方向反了就换一列填",IF($D2811="","※没填收支类别，分类报表会漏掉这一笔",IF(ISNA(MATCH($D2811,类别表,0)),"※收支类别不在【基础资料】的清单里",IF(AND($L2811="内部转账",$M2811=""),"△内部转账要在「对方账户」写上另一头",IF(AND($L2811="内部转账",$M2811=$C2811),"※对方账户跟本账户是同一个",IF(AND($L2811&lt;&gt;"内部转账",$M2811&lt;&gt;""),"△填了对方账户，但类别不是内部转账",IF($H2811&lt;0,"△这一笔之后该账户余额成负数了，核一下",""))))))))))))</f>
        <v/>
      </c>
    </row>
    <row r="2812">
      <c r="A2812" s="17">
        <f>IF($C2812="","",COUNTA($C$5:$C2812))</f>
        <v/>
      </c>
      <c r="B2812" s="20" t="n"/>
      <c r="C2812" s="18" t="n"/>
      <c r="D2812" s="18" t="n"/>
      <c r="E2812" s="26" t="n"/>
      <c r="F2812" s="19" t="n"/>
      <c r="G2812" s="19" t="n"/>
      <c r="H2812" s="27">
        <f>IF($C2812="","",ROUND(SUMIF(账户表,$C2812,账户期初)+SUMIFS($F$5:F2812,$C$5:C2812,$C2812)-SUMIFS($G$5:G2812,$C$5:C2812,$C2812),2))</f>
        <v/>
      </c>
      <c r="I2812" s="18" t="n"/>
      <c r="J2812" s="18" t="n"/>
      <c r="K2812" s="28">
        <f>IF($B2812="","",--TEXT($B2812,"yyyymm"))</f>
        <v/>
      </c>
      <c r="L2812" s="29">
        <f>IF($D2812="","",IFERROR(INDEX(类别属性,MATCH($D2812,类别表,0)),""))</f>
        <v/>
      </c>
      <c r="M2812" s="18" t="n"/>
      <c r="N2812" s="18" t="n"/>
      <c r="O2812" s="26" t="n"/>
      <c r="P2812" s="21">
        <f>IF($C2812="","",IF(ISNA(MATCH($C2812,账户表,0)),"※这个账户不在【基础资料】的账户档案里",IF($B2812="","※没填日期，这一笔不会进任何月份的报表",IF(AND($F2812&lt;&gt;"",$G2812&lt;&gt;""),"※收入和支出不能同时填",IF(AND(N($F2812)=0,N($G2812)=0),"※收入和支出都没填",IF(OR(N($F2812)&lt;0,N($G2812)&lt;0),"※金额不能填负数，方向反了就换一列填",IF($D2812="","※没填收支类别，分类报表会漏掉这一笔",IF(ISNA(MATCH($D2812,类别表,0)),"※收支类别不在【基础资料】的清单里",IF(AND($L2812="内部转账",$M2812=""),"△内部转账要在「对方账户」写上另一头",IF(AND($L2812="内部转账",$M2812=$C2812),"※对方账户跟本账户是同一个",IF(AND($L2812&lt;&gt;"内部转账",$M2812&lt;&gt;""),"△填了对方账户，但类别不是内部转账",IF($H2812&lt;0,"△这一笔之后该账户余额成负数了，核一下",""))))))))))))</f>
        <v/>
      </c>
    </row>
    <row r="2813">
      <c r="A2813" s="17">
        <f>IF($C2813="","",COUNTA($C$5:$C2813))</f>
        <v/>
      </c>
      <c r="B2813" s="20" t="n"/>
      <c r="C2813" s="18" t="n"/>
      <c r="D2813" s="18" t="n"/>
      <c r="E2813" s="26" t="n"/>
      <c r="F2813" s="19" t="n"/>
      <c r="G2813" s="19" t="n"/>
      <c r="H2813" s="27">
        <f>IF($C2813="","",ROUND(SUMIF(账户表,$C2813,账户期初)+SUMIFS($F$5:F2813,$C$5:C2813,$C2813)-SUMIFS($G$5:G2813,$C$5:C2813,$C2813),2))</f>
        <v/>
      </c>
      <c r="I2813" s="18" t="n"/>
      <c r="J2813" s="18" t="n"/>
      <c r="K2813" s="28">
        <f>IF($B2813="","",--TEXT($B2813,"yyyymm"))</f>
        <v/>
      </c>
      <c r="L2813" s="29">
        <f>IF($D2813="","",IFERROR(INDEX(类别属性,MATCH($D2813,类别表,0)),""))</f>
        <v/>
      </c>
      <c r="M2813" s="18" t="n"/>
      <c r="N2813" s="18" t="n"/>
      <c r="O2813" s="26" t="n"/>
      <c r="P2813" s="21">
        <f>IF($C2813="","",IF(ISNA(MATCH($C2813,账户表,0)),"※这个账户不在【基础资料】的账户档案里",IF($B2813="","※没填日期，这一笔不会进任何月份的报表",IF(AND($F2813&lt;&gt;"",$G2813&lt;&gt;""),"※收入和支出不能同时填",IF(AND(N($F2813)=0,N($G2813)=0),"※收入和支出都没填",IF(OR(N($F2813)&lt;0,N($G2813)&lt;0),"※金额不能填负数，方向反了就换一列填",IF($D2813="","※没填收支类别，分类报表会漏掉这一笔",IF(ISNA(MATCH($D2813,类别表,0)),"※收支类别不在【基础资料】的清单里",IF(AND($L2813="内部转账",$M2813=""),"△内部转账要在「对方账户」写上另一头",IF(AND($L2813="内部转账",$M2813=$C2813),"※对方账户跟本账户是同一个",IF(AND($L2813&lt;&gt;"内部转账",$M2813&lt;&gt;""),"△填了对方账户，但类别不是内部转账",IF($H2813&lt;0,"△这一笔之后该账户余额成负数了，核一下",""))))))))))))</f>
        <v/>
      </c>
    </row>
    <row r="2814">
      <c r="A2814" s="17">
        <f>IF($C2814="","",COUNTA($C$5:$C2814))</f>
        <v/>
      </c>
      <c r="B2814" s="20" t="n"/>
      <c r="C2814" s="18" t="n"/>
      <c r="D2814" s="18" t="n"/>
      <c r="E2814" s="26" t="n"/>
      <c r="F2814" s="19" t="n"/>
      <c r="G2814" s="19" t="n"/>
      <c r="H2814" s="27">
        <f>IF($C2814="","",ROUND(SUMIF(账户表,$C2814,账户期初)+SUMIFS($F$5:F2814,$C$5:C2814,$C2814)-SUMIFS($G$5:G2814,$C$5:C2814,$C2814),2))</f>
        <v/>
      </c>
      <c r="I2814" s="18" t="n"/>
      <c r="J2814" s="18" t="n"/>
      <c r="K2814" s="28">
        <f>IF($B2814="","",--TEXT($B2814,"yyyymm"))</f>
        <v/>
      </c>
      <c r="L2814" s="29">
        <f>IF($D2814="","",IFERROR(INDEX(类别属性,MATCH($D2814,类别表,0)),""))</f>
        <v/>
      </c>
      <c r="M2814" s="18" t="n"/>
      <c r="N2814" s="18" t="n"/>
      <c r="O2814" s="26" t="n"/>
      <c r="P2814" s="21">
        <f>IF($C2814="","",IF(ISNA(MATCH($C2814,账户表,0)),"※这个账户不在【基础资料】的账户档案里",IF($B2814="","※没填日期，这一笔不会进任何月份的报表",IF(AND($F2814&lt;&gt;"",$G2814&lt;&gt;""),"※收入和支出不能同时填",IF(AND(N($F2814)=0,N($G2814)=0),"※收入和支出都没填",IF(OR(N($F2814)&lt;0,N($G2814)&lt;0),"※金额不能填负数，方向反了就换一列填",IF($D2814="","※没填收支类别，分类报表会漏掉这一笔",IF(ISNA(MATCH($D2814,类别表,0)),"※收支类别不在【基础资料】的清单里",IF(AND($L2814="内部转账",$M2814=""),"△内部转账要在「对方账户」写上另一头",IF(AND($L2814="内部转账",$M2814=$C2814),"※对方账户跟本账户是同一个",IF(AND($L2814&lt;&gt;"内部转账",$M2814&lt;&gt;""),"△填了对方账户，但类别不是内部转账",IF($H2814&lt;0,"△这一笔之后该账户余额成负数了，核一下",""))))))))))))</f>
        <v/>
      </c>
    </row>
    <row r="2815">
      <c r="A2815" s="17">
        <f>IF($C2815="","",COUNTA($C$5:$C2815))</f>
        <v/>
      </c>
      <c r="B2815" s="20" t="n"/>
      <c r="C2815" s="18" t="n"/>
      <c r="D2815" s="18" t="n"/>
      <c r="E2815" s="26" t="n"/>
      <c r="F2815" s="19" t="n"/>
      <c r="G2815" s="19" t="n"/>
      <c r="H2815" s="27">
        <f>IF($C2815="","",ROUND(SUMIF(账户表,$C2815,账户期初)+SUMIFS($F$5:F2815,$C$5:C2815,$C2815)-SUMIFS($G$5:G2815,$C$5:C2815,$C2815),2))</f>
        <v/>
      </c>
      <c r="I2815" s="18" t="n"/>
      <c r="J2815" s="18" t="n"/>
      <c r="K2815" s="28">
        <f>IF($B2815="","",--TEXT($B2815,"yyyymm"))</f>
        <v/>
      </c>
      <c r="L2815" s="29">
        <f>IF($D2815="","",IFERROR(INDEX(类别属性,MATCH($D2815,类别表,0)),""))</f>
        <v/>
      </c>
      <c r="M2815" s="18" t="n"/>
      <c r="N2815" s="18" t="n"/>
      <c r="O2815" s="26" t="n"/>
      <c r="P2815" s="21">
        <f>IF($C2815="","",IF(ISNA(MATCH($C2815,账户表,0)),"※这个账户不在【基础资料】的账户档案里",IF($B2815="","※没填日期，这一笔不会进任何月份的报表",IF(AND($F2815&lt;&gt;"",$G2815&lt;&gt;""),"※收入和支出不能同时填",IF(AND(N($F2815)=0,N($G2815)=0),"※收入和支出都没填",IF(OR(N($F2815)&lt;0,N($G2815)&lt;0),"※金额不能填负数，方向反了就换一列填",IF($D2815="","※没填收支类别，分类报表会漏掉这一笔",IF(ISNA(MATCH($D2815,类别表,0)),"※收支类别不在【基础资料】的清单里",IF(AND($L2815="内部转账",$M2815=""),"△内部转账要在「对方账户」写上另一头",IF(AND($L2815="内部转账",$M2815=$C2815),"※对方账户跟本账户是同一个",IF(AND($L2815&lt;&gt;"内部转账",$M2815&lt;&gt;""),"△填了对方账户，但类别不是内部转账",IF($H2815&lt;0,"△这一笔之后该账户余额成负数了，核一下",""))))))))))))</f>
        <v/>
      </c>
    </row>
    <row r="2816">
      <c r="A2816" s="17">
        <f>IF($C2816="","",COUNTA($C$5:$C2816))</f>
        <v/>
      </c>
      <c r="B2816" s="20" t="n"/>
      <c r="C2816" s="18" t="n"/>
      <c r="D2816" s="18" t="n"/>
      <c r="E2816" s="26" t="n"/>
      <c r="F2816" s="19" t="n"/>
      <c r="G2816" s="19" t="n"/>
      <c r="H2816" s="27">
        <f>IF($C2816="","",ROUND(SUMIF(账户表,$C2816,账户期初)+SUMIFS($F$5:F2816,$C$5:C2816,$C2816)-SUMIFS($G$5:G2816,$C$5:C2816,$C2816),2))</f>
        <v/>
      </c>
      <c r="I2816" s="18" t="n"/>
      <c r="J2816" s="18" t="n"/>
      <c r="K2816" s="28">
        <f>IF($B2816="","",--TEXT($B2816,"yyyymm"))</f>
        <v/>
      </c>
      <c r="L2816" s="29">
        <f>IF($D2816="","",IFERROR(INDEX(类别属性,MATCH($D2816,类别表,0)),""))</f>
        <v/>
      </c>
      <c r="M2816" s="18" t="n"/>
      <c r="N2816" s="18" t="n"/>
      <c r="O2816" s="26" t="n"/>
      <c r="P2816" s="21">
        <f>IF($C2816="","",IF(ISNA(MATCH($C2816,账户表,0)),"※这个账户不在【基础资料】的账户档案里",IF($B2816="","※没填日期，这一笔不会进任何月份的报表",IF(AND($F2816&lt;&gt;"",$G2816&lt;&gt;""),"※收入和支出不能同时填",IF(AND(N($F2816)=0,N($G2816)=0),"※收入和支出都没填",IF(OR(N($F2816)&lt;0,N($G2816)&lt;0),"※金额不能填负数，方向反了就换一列填",IF($D2816="","※没填收支类别，分类报表会漏掉这一笔",IF(ISNA(MATCH($D2816,类别表,0)),"※收支类别不在【基础资料】的清单里",IF(AND($L2816="内部转账",$M2816=""),"△内部转账要在「对方账户」写上另一头",IF(AND($L2816="内部转账",$M2816=$C2816),"※对方账户跟本账户是同一个",IF(AND($L2816&lt;&gt;"内部转账",$M2816&lt;&gt;""),"△填了对方账户，但类别不是内部转账",IF($H2816&lt;0,"△这一笔之后该账户余额成负数了，核一下",""))))))))))))</f>
        <v/>
      </c>
    </row>
    <row r="2817">
      <c r="A2817" s="17">
        <f>IF($C2817="","",COUNTA($C$5:$C2817))</f>
        <v/>
      </c>
      <c r="B2817" s="20" t="n"/>
      <c r="C2817" s="18" t="n"/>
      <c r="D2817" s="18" t="n"/>
      <c r="E2817" s="26" t="n"/>
      <c r="F2817" s="19" t="n"/>
      <c r="G2817" s="19" t="n"/>
      <c r="H2817" s="27">
        <f>IF($C2817="","",ROUND(SUMIF(账户表,$C2817,账户期初)+SUMIFS($F$5:F2817,$C$5:C2817,$C2817)-SUMIFS($G$5:G2817,$C$5:C2817,$C2817),2))</f>
        <v/>
      </c>
      <c r="I2817" s="18" t="n"/>
      <c r="J2817" s="18" t="n"/>
      <c r="K2817" s="28">
        <f>IF($B2817="","",--TEXT($B2817,"yyyymm"))</f>
        <v/>
      </c>
      <c r="L2817" s="29">
        <f>IF($D2817="","",IFERROR(INDEX(类别属性,MATCH($D2817,类别表,0)),""))</f>
        <v/>
      </c>
      <c r="M2817" s="18" t="n"/>
      <c r="N2817" s="18" t="n"/>
      <c r="O2817" s="26" t="n"/>
      <c r="P2817" s="21">
        <f>IF($C2817="","",IF(ISNA(MATCH($C2817,账户表,0)),"※这个账户不在【基础资料】的账户档案里",IF($B2817="","※没填日期，这一笔不会进任何月份的报表",IF(AND($F2817&lt;&gt;"",$G2817&lt;&gt;""),"※收入和支出不能同时填",IF(AND(N($F2817)=0,N($G2817)=0),"※收入和支出都没填",IF(OR(N($F2817)&lt;0,N($G2817)&lt;0),"※金额不能填负数，方向反了就换一列填",IF($D2817="","※没填收支类别，分类报表会漏掉这一笔",IF(ISNA(MATCH($D2817,类别表,0)),"※收支类别不在【基础资料】的清单里",IF(AND($L2817="内部转账",$M2817=""),"△内部转账要在「对方账户」写上另一头",IF(AND($L2817="内部转账",$M2817=$C2817),"※对方账户跟本账户是同一个",IF(AND($L2817&lt;&gt;"内部转账",$M2817&lt;&gt;""),"△填了对方账户，但类别不是内部转账",IF($H2817&lt;0,"△这一笔之后该账户余额成负数了，核一下",""))))))))))))</f>
        <v/>
      </c>
    </row>
    <row r="2818">
      <c r="A2818" s="17">
        <f>IF($C2818="","",COUNTA($C$5:$C2818))</f>
        <v/>
      </c>
      <c r="B2818" s="20" t="n"/>
      <c r="C2818" s="18" t="n"/>
      <c r="D2818" s="18" t="n"/>
      <c r="E2818" s="26" t="n"/>
      <c r="F2818" s="19" t="n"/>
      <c r="G2818" s="19" t="n"/>
      <c r="H2818" s="27">
        <f>IF($C2818="","",ROUND(SUMIF(账户表,$C2818,账户期初)+SUMIFS($F$5:F2818,$C$5:C2818,$C2818)-SUMIFS($G$5:G2818,$C$5:C2818,$C2818),2))</f>
        <v/>
      </c>
      <c r="I2818" s="18" t="n"/>
      <c r="J2818" s="18" t="n"/>
      <c r="K2818" s="28">
        <f>IF($B2818="","",--TEXT($B2818,"yyyymm"))</f>
        <v/>
      </c>
      <c r="L2818" s="29">
        <f>IF($D2818="","",IFERROR(INDEX(类别属性,MATCH($D2818,类别表,0)),""))</f>
        <v/>
      </c>
      <c r="M2818" s="18" t="n"/>
      <c r="N2818" s="18" t="n"/>
      <c r="O2818" s="26" t="n"/>
      <c r="P2818" s="21">
        <f>IF($C2818="","",IF(ISNA(MATCH($C2818,账户表,0)),"※这个账户不在【基础资料】的账户档案里",IF($B2818="","※没填日期，这一笔不会进任何月份的报表",IF(AND($F2818&lt;&gt;"",$G2818&lt;&gt;""),"※收入和支出不能同时填",IF(AND(N($F2818)=0,N($G2818)=0),"※收入和支出都没填",IF(OR(N($F2818)&lt;0,N($G2818)&lt;0),"※金额不能填负数，方向反了就换一列填",IF($D2818="","※没填收支类别，分类报表会漏掉这一笔",IF(ISNA(MATCH($D2818,类别表,0)),"※收支类别不在【基础资料】的清单里",IF(AND($L2818="内部转账",$M2818=""),"△内部转账要在「对方账户」写上另一头",IF(AND($L2818="内部转账",$M2818=$C2818),"※对方账户跟本账户是同一个",IF(AND($L2818&lt;&gt;"内部转账",$M2818&lt;&gt;""),"△填了对方账户，但类别不是内部转账",IF($H2818&lt;0,"△这一笔之后该账户余额成负数了，核一下",""))))))))))))</f>
        <v/>
      </c>
    </row>
    <row r="2819">
      <c r="A2819" s="17">
        <f>IF($C2819="","",COUNTA($C$5:$C2819))</f>
        <v/>
      </c>
      <c r="B2819" s="20" t="n"/>
      <c r="C2819" s="18" t="n"/>
      <c r="D2819" s="18" t="n"/>
      <c r="E2819" s="26" t="n"/>
      <c r="F2819" s="19" t="n"/>
      <c r="G2819" s="19" t="n"/>
      <c r="H2819" s="27">
        <f>IF($C2819="","",ROUND(SUMIF(账户表,$C2819,账户期初)+SUMIFS($F$5:F2819,$C$5:C2819,$C2819)-SUMIFS($G$5:G2819,$C$5:C2819,$C2819),2))</f>
        <v/>
      </c>
      <c r="I2819" s="18" t="n"/>
      <c r="J2819" s="18" t="n"/>
      <c r="K2819" s="28">
        <f>IF($B2819="","",--TEXT($B2819,"yyyymm"))</f>
        <v/>
      </c>
      <c r="L2819" s="29">
        <f>IF($D2819="","",IFERROR(INDEX(类别属性,MATCH($D2819,类别表,0)),""))</f>
        <v/>
      </c>
      <c r="M2819" s="18" t="n"/>
      <c r="N2819" s="18" t="n"/>
      <c r="O2819" s="26" t="n"/>
      <c r="P2819" s="21">
        <f>IF($C2819="","",IF(ISNA(MATCH($C2819,账户表,0)),"※这个账户不在【基础资料】的账户档案里",IF($B2819="","※没填日期，这一笔不会进任何月份的报表",IF(AND($F2819&lt;&gt;"",$G2819&lt;&gt;""),"※收入和支出不能同时填",IF(AND(N($F2819)=0,N($G2819)=0),"※收入和支出都没填",IF(OR(N($F2819)&lt;0,N($G2819)&lt;0),"※金额不能填负数，方向反了就换一列填",IF($D2819="","※没填收支类别，分类报表会漏掉这一笔",IF(ISNA(MATCH($D2819,类别表,0)),"※收支类别不在【基础资料】的清单里",IF(AND($L2819="内部转账",$M2819=""),"△内部转账要在「对方账户」写上另一头",IF(AND($L2819="内部转账",$M2819=$C2819),"※对方账户跟本账户是同一个",IF(AND($L2819&lt;&gt;"内部转账",$M2819&lt;&gt;""),"△填了对方账户，但类别不是内部转账",IF($H2819&lt;0,"△这一笔之后该账户余额成负数了，核一下",""))))))))))))</f>
        <v/>
      </c>
    </row>
    <row r="2820">
      <c r="A2820" s="17">
        <f>IF($C2820="","",COUNTA($C$5:$C2820))</f>
        <v/>
      </c>
      <c r="B2820" s="20" t="n"/>
      <c r="C2820" s="18" t="n"/>
      <c r="D2820" s="18" t="n"/>
      <c r="E2820" s="26" t="n"/>
      <c r="F2820" s="19" t="n"/>
      <c r="G2820" s="19" t="n"/>
      <c r="H2820" s="27">
        <f>IF($C2820="","",ROUND(SUMIF(账户表,$C2820,账户期初)+SUMIFS($F$5:F2820,$C$5:C2820,$C2820)-SUMIFS($G$5:G2820,$C$5:C2820,$C2820),2))</f>
        <v/>
      </c>
      <c r="I2820" s="18" t="n"/>
      <c r="J2820" s="18" t="n"/>
      <c r="K2820" s="28">
        <f>IF($B2820="","",--TEXT($B2820,"yyyymm"))</f>
        <v/>
      </c>
      <c r="L2820" s="29">
        <f>IF($D2820="","",IFERROR(INDEX(类别属性,MATCH($D2820,类别表,0)),""))</f>
        <v/>
      </c>
      <c r="M2820" s="18" t="n"/>
      <c r="N2820" s="18" t="n"/>
      <c r="O2820" s="26" t="n"/>
      <c r="P2820" s="21">
        <f>IF($C2820="","",IF(ISNA(MATCH($C2820,账户表,0)),"※这个账户不在【基础资料】的账户档案里",IF($B2820="","※没填日期，这一笔不会进任何月份的报表",IF(AND($F2820&lt;&gt;"",$G2820&lt;&gt;""),"※收入和支出不能同时填",IF(AND(N($F2820)=0,N($G2820)=0),"※收入和支出都没填",IF(OR(N($F2820)&lt;0,N($G2820)&lt;0),"※金额不能填负数，方向反了就换一列填",IF($D2820="","※没填收支类别，分类报表会漏掉这一笔",IF(ISNA(MATCH($D2820,类别表,0)),"※收支类别不在【基础资料】的清单里",IF(AND($L2820="内部转账",$M2820=""),"△内部转账要在「对方账户」写上另一头",IF(AND($L2820="内部转账",$M2820=$C2820),"※对方账户跟本账户是同一个",IF(AND($L2820&lt;&gt;"内部转账",$M2820&lt;&gt;""),"△填了对方账户，但类别不是内部转账",IF($H2820&lt;0,"△这一笔之后该账户余额成负数了，核一下",""))))))))))))</f>
        <v/>
      </c>
    </row>
    <row r="2821">
      <c r="A2821" s="17">
        <f>IF($C2821="","",COUNTA($C$5:$C2821))</f>
        <v/>
      </c>
      <c r="B2821" s="20" t="n"/>
      <c r="C2821" s="18" t="n"/>
      <c r="D2821" s="18" t="n"/>
      <c r="E2821" s="26" t="n"/>
      <c r="F2821" s="19" t="n"/>
      <c r="G2821" s="19" t="n"/>
      <c r="H2821" s="27">
        <f>IF($C2821="","",ROUND(SUMIF(账户表,$C2821,账户期初)+SUMIFS($F$5:F2821,$C$5:C2821,$C2821)-SUMIFS($G$5:G2821,$C$5:C2821,$C2821),2))</f>
        <v/>
      </c>
      <c r="I2821" s="18" t="n"/>
      <c r="J2821" s="18" t="n"/>
      <c r="K2821" s="28">
        <f>IF($B2821="","",--TEXT($B2821,"yyyymm"))</f>
        <v/>
      </c>
      <c r="L2821" s="29">
        <f>IF($D2821="","",IFERROR(INDEX(类别属性,MATCH($D2821,类别表,0)),""))</f>
        <v/>
      </c>
      <c r="M2821" s="18" t="n"/>
      <c r="N2821" s="18" t="n"/>
      <c r="O2821" s="26" t="n"/>
      <c r="P2821" s="21">
        <f>IF($C2821="","",IF(ISNA(MATCH($C2821,账户表,0)),"※这个账户不在【基础资料】的账户档案里",IF($B2821="","※没填日期，这一笔不会进任何月份的报表",IF(AND($F2821&lt;&gt;"",$G2821&lt;&gt;""),"※收入和支出不能同时填",IF(AND(N($F2821)=0,N($G2821)=0),"※收入和支出都没填",IF(OR(N($F2821)&lt;0,N($G2821)&lt;0),"※金额不能填负数，方向反了就换一列填",IF($D2821="","※没填收支类别，分类报表会漏掉这一笔",IF(ISNA(MATCH($D2821,类别表,0)),"※收支类别不在【基础资料】的清单里",IF(AND($L2821="内部转账",$M2821=""),"△内部转账要在「对方账户」写上另一头",IF(AND($L2821="内部转账",$M2821=$C2821),"※对方账户跟本账户是同一个",IF(AND($L2821&lt;&gt;"内部转账",$M2821&lt;&gt;""),"△填了对方账户，但类别不是内部转账",IF($H2821&lt;0,"△这一笔之后该账户余额成负数了，核一下",""))))))))))))</f>
        <v/>
      </c>
    </row>
    <row r="2822">
      <c r="A2822" s="17">
        <f>IF($C2822="","",COUNTA($C$5:$C2822))</f>
        <v/>
      </c>
      <c r="B2822" s="20" t="n"/>
      <c r="C2822" s="18" t="n"/>
      <c r="D2822" s="18" t="n"/>
      <c r="E2822" s="26" t="n"/>
      <c r="F2822" s="19" t="n"/>
      <c r="G2822" s="19" t="n"/>
      <c r="H2822" s="27">
        <f>IF($C2822="","",ROUND(SUMIF(账户表,$C2822,账户期初)+SUMIFS($F$5:F2822,$C$5:C2822,$C2822)-SUMIFS($G$5:G2822,$C$5:C2822,$C2822),2))</f>
        <v/>
      </c>
      <c r="I2822" s="18" t="n"/>
      <c r="J2822" s="18" t="n"/>
      <c r="K2822" s="28">
        <f>IF($B2822="","",--TEXT($B2822,"yyyymm"))</f>
        <v/>
      </c>
      <c r="L2822" s="29">
        <f>IF($D2822="","",IFERROR(INDEX(类别属性,MATCH($D2822,类别表,0)),""))</f>
        <v/>
      </c>
      <c r="M2822" s="18" t="n"/>
      <c r="N2822" s="18" t="n"/>
      <c r="O2822" s="26" t="n"/>
      <c r="P2822" s="21">
        <f>IF($C2822="","",IF(ISNA(MATCH($C2822,账户表,0)),"※这个账户不在【基础资料】的账户档案里",IF($B2822="","※没填日期，这一笔不会进任何月份的报表",IF(AND($F2822&lt;&gt;"",$G2822&lt;&gt;""),"※收入和支出不能同时填",IF(AND(N($F2822)=0,N($G2822)=0),"※收入和支出都没填",IF(OR(N($F2822)&lt;0,N($G2822)&lt;0),"※金额不能填负数，方向反了就换一列填",IF($D2822="","※没填收支类别，分类报表会漏掉这一笔",IF(ISNA(MATCH($D2822,类别表,0)),"※收支类别不在【基础资料】的清单里",IF(AND($L2822="内部转账",$M2822=""),"△内部转账要在「对方账户」写上另一头",IF(AND($L2822="内部转账",$M2822=$C2822),"※对方账户跟本账户是同一个",IF(AND($L2822&lt;&gt;"内部转账",$M2822&lt;&gt;""),"△填了对方账户，但类别不是内部转账",IF($H2822&lt;0,"△这一笔之后该账户余额成负数了，核一下",""))))))))))))</f>
        <v/>
      </c>
    </row>
    <row r="2823">
      <c r="A2823" s="17">
        <f>IF($C2823="","",COUNTA($C$5:$C2823))</f>
        <v/>
      </c>
      <c r="B2823" s="20" t="n"/>
      <c r="C2823" s="18" t="n"/>
      <c r="D2823" s="18" t="n"/>
      <c r="E2823" s="26" t="n"/>
      <c r="F2823" s="19" t="n"/>
      <c r="G2823" s="19" t="n"/>
      <c r="H2823" s="27">
        <f>IF($C2823="","",ROUND(SUMIF(账户表,$C2823,账户期初)+SUMIFS($F$5:F2823,$C$5:C2823,$C2823)-SUMIFS($G$5:G2823,$C$5:C2823,$C2823),2))</f>
        <v/>
      </c>
      <c r="I2823" s="18" t="n"/>
      <c r="J2823" s="18" t="n"/>
      <c r="K2823" s="28">
        <f>IF($B2823="","",--TEXT($B2823,"yyyymm"))</f>
        <v/>
      </c>
      <c r="L2823" s="29">
        <f>IF($D2823="","",IFERROR(INDEX(类别属性,MATCH($D2823,类别表,0)),""))</f>
        <v/>
      </c>
      <c r="M2823" s="18" t="n"/>
      <c r="N2823" s="18" t="n"/>
      <c r="O2823" s="26" t="n"/>
      <c r="P2823" s="21">
        <f>IF($C2823="","",IF(ISNA(MATCH($C2823,账户表,0)),"※这个账户不在【基础资料】的账户档案里",IF($B2823="","※没填日期，这一笔不会进任何月份的报表",IF(AND($F2823&lt;&gt;"",$G2823&lt;&gt;""),"※收入和支出不能同时填",IF(AND(N($F2823)=0,N($G2823)=0),"※收入和支出都没填",IF(OR(N($F2823)&lt;0,N($G2823)&lt;0),"※金额不能填负数，方向反了就换一列填",IF($D2823="","※没填收支类别，分类报表会漏掉这一笔",IF(ISNA(MATCH($D2823,类别表,0)),"※收支类别不在【基础资料】的清单里",IF(AND($L2823="内部转账",$M2823=""),"△内部转账要在「对方账户」写上另一头",IF(AND($L2823="内部转账",$M2823=$C2823),"※对方账户跟本账户是同一个",IF(AND($L2823&lt;&gt;"内部转账",$M2823&lt;&gt;""),"△填了对方账户，但类别不是内部转账",IF($H2823&lt;0,"△这一笔之后该账户余额成负数了，核一下",""))))))))))))</f>
        <v/>
      </c>
    </row>
    <row r="2824">
      <c r="A2824" s="17">
        <f>IF($C2824="","",COUNTA($C$5:$C2824))</f>
        <v/>
      </c>
      <c r="B2824" s="20" t="n"/>
      <c r="C2824" s="18" t="n"/>
      <c r="D2824" s="18" t="n"/>
      <c r="E2824" s="26" t="n"/>
      <c r="F2824" s="19" t="n"/>
      <c r="G2824" s="19" t="n"/>
      <c r="H2824" s="27">
        <f>IF($C2824="","",ROUND(SUMIF(账户表,$C2824,账户期初)+SUMIFS($F$5:F2824,$C$5:C2824,$C2824)-SUMIFS($G$5:G2824,$C$5:C2824,$C2824),2))</f>
        <v/>
      </c>
      <c r="I2824" s="18" t="n"/>
      <c r="J2824" s="18" t="n"/>
      <c r="K2824" s="28">
        <f>IF($B2824="","",--TEXT($B2824,"yyyymm"))</f>
        <v/>
      </c>
      <c r="L2824" s="29">
        <f>IF($D2824="","",IFERROR(INDEX(类别属性,MATCH($D2824,类别表,0)),""))</f>
        <v/>
      </c>
      <c r="M2824" s="18" t="n"/>
      <c r="N2824" s="18" t="n"/>
      <c r="O2824" s="26" t="n"/>
      <c r="P2824" s="21">
        <f>IF($C2824="","",IF(ISNA(MATCH($C2824,账户表,0)),"※这个账户不在【基础资料】的账户档案里",IF($B2824="","※没填日期，这一笔不会进任何月份的报表",IF(AND($F2824&lt;&gt;"",$G2824&lt;&gt;""),"※收入和支出不能同时填",IF(AND(N($F2824)=0,N($G2824)=0),"※收入和支出都没填",IF(OR(N($F2824)&lt;0,N($G2824)&lt;0),"※金额不能填负数，方向反了就换一列填",IF($D2824="","※没填收支类别，分类报表会漏掉这一笔",IF(ISNA(MATCH($D2824,类别表,0)),"※收支类别不在【基础资料】的清单里",IF(AND($L2824="内部转账",$M2824=""),"△内部转账要在「对方账户」写上另一头",IF(AND($L2824="内部转账",$M2824=$C2824),"※对方账户跟本账户是同一个",IF(AND($L2824&lt;&gt;"内部转账",$M2824&lt;&gt;""),"△填了对方账户，但类别不是内部转账",IF($H2824&lt;0,"△这一笔之后该账户余额成负数了，核一下",""))))))))))))</f>
        <v/>
      </c>
    </row>
    <row r="2825">
      <c r="A2825" s="17">
        <f>IF($C2825="","",COUNTA($C$5:$C2825))</f>
        <v/>
      </c>
      <c r="B2825" s="20" t="n"/>
      <c r="C2825" s="18" t="n"/>
      <c r="D2825" s="18" t="n"/>
      <c r="E2825" s="26" t="n"/>
      <c r="F2825" s="19" t="n"/>
      <c r="G2825" s="19" t="n"/>
      <c r="H2825" s="27">
        <f>IF($C2825="","",ROUND(SUMIF(账户表,$C2825,账户期初)+SUMIFS($F$5:F2825,$C$5:C2825,$C2825)-SUMIFS($G$5:G2825,$C$5:C2825,$C2825),2))</f>
        <v/>
      </c>
      <c r="I2825" s="18" t="n"/>
      <c r="J2825" s="18" t="n"/>
      <c r="K2825" s="28">
        <f>IF($B2825="","",--TEXT($B2825,"yyyymm"))</f>
        <v/>
      </c>
      <c r="L2825" s="29">
        <f>IF($D2825="","",IFERROR(INDEX(类别属性,MATCH($D2825,类别表,0)),""))</f>
        <v/>
      </c>
      <c r="M2825" s="18" t="n"/>
      <c r="N2825" s="18" t="n"/>
      <c r="O2825" s="26" t="n"/>
      <c r="P2825" s="21">
        <f>IF($C2825="","",IF(ISNA(MATCH($C2825,账户表,0)),"※这个账户不在【基础资料】的账户档案里",IF($B2825="","※没填日期，这一笔不会进任何月份的报表",IF(AND($F2825&lt;&gt;"",$G2825&lt;&gt;""),"※收入和支出不能同时填",IF(AND(N($F2825)=0,N($G2825)=0),"※收入和支出都没填",IF(OR(N($F2825)&lt;0,N($G2825)&lt;0),"※金额不能填负数，方向反了就换一列填",IF($D2825="","※没填收支类别，分类报表会漏掉这一笔",IF(ISNA(MATCH($D2825,类别表,0)),"※收支类别不在【基础资料】的清单里",IF(AND($L2825="内部转账",$M2825=""),"△内部转账要在「对方账户」写上另一头",IF(AND($L2825="内部转账",$M2825=$C2825),"※对方账户跟本账户是同一个",IF(AND($L2825&lt;&gt;"内部转账",$M2825&lt;&gt;""),"△填了对方账户，但类别不是内部转账",IF($H2825&lt;0,"△这一笔之后该账户余额成负数了，核一下",""))))))))))))</f>
        <v/>
      </c>
    </row>
    <row r="2826">
      <c r="A2826" s="17">
        <f>IF($C2826="","",COUNTA($C$5:$C2826))</f>
        <v/>
      </c>
      <c r="B2826" s="20" t="n"/>
      <c r="C2826" s="18" t="n"/>
      <c r="D2826" s="18" t="n"/>
      <c r="E2826" s="26" t="n"/>
      <c r="F2826" s="19" t="n"/>
      <c r="G2826" s="19" t="n"/>
      <c r="H2826" s="27">
        <f>IF($C2826="","",ROUND(SUMIF(账户表,$C2826,账户期初)+SUMIFS($F$5:F2826,$C$5:C2826,$C2826)-SUMIFS($G$5:G2826,$C$5:C2826,$C2826),2))</f>
        <v/>
      </c>
      <c r="I2826" s="18" t="n"/>
      <c r="J2826" s="18" t="n"/>
      <c r="K2826" s="28">
        <f>IF($B2826="","",--TEXT($B2826,"yyyymm"))</f>
        <v/>
      </c>
      <c r="L2826" s="29">
        <f>IF($D2826="","",IFERROR(INDEX(类别属性,MATCH($D2826,类别表,0)),""))</f>
        <v/>
      </c>
      <c r="M2826" s="18" t="n"/>
      <c r="N2826" s="18" t="n"/>
      <c r="O2826" s="26" t="n"/>
      <c r="P2826" s="21">
        <f>IF($C2826="","",IF(ISNA(MATCH($C2826,账户表,0)),"※这个账户不在【基础资料】的账户档案里",IF($B2826="","※没填日期，这一笔不会进任何月份的报表",IF(AND($F2826&lt;&gt;"",$G2826&lt;&gt;""),"※收入和支出不能同时填",IF(AND(N($F2826)=0,N($G2826)=0),"※收入和支出都没填",IF(OR(N($F2826)&lt;0,N($G2826)&lt;0),"※金额不能填负数，方向反了就换一列填",IF($D2826="","※没填收支类别，分类报表会漏掉这一笔",IF(ISNA(MATCH($D2826,类别表,0)),"※收支类别不在【基础资料】的清单里",IF(AND($L2826="内部转账",$M2826=""),"△内部转账要在「对方账户」写上另一头",IF(AND($L2826="内部转账",$M2826=$C2826),"※对方账户跟本账户是同一个",IF(AND($L2826&lt;&gt;"内部转账",$M2826&lt;&gt;""),"△填了对方账户，但类别不是内部转账",IF($H2826&lt;0,"△这一笔之后该账户余额成负数了，核一下",""))))))))))))</f>
        <v/>
      </c>
    </row>
    <row r="2827">
      <c r="A2827" s="17">
        <f>IF($C2827="","",COUNTA($C$5:$C2827))</f>
        <v/>
      </c>
      <c r="B2827" s="20" t="n"/>
      <c r="C2827" s="18" t="n"/>
      <c r="D2827" s="18" t="n"/>
      <c r="E2827" s="26" t="n"/>
      <c r="F2827" s="19" t="n"/>
      <c r="G2827" s="19" t="n"/>
      <c r="H2827" s="27">
        <f>IF($C2827="","",ROUND(SUMIF(账户表,$C2827,账户期初)+SUMIFS($F$5:F2827,$C$5:C2827,$C2827)-SUMIFS($G$5:G2827,$C$5:C2827,$C2827),2))</f>
        <v/>
      </c>
      <c r="I2827" s="18" t="n"/>
      <c r="J2827" s="18" t="n"/>
      <c r="K2827" s="28">
        <f>IF($B2827="","",--TEXT($B2827,"yyyymm"))</f>
        <v/>
      </c>
      <c r="L2827" s="29">
        <f>IF($D2827="","",IFERROR(INDEX(类别属性,MATCH($D2827,类别表,0)),""))</f>
        <v/>
      </c>
      <c r="M2827" s="18" t="n"/>
      <c r="N2827" s="18" t="n"/>
      <c r="O2827" s="26" t="n"/>
      <c r="P2827" s="21">
        <f>IF($C2827="","",IF(ISNA(MATCH($C2827,账户表,0)),"※这个账户不在【基础资料】的账户档案里",IF($B2827="","※没填日期，这一笔不会进任何月份的报表",IF(AND($F2827&lt;&gt;"",$G2827&lt;&gt;""),"※收入和支出不能同时填",IF(AND(N($F2827)=0,N($G2827)=0),"※收入和支出都没填",IF(OR(N($F2827)&lt;0,N($G2827)&lt;0),"※金额不能填负数，方向反了就换一列填",IF($D2827="","※没填收支类别，分类报表会漏掉这一笔",IF(ISNA(MATCH($D2827,类别表,0)),"※收支类别不在【基础资料】的清单里",IF(AND($L2827="内部转账",$M2827=""),"△内部转账要在「对方账户」写上另一头",IF(AND($L2827="内部转账",$M2827=$C2827),"※对方账户跟本账户是同一个",IF(AND($L2827&lt;&gt;"内部转账",$M2827&lt;&gt;""),"△填了对方账户，但类别不是内部转账",IF($H2827&lt;0,"△这一笔之后该账户余额成负数了，核一下",""))))))))))))</f>
        <v/>
      </c>
    </row>
    <row r="2828">
      <c r="A2828" s="17">
        <f>IF($C2828="","",COUNTA($C$5:$C2828))</f>
        <v/>
      </c>
      <c r="B2828" s="20" t="n"/>
      <c r="C2828" s="18" t="n"/>
      <c r="D2828" s="18" t="n"/>
      <c r="E2828" s="26" t="n"/>
      <c r="F2828" s="19" t="n"/>
      <c r="G2828" s="19" t="n"/>
      <c r="H2828" s="27">
        <f>IF($C2828="","",ROUND(SUMIF(账户表,$C2828,账户期初)+SUMIFS($F$5:F2828,$C$5:C2828,$C2828)-SUMIFS($G$5:G2828,$C$5:C2828,$C2828),2))</f>
        <v/>
      </c>
      <c r="I2828" s="18" t="n"/>
      <c r="J2828" s="18" t="n"/>
      <c r="K2828" s="28">
        <f>IF($B2828="","",--TEXT($B2828,"yyyymm"))</f>
        <v/>
      </c>
      <c r="L2828" s="29">
        <f>IF($D2828="","",IFERROR(INDEX(类别属性,MATCH($D2828,类别表,0)),""))</f>
        <v/>
      </c>
      <c r="M2828" s="18" t="n"/>
      <c r="N2828" s="18" t="n"/>
      <c r="O2828" s="26" t="n"/>
      <c r="P2828" s="21">
        <f>IF($C2828="","",IF(ISNA(MATCH($C2828,账户表,0)),"※这个账户不在【基础资料】的账户档案里",IF($B2828="","※没填日期，这一笔不会进任何月份的报表",IF(AND($F2828&lt;&gt;"",$G2828&lt;&gt;""),"※收入和支出不能同时填",IF(AND(N($F2828)=0,N($G2828)=0),"※收入和支出都没填",IF(OR(N($F2828)&lt;0,N($G2828)&lt;0),"※金额不能填负数，方向反了就换一列填",IF($D2828="","※没填收支类别，分类报表会漏掉这一笔",IF(ISNA(MATCH($D2828,类别表,0)),"※收支类别不在【基础资料】的清单里",IF(AND($L2828="内部转账",$M2828=""),"△内部转账要在「对方账户」写上另一头",IF(AND($L2828="内部转账",$M2828=$C2828),"※对方账户跟本账户是同一个",IF(AND($L2828&lt;&gt;"内部转账",$M2828&lt;&gt;""),"△填了对方账户，但类别不是内部转账",IF($H2828&lt;0,"△这一笔之后该账户余额成负数了，核一下",""))))))))))))</f>
        <v/>
      </c>
    </row>
    <row r="2829">
      <c r="A2829" s="17">
        <f>IF($C2829="","",COUNTA($C$5:$C2829))</f>
        <v/>
      </c>
      <c r="B2829" s="20" t="n"/>
      <c r="C2829" s="18" t="n"/>
      <c r="D2829" s="18" t="n"/>
      <c r="E2829" s="26" t="n"/>
      <c r="F2829" s="19" t="n"/>
      <c r="G2829" s="19" t="n"/>
      <c r="H2829" s="27">
        <f>IF($C2829="","",ROUND(SUMIF(账户表,$C2829,账户期初)+SUMIFS($F$5:F2829,$C$5:C2829,$C2829)-SUMIFS($G$5:G2829,$C$5:C2829,$C2829),2))</f>
        <v/>
      </c>
      <c r="I2829" s="18" t="n"/>
      <c r="J2829" s="18" t="n"/>
      <c r="K2829" s="28">
        <f>IF($B2829="","",--TEXT($B2829,"yyyymm"))</f>
        <v/>
      </c>
      <c r="L2829" s="29">
        <f>IF($D2829="","",IFERROR(INDEX(类别属性,MATCH($D2829,类别表,0)),""))</f>
        <v/>
      </c>
      <c r="M2829" s="18" t="n"/>
      <c r="N2829" s="18" t="n"/>
      <c r="O2829" s="26" t="n"/>
      <c r="P2829" s="21">
        <f>IF($C2829="","",IF(ISNA(MATCH($C2829,账户表,0)),"※这个账户不在【基础资料】的账户档案里",IF($B2829="","※没填日期，这一笔不会进任何月份的报表",IF(AND($F2829&lt;&gt;"",$G2829&lt;&gt;""),"※收入和支出不能同时填",IF(AND(N($F2829)=0,N($G2829)=0),"※收入和支出都没填",IF(OR(N($F2829)&lt;0,N($G2829)&lt;0),"※金额不能填负数，方向反了就换一列填",IF($D2829="","※没填收支类别，分类报表会漏掉这一笔",IF(ISNA(MATCH($D2829,类别表,0)),"※收支类别不在【基础资料】的清单里",IF(AND($L2829="内部转账",$M2829=""),"△内部转账要在「对方账户」写上另一头",IF(AND($L2829="内部转账",$M2829=$C2829),"※对方账户跟本账户是同一个",IF(AND($L2829&lt;&gt;"内部转账",$M2829&lt;&gt;""),"△填了对方账户，但类别不是内部转账",IF($H2829&lt;0,"△这一笔之后该账户余额成负数了，核一下",""))))))))))))</f>
        <v/>
      </c>
    </row>
    <row r="2830">
      <c r="A2830" s="17">
        <f>IF($C2830="","",COUNTA($C$5:$C2830))</f>
        <v/>
      </c>
      <c r="B2830" s="20" t="n"/>
      <c r="C2830" s="18" t="n"/>
      <c r="D2830" s="18" t="n"/>
      <c r="E2830" s="26" t="n"/>
      <c r="F2830" s="19" t="n"/>
      <c r="G2830" s="19" t="n"/>
      <c r="H2830" s="27">
        <f>IF($C2830="","",ROUND(SUMIF(账户表,$C2830,账户期初)+SUMIFS($F$5:F2830,$C$5:C2830,$C2830)-SUMIFS($G$5:G2830,$C$5:C2830,$C2830),2))</f>
        <v/>
      </c>
      <c r="I2830" s="18" t="n"/>
      <c r="J2830" s="18" t="n"/>
      <c r="K2830" s="28">
        <f>IF($B2830="","",--TEXT($B2830,"yyyymm"))</f>
        <v/>
      </c>
      <c r="L2830" s="29">
        <f>IF($D2830="","",IFERROR(INDEX(类别属性,MATCH($D2830,类别表,0)),""))</f>
        <v/>
      </c>
      <c r="M2830" s="18" t="n"/>
      <c r="N2830" s="18" t="n"/>
      <c r="O2830" s="26" t="n"/>
      <c r="P2830" s="21">
        <f>IF($C2830="","",IF(ISNA(MATCH($C2830,账户表,0)),"※这个账户不在【基础资料】的账户档案里",IF($B2830="","※没填日期，这一笔不会进任何月份的报表",IF(AND($F2830&lt;&gt;"",$G2830&lt;&gt;""),"※收入和支出不能同时填",IF(AND(N($F2830)=0,N($G2830)=0),"※收入和支出都没填",IF(OR(N($F2830)&lt;0,N($G2830)&lt;0),"※金额不能填负数，方向反了就换一列填",IF($D2830="","※没填收支类别，分类报表会漏掉这一笔",IF(ISNA(MATCH($D2830,类别表,0)),"※收支类别不在【基础资料】的清单里",IF(AND($L2830="内部转账",$M2830=""),"△内部转账要在「对方账户」写上另一头",IF(AND($L2830="内部转账",$M2830=$C2830),"※对方账户跟本账户是同一个",IF(AND($L2830&lt;&gt;"内部转账",$M2830&lt;&gt;""),"△填了对方账户，但类别不是内部转账",IF($H2830&lt;0,"△这一笔之后该账户余额成负数了，核一下",""))))))))))))</f>
        <v/>
      </c>
    </row>
    <row r="2831">
      <c r="A2831" s="17">
        <f>IF($C2831="","",COUNTA($C$5:$C2831))</f>
        <v/>
      </c>
      <c r="B2831" s="20" t="n"/>
      <c r="C2831" s="18" t="n"/>
      <c r="D2831" s="18" t="n"/>
      <c r="E2831" s="26" t="n"/>
      <c r="F2831" s="19" t="n"/>
      <c r="G2831" s="19" t="n"/>
      <c r="H2831" s="27">
        <f>IF($C2831="","",ROUND(SUMIF(账户表,$C2831,账户期初)+SUMIFS($F$5:F2831,$C$5:C2831,$C2831)-SUMIFS($G$5:G2831,$C$5:C2831,$C2831),2))</f>
        <v/>
      </c>
      <c r="I2831" s="18" t="n"/>
      <c r="J2831" s="18" t="n"/>
      <c r="K2831" s="28">
        <f>IF($B2831="","",--TEXT($B2831,"yyyymm"))</f>
        <v/>
      </c>
      <c r="L2831" s="29">
        <f>IF($D2831="","",IFERROR(INDEX(类别属性,MATCH($D2831,类别表,0)),""))</f>
        <v/>
      </c>
      <c r="M2831" s="18" t="n"/>
      <c r="N2831" s="18" t="n"/>
      <c r="O2831" s="26" t="n"/>
      <c r="P2831" s="21">
        <f>IF($C2831="","",IF(ISNA(MATCH($C2831,账户表,0)),"※这个账户不在【基础资料】的账户档案里",IF($B2831="","※没填日期，这一笔不会进任何月份的报表",IF(AND($F2831&lt;&gt;"",$G2831&lt;&gt;""),"※收入和支出不能同时填",IF(AND(N($F2831)=0,N($G2831)=0),"※收入和支出都没填",IF(OR(N($F2831)&lt;0,N($G2831)&lt;0),"※金额不能填负数，方向反了就换一列填",IF($D2831="","※没填收支类别，分类报表会漏掉这一笔",IF(ISNA(MATCH($D2831,类别表,0)),"※收支类别不在【基础资料】的清单里",IF(AND($L2831="内部转账",$M2831=""),"△内部转账要在「对方账户」写上另一头",IF(AND($L2831="内部转账",$M2831=$C2831),"※对方账户跟本账户是同一个",IF(AND($L2831&lt;&gt;"内部转账",$M2831&lt;&gt;""),"△填了对方账户，但类别不是内部转账",IF($H2831&lt;0,"△这一笔之后该账户余额成负数了，核一下",""))))))))))))</f>
        <v/>
      </c>
    </row>
    <row r="2832">
      <c r="A2832" s="17">
        <f>IF($C2832="","",COUNTA($C$5:$C2832))</f>
        <v/>
      </c>
      <c r="B2832" s="20" t="n"/>
      <c r="C2832" s="18" t="n"/>
      <c r="D2832" s="18" t="n"/>
      <c r="E2832" s="26" t="n"/>
      <c r="F2832" s="19" t="n"/>
      <c r="G2832" s="19" t="n"/>
      <c r="H2832" s="27">
        <f>IF($C2832="","",ROUND(SUMIF(账户表,$C2832,账户期初)+SUMIFS($F$5:F2832,$C$5:C2832,$C2832)-SUMIFS($G$5:G2832,$C$5:C2832,$C2832),2))</f>
        <v/>
      </c>
      <c r="I2832" s="18" t="n"/>
      <c r="J2832" s="18" t="n"/>
      <c r="K2832" s="28">
        <f>IF($B2832="","",--TEXT($B2832,"yyyymm"))</f>
        <v/>
      </c>
      <c r="L2832" s="29">
        <f>IF($D2832="","",IFERROR(INDEX(类别属性,MATCH($D2832,类别表,0)),""))</f>
        <v/>
      </c>
      <c r="M2832" s="18" t="n"/>
      <c r="N2832" s="18" t="n"/>
      <c r="O2832" s="26" t="n"/>
      <c r="P2832" s="21">
        <f>IF($C2832="","",IF(ISNA(MATCH($C2832,账户表,0)),"※这个账户不在【基础资料】的账户档案里",IF($B2832="","※没填日期，这一笔不会进任何月份的报表",IF(AND($F2832&lt;&gt;"",$G2832&lt;&gt;""),"※收入和支出不能同时填",IF(AND(N($F2832)=0,N($G2832)=0),"※收入和支出都没填",IF(OR(N($F2832)&lt;0,N($G2832)&lt;0),"※金额不能填负数，方向反了就换一列填",IF($D2832="","※没填收支类别，分类报表会漏掉这一笔",IF(ISNA(MATCH($D2832,类别表,0)),"※收支类别不在【基础资料】的清单里",IF(AND($L2832="内部转账",$M2832=""),"△内部转账要在「对方账户」写上另一头",IF(AND($L2832="内部转账",$M2832=$C2832),"※对方账户跟本账户是同一个",IF(AND($L2832&lt;&gt;"内部转账",$M2832&lt;&gt;""),"△填了对方账户，但类别不是内部转账",IF($H2832&lt;0,"△这一笔之后该账户余额成负数了，核一下",""))))))))))))</f>
        <v/>
      </c>
    </row>
    <row r="2833">
      <c r="A2833" s="17">
        <f>IF($C2833="","",COUNTA($C$5:$C2833))</f>
        <v/>
      </c>
      <c r="B2833" s="20" t="n"/>
      <c r="C2833" s="18" t="n"/>
      <c r="D2833" s="18" t="n"/>
      <c r="E2833" s="26" t="n"/>
      <c r="F2833" s="19" t="n"/>
      <c r="G2833" s="19" t="n"/>
      <c r="H2833" s="27">
        <f>IF($C2833="","",ROUND(SUMIF(账户表,$C2833,账户期初)+SUMIFS($F$5:F2833,$C$5:C2833,$C2833)-SUMIFS($G$5:G2833,$C$5:C2833,$C2833),2))</f>
        <v/>
      </c>
      <c r="I2833" s="18" t="n"/>
      <c r="J2833" s="18" t="n"/>
      <c r="K2833" s="28">
        <f>IF($B2833="","",--TEXT($B2833,"yyyymm"))</f>
        <v/>
      </c>
      <c r="L2833" s="29">
        <f>IF($D2833="","",IFERROR(INDEX(类别属性,MATCH($D2833,类别表,0)),""))</f>
        <v/>
      </c>
      <c r="M2833" s="18" t="n"/>
      <c r="N2833" s="18" t="n"/>
      <c r="O2833" s="26" t="n"/>
      <c r="P2833" s="21">
        <f>IF($C2833="","",IF(ISNA(MATCH($C2833,账户表,0)),"※这个账户不在【基础资料】的账户档案里",IF($B2833="","※没填日期，这一笔不会进任何月份的报表",IF(AND($F2833&lt;&gt;"",$G2833&lt;&gt;""),"※收入和支出不能同时填",IF(AND(N($F2833)=0,N($G2833)=0),"※收入和支出都没填",IF(OR(N($F2833)&lt;0,N($G2833)&lt;0),"※金额不能填负数，方向反了就换一列填",IF($D2833="","※没填收支类别，分类报表会漏掉这一笔",IF(ISNA(MATCH($D2833,类别表,0)),"※收支类别不在【基础资料】的清单里",IF(AND($L2833="内部转账",$M2833=""),"△内部转账要在「对方账户」写上另一头",IF(AND($L2833="内部转账",$M2833=$C2833),"※对方账户跟本账户是同一个",IF(AND($L2833&lt;&gt;"内部转账",$M2833&lt;&gt;""),"△填了对方账户，但类别不是内部转账",IF($H2833&lt;0,"△这一笔之后该账户余额成负数了，核一下",""))))))))))))</f>
        <v/>
      </c>
    </row>
    <row r="2834">
      <c r="A2834" s="17">
        <f>IF($C2834="","",COUNTA($C$5:$C2834))</f>
        <v/>
      </c>
      <c r="B2834" s="20" t="n"/>
      <c r="C2834" s="18" t="n"/>
      <c r="D2834" s="18" t="n"/>
      <c r="E2834" s="26" t="n"/>
      <c r="F2834" s="19" t="n"/>
      <c r="G2834" s="19" t="n"/>
      <c r="H2834" s="27">
        <f>IF($C2834="","",ROUND(SUMIF(账户表,$C2834,账户期初)+SUMIFS($F$5:F2834,$C$5:C2834,$C2834)-SUMIFS($G$5:G2834,$C$5:C2834,$C2834),2))</f>
        <v/>
      </c>
      <c r="I2834" s="18" t="n"/>
      <c r="J2834" s="18" t="n"/>
      <c r="K2834" s="28">
        <f>IF($B2834="","",--TEXT($B2834,"yyyymm"))</f>
        <v/>
      </c>
      <c r="L2834" s="29">
        <f>IF($D2834="","",IFERROR(INDEX(类别属性,MATCH($D2834,类别表,0)),""))</f>
        <v/>
      </c>
      <c r="M2834" s="18" t="n"/>
      <c r="N2834" s="18" t="n"/>
      <c r="O2834" s="26" t="n"/>
      <c r="P2834" s="21">
        <f>IF($C2834="","",IF(ISNA(MATCH($C2834,账户表,0)),"※这个账户不在【基础资料】的账户档案里",IF($B2834="","※没填日期，这一笔不会进任何月份的报表",IF(AND($F2834&lt;&gt;"",$G2834&lt;&gt;""),"※收入和支出不能同时填",IF(AND(N($F2834)=0,N($G2834)=0),"※收入和支出都没填",IF(OR(N($F2834)&lt;0,N($G2834)&lt;0),"※金额不能填负数，方向反了就换一列填",IF($D2834="","※没填收支类别，分类报表会漏掉这一笔",IF(ISNA(MATCH($D2834,类别表,0)),"※收支类别不在【基础资料】的清单里",IF(AND($L2834="内部转账",$M2834=""),"△内部转账要在「对方账户」写上另一头",IF(AND($L2834="内部转账",$M2834=$C2834),"※对方账户跟本账户是同一个",IF(AND($L2834&lt;&gt;"内部转账",$M2834&lt;&gt;""),"△填了对方账户，但类别不是内部转账",IF($H2834&lt;0,"△这一笔之后该账户余额成负数了，核一下",""))))))))))))</f>
        <v/>
      </c>
    </row>
    <row r="2835">
      <c r="A2835" s="17">
        <f>IF($C2835="","",COUNTA($C$5:$C2835))</f>
        <v/>
      </c>
      <c r="B2835" s="20" t="n"/>
      <c r="C2835" s="18" t="n"/>
      <c r="D2835" s="18" t="n"/>
      <c r="E2835" s="26" t="n"/>
      <c r="F2835" s="19" t="n"/>
      <c r="G2835" s="19" t="n"/>
      <c r="H2835" s="27">
        <f>IF($C2835="","",ROUND(SUMIF(账户表,$C2835,账户期初)+SUMIFS($F$5:F2835,$C$5:C2835,$C2835)-SUMIFS($G$5:G2835,$C$5:C2835,$C2835),2))</f>
        <v/>
      </c>
      <c r="I2835" s="18" t="n"/>
      <c r="J2835" s="18" t="n"/>
      <c r="K2835" s="28">
        <f>IF($B2835="","",--TEXT($B2835,"yyyymm"))</f>
        <v/>
      </c>
      <c r="L2835" s="29">
        <f>IF($D2835="","",IFERROR(INDEX(类别属性,MATCH($D2835,类别表,0)),""))</f>
        <v/>
      </c>
      <c r="M2835" s="18" t="n"/>
      <c r="N2835" s="18" t="n"/>
      <c r="O2835" s="26" t="n"/>
      <c r="P2835" s="21">
        <f>IF($C2835="","",IF(ISNA(MATCH($C2835,账户表,0)),"※这个账户不在【基础资料】的账户档案里",IF($B2835="","※没填日期，这一笔不会进任何月份的报表",IF(AND($F2835&lt;&gt;"",$G2835&lt;&gt;""),"※收入和支出不能同时填",IF(AND(N($F2835)=0,N($G2835)=0),"※收入和支出都没填",IF(OR(N($F2835)&lt;0,N($G2835)&lt;0),"※金额不能填负数，方向反了就换一列填",IF($D2835="","※没填收支类别，分类报表会漏掉这一笔",IF(ISNA(MATCH($D2835,类别表,0)),"※收支类别不在【基础资料】的清单里",IF(AND($L2835="内部转账",$M2835=""),"△内部转账要在「对方账户」写上另一头",IF(AND($L2835="内部转账",$M2835=$C2835),"※对方账户跟本账户是同一个",IF(AND($L2835&lt;&gt;"内部转账",$M2835&lt;&gt;""),"△填了对方账户，但类别不是内部转账",IF($H2835&lt;0,"△这一笔之后该账户余额成负数了，核一下",""))))))))))))</f>
        <v/>
      </c>
    </row>
    <row r="2836">
      <c r="A2836" s="17">
        <f>IF($C2836="","",COUNTA($C$5:$C2836))</f>
        <v/>
      </c>
      <c r="B2836" s="20" t="n"/>
      <c r="C2836" s="18" t="n"/>
      <c r="D2836" s="18" t="n"/>
      <c r="E2836" s="26" t="n"/>
      <c r="F2836" s="19" t="n"/>
      <c r="G2836" s="19" t="n"/>
      <c r="H2836" s="27">
        <f>IF($C2836="","",ROUND(SUMIF(账户表,$C2836,账户期初)+SUMIFS($F$5:F2836,$C$5:C2836,$C2836)-SUMIFS($G$5:G2836,$C$5:C2836,$C2836),2))</f>
        <v/>
      </c>
      <c r="I2836" s="18" t="n"/>
      <c r="J2836" s="18" t="n"/>
      <c r="K2836" s="28">
        <f>IF($B2836="","",--TEXT($B2836,"yyyymm"))</f>
        <v/>
      </c>
      <c r="L2836" s="29">
        <f>IF($D2836="","",IFERROR(INDEX(类别属性,MATCH($D2836,类别表,0)),""))</f>
        <v/>
      </c>
      <c r="M2836" s="18" t="n"/>
      <c r="N2836" s="18" t="n"/>
      <c r="O2836" s="26" t="n"/>
      <c r="P2836" s="21">
        <f>IF($C2836="","",IF(ISNA(MATCH($C2836,账户表,0)),"※这个账户不在【基础资料】的账户档案里",IF($B2836="","※没填日期，这一笔不会进任何月份的报表",IF(AND($F2836&lt;&gt;"",$G2836&lt;&gt;""),"※收入和支出不能同时填",IF(AND(N($F2836)=0,N($G2836)=0),"※收入和支出都没填",IF(OR(N($F2836)&lt;0,N($G2836)&lt;0),"※金额不能填负数，方向反了就换一列填",IF($D2836="","※没填收支类别，分类报表会漏掉这一笔",IF(ISNA(MATCH($D2836,类别表,0)),"※收支类别不在【基础资料】的清单里",IF(AND($L2836="内部转账",$M2836=""),"△内部转账要在「对方账户」写上另一头",IF(AND($L2836="内部转账",$M2836=$C2836),"※对方账户跟本账户是同一个",IF(AND($L2836&lt;&gt;"内部转账",$M2836&lt;&gt;""),"△填了对方账户，但类别不是内部转账",IF($H2836&lt;0,"△这一笔之后该账户余额成负数了，核一下",""))))))))))))</f>
        <v/>
      </c>
    </row>
    <row r="2837">
      <c r="A2837" s="17">
        <f>IF($C2837="","",COUNTA($C$5:$C2837))</f>
        <v/>
      </c>
      <c r="B2837" s="20" t="n"/>
      <c r="C2837" s="18" t="n"/>
      <c r="D2837" s="18" t="n"/>
      <c r="E2837" s="26" t="n"/>
      <c r="F2837" s="19" t="n"/>
      <c r="G2837" s="19" t="n"/>
      <c r="H2837" s="27">
        <f>IF($C2837="","",ROUND(SUMIF(账户表,$C2837,账户期初)+SUMIFS($F$5:F2837,$C$5:C2837,$C2837)-SUMIFS($G$5:G2837,$C$5:C2837,$C2837),2))</f>
        <v/>
      </c>
      <c r="I2837" s="18" t="n"/>
      <c r="J2837" s="18" t="n"/>
      <c r="K2837" s="28">
        <f>IF($B2837="","",--TEXT($B2837,"yyyymm"))</f>
        <v/>
      </c>
      <c r="L2837" s="29">
        <f>IF($D2837="","",IFERROR(INDEX(类别属性,MATCH($D2837,类别表,0)),""))</f>
        <v/>
      </c>
      <c r="M2837" s="18" t="n"/>
      <c r="N2837" s="18" t="n"/>
      <c r="O2837" s="26" t="n"/>
      <c r="P2837" s="21">
        <f>IF($C2837="","",IF(ISNA(MATCH($C2837,账户表,0)),"※这个账户不在【基础资料】的账户档案里",IF($B2837="","※没填日期，这一笔不会进任何月份的报表",IF(AND($F2837&lt;&gt;"",$G2837&lt;&gt;""),"※收入和支出不能同时填",IF(AND(N($F2837)=0,N($G2837)=0),"※收入和支出都没填",IF(OR(N($F2837)&lt;0,N($G2837)&lt;0),"※金额不能填负数，方向反了就换一列填",IF($D2837="","※没填收支类别，分类报表会漏掉这一笔",IF(ISNA(MATCH($D2837,类别表,0)),"※收支类别不在【基础资料】的清单里",IF(AND($L2837="内部转账",$M2837=""),"△内部转账要在「对方账户」写上另一头",IF(AND($L2837="内部转账",$M2837=$C2837),"※对方账户跟本账户是同一个",IF(AND($L2837&lt;&gt;"内部转账",$M2837&lt;&gt;""),"△填了对方账户，但类别不是内部转账",IF($H2837&lt;0,"△这一笔之后该账户余额成负数了，核一下",""))))))))))))</f>
        <v/>
      </c>
    </row>
    <row r="2838">
      <c r="A2838" s="17">
        <f>IF($C2838="","",COUNTA($C$5:$C2838))</f>
        <v/>
      </c>
      <c r="B2838" s="20" t="n"/>
      <c r="C2838" s="18" t="n"/>
      <c r="D2838" s="18" t="n"/>
      <c r="E2838" s="26" t="n"/>
      <c r="F2838" s="19" t="n"/>
      <c r="G2838" s="19" t="n"/>
      <c r="H2838" s="27">
        <f>IF($C2838="","",ROUND(SUMIF(账户表,$C2838,账户期初)+SUMIFS($F$5:F2838,$C$5:C2838,$C2838)-SUMIFS($G$5:G2838,$C$5:C2838,$C2838),2))</f>
        <v/>
      </c>
      <c r="I2838" s="18" t="n"/>
      <c r="J2838" s="18" t="n"/>
      <c r="K2838" s="28">
        <f>IF($B2838="","",--TEXT($B2838,"yyyymm"))</f>
        <v/>
      </c>
      <c r="L2838" s="29">
        <f>IF($D2838="","",IFERROR(INDEX(类别属性,MATCH($D2838,类别表,0)),""))</f>
        <v/>
      </c>
      <c r="M2838" s="18" t="n"/>
      <c r="N2838" s="18" t="n"/>
      <c r="O2838" s="26" t="n"/>
      <c r="P2838" s="21">
        <f>IF($C2838="","",IF(ISNA(MATCH($C2838,账户表,0)),"※这个账户不在【基础资料】的账户档案里",IF($B2838="","※没填日期，这一笔不会进任何月份的报表",IF(AND($F2838&lt;&gt;"",$G2838&lt;&gt;""),"※收入和支出不能同时填",IF(AND(N($F2838)=0,N($G2838)=0),"※收入和支出都没填",IF(OR(N($F2838)&lt;0,N($G2838)&lt;0),"※金额不能填负数，方向反了就换一列填",IF($D2838="","※没填收支类别，分类报表会漏掉这一笔",IF(ISNA(MATCH($D2838,类别表,0)),"※收支类别不在【基础资料】的清单里",IF(AND($L2838="内部转账",$M2838=""),"△内部转账要在「对方账户」写上另一头",IF(AND($L2838="内部转账",$M2838=$C2838),"※对方账户跟本账户是同一个",IF(AND($L2838&lt;&gt;"内部转账",$M2838&lt;&gt;""),"△填了对方账户，但类别不是内部转账",IF($H2838&lt;0,"△这一笔之后该账户余额成负数了，核一下",""))))))))))))</f>
        <v/>
      </c>
    </row>
    <row r="2839">
      <c r="A2839" s="17">
        <f>IF($C2839="","",COUNTA($C$5:$C2839))</f>
        <v/>
      </c>
      <c r="B2839" s="20" t="n"/>
      <c r="C2839" s="18" t="n"/>
      <c r="D2839" s="18" t="n"/>
      <c r="E2839" s="26" t="n"/>
      <c r="F2839" s="19" t="n"/>
      <c r="G2839" s="19" t="n"/>
      <c r="H2839" s="27">
        <f>IF($C2839="","",ROUND(SUMIF(账户表,$C2839,账户期初)+SUMIFS($F$5:F2839,$C$5:C2839,$C2839)-SUMIFS($G$5:G2839,$C$5:C2839,$C2839),2))</f>
        <v/>
      </c>
      <c r="I2839" s="18" t="n"/>
      <c r="J2839" s="18" t="n"/>
      <c r="K2839" s="28">
        <f>IF($B2839="","",--TEXT($B2839,"yyyymm"))</f>
        <v/>
      </c>
      <c r="L2839" s="29">
        <f>IF($D2839="","",IFERROR(INDEX(类别属性,MATCH($D2839,类别表,0)),""))</f>
        <v/>
      </c>
      <c r="M2839" s="18" t="n"/>
      <c r="N2839" s="18" t="n"/>
      <c r="O2839" s="26" t="n"/>
      <c r="P2839" s="21">
        <f>IF($C2839="","",IF(ISNA(MATCH($C2839,账户表,0)),"※这个账户不在【基础资料】的账户档案里",IF($B2839="","※没填日期，这一笔不会进任何月份的报表",IF(AND($F2839&lt;&gt;"",$G2839&lt;&gt;""),"※收入和支出不能同时填",IF(AND(N($F2839)=0,N($G2839)=0),"※收入和支出都没填",IF(OR(N($F2839)&lt;0,N($G2839)&lt;0),"※金额不能填负数，方向反了就换一列填",IF($D2839="","※没填收支类别，分类报表会漏掉这一笔",IF(ISNA(MATCH($D2839,类别表,0)),"※收支类别不在【基础资料】的清单里",IF(AND($L2839="内部转账",$M2839=""),"△内部转账要在「对方账户」写上另一头",IF(AND($L2839="内部转账",$M2839=$C2839),"※对方账户跟本账户是同一个",IF(AND($L2839&lt;&gt;"内部转账",$M2839&lt;&gt;""),"△填了对方账户，但类别不是内部转账",IF($H2839&lt;0,"△这一笔之后该账户余额成负数了，核一下",""))))))))))))</f>
        <v/>
      </c>
    </row>
    <row r="2840">
      <c r="A2840" s="17">
        <f>IF($C2840="","",COUNTA($C$5:$C2840))</f>
        <v/>
      </c>
      <c r="B2840" s="20" t="n"/>
      <c r="C2840" s="18" t="n"/>
      <c r="D2840" s="18" t="n"/>
      <c r="E2840" s="26" t="n"/>
      <c r="F2840" s="19" t="n"/>
      <c r="G2840" s="19" t="n"/>
      <c r="H2840" s="27">
        <f>IF($C2840="","",ROUND(SUMIF(账户表,$C2840,账户期初)+SUMIFS($F$5:F2840,$C$5:C2840,$C2840)-SUMIFS($G$5:G2840,$C$5:C2840,$C2840),2))</f>
        <v/>
      </c>
      <c r="I2840" s="18" t="n"/>
      <c r="J2840" s="18" t="n"/>
      <c r="K2840" s="28">
        <f>IF($B2840="","",--TEXT($B2840,"yyyymm"))</f>
        <v/>
      </c>
      <c r="L2840" s="29">
        <f>IF($D2840="","",IFERROR(INDEX(类别属性,MATCH($D2840,类别表,0)),""))</f>
        <v/>
      </c>
      <c r="M2840" s="18" t="n"/>
      <c r="N2840" s="18" t="n"/>
      <c r="O2840" s="26" t="n"/>
      <c r="P2840" s="21">
        <f>IF($C2840="","",IF(ISNA(MATCH($C2840,账户表,0)),"※这个账户不在【基础资料】的账户档案里",IF($B2840="","※没填日期，这一笔不会进任何月份的报表",IF(AND($F2840&lt;&gt;"",$G2840&lt;&gt;""),"※收入和支出不能同时填",IF(AND(N($F2840)=0,N($G2840)=0),"※收入和支出都没填",IF(OR(N($F2840)&lt;0,N($G2840)&lt;0),"※金额不能填负数，方向反了就换一列填",IF($D2840="","※没填收支类别，分类报表会漏掉这一笔",IF(ISNA(MATCH($D2840,类别表,0)),"※收支类别不在【基础资料】的清单里",IF(AND($L2840="内部转账",$M2840=""),"△内部转账要在「对方账户」写上另一头",IF(AND($L2840="内部转账",$M2840=$C2840),"※对方账户跟本账户是同一个",IF(AND($L2840&lt;&gt;"内部转账",$M2840&lt;&gt;""),"△填了对方账户，但类别不是内部转账",IF($H2840&lt;0,"△这一笔之后该账户余额成负数了，核一下",""))))))))))))</f>
        <v/>
      </c>
    </row>
    <row r="2841">
      <c r="A2841" s="17">
        <f>IF($C2841="","",COUNTA($C$5:$C2841))</f>
        <v/>
      </c>
      <c r="B2841" s="20" t="n"/>
      <c r="C2841" s="18" t="n"/>
      <c r="D2841" s="18" t="n"/>
      <c r="E2841" s="26" t="n"/>
      <c r="F2841" s="19" t="n"/>
      <c r="G2841" s="19" t="n"/>
      <c r="H2841" s="27">
        <f>IF($C2841="","",ROUND(SUMIF(账户表,$C2841,账户期初)+SUMIFS($F$5:F2841,$C$5:C2841,$C2841)-SUMIFS($G$5:G2841,$C$5:C2841,$C2841),2))</f>
        <v/>
      </c>
      <c r="I2841" s="18" t="n"/>
      <c r="J2841" s="18" t="n"/>
      <c r="K2841" s="28">
        <f>IF($B2841="","",--TEXT($B2841,"yyyymm"))</f>
        <v/>
      </c>
      <c r="L2841" s="29">
        <f>IF($D2841="","",IFERROR(INDEX(类别属性,MATCH($D2841,类别表,0)),""))</f>
        <v/>
      </c>
      <c r="M2841" s="18" t="n"/>
      <c r="N2841" s="18" t="n"/>
      <c r="O2841" s="26" t="n"/>
      <c r="P2841" s="21">
        <f>IF($C2841="","",IF(ISNA(MATCH($C2841,账户表,0)),"※这个账户不在【基础资料】的账户档案里",IF($B2841="","※没填日期，这一笔不会进任何月份的报表",IF(AND($F2841&lt;&gt;"",$G2841&lt;&gt;""),"※收入和支出不能同时填",IF(AND(N($F2841)=0,N($G2841)=0),"※收入和支出都没填",IF(OR(N($F2841)&lt;0,N($G2841)&lt;0),"※金额不能填负数，方向反了就换一列填",IF($D2841="","※没填收支类别，分类报表会漏掉这一笔",IF(ISNA(MATCH($D2841,类别表,0)),"※收支类别不在【基础资料】的清单里",IF(AND($L2841="内部转账",$M2841=""),"△内部转账要在「对方账户」写上另一头",IF(AND($L2841="内部转账",$M2841=$C2841),"※对方账户跟本账户是同一个",IF(AND($L2841&lt;&gt;"内部转账",$M2841&lt;&gt;""),"△填了对方账户，但类别不是内部转账",IF($H2841&lt;0,"△这一笔之后该账户余额成负数了，核一下",""))))))))))))</f>
        <v/>
      </c>
    </row>
    <row r="2842">
      <c r="A2842" s="17">
        <f>IF($C2842="","",COUNTA($C$5:$C2842))</f>
        <v/>
      </c>
      <c r="B2842" s="20" t="n"/>
      <c r="C2842" s="18" t="n"/>
      <c r="D2842" s="18" t="n"/>
      <c r="E2842" s="26" t="n"/>
      <c r="F2842" s="19" t="n"/>
      <c r="G2842" s="19" t="n"/>
      <c r="H2842" s="27">
        <f>IF($C2842="","",ROUND(SUMIF(账户表,$C2842,账户期初)+SUMIFS($F$5:F2842,$C$5:C2842,$C2842)-SUMIFS($G$5:G2842,$C$5:C2842,$C2842),2))</f>
        <v/>
      </c>
      <c r="I2842" s="18" t="n"/>
      <c r="J2842" s="18" t="n"/>
      <c r="K2842" s="28">
        <f>IF($B2842="","",--TEXT($B2842,"yyyymm"))</f>
        <v/>
      </c>
      <c r="L2842" s="29">
        <f>IF($D2842="","",IFERROR(INDEX(类别属性,MATCH($D2842,类别表,0)),""))</f>
        <v/>
      </c>
      <c r="M2842" s="18" t="n"/>
      <c r="N2842" s="18" t="n"/>
      <c r="O2842" s="26" t="n"/>
      <c r="P2842" s="21">
        <f>IF($C2842="","",IF(ISNA(MATCH($C2842,账户表,0)),"※这个账户不在【基础资料】的账户档案里",IF($B2842="","※没填日期，这一笔不会进任何月份的报表",IF(AND($F2842&lt;&gt;"",$G2842&lt;&gt;""),"※收入和支出不能同时填",IF(AND(N($F2842)=0,N($G2842)=0),"※收入和支出都没填",IF(OR(N($F2842)&lt;0,N($G2842)&lt;0),"※金额不能填负数，方向反了就换一列填",IF($D2842="","※没填收支类别，分类报表会漏掉这一笔",IF(ISNA(MATCH($D2842,类别表,0)),"※收支类别不在【基础资料】的清单里",IF(AND($L2842="内部转账",$M2842=""),"△内部转账要在「对方账户」写上另一头",IF(AND($L2842="内部转账",$M2842=$C2842),"※对方账户跟本账户是同一个",IF(AND($L2842&lt;&gt;"内部转账",$M2842&lt;&gt;""),"△填了对方账户，但类别不是内部转账",IF($H2842&lt;0,"△这一笔之后该账户余额成负数了，核一下",""))))))))))))</f>
        <v/>
      </c>
    </row>
    <row r="2843">
      <c r="A2843" s="17">
        <f>IF($C2843="","",COUNTA($C$5:$C2843))</f>
        <v/>
      </c>
      <c r="B2843" s="20" t="n"/>
      <c r="C2843" s="18" t="n"/>
      <c r="D2843" s="18" t="n"/>
      <c r="E2843" s="26" t="n"/>
      <c r="F2843" s="19" t="n"/>
      <c r="G2843" s="19" t="n"/>
      <c r="H2843" s="27">
        <f>IF($C2843="","",ROUND(SUMIF(账户表,$C2843,账户期初)+SUMIFS($F$5:F2843,$C$5:C2843,$C2843)-SUMIFS($G$5:G2843,$C$5:C2843,$C2843),2))</f>
        <v/>
      </c>
      <c r="I2843" s="18" t="n"/>
      <c r="J2843" s="18" t="n"/>
      <c r="K2843" s="28">
        <f>IF($B2843="","",--TEXT($B2843,"yyyymm"))</f>
        <v/>
      </c>
      <c r="L2843" s="29">
        <f>IF($D2843="","",IFERROR(INDEX(类别属性,MATCH($D2843,类别表,0)),""))</f>
        <v/>
      </c>
      <c r="M2843" s="18" t="n"/>
      <c r="N2843" s="18" t="n"/>
      <c r="O2843" s="26" t="n"/>
      <c r="P2843" s="21">
        <f>IF($C2843="","",IF(ISNA(MATCH($C2843,账户表,0)),"※这个账户不在【基础资料】的账户档案里",IF($B2843="","※没填日期，这一笔不会进任何月份的报表",IF(AND($F2843&lt;&gt;"",$G2843&lt;&gt;""),"※收入和支出不能同时填",IF(AND(N($F2843)=0,N($G2843)=0),"※收入和支出都没填",IF(OR(N($F2843)&lt;0,N($G2843)&lt;0),"※金额不能填负数，方向反了就换一列填",IF($D2843="","※没填收支类别，分类报表会漏掉这一笔",IF(ISNA(MATCH($D2843,类别表,0)),"※收支类别不在【基础资料】的清单里",IF(AND($L2843="内部转账",$M2843=""),"△内部转账要在「对方账户」写上另一头",IF(AND($L2843="内部转账",$M2843=$C2843),"※对方账户跟本账户是同一个",IF(AND($L2843&lt;&gt;"内部转账",$M2843&lt;&gt;""),"△填了对方账户，但类别不是内部转账",IF($H2843&lt;0,"△这一笔之后该账户余额成负数了，核一下",""))))))))))))</f>
        <v/>
      </c>
    </row>
    <row r="2844">
      <c r="A2844" s="17">
        <f>IF($C2844="","",COUNTA($C$5:$C2844))</f>
        <v/>
      </c>
      <c r="B2844" s="20" t="n"/>
      <c r="C2844" s="18" t="n"/>
      <c r="D2844" s="18" t="n"/>
      <c r="E2844" s="26" t="n"/>
      <c r="F2844" s="19" t="n"/>
      <c r="G2844" s="19" t="n"/>
      <c r="H2844" s="27">
        <f>IF($C2844="","",ROUND(SUMIF(账户表,$C2844,账户期初)+SUMIFS($F$5:F2844,$C$5:C2844,$C2844)-SUMIFS($G$5:G2844,$C$5:C2844,$C2844),2))</f>
        <v/>
      </c>
      <c r="I2844" s="18" t="n"/>
      <c r="J2844" s="18" t="n"/>
      <c r="K2844" s="28">
        <f>IF($B2844="","",--TEXT($B2844,"yyyymm"))</f>
        <v/>
      </c>
      <c r="L2844" s="29">
        <f>IF($D2844="","",IFERROR(INDEX(类别属性,MATCH($D2844,类别表,0)),""))</f>
        <v/>
      </c>
      <c r="M2844" s="18" t="n"/>
      <c r="N2844" s="18" t="n"/>
      <c r="O2844" s="26" t="n"/>
      <c r="P2844" s="21">
        <f>IF($C2844="","",IF(ISNA(MATCH($C2844,账户表,0)),"※这个账户不在【基础资料】的账户档案里",IF($B2844="","※没填日期，这一笔不会进任何月份的报表",IF(AND($F2844&lt;&gt;"",$G2844&lt;&gt;""),"※收入和支出不能同时填",IF(AND(N($F2844)=0,N($G2844)=0),"※收入和支出都没填",IF(OR(N($F2844)&lt;0,N($G2844)&lt;0),"※金额不能填负数，方向反了就换一列填",IF($D2844="","※没填收支类别，分类报表会漏掉这一笔",IF(ISNA(MATCH($D2844,类别表,0)),"※收支类别不在【基础资料】的清单里",IF(AND($L2844="内部转账",$M2844=""),"△内部转账要在「对方账户」写上另一头",IF(AND($L2844="内部转账",$M2844=$C2844),"※对方账户跟本账户是同一个",IF(AND($L2844&lt;&gt;"内部转账",$M2844&lt;&gt;""),"△填了对方账户，但类别不是内部转账",IF($H2844&lt;0,"△这一笔之后该账户余额成负数了，核一下",""))))))))))))</f>
        <v/>
      </c>
    </row>
    <row r="2845">
      <c r="A2845" s="17">
        <f>IF($C2845="","",COUNTA($C$5:$C2845))</f>
        <v/>
      </c>
      <c r="B2845" s="20" t="n"/>
      <c r="C2845" s="18" t="n"/>
      <c r="D2845" s="18" t="n"/>
      <c r="E2845" s="26" t="n"/>
      <c r="F2845" s="19" t="n"/>
      <c r="G2845" s="19" t="n"/>
      <c r="H2845" s="27">
        <f>IF($C2845="","",ROUND(SUMIF(账户表,$C2845,账户期初)+SUMIFS($F$5:F2845,$C$5:C2845,$C2845)-SUMIFS($G$5:G2845,$C$5:C2845,$C2845),2))</f>
        <v/>
      </c>
      <c r="I2845" s="18" t="n"/>
      <c r="J2845" s="18" t="n"/>
      <c r="K2845" s="28">
        <f>IF($B2845="","",--TEXT($B2845,"yyyymm"))</f>
        <v/>
      </c>
      <c r="L2845" s="29">
        <f>IF($D2845="","",IFERROR(INDEX(类别属性,MATCH($D2845,类别表,0)),""))</f>
        <v/>
      </c>
      <c r="M2845" s="18" t="n"/>
      <c r="N2845" s="18" t="n"/>
      <c r="O2845" s="26" t="n"/>
      <c r="P2845" s="21">
        <f>IF($C2845="","",IF(ISNA(MATCH($C2845,账户表,0)),"※这个账户不在【基础资料】的账户档案里",IF($B2845="","※没填日期，这一笔不会进任何月份的报表",IF(AND($F2845&lt;&gt;"",$G2845&lt;&gt;""),"※收入和支出不能同时填",IF(AND(N($F2845)=0,N($G2845)=0),"※收入和支出都没填",IF(OR(N($F2845)&lt;0,N($G2845)&lt;0),"※金额不能填负数，方向反了就换一列填",IF($D2845="","※没填收支类别，分类报表会漏掉这一笔",IF(ISNA(MATCH($D2845,类别表,0)),"※收支类别不在【基础资料】的清单里",IF(AND($L2845="内部转账",$M2845=""),"△内部转账要在「对方账户」写上另一头",IF(AND($L2845="内部转账",$M2845=$C2845),"※对方账户跟本账户是同一个",IF(AND($L2845&lt;&gt;"内部转账",$M2845&lt;&gt;""),"△填了对方账户，但类别不是内部转账",IF($H2845&lt;0,"△这一笔之后该账户余额成负数了，核一下",""))))))))))))</f>
        <v/>
      </c>
    </row>
    <row r="2846">
      <c r="A2846" s="17">
        <f>IF($C2846="","",COUNTA($C$5:$C2846))</f>
        <v/>
      </c>
      <c r="B2846" s="20" t="n"/>
      <c r="C2846" s="18" t="n"/>
      <c r="D2846" s="18" t="n"/>
      <c r="E2846" s="26" t="n"/>
      <c r="F2846" s="19" t="n"/>
      <c r="G2846" s="19" t="n"/>
      <c r="H2846" s="27">
        <f>IF($C2846="","",ROUND(SUMIF(账户表,$C2846,账户期初)+SUMIFS($F$5:F2846,$C$5:C2846,$C2846)-SUMIFS($G$5:G2846,$C$5:C2846,$C2846),2))</f>
        <v/>
      </c>
      <c r="I2846" s="18" t="n"/>
      <c r="J2846" s="18" t="n"/>
      <c r="K2846" s="28">
        <f>IF($B2846="","",--TEXT($B2846,"yyyymm"))</f>
        <v/>
      </c>
      <c r="L2846" s="29">
        <f>IF($D2846="","",IFERROR(INDEX(类别属性,MATCH($D2846,类别表,0)),""))</f>
        <v/>
      </c>
      <c r="M2846" s="18" t="n"/>
      <c r="N2846" s="18" t="n"/>
      <c r="O2846" s="26" t="n"/>
      <c r="P2846" s="21">
        <f>IF($C2846="","",IF(ISNA(MATCH($C2846,账户表,0)),"※这个账户不在【基础资料】的账户档案里",IF($B2846="","※没填日期，这一笔不会进任何月份的报表",IF(AND($F2846&lt;&gt;"",$G2846&lt;&gt;""),"※收入和支出不能同时填",IF(AND(N($F2846)=0,N($G2846)=0),"※收入和支出都没填",IF(OR(N($F2846)&lt;0,N($G2846)&lt;0),"※金额不能填负数，方向反了就换一列填",IF($D2846="","※没填收支类别，分类报表会漏掉这一笔",IF(ISNA(MATCH($D2846,类别表,0)),"※收支类别不在【基础资料】的清单里",IF(AND($L2846="内部转账",$M2846=""),"△内部转账要在「对方账户」写上另一头",IF(AND($L2846="内部转账",$M2846=$C2846),"※对方账户跟本账户是同一个",IF(AND($L2846&lt;&gt;"内部转账",$M2846&lt;&gt;""),"△填了对方账户，但类别不是内部转账",IF($H2846&lt;0,"△这一笔之后该账户余额成负数了，核一下",""))))))))))))</f>
        <v/>
      </c>
    </row>
    <row r="2847">
      <c r="A2847" s="17">
        <f>IF($C2847="","",COUNTA($C$5:$C2847))</f>
        <v/>
      </c>
      <c r="B2847" s="20" t="n"/>
      <c r="C2847" s="18" t="n"/>
      <c r="D2847" s="18" t="n"/>
      <c r="E2847" s="26" t="n"/>
      <c r="F2847" s="19" t="n"/>
      <c r="G2847" s="19" t="n"/>
      <c r="H2847" s="27">
        <f>IF($C2847="","",ROUND(SUMIF(账户表,$C2847,账户期初)+SUMIFS($F$5:F2847,$C$5:C2847,$C2847)-SUMIFS($G$5:G2847,$C$5:C2847,$C2847),2))</f>
        <v/>
      </c>
      <c r="I2847" s="18" t="n"/>
      <c r="J2847" s="18" t="n"/>
      <c r="K2847" s="28">
        <f>IF($B2847="","",--TEXT($B2847,"yyyymm"))</f>
        <v/>
      </c>
      <c r="L2847" s="29">
        <f>IF($D2847="","",IFERROR(INDEX(类别属性,MATCH($D2847,类别表,0)),""))</f>
        <v/>
      </c>
      <c r="M2847" s="18" t="n"/>
      <c r="N2847" s="18" t="n"/>
      <c r="O2847" s="26" t="n"/>
      <c r="P2847" s="21">
        <f>IF($C2847="","",IF(ISNA(MATCH($C2847,账户表,0)),"※这个账户不在【基础资料】的账户档案里",IF($B2847="","※没填日期，这一笔不会进任何月份的报表",IF(AND($F2847&lt;&gt;"",$G2847&lt;&gt;""),"※收入和支出不能同时填",IF(AND(N($F2847)=0,N($G2847)=0),"※收入和支出都没填",IF(OR(N($F2847)&lt;0,N($G2847)&lt;0),"※金额不能填负数，方向反了就换一列填",IF($D2847="","※没填收支类别，分类报表会漏掉这一笔",IF(ISNA(MATCH($D2847,类别表,0)),"※收支类别不在【基础资料】的清单里",IF(AND($L2847="内部转账",$M2847=""),"△内部转账要在「对方账户」写上另一头",IF(AND($L2847="内部转账",$M2847=$C2847),"※对方账户跟本账户是同一个",IF(AND($L2847&lt;&gt;"内部转账",$M2847&lt;&gt;""),"△填了对方账户，但类别不是内部转账",IF($H2847&lt;0,"△这一笔之后该账户余额成负数了，核一下",""))))))))))))</f>
        <v/>
      </c>
    </row>
    <row r="2848">
      <c r="A2848" s="17">
        <f>IF($C2848="","",COUNTA($C$5:$C2848))</f>
        <v/>
      </c>
      <c r="B2848" s="20" t="n"/>
      <c r="C2848" s="18" t="n"/>
      <c r="D2848" s="18" t="n"/>
      <c r="E2848" s="26" t="n"/>
      <c r="F2848" s="19" t="n"/>
      <c r="G2848" s="19" t="n"/>
      <c r="H2848" s="27">
        <f>IF($C2848="","",ROUND(SUMIF(账户表,$C2848,账户期初)+SUMIFS($F$5:F2848,$C$5:C2848,$C2848)-SUMIFS($G$5:G2848,$C$5:C2848,$C2848),2))</f>
        <v/>
      </c>
      <c r="I2848" s="18" t="n"/>
      <c r="J2848" s="18" t="n"/>
      <c r="K2848" s="28">
        <f>IF($B2848="","",--TEXT($B2848,"yyyymm"))</f>
        <v/>
      </c>
      <c r="L2848" s="29">
        <f>IF($D2848="","",IFERROR(INDEX(类别属性,MATCH($D2848,类别表,0)),""))</f>
        <v/>
      </c>
      <c r="M2848" s="18" t="n"/>
      <c r="N2848" s="18" t="n"/>
      <c r="O2848" s="26" t="n"/>
      <c r="P2848" s="21">
        <f>IF($C2848="","",IF(ISNA(MATCH($C2848,账户表,0)),"※这个账户不在【基础资料】的账户档案里",IF($B2848="","※没填日期，这一笔不会进任何月份的报表",IF(AND($F2848&lt;&gt;"",$G2848&lt;&gt;""),"※收入和支出不能同时填",IF(AND(N($F2848)=0,N($G2848)=0),"※收入和支出都没填",IF(OR(N($F2848)&lt;0,N($G2848)&lt;0),"※金额不能填负数，方向反了就换一列填",IF($D2848="","※没填收支类别，分类报表会漏掉这一笔",IF(ISNA(MATCH($D2848,类别表,0)),"※收支类别不在【基础资料】的清单里",IF(AND($L2848="内部转账",$M2848=""),"△内部转账要在「对方账户」写上另一头",IF(AND($L2848="内部转账",$M2848=$C2848),"※对方账户跟本账户是同一个",IF(AND($L2848&lt;&gt;"内部转账",$M2848&lt;&gt;""),"△填了对方账户，但类别不是内部转账",IF($H2848&lt;0,"△这一笔之后该账户余额成负数了，核一下",""))))))))))))</f>
        <v/>
      </c>
    </row>
    <row r="2849">
      <c r="A2849" s="17">
        <f>IF($C2849="","",COUNTA($C$5:$C2849))</f>
        <v/>
      </c>
      <c r="B2849" s="20" t="n"/>
      <c r="C2849" s="18" t="n"/>
      <c r="D2849" s="18" t="n"/>
      <c r="E2849" s="26" t="n"/>
      <c r="F2849" s="19" t="n"/>
      <c r="G2849" s="19" t="n"/>
      <c r="H2849" s="27">
        <f>IF($C2849="","",ROUND(SUMIF(账户表,$C2849,账户期初)+SUMIFS($F$5:F2849,$C$5:C2849,$C2849)-SUMIFS($G$5:G2849,$C$5:C2849,$C2849),2))</f>
        <v/>
      </c>
      <c r="I2849" s="18" t="n"/>
      <c r="J2849" s="18" t="n"/>
      <c r="K2849" s="28">
        <f>IF($B2849="","",--TEXT($B2849,"yyyymm"))</f>
        <v/>
      </c>
      <c r="L2849" s="29">
        <f>IF($D2849="","",IFERROR(INDEX(类别属性,MATCH($D2849,类别表,0)),""))</f>
        <v/>
      </c>
      <c r="M2849" s="18" t="n"/>
      <c r="N2849" s="18" t="n"/>
      <c r="O2849" s="26" t="n"/>
      <c r="P2849" s="21">
        <f>IF($C2849="","",IF(ISNA(MATCH($C2849,账户表,0)),"※这个账户不在【基础资料】的账户档案里",IF($B2849="","※没填日期，这一笔不会进任何月份的报表",IF(AND($F2849&lt;&gt;"",$G2849&lt;&gt;""),"※收入和支出不能同时填",IF(AND(N($F2849)=0,N($G2849)=0),"※收入和支出都没填",IF(OR(N($F2849)&lt;0,N($G2849)&lt;0),"※金额不能填负数，方向反了就换一列填",IF($D2849="","※没填收支类别，分类报表会漏掉这一笔",IF(ISNA(MATCH($D2849,类别表,0)),"※收支类别不在【基础资料】的清单里",IF(AND($L2849="内部转账",$M2849=""),"△内部转账要在「对方账户」写上另一头",IF(AND($L2849="内部转账",$M2849=$C2849),"※对方账户跟本账户是同一个",IF(AND($L2849&lt;&gt;"内部转账",$M2849&lt;&gt;""),"△填了对方账户，但类别不是内部转账",IF($H2849&lt;0,"△这一笔之后该账户余额成负数了，核一下",""))))))))))))</f>
        <v/>
      </c>
    </row>
    <row r="2850">
      <c r="A2850" s="17">
        <f>IF($C2850="","",COUNTA($C$5:$C2850))</f>
        <v/>
      </c>
      <c r="B2850" s="20" t="n"/>
      <c r="C2850" s="18" t="n"/>
      <c r="D2850" s="18" t="n"/>
      <c r="E2850" s="26" t="n"/>
      <c r="F2850" s="19" t="n"/>
      <c r="G2850" s="19" t="n"/>
      <c r="H2850" s="27">
        <f>IF($C2850="","",ROUND(SUMIF(账户表,$C2850,账户期初)+SUMIFS($F$5:F2850,$C$5:C2850,$C2850)-SUMIFS($G$5:G2850,$C$5:C2850,$C2850),2))</f>
        <v/>
      </c>
      <c r="I2850" s="18" t="n"/>
      <c r="J2850" s="18" t="n"/>
      <c r="K2850" s="28">
        <f>IF($B2850="","",--TEXT($B2850,"yyyymm"))</f>
        <v/>
      </c>
      <c r="L2850" s="29">
        <f>IF($D2850="","",IFERROR(INDEX(类别属性,MATCH($D2850,类别表,0)),""))</f>
        <v/>
      </c>
      <c r="M2850" s="18" t="n"/>
      <c r="N2850" s="18" t="n"/>
      <c r="O2850" s="26" t="n"/>
      <c r="P2850" s="21">
        <f>IF($C2850="","",IF(ISNA(MATCH($C2850,账户表,0)),"※这个账户不在【基础资料】的账户档案里",IF($B2850="","※没填日期，这一笔不会进任何月份的报表",IF(AND($F2850&lt;&gt;"",$G2850&lt;&gt;""),"※收入和支出不能同时填",IF(AND(N($F2850)=0,N($G2850)=0),"※收入和支出都没填",IF(OR(N($F2850)&lt;0,N($G2850)&lt;0),"※金额不能填负数，方向反了就换一列填",IF($D2850="","※没填收支类别，分类报表会漏掉这一笔",IF(ISNA(MATCH($D2850,类别表,0)),"※收支类别不在【基础资料】的清单里",IF(AND($L2850="内部转账",$M2850=""),"△内部转账要在「对方账户」写上另一头",IF(AND($L2850="内部转账",$M2850=$C2850),"※对方账户跟本账户是同一个",IF(AND($L2850&lt;&gt;"内部转账",$M2850&lt;&gt;""),"△填了对方账户，但类别不是内部转账",IF($H2850&lt;0,"△这一笔之后该账户余额成负数了，核一下",""))))))))))))</f>
        <v/>
      </c>
    </row>
    <row r="2851">
      <c r="A2851" s="17">
        <f>IF($C2851="","",COUNTA($C$5:$C2851))</f>
        <v/>
      </c>
      <c r="B2851" s="20" t="n"/>
      <c r="C2851" s="18" t="n"/>
      <c r="D2851" s="18" t="n"/>
      <c r="E2851" s="26" t="n"/>
      <c r="F2851" s="19" t="n"/>
      <c r="G2851" s="19" t="n"/>
      <c r="H2851" s="27">
        <f>IF($C2851="","",ROUND(SUMIF(账户表,$C2851,账户期初)+SUMIFS($F$5:F2851,$C$5:C2851,$C2851)-SUMIFS($G$5:G2851,$C$5:C2851,$C2851),2))</f>
        <v/>
      </c>
      <c r="I2851" s="18" t="n"/>
      <c r="J2851" s="18" t="n"/>
      <c r="K2851" s="28">
        <f>IF($B2851="","",--TEXT($B2851,"yyyymm"))</f>
        <v/>
      </c>
      <c r="L2851" s="29">
        <f>IF($D2851="","",IFERROR(INDEX(类别属性,MATCH($D2851,类别表,0)),""))</f>
        <v/>
      </c>
      <c r="M2851" s="18" t="n"/>
      <c r="N2851" s="18" t="n"/>
      <c r="O2851" s="26" t="n"/>
      <c r="P2851" s="21">
        <f>IF($C2851="","",IF(ISNA(MATCH($C2851,账户表,0)),"※这个账户不在【基础资料】的账户档案里",IF($B2851="","※没填日期，这一笔不会进任何月份的报表",IF(AND($F2851&lt;&gt;"",$G2851&lt;&gt;""),"※收入和支出不能同时填",IF(AND(N($F2851)=0,N($G2851)=0),"※收入和支出都没填",IF(OR(N($F2851)&lt;0,N($G2851)&lt;0),"※金额不能填负数，方向反了就换一列填",IF($D2851="","※没填收支类别，分类报表会漏掉这一笔",IF(ISNA(MATCH($D2851,类别表,0)),"※收支类别不在【基础资料】的清单里",IF(AND($L2851="内部转账",$M2851=""),"△内部转账要在「对方账户」写上另一头",IF(AND($L2851="内部转账",$M2851=$C2851),"※对方账户跟本账户是同一个",IF(AND($L2851&lt;&gt;"内部转账",$M2851&lt;&gt;""),"△填了对方账户，但类别不是内部转账",IF($H2851&lt;0,"△这一笔之后该账户余额成负数了，核一下",""))))))))))))</f>
        <v/>
      </c>
    </row>
    <row r="2852">
      <c r="A2852" s="17">
        <f>IF($C2852="","",COUNTA($C$5:$C2852))</f>
        <v/>
      </c>
      <c r="B2852" s="20" t="n"/>
      <c r="C2852" s="18" t="n"/>
      <c r="D2852" s="18" t="n"/>
      <c r="E2852" s="26" t="n"/>
      <c r="F2852" s="19" t="n"/>
      <c r="G2852" s="19" t="n"/>
      <c r="H2852" s="27">
        <f>IF($C2852="","",ROUND(SUMIF(账户表,$C2852,账户期初)+SUMIFS($F$5:F2852,$C$5:C2852,$C2852)-SUMIFS($G$5:G2852,$C$5:C2852,$C2852),2))</f>
        <v/>
      </c>
      <c r="I2852" s="18" t="n"/>
      <c r="J2852" s="18" t="n"/>
      <c r="K2852" s="28">
        <f>IF($B2852="","",--TEXT($B2852,"yyyymm"))</f>
        <v/>
      </c>
      <c r="L2852" s="29">
        <f>IF($D2852="","",IFERROR(INDEX(类别属性,MATCH($D2852,类别表,0)),""))</f>
        <v/>
      </c>
      <c r="M2852" s="18" t="n"/>
      <c r="N2852" s="18" t="n"/>
      <c r="O2852" s="26" t="n"/>
      <c r="P2852" s="21">
        <f>IF($C2852="","",IF(ISNA(MATCH($C2852,账户表,0)),"※这个账户不在【基础资料】的账户档案里",IF($B2852="","※没填日期，这一笔不会进任何月份的报表",IF(AND($F2852&lt;&gt;"",$G2852&lt;&gt;""),"※收入和支出不能同时填",IF(AND(N($F2852)=0,N($G2852)=0),"※收入和支出都没填",IF(OR(N($F2852)&lt;0,N($G2852)&lt;0),"※金额不能填负数，方向反了就换一列填",IF($D2852="","※没填收支类别，分类报表会漏掉这一笔",IF(ISNA(MATCH($D2852,类别表,0)),"※收支类别不在【基础资料】的清单里",IF(AND($L2852="内部转账",$M2852=""),"△内部转账要在「对方账户」写上另一头",IF(AND($L2852="内部转账",$M2852=$C2852),"※对方账户跟本账户是同一个",IF(AND($L2852&lt;&gt;"内部转账",$M2852&lt;&gt;""),"△填了对方账户，但类别不是内部转账",IF($H2852&lt;0,"△这一笔之后该账户余额成负数了，核一下",""))))))))))))</f>
        <v/>
      </c>
    </row>
    <row r="2853">
      <c r="A2853" s="17">
        <f>IF($C2853="","",COUNTA($C$5:$C2853))</f>
        <v/>
      </c>
      <c r="B2853" s="20" t="n"/>
      <c r="C2853" s="18" t="n"/>
      <c r="D2853" s="18" t="n"/>
      <c r="E2853" s="26" t="n"/>
      <c r="F2853" s="19" t="n"/>
      <c r="G2853" s="19" t="n"/>
      <c r="H2853" s="27">
        <f>IF($C2853="","",ROUND(SUMIF(账户表,$C2853,账户期初)+SUMIFS($F$5:F2853,$C$5:C2853,$C2853)-SUMIFS($G$5:G2853,$C$5:C2853,$C2853),2))</f>
        <v/>
      </c>
      <c r="I2853" s="18" t="n"/>
      <c r="J2853" s="18" t="n"/>
      <c r="K2853" s="28">
        <f>IF($B2853="","",--TEXT($B2853,"yyyymm"))</f>
        <v/>
      </c>
      <c r="L2853" s="29">
        <f>IF($D2853="","",IFERROR(INDEX(类别属性,MATCH($D2853,类别表,0)),""))</f>
        <v/>
      </c>
      <c r="M2853" s="18" t="n"/>
      <c r="N2853" s="18" t="n"/>
      <c r="O2853" s="26" t="n"/>
      <c r="P2853" s="21">
        <f>IF($C2853="","",IF(ISNA(MATCH($C2853,账户表,0)),"※这个账户不在【基础资料】的账户档案里",IF($B2853="","※没填日期，这一笔不会进任何月份的报表",IF(AND($F2853&lt;&gt;"",$G2853&lt;&gt;""),"※收入和支出不能同时填",IF(AND(N($F2853)=0,N($G2853)=0),"※收入和支出都没填",IF(OR(N($F2853)&lt;0,N($G2853)&lt;0),"※金额不能填负数，方向反了就换一列填",IF($D2853="","※没填收支类别，分类报表会漏掉这一笔",IF(ISNA(MATCH($D2853,类别表,0)),"※收支类别不在【基础资料】的清单里",IF(AND($L2853="内部转账",$M2853=""),"△内部转账要在「对方账户」写上另一头",IF(AND($L2853="内部转账",$M2853=$C2853),"※对方账户跟本账户是同一个",IF(AND($L2853&lt;&gt;"内部转账",$M2853&lt;&gt;""),"△填了对方账户，但类别不是内部转账",IF($H2853&lt;0,"△这一笔之后该账户余额成负数了，核一下",""))))))))))))</f>
        <v/>
      </c>
    </row>
    <row r="2854">
      <c r="A2854" s="17">
        <f>IF($C2854="","",COUNTA($C$5:$C2854))</f>
        <v/>
      </c>
      <c r="B2854" s="20" t="n"/>
      <c r="C2854" s="18" t="n"/>
      <c r="D2854" s="18" t="n"/>
      <c r="E2854" s="26" t="n"/>
      <c r="F2854" s="19" t="n"/>
      <c r="G2854" s="19" t="n"/>
      <c r="H2854" s="27">
        <f>IF($C2854="","",ROUND(SUMIF(账户表,$C2854,账户期初)+SUMIFS($F$5:F2854,$C$5:C2854,$C2854)-SUMIFS($G$5:G2854,$C$5:C2854,$C2854),2))</f>
        <v/>
      </c>
      <c r="I2854" s="18" t="n"/>
      <c r="J2854" s="18" t="n"/>
      <c r="K2854" s="28">
        <f>IF($B2854="","",--TEXT($B2854,"yyyymm"))</f>
        <v/>
      </c>
      <c r="L2854" s="29">
        <f>IF($D2854="","",IFERROR(INDEX(类别属性,MATCH($D2854,类别表,0)),""))</f>
        <v/>
      </c>
      <c r="M2854" s="18" t="n"/>
      <c r="N2854" s="18" t="n"/>
      <c r="O2854" s="26" t="n"/>
      <c r="P2854" s="21">
        <f>IF($C2854="","",IF(ISNA(MATCH($C2854,账户表,0)),"※这个账户不在【基础资料】的账户档案里",IF($B2854="","※没填日期，这一笔不会进任何月份的报表",IF(AND($F2854&lt;&gt;"",$G2854&lt;&gt;""),"※收入和支出不能同时填",IF(AND(N($F2854)=0,N($G2854)=0),"※收入和支出都没填",IF(OR(N($F2854)&lt;0,N($G2854)&lt;0),"※金额不能填负数，方向反了就换一列填",IF($D2854="","※没填收支类别，分类报表会漏掉这一笔",IF(ISNA(MATCH($D2854,类别表,0)),"※收支类别不在【基础资料】的清单里",IF(AND($L2854="内部转账",$M2854=""),"△内部转账要在「对方账户」写上另一头",IF(AND($L2854="内部转账",$M2854=$C2854),"※对方账户跟本账户是同一个",IF(AND($L2854&lt;&gt;"内部转账",$M2854&lt;&gt;""),"△填了对方账户，但类别不是内部转账",IF($H2854&lt;0,"△这一笔之后该账户余额成负数了，核一下",""))))))))))))</f>
        <v/>
      </c>
    </row>
    <row r="2855">
      <c r="A2855" s="17">
        <f>IF($C2855="","",COUNTA($C$5:$C2855))</f>
        <v/>
      </c>
      <c r="B2855" s="20" t="n"/>
      <c r="C2855" s="18" t="n"/>
      <c r="D2855" s="18" t="n"/>
      <c r="E2855" s="26" t="n"/>
      <c r="F2855" s="19" t="n"/>
      <c r="G2855" s="19" t="n"/>
      <c r="H2855" s="27">
        <f>IF($C2855="","",ROUND(SUMIF(账户表,$C2855,账户期初)+SUMIFS($F$5:F2855,$C$5:C2855,$C2855)-SUMIFS($G$5:G2855,$C$5:C2855,$C2855),2))</f>
        <v/>
      </c>
      <c r="I2855" s="18" t="n"/>
      <c r="J2855" s="18" t="n"/>
      <c r="K2855" s="28">
        <f>IF($B2855="","",--TEXT($B2855,"yyyymm"))</f>
        <v/>
      </c>
      <c r="L2855" s="29">
        <f>IF($D2855="","",IFERROR(INDEX(类别属性,MATCH($D2855,类别表,0)),""))</f>
        <v/>
      </c>
      <c r="M2855" s="18" t="n"/>
      <c r="N2855" s="18" t="n"/>
      <c r="O2855" s="26" t="n"/>
      <c r="P2855" s="21">
        <f>IF($C2855="","",IF(ISNA(MATCH($C2855,账户表,0)),"※这个账户不在【基础资料】的账户档案里",IF($B2855="","※没填日期，这一笔不会进任何月份的报表",IF(AND($F2855&lt;&gt;"",$G2855&lt;&gt;""),"※收入和支出不能同时填",IF(AND(N($F2855)=0,N($G2855)=0),"※收入和支出都没填",IF(OR(N($F2855)&lt;0,N($G2855)&lt;0),"※金额不能填负数，方向反了就换一列填",IF($D2855="","※没填收支类别，分类报表会漏掉这一笔",IF(ISNA(MATCH($D2855,类别表,0)),"※收支类别不在【基础资料】的清单里",IF(AND($L2855="内部转账",$M2855=""),"△内部转账要在「对方账户」写上另一头",IF(AND($L2855="内部转账",$M2855=$C2855),"※对方账户跟本账户是同一个",IF(AND($L2855&lt;&gt;"内部转账",$M2855&lt;&gt;""),"△填了对方账户，但类别不是内部转账",IF($H2855&lt;0,"△这一笔之后该账户余额成负数了，核一下",""))))))))))))</f>
        <v/>
      </c>
    </row>
    <row r="2856">
      <c r="A2856" s="17">
        <f>IF($C2856="","",COUNTA($C$5:$C2856))</f>
        <v/>
      </c>
      <c r="B2856" s="20" t="n"/>
      <c r="C2856" s="18" t="n"/>
      <c r="D2856" s="18" t="n"/>
      <c r="E2856" s="26" t="n"/>
      <c r="F2856" s="19" t="n"/>
      <c r="G2856" s="19" t="n"/>
      <c r="H2856" s="27">
        <f>IF($C2856="","",ROUND(SUMIF(账户表,$C2856,账户期初)+SUMIFS($F$5:F2856,$C$5:C2856,$C2856)-SUMIFS($G$5:G2856,$C$5:C2856,$C2856),2))</f>
        <v/>
      </c>
      <c r="I2856" s="18" t="n"/>
      <c r="J2856" s="18" t="n"/>
      <c r="K2856" s="28">
        <f>IF($B2856="","",--TEXT($B2856,"yyyymm"))</f>
        <v/>
      </c>
      <c r="L2856" s="29">
        <f>IF($D2856="","",IFERROR(INDEX(类别属性,MATCH($D2856,类别表,0)),""))</f>
        <v/>
      </c>
      <c r="M2856" s="18" t="n"/>
      <c r="N2856" s="18" t="n"/>
      <c r="O2856" s="26" t="n"/>
      <c r="P2856" s="21">
        <f>IF($C2856="","",IF(ISNA(MATCH($C2856,账户表,0)),"※这个账户不在【基础资料】的账户档案里",IF($B2856="","※没填日期，这一笔不会进任何月份的报表",IF(AND($F2856&lt;&gt;"",$G2856&lt;&gt;""),"※收入和支出不能同时填",IF(AND(N($F2856)=0,N($G2856)=0),"※收入和支出都没填",IF(OR(N($F2856)&lt;0,N($G2856)&lt;0),"※金额不能填负数，方向反了就换一列填",IF($D2856="","※没填收支类别，分类报表会漏掉这一笔",IF(ISNA(MATCH($D2856,类别表,0)),"※收支类别不在【基础资料】的清单里",IF(AND($L2856="内部转账",$M2856=""),"△内部转账要在「对方账户」写上另一头",IF(AND($L2856="内部转账",$M2856=$C2856),"※对方账户跟本账户是同一个",IF(AND($L2856&lt;&gt;"内部转账",$M2856&lt;&gt;""),"△填了对方账户，但类别不是内部转账",IF($H2856&lt;0,"△这一笔之后该账户余额成负数了，核一下",""))))))))))))</f>
        <v/>
      </c>
    </row>
    <row r="2857">
      <c r="A2857" s="17">
        <f>IF($C2857="","",COUNTA($C$5:$C2857))</f>
        <v/>
      </c>
      <c r="B2857" s="20" t="n"/>
      <c r="C2857" s="18" t="n"/>
      <c r="D2857" s="18" t="n"/>
      <c r="E2857" s="26" t="n"/>
      <c r="F2857" s="19" t="n"/>
      <c r="G2857" s="19" t="n"/>
      <c r="H2857" s="27">
        <f>IF($C2857="","",ROUND(SUMIF(账户表,$C2857,账户期初)+SUMIFS($F$5:F2857,$C$5:C2857,$C2857)-SUMIFS($G$5:G2857,$C$5:C2857,$C2857),2))</f>
        <v/>
      </c>
      <c r="I2857" s="18" t="n"/>
      <c r="J2857" s="18" t="n"/>
      <c r="K2857" s="28">
        <f>IF($B2857="","",--TEXT($B2857,"yyyymm"))</f>
        <v/>
      </c>
      <c r="L2857" s="29">
        <f>IF($D2857="","",IFERROR(INDEX(类别属性,MATCH($D2857,类别表,0)),""))</f>
        <v/>
      </c>
      <c r="M2857" s="18" t="n"/>
      <c r="N2857" s="18" t="n"/>
      <c r="O2857" s="26" t="n"/>
      <c r="P2857" s="21">
        <f>IF($C2857="","",IF(ISNA(MATCH($C2857,账户表,0)),"※这个账户不在【基础资料】的账户档案里",IF($B2857="","※没填日期，这一笔不会进任何月份的报表",IF(AND($F2857&lt;&gt;"",$G2857&lt;&gt;""),"※收入和支出不能同时填",IF(AND(N($F2857)=0,N($G2857)=0),"※收入和支出都没填",IF(OR(N($F2857)&lt;0,N($G2857)&lt;0),"※金额不能填负数，方向反了就换一列填",IF($D2857="","※没填收支类别，分类报表会漏掉这一笔",IF(ISNA(MATCH($D2857,类别表,0)),"※收支类别不在【基础资料】的清单里",IF(AND($L2857="内部转账",$M2857=""),"△内部转账要在「对方账户」写上另一头",IF(AND($L2857="内部转账",$M2857=$C2857),"※对方账户跟本账户是同一个",IF(AND($L2857&lt;&gt;"内部转账",$M2857&lt;&gt;""),"△填了对方账户，但类别不是内部转账",IF($H2857&lt;0,"△这一笔之后该账户余额成负数了，核一下",""))))))))))))</f>
        <v/>
      </c>
    </row>
    <row r="2858">
      <c r="A2858" s="17">
        <f>IF($C2858="","",COUNTA($C$5:$C2858))</f>
        <v/>
      </c>
      <c r="B2858" s="20" t="n"/>
      <c r="C2858" s="18" t="n"/>
      <c r="D2858" s="18" t="n"/>
      <c r="E2858" s="26" t="n"/>
      <c r="F2858" s="19" t="n"/>
      <c r="G2858" s="19" t="n"/>
      <c r="H2858" s="27">
        <f>IF($C2858="","",ROUND(SUMIF(账户表,$C2858,账户期初)+SUMIFS($F$5:F2858,$C$5:C2858,$C2858)-SUMIFS($G$5:G2858,$C$5:C2858,$C2858),2))</f>
        <v/>
      </c>
      <c r="I2858" s="18" t="n"/>
      <c r="J2858" s="18" t="n"/>
      <c r="K2858" s="28">
        <f>IF($B2858="","",--TEXT($B2858,"yyyymm"))</f>
        <v/>
      </c>
      <c r="L2858" s="29">
        <f>IF($D2858="","",IFERROR(INDEX(类别属性,MATCH($D2858,类别表,0)),""))</f>
        <v/>
      </c>
      <c r="M2858" s="18" t="n"/>
      <c r="N2858" s="18" t="n"/>
      <c r="O2858" s="26" t="n"/>
      <c r="P2858" s="21">
        <f>IF($C2858="","",IF(ISNA(MATCH($C2858,账户表,0)),"※这个账户不在【基础资料】的账户档案里",IF($B2858="","※没填日期，这一笔不会进任何月份的报表",IF(AND($F2858&lt;&gt;"",$G2858&lt;&gt;""),"※收入和支出不能同时填",IF(AND(N($F2858)=0,N($G2858)=0),"※收入和支出都没填",IF(OR(N($F2858)&lt;0,N($G2858)&lt;0),"※金额不能填负数，方向反了就换一列填",IF($D2858="","※没填收支类别，分类报表会漏掉这一笔",IF(ISNA(MATCH($D2858,类别表,0)),"※收支类别不在【基础资料】的清单里",IF(AND($L2858="内部转账",$M2858=""),"△内部转账要在「对方账户」写上另一头",IF(AND($L2858="内部转账",$M2858=$C2858),"※对方账户跟本账户是同一个",IF(AND($L2858&lt;&gt;"内部转账",$M2858&lt;&gt;""),"△填了对方账户，但类别不是内部转账",IF($H2858&lt;0,"△这一笔之后该账户余额成负数了，核一下",""))))))))))))</f>
        <v/>
      </c>
    </row>
    <row r="2859">
      <c r="A2859" s="17">
        <f>IF($C2859="","",COUNTA($C$5:$C2859))</f>
        <v/>
      </c>
      <c r="B2859" s="20" t="n"/>
      <c r="C2859" s="18" t="n"/>
      <c r="D2859" s="18" t="n"/>
      <c r="E2859" s="26" t="n"/>
      <c r="F2859" s="19" t="n"/>
      <c r="G2859" s="19" t="n"/>
      <c r="H2859" s="27">
        <f>IF($C2859="","",ROUND(SUMIF(账户表,$C2859,账户期初)+SUMIFS($F$5:F2859,$C$5:C2859,$C2859)-SUMIFS($G$5:G2859,$C$5:C2859,$C2859),2))</f>
        <v/>
      </c>
      <c r="I2859" s="18" t="n"/>
      <c r="J2859" s="18" t="n"/>
      <c r="K2859" s="28">
        <f>IF($B2859="","",--TEXT($B2859,"yyyymm"))</f>
        <v/>
      </c>
      <c r="L2859" s="29">
        <f>IF($D2859="","",IFERROR(INDEX(类别属性,MATCH($D2859,类别表,0)),""))</f>
        <v/>
      </c>
      <c r="M2859" s="18" t="n"/>
      <c r="N2859" s="18" t="n"/>
      <c r="O2859" s="26" t="n"/>
      <c r="P2859" s="21">
        <f>IF($C2859="","",IF(ISNA(MATCH($C2859,账户表,0)),"※这个账户不在【基础资料】的账户档案里",IF($B2859="","※没填日期，这一笔不会进任何月份的报表",IF(AND($F2859&lt;&gt;"",$G2859&lt;&gt;""),"※收入和支出不能同时填",IF(AND(N($F2859)=0,N($G2859)=0),"※收入和支出都没填",IF(OR(N($F2859)&lt;0,N($G2859)&lt;0),"※金额不能填负数，方向反了就换一列填",IF($D2859="","※没填收支类别，分类报表会漏掉这一笔",IF(ISNA(MATCH($D2859,类别表,0)),"※收支类别不在【基础资料】的清单里",IF(AND($L2859="内部转账",$M2859=""),"△内部转账要在「对方账户」写上另一头",IF(AND($L2859="内部转账",$M2859=$C2859),"※对方账户跟本账户是同一个",IF(AND($L2859&lt;&gt;"内部转账",$M2859&lt;&gt;""),"△填了对方账户，但类别不是内部转账",IF($H2859&lt;0,"△这一笔之后该账户余额成负数了，核一下",""))))))))))))</f>
        <v/>
      </c>
    </row>
    <row r="2860">
      <c r="A2860" s="17">
        <f>IF($C2860="","",COUNTA($C$5:$C2860))</f>
        <v/>
      </c>
      <c r="B2860" s="20" t="n"/>
      <c r="C2860" s="18" t="n"/>
      <c r="D2860" s="18" t="n"/>
      <c r="E2860" s="26" t="n"/>
      <c r="F2860" s="19" t="n"/>
      <c r="G2860" s="19" t="n"/>
      <c r="H2860" s="27">
        <f>IF($C2860="","",ROUND(SUMIF(账户表,$C2860,账户期初)+SUMIFS($F$5:F2860,$C$5:C2860,$C2860)-SUMIFS($G$5:G2860,$C$5:C2860,$C2860),2))</f>
        <v/>
      </c>
      <c r="I2860" s="18" t="n"/>
      <c r="J2860" s="18" t="n"/>
      <c r="K2860" s="28">
        <f>IF($B2860="","",--TEXT($B2860,"yyyymm"))</f>
        <v/>
      </c>
      <c r="L2860" s="29">
        <f>IF($D2860="","",IFERROR(INDEX(类别属性,MATCH($D2860,类别表,0)),""))</f>
        <v/>
      </c>
      <c r="M2860" s="18" t="n"/>
      <c r="N2860" s="18" t="n"/>
      <c r="O2860" s="26" t="n"/>
      <c r="P2860" s="21">
        <f>IF($C2860="","",IF(ISNA(MATCH($C2860,账户表,0)),"※这个账户不在【基础资料】的账户档案里",IF($B2860="","※没填日期，这一笔不会进任何月份的报表",IF(AND($F2860&lt;&gt;"",$G2860&lt;&gt;""),"※收入和支出不能同时填",IF(AND(N($F2860)=0,N($G2860)=0),"※收入和支出都没填",IF(OR(N($F2860)&lt;0,N($G2860)&lt;0),"※金额不能填负数，方向反了就换一列填",IF($D2860="","※没填收支类别，分类报表会漏掉这一笔",IF(ISNA(MATCH($D2860,类别表,0)),"※收支类别不在【基础资料】的清单里",IF(AND($L2860="内部转账",$M2860=""),"△内部转账要在「对方账户」写上另一头",IF(AND($L2860="内部转账",$M2860=$C2860),"※对方账户跟本账户是同一个",IF(AND($L2860&lt;&gt;"内部转账",$M2860&lt;&gt;""),"△填了对方账户，但类别不是内部转账",IF($H2860&lt;0,"△这一笔之后该账户余额成负数了，核一下",""))))))))))))</f>
        <v/>
      </c>
    </row>
    <row r="2861">
      <c r="A2861" s="17">
        <f>IF($C2861="","",COUNTA($C$5:$C2861))</f>
        <v/>
      </c>
      <c r="B2861" s="20" t="n"/>
      <c r="C2861" s="18" t="n"/>
      <c r="D2861" s="18" t="n"/>
      <c r="E2861" s="26" t="n"/>
      <c r="F2861" s="19" t="n"/>
      <c r="G2861" s="19" t="n"/>
      <c r="H2861" s="27">
        <f>IF($C2861="","",ROUND(SUMIF(账户表,$C2861,账户期初)+SUMIFS($F$5:F2861,$C$5:C2861,$C2861)-SUMIFS($G$5:G2861,$C$5:C2861,$C2861),2))</f>
        <v/>
      </c>
      <c r="I2861" s="18" t="n"/>
      <c r="J2861" s="18" t="n"/>
      <c r="K2861" s="28">
        <f>IF($B2861="","",--TEXT($B2861,"yyyymm"))</f>
        <v/>
      </c>
      <c r="L2861" s="29">
        <f>IF($D2861="","",IFERROR(INDEX(类别属性,MATCH($D2861,类别表,0)),""))</f>
        <v/>
      </c>
      <c r="M2861" s="18" t="n"/>
      <c r="N2861" s="18" t="n"/>
      <c r="O2861" s="26" t="n"/>
      <c r="P2861" s="21">
        <f>IF($C2861="","",IF(ISNA(MATCH($C2861,账户表,0)),"※这个账户不在【基础资料】的账户档案里",IF($B2861="","※没填日期，这一笔不会进任何月份的报表",IF(AND($F2861&lt;&gt;"",$G2861&lt;&gt;""),"※收入和支出不能同时填",IF(AND(N($F2861)=0,N($G2861)=0),"※收入和支出都没填",IF(OR(N($F2861)&lt;0,N($G2861)&lt;0),"※金额不能填负数，方向反了就换一列填",IF($D2861="","※没填收支类别，分类报表会漏掉这一笔",IF(ISNA(MATCH($D2861,类别表,0)),"※收支类别不在【基础资料】的清单里",IF(AND($L2861="内部转账",$M2861=""),"△内部转账要在「对方账户」写上另一头",IF(AND($L2861="内部转账",$M2861=$C2861),"※对方账户跟本账户是同一个",IF(AND($L2861&lt;&gt;"内部转账",$M2861&lt;&gt;""),"△填了对方账户，但类别不是内部转账",IF($H2861&lt;0,"△这一笔之后该账户余额成负数了，核一下",""))))))))))))</f>
        <v/>
      </c>
    </row>
    <row r="2862">
      <c r="A2862" s="17">
        <f>IF($C2862="","",COUNTA($C$5:$C2862))</f>
        <v/>
      </c>
      <c r="B2862" s="20" t="n"/>
      <c r="C2862" s="18" t="n"/>
      <c r="D2862" s="18" t="n"/>
      <c r="E2862" s="26" t="n"/>
      <c r="F2862" s="19" t="n"/>
      <c r="G2862" s="19" t="n"/>
      <c r="H2862" s="27">
        <f>IF($C2862="","",ROUND(SUMIF(账户表,$C2862,账户期初)+SUMIFS($F$5:F2862,$C$5:C2862,$C2862)-SUMIFS($G$5:G2862,$C$5:C2862,$C2862),2))</f>
        <v/>
      </c>
      <c r="I2862" s="18" t="n"/>
      <c r="J2862" s="18" t="n"/>
      <c r="K2862" s="28">
        <f>IF($B2862="","",--TEXT($B2862,"yyyymm"))</f>
        <v/>
      </c>
      <c r="L2862" s="29">
        <f>IF($D2862="","",IFERROR(INDEX(类别属性,MATCH($D2862,类别表,0)),""))</f>
        <v/>
      </c>
      <c r="M2862" s="18" t="n"/>
      <c r="N2862" s="18" t="n"/>
      <c r="O2862" s="26" t="n"/>
      <c r="P2862" s="21">
        <f>IF($C2862="","",IF(ISNA(MATCH($C2862,账户表,0)),"※这个账户不在【基础资料】的账户档案里",IF($B2862="","※没填日期，这一笔不会进任何月份的报表",IF(AND($F2862&lt;&gt;"",$G2862&lt;&gt;""),"※收入和支出不能同时填",IF(AND(N($F2862)=0,N($G2862)=0),"※收入和支出都没填",IF(OR(N($F2862)&lt;0,N($G2862)&lt;0),"※金额不能填负数，方向反了就换一列填",IF($D2862="","※没填收支类别，分类报表会漏掉这一笔",IF(ISNA(MATCH($D2862,类别表,0)),"※收支类别不在【基础资料】的清单里",IF(AND($L2862="内部转账",$M2862=""),"△内部转账要在「对方账户」写上另一头",IF(AND($L2862="内部转账",$M2862=$C2862),"※对方账户跟本账户是同一个",IF(AND($L2862&lt;&gt;"内部转账",$M2862&lt;&gt;""),"△填了对方账户，但类别不是内部转账",IF($H2862&lt;0,"△这一笔之后该账户余额成负数了，核一下",""))))))))))))</f>
        <v/>
      </c>
    </row>
    <row r="2863">
      <c r="A2863" s="17">
        <f>IF($C2863="","",COUNTA($C$5:$C2863))</f>
        <v/>
      </c>
      <c r="B2863" s="20" t="n"/>
      <c r="C2863" s="18" t="n"/>
      <c r="D2863" s="18" t="n"/>
      <c r="E2863" s="26" t="n"/>
      <c r="F2863" s="19" t="n"/>
      <c r="G2863" s="19" t="n"/>
      <c r="H2863" s="27">
        <f>IF($C2863="","",ROUND(SUMIF(账户表,$C2863,账户期初)+SUMIFS($F$5:F2863,$C$5:C2863,$C2863)-SUMIFS($G$5:G2863,$C$5:C2863,$C2863),2))</f>
        <v/>
      </c>
      <c r="I2863" s="18" t="n"/>
      <c r="J2863" s="18" t="n"/>
      <c r="K2863" s="28">
        <f>IF($B2863="","",--TEXT($B2863,"yyyymm"))</f>
        <v/>
      </c>
      <c r="L2863" s="29">
        <f>IF($D2863="","",IFERROR(INDEX(类别属性,MATCH($D2863,类别表,0)),""))</f>
        <v/>
      </c>
      <c r="M2863" s="18" t="n"/>
      <c r="N2863" s="18" t="n"/>
      <c r="O2863" s="26" t="n"/>
      <c r="P2863" s="21">
        <f>IF($C2863="","",IF(ISNA(MATCH($C2863,账户表,0)),"※这个账户不在【基础资料】的账户档案里",IF($B2863="","※没填日期，这一笔不会进任何月份的报表",IF(AND($F2863&lt;&gt;"",$G2863&lt;&gt;""),"※收入和支出不能同时填",IF(AND(N($F2863)=0,N($G2863)=0),"※收入和支出都没填",IF(OR(N($F2863)&lt;0,N($G2863)&lt;0),"※金额不能填负数，方向反了就换一列填",IF($D2863="","※没填收支类别，分类报表会漏掉这一笔",IF(ISNA(MATCH($D2863,类别表,0)),"※收支类别不在【基础资料】的清单里",IF(AND($L2863="内部转账",$M2863=""),"△内部转账要在「对方账户」写上另一头",IF(AND($L2863="内部转账",$M2863=$C2863),"※对方账户跟本账户是同一个",IF(AND($L2863&lt;&gt;"内部转账",$M2863&lt;&gt;""),"△填了对方账户，但类别不是内部转账",IF($H2863&lt;0,"△这一笔之后该账户余额成负数了，核一下",""))))))))))))</f>
        <v/>
      </c>
    </row>
    <row r="2864">
      <c r="A2864" s="17">
        <f>IF($C2864="","",COUNTA($C$5:$C2864))</f>
        <v/>
      </c>
      <c r="B2864" s="20" t="n"/>
      <c r="C2864" s="18" t="n"/>
      <c r="D2864" s="18" t="n"/>
      <c r="E2864" s="26" t="n"/>
      <c r="F2864" s="19" t="n"/>
      <c r="G2864" s="19" t="n"/>
      <c r="H2864" s="27">
        <f>IF($C2864="","",ROUND(SUMIF(账户表,$C2864,账户期初)+SUMIFS($F$5:F2864,$C$5:C2864,$C2864)-SUMIFS($G$5:G2864,$C$5:C2864,$C2864),2))</f>
        <v/>
      </c>
      <c r="I2864" s="18" t="n"/>
      <c r="J2864" s="18" t="n"/>
      <c r="K2864" s="28">
        <f>IF($B2864="","",--TEXT($B2864,"yyyymm"))</f>
        <v/>
      </c>
      <c r="L2864" s="29">
        <f>IF($D2864="","",IFERROR(INDEX(类别属性,MATCH($D2864,类别表,0)),""))</f>
        <v/>
      </c>
      <c r="M2864" s="18" t="n"/>
      <c r="N2864" s="18" t="n"/>
      <c r="O2864" s="26" t="n"/>
      <c r="P2864" s="21">
        <f>IF($C2864="","",IF(ISNA(MATCH($C2864,账户表,0)),"※这个账户不在【基础资料】的账户档案里",IF($B2864="","※没填日期，这一笔不会进任何月份的报表",IF(AND($F2864&lt;&gt;"",$G2864&lt;&gt;""),"※收入和支出不能同时填",IF(AND(N($F2864)=0,N($G2864)=0),"※收入和支出都没填",IF(OR(N($F2864)&lt;0,N($G2864)&lt;0),"※金额不能填负数，方向反了就换一列填",IF($D2864="","※没填收支类别，分类报表会漏掉这一笔",IF(ISNA(MATCH($D2864,类别表,0)),"※收支类别不在【基础资料】的清单里",IF(AND($L2864="内部转账",$M2864=""),"△内部转账要在「对方账户」写上另一头",IF(AND($L2864="内部转账",$M2864=$C2864),"※对方账户跟本账户是同一个",IF(AND($L2864&lt;&gt;"内部转账",$M2864&lt;&gt;""),"△填了对方账户，但类别不是内部转账",IF($H2864&lt;0,"△这一笔之后该账户余额成负数了，核一下",""))))))))))))</f>
        <v/>
      </c>
    </row>
    <row r="2865">
      <c r="A2865" s="17">
        <f>IF($C2865="","",COUNTA($C$5:$C2865))</f>
        <v/>
      </c>
      <c r="B2865" s="20" t="n"/>
      <c r="C2865" s="18" t="n"/>
      <c r="D2865" s="18" t="n"/>
      <c r="E2865" s="26" t="n"/>
      <c r="F2865" s="19" t="n"/>
      <c r="G2865" s="19" t="n"/>
      <c r="H2865" s="27">
        <f>IF($C2865="","",ROUND(SUMIF(账户表,$C2865,账户期初)+SUMIFS($F$5:F2865,$C$5:C2865,$C2865)-SUMIFS($G$5:G2865,$C$5:C2865,$C2865),2))</f>
        <v/>
      </c>
      <c r="I2865" s="18" t="n"/>
      <c r="J2865" s="18" t="n"/>
      <c r="K2865" s="28">
        <f>IF($B2865="","",--TEXT($B2865,"yyyymm"))</f>
        <v/>
      </c>
      <c r="L2865" s="29">
        <f>IF($D2865="","",IFERROR(INDEX(类别属性,MATCH($D2865,类别表,0)),""))</f>
        <v/>
      </c>
      <c r="M2865" s="18" t="n"/>
      <c r="N2865" s="18" t="n"/>
      <c r="O2865" s="26" t="n"/>
      <c r="P2865" s="21">
        <f>IF($C2865="","",IF(ISNA(MATCH($C2865,账户表,0)),"※这个账户不在【基础资料】的账户档案里",IF($B2865="","※没填日期，这一笔不会进任何月份的报表",IF(AND($F2865&lt;&gt;"",$G2865&lt;&gt;""),"※收入和支出不能同时填",IF(AND(N($F2865)=0,N($G2865)=0),"※收入和支出都没填",IF(OR(N($F2865)&lt;0,N($G2865)&lt;0),"※金额不能填负数，方向反了就换一列填",IF($D2865="","※没填收支类别，分类报表会漏掉这一笔",IF(ISNA(MATCH($D2865,类别表,0)),"※收支类别不在【基础资料】的清单里",IF(AND($L2865="内部转账",$M2865=""),"△内部转账要在「对方账户」写上另一头",IF(AND($L2865="内部转账",$M2865=$C2865),"※对方账户跟本账户是同一个",IF(AND($L2865&lt;&gt;"内部转账",$M2865&lt;&gt;""),"△填了对方账户，但类别不是内部转账",IF($H2865&lt;0,"△这一笔之后该账户余额成负数了，核一下",""))))))))))))</f>
        <v/>
      </c>
    </row>
    <row r="2866">
      <c r="A2866" s="17">
        <f>IF($C2866="","",COUNTA($C$5:$C2866))</f>
        <v/>
      </c>
      <c r="B2866" s="20" t="n"/>
      <c r="C2866" s="18" t="n"/>
      <c r="D2866" s="18" t="n"/>
      <c r="E2866" s="26" t="n"/>
      <c r="F2866" s="19" t="n"/>
      <c r="G2866" s="19" t="n"/>
      <c r="H2866" s="27">
        <f>IF($C2866="","",ROUND(SUMIF(账户表,$C2866,账户期初)+SUMIFS($F$5:F2866,$C$5:C2866,$C2866)-SUMIFS($G$5:G2866,$C$5:C2866,$C2866),2))</f>
        <v/>
      </c>
      <c r="I2866" s="18" t="n"/>
      <c r="J2866" s="18" t="n"/>
      <c r="K2866" s="28">
        <f>IF($B2866="","",--TEXT($B2866,"yyyymm"))</f>
        <v/>
      </c>
      <c r="L2866" s="29">
        <f>IF($D2866="","",IFERROR(INDEX(类别属性,MATCH($D2866,类别表,0)),""))</f>
        <v/>
      </c>
      <c r="M2866" s="18" t="n"/>
      <c r="N2866" s="18" t="n"/>
      <c r="O2866" s="26" t="n"/>
      <c r="P2866" s="21">
        <f>IF($C2866="","",IF(ISNA(MATCH($C2866,账户表,0)),"※这个账户不在【基础资料】的账户档案里",IF($B2866="","※没填日期，这一笔不会进任何月份的报表",IF(AND($F2866&lt;&gt;"",$G2866&lt;&gt;""),"※收入和支出不能同时填",IF(AND(N($F2866)=0,N($G2866)=0),"※收入和支出都没填",IF(OR(N($F2866)&lt;0,N($G2866)&lt;0),"※金额不能填负数，方向反了就换一列填",IF($D2866="","※没填收支类别，分类报表会漏掉这一笔",IF(ISNA(MATCH($D2866,类别表,0)),"※收支类别不在【基础资料】的清单里",IF(AND($L2866="内部转账",$M2866=""),"△内部转账要在「对方账户」写上另一头",IF(AND($L2866="内部转账",$M2866=$C2866),"※对方账户跟本账户是同一个",IF(AND($L2866&lt;&gt;"内部转账",$M2866&lt;&gt;""),"△填了对方账户，但类别不是内部转账",IF($H2866&lt;0,"△这一笔之后该账户余额成负数了，核一下",""))))))))))))</f>
        <v/>
      </c>
    </row>
    <row r="2867">
      <c r="A2867" s="17">
        <f>IF($C2867="","",COUNTA($C$5:$C2867))</f>
        <v/>
      </c>
      <c r="B2867" s="20" t="n"/>
      <c r="C2867" s="18" t="n"/>
      <c r="D2867" s="18" t="n"/>
      <c r="E2867" s="26" t="n"/>
      <c r="F2867" s="19" t="n"/>
      <c r="G2867" s="19" t="n"/>
      <c r="H2867" s="27">
        <f>IF($C2867="","",ROUND(SUMIF(账户表,$C2867,账户期初)+SUMIFS($F$5:F2867,$C$5:C2867,$C2867)-SUMIFS($G$5:G2867,$C$5:C2867,$C2867),2))</f>
        <v/>
      </c>
      <c r="I2867" s="18" t="n"/>
      <c r="J2867" s="18" t="n"/>
      <c r="K2867" s="28">
        <f>IF($B2867="","",--TEXT($B2867,"yyyymm"))</f>
        <v/>
      </c>
      <c r="L2867" s="29">
        <f>IF($D2867="","",IFERROR(INDEX(类别属性,MATCH($D2867,类别表,0)),""))</f>
        <v/>
      </c>
      <c r="M2867" s="18" t="n"/>
      <c r="N2867" s="18" t="n"/>
      <c r="O2867" s="26" t="n"/>
      <c r="P2867" s="21">
        <f>IF($C2867="","",IF(ISNA(MATCH($C2867,账户表,0)),"※这个账户不在【基础资料】的账户档案里",IF($B2867="","※没填日期，这一笔不会进任何月份的报表",IF(AND($F2867&lt;&gt;"",$G2867&lt;&gt;""),"※收入和支出不能同时填",IF(AND(N($F2867)=0,N($G2867)=0),"※收入和支出都没填",IF(OR(N($F2867)&lt;0,N($G2867)&lt;0),"※金额不能填负数，方向反了就换一列填",IF($D2867="","※没填收支类别，分类报表会漏掉这一笔",IF(ISNA(MATCH($D2867,类别表,0)),"※收支类别不在【基础资料】的清单里",IF(AND($L2867="内部转账",$M2867=""),"△内部转账要在「对方账户」写上另一头",IF(AND($L2867="内部转账",$M2867=$C2867),"※对方账户跟本账户是同一个",IF(AND($L2867&lt;&gt;"内部转账",$M2867&lt;&gt;""),"△填了对方账户，但类别不是内部转账",IF($H2867&lt;0,"△这一笔之后该账户余额成负数了，核一下",""))))))))))))</f>
        <v/>
      </c>
    </row>
    <row r="2868">
      <c r="A2868" s="17">
        <f>IF($C2868="","",COUNTA($C$5:$C2868))</f>
        <v/>
      </c>
      <c r="B2868" s="20" t="n"/>
      <c r="C2868" s="18" t="n"/>
      <c r="D2868" s="18" t="n"/>
      <c r="E2868" s="26" t="n"/>
      <c r="F2868" s="19" t="n"/>
      <c r="G2868" s="19" t="n"/>
      <c r="H2868" s="27">
        <f>IF($C2868="","",ROUND(SUMIF(账户表,$C2868,账户期初)+SUMIFS($F$5:F2868,$C$5:C2868,$C2868)-SUMIFS($G$5:G2868,$C$5:C2868,$C2868),2))</f>
        <v/>
      </c>
      <c r="I2868" s="18" t="n"/>
      <c r="J2868" s="18" t="n"/>
      <c r="K2868" s="28">
        <f>IF($B2868="","",--TEXT($B2868,"yyyymm"))</f>
        <v/>
      </c>
      <c r="L2868" s="29">
        <f>IF($D2868="","",IFERROR(INDEX(类别属性,MATCH($D2868,类别表,0)),""))</f>
        <v/>
      </c>
      <c r="M2868" s="18" t="n"/>
      <c r="N2868" s="18" t="n"/>
      <c r="O2868" s="26" t="n"/>
      <c r="P2868" s="21">
        <f>IF($C2868="","",IF(ISNA(MATCH($C2868,账户表,0)),"※这个账户不在【基础资料】的账户档案里",IF($B2868="","※没填日期，这一笔不会进任何月份的报表",IF(AND($F2868&lt;&gt;"",$G2868&lt;&gt;""),"※收入和支出不能同时填",IF(AND(N($F2868)=0,N($G2868)=0),"※收入和支出都没填",IF(OR(N($F2868)&lt;0,N($G2868)&lt;0),"※金额不能填负数，方向反了就换一列填",IF($D2868="","※没填收支类别，分类报表会漏掉这一笔",IF(ISNA(MATCH($D2868,类别表,0)),"※收支类别不在【基础资料】的清单里",IF(AND($L2868="内部转账",$M2868=""),"△内部转账要在「对方账户」写上另一头",IF(AND($L2868="内部转账",$M2868=$C2868),"※对方账户跟本账户是同一个",IF(AND($L2868&lt;&gt;"内部转账",$M2868&lt;&gt;""),"△填了对方账户，但类别不是内部转账",IF($H2868&lt;0,"△这一笔之后该账户余额成负数了，核一下",""))))))))))))</f>
        <v/>
      </c>
    </row>
    <row r="2869">
      <c r="A2869" s="17">
        <f>IF($C2869="","",COUNTA($C$5:$C2869))</f>
        <v/>
      </c>
      <c r="B2869" s="20" t="n"/>
      <c r="C2869" s="18" t="n"/>
      <c r="D2869" s="18" t="n"/>
      <c r="E2869" s="26" t="n"/>
      <c r="F2869" s="19" t="n"/>
      <c r="G2869" s="19" t="n"/>
      <c r="H2869" s="27">
        <f>IF($C2869="","",ROUND(SUMIF(账户表,$C2869,账户期初)+SUMIFS($F$5:F2869,$C$5:C2869,$C2869)-SUMIFS($G$5:G2869,$C$5:C2869,$C2869),2))</f>
        <v/>
      </c>
      <c r="I2869" s="18" t="n"/>
      <c r="J2869" s="18" t="n"/>
      <c r="K2869" s="28">
        <f>IF($B2869="","",--TEXT($B2869,"yyyymm"))</f>
        <v/>
      </c>
      <c r="L2869" s="29">
        <f>IF($D2869="","",IFERROR(INDEX(类别属性,MATCH($D2869,类别表,0)),""))</f>
        <v/>
      </c>
      <c r="M2869" s="18" t="n"/>
      <c r="N2869" s="18" t="n"/>
      <c r="O2869" s="26" t="n"/>
      <c r="P2869" s="21">
        <f>IF($C2869="","",IF(ISNA(MATCH($C2869,账户表,0)),"※这个账户不在【基础资料】的账户档案里",IF($B2869="","※没填日期，这一笔不会进任何月份的报表",IF(AND($F2869&lt;&gt;"",$G2869&lt;&gt;""),"※收入和支出不能同时填",IF(AND(N($F2869)=0,N($G2869)=0),"※收入和支出都没填",IF(OR(N($F2869)&lt;0,N($G2869)&lt;0),"※金额不能填负数，方向反了就换一列填",IF($D2869="","※没填收支类别，分类报表会漏掉这一笔",IF(ISNA(MATCH($D2869,类别表,0)),"※收支类别不在【基础资料】的清单里",IF(AND($L2869="内部转账",$M2869=""),"△内部转账要在「对方账户」写上另一头",IF(AND($L2869="内部转账",$M2869=$C2869),"※对方账户跟本账户是同一个",IF(AND($L2869&lt;&gt;"内部转账",$M2869&lt;&gt;""),"△填了对方账户，但类别不是内部转账",IF($H2869&lt;0,"△这一笔之后该账户余额成负数了，核一下",""))))))))))))</f>
        <v/>
      </c>
    </row>
    <row r="2870">
      <c r="A2870" s="17">
        <f>IF($C2870="","",COUNTA($C$5:$C2870))</f>
        <v/>
      </c>
      <c r="B2870" s="20" t="n"/>
      <c r="C2870" s="18" t="n"/>
      <c r="D2870" s="18" t="n"/>
      <c r="E2870" s="26" t="n"/>
      <c r="F2870" s="19" t="n"/>
      <c r="G2870" s="19" t="n"/>
      <c r="H2870" s="27">
        <f>IF($C2870="","",ROUND(SUMIF(账户表,$C2870,账户期初)+SUMIFS($F$5:F2870,$C$5:C2870,$C2870)-SUMIFS($G$5:G2870,$C$5:C2870,$C2870),2))</f>
        <v/>
      </c>
      <c r="I2870" s="18" t="n"/>
      <c r="J2870" s="18" t="n"/>
      <c r="K2870" s="28">
        <f>IF($B2870="","",--TEXT($B2870,"yyyymm"))</f>
        <v/>
      </c>
      <c r="L2870" s="29">
        <f>IF($D2870="","",IFERROR(INDEX(类别属性,MATCH($D2870,类别表,0)),""))</f>
        <v/>
      </c>
      <c r="M2870" s="18" t="n"/>
      <c r="N2870" s="18" t="n"/>
      <c r="O2870" s="26" t="n"/>
      <c r="P2870" s="21">
        <f>IF($C2870="","",IF(ISNA(MATCH($C2870,账户表,0)),"※这个账户不在【基础资料】的账户档案里",IF($B2870="","※没填日期，这一笔不会进任何月份的报表",IF(AND($F2870&lt;&gt;"",$G2870&lt;&gt;""),"※收入和支出不能同时填",IF(AND(N($F2870)=0,N($G2870)=0),"※收入和支出都没填",IF(OR(N($F2870)&lt;0,N($G2870)&lt;0),"※金额不能填负数，方向反了就换一列填",IF($D2870="","※没填收支类别，分类报表会漏掉这一笔",IF(ISNA(MATCH($D2870,类别表,0)),"※收支类别不在【基础资料】的清单里",IF(AND($L2870="内部转账",$M2870=""),"△内部转账要在「对方账户」写上另一头",IF(AND($L2870="内部转账",$M2870=$C2870),"※对方账户跟本账户是同一个",IF(AND($L2870&lt;&gt;"内部转账",$M2870&lt;&gt;""),"△填了对方账户，但类别不是内部转账",IF($H2870&lt;0,"△这一笔之后该账户余额成负数了，核一下",""))))))))))))</f>
        <v/>
      </c>
    </row>
    <row r="2871">
      <c r="A2871" s="17">
        <f>IF($C2871="","",COUNTA($C$5:$C2871))</f>
        <v/>
      </c>
      <c r="B2871" s="20" t="n"/>
      <c r="C2871" s="18" t="n"/>
      <c r="D2871" s="18" t="n"/>
      <c r="E2871" s="26" t="n"/>
      <c r="F2871" s="19" t="n"/>
      <c r="G2871" s="19" t="n"/>
      <c r="H2871" s="27">
        <f>IF($C2871="","",ROUND(SUMIF(账户表,$C2871,账户期初)+SUMIFS($F$5:F2871,$C$5:C2871,$C2871)-SUMIFS($G$5:G2871,$C$5:C2871,$C2871),2))</f>
        <v/>
      </c>
      <c r="I2871" s="18" t="n"/>
      <c r="J2871" s="18" t="n"/>
      <c r="K2871" s="28">
        <f>IF($B2871="","",--TEXT($B2871,"yyyymm"))</f>
        <v/>
      </c>
      <c r="L2871" s="29">
        <f>IF($D2871="","",IFERROR(INDEX(类别属性,MATCH($D2871,类别表,0)),""))</f>
        <v/>
      </c>
      <c r="M2871" s="18" t="n"/>
      <c r="N2871" s="18" t="n"/>
      <c r="O2871" s="26" t="n"/>
      <c r="P2871" s="21">
        <f>IF($C2871="","",IF(ISNA(MATCH($C2871,账户表,0)),"※这个账户不在【基础资料】的账户档案里",IF($B2871="","※没填日期，这一笔不会进任何月份的报表",IF(AND($F2871&lt;&gt;"",$G2871&lt;&gt;""),"※收入和支出不能同时填",IF(AND(N($F2871)=0,N($G2871)=0),"※收入和支出都没填",IF(OR(N($F2871)&lt;0,N($G2871)&lt;0),"※金额不能填负数，方向反了就换一列填",IF($D2871="","※没填收支类别，分类报表会漏掉这一笔",IF(ISNA(MATCH($D2871,类别表,0)),"※收支类别不在【基础资料】的清单里",IF(AND($L2871="内部转账",$M2871=""),"△内部转账要在「对方账户」写上另一头",IF(AND($L2871="内部转账",$M2871=$C2871),"※对方账户跟本账户是同一个",IF(AND($L2871&lt;&gt;"内部转账",$M2871&lt;&gt;""),"△填了对方账户，但类别不是内部转账",IF($H2871&lt;0,"△这一笔之后该账户余额成负数了，核一下",""))))))))))))</f>
        <v/>
      </c>
    </row>
    <row r="2872">
      <c r="A2872" s="17">
        <f>IF($C2872="","",COUNTA($C$5:$C2872))</f>
        <v/>
      </c>
      <c r="B2872" s="20" t="n"/>
      <c r="C2872" s="18" t="n"/>
      <c r="D2872" s="18" t="n"/>
      <c r="E2872" s="26" t="n"/>
      <c r="F2872" s="19" t="n"/>
      <c r="G2872" s="19" t="n"/>
      <c r="H2872" s="27">
        <f>IF($C2872="","",ROUND(SUMIF(账户表,$C2872,账户期初)+SUMIFS($F$5:F2872,$C$5:C2872,$C2872)-SUMIFS($G$5:G2872,$C$5:C2872,$C2872),2))</f>
        <v/>
      </c>
      <c r="I2872" s="18" t="n"/>
      <c r="J2872" s="18" t="n"/>
      <c r="K2872" s="28">
        <f>IF($B2872="","",--TEXT($B2872,"yyyymm"))</f>
        <v/>
      </c>
      <c r="L2872" s="29">
        <f>IF($D2872="","",IFERROR(INDEX(类别属性,MATCH($D2872,类别表,0)),""))</f>
        <v/>
      </c>
      <c r="M2872" s="18" t="n"/>
      <c r="N2872" s="18" t="n"/>
      <c r="O2872" s="26" t="n"/>
      <c r="P2872" s="21">
        <f>IF($C2872="","",IF(ISNA(MATCH($C2872,账户表,0)),"※这个账户不在【基础资料】的账户档案里",IF($B2872="","※没填日期，这一笔不会进任何月份的报表",IF(AND($F2872&lt;&gt;"",$G2872&lt;&gt;""),"※收入和支出不能同时填",IF(AND(N($F2872)=0,N($G2872)=0),"※收入和支出都没填",IF(OR(N($F2872)&lt;0,N($G2872)&lt;0),"※金额不能填负数，方向反了就换一列填",IF($D2872="","※没填收支类别，分类报表会漏掉这一笔",IF(ISNA(MATCH($D2872,类别表,0)),"※收支类别不在【基础资料】的清单里",IF(AND($L2872="内部转账",$M2872=""),"△内部转账要在「对方账户」写上另一头",IF(AND($L2872="内部转账",$M2872=$C2872),"※对方账户跟本账户是同一个",IF(AND($L2872&lt;&gt;"内部转账",$M2872&lt;&gt;""),"△填了对方账户，但类别不是内部转账",IF($H2872&lt;0,"△这一笔之后该账户余额成负数了，核一下",""))))))))))))</f>
        <v/>
      </c>
    </row>
    <row r="2873">
      <c r="A2873" s="17">
        <f>IF($C2873="","",COUNTA($C$5:$C2873))</f>
        <v/>
      </c>
      <c r="B2873" s="20" t="n"/>
      <c r="C2873" s="18" t="n"/>
      <c r="D2873" s="18" t="n"/>
      <c r="E2873" s="26" t="n"/>
      <c r="F2873" s="19" t="n"/>
      <c r="G2873" s="19" t="n"/>
      <c r="H2873" s="27">
        <f>IF($C2873="","",ROUND(SUMIF(账户表,$C2873,账户期初)+SUMIFS($F$5:F2873,$C$5:C2873,$C2873)-SUMIFS($G$5:G2873,$C$5:C2873,$C2873),2))</f>
        <v/>
      </c>
      <c r="I2873" s="18" t="n"/>
      <c r="J2873" s="18" t="n"/>
      <c r="K2873" s="28">
        <f>IF($B2873="","",--TEXT($B2873,"yyyymm"))</f>
        <v/>
      </c>
      <c r="L2873" s="29">
        <f>IF($D2873="","",IFERROR(INDEX(类别属性,MATCH($D2873,类别表,0)),""))</f>
        <v/>
      </c>
      <c r="M2873" s="18" t="n"/>
      <c r="N2873" s="18" t="n"/>
      <c r="O2873" s="26" t="n"/>
      <c r="P2873" s="21">
        <f>IF($C2873="","",IF(ISNA(MATCH($C2873,账户表,0)),"※这个账户不在【基础资料】的账户档案里",IF($B2873="","※没填日期，这一笔不会进任何月份的报表",IF(AND($F2873&lt;&gt;"",$G2873&lt;&gt;""),"※收入和支出不能同时填",IF(AND(N($F2873)=0,N($G2873)=0),"※收入和支出都没填",IF(OR(N($F2873)&lt;0,N($G2873)&lt;0),"※金额不能填负数，方向反了就换一列填",IF($D2873="","※没填收支类别，分类报表会漏掉这一笔",IF(ISNA(MATCH($D2873,类别表,0)),"※收支类别不在【基础资料】的清单里",IF(AND($L2873="内部转账",$M2873=""),"△内部转账要在「对方账户」写上另一头",IF(AND($L2873="内部转账",$M2873=$C2873),"※对方账户跟本账户是同一个",IF(AND($L2873&lt;&gt;"内部转账",$M2873&lt;&gt;""),"△填了对方账户，但类别不是内部转账",IF($H2873&lt;0,"△这一笔之后该账户余额成负数了，核一下",""))))))))))))</f>
        <v/>
      </c>
    </row>
    <row r="2874">
      <c r="A2874" s="17">
        <f>IF($C2874="","",COUNTA($C$5:$C2874))</f>
        <v/>
      </c>
      <c r="B2874" s="20" t="n"/>
      <c r="C2874" s="18" t="n"/>
      <c r="D2874" s="18" t="n"/>
      <c r="E2874" s="26" t="n"/>
      <c r="F2874" s="19" t="n"/>
      <c r="G2874" s="19" t="n"/>
      <c r="H2874" s="27">
        <f>IF($C2874="","",ROUND(SUMIF(账户表,$C2874,账户期初)+SUMIFS($F$5:F2874,$C$5:C2874,$C2874)-SUMIFS($G$5:G2874,$C$5:C2874,$C2874),2))</f>
        <v/>
      </c>
      <c r="I2874" s="18" t="n"/>
      <c r="J2874" s="18" t="n"/>
      <c r="K2874" s="28">
        <f>IF($B2874="","",--TEXT($B2874,"yyyymm"))</f>
        <v/>
      </c>
      <c r="L2874" s="29">
        <f>IF($D2874="","",IFERROR(INDEX(类别属性,MATCH($D2874,类别表,0)),""))</f>
        <v/>
      </c>
      <c r="M2874" s="18" t="n"/>
      <c r="N2874" s="18" t="n"/>
      <c r="O2874" s="26" t="n"/>
      <c r="P2874" s="21">
        <f>IF($C2874="","",IF(ISNA(MATCH($C2874,账户表,0)),"※这个账户不在【基础资料】的账户档案里",IF($B2874="","※没填日期，这一笔不会进任何月份的报表",IF(AND($F2874&lt;&gt;"",$G2874&lt;&gt;""),"※收入和支出不能同时填",IF(AND(N($F2874)=0,N($G2874)=0),"※收入和支出都没填",IF(OR(N($F2874)&lt;0,N($G2874)&lt;0),"※金额不能填负数，方向反了就换一列填",IF($D2874="","※没填收支类别，分类报表会漏掉这一笔",IF(ISNA(MATCH($D2874,类别表,0)),"※收支类别不在【基础资料】的清单里",IF(AND($L2874="内部转账",$M2874=""),"△内部转账要在「对方账户」写上另一头",IF(AND($L2874="内部转账",$M2874=$C2874),"※对方账户跟本账户是同一个",IF(AND($L2874&lt;&gt;"内部转账",$M2874&lt;&gt;""),"△填了对方账户，但类别不是内部转账",IF($H2874&lt;0,"△这一笔之后该账户余额成负数了，核一下",""))))))))))))</f>
        <v/>
      </c>
    </row>
    <row r="2875">
      <c r="A2875" s="17">
        <f>IF($C2875="","",COUNTA($C$5:$C2875))</f>
        <v/>
      </c>
      <c r="B2875" s="20" t="n"/>
      <c r="C2875" s="18" t="n"/>
      <c r="D2875" s="18" t="n"/>
      <c r="E2875" s="26" t="n"/>
      <c r="F2875" s="19" t="n"/>
      <c r="G2875" s="19" t="n"/>
      <c r="H2875" s="27">
        <f>IF($C2875="","",ROUND(SUMIF(账户表,$C2875,账户期初)+SUMIFS($F$5:F2875,$C$5:C2875,$C2875)-SUMIFS($G$5:G2875,$C$5:C2875,$C2875),2))</f>
        <v/>
      </c>
      <c r="I2875" s="18" t="n"/>
      <c r="J2875" s="18" t="n"/>
      <c r="K2875" s="28">
        <f>IF($B2875="","",--TEXT($B2875,"yyyymm"))</f>
        <v/>
      </c>
      <c r="L2875" s="29">
        <f>IF($D2875="","",IFERROR(INDEX(类别属性,MATCH($D2875,类别表,0)),""))</f>
        <v/>
      </c>
      <c r="M2875" s="18" t="n"/>
      <c r="N2875" s="18" t="n"/>
      <c r="O2875" s="26" t="n"/>
      <c r="P2875" s="21">
        <f>IF($C2875="","",IF(ISNA(MATCH($C2875,账户表,0)),"※这个账户不在【基础资料】的账户档案里",IF($B2875="","※没填日期，这一笔不会进任何月份的报表",IF(AND($F2875&lt;&gt;"",$G2875&lt;&gt;""),"※收入和支出不能同时填",IF(AND(N($F2875)=0,N($G2875)=0),"※收入和支出都没填",IF(OR(N($F2875)&lt;0,N($G2875)&lt;0),"※金额不能填负数，方向反了就换一列填",IF($D2875="","※没填收支类别，分类报表会漏掉这一笔",IF(ISNA(MATCH($D2875,类别表,0)),"※收支类别不在【基础资料】的清单里",IF(AND($L2875="内部转账",$M2875=""),"△内部转账要在「对方账户」写上另一头",IF(AND($L2875="内部转账",$M2875=$C2875),"※对方账户跟本账户是同一个",IF(AND($L2875&lt;&gt;"内部转账",$M2875&lt;&gt;""),"△填了对方账户，但类别不是内部转账",IF($H2875&lt;0,"△这一笔之后该账户余额成负数了，核一下",""))))))))))))</f>
        <v/>
      </c>
    </row>
    <row r="2876">
      <c r="A2876" s="17">
        <f>IF($C2876="","",COUNTA($C$5:$C2876))</f>
        <v/>
      </c>
      <c r="B2876" s="20" t="n"/>
      <c r="C2876" s="18" t="n"/>
      <c r="D2876" s="18" t="n"/>
      <c r="E2876" s="26" t="n"/>
      <c r="F2876" s="19" t="n"/>
      <c r="G2876" s="19" t="n"/>
      <c r="H2876" s="27">
        <f>IF($C2876="","",ROUND(SUMIF(账户表,$C2876,账户期初)+SUMIFS($F$5:F2876,$C$5:C2876,$C2876)-SUMIFS($G$5:G2876,$C$5:C2876,$C2876),2))</f>
        <v/>
      </c>
      <c r="I2876" s="18" t="n"/>
      <c r="J2876" s="18" t="n"/>
      <c r="K2876" s="28">
        <f>IF($B2876="","",--TEXT($B2876,"yyyymm"))</f>
        <v/>
      </c>
      <c r="L2876" s="29">
        <f>IF($D2876="","",IFERROR(INDEX(类别属性,MATCH($D2876,类别表,0)),""))</f>
        <v/>
      </c>
      <c r="M2876" s="18" t="n"/>
      <c r="N2876" s="18" t="n"/>
      <c r="O2876" s="26" t="n"/>
      <c r="P2876" s="21">
        <f>IF($C2876="","",IF(ISNA(MATCH($C2876,账户表,0)),"※这个账户不在【基础资料】的账户档案里",IF($B2876="","※没填日期，这一笔不会进任何月份的报表",IF(AND($F2876&lt;&gt;"",$G2876&lt;&gt;""),"※收入和支出不能同时填",IF(AND(N($F2876)=0,N($G2876)=0),"※收入和支出都没填",IF(OR(N($F2876)&lt;0,N($G2876)&lt;0),"※金额不能填负数，方向反了就换一列填",IF($D2876="","※没填收支类别，分类报表会漏掉这一笔",IF(ISNA(MATCH($D2876,类别表,0)),"※收支类别不在【基础资料】的清单里",IF(AND($L2876="内部转账",$M2876=""),"△内部转账要在「对方账户」写上另一头",IF(AND($L2876="内部转账",$M2876=$C2876),"※对方账户跟本账户是同一个",IF(AND($L2876&lt;&gt;"内部转账",$M2876&lt;&gt;""),"△填了对方账户，但类别不是内部转账",IF($H2876&lt;0,"△这一笔之后该账户余额成负数了，核一下",""))))))))))))</f>
        <v/>
      </c>
    </row>
    <row r="2877">
      <c r="A2877" s="17">
        <f>IF($C2877="","",COUNTA($C$5:$C2877))</f>
        <v/>
      </c>
      <c r="B2877" s="20" t="n"/>
      <c r="C2877" s="18" t="n"/>
      <c r="D2877" s="18" t="n"/>
      <c r="E2877" s="26" t="n"/>
      <c r="F2877" s="19" t="n"/>
      <c r="G2877" s="19" t="n"/>
      <c r="H2877" s="27">
        <f>IF($C2877="","",ROUND(SUMIF(账户表,$C2877,账户期初)+SUMIFS($F$5:F2877,$C$5:C2877,$C2877)-SUMIFS($G$5:G2877,$C$5:C2877,$C2877),2))</f>
        <v/>
      </c>
      <c r="I2877" s="18" t="n"/>
      <c r="J2877" s="18" t="n"/>
      <c r="K2877" s="28">
        <f>IF($B2877="","",--TEXT($B2877,"yyyymm"))</f>
        <v/>
      </c>
      <c r="L2877" s="29">
        <f>IF($D2877="","",IFERROR(INDEX(类别属性,MATCH($D2877,类别表,0)),""))</f>
        <v/>
      </c>
      <c r="M2877" s="18" t="n"/>
      <c r="N2877" s="18" t="n"/>
      <c r="O2877" s="26" t="n"/>
      <c r="P2877" s="21">
        <f>IF($C2877="","",IF(ISNA(MATCH($C2877,账户表,0)),"※这个账户不在【基础资料】的账户档案里",IF($B2877="","※没填日期，这一笔不会进任何月份的报表",IF(AND($F2877&lt;&gt;"",$G2877&lt;&gt;""),"※收入和支出不能同时填",IF(AND(N($F2877)=0,N($G2877)=0),"※收入和支出都没填",IF(OR(N($F2877)&lt;0,N($G2877)&lt;0),"※金额不能填负数，方向反了就换一列填",IF($D2877="","※没填收支类别，分类报表会漏掉这一笔",IF(ISNA(MATCH($D2877,类别表,0)),"※收支类别不在【基础资料】的清单里",IF(AND($L2877="内部转账",$M2877=""),"△内部转账要在「对方账户」写上另一头",IF(AND($L2877="内部转账",$M2877=$C2877),"※对方账户跟本账户是同一个",IF(AND($L2877&lt;&gt;"内部转账",$M2877&lt;&gt;""),"△填了对方账户，但类别不是内部转账",IF($H2877&lt;0,"△这一笔之后该账户余额成负数了，核一下",""))))))))))))</f>
        <v/>
      </c>
    </row>
    <row r="2878">
      <c r="A2878" s="17">
        <f>IF($C2878="","",COUNTA($C$5:$C2878))</f>
        <v/>
      </c>
      <c r="B2878" s="20" t="n"/>
      <c r="C2878" s="18" t="n"/>
      <c r="D2878" s="18" t="n"/>
      <c r="E2878" s="26" t="n"/>
      <c r="F2878" s="19" t="n"/>
      <c r="G2878" s="19" t="n"/>
      <c r="H2878" s="27">
        <f>IF($C2878="","",ROUND(SUMIF(账户表,$C2878,账户期初)+SUMIFS($F$5:F2878,$C$5:C2878,$C2878)-SUMIFS($G$5:G2878,$C$5:C2878,$C2878),2))</f>
        <v/>
      </c>
      <c r="I2878" s="18" t="n"/>
      <c r="J2878" s="18" t="n"/>
      <c r="K2878" s="28">
        <f>IF($B2878="","",--TEXT($B2878,"yyyymm"))</f>
        <v/>
      </c>
      <c r="L2878" s="29">
        <f>IF($D2878="","",IFERROR(INDEX(类别属性,MATCH($D2878,类别表,0)),""))</f>
        <v/>
      </c>
      <c r="M2878" s="18" t="n"/>
      <c r="N2878" s="18" t="n"/>
      <c r="O2878" s="26" t="n"/>
      <c r="P2878" s="21">
        <f>IF($C2878="","",IF(ISNA(MATCH($C2878,账户表,0)),"※这个账户不在【基础资料】的账户档案里",IF($B2878="","※没填日期，这一笔不会进任何月份的报表",IF(AND($F2878&lt;&gt;"",$G2878&lt;&gt;""),"※收入和支出不能同时填",IF(AND(N($F2878)=0,N($G2878)=0),"※收入和支出都没填",IF(OR(N($F2878)&lt;0,N($G2878)&lt;0),"※金额不能填负数，方向反了就换一列填",IF($D2878="","※没填收支类别，分类报表会漏掉这一笔",IF(ISNA(MATCH($D2878,类别表,0)),"※收支类别不在【基础资料】的清单里",IF(AND($L2878="内部转账",$M2878=""),"△内部转账要在「对方账户」写上另一头",IF(AND($L2878="内部转账",$M2878=$C2878),"※对方账户跟本账户是同一个",IF(AND($L2878&lt;&gt;"内部转账",$M2878&lt;&gt;""),"△填了对方账户，但类别不是内部转账",IF($H2878&lt;0,"△这一笔之后该账户余额成负数了，核一下",""))))))))))))</f>
        <v/>
      </c>
    </row>
    <row r="2879">
      <c r="A2879" s="17">
        <f>IF($C2879="","",COUNTA($C$5:$C2879))</f>
        <v/>
      </c>
      <c r="B2879" s="20" t="n"/>
      <c r="C2879" s="18" t="n"/>
      <c r="D2879" s="18" t="n"/>
      <c r="E2879" s="26" t="n"/>
      <c r="F2879" s="19" t="n"/>
      <c r="G2879" s="19" t="n"/>
      <c r="H2879" s="27">
        <f>IF($C2879="","",ROUND(SUMIF(账户表,$C2879,账户期初)+SUMIFS($F$5:F2879,$C$5:C2879,$C2879)-SUMIFS($G$5:G2879,$C$5:C2879,$C2879),2))</f>
        <v/>
      </c>
      <c r="I2879" s="18" t="n"/>
      <c r="J2879" s="18" t="n"/>
      <c r="K2879" s="28">
        <f>IF($B2879="","",--TEXT($B2879,"yyyymm"))</f>
        <v/>
      </c>
      <c r="L2879" s="29">
        <f>IF($D2879="","",IFERROR(INDEX(类别属性,MATCH($D2879,类别表,0)),""))</f>
        <v/>
      </c>
      <c r="M2879" s="18" t="n"/>
      <c r="N2879" s="18" t="n"/>
      <c r="O2879" s="26" t="n"/>
      <c r="P2879" s="21">
        <f>IF($C2879="","",IF(ISNA(MATCH($C2879,账户表,0)),"※这个账户不在【基础资料】的账户档案里",IF($B2879="","※没填日期，这一笔不会进任何月份的报表",IF(AND($F2879&lt;&gt;"",$G2879&lt;&gt;""),"※收入和支出不能同时填",IF(AND(N($F2879)=0,N($G2879)=0),"※收入和支出都没填",IF(OR(N($F2879)&lt;0,N($G2879)&lt;0),"※金额不能填负数，方向反了就换一列填",IF($D2879="","※没填收支类别，分类报表会漏掉这一笔",IF(ISNA(MATCH($D2879,类别表,0)),"※收支类别不在【基础资料】的清单里",IF(AND($L2879="内部转账",$M2879=""),"△内部转账要在「对方账户」写上另一头",IF(AND($L2879="内部转账",$M2879=$C2879),"※对方账户跟本账户是同一个",IF(AND($L2879&lt;&gt;"内部转账",$M2879&lt;&gt;""),"△填了对方账户，但类别不是内部转账",IF($H2879&lt;0,"△这一笔之后该账户余额成负数了，核一下",""))))))))))))</f>
        <v/>
      </c>
    </row>
    <row r="2880">
      <c r="A2880" s="17">
        <f>IF($C2880="","",COUNTA($C$5:$C2880))</f>
        <v/>
      </c>
      <c r="B2880" s="20" t="n"/>
      <c r="C2880" s="18" t="n"/>
      <c r="D2880" s="18" t="n"/>
      <c r="E2880" s="26" t="n"/>
      <c r="F2880" s="19" t="n"/>
      <c r="G2880" s="19" t="n"/>
      <c r="H2880" s="27">
        <f>IF($C2880="","",ROUND(SUMIF(账户表,$C2880,账户期初)+SUMIFS($F$5:F2880,$C$5:C2880,$C2880)-SUMIFS($G$5:G2880,$C$5:C2880,$C2880),2))</f>
        <v/>
      </c>
      <c r="I2880" s="18" t="n"/>
      <c r="J2880" s="18" t="n"/>
      <c r="K2880" s="28">
        <f>IF($B2880="","",--TEXT($B2880,"yyyymm"))</f>
        <v/>
      </c>
      <c r="L2880" s="29">
        <f>IF($D2880="","",IFERROR(INDEX(类别属性,MATCH($D2880,类别表,0)),""))</f>
        <v/>
      </c>
      <c r="M2880" s="18" t="n"/>
      <c r="N2880" s="18" t="n"/>
      <c r="O2880" s="26" t="n"/>
      <c r="P2880" s="21">
        <f>IF($C2880="","",IF(ISNA(MATCH($C2880,账户表,0)),"※这个账户不在【基础资料】的账户档案里",IF($B2880="","※没填日期，这一笔不会进任何月份的报表",IF(AND($F2880&lt;&gt;"",$G2880&lt;&gt;""),"※收入和支出不能同时填",IF(AND(N($F2880)=0,N($G2880)=0),"※收入和支出都没填",IF(OR(N($F2880)&lt;0,N($G2880)&lt;0),"※金额不能填负数，方向反了就换一列填",IF($D2880="","※没填收支类别，分类报表会漏掉这一笔",IF(ISNA(MATCH($D2880,类别表,0)),"※收支类别不在【基础资料】的清单里",IF(AND($L2880="内部转账",$M2880=""),"△内部转账要在「对方账户」写上另一头",IF(AND($L2880="内部转账",$M2880=$C2880),"※对方账户跟本账户是同一个",IF(AND($L2880&lt;&gt;"内部转账",$M2880&lt;&gt;""),"△填了对方账户，但类别不是内部转账",IF($H2880&lt;0,"△这一笔之后该账户余额成负数了，核一下",""))))))))))))</f>
        <v/>
      </c>
    </row>
    <row r="2881">
      <c r="A2881" s="17">
        <f>IF($C2881="","",COUNTA($C$5:$C2881))</f>
        <v/>
      </c>
      <c r="B2881" s="20" t="n"/>
      <c r="C2881" s="18" t="n"/>
      <c r="D2881" s="18" t="n"/>
      <c r="E2881" s="26" t="n"/>
      <c r="F2881" s="19" t="n"/>
      <c r="G2881" s="19" t="n"/>
      <c r="H2881" s="27">
        <f>IF($C2881="","",ROUND(SUMIF(账户表,$C2881,账户期初)+SUMIFS($F$5:F2881,$C$5:C2881,$C2881)-SUMIFS($G$5:G2881,$C$5:C2881,$C2881),2))</f>
        <v/>
      </c>
      <c r="I2881" s="18" t="n"/>
      <c r="J2881" s="18" t="n"/>
      <c r="K2881" s="28">
        <f>IF($B2881="","",--TEXT($B2881,"yyyymm"))</f>
        <v/>
      </c>
      <c r="L2881" s="29">
        <f>IF($D2881="","",IFERROR(INDEX(类别属性,MATCH($D2881,类别表,0)),""))</f>
        <v/>
      </c>
      <c r="M2881" s="18" t="n"/>
      <c r="N2881" s="18" t="n"/>
      <c r="O2881" s="26" t="n"/>
      <c r="P2881" s="21">
        <f>IF($C2881="","",IF(ISNA(MATCH($C2881,账户表,0)),"※这个账户不在【基础资料】的账户档案里",IF($B2881="","※没填日期，这一笔不会进任何月份的报表",IF(AND($F2881&lt;&gt;"",$G2881&lt;&gt;""),"※收入和支出不能同时填",IF(AND(N($F2881)=0,N($G2881)=0),"※收入和支出都没填",IF(OR(N($F2881)&lt;0,N($G2881)&lt;0),"※金额不能填负数，方向反了就换一列填",IF($D2881="","※没填收支类别，分类报表会漏掉这一笔",IF(ISNA(MATCH($D2881,类别表,0)),"※收支类别不在【基础资料】的清单里",IF(AND($L2881="内部转账",$M2881=""),"△内部转账要在「对方账户」写上另一头",IF(AND($L2881="内部转账",$M2881=$C2881),"※对方账户跟本账户是同一个",IF(AND($L2881&lt;&gt;"内部转账",$M2881&lt;&gt;""),"△填了对方账户，但类别不是内部转账",IF($H2881&lt;0,"△这一笔之后该账户余额成负数了，核一下",""))))))))))))</f>
        <v/>
      </c>
    </row>
    <row r="2882">
      <c r="A2882" s="17">
        <f>IF($C2882="","",COUNTA($C$5:$C2882))</f>
        <v/>
      </c>
      <c r="B2882" s="20" t="n"/>
      <c r="C2882" s="18" t="n"/>
      <c r="D2882" s="18" t="n"/>
      <c r="E2882" s="26" t="n"/>
      <c r="F2882" s="19" t="n"/>
      <c r="G2882" s="19" t="n"/>
      <c r="H2882" s="27">
        <f>IF($C2882="","",ROUND(SUMIF(账户表,$C2882,账户期初)+SUMIFS($F$5:F2882,$C$5:C2882,$C2882)-SUMIFS($G$5:G2882,$C$5:C2882,$C2882),2))</f>
        <v/>
      </c>
      <c r="I2882" s="18" t="n"/>
      <c r="J2882" s="18" t="n"/>
      <c r="K2882" s="28">
        <f>IF($B2882="","",--TEXT($B2882,"yyyymm"))</f>
        <v/>
      </c>
      <c r="L2882" s="29">
        <f>IF($D2882="","",IFERROR(INDEX(类别属性,MATCH($D2882,类别表,0)),""))</f>
        <v/>
      </c>
      <c r="M2882" s="18" t="n"/>
      <c r="N2882" s="18" t="n"/>
      <c r="O2882" s="26" t="n"/>
      <c r="P2882" s="21">
        <f>IF($C2882="","",IF(ISNA(MATCH($C2882,账户表,0)),"※这个账户不在【基础资料】的账户档案里",IF($B2882="","※没填日期，这一笔不会进任何月份的报表",IF(AND($F2882&lt;&gt;"",$G2882&lt;&gt;""),"※收入和支出不能同时填",IF(AND(N($F2882)=0,N($G2882)=0),"※收入和支出都没填",IF(OR(N($F2882)&lt;0,N($G2882)&lt;0),"※金额不能填负数，方向反了就换一列填",IF($D2882="","※没填收支类别，分类报表会漏掉这一笔",IF(ISNA(MATCH($D2882,类别表,0)),"※收支类别不在【基础资料】的清单里",IF(AND($L2882="内部转账",$M2882=""),"△内部转账要在「对方账户」写上另一头",IF(AND($L2882="内部转账",$M2882=$C2882),"※对方账户跟本账户是同一个",IF(AND($L2882&lt;&gt;"内部转账",$M2882&lt;&gt;""),"△填了对方账户，但类别不是内部转账",IF($H2882&lt;0,"△这一笔之后该账户余额成负数了，核一下",""))))))))))))</f>
        <v/>
      </c>
    </row>
    <row r="2883">
      <c r="A2883" s="17">
        <f>IF($C2883="","",COUNTA($C$5:$C2883))</f>
        <v/>
      </c>
      <c r="B2883" s="20" t="n"/>
      <c r="C2883" s="18" t="n"/>
      <c r="D2883" s="18" t="n"/>
      <c r="E2883" s="26" t="n"/>
      <c r="F2883" s="19" t="n"/>
      <c r="G2883" s="19" t="n"/>
      <c r="H2883" s="27">
        <f>IF($C2883="","",ROUND(SUMIF(账户表,$C2883,账户期初)+SUMIFS($F$5:F2883,$C$5:C2883,$C2883)-SUMIFS($G$5:G2883,$C$5:C2883,$C2883),2))</f>
        <v/>
      </c>
      <c r="I2883" s="18" t="n"/>
      <c r="J2883" s="18" t="n"/>
      <c r="K2883" s="28">
        <f>IF($B2883="","",--TEXT($B2883,"yyyymm"))</f>
        <v/>
      </c>
      <c r="L2883" s="29">
        <f>IF($D2883="","",IFERROR(INDEX(类别属性,MATCH($D2883,类别表,0)),""))</f>
        <v/>
      </c>
      <c r="M2883" s="18" t="n"/>
      <c r="N2883" s="18" t="n"/>
      <c r="O2883" s="26" t="n"/>
      <c r="P2883" s="21">
        <f>IF($C2883="","",IF(ISNA(MATCH($C2883,账户表,0)),"※这个账户不在【基础资料】的账户档案里",IF($B2883="","※没填日期，这一笔不会进任何月份的报表",IF(AND($F2883&lt;&gt;"",$G2883&lt;&gt;""),"※收入和支出不能同时填",IF(AND(N($F2883)=0,N($G2883)=0),"※收入和支出都没填",IF(OR(N($F2883)&lt;0,N($G2883)&lt;0),"※金额不能填负数，方向反了就换一列填",IF($D2883="","※没填收支类别，分类报表会漏掉这一笔",IF(ISNA(MATCH($D2883,类别表,0)),"※收支类别不在【基础资料】的清单里",IF(AND($L2883="内部转账",$M2883=""),"△内部转账要在「对方账户」写上另一头",IF(AND($L2883="内部转账",$M2883=$C2883),"※对方账户跟本账户是同一个",IF(AND($L2883&lt;&gt;"内部转账",$M2883&lt;&gt;""),"△填了对方账户，但类别不是内部转账",IF($H2883&lt;0,"△这一笔之后该账户余额成负数了，核一下",""))))))))))))</f>
        <v/>
      </c>
    </row>
    <row r="2884">
      <c r="A2884" s="17">
        <f>IF($C2884="","",COUNTA($C$5:$C2884))</f>
        <v/>
      </c>
      <c r="B2884" s="20" t="n"/>
      <c r="C2884" s="18" t="n"/>
      <c r="D2884" s="18" t="n"/>
      <c r="E2884" s="26" t="n"/>
      <c r="F2884" s="19" t="n"/>
      <c r="G2884" s="19" t="n"/>
      <c r="H2884" s="27">
        <f>IF($C2884="","",ROUND(SUMIF(账户表,$C2884,账户期初)+SUMIFS($F$5:F2884,$C$5:C2884,$C2884)-SUMIFS($G$5:G2884,$C$5:C2884,$C2884),2))</f>
        <v/>
      </c>
      <c r="I2884" s="18" t="n"/>
      <c r="J2884" s="18" t="n"/>
      <c r="K2884" s="28">
        <f>IF($B2884="","",--TEXT($B2884,"yyyymm"))</f>
        <v/>
      </c>
      <c r="L2884" s="29">
        <f>IF($D2884="","",IFERROR(INDEX(类别属性,MATCH($D2884,类别表,0)),""))</f>
        <v/>
      </c>
      <c r="M2884" s="18" t="n"/>
      <c r="N2884" s="18" t="n"/>
      <c r="O2884" s="26" t="n"/>
      <c r="P2884" s="21">
        <f>IF($C2884="","",IF(ISNA(MATCH($C2884,账户表,0)),"※这个账户不在【基础资料】的账户档案里",IF($B2884="","※没填日期，这一笔不会进任何月份的报表",IF(AND($F2884&lt;&gt;"",$G2884&lt;&gt;""),"※收入和支出不能同时填",IF(AND(N($F2884)=0,N($G2884)=0),"※收入和支出都没填",IF(OR(N($F2884)&lt;0,N($G2884)&lt;0),"※金额不能填负数，方向反了就换一列填",IF($D2884="","※没填收支类别，分类报表会漏掉这一笔",IF(ISNA(MATCH($D2884,类别表,0)),"※收支类别不在【基础资料】的清单里",IF(AND($L2884="内部转账",$M2884=""),"△内部转账要在「对方账户」写上另一头",IF(AND($L2884="内部转账",$M2884=$C2884),"※对方账户跟本账户是同一个",IF(AND($L2884&lt;&gt;"内部转账",$M2884&lt;&gt;""),"△填了对方账户，但类别不是内部转账",IF($H2884&lt;0,"△这一笔之后该账户余额成负数了，核一下",""))))))))))))</f>
        <v/>
      </c>
    </row>
    <row r="2885">
      <c r="A2885" s="17">
        <f>IF($C2885="","",COUNTA($C$5:$C2885))</f>
        <v/>
      </c>
      <c r="B2885" s="20" t="n"/>
      <c r="C2885" s="18" t="n"/>
      <c r="D2885" s="18" t="n"/>
      <c r="E2885" s="26" t="n"/>
      <c r="F2885" s="19" t="n"/>
      <c r="G2885" s="19" t="n"/>
      <c r="H2885" s="27">
        <f>IF($C2885="","",ROUND(SUMIF(账户表,$C2885,账户期初)+SUMIFS($F$5:F2885,$C$5:C2885,$C2885)-SUMIFS($G$5:G2885,$C$5:C2885,$C2885),2))</f>
        <v/>
      </c>
      <c r="I2885" s="18" t="n"/>
      <c r="J2885" s="18" t="n"/>
      <c r="K2885" s="28">
        <f>IF($B2885="","",--TEXT($B2885,"yyyymm"))</f>
        <v/>
      </c>
      <c r="L2885" s="29">
        <f>IF($D2885="","",IFERROR(INDEX(类别属性,MATCH($D2885,类别表,0)),""))</f>
        <v/>
      </c>
      <c r="M2885" s="18" t="n"/>
      <c r="N2885" s="18" t="n"/>
      <c r="O2885" s="26" t="n"/>
      <c r="P2885" s="21">
        <f>IF($C2885="","",IF(ISNA(MATCH($C2885,账户表,0)),"※这个账户不在【基础资料】的账户档案里",IF($B2885="","※没填日期，这一笔不会进任何月份的报表",IF(AND($F2885&lt;&gt;"",$G2885&lt;&gt;""),"※收入和支出不能同时填",IF(AND(N($F2885)=0,N($G2885)=0),"※收入和支出都没填",IF(OR(N($F2885)&lt;0,N($G2885)&lt;0),"※金额不能填负数，方向反了就换一列填",IF($D2885="","※没填收支类别，分类报表会漏掉这一笔",IF(ISNA(MATCH($D2885,类别表,0)),"※收支类别不在【基础资料】的清单里",IF(AND($L2885="内部转账",$M2885=""),"△内部转账要在「对方账户」写上另一头",IF(AND($L2885="内部转账",$M2885=$C2885),"※对方账户跟本账户是同一个",IF(AND($L2885&lt;&gt;"内部转账",$M2885&lt;&gt;""),"△填了对方账户，但类别不是内部转账",IF($H2885&lt;0,"△这一笔之后该账户余额成负数了，核一下",""))))))))))))</f>
        <v/>
      </c>
    </row>
    <row r="2886">
      <c r="A2886" s="17">
        <f>IF($C2886="","",COUNTA($C$5:$C2886))</f>
        <v/>
      </c>
      <c r="B2886" s="20" t="n"/>
      <c r="C2886" s="18" t="n"/>
      <c r="D2886" s="18" t="n"/>
      <c r="E2886" s="26" t="n"/>
      <c r="F2886" s="19" t="n"/>
      <c r="G2886" s="19" t="n"/>
      <c r="H2886" s="27">
        <f>IF($C2886="","",ROUND(SUMIF(账户表,$C2886,账户期初)+SUMIFS($F$5:F2886,$C$5:C2886,$C2886)-SUMIFS($G$5:G2886,$C$5:C2886,$C2886),2))</f>
        <v/>
      </c>
      <c r="I2886" s="18" t="n"/>
      <c r="J2886" s="18" t="n"/>
      <c r="K2886" s="28">
        <f>IF($B2886="","",--TEXT($B2886,"yyyymm"))</f>
        <v/>
      </c>
      <c r="L2886" s="29">
        <f>IF($D2886="","",IFERROR(INDEX(类别属性,MATCH($D2886,类别表,0)),""))</f>
        <v/>
      </c>
      <c r="M2886" s="18" t="n"/>
      <c r="N2886" s="18" t="n"/>
      <c r="O2886" s="26" t="n"/>
      <c r="P2886" s="21">
        <f>IF($C2886="","",IF(ISNA(MATCH($C2886,账户表,0)),"※这个账户不在【基础资料】的账户档案里",IF($B2886="","※没填日期，这一笔不会进任何月份的报表",IF(AND($F2886&lt;&gt;"",$G2886&lt;&gt;""),"※收入和支出不能同时填",IF(AND(N($F2886)=0,N($G2886)=0),"※收入和支出都没填",IF(OR(N($F2886)&lt;0,N($G2886)&lt;0),"※金额不能填负数，方向反了就换一列填",IF($D2886="","※没填收支类别，分类报表会漏掉这一笔",IF(ISNA(MATCH($D2886,类别表,0)),"※收支类别不在【基础资料】的清单里",IF(AND($L2886="内部转账",$M2886=""),"△内部转账要在「对方账户」写上另一头",IF(AND($L2886="内部转账",$M2886=$C2886),"※对方账户跟本账户是同一个",IF(AND($L2886&lt;&gt;"内部转账",$M2886&lt;&gt;""),"△填了对方账户，但类别不是内部转账",IF($H2886&lt;0,"△这一笔之后该账户余额成负数了，核一下",""))))))))))))</f>
        <v/>
      </c>
    </row>
    <row r="2887">
      <c r="A2887" s="17">
        <f>IF($C2887="","",COUNTA($C$5:$C2887))</f>
        <v/>
      </c>
      <c r="B2887" s="20" t="n"/>
      <c r="C2887" s="18" t="n"/>
      <c r="D2887" s="18" t="n"/>
      <c r="E2887" s="26" t="n"/>
      <c r="F2887" s="19" t="n"/>
      <c r="G2887" s="19" t="n"/>
      <c r="H2887" s="27">
        <f>IF($C2887="","",ROUND(SUMIF(账户表,$C2887,账户期初)+SUMIFS($F$5:F2887,$C$5:C2887,$C2887)-SUMIFS($G$5:G2887,$C$5:C2887,$C2887),2))</f>
        <v/>
      </c>
      <c r="I2887" s="18" t="n"/>
      <c r="J2887" s="18" t="n"/>
      <c r="K2887" s="28">
        <f>IF($B2887="","",--TEXT($B2887,"yyyymm"))</f>
        <v/>
      </c>
      <c r="L2887" s="29">
        <f>IF($D2887="","",IFERROR(INDEX(类别属性,MATCH($D2887,类别表,0)),""))</f>
        <v/>
      </c>
      <c r="M2887" s="18" t="n"/>
      <c r="N2887" s="18" t="n"/>
      <c r="O2887" s="26" t="n"/>
      <c r="P2887" s="21">
        <f>IF($C2887="","",IF(ISNA(MATCH($C2887,账户表,0)),"※这个账户不在【基础资料】的账户档案里",IF($B2887="","※没填日期，这一笔不会进任何月份的报表",IF(AND($F2887&lt;&gt;"",$G2887&lt;&gt;""),"※收入和支出不能同时填",IF(AND(N($F2887)=0,N($G2887)=0),"※收入和支出都没填",IF(OR(N($F2887)&lt;0,N($G2887)&lt;0),"※金额不能填负数，方向反了就换一列填",IF($D2887="","※没填收支类别，分类报表会漏掉这一笔",IF(ISNA(MATCH($D2887,类别表,0)),"※收支类别不在【基础资料】的清单里",IF(AND($L2887="内部转账",$M2887=""),"△内部转账要在「对方账户」写上另一头",IF(AND($L2887="内部转账",$M2887=$C2887),"※对方账户跟本账户是同一个",IF(AND($L2887&lt;&gt;"内部转账",$M2887&lt;&gt;""),"△填了对方账户，但类别不是内部转账",IF($H2887&lt;0,"△这一笔之后该账户余额成负数了，核一下",""))))))))))))</f>
        <v/>
      </c>
    </row>
    <row r="2888">
      <c r="A2888" s="17">
        <f>IF($C2888="","",COUNTA($C$5:$C2888))</f>
        <v/>
      </c>
      <c r="B2888" s="20" t="n"/>
      <c r="C2888" s="18" t="n"/>
      <c r="D2888" s="18" t="n"/>
      <c r="E2888" s="26" t="n"/>
      <c r="F2888" s="19" t="n"/>
      <c r="G2888" s="19" t="n"/>
      <c r="H2888" s="27">
        <f>IF($C2888="","",ROUND(SUMIF(账户表,$C2888,账户期初)+SUMIFS($F$5:F2888,$C$5:C2888,$C2888)-SUMIFS($G$5:G2888,$C$5:C2888,$C2888),2))</f>
        <v/>
      </c>
      <c r="I2888" s="18" t="n"/>
      <c r="J2888" s="18" t="n"/>
      <c r="K2888" s="28">
        <f>IF($B2888="","",--TEXT($B2888,"yyyymm"))</f>
        <v/>
      </c>
      <c r="L2888" s="29">
        <f>IF($D2888="","",IFERROR(INDEX(类别属性,MATCH($D2888,类别表,0)),""))</f>
        <v/>
      </c>
      <c r="M2888" s="18" t="n"/>
      <c r="N2888" s="18" t="n"/>
      <c r="O2888" s="26" t="n"/>
      <c r="P2888" s="21">
        <f>IF($C2888="","",IF(ISNA(MATCH($C2888,账户表,0)),"※这个账户不在【基础资料】的账户档案里",IF($B2888="","※没填日期，这一笔不会进任何月份的报表",IF(AND($F2888&lt;&gt;"",$G2888&lt;&gt;""),"※收入和支出不能同时填",IF(AND(N($F2888)=0,N($G2888)=0),"※收入和支出都没填",IF(OR(N($F2888)&lt;0,N($G2888)&lt;0),"※金额不能填负数，方向反了就换一列填",IF($D2888="","※没填收支类别，分类报表会漏掉这一笔",IF(ISNA(MATCH($D2888,类别表,0)),"※收支类别不在【基础资料】的清单里",IF(AND($L2888="内部转账",$M2888=""),"△内部转账要在「对方账户」写上另一头",IF(AND($L2888="内部转账",$M2888=$C2888),"※对方账户跟本账户是同一个",IF(AND($L2888&lt;&gt;"内部转账",$M2888&lt;&gt;""),"△填了对方账户，但类别不是内部转账",IF($H2888&lt;0,"△这一笔之后该账户余额成负数了，核一下",""))))))))))))</f>
        <v/>
      </c>
    </row>
    <row r="2889">
      <c r="A2889" s="17">
        <f>IF($C2889="","",COUNTA($C$5:$C2889))</f>
        <v/>
      </c>
      <c r="B2889" s="20" t="n"/>
      <c r="C2889" s="18" t="n"/>
      <c r="D2889" s="18" t="n"/>
      <c r="E2889" s="26" t="n"/>
      <c r="F2889" s="19" t="n"/>
      <c r="G2889" s="19" t="n"/>
      <c r="H2889" s="27">
        <f>IF($C2889="","",ROUND(SUMIF(账户表,$C2889,账户期初)+SUMIFS($F$5:F2889,$C$5:C2889,$C2889)-SUMIFS($G$5:G2889,$C$5:C2889,$C2889),2))</f>
        <v/>
      </c>
      <c r="I2889" s="18" t="n"/>
      <c r="J2889" s="18" t="n"/>
      <c r="K2889" s="28">
        <f>IF($B2889="","",--TEXT($B2889,"yyyymm"))</f>
        <v/>
      </c>
      <c r="L2889" s="29">
        <f>IF($D2889="","",IFERROR(INDEX(类别属性,MATCH($D2889,类别表,0)),""))</f>
        <v/>
      </c>
      <c r="M2889" s="18" t="n"/>
      <c r="N2889" s="18" t="n"/>
      <c r="O2889" s="26" t="n"/>
      <c r="P2889" s="21">
        <f>IF($C2889="","",IF(ISNA(MATCH($C2889,账户表,0)),"※这个账户不在【基础资料】的账户档案里",IF($B2889="","※没填日期，这一笔不会进任何月份的报表",IF(AND($F2889&lt;&gt;"",$G2889&lt;&gt;""),"※收入和支出不能同时填",IF(AND(N($F2889)=0,N($G2889)=0),"※收入和支出都没填",IF(OR(N($F2889)&lt;0,N($G2889)&lt;0),"※金额不能填负数，方向反了就换一列填",IF($D2889="","※没填收支类别，分类报表会漏掉这一笔",IF(ISNA(MATCH($D2889,类别表,0)),"※收支类别不在【基础资料】的清单里",IF(AND($L2889="内部转账",$M2889=""),"△内部转账要在「对方账户」写上另一头",IF(AND($L2889="内部转账",$M2889=$C2889),"※对方账户跟本账户是同一个",IF(AND($L2889&lt;&gt;"内部转账",$M2889&lt;&gt;""),"△填了对方账户，但类别不是内部转账",IF($H2889&lt;0,"△这一笔之后该账户余额成负数了，核一下",""))))))))))))</f>
        <v/>
      </c>
    </row>
    <row r="2890">
      <c r="A2890" s="17">
        <f>IF($C2890="","",COUNTA($C$5:$C2890))</f>
        <v/>
      </c>
      <c r="B2890" s="20" t="n"/>
      <c r="C2890" s="18" t="n"/>
      <c r="D2890" s="18" t="n"/>
      <c r="E2890" s="26" t="n"/>
      <c r="F2890" s="19" t="n"/>
      <c r="G2890" s="19" t="n"/>
      <c r="H2890" s="27">
        <f>IF($C2890="","",ROUND(SUMIF(账户表,$C2890,账户期初)+SUMIFS($F$5:F2890,$C$5:C2890,$C2890)-SUMIFS($G$5:G2890,$C$5:C2890,$C2890),2))</f>
        <v/>
      </c>
      <c r="I2890" s="18" t="n"/>
      <c r="J2890" s="18" t="n"/>
      <c r="K2890" s="28">
        <f>IF($B2890="","",--TEXT($B2890,"yyyymm"))</f>
        <v/>
      </c>
      <c r="L2890" s="29">
        <f>IF($D2890="","",IFERROR(INDEX(类别属性,MATCH($D2890,类别表,0)),""))</f>
        <v/>
      </c>
      <c r="M2890" s="18" t="n"/>
      <c r="N2890" s="18" t="n"/>
      <c r="O2890" s="26" t="n"/>
      <c r="P2890" s="21">
        <f>IF($C2890="","",IF(ISNA(MATCH($C2890,账户表,0)),"※这个账户不在【基础资料】的账户档案里",IF($B2890="","※没填日期，这一笔不会进任何月份的报表",IF(AND($F2890&lt;&gt;"",$G2890&lt;&gt;""),"※收入和支出不能同时填",IF(AND(N($F2890)=0,N($G2890)=0),"※收入和支出都没填",IF(OR(N($F2890)&lt;0,N($G2890)&lt;0),"※金额不能填负数，方向反了就换一列填",IF($D2890="","※没填收支类别，分类报表会漏掉这一笔",IF(ISNA(MATCH($D2890,类别表,0)),"※收支类别不在【基础资料】的清单里",IF(AND($L2890="内部转账",$M2890=""),"△内部转账要在「对方账户」写上另一头",IF(AND($L2890="内部转账",$M2890=$C2890),"※对方账户跟本账户是同一个",IF(AND($L2890&lt;&gt;"内部转账",$M2890&lt;&gt;""),"△填了对方账户，但类别不是内部转账",IF($H2890&lt;0,"△这一笔之后该账户余额成负数了，核一下",""))))))))))))</f>
        <v/>
      </c>
    </row>
    <row r="2891">
      <c r="A2891" s="17">
        <f>IF($C2891="","",COUNTA($C$5:$C2891))</f>
        <v/>
      </c>
      <c r="B2891" s="20" t="n"/>
      <c r="C2891" s="18" t="n"/>
      <c r="D2891" s="18" t="n"/>
      <c r="E2891" s="26" t="n"/>
      <c r="F2891" s="19" t="n"/>
      <c r="G2891" s="19" t="n"/>
      <c r="H2891" s="27">
        <f>IF($C2891="","",ROUND(SUMIF(账户表,$C2891,账户期初)+SUMIFS($F$5:F2891,$C$5:C2891,$C2891)-SUMIFS($G$5:G2891,$C$5:C2891,$C2891),2))</f>
        <v/>
      </c>
      <c r="I2891" s="18" t="n"/>
      <c r="J2891" s="18" t="n"/>
      <c r="K2891" s="28">
        <f>IF($B2891="","",--TEXT($B2891,"yyyymm"))</f>
        <v/>
      </c>
      <c r="L2891" s="29">
        <f>IF($D2891="","",IFERROR(INDEX(类别属性,MATCH($D2891,类别表,0)),""))</f>
        <v/>
      </c>
      <c r="M2891" s="18" t="n"/>
      <c r="N2891" s="18" t="n"/>
      <c r="O2891" s="26" t="n"/>
      <c r="P2891" s="21">
        <f>IF($C2891="","",IF(ISNA(MATCH($C2891,账户表,0)),"※这个账户不在【基础资料】的账户档案里",IF($B2891="","※没填日期，这一笔不会进任何月份的报表",IF(AND($F2891&lt;&gt;"",$G2891&lt;&gt;""),"※收入和支出不能同时填",IF(AND(N($F2891)=0,N($G2891)=0),"※收入和支出都没填",IF(OR(N($F2891)&lt;0,N($G2891)&lt;0),"※金额不能填负数，方向反了就换一列填",IF($D2891="","※没填收支类别，分类报表会漏掉这一笔",IF(ISNA(MATCH($D2891,类别表,0)),"※收支类别不在【基础资料】的清单里",IF(AND($L2891="内部转账",$M2891=""),"△内部转账要在「对方账户」写上另一头",IF(AND($L2891="内部转账",$M2891=$C2891),"※对方账户跟本账户是同一个",IF(AND($L2891&lt;&gt;"内部转账",$M2891&lt;&gt;""),"△填了对方账户，但类别不是内部转账",IF($H2891&lt;0,"△这一笔之后该账户余额成负数了，核一下",""))))))))))))</f>
        <v/>
      </c>
    </row>
    <row r="2892">
      <c r="A2892" s="17">
        <f>IF($C2892="","",COUNTA($C$5:$C2892))</f>
        <v/>
      </c>
      <c r="B2892" s="20" t="n"/>
      <c r="C2892" s="18" t="n"/>
      <c r="D2892" s="18" t="n"/>
      <c r="E2892" s="26" t="n"/>
      <c r="F2892" s="19" t="n"/>
      <c r="G2892" s="19" t="n"/>
      <c r="H2892" s="27">
        <f>IF($C2892="","",ROUND(SUMIF(账户表,$C2892,账户期初)+SUMIFS($F$5:F2892,$C$5:C2892,$C2892)-SUMIFS($G$5:G2892,$C$5:C2892,$C2892),2))</f>
        <v/>
      </c>
      <c r="I2892" s="18" t="n"/>
      <c r="J2892" s="18" t="n"/>
      <c r="K2892" s="28">
        <f>IF($B2892="","",--TEXT($B2892,"yyyymm"))</f>
        <v/>
      </c>
      <c r="L2892" s="29">
        <f>IF($D2892="","",IFERROR(INDEX(类别属性,MATCH($D2892,类别表,0)),""))</f>
        <v/>
      </c>
      <c r="M2892" s="18" t="n"/>
      <c r="N2892" s="18" t="n"/>
      <c r="O2892" s="26" t="n"/>
      <c r="P2892" s="21">
        <f>IF($C2892="","",IF(ISNA(MATCH($C2892,账户表,0)),"※这个账户不在【基础资料】的账户档案里",IF($B2892="","※没填日期，这一笔不会进任何月份的报表",IF(AND($F2892&lt;&gt;"",$G2892&lt;&gt;""),"※收入和支出不能同时填",IF(AND(N($F2892)=0,N($G2892)=0),"※收入和支出都没填",IF(OR(N($F2892)&lt;0,N($G2892)&lt;0),"※金额不能填负数，方向反了就换一列填",IF($D2892="","※没填收支类别，分类报表会漏掉这一笔",IF(ISNA(MATCH($D2892,类别表,0)),"※收支类别不在【基础资料】的清单里",IF(AND($L2892="内部转账",$M2892=""),"△内部转账要在「对方账户」写上另一头",IF(AND($L2892="内部转账",$M2892=$C2892),"※对方账户跟本账户是同一个",IF(AND($L2892&lt;&gt;"内部转账",$M2892&lt;&gt;""),"△填了对方账户，但类别不是内部转账",IF($H2892&lt;0,"△这一笔之后该账户余额成负数了，核一下",""))))))))))))</f>
        <v/>
      </c>
    </row>
    <row r="2893">
      <c r="A2893" s="17">
        <f>IF($C2893="","",COUNTA($C$5:$C2893))</f>
        <v/>
      </c>
      <c r="B2893" s="20" t="n"/>
      <c r="C2893" s="18" t="n"/>
      <c r="D2893" s="18" t="n"/>
      <c r="E2893" s="26" t="n"/>
      <c r="F2893" s="19" t="n"/>
      <c r="G2893" s="19" t="n"/>
      <c r="H2893" s="27">
        <f>IF($C2893="","",ROUND(SUMIF(账户表,$C2893,账户期初)+SUMIFS($F$5:F2893,$C$5:C2893,$C2893)-SUMIFS($G$5:G2893,$C$5:C2893,$C2893),2))</f>
        <v/>
      </c>
      <c r="I2893" s="18" t="n"/>
      <c r="J2893" s="18" t="n"/>
      <c r="K2893" s="28">
        <f>IF($B2893="","",--TEXT($B2893,"yyyymm"))</f>
        <v/>
      </c>
      <c r="L2893" s="29">
        <f>IF($D2893="","",IFERROR(INDEX(类别属性,MATCH($D2893,类别表,0)),""))</f>
        <v/>
      </c>
      <c r="M2893" s="18" t="n"/>
      <c r="N2893" s="18" t="n"/>
      <c r="O2893" s="26" t="n"/>
      <c r="P2893" s="21">
        <f>IF($C2893="","",IF(ISNA(MATCH($C2893,账户表,0)),"※这个账户不在【基础资料】的账户档案里",IF($B2893="","※没填日期，这一笔不会进任何月份的报表",IF(AND($F2893&lt;&gt;"",$G2893&lt;&gt;""),"※收入和支出不能同时填",IF(AND(N($F2893)=0,N($G2893)=0),"※收入和支出都没填",IF(OR(N($F2893)&lt;0,N($G2893)&lt;0),"※金额不能填负数，方向反了就换一列填",IF($D2893="","※没填收支类别，分类报表会漏掉这一笔",IF(ISNA(MATCH($D2893,类别表,0)),"※收支类别不在【基础资料】的清单里",IF(AND($L2893="内部转账",$M2893=""),"△内部转账要在「对方账户」写上另一头",IF(AND($L2893="内部转账",$M2893=$C2893),"※对方账户跟本账户是同一个",IF(AND($L2893&lt;&gt;"内部转账",$M2893&lt;&gt;""),"△填了对方账户，但类别不是内部转账",IF($H2893&lt;0,"△这一笔之后该账户余额成负数了，核一下",""))))))))))))</f>
        <v/>
      </c>
    </row>
    <row r="2894">
      <c r="A2894" s="17">
        <f>IF($C2894="","",COUNTA($C$5:$C2894))</f>
        <v/>
      </c>
      <c r="B2894" s="20" t="n"/>
      <c r="C2894" s="18" t="n"/>
      <c r="D2894" s="18" t="n"/>
      <c r="E2894" s="26" t="n"/>
      <c r="F2894" s="19" t="n"/>
      <c r="G2894" s="19" t="n"/>
      <c r="H2894" s="27">
        <f>IF($C2894="","",ROUND(SUMIF(账户表,$C2894,账户期初)+SUMIFS($F$5:F2894,$C$5:C2894,$C2894)-SUMIFS($G$5:G2894,$C$5:C2894,$C2894),2))</f>
        <v/>
      </c>
      <c r="I2894" s="18" t="n"/>
      <c r="J2894" s="18" t="n"/>
      <c r="K2894" s="28">
        <f>IF($B2894="","",--TEXT($B2894,"yyyymm"))</f>
        <v/>
      </c>
      <c r="L2894" s="29">
        <f>IF($D2894="","",IFERROR(INDEX(类别属性,MATCH($D2894,类别表,0)),""))</f>
        <v/>
      </c>
      <c r="M2894" s="18" t="n"/>
      <c r="N2894" s="18" t="n"/>
      <c r="O2894" s="26" t="n"/>
      <c r="P2894" s="21">
        <f>IF($C2894="","",IF(ISNA(MATCH($C2894,账户表,0)),"※这个账户不在【基础资料】的账户档案里",IF($B2894="","※没填日期，这一笔不会进任何月份的报表",IF(AND($F2894&lt;&gt;"",$G2894&lt;&gt;""),"※收入和支出不能同时填",IF(AND(N($F2894)=0,N($G2894)=0),"※收入和支出都没填",IF(OR(N($F2894)&lt;0,N($G2894)&lt;0),"※金额不能填负数，方向反了就换一列填",IF($D2894="","※没填收支类别，分类报表会漏掉这一笔",IF(ISNA(MATCH($D2894,类别表,0)),"※收支类别不在【基础资料】的清单里",IF(AND($L2894="内部转账",$M2894=""),"△内部转账要在「对方账户」写上另一头",IF(AND($L2894="内部转账",$M2894=$C2894),"※对方账户跟本账户是同一个",IF(AND($L2894&lt;&gt;"内部转账",$M2894&lt;&gt;""),"△填了对方账户，但类别不是内部转账",IF($H2894&lt;0,"△这一笔之后该账户余额成负数了，核一下",""))))))))))))</f>
        <v/>
      </c>
    </row>
    <row r="2895">
      <c r="A2895" s="17">
        <f>IF($C2895="","",COUNTA($C$5:$C2895))</f>
        <v/>
      </c>
      <c r="B2895" s="20" t="n"/>
      <c r="C2895" s="18" t="n"/>
      <c r="D2895" s="18" t="n"/>
      <c r="E2895" s="26" t="n"/>
      <c r="F2895" s="19" t="n"/>
      <c r="G2895" s="19" t="n"/>
      <c r="H2895" s="27">
        <f>IF($C2895="","",ROUND(SUMIF(账户表,$C2895,账户期初)+SUMIFS($F$5:F2895,$C$5:C2895,$C2895)-SUMIFS($G$5:G2895,$C$5:C2895,$C2895),2))</f>
        <v/>
      </c>
      <c r="I2895" s="18" t="n"/>
      <c r="J2895" s="18" t="n"/>
      <c r="K2895" s="28">
        <f>IF($B2895="","",--TEXT($B2895,"yyyymm"))</f>
        <v/>
      </c>
      <c r="L2895" s="29">
        <f>IF($D2895="","",IFERROR(INDEX(类别属性,MATCH($D2895,类别表,0)),""))</f>
        <v/>
      </c>
      <c r="M2895" s="18" t="n"/>
      <c r="N2895" s="18" t="n"/>
      <c r="O2895" s="26" t="n"/>
      <c r="P2895" s="21">
        <f>IF($C2895="","",IF(ISNA(MATCH($C2895,账户表,0)),"※这个账户不在【基础资料】的账户档案里",IF($B2895="","※没填日期，这一笔不会进任何月份的报表",IF(AND($F2895&lt;&gt;"",$G2895&lt;&gt;""),"※收入和支出不能同时填",IF(AND(N($F2895)=0,N($G2895)=0),"※收入和支出都没填",IF(OR(N($F2895)&lt;0,N($G2895)&lt;0),"※金额不能填负数，方向反了就换一列填",IF($D2895="","※没填收支类别，分类报表会漏掉这一笔",IF(ISNA(MATCH($D2895,类别表,0)),"※收支类别不在【基础资料】的清单里",IF(AND($L2895="内部转账",$M2895=""),"△内部转账要在「对方账户」写上另一头",IF(AND($L2895="内部转账",$M2895=$C2895),"※对方账户跟本账户是同一个",IF(AND($L2895&lt;&gt;"内部转账",$M2895&lt;&gt;""),"△填了对方账户，但类别不是内部转账",IF($H2895&lt;0,"△这一笔之后该账户余额成负数了，核一下",""))))))))))))</f>
        <v/>
      </c>
    </row>
    <row r="2896">
      <c r="A2896" s="17">
        <f>IF($C2896="","",COUNTA($C$5:$C2896))</f>
        <v/>
      </c>
      <c r="B2896" s="20" t="n"/>
      <c r="C2896" s="18" t="n"/>
      <c r="D2896" s="18" t="n"/>
      <c r="E2896" s="26" t="n"/>
      <c r="F2896" s="19" t="n"/>
      <c r="G2896" s="19" t="n"/>
      <c r="H2896" s="27">
        <f>IF($C2896="","",ROUND(SUMIF(账户表,$C2896,账户期初)+SUMIFS($F$5:F2896,$C$5:C2896,$C2896)-SUMIFS($G$5:G2896,$C$5:C2896,$C2896),2))</f>
        <v/>
      </c>
      <c r="I2896" s="18" t="n"/>
      <c r="J2896" s="18" t="n"/>
      <c r="K2896" s="28">
        <f>IF($B2896="","",--TEXT($B2896,"yyyymm"))</f>
        <v/>
      </c>
      <c r="L2896" s="29">
        <f>IF($D2896="","",IFERROR(INDEX(类别属性,MATCH($D2896,类别表,0)),""))</f>
        <v/>
      </c>
      <c r="M2896" s="18" t="n"/>
      <c r="N2896" s="18" t="n"/>
      <c r="O2896" s="26" t="n"/>
      <c r="P2896" s="21">
        <f>IF($C2896="","",IF(ISNA(MATCH($C2896,账户表,0)),"※这个账户不在【基础资料】的账户档案里",IF($B2896="","※没填日期，这一笔不会进任何月份的报表",IF(AND($F2896&lt;&gt;"",$G2896&lt;&gt;""),"※收入和支出不能同时填",IF(AND(N($F2896)=0,N($G2896)=0),"※收入和支出都没填",IF(OR(N($F2896)&lt;0,N($G2896)&lt;0),"※金额不能填负数，方向反了就换一列填",IF($D2896="","※没填收支类别，分类报表会漏掉这一笔",IF(ISNA(MATCH($D2896,类别表,0)),"※收支类别不在【基础资料】的清单里",IF(AND($L2896="内部转账",$M2896=""),"△内部转账要在「对方账户」写上另一头",IF(AND($L2896="内部转账",$M2896=$C2896),"※对方账户跟本账户是同一个",IF(AND($L2896&lt;&gt;"内部转账",$M2896&lt;&gt;""),"△填了对方账户，但类别不是内部转账",IF($H2896&lt;0,"△这一笔之后该账户余额成负数了，核一下",""))))))))))))</f>
        <v/>
      </c>
    </row>
    <row r="2897">
      <c r="A2897" s="17">
        <f>IF($C2897="","",COUNTA($C$5:$C2897))</f>
        <v/>
      </c>
      <c r="B2897" s="20" t="n"/>
      <c r="C2897" s="18" t="n"/>
      <c r="D2897" s="18" t="n"/>
      <c r="E2897" s="26" t="n"/>
      <c r="F2897" s="19" t="n"/>
      <c r="G2897" s="19" t="n"/>
      <c r="H2897" s="27">
        <f>IF($C2897="","",ROUND(SUMIF(账户表,$C2897,账户期初)+SUMIFS($F$5:F2897,$C$5:C2897,$C2897)-SUMIFS($G$5:G2897,$C$5:C2897,$C2897),2))</f>
        <v/>
      </c>
      <c r="I2897" s="18" t="n"/>
      <c r="J2897" s="18" t="n"/>
      <c r="K2897" s="28">
        <f>IF($B2897="","",--TEXT($B2897,"yyyymm"))</f>
        <v/>
      </c>
      <c r="L2897" s="29">
        <f>IF($D2897="","",IFERROR(INDEX(类别属性,MATCH($D2897,类别表,0)),""))</f>
        <v/>
      </c>
      <c r="M2897" s="18" t="n"/>
      <c r="N2897" s="18" t="n"/>
      <c r="O2897" s="26" t="n"/>
      <c r="P2897" s="21">
        <f>IF($C2897="","",IF(ISNA(MATCH($C2897,账户表,0)),"※这个账户不在【基础资料】的账户档案里",IF($B2897="","※没填日期，这一笔不会进任何月份的报表",IF(AND($F2897&lt;&gt;"",$G2897&lt;&gt;""),"※收入和支出不能同时填",IF(AND(N($F2897)=0,N($G2897)=0),"※收入和支出都没填",IF(OR(N($F2897)&lt;0,N($G2897)&lt;0),"※金额不能填负数，方向反了就换一列填",IF($D2897="","※没填收支类别，分类报表会漏掉这一笔",IF(ISNA(MATCH($D2897,类别表,0)),"※收支类别不在【基础资料】的清单里",IF(AND($L2897="内部转账",$M2897=""),"△内部转账要在「对方账户」写上另一头",IF(AND($L2897="内部转账",$M2897=$C2897),"※对方账户跟本账户是同一个",IF(AND($L2897&lt;&gt;"内部转账",$M2897&lt;&gt;""),"△填了对方账户，但类别不是内部转账",IF($H2897&lt;0,"△这一笔之后该账户余额成负数了，核一下",""))))))))))))</f>
        <v/>
      </c>
    </row>
    <row r="2898">
      <c r="A2898" s="17">
        <f>IF($C2898="","",COUNTA($C$5:$C2898))</f>
        <v/>
      </c>
      <c r="B2898" s="20" t="n"/>
      <c r="C2898" s="18" t="n"/>
      <c r="D2898" s="18" t="n"/>
      <c r="E2898" s="26" t="n"/>
      <c r="F2898" s="19" t="n"/>
      <c r="G2898" s="19" t="n"/>
      <c r="H2898" s="27">
        <f>IF($C2898="","",ROUND(SUMIF(账户表,$C2898,账户期初)+SUMIFS($F$5:F2898,$C$5:C2898,$C2898)-SUMIFS($G$5:G2898,$C$5:C2898,$C2898),2))</f>
        <v/>
      </c>
      <c r="I2898" s="18" t="n"/>
      <c r="J2898" s="18" t="n"/>
      <c r="K2898" s="28">
        <f>IF($B2898="","",--TEXT($B2898,"yyyymm"))</f>
        <v/>
      </c>
      <c r="L2898" s="29">
        <f>IF($D2898="","",IFERROR(INDEX(类别属性,MATCH($D2898,类别表,0)),""))</f>
        <v/>
      </c>
      <c r="M2898" s="18" t="n"/>
      <c r="N2898" s="18" t="n"/>
      <c r="O2898" s="26" t="n"/>
      <c r="P2898" s="21">
        <f>IF($C2898="","",IF(ISNA(MATCH($C2898,账户表,0)),"※这个账户不在【基础资料】的账户档案里",IF($B2898="","※没填日期，这一笔不会进任何月份的报表",IF(AND($F2898&lt;&gt;"",$G2898&lt;&gt;""),"※收入和支出不能同时填",IF(AND(N($F2898)=0,N($G2898)=0),"※收入和支出都没填",IF(OR(N($F2898)&lt;0,N($G2898)&lt;0),"※金额不能填负数，方向反了就换一列填",IF($D2898="","※没填收支类别，分类报表会漏掉这一笔",IF(ISNA(MATCH($D2898,类别表,0)),"※收支类别不在【基础资料】的清单里",IF(AND($L2898="内部转账",$M2898=""),"△内部转账要在「对方账户」写上另一头",IF(AND($L2898="内部转账",$M2898=$C2898),"※对方账户跟本账户是同一个",IF(AND($L2898&lt;&gt;"内部转账",$M2898&lt;&gt;""),"△填了对方账户，但类别不是内部转账",IF($H2898&lt;0,"△这一笔之后该账户余额成负数了，核一下",""))))))))))))</f>
        <v/>
      </c>
    </row>
    <row r="2899">
      <c r="A2899" s="17">
        <f>IF($C2899="","",COUNTA($C$5:$C2899))</f>
        <v/>
      </c>
      <c r="B2899" s="20" t="n"/>
      <c r="C2899" s="18" t="n"/>
      <c r="D2899" s="18" t="n"/>
      <c r="E2899" s="26" t="n"/>
      <c r="F2899" s="19" t="n"/>
      <c r="G2899" s="19" t="n"/>
      <c r="H2899" s="27">
        <f>IF($C2899="","",ROUND(SUMIF(账户表,$C2899,账户期初)+SUMIFS($F$5:F2899,$C$5:C2899,$C2899)-SUMIFS($G$5:G2899,$C$5:C2899,$C2899),2))</f>
        <v/>
      </c>
      <c r="I2899" s="18" t="n"/>
      <c r="J2899" s="18" t="n"/>
      <c r="K2899" s="28">
        <f>IF($B2899="","",--TEXT($B2899,"yyyymm"))</f>
        <v/>
      </c>
      <c r="L2899" s="29">
        <f>IF($D2899="","",IFERROR(INDEX(类别属性,MATCH($D2899,类别表,0)),""))</f>
        <v/>
      </c>
      <c r="M2899" s="18" t="n"/>
      <c r="N2899" s="18" t="n"/>
      <c r="O2899" s="26" t="n"/>
      <c r="P2899" s="21">
        <f>IF($C2899="","",IF(ISNA(MATCH($C2899,账户表,0)),"※这个账户不在【基础资料】的账户档案里",IF($B2899="","※没填日期，这一笔不会进任何月份的报表",IF(AND($F2899&lt;&gt;"",$G2899&lt;&gt;""),"※收入和支出不能同时填",IF(AND(N($F2899)=0,N($G2899)=0),"※收入和支出都没填",IF(OR(N($F2899)&lt;0,N($G2899)&lt;0),"※金额不能填负数，方向反了就换一列填",IF($D2899="","※没填收支类别，分类报表会漏掉这一笔",IF(ISNA(MATCH($D2899,类别表,0)),"※收支类别不在【基础资料】的清单里",IF(AND($L2899="内部转账",$M2899=""),"△内部转账要在「对方账户」写上另一头",IF(AND($L2899="内部转账",$M2899=$C2899),"※对方账户跟本账户是同一个",IF(AND($L2899&lt;&gt;"内部转账",$M2899&lt;&gt;""),"△填了对方账户，但类别不是内部转账",IF($H2899&lt;0,"△这一笔之后该账户余额成负数了，核一下",""))))))))))))</f>
        <v/>
      </c>
    </row>
    <row r="2900">
      <c r="A2900" s="17">
        <f>IF($C2900="","",COUNTA($C$5:$C2900))</f>
        <v/>
      </c>
      <c r="B2900" s="20" t="n"/>
      <c r="C2900" s="18" t="n"/>
      <c r="D2900" s="18" t="n"/>
      <c r="E2900" s="26" t="n"/>
      <c r="F2900" s="19" t="n"/>
      <c r="G2900" s="19" t="n"/>
      <c r="H2900" s="27">
        <f>IF($C2900="","",ROUND(SUMIF(账户表,$C2900,账户期初)+SUMIFS($F$5:F2900,$C$5:C2900,$C2900)-SUMIFS($G$5:G2900,$C$5:C2900,$C2900),2))</f>
        <v/>
      </c>
      <c r="I2900" s="18" t="n"/>
      <c r="J2900" s="18" t="n"/>
      <c r="K2900" s="28">
        <f>IF($B2900="","",--TEXT($B2900,"yyyymm"))</f>
        <v/>
      </c>
      <c r="L2900" s="29">
        <f>IF($D2900="","",IFERROR(INDEX(类别属性,MATCH($D2900,类别表,0)),""))</f>
        <v/>
      </c>
      <c r="M2900" s="18" t="n"/>
      <c r="N2900" s="18" t="n"/>
      <c r="O2900" s="26" t="n"/>
      <c r="P2900" s="21">
        <f>IF($C2900="","",IF(ISNA(MATCH($C2900,账户表,0)),"※这个账户不在【基础资料】的账户档案里",IF($B2900="","※没填日期，这一笔不会进任何月份的报表",IF(AND($F2900&lt;&gt;"",$G2900&lt;&gt;""),"※收入和支出不能同时填",IF(AND(N($F2900)=0,N($G2900)=0),"※收入和支出都没填",IF(OR(N($F2900)&lt;0,N($G2900)&lt;0),"※金额不能填负数，方向反了就换一列填",IF($D2900="","※没填收支类别，分类报表会漏掉这一笔",IF(ISNA(MATCH($D2900,类别表,0)),"※收支类别不在【基础资料】的清单里",IF(AND($L2900="内部转账",$M2900=""),"△内部转账要在「对方账户」写上另一头",IF(AND($L2900="内部转账",$M2900=$C2900),"※对方账户跟本账户是同一个",IF(AND($L2900&lt;&gt;"内部转账",$M2900&lt;&gt;""),"△填了对方账户，但类别不是内部转账",IF($H2900&lt;0,"△这一笔之后该账户余额成负数了，核一下",""))))))))))))</f>
        <v/>
      </c>
    </row>
    <row r="2901">
      <c r="A2901" s="17">
        <f>IF($C2901="","",COUNTA($C$5:$C2901))</f>
        <v/>
      </c>
      <c r="B2901" s="20" t="n"/>
      <c r="C2901" s="18" t="n"/>
      <c r="D2901" s="18" t="n"/>
      <c r="E2901" s="26" t="n"/>
      <c r="F2901" s="19" t="n"/>
      <c r="G2901" s="19" t="n"/>
      <c r="H2901" s="27">
        <f>IF($C2901="","",ROUND(SUMIF(账户表,$C2901,账户期初)+SUMIFS($F$5:F2901,$C$5:C2901,$C2901)-SUMIFS($G$5:G2901,$C$5:C2901,$C2901),2))</f>
        <v/>
      </c>
      <c r="I2901" s="18" t="n"/>
      <c r="J2901" s="18" t="n"/>
      <c r="K2901" s="28">
        <f>IF($B2901="","",--TEXT($B2901,"yyyymm"))</f>
        <v/>
      </c>
      <c r="L2901" s="29">
        <f>IF($D2901="","",IFERROR(INDEX(类别属性,MATCH($D2901,类别表,0)),""))</f>
        <v/>
      </c>
      <c r="M2901" s="18" t="n"/>
      <c r="N2901" s="18" t="n"/>
      <c r="O2901" s="26" t="n"/>
      <c r="P2901" s="21">
        <f>IF($C2901="","",IF(ISNA(MATCH($C2901,账户表,0)),"※这个账户不在【基础资料】的账户档案里",IF($B2901="","※没填日期，这一笔不会进任何月份的报表",IF(AND($F2901&lt;&gt;"",$G2901&lt;&gt;""),"※收入和支出不能同时填",IF(AND(N($F2901)=0,N($G2901)=0),"※收入和支出都没填",IF(OR(N($F2901)&lt;0,N($G2901)&lt;0),"※金额不能填负数，方向反了就换一列填",IF($D2901="","※没填收支类别，分类报表会漏掉这一笔",IF(ISNA(MATCH($D2901,类别表,0)),"※收支类别不在【基础资料】的清单里",IF(AND($L2901="内部转账",$M2901=""),"△内部转账要在「对方账户」写上另一头",IF(AND($L2901="内部转账",$M2901=$C2901),"※对方账户跟本账户是同一个",IF(AND($L2901&lt;&gt;"内部转账",$M2901&lt;&gt;""),"△填了对方账户，但类别不是内部转账",IF($H2901&lt;0,"△这一笔之后该账户余额成负数了，核一下",""))))))))))))</f>
        <v/>
      </c>
    </row>
    <row r="2902">
      <c r="A2902" s="17">
        <f>IF($C2902="","",COUNTA($C$5:$C2902))</f>
        <v/>
      </c>
      <c r="B2902" s="20" t="n"/>
      <c r="C2902" s="18" t="n"/>
      <c r="D2902" s="18" t="n"/>
      <c r="E2902" s="26" t="n"/>
      <c r="F2902" s="19" t="n"/>
      <c r="G2902" s="19" t="n"/>
      <c r="H2902" s="27">
        <f>IF($C2902="","",ROUND(SUMIF(账户表,$C2902,账户期初)+SUMIFS($F$5:F2902,$C$5:C2902,$C2902)-SUMIFS($G$5:G2902,$C$5:C2902,$C2902),2))</f>
        <v/>
      </c>
      <c r="I2902" s="18" t="n"/>
      <c r="J2902" s="18" t="n"/>
      <c r="K2902" s="28">
        <f>IF($B2902="","",--TEXT($B2902,"yyyymm"))</f>
        <v/>
      </c>
      <c r="L2902" s="29">
        <f>IF($D2902="","",IFERROR(INDEX(类别属性,MATCH($D2902,类别表,0)),""))</f>
        <v/>
      </c>
      <c r="M2902" s="18" t="n"/>
      <c r="N2902" s="18" t="n"/>
      <c r="O2902" s="26" t="n"/>
      <c r="P2902" s="21">
        <f>IF($C2902="","",IF(ISNA(MATCH($C2902,账户表,0)),"※这个账户不在【基础资料】的账户档案里",IF($B2902="","※没填日期，这一笔不会进任何月份的报表",IF(AND($F2902&lt;&gt;"",$G2902&lt;&gt;""),"※收入和支出不能同时填",IF(AND(N($F2902)=0,N($G2902)=0),"※收入和支出都没填",IF(OR(N($F2902)&lt;0,N($G2902)&lt;0),"※金额不能填负数，方向反了就换一列填",IF($D2902="","※没填收支类别，分类报表会漏掉这一笔",IF(ISNA(MATCH($D2902,类别表,0)),"※收支类别不在【基础资料】的清单里",IF(AND($L2902="内部转账",$M2902=""),"△内部转账要在「对方账户」写上另一头",IF(AND($L2902="内部转账",$M2902=$C2902),"※对方账户跟本账户是同一个",IF(AND($L2902&lt;&gt;"内部转账",$M2902&lt;&gt;""),"△填了对方账户，但类别不是内部转账",IF($H2902&lt;0,"△这一笔之后该账户余额成负数了，核一下",""))))))))))))</f>
        <v/>
      </c>
    </row>
    <row r="2903">
      <c r="A2903" s="17">
        <f>IF($C2903="","",COUNTA($C$5:$C2903))</f>
        <v/>
      </c>
      <c r="B2903" s="20" t="n"/>
      <c r="C2903" s="18" t="n"/>
      <c r="D2903" s="18" t="n"/>
      <c r="E2903" s="26" t="n"/>
      <c r="F2903" s="19" t="n"/>
      <c r="G2903" s="19" t="n"/>
      <c r="H2903" s="27">
        <f>IF($C2903="","",ROUND(SUMIF(账户表,$C2903,账户期初)+SUMIFS($F$5:F2903,$C$5:C2903,$C2903)-SUMIFS($G$5:G2903,$C$5:C2903,$C2903),2))</f>
        <v/>
      </c>
      <c r="I2903" s="18" t="n"/>
      <c r="J2903" s="18" t="n"/>
      <c r="K2903" s="28">
        <f>IF($B2903="","",--TEXT($B2903,"yyyymm"))</f>
        <v/>
      </c>
      <c r="L2903" s="29">
        <f>IF($D2903="","",IFERROR(INDEX(类别属性,MATCH($D2903,类别表,0)),""))</f>
        <v/>
      </c>
      <c r="M2903" s="18" t="n"/>
      <c r="N2903" s="18" t="n"/>
      <c r="O2903" s="26" t="n"/>
      <c r="P2903" s="21">
        <f>IF($C2903="","",IF(ISNA(MATCH($C2903,账户表,0)),"※这个账户不在【基础资料】的账户档案里",IF($B2903="","※没填日期，这一笔不会进任何月份的报表",IF(AND($F2903&lt;&gt;"",$G2903&lt;&gt;""),"※收入和支出不能同时填",IF(AND(N($F2903)=0,N($G2903)=0),"※收入和支出都没填",IF(OR(N($F2903)&lt;0,N($G2903)&lt;0),"※金额不能填负数，方向反了就换一列填",IF($D2903="","※没填收支类别，分类报表会漏掉这一笔",IF(ISNA(MATCH($D2903,类别表,0)),"※收支类别不在【基础资料】的清单里",IF(AND($L2903="内部转账",$M2903=""),"△内部转账要在「对方账户」写上另一头",IF(AND($L2903="内部转账",$M2903=$C2903),"※对方账户跟本账户是同一个",IF(AND($L2903&lt;&gt;"内部转账",$M2903&lt;&gt;""),"△填了对方账户，但类别不是内部转账",IF($H2903&lt;0,"△这一笔之后该账户余额成负数了，核一下",""))))))))))))</f>
        <v/>
      </c>
    </row>
    <row r="2904">
      <c r="A2904" s="17">
        <f>IF($C2904="","",COUNTA($C$5:$C2904))</f>
        <v/>
      </c>
      <c r="B2904" s="20" t="n"/>
      <c r="C2904" s="18" t="n"/>
      <c r="D2904" s="18" t="n"/>
      <c r="E2904" s="26" t="n"/>
      <c r="F2904" s="19" t="n"/>
      <c r="G2904" s="19" t="n"/>
      <c r="H2904" s="27">
        <f>IF($C2904="","",ROUND(SUMIF(账户表,$C2904,账户期初)+SUMIFS($F$5:F2904,$C$5:C2904,$C2904)-SUMIFS($G$5:G2904,$C$5:C2904,$C2904),2))</f>
        <v/>
      </c>
      <c r="I2904" s="18" t="n"/>
      <c r="J2904" s="18" t="n"/>
      <c r="K2904" s="28">
        <f>IF($B2904="","",--TEXT($B2904,"yyyymm"))</f>
        <v/>
      </c>
      <c r="L2904" s="29">
        <f>IF($D2904="","",IFERROR(INDEX(类别属性,MATCH($D2904,类别表,0)),""))</f>
        <v/>
      </c>
      <c r="M2904" s="18" t="n"/>
      <c r="N2904" s="18" t="n"/>
      <c r="O2904" s="26" t="n"/>
      <c r="P2904" s="21">
        <f>IF($C2904="","",IF(ISNA(MATCH($C2904,账户表,0)),"※这个账户不在【基础资料】的账户档案里",IF($B2904="","※没填日期，这一笔不会进任何月份的报表",IF(AND($F2904&lt;&gt;"",$G2904&lt;&gt;""),"※收入和支出不能同时填",IF(AND(N($F2904)=0,N($G2904)=0),"※收入和支出都没填",IF(OR(N($F2904)&lt;0,N($G2904)&lt;0),"※金额不能填负数，方向反了就换一列填",IF($D2904="","※没填收支类别，分类报表会漏掉这一笔",IF(ISNA(MATCH($D2904,类别表,0)),"※收支类别不在【基础资料】的清单里",IF(AND($L2904="内部转账",$M2904=""),"△内部转账要在「对方账户」写上另一头",IF(AND($L2904="内部转账",$M2904=$C2904),"※对方账户跟本账户是同一个",IF(AND($L2904&lt;&gt;"内部转账",$M2904&lt;&gt;""),"△填了对方账户，但类别不是内部转账",IF($H2904&lt;0,"△这一笔之后该账户余额成负数了，核一下",""))))))))))))</f>
        <v/>
      </c>
    </row>
    <row r="2905">
      <c r="A2905" s="17">
        <f>IF($C2905="","",COUNTA($C$5:$C2905))</f>
        <v/>
      </c>
      <c r="B2905" s="20" t="n"/>
      <c r="C2905" s="18" t="n"/>
      <c r="D2905" s="18" t="n"/>
      <c r="E2905" s="26" t="n"/>
      <c r="F2905" s="19" t="n"/>
      <c r="G2905" s="19" t="n"/>
      <c r="H2905" s="27">
        <f>IF($C2905="","",ROUND(SUMIF(账户表,$C2905,账户期初)+SUMIFS($F$5:F2905,$C$5:C2905,$C2905)-SUMIFS($G$5:G2905,$C$5:C2905,$C2905),2))</f>
        <v/>
      </c>
      <c r="I2905" s="18" t="n"/>
      <c r="J2905" s="18" t="n"/>
      <c r="K2905" s="28">
        <f>IF($B2905="","",--TEXT($B2905,"yyyymm"))</f>
        <v/>
      </c>
      <c r="L2905" s="29">
        <f>IF($D2905="","",IFERROR(INDEX(类别属性,MATCH($D2905,类别表,0)),""))</f>
        <v/>
      </c>
      <c r="M2905" s="18" t="n"/>
      <c r="N2905" s="18" t="n"/>
      <c r="O2905" s="26" t="n"/>
      <c r="P2905" s="21">
        <f>IF($C2905="","",IF(ISNA(MATCH($C2905,账户表,0)),"※这个账户不在【基础资料】的账户档案里",IF($B2905="","※没填日期，这一笔不会进任何月份的报表",IF(AND($F2905&lt;&gt;"",$G2905&lt;&gt;""),"※收入和支出不能同时填",IF(AND(N($F2905)=0,N($G2905)=0),"※收入和支出都没填",IF(OR(N($F2905)&lt;0,N($G2905)&lt;0),"※金额不能填负数，方向反了就换一列填",IF($D2905="","※没填收支类别，分类报表会漏掉这一笔",IF(ISNA(MATCH($D2905,类别表,0)),"※收支类别不在【基础资料】的清单里",IF(AND($L2905="内部转账",$M2905=""),"△内部转账要在「对方账户」写上另一头",IF(AND($L2905="内部转账",$M2905=$C2905),"※对方账户跟本账户是同一个",IF(AND($L2905&lt;&gt;"内部转账",$M2905&lt;&gt;""),"△填了对方账户，但类别不是内部转账",IF($H2905&lt;0,"△这一笔之后该账户余额成负数了，核一下",""))))))))))))</f>
        <v/>
      </c>
    </row>
    <row r="2906">
      <c r="A2906" s="17">
        <f>IF($C2906="","",COUNTA($C$5:$C2906))</f>
        <v/>
      </c>
      <c r="B2906" s="20" t="n"/>
      <c r="C2906" s="18" t="n"/>
      <c r="D2906" s="18" t="n"/>
      <c r="E2906" s="26" t="n"/>
      <c r="F2906" s="19" t="n"/>
      <c r="G2906" s="19" t="n"/>
      <c r="H2906" s="27">
        <f>IF($C2906="","",ROUND(SUMIF(账户表,$C2906,账户期初)+SUMIFS($F$5:F2906,$C$5:C2906,$C2906)-SUMIFS($G$5:G2906,$C$5:C2906,$C2906),2))</f>
        <v/>
      </c>
      <c r="I2906" s="18" t="n"/>
      <c r="J2906" s="18" t="n"/>
      <c r="K2906" s="28">
        <f>IF($B2906="","",--TEXT($B2906,"yyyymm"))</f>
        <v/>
      </c>
      <c r="L2906" s="29">
        <f>IF($D2906="","",IFERROR(INDEX(类别属性,MATCH($D2906,类别表,0)),""))</f>
        <v/>
      </c>
      <c r="M2906" s="18" t="n"/>
      <c r="N2906" s="18" t="n"/>
      <c r="O2906" s="26" t="n"/>
      <c r="P2906" s="21">
        <f>IF($C2906="","",IF(ISNA(MATCH($C2906,账户表,0)),"※这个账户不在【基础资料】的账户档案里",IF($B2906="","※没填日期，这一笔不会进任何月份的报表",IF(AND($F2906&lt;&gt;"",$G2906&lt;&gt;""),"※收入和支出不能同时填",IF(AND(N($F2906)=0,N($G2906)=0),"※收入和支出都没填",IF(OR(N($F2906)&lt;0,N($G2906)&lt;0),"※金额不能填负数，方向反了就换一列填",IF($D2906="","※没填收支类别，分类报表会漏掉这一笔",IF(ISNA(MATCH($D2906,类别表,0)),"※收支类别不在【基础资料】的清单里",IF(AND($L2906="内部转账",$M2906=""),"△内部转账要在「对方账户」写上另一头",IF(AND($L2906="内部转账",$M2906=$C2906),"※对方账户跟本账户是同一个",IF(AND($L2906&lt;&gt;"内部转账",$M2906&lt;&gt;""),"△填了对方账户，但类别不是内部转账",IF($H2906&lt;0,"△这一笔之后该账户余额成负数了，核一下",""))))))))))))</f>
        <v/>
      </c>
    </row>
    <row r="2907">
      <c r="A2907" s="17">
        <f>IF($C2907="","",COUNTA($C$5:$C2907))</f>
        <v/>
      </c>
      <c r="B2907" s="20" t="n"/>
      <c r="C2907" s="18" t="n"/>
      <c r="D2907" s="18" t="n"/>
      <c r="E2907" s="26" t="n"/>
      <c r="F2907" s="19" t="n"/>
      <c r="G2907" s="19" t="n"/>
      <c r="H2907" s="27">
        <f>IF($C2907="","",ROUND(SUMIF(账户表,$C2907,账户期初)+SUMIFS($F$5:F2907,$C$5:C2907,$C2907)-SUMIFS($G$5:G2907,$C$5:C2907,$C2907),2))</f>
        <v/>
      </c>
      <c r="I2907" s="18" t="n"/>
      <c r="J2907" s="18" t="n"/>
      <c r="K2907" s="28">
        <f>IF($B2907="","",--TEXT($B2907,"yyyymm"))</f>
        <v/>
      </c>
      <c r="L2907" s="29">
        <f>IF($D2907="","",IFERROR(INDEX(类别属性,MATCH($D2907,类别表,0)),""))</f>
        <v/>
      </c>
      <c r="M2907" s="18" t="n"/>
      <c r="N2907" s="18" t="n"/>
      <c r="O2907" s="26" t="n"/>
      <c r="P2907" s="21">
        <f>IF($C2907="","",IF(ISNA(MATCH($C2907,账户表,0)),"※这个账户不在【基础资料】的账户档案里",IF($B2907="","※没填日期，这一笔不会进任何月份的报表",IF(AND($F2907&lt;&gt;"",$G2907&lt;&gt;""),"※收入和支出不能同时填",IF(AND(N($F2907)=0,N($G2907)=0),"※收入和支出都没填",IF(OR(N($F2907)&lt;0,N($G2907)&lt;0),"※金额不能填负数，方向反了就换一列填",IF($D2907="","※没填收支类别，分类报表会漏掉这一笔",IF(ISNA(MATCH($D2907,类别表,0)),"※收支类别不在【基础资料】的清单里",IF(AND($L2907="内部转账",$M2907=""),"△内部转账要在「对方账户」写上另一头",IF(AND($L2907="内部转账",$M2907=$C2907),"※对方账户跟本账户是同一个",IF(AND($L2907&lt;&gt;"内部转账",$M2907&lt;&gt;""),"△填了对方账户，但类别不是内部转账",IF($H2907&lt;0,"△这一笔之后该账户余额成负数了，核一下",""))))))))))))</f>
        <v/>
      </c>
    </row>
    <row r="2908">
      <c r="A2908" s="17">
        <f>IF($C2908="","",COUNTA($C$5:$C2908))</f>
        <v/>
      </c>
      <c r="B2908" s="20" t="n"/>
      <c r="C2908" s="18" t="n"/>
      <c r="D2908" s="18" t="n"/>
      <c r="E2908" s="26" t="n"/>
      <c r="F2908" s="19" t="n"/>
      <c r="G2908" s="19" t="n"/>
      <c r="H2908" s="27">
        <f>IF($C2908="","",ROUND(SUMIF(账户表,$C2908,账户期初)+SUMIFS($F$5:F2908,$C$5:C2908,$C2908)-SUMIFS($G$5:G2908,$C$5:C2908,$C2908),2))</f>
        <v/>
      </c>
      <c r="I2908" s="18" t="n"/>
      <c r="J2908" s="18" t="n"/>
      <c r="K2908" s="28">
        <f>IF($B2908="","",--TEXT($B2908,"yyyymm"))</f>
        <v/>
      </c>
      <c r="L2908" s="29">
        <f>IF($D2908="","",IFERROR(INDEX(类别属性,MATCH($D2908,类别表,0)),""))</f>
        <v/>
      </c>
      <c r="M2908" s="18" t="n"/>
      <c r="N2908" s="18" t="n"/>
      <c r="O2908" s="26" t="n"/>
      <c r="P2908" s="21">
        <f>IF($C2908="","",IF(ISNA(MATCH($C2908,账户表,0)),"※这个账户不在【基础资料】的账户档案里",IF($B2908="","※没填日期，这一笔不会进任何月份的报表",IF(AND($F2908&lt;&gt;"",$G2908&lt;&gt;""),"※收入和支出不能同时填",IF(AND(N($F2908)=0,N($G2908)=0),"※收入和支出都没填",IF(OR(N($F2908)&lt;0,N($G2908)&lt;0),"※金额不能填负数，方向反了就换一列填",IF($D2908="","※没填收支类别，分类报表会漏掉这一笔",IF(ISNA(MATCH($D2908,类别表,0)),"※收支类别不在【基础资料】的清单里",IF(AND($L2908="内部转账",$M2908=""),"△内部转账要在「对方账户」写上另一头",IF(AND($L2908="内部转账",$M2908=$C2908),"※对方账户跟本账户是同一个",IF(AND($L2908&lt;&gt;"内部转账",$M2908&lt;&gt;""),"△填了对方账户，但类别不是内部转账",IF($H2908&lt;0,"△这一笔之后该账户余额成负数了，核一下",""))))))))))))</f>
        <v/>
      </c>
    </row>
    <row r="2909">
      <c r="A2909" s="17">
        <f>IF($C2909="","",COUNTA($C$5:$C2909))</f>
        <v/>
      </c>
      <c r="B2909" s="20" t="n"/>
      <c r="C2909" s="18" t="n"/>
      <c r="D2909" s="18" t="n"/>
      <c r="E2909" s="26" t="n"/>
      <c r="F2909" s="19" t="n"/>
      <c r="G2909" s="19" t="n"/>
      <c r="H2909" s="27">
        <f>IF($C2909="","",ROUND(SUMIF(账户表,$C2909,账户期初)+SUMIFS($F$5:F2909,$C$5:C2909,$C2909)-SUMIFS($G$5:G2909,$C$5:C2909,$C2909),2))</f>
        <v/>
      </c>
      <c r="I2909" s="18" t="n"/>
      <c r="J2909" s="18" t="n"/>
      <c r="K2909" s="28">
        <f>IF($B2909="","",--TEXT($B2909,"yyyymm"))</f>
        <v/>
      </c>
      <c r="L2909" s="29">
        <f>IF($D2909="","",IFERROR(INDEX(类别属性,MATCH($D2909,类别表,0)),""))</f>
        <v/>
      </c>
      <c r="M2909" s="18" t="n"/>
      <c r="N2909" s="18" t="n"/>
      <c r="O2909" s="26" t="n"/>
      <c r="P2909" s="21">
        <f>IF($C2909="","",IF(ISNA(MATCH($C2909,账户表,0)),"※这个账户不在【基础资料】的账户档案里",IF($B2909="","※没填日期，这一笔不会进任何月份的报表",IF(AND($F2909&lt;&gt;"",$G2909&lt;&gt;""),"※收入和支出不能同时填",IF(AND(N($F2909)=0,N($G2909)=0),"※收入和支出都没填",IF(OR(N($F2909)&lt;0,N($G2909)&lt;0),"※金额不能填负数，方向反了就换一列填",IF($D2909="","※没填收支类别，分类报表会漏掉这一笔",IF(ISNA(MATCH($D2909,类别表,0)),"※收支类别不在【基础资料】的清单里",IF(AND($L2909="内部转账",$M2909=""),"△内部转账要在「对方账户」写上另一头",IF(AND($L2909="内部转账",$M2909=$C2909),"※对方账户跟本账户是同一个",IF(AND($L2909&lt;&gt;"内部转账",$M2909&lt;&gt;""),"△填了对方账户，但类别不是内部转账",IF($H2909&lt;0,"△这一笔之后该账户余额成负数了，核一下",""))))))))))))</f>
        <v/>
      </c>
    </row>
    <row r="2910">
      <c r="A2910" s="17">
        <f>IF($C2910="","",COUNTA($C$5:$C2910))</f>
        <v/>
      </c>
      <c r="B2910" s="20" t="n"/>
      <c r="C2910" s="18" t="n"/>
      <c r="D2910" s="18" t="n"/>
      <c r="E2910" s="26" t="n"/>
      <c r="F2910" s="19" t="n"/>
      <c r="G2910" s="19" t="n"/>
      <c r="H2910" s="27">
        <f>IF($C2910="","",ROUND(SUMIF(账户表,$C2910,账户期初)+SUMIFS($F$5:F2910,$C$5:C2910,$C2910)-SUMIFS($G$5:G2910,$C$5:C2910,$C2910),2))</f>
        <v/>
      </c>
      <c r="I2910" s="18" t="n"/>
      <c r="J2910" s="18" t="n"/>
      <c r="K2910" s="28">
        <f>IF($B2910="","",--TEXT($B2910,"yyyymm"))</f>
        <v/>
      </c>
      <c r="L2910" s="29">
        <f>IF($D2910="","",IFERROR(INDEX(类别属性,MATCH($D2910,类别表,0)),""))</f>
        <v/>
      </c>
      <c r="M2910" s="18" t="n"/>
      <c r="N2910" s="18" t="n"/>
      <c r="O2910" s="26" t="n"/>
      <c r="P2910" s="21">
        <f>IF($C2910="","",IF(ISNA(MATCH($C2910,账户表,0)),"※这个账户不在【基础资料】的账户档案里",IF($B2910="","※没填日期，这一笔不会进任何月份的报表",IF(AND($F2910&lt;&gt;"",$G2910&lt;&gt;""),"※收入和支出不能同时填",IF(AND(N($F2910)=0,N($G2910)=0),"※收入和支出都没填",IF(OR(N($F2910)&lt;0,N($G2910)&lt;0),"※金额不能填负数，方向反了就换一列填",IF($D2910="","※没填收支类别，分类报表会漏掉这一笔",IF(ISNA(MATCH($D2910,类别表,0)),"※收支类别不在【基础资料】的清单里",IF(AND($L2910="内部转账",$M2910=""),"△内部转账要在「对方账户」写上另一头",IF(AND($L2910="内部转账",$M2910=$C2910),"※对方账户跟本账户是同一个",IF(AND($L2910&lt;&gt;"内部转账",$M2910&lt;&gt;""),"△填了对方账户，但类别不是内部转账",IF($H2910&lt;0,"△这一笔之后该账户余额成负数了，核一下",""))))))))))))</f>
        <v/>
      </c>
    </row>
    <row r="2911">
      <c r="A2911" s="17">
        <f>IF($C2911="","",COUNTA($C$5:$C2911))</f>
        <v/>
      </c>
      <c r="B2911" s="20" t="n"/>
      <c r="C2911" s="18" t="n"/>
      <c r="D2911" s="18" t="n"/>
      <c r="E2911" s="26" t="n"/>
      <c r="F2911" s="19" t="n"/>
      <c r="G2911" s="19" t="n"/>
      <c r="H2911" s="27">
        <f>IF($C2911="","",ROUND(SUMIF(账户表,$C2911,账户期初)+SUMIFS($F$5:F2911,$C$5:C2911,$C2911)-SUMIFS($G$5:G2911,$C$5:C2911,$C2911),2))</f>
        <v/>
      </c>
      <c r="I2911" s="18" t="n"/>
      <c r="J2911" s="18" t="n"/>
      <c r="K2911" s="28">
        <f>IF($B2911="","",--TEXT($B2911,"yyyymm"))</f>
        <v/>
      </c>
      <c r="L2911" s="29">
        <f>IF($D2911="","",IFERROR(INDEX(类别属性,MATCH($D2911,类别表,0)),""))</f>
        <v/>
      </c>
      <c r="M2911" s="18" t="n"/>
      <c r="N2911" s="18" t="n"/>
      <c r="O2911" s="26" t="n"/>
      <c r="P2911" s="21">
        <f>IF($C2911="","",IF(ISNA(MATCH($C2911,账户表,0)),"※这个账户不在【基础资料】的账户档案里",IF($B2911="","※没填日期，这一笔不会进任何月份的报表",IF(AND($F2911&lt;&gt;"",$G2911&lt;&gt;""),"※收入和支出不能同时填",IF(AND(N($F2911)=0,N($G2911)=0),"※收入和支出都没填",IF(OR(N($F2911)&lt;0,N($G2911)&lt;0),"※金额不能填负数，方向反了就换一列填",IF($D2911="","※没填收支类别，分类报表会漏掉这一笔",IF(ISNA(MATCH($D2911,类别表,0)),"※收支类别不在【基础资料】的清单里",IF(AND($L2911="内部转账",$M2911=""),"△内部转账要在「对方账户」写上另一头",IF(AND($L2911="内部转账",$M2911=$C2911),"※对方账户跟本账户是同一个",IF(AND($L2911&lt;&gt;"内部转账",$M2911&lt;&gt;""),"△填了对方账户，但类别不是内部转账",IF($H2911&lt;0,"△这一笔之后该账户余额成负数了，核一下",""))))))))))))</f>
        <v/>
      </c>
    </row>
    <row r="2912">
      <c r="A2912" s="17">
        <f>IF($C2912="","",COUNTA($C$5:$C2912))</f>
        <v/>
      </c>
      <c r="B2912" s="20" t="n"/>
      <c r="C2912" s="18" t="n"/>
      <c r="D2912" s="18" t="n"/>
      <c r="E2912" s="26" t="n"/>
      <c r="F2912" s="19" t="n"/>
      <c r="G2912" s="19" t="n"/>
      <c r="H2912" s="27">
        <f>IF($C2912="","",ROUND(SUMIF(账户表,$C2912,账户期初)+SUMIFS($F$5:F2912,$C$5:C2912,$C2912)-SUMIFS($G$5:G2912,$C$5:C2912,$C2912),2))</f>
        <v/>
      </c>
      <c r="I2912" s="18" t="n"/>
      <c r="J2912" s="18" t="n"/>
      <c r="K2912" s="28">
        <f>IF($B2912="","",--TEXT($B2912,"yyyymm"))</f>
        <v/>
      </c>
      <c r="L2912" s="29">
        <f>IF($D2912="","",IFERROR(INDEX(类别属性,MATCH($D2912,类别表,0)),""))</f>
        <v/>
      </c>
      <c r="M2912" s="18" t="n"/>
      <c r="N2912" s="18" t="n"/>
      <c r="O2912" s="26" t="n"/>
      <c r="P2912" s="21">
        <f>IF($C2912="","",IF(ISNA(MATCH($C2912,账户表,0)),"※这个账户不在【基础资料】的账户档案里",IF($B2912="","※没填日期，这一笔不会进任何月份的报表",IF(AND($F2912&lt;&gt;"",$G2912&lt;&gt;""),"※收入和支出不能同时填",IF(AND(N($F2912)=0,N($G2912)=0),"※收入和支出都没填",IF(OR(N($F2912)&lt;0,N($G2912)&lt;0),"※金额不能填负数，方向反了就换一列填",IF($D2912="","※没填收支类别，分类报表会漏掉这一笔",IF(ISNA(MATCH($D2912,类别表,0)),"※收支类别不在【基础资料】的清单里",IF(AND($L2912="内部转账",$M2912=""),"△内部转账要在「对方账户」写上另一头",IF(AND($L2912="内部转账",$M2912=$C2912),"※对方账户跟本账户是同一个",IF(AND($L2912&lt;&gt;"内部转账",$M2912&lt;&gt;""),"△填了对方账户，但类别不是内部转账",IF($H2912&lt;0,"△这一笔之后该账户余额成负数了，核一下",""))))))))))))</f>
        <v/>
      </c>
    </row>
    <row r="2913">
      <c r="A2913" s="17">
        <f>IF($C2913="","",COUNTA($C$5:$C2913))</f>
        <v/>
      </c>
      <c r="B2913" s="20" t="n"/>
      <c r="C2913" s="18" t="n"/>
      <c r="D2913" s="18" t="n"/>
      <c r="E2913" s="26" t="n"/>
      <c r="F2913" s="19" t="n"/>
      <c r="G2913" s="19" t="n"/>
      <c r="H2913" s="27">
        <f>IF($C2913="","",ROUND(SUMIF(账户表,$C2913,账户期初)+SUMIFS($F$5:F2913,$C$5:C2913,$C2913)-SUMIFS($G$5:G2913,$C$5:C2913,$C2913),2))</f>
        <v/>
      </c>
      <c r="I2913" s="18" t="n"/>
      <c r="J2913" s="18" t="n"/>
      <c r="K2913" s="28">
        <f>IF($B2913="","",--TEXT($B2913,"yyyymm"))</f>
        <v/>
      </c>
      <c r="L2913" s="29">
        <f>IF($D2913="","",IFERROR(INDEX(类别属性,MATCH($D2913,类别表,0)),""))</f>
        <v/>
      </c>
      <c r="M2913" s="18" t="n"/>
      <c r="N2913" s="18" t="n"/>
      <c r="O2913" s="26" t="n"/>
      <c r="P2913" s="21">
        <f>IF($C2913="","",IF(ISNA(MATCH($C2913,账户表,0)),"※这个账户不在【基础资料】的账户档案里",IF($B2913="","※没填日期，这一笔不会进任何月份的报表",IF(AND($F2913&lt;&gt;"",$G2913&lt;&gt;""),"※收入和支出不能同时填",IF(AND(N($F2913)=0,N($G2913)=0),"※收入和支出都没填",IF(OR(N($F2913)&lt;0,N($G2913)&lt;0),"※金额不能填负数，方向反了就换一列填",IF($D2913="","※没填收支类别，分类报表会漏掉这一笔",IF(ISNA(MATCH($D2913,类别表,0)),"※收支类别不在【基础资料】的清单里",IF(AND($L2913="内部转账",$M2913=""),"△内部转账要在「对方账户」写上另一头",IF(AND($L2913="内部转账",$M2913=$C2913),"※对方账户跟本账户是同一个",IF(AND($L2913&lt;&gt;"内部转账",$M2913&lt;&gt;""),"△填了对方账户，但类别不是内部转账",IF($H2913&lt;0,"△这一笔之后该账户余额成负数了，核一下",""))))))))))))</f>
        <v/>
      </c>
    </row>
    <row r="2914">
      <c r="A2914" s="17">
        <f>IF($C2914="","",COUNTA($C$5:$C2914))</f>
        <v/>
      </c>
      <c r="B2914" s="20" t="n"/>
      <c r="C2914" s="18" t="n"/>
      <c r="D2914" s="18" t="n"/>
      <c r="E2914" s="26" t="n"/>
      <c r="F2914" s="19" t="n"/>
      <c r="G2914" s="19" t="n"/>
      <c r="H2914" s="27">
        <f>IF($C2914="","",ROUND(SUMIF(账户表,$C2914,账户期初)+SUMIFS($F$5:F2914,$C$5:C2914,$C2914)-SUMIFS($G$5:G2914,$C$5:C2914,$C2914),2))</f>
        <v/>
      </c>
      <c r="I2914" s="18" t="n"/>
      <c r="J2914" s="18" t="n"/>
      <c r="K2914" s="28">
        <f>IF($B2914="","",--TEXT($B2914,"yyyymm"))</f>
        <v/>
      </c>
      <c r="L2914" s="29">
        <f>IF($D2914="","",IFERROR(INDEX(类别属性,MATCH($D2914,类别表,0)),""))</f>
        <v/>
      </c>
      <c r="M2914" s="18" t="n"/>
      <c r="N2914" s="18" t="n"/>
      <c r="O2914" s="26" t="n"/>
      <c r="P2914" s="21">
        <f>IF($C2914="","",IF(ISNA(MATCH($C2914,账户表,0)),"※这个账户不在【基础资料】的账户档案里",IF($B2914="","※没填日期，这一笔不会进任何月份的报表",IF(AND($F2914&lt;&gt;"",$G2914&lt;&gt;""),"※收入和支出不能同时填",IF(AND(N($F2914)=0,N($G2914)=0),"※收入和支出都没填",IF(OR(N($F2914)&lt;0,N($G2914)&lt;0),"※金额不能填负数，方向反了就换一列填",IF($D2914="","※没填收支类别，分类报表会漏掉这一笔",IF(ISNA(MATCH($D2914,类别表,0)),"※收支类别不在【基础资料】的清单里",IF(AND($L2914="内部转账",$M2914=""),"△内部转账要在「对方账户」写上另一头",IF(AND($L2914="内部转账",$M2914=$C2914),"※对方账户跟本账户是同一个",IF(AND($L2914&lt;&gt;"内部转账",$M2914&lt;&gt;""),"△填了对方账户，但类别不是内部转账",IF($H2914&lt;0,"△这一笔之后该账户余额成负数了，核一下",""))))))))))))</f>
        <v/>
      </c>
    </row>
    <row r="2915">
      <c r="A2915" s="17">
        <f>IF($C2915="","",COUNTA($C$5:$C2915))</f>
        <v/>
      </c>
      <c r="B2915" s="20" t="n"/>
      <c r="C2915" s="18" t="n"/>
      <c r="D2915" s="18" t="n"/>
      <c r="E2915" s="26" t="n"/>
      <c r="F2915" s="19" t="n"/>
      <c r="G2915" s="19" t="n"/>
      <c r="H2915" s="27">
        <f>IF($C2915="","",ROUND(SUMIF(账户表,$C2915,账户期初)+SUMIFS($F$5:F2915,$C$5:C2915,$C2915)-SUMIFS($G$5:G2915,$C$5:C2915,$C2915),2))</f>
        <v/>
      </c>
      <c r="I2915" s="18" t="n"/>
      <c r="J2915" s="18" t="n"/>
      <c r="K2915" s="28">
        <f>IF($B2915="","",--TEXT($B2915,"yyyymm"))</f>
        <v/>
      </c>
      <c r="L2915" s="29">
        <f>IF($D2915="","",IFERROR(INDEX(类别属性,MATCH($D2915,类别表,0)),""))</f>
        <v/>
      </c>
      <c r="M2915" s="18" t="n"/>
      <c r="N2915" s="18" t="n"/>
      <c r="O2915" s="26" t="n"/>
      <c r="P2915" s="21">
        <f>IF($C2915="","",IF(ISNA(MATCH($C2915,账户表,0)),"※这个账户不在【基础资料】的账户档案里",IF($B2915="","※没填日期，这一笔不会进任何月份的报表",IF(AND($F2915&lt;&gt;"",$G2915&lt;&gt;""),"※收入和支出不能同时填",IF(AND(N($F2915)=0,N($G2915)=0),"※收入和支出都没填",IF(OR(N($F2915)&lt;0,N($G2915)&lt;0),"※金额不能填负数，方向反了就换一列填",IF($D2915="","※没填收支类别，分类报表会漏掉这一笔",IF(ISNA(MATCH($D2915,类别表,0)),"※收支类别不在【基础资料】的清单里",IF(AND($L2915="内部转账",$M2915=""),"△内部转账要在「对方账户」写上另一头",IF(AND($L2915="内部转账",$M2915=$C2915),"※对方账户跟本账户是同一个",IF(AND($L2915&lt;&gt;"内部转账",$M2915&lt;&gt;""),"△填了对方账户，但类别不是内部转账",IF($H2915&lt;0,"△这一笔之后该账户余额成负数了，核一下",""))))))))))))</f>
        <v/>
      </c>
    </row>
    <row r="2916">
      <c r="A2916" s="17">
        <f>IF($C2916="","",COUNTA($C$5:$C2916))</f>
        <v/>
      </c>
      <c r="B2916" s="20" t="n"/>
      <c r="C2916" s="18" t="n"/>
      <c r="D2916" s="18" t="n"/>
      <c r="E2916" s="26" t="n"/>
      <c r="F2916" s="19" t="n"/>
      <c r="G2916" s="19" t="n"/>
      <c r="H2916" s="27">
        <f>IF($C2916="","",ROUND(SUMIF(账户表,$C2916,账户期初)+SUMIFS($F$5:F2916,$C$5:C2916,$C2916)-SUMIFS($G$5:G2916,$C$5:C2916,$C2916),2))</f>
        <v/>
      </c>
      <c r="I2916" s="18" t="n"/>
      <c r="J2916" s="18" t="n"/>
      <c r="K2916" s="28">
        <f>IF($B2916="","",--TEXT($B2916,"yyyymm"))</f>
        <v/>
      </c>
      <c r="L2916" s="29">
        <f>IF($D2916="","",IFERROR(INDEX(类别属性,MATCH($D2916,类别表,0)),""))</f>
        <v/>
      </c>
      <c r="M2916" s="18" t="n"/>
      <c r="N2916" s="18" t="n"/>
      <c r="O2916" s="26" t="n"/>
      <c r="P2916" s="21">
        <f>IF($C2916="","",IF(ISNA(MATCH($C2916,账户表,0)),"※这个账户不在【基础资料】的账户档案里",IF($B2916="","※没填日期，这一笔不会进任何月份的报表",IF(AND($F2916&lt;&gt;"",$G2916&lt;&gt;""),"※收入和支出不能同时填",IF(AND(N($F2916)=0,N($G2916)=0),"※收入和支出都没填",IF(OR(N($F2916)&lt;0,N($G2916)&lt;0),"※金额不能填负数，方向反了就换一列填",IF($D2916="","※没填收支类别，分类报表会漏掉这一笔",IF(ISNA(MATCH($D2916,类别表,0)),"※收支类别不在【基础资料】的清单里",IF(AND($L2916="内部转账",$M2916=""),"△内部转账要在「对方账户」写上另一头",IF(AND($L2916="内部转账",$M2916=$C2916),"※对方账户跟本账户是同一个",IF(AND($L2916&lt;&gt;"内部转账",$M2916&lt;&gt;""),"△填了对方账户，但类别不是内部转账",IF($H2916&lt;0,"△这一笔之后该账户余额成负数了，核一下",""))))))))))))</f>
        <v/>
      </c>
    </row>
    <row r="2917">
      <c r="A2917" s="17">
        <f>IF($C2917="","",COUNTA($C$5:$C2917))</f>
        <v/>
      </c>
      <c r="B2917" s="20" t="n"/>
      <c r="C2917" s="18" t="n"/>
      <c r="D2917" s="18" t="n"/>
      <c r="E2917" s="26" t="n"/>
      <c r="F2917" s="19" t="n"/>
      <c r="G2917" s="19" t="n"/>
      <c r="H2917" s="27">
        <f>IF($C2917="","",ROUND(SUMIF(账户表,$C2917,账户期初)+SUMIFS($F$5:F2917,$C$5:C2917,$C2917)-SUMIFS($G$5:G2917,$C$5:C2917,$C2917),2))</f>
        <v/>
      </c>
      <c r="I2917" s="18" t="n"/>
      <c r="J2917" s="18" t="n"/>
      <c r="K2917" s="28">
        <f>IF($B2917="","",--TEXT($B2917,"yyyymm"))</f>
        <v/>
      </c>
      <c r="L2917" s="29">
        <f>IF($D2917="","",IFERROR(INDEX(类别属性,MATCH($D2917,类别表,0)),""))</f>
        <v/>
      </c>
      <c r="M2917" s="18" t="n"/>
      <c r="N2917" s="18" t="n"/>
      <c r="O2917" s="26" t="n"/>
      <c r="P2917" s="21">
        <f>IF($C2917="","",IF(ISNA(MATCH($C2917,账户表,0)),"※这个账户不在【基础资料】的账户档案里",IF($B2917="","※没填日期，这一笔不会进任何月份的报表",IF(AND($F2917&lt;&gt;"",$G2917&lt;&gt;""),"※收入和支出不能同时填",IF(AND(N($F2917)=0,N($G2917)=0),"※收入和支出都没填",IF(OR(N($F2917)&lt;0,N($G2917)&lt;0),"※金额不能填负数，方向反了就换一列填",IF($D2917="","※没填收支类别，分类报表会漏掉这一笔",IF(ISNA(MATCH($D2917,类别表,0)),"※收支类别不在【基础资料】的清单里",IF(AND($L2917="内部转账",$M2917=""),"△内部转账要在「对方账户」写上另一头",IF(AND($L2917="内部转账",$M2917=$C2917),"※对方账户跟本账户是同一个",IF(AND($L2917&lt;&gt;"内部转账",$M2917&lt;&gt;""),"△填了对方账户，但类别不是内部转账",IF($H2917&lt;0,"△这一笔之后该账户余额成负数了，核一下",""))))))))))))</f>
        <v/>
      </c>
    </row>
    <row r="2918">
      <c r="A2918" s="17">
        <f>IF($C2918="","",COUNTA($C$5:$C2918))</f>
        <v/>
      </c>
      <c r="B2918" s="20" t="n"/>
      <c r="C2918" s="18" t="n"/>
      <c r="D2918" s="18" t="n"/>
      <c r="E2918" s="26" t="n"/>
      <c r="F2918" s="19" t="n"/>
      <c r="G2918" s="19" t="n"/>
      <c r="H2918" s="27">
        <f>IF($C2918="","",ROUND(SUMIF(账户表,$C2918,账户期初)+SUMIFS($F$5:F2918,$C$5:C2918,$C2918)-SUMIFS($G$5:G2918,$C$5:C2918,$C2918),2))</f>
        <v/>
      </c>
      <c r="I2918" s="18" t="n"/>
      <c r="J2918" s="18" t="n"/>
      <c r="K2918" s="28">
        <f>IF($B2918="","",--TEXT($B2918,"yyyymm"))</f>
        <v/>
      </c>
      <c r="L2918" s="29">
        <f>IF($D2918="","",IFERROR(INDEX(类别属性,MATCH($D2918,类别表,0)),""))</f>
        <v/>
      </c>
      <c r="M2918" s="18" t="n"/>
      <c r="N2918" s="18" t="n"/>
      <c r="O2918" s="26" t="n"/>
      <c r="P2918" s="21">
        <f>IF($C2918="","",IF(ISNA(MATCH($C2918,账户表,0)),"※这个账户不在【基础资料】的账户档案里",IF($B2918="","※没填日期，这一笔不会进任何月份的报表",IF(AND($F2918&lt;&gt;"",$G2918&lt;&gt;""),"※收入和支出不能同时填",IF(AND(N($F2918)=0,N($G2918)=0),"※收入和支出都没填",IF(OR(N($F2918)&lt;0,N($G2918)&lt;0),"※金额不能填负数，方向反了就换一列填",IF($D2918="","※没填收支类别，分类报表会漏掉这一笔",IF(ISNA(MATCH($D2918,类别表,0)),"※收支类别不在【基础资料】的清单里",IF(AND($L2918="内部转账",$M2918=""),"△内部转账要在「对方账户」写上另一头",IF(AND($L2918="内部转账",$M2918=$C2918),"※对方账户跟本账户是同一个",IF(AND($L2918&lt;&gt;"内部转账",$M2918&lt;&gt;""),"△填了对方账户，但类别不是内部转账",IF($H2918&lt;0,"△这一笔之后该账户余额成负数了，核一下",""))))))))))))</f>
        <v/>
      </c>
    </row>
    <row r="2919">
      <c r="A2919" s="17">
        <f>IF($C2919="","",COUNTA($C$5:$C2919))</f>
        <v/>
      </c>
      <c r="B2919" s="20" t="n"/>
      <c r="C2919" s="18" t="n"/>
      <c r="D2919" s="18" t="n"/>
      <c r="E2919" s="26" t="n"/>
      <c r="F2919" s="19" t="n"/>
      <c r="G2919" s="19" t="n"/>
      <c r="H2919" s="27">
        <f>IF($C2919="","",ROUND(SUMIF(账户表,$C2919,账户期初)+SUMIFS($F$5:F2919,$C$5:C2919,$C2919)-SUMIFS($G$5:G2919,$C$5:C2919,$C2919),2))</f>
        <v/>
      </c>
      <c r="I2919" s="18" t="n"/>
      <c r="J2919" s="18" t="n"/>
      <c r="K2919" s="28">
        <f>IF($B2919="","",--TEXT($B2919,"yyyymm"))</f>
        <v/>
      </c>
      <c r="L2919" s="29">
        <f>IF($D2919="","",IFERROR(INDEX(类别属性,MATCH($D2919,类别表,0)),""))</f>
        <v/>
      </c>
      <c r="M2919" s="18" t="n"/>
      <c r="N2919" s="18" t="n"/>
      <c r="O2919" s="26" t="n"/>
      <c r="P2919" s="21">
        <f>IF($C2919="","",IF(ISNA(MATCH($C2919,账户表,0)),"※这个账户不在【基础资料】的账户档案里",IF($B2919="","※没填日期，这一笔不会进任何月份的报表",IF(AND($F2919&lt;&gt;"",$G2919&lt;&gt;""),"※收入和支出不能同时填",IF(AND(N($F2919)=0,N($G2919)=0),"※收入和支出都没填",IF(OR(N($F2919)&lt;0,N($G2919)&lt;0),"※金额不能填负数，方向反了就换一列填",IF($D2919="","※没填收支类别，分类报表会漏掉这一笔",IF(ISNA(MATCH($D2919,类别表,0)),"※收支类别不在【基础资料】的清单里",IF(AND($L2919="内部转账",$M2919=""),"△内部转账要在「对方账户」写上另一头",IF(AND($L2919="内部转账",$M2919=$C2919),"※对方账户跟本账户是同一个",IF(AND($L2919&lt;&gt;"内部转账",$M2919&lt;&gt;""),"△填了对方账户，但类别不是内部转账",IF($H2919&lt;0,"△这一笔之后该账户余额成负数了，核一下",""))))))))))))</f>
        <v/>
      </c>
    </row>
    <row r="2920">
      <c r="A2920" s="17">
        <f>IF($C2920="","",COUNTA($C$5:$C2920))</f>
        <v/>
      </c>
      <c r="B2920" s="20" t="n"/>
      <c r="C2920" s="18" t="n"/>
      <c r="D2920" s="18" t="n"/>
      <c r="E2920" s="26" t="n"/>
      <c r="F2920" s="19" t="n"/>
      <c r="G2920" s="19" t="n"/>
      <c r="H2920" s="27">
        <f>IF($C2920="","",ROUND(SUMIF(账户表,$C2920,账户期初)+SUMIFS($F$5:F2920,$C$5:C2920,$C2920)-SUMIFS($G$5:G2920,$C$5:C2920,$C2920),2))</f>
        <v/>
      </c>
      <c r="I2920" s="18" t="n"/>
      <c r="J2920" s="18" t="n"/>
      <c r="K2920" s="28">
        <f>IF($B2920="","",--TEXT($B2920,"yyyymm"))</f>
        <v/>
      </c>
      <c r="L2920" s="29">
        <f>IF($D2920="","",IFERROR(INDEX(类别属性,MATCH($D2920,类别表,0)),""))</f>
        <v/>
      </c>
      <c r="M2920" s="18" t="n"/>
      <c r="N2920" s="18" t="n"/>
      <c r="O2920" s="26" t="n"/>
      <c r="P2920" s="21">
        <f>IF($C2920="","",IF(ISNA(MATCH($C2920,账户表,0)),"※这个账户不在【基础资料】的账户档案里",IF($B2920="","※没填日期，这一笔不会进任何月份的报表",IF(AND($F2920&lt;&gt;"",$G2920&lt;&gt;""),"※收入和支出不能同时填",IF(AND(N($F2920)=0,N($G2920)=0),"※收入和支出都没填",IF(OR(N($F2920)&lt;0,N($G2920)&lt;0),"※金额不能填负数，方向反了就换一列填",IF($D2920="","※没填收支类别，分类报表会漏掉这一笔",IF(ISNA(MATCH($D2920,类别表,0)),"※收支类别不在【基础资料】的清单里",IF(AND($L2920="内部转账",$M2920=""),"△内部转账要在「对方账户」写上另一头",IF(AND($L2920="内部转账",$M2920=$C2920),"※对方账户跟本账户是同一个",IF(AND($L2920&lt;&gt;"内部转账",$M2920&lt;&gt;""),"△填了对方账户，但类别不是内部转账",IF($H2920&lt;0,"△这一笔之后该账户余额成负数了，核一下",""))))))))))))</f>
        <v/>
      </c>
    </row>
    <row r="2921">
      <c r="A2921" s="17">
        <f>IF($C2921="","",COUNTA($C$5:$C2921))</f>
        <v/>
      </c>
      <c r="B2921" s="20" t="n"/>
      <c r="C2921" s="18" t="n"/>
      <c r="D2921" s="18" t="n"/>
      <c r="E2921" s="26" t="n"/>
      <c r="F2921" s="19" t="n"/>
      <c r="G2921" s="19" t="n"/>
      <c r="H2921" s="27">
        <f>IF($C2921="","",ROUND(SUMIF(账户表,$C2921,账户期初)+SUMIFS($F$5:F2921,$C$5:C2921,$C2921)-SUMIFS($G$5:G2921,$C$5:C2921,$C2921),2))</f>
        <v/>
      </c>
      <c r="I2921" s="18" t="n"/>
      <c r="J2921" s="18" t="n"/>
      <c r="K2921" s="28">
        <f>IF($B2921="","",--TEXT($B2921,"yyyymm"))</f>
        <v/>
      </c>
      <c r="L2921" s="29">
        <f>IF($D2921="","",IFERROR(INDEX(类别属性,MATCH($D2921,类别表,0)),""))</f>
        <v/>
      </c>
      <c r="M2921" s="18" t="n"/>
      <c r="N2921" s="18" t="n"/>
      <c r="O2921" s="26" t="n"/>
      <c r="P2921" s="21">
        <f>IF($C2921="","",IF(ISNA(MATCH($C2921,账户表,0)),"※这个账户不在【基础资料】的账户档案里",IF($B2921="","※没填日期，这一笔不会进任何月份的报表",IF(AND($F2921&lt;&gt;"",$G2921&lt;&gt;""),"※收入和支出不能同时填",IF(AND(N($F2921)=0,N($G2921)=0),"※收入和支出都没填",IF(OR(N($F2921)&lt;0,N($G2921)&lt;0),"※金额不能填负数，方向反了就换一列填",IF($D2921="","※没填收支类别，分类报表会漏掉这一笔",IF(ISNA(MATCH($D2921,类别表,0)),"※收支类别不在【基础资料】的清单里",IF(AND($L2921="内部转账",$M2921=""),"△内部转账要在「对方账户」写上另一头",IF(AND($L2921="内部转账",$M2921=$C2921),"※对方账户跟本账户是同一个",IF(AND($L2921&lt;&gt;"内部转账",$M2921&lt;&gt;""),"△填了对方账户，但类别不是内部转账",IF($H2921&lt;0,"△这一笔之后该账户余额成负数了，核一下",""))))))))))))</f>
        <v/>
      </c>
    </row>
    <row r="2922">
      <c r="A2922" s="17">
        <f>IF($C2922="","",COUNTA($C$5:$C2922))</f>
        <v/>
      </c>
      <c r="B2922" s="20" t="n"/>
      <c r="C2922" s="18" t="n"/>
      <c r="D2922" s="18" t="n"/>
      <c r="E2922" s="26" t="n"/>
      <c r="F2922" s="19" t="n"/>
      <c r="G2922" s="19" t="n"/>
      <c r="H2922" s="27">
        <f>IF($C2922="","",ROUND(SUMIF(账户表,$C2922,账户期初)+SUMIFS($F$5:F2922,$C$5:C2922,$C2922)-SUMIFS($G$5:G2922,$C$5:C2922,$C2922),2))</f>
        <v/>
      </c>
      <c r="I2922" s="18" t="n"/>
      <c r="J2922" s="18" t="n"/>
      <c r="K2922" s="28">
        <f>IF($B2922="","",--TEXT($B2922,"yyyymm"))</f>
        <v/>
      </c>
      <c r="L2922" s="29">
        <f>IF($D2922="","",IFERROR(INDEX(类别属性,MATCH($D2922,类别表,0)),""))</f>
        <v/>
      </c>
      <c r="M2922" s="18" t="n"/>
      <c r="N2922" s="18" t="n"/>
      <c r="O2922" s="26" t="n"/>
      <c r="P2922" s="21">
        <f>IF($C2922="","",IF(ISNA(MATCH($C2922,账户表,0)),"※这个账户不在【基础资料】的账户档案里",IF($B2922="","※没填日期，这一笔不会进任何月份的报表",IF(AND($F2922&lt;&gt;"",$G2922&lt;&gt;""),"※收入和支出不能同时填",IF(AND(N($F2922)=0,N($G2922)=0),"※收入和支出都没填",IF(OR(N($F2922)&lt;0,N($G2922)&lt;0),"※金额不能填负数，方向反了就换一列填",IF($D2922="","※没填收支类别，分类报表会漏掉这一笔",IF(ISNA(MATCH($D2922,类别表,0)),"※收支类别不在【基础资料】的清单里",IF(AND($L2922="内部转账",$M2922=""),"△内部转账要在「对方账户」写上另一头",IF(AND($L2922="内部转账",$M2922=$C2922),"※对方账户跟本账户是同一个",IF(AND($L2922&lt;&gt;"内部转账",$M2922&lt;&gt;""),"△填了对方账户，但类别不是内部转账",IF($H2922&lt;0,"△这一笔之后该账户余额成负数了，核一下",""))))))))))))</f>
        <v/>
      </c>
    </row>
    <row r="2923">
      <c r="A2923" s="17">
        <f>IF($C2923="","",COUNTA($C$5:$C2923))</f>
        <v/>
      </c>
      <c r="B2923" s="20" t="n"/>
      <c r="C2923" s="18" t="n"/>
      <c r="D2923" s="18" t="n"/>
      <c r="E2923" s="26" t="n"/>
      <c r="F2923" s="19" t="n"/>
      <c r="G2923" s="19" t="n"/>
      <c r="H2923" s="27">
        <f>IF($C2923="","",ROUND(SUMIF(账户表,$C2923,账户期初)+SUMIFS($F$5:F2923,$C$5:C2923,$C2923)-SUMIFS($G$5:G2923,$C$5:C2923,$C2923),2))</f>
        <v/>
      </c>
      <c r="I2923" s="18" t="n"/>
      <c r="J2923" s="18" t="n"/>
      <c r="K2923" s="28">
        <f>IF($B2923="","",--TEXT($B2923,"yyyymm"))</f>
        <v/>
      </c>
      <c r="L2923" s="29">
        <f>IF($D2923="","",IFERROR(INDEX(类别属性,MATCH($D2923,类别表,0)),""))</f>
        <v/>
      </c>
      <c r="M2923" s="18" t="n"/>
      <c r="N2923" s="18" t="n"/>
      <c r="O2923" s="26" t="n"/>
      <c r="P2923" s="21">
        <f>IF($C2923="","",IF(ISNA(MATCH($C2923,账户表,0)),"※这个账户不在【基础资料】的账户档案里",IF($B2923="","※没填日期，这一笔不会进任何月份的报表",IF(AND($F2923&lt;&gt;"",$G2923&lt;&gt;""),"※收入和支出不能同时填",IF(AND(N($F2923)=0,N($G2923)=0),"※收入和支出都没填",IF(OR(N($F2923)&lt;0,N($G2923)&lt;0),"※金额不能填负数，方向反了就换一列填",IF($D2923="","※没填收支类别，分类报表会漏掉这一笔",IF(ISNA(MATCH($D2923,类别表,0)),"※收支类别不在【基础资料】的清单里",IF(AND($L2923="内部转账",$M2923=""),"△内部转账要在「对方账户」写上另一头",IF(AND($L2923="内部转账",$M2923=$C2923),"※对方账户跟本账户是同一个",IF(AND($L2923&lt;&gt;"内部转账",$M2923&lt;&gt;""),"△填了对方账户，但类别不是内部转账",IF($H2923&lt;0,"△这一笔之后该账户余额成负数了，核一下",""))))))))))))</f>
        <v/>
      </c>
    </row>
    <row r="2924">
      <c r="A2924" s="17">
        <f>IF($C2924="","",COUNTA($C$5:$C2924))</f>
        <v/>
      </c>
      <c r="B2924" s="20" t="n"/>
      <c r="C2924" s="18" t="n"/>
      <c r="D2924" s="18" t="n"/>
      <c r="E2924" s="26" t="n"/>
      <c r="F2924" s="19" t="n"/>
      <c r="G2924" s="19" t="n"/>
      <c r="H2924" s="27">
        <f>IF($C2924="","",ROUND(SUMIF(账户表,$C2924,账户期初)+SUMIFS($F$5:F2924,$C$5:C2924,$C2924)-SUMIFS($G$5:G2924,$C$5:C2924,$C2924),2))</f>
        <v/>
      </c>
      <c r="I2924" s="18" t="n"/>
      <c r="J2924" s="18" t="n"/>
      <c r="K2924" s="28">
        <f>IF($B2924="","",--TEXT($B2924,"yyyymm"))</f>
        <v/>
      </c>
      <c r="L2924" s="29">
        <f>IF($D2924="","",IFERROR(INDEX(类别属性,MATCH($D2924,类别表,0)),""))</f>
        <v/>
      </c>
      <c r="M2924" s="18" t="n"/>
      <c r="N2924" s="18" t="n"/>
      <c r="O2924" s="26" t="n"/>
      <c r="P2924" s="21">
        <f>IF($C2924="","",IF(ISNA(MATCH($C2924,账户表,0)),"※这个账户不在【基础资料】的账户档案里",IF($B2924="","※没填日期，这一笔不会进任何月份的报表",IF(AND($F2924&lt;&gt;"",$G2924&lt;&gt;""),"※收入和支出不能同时填",IF(AND(N($F2924)=0,N($G2924)=0),"※收入和支出都没填",IF(OR(N($F2924)&lt;0,N($G2924)&lt;0),"※金额不能填负数，方向反了就换一列填",IF($D2924="","※没填收支类别，分类报表会漏掉这一笔",IF(ISNA(MATCH($D2924,类别表,0)),"※收支类别不在【基础资料】的清单里",IF(AND($L2924="内部转账",$M2924=""),"△内部转账要在「对方账户」写上另一头",IF(AND($L2924="内部转账",$M2924=$C2924),"※对方账户跟本账户是同一个",IF(AND($L2924&lt;&gt;"内部转账",$M2924&lt;&gt;""),"△填了对方账户，但类别不是内部转账",IF($H2924&lt;0,"△这一笔之后该账户余额成负数了，核一下",""))))))))))))</f>
        <v/>
      </c>
    </row>
    <row r="2925">
      <c r="A2925" s="17">
        <f>IF($C2925="","",COUNTA($C$5:$C2925))</f>
        <v/>
      </c>
      <c r="B2925" s="20" t="n"/>
      <c r="C2925" s="18" t="n"/>
      <c r="D2925" s="18" t="n"/>
      <c r="E2925" s="26" t="n"/>
      <c r="F2925" s="19" t="n"/>
      <c r="G2925" s="19" t="n"/>
      <c r="H2925" s="27">
        <f>IF($C2925="","",ROUND(SUMIF(账户表,$C2925,账户期初)+SUMIFS($F$5:F2925,$C$5:C2925,$C2925)-SUMIFS($G$5:G2925,$C$5:C2925,$C2925),2))</f>
        <v/>
      </c>
      <c r="I2925" s="18" t="n"/>
      <c r="J2925" s="18" t="n"/>
      <c r="K2925" s="28">
        <f>IF($B2925="","",--TEXT($B2925,"yyyymm"))</f>
        <v/>
      </c>
      <c r="L2925" s="29">
        <f>IF($D2925="","",IFERROR(INDEX(类别属性,MATCH($D2925,类别表,0)),""))</f>
        <v/>
      </c>
      <c r="M2925" s="18" t="n"/>
      <c r="N2925" s="18" t="n"/>
      <c r="O2925" s="26" t="n"/>
      <c r="P2925" s="21">
        <f>IF($C2925="","",IF(ISNA(MATCH($C2925,账户表,0)),"※这个账户不在【基础资料】的账户档案里",IF($B2925="","※没填日期，这一笔不会进任何月份的报表",IF(AND($F2925&lt;&gt;"",$G2925&lt;&gt;""),"※收入和支出不能同时填",IF(AND(N($F2925)=0,N($G2925)=0),"※收入和支出都没填",IF(OR(N($F2925)&lt;0,N($G2925)&lt;0),"※金额不能填负数，方向反了就换一列填",IF($D2925="","※没填收支类别，分类报表会漏掉这一笔",IF(ISNA(MATCH($D2925,类别表,0)),"※收支类别不在【基础资料】的清单里",IF(AND($L2925="内部转账",$M2925=""),"△内部转账要在「对方账户」写上另一头",IF(AND($L2925="内部转账",$M2925=$C2925),"※对方账户跟本账户是同一个",IF(AND($L2925&lt;&gt;"内部转账",$M2925&lt;&gt;""),"△填了对方账户，但类别不是内部转账",IF($H2925&lt;0,"△这一笔之后该账户余额成负数了，核一下",""))))))))))))</f>
        <v/>
      </c>
    </row>
    <row r="2926">
      <c r="A2926" s="17">
        <f>IF($C2926="","",COUNTA($C$5:$C2926))</f>
        <v/>
      </c>
      <c r="B2926" s="20" t="n"/>
      <c r="C2926" s="18" t="n"/>
      <c r="D2926" s="18" t="n"/>
      <c r="E2926" s="26" t="n"/>
      <c r="F2926" s="19" t="n"/>
      <c r="G2926" s="19" t="n"/>
      <c r="H2926" s="27">
        <f>IF($C2926="","",ROUND(SUMIF(账户表,$C2926,账户期初)+SUMIFS($F$5:F2926,$C$5:C2926,$C2926)-SUMIFS($G$5:G2926,$C$5:C2926,$C2926),2))</f>
        <v/>
      </c>
      <c r="I2926" s="18" t="n"/>
      <c r="J2926" s="18" t="n"/>
      <c r="K2926" s="28">
        <f>IF($B2926="","",--TEXT($B2926,"yyyymm"))</f>
        <v/>
      </c>
      <c r="L2926" s="29">
        <f>IF($D2926="","",IFERROR(INDEX(类别属性,MATCH($D2926,类别表,0)),""))</f>
        <v/>
      </c>
      <c r="M2926" s="18" t="n"/>
      <c r="N2926" s="18" t="n"/>
      <c r="O2926" s="26" t="n"/>
      <c r="P2926" s="21">
        <f>IF($C2926="","",IF(ISNA(MATCH($C2926,账户表,0)),"※这个账户不在【基础资料】的账户档案里",IF($B2926="","※没填日期，这一笔不会进任何月份的报表",IF(AND($F2926&lt;&gt;"",$G2926&lt;&gt;""),"※收入和支出不能同时填",IF(AND(N($F2926)=0,N($G2926)=0),"※收入和支出都没填",IF(OR(N($F2926)&lt;0,N($G2926)&lt;0),"※金额不能填负数，方向反了就换一列填",IF($D2926="","※没填收支类别，分类报表会漏掉这一笔",IF(ISNA(MATCH($D2926,类别表,0)),"※收支类别不在【基础资料】的清单里",IF(AND($L2926="内部转账",$M2926=""),"△内部转账要在「对方账户」写上另一头",IF(AND($L2926="内部转账",$M2926=$C2926),"※对方账户跟本账户是同一个",IF(AND($L2926&lt;&gt;"内部转账",$M2926&lt;&gt;""),"△填了对方账户，但类别不是内部转账",IF($H2926&lt;0,"△这一笔之后该账户余额成负数了，核一下",""))))))))))))</f>
        <v/>
      </c>
    </row>
    <row r="2927">
      <c r="A2927" s="17">
        <f>IF($C2927="","",COUNTA($C$5:$C2927))</f>
        <v/>
      </c>
      <c r="B2927" s="20" t="n"/>
      <c r="C2927" s="18" t="n"/>
      <c r="D2927" s="18" t="n"/>
      <c r="E2927" s="26" t="n"/>
      <c r="F2927" s="19" t="n"/>
      <c r="G2927" s="19" t="n"/>
      <c r="H2927" s="27">
        <f>IF($C2927="","",ROUND(SUMIF(账户表,$C2927,账户期初)+SUMIFS($F$5:F2927,$C$5:C2927,$C2927)-SUMIFS($G$5:G2927,$C$5:C2927,$C2927),2))</f>
        <v/>
      </c>
      <c r="I2927" s="18" t="n"/>
      <c r="J2927" s="18" t="n"/>
      <c r="K2927" s="28">
        <f>IF($B2927="","",--TEXT($B2927,"yyyymm"))</f>
        <v/>
      </c>
      <c r="L2927" s="29">
        <f>IF($D2927="","",IFERROR(INDEX(类别属性,MATCH($D2927,类别表,0)),""))</f>
        <v/>
      </c>
      <c r="M2927" s="18" t="n"/>
      <c r="N2927" s="18" t="n"/>
      <c r="O2927" s="26" t="n"/>
      <c r="P2927" s="21">
        <f>IF($C2927="","",IF(ISNA(MATCH($C2927,账户表,0)),"※这个账户不在【基础资料】的账户档案里",IF($B2927="","※没填日期，这一笔不会进任何月份的报表",IF(AND($F2927&lt;&gt;"",$G2927&lt;&gt;""),"※收入和支出不能同时填",IF(AND(N($F2927)=0,N($G2927)=0),"※收入和支出都没填",IF(OR(N($F2927)&lt;0,N($G2927)&lt;0),"※金额不能填负数，方向反了就换一列填",IF($D2927="","※没填收支类别，分类报表会漏掉这一笔",IF(ISNA(MATCH($D2927,类别表,0)),"※收支类别不在【基础资料】的清单里",IF(AND($L2927="内部转账",$M2927=""),"△内部转账要在「对方账户」写上另一头",IF(AND($L2927="内部转账",$M2927=$C2927),"※对方账户跟本账户是同一个",IF(AND($L2927&lt;&gt;"内部转账",$M2927&lt;&gt;""),"△填了对方账户，但类别不是内部转账",IF($H2927&lt;0,"△这一笔之后该账户余额成负数了，核一下",""))))))))))))</f>
        <v/>
      </c>
    </row>
    <row r="2928">
      <c r="A2928" s="17">
        <f>IF($C2928="","",COUNTA($C$5:$C2928))</f>
        <v/>
      </c>
      <c r="B2928" s="20" t="n"/>
      <c r="C2928" s="18" t="n"/>
      <c r="D2928" s="18" t="n"/>
      <c r="E2928" s="26" t="n"/>
      <c r="F2928" s="19" t="n"/>
      <c r="G2928" s="19" t="n"/>
      <c r="H2928" s="27">
        <f>IF($C2928="","",ROUND(SUMIF(账户表,$C2928,账户期初)+SUMIFS($F$5:F2928,$C$5:C2928,$C2928)-SUMIFS($G$5:G2928,$C$5:C2928,$C2928),2))</f>
        <v/>
      </c>
      <c r="I2928" s="18" t="n"/>
      <c r="J2928" s="18" t="n"/>
      <c r="K2928" s="28">
        <f>IF($B2928="","",--TEXT($B2928,"yyyymm"))</f>
        <v/>
      </c>
      <c r="L2928" s="29">
        <f>IF($D2928="","",IFERROR(INDEX(类别属性,MATCH($D2928,类别表,0)),""))</f>
        <v/>
      </c>
      <c r="M2928" s="18" t="n"/>
      <c r="N2928" s="18" t="n"/>
      <c r="O2928" s="26" t="n"/>
      <c r="P2928" s="21">
        <f>IF($C2928="","",IF(ISNA(MATCH($C2928,账户表,0)),"※这个账户不在【基础资料】的账户档案里",IF($B2928="","※没填日期，这一笔不会进任何月份的报表",IF(AND($F2928&lt;&gt;"",$G2928&lt;&gt;""),"※收入和支出不能同时填",IF(AND(N($F2928)=0,N($G2928)=0),"※收入和支出都没填",IF(OR(N($F2928)&lt;0,N($G2928)&lt;0),"※金额不能填负数，方向反了就换一列填",IF($D2928="","※没填收支类别，分类报表会漏掉这一笔",IF(ISNA(MATCH($D2928,类别表,0)),"※收支类别不在【基础资料】的清单里",IF(AND($L2928="内部转账",$M2928=""),"△内部转账要在「对方账户」写上另一头",IF(AND($L2928="内部转账",$M2928=$C2928),"※对方账户跟本账户是同一个",IF(AND($L2928&lt;&gt;"内部转账",$M2928&lt;&gt;""),"△填了对方账户，但类别不是内部转账",IF($H2928&lt;0,"△这一笔之后该账户余额成负数了，核一下",""))))))))))))</f>
        <v/>
      </c>
    </row>
    <row r="2929">
      <c r="A2929" s="17">
        <f>IF($C2929="","",COUNTA($C$5:$C2929))</f>
        <v/>
      </c>
      <c r="B2929" s="20" t="n"/>
      <c r="C2929" s="18" t="n"/>
      <c r="D2929" s="18" t="n"/>
      <c r="E2929" s="26" t="n"/>
      <c r="F2929" s="19" t="n"/>
      <c r="G2929" s="19" t="n"/>
      <c r="H2929" s="27">
        <f>IF($C2929="","",ROUND(SUMIF(账户表,$C2929,账户期初)+SUMIFS($F$5:F2929,$C$5:C2929,$C2929)-SUMIFS($G$5:G2929,$C$5:C2929,$C2929),2))</f>
        <v/>
      </c>
      <c r="I2929" s="18" t="n"/>
      <c r="J2929" s="18" t="n"/>
      <c r="K2929" s="28">
        <f>IF($B2929="","",--TEXT($B2929,"yyyymm"))</f>
        <v/>
      </c>
      <c r="L2929" s="29">
        <f>IF($D2929="","",IFERROR(INDEX(类别属性,MATCH($D2929,类别表,0)),""))</f>
        <v/>
      </c>
      <c r="M2929" s="18" t="n"/>
      <c r="N2929" s="18" t="n"/>
      <c r="O2929" s="26" t="n"/>
      <c r="P2929" s="21">
        <f>IF($C2929="","",IF(ISNA(MATCH($C2929,账户表,0)),"※这个账户不在【基础资料】的账户档案里",IF($B2929="","※没填日期，这一笔不会进任何月份的报表",IF(AND($F2929&lt;&gt;"",$G2929&lt;&gt;""),"※收入和支出不能同时填",IF(AND(N($F2929)=0,N($G2929)=0),"※收入和支出都没填",IF(OR(N($F2929)&lt;0,N($G2929)&lt;0),"※金额不能填负数，方向反了就换一列填",IF($D2929="","※没填收支类别，分类报表会漏掉这一笔",IF(ISNA(MATCH($D2929,类别表,0)),"※收支类别不在【基础资料】的清单里",IF(AND($L2929="内部转账",$M2929=""),"△内部转账要在「对方账户」写上另一头",IF(AND($L2929="内部转账",$M2929=$C2929),"※对方账户跟本账户是同一个",IF(AND($L2929&lt;&gt;"内部转账",$M2929&lt;&gt;""),"△填了对方账户，但类别不是内部转账",IF($H2929&lt;0,"△这一笔之后该账户余额成负数了，核一下",""))))))))))))</f>
        <v/>
      </c>
    </row>
    <row r="2930">
      <c r="A2930" s="17">
        <f>IF($C2930="","",COUNTA($C$5:$C2930))</f>
        <v/>
      </c>
      <c r="B2930" s="20" t="n"/>
      <c r="C2930" s="18" t="n"/>
      <c r="D2930" s="18" t="n"/>
      <c r="E2930" s="26" t="n"/>
      <c r="F2930" s="19" t="n"/>
      <c r="G2930" s="19" t="n"/>
      <c r="H2930" s="27">
        <f>IF($C2930="","",ROUND(SUMIF(账户表,$C2930,账户期初)+SUMIFS($F$5:F2930,$C$5:C2930,$C2930)-SUMIFS($G$5:G2930,$C$5:C2930,$C2930),2))</f>
        <v/>
      </c>
      <c r="I2930" s="18" t="n"/>
      <c r="J2930" s="18" t="n"/>
      <c r="K2930" s="28">
        <f>IF($B2930="","",--TEXT($B2930,"yyyymm"))</f>
        <v/>
      </c>
      <c r="L2930" s="29">
        <f>IF($D2930="","",IFERROR(INDEX(类别属性,MATCH($D2930,类别表,0)),""))</f>
        <v/>
      </c>
      <c r="M2930" s="18" t="n"/>
      <c r="N2930" s="18" t="n"/>
      <c r="O2930" s="26" t="n"/>
      <c r="P2930" s="21">
        <f>IF($C2930="","",IF(ISNA(MATCH($C2930,账户表,0)),"※这个账户不在【基础资料】的账户档案里",IF($B2930="","※没填日期，这一笔不会进任何月份的报表",IF(AND($F2930&lt;&gt;"",$G2930&lt;&gt;""),"※收入和支出不能同时填",IF(AND(N($F2930)=0,N($G2930)=0),"※收入和支出都没填",IF(OR(N($F2930)&lt;0,N($G2930)&lt;0),"※金额不能填负数，方向反了就换一列填",IF($D2930="","※没填收支类别，分类报表会漏掉这一笔",IF(ISNA(MATCH($D2930,类别表,0)),"※收支类别不在【基础资料】的清单里",IF(AND($L2930="内部转账",$M2930=""),"△内部转账要在「对方账户」写上另一头",IF(AND($L2930="内部转账",$M2930=$C2930),"※对方账户跟本账户是同一个",IF(AND($L2930&lt;&gt;"内部转账",$M2930&lt;&gt;""),"△填了对方账户，但类别不是内部转账",IF($H2930&lt;0,"△这一笔之后该账户余额成负数了，核一下",""))))))))))))</f>
        <v/>
      </c>
    </row>
    <row r="2931">
      <c r="A2931" s="17">
        <f>IF($C2931="","",COUNTA($C$5:$C2931))</f>
        <v/>
      </c>
      <c r="B2931" s="20" t="n"/>
      <c r="C2931" s="18" t="n"/>
      <c r="D2931" s="18" t="n"/>
      <c r="E2931" s="26" t="n"/>
      <c r="F2931" s="19" t="n"/>
      <c r="G2931" s="19" t="n"/>
      <c r="H2931" s="27">
        <f>IF($C2931="","",ROUND(SUMIF(账户表,$C2931,账户期初)+SUMIFS($F$5:F2931,$C$5:C2931,$C2931)-SUMIFS($G$5:G2931,$C$5:C2931,$C2931),2))</f>
        <v/>
      </c>
      <c r="I2931" s="18" t="n"/>
      <c r="J2931" s="18" t="n"/>
      <c r="K2931" s="28">
        <f>IF($B2931="","",--TEXT($B2931,"yyyymm"))</f>
        <v/>
      </c>
      <c r="L2931" s="29">
        <f>IF($D2931="","",IFERROR(INDEX(类别属性,MATCH($D2931,类别表,0)),""))</f>
        <v/>
      </c>
      <c r="M2931" s="18" t="n"/>
      <c r="N2931" s="18" t="n"/>
      <c r="O2931" s="26" t="n"/>
      <c r="P2931" s="21">
        <f>IF($C2931="","",IF(ISNA(MATCH($C2931,账户表,0)),"※这个账户不在【基础资料】的账户档案里",IF($B2931="","※没填日期，这一笔不会进任何月份的报表",IF(AND($F2931&lt;&gt;"",$G2931&lt;&gt;""),"※收入和支出不能同时填",IF(AND(N($F2931)=0,N($G2931)=0),"※收入和支出都没填",IF(OR(N($F2931)&lt;0,N($G2931)&lt;0),"※金额不能填负数，方向反了就换一列填",IF($D2931="","※没填收支类别，分类报表会漏掉这一笔",IF(ISNA(MATCH($D2931,类别表,0)),"※收支类别不在【基础资料】的清单里",IF(AND($L2931="内部转账",$M2931=""),"△内部转账要在「对方账户」写上另一头",IF(AND($L2931="内部转账",$M2931=$C2931),"※对方账户跟本账户是同一个",IF(AND($L2931&lt;&gt;"内部转账",$M2931&lt;&gt;""),"△填了对方账户，但类别不是内部转账",IF($H2931&lt;0,"△这一笔之后该账户余额成负数了，核一下",""))))))))))))</f>
        <v/>
      </c>
    </row>
    <row r="2932">
      <c r="A2932" s="17">
        <f>IF($C2932="","",COUNTA($C$5:$C2932))</f>
        <v/>
      </c>
      <c r="B2932" s="20" t="n"/>
      <c r="C2932" s="18" t="n"/>
      <c r="D2932" s="18" t="n"/>
      <c r="E2932" s="26" t="n"/>
      <c r="F2932" s="19" t="n"/>
      <c r="G2932" s="19" t="n"/>
      <c r="H2932" s="27">
        <f>IF($C2932="","",ROUND(SUMIF(账户表,$C2932,账户期初)+SUMIFS($F$5:F2932,$C$5:C2932,$C2932)-SUMIFS($G$5:G2932,$C$5:C2932,$C2932),2))</f>
        <v/>
      </c>
      <c r="I2932" s="18" t="n"/>
      <c r="J2932" s="18" t="n"/>
      <c r="K2932" s="28">
        <f>IF($B2932="","",--TEXT($B2932,"yyyymm"))</f>
        <v/>
      </c>
      <c r="L2932" s="29">
        <f>IF($D2932="","",IFERROR(INDEX(类别属性,MATCH($D2932,类别表,0)),""))</f>
        <v/>
      </c>
      <c r="M2932" s="18" t="n"/>
      <c r="N2932" s="18" t="n"/>
      <c r="O2932" s="26" t="n"/>
      <c r="P2932" s="21">
        <f>IF($C2932="","",IF(ISNA(MATCH($C2932,账户表,0)),"※这个账户不在【基础资料】的账户档案里",IF($B2932="","※没填日期，这一笔不会进任何月份的报表",IF(AND($F2932&lt;&gt;"",$G2932&lt;&gt;""),"※收入和支出不能同时填",IF(AND(N($F2932)=0,N($G2932)=0),"※收入和支出都没填",IF(OR(N($F2932)&lt;0,N($G2932)&lt;0),"※金额不能填负数，方向反了就换一列填",IF($D2932="","※没填收支类别，分类报表会漏掉这一笔",IF(ISNA(MATCH($D2932,类别表,0)),"※收支类别不在【基础资料】的清单里",IF(AND($L2932="内部转账",$M2932=""),"△内部转账要在「对方账户」写上另一头",IF(AND($L2932="内部转账",$M2932=$C2932),"※对方账户跟本账户是同一个",IF(AND($L2932&lt;&gt;"内部转账",$M2932&lt;&gt;""),"△填了对方账户，但类别不是内部转账",IF($H2932&lt;0,"△这一笔之后该账户余额成负数了，核一下",""))))))))))))</f>
        <v/>
      </c>
    </row>
    <row r="2933">
      <c r="A2933" s="17">
        <f>IF($C2933="","",COUNTA($C$5:$C2933))</f>
        <v/>
      </c>
      <c r="B2933" s="20" t="n"/>
      <c r="C2933" s="18" t="n"/>
      <c r="D2933" s="18" t="n"/>
      <c r="E2933" s="26" t="n"/>
      <c r="F2933" s="19" t="n"/>
      <c r="G2933" s="19" t="n"/>
      <c r="H2933" s="27">
        <f>IF($C2933="","",ROUND(SUMIF(账户表,$C2933,账户期初)+SUMIFS($F$5:F2933,$C$5:C2933,$C2933)-SUMIFS($G$5:G2933,$C$5:C2933,$C2933),2))</f>
        <v/>
      </c>
      <c r="I2933" s="18" t="n"/>
      <c r="J2933" s="18" t="n"/>
      <c r="K2933" s="28">
        <f>IF($B2933="","",--TEXT($B2933,"yyyymm"))</f>
        <v/>
      </c>
      <c r="L2933" s="29">
        <f>IF($D2933="","",IFERROR(INDEX(类别属性,MATCH($D2933,类别表,0)),""))</f>
        <v/>
      </c>
      <c r="M2933" s="18" t="n"/>
      <c r="N2933" s="18" t="n"/>
      <c r="O2933" s="26" t="n"/>
      <c r="P2933" s="21">
        <f>IF($C2933="","",IF(ISNA(MATCH($C2933,账户表,0)),"※这个账户不在【基础资料】的账户档案里",IF($B2933="","※没填日期，这一笔不会进任何月份的报表",IF(AND($F2933&lt;&gt;"",$G2933&lt;&gt;""),"※收入和支出不能同时填",IF(AND(N($F2933)=0,N($G2933)=0),"※收入和支出都没填",IF(OR(N($F2933)&lt;0,N($G2933)&lt;0),"※金额不能填负数，方向反了就换一列填",IF($D2933="","※没填收支类别，分类报表会漏掉这一笔",IF(ISNA(MATCH($D2933,类别表,0)),"※收支类别不在【基础资料】的清单里",IF(AND($L2933="内部转账",$M2933=""),"△内部转账要在「对方账户」写上另一头",IF(AND($L2933="内部转账",$M2933=$C2933),"※对方账户跟本账户是同一个",IF(AND($L2933&lt;&gt;"内部转账",$M2933&lt;&gt;""),"△填了对方账户，但类别不是内部转账",IF($H2933&lt;0,"△这一笔之后该账户余额成负数了，核一下",""))))))))))))</f>
        <v/>
      </c>
    </row>
    <row r="2934">
      <c r="A2934" s="17">
        <f>IF($C2934="","",COUNTA($C$5:$C2934))</f>
        <v/>
      </c>
      <c r="B2934" s="20" t="n"/>
      <c r="C2934" s="18" t="n"/>
      <c r="D2934" s="18" t="n"/>
      <c r="E2934" s="26" t="n"/>
      <c r="F2934" s="19" t="n"/>
      <c r="G2934" s="19" t="n"/>
      <c r="H2934" s="27">
        <f>IF($C2934="","",ROUND(SUMIF(账户表,$C2934,账户期初)+SUMIFS($F$5:F2934,$C$5:C2934,$C2934)-SUMIFS($G$5:G2934,$C$5:C2934,$C2934),2))</f>
        <v/>
      </c>
      <c r="I2934" s="18" t="n"/>
      <c r="J2934" s="18" t="n"/>
      <c r="K2934" s="28">
        <f>IF($B2934="","",--TEXT($B2934,"yyyymm"))</f>
        <v/>
      </c>
      <c r="L2934" s="29">
        <f>IF($D2934="","",IFERROR(INDEX(类别属性,MATCH($D2934,类别表,0)),""))</f>
        <v/>
      </c>
      <c r="M2934" s="18" t="n"/>
      <c r="N2934" s="18" t="n"/>
      <c r="O2934" s="26" t="n"/>
      <c r="P2934" s="21">
        <f>IF($C2934="","",IF(ISNA(MATCH($C2934,账户表,0)),"※这个账户不在【基础资料】的账户档案里",IF($B2934="","※没填日期，这一笔不会进任何月份的报表",IF(AND($F2934&lt;&gt;"",$G2934&lt;&gt;""),"※收入和支出不能同时填",IF(AND(N($F2934)=0,N($G2934)=0),"※收入和支出都没填",IF(OR(N($F2934)&lt;0,N($G2934)&lt;0),"※金额不能填负数，方向反了就换一列填",IF($D2934="","※没填收支类别，分类报表会漏掉这一笔",IF(ISNA(MATCH($D2934,类别表,0)),"※收支类别不在【基础资料】的清单里",IF(AND($L2934="内部转账",$M2934=""),"△内部转账要在「对方账户」写上另一头",IF(AND($L2934="内部转账",$M2934=$C2934),"※对方账户跟本账户是同一个",IF(AND($L2934&lt;&gt;"内部转账",$M2934&lt;&gt;""),"△填了对方账户，但类别不是内部转账",IF($H2934&lt;0,"△这一笔之后该账户余额成负数了，核一下",""))))))))))))</f>
        <v/>
      </c>
    </row>
    <row r="2935">
      <c r="A2935" s="17">
        <f>IF($C2935="","",COUNTA($C$5:$C2935))</f>
        <v/>
      </c>
      <c r="B2935" s="20" t="n"/>
      <c r="C2935" s="18" t="n"/>
      <c r="D2935" s="18" t="n"/>
      <c r="E2935" s="26" t="n"/>
      <c r="F2935" s="19" t="n"/>
      <c r="G2935" s="19" t="n"/>
      <c r="H2935" s="27">
        <f>IF($C2935="","",ROUND(SUMIF(账户表,$C2935,账户期初)+SUMIFS($F$5:F2935,$C$5:C2935,$C2935)-SUMIFS($G$5:G2935,$C$5:C2935,$C2935),2))</f>
        <v/>
      </c>
      <c r="I2935" s="18" t="n"/>
      <c r="J2935" s="18" t="n"/>
      <c r="K2935" s="28">
        <f>IF($B2935="","",--TEXT($B2935,"yyyymm"))</f>
        <v/>
      </c>
      <c r="L2935" s="29">
        <f>IF($D2935="","",IFERROR(INDEX(类别属性,MATCH($D2935,类别表,0)),""))</f>
        <v/>
      </c>
      <c r="M2935" s="18" t="n"/>
      <c r="N2935" s="18" t="n"/>
      <c r="O2935" s="26" t="n"/>
      <c r="P2935" s="21">
        <f>IF($C2935="","",IF(ISNA(MATCH($C2935,账户表,0)),"※这个账户不在【基础资料】的账户档案里",IF($B2935="","※没填日期，这一笔不会进任何月份的报表",IF(AND($F2935&lt;&gt;"",$G2935&lt;&gt;""),"※收入和支出不能同时填",IF(AND(N($F2935)=0,N($G2935)=0),"※收入和支出都没填",IF(OR(N($F2935)&lt;0,N($G2935)&lt;0),"※金额不能填负数，方向反了就换一列填",IF($D2935="","※没填收支类别，分类报表会漏掉这一笔",IF(ISNA(MATCH($D2935,类别表,0)),"※收支类别不在【基础资料】的清单里",IF(AND($L2935="内部转账",$M2935=""),"△内部转账要在「对方账户」写上另一头",IF(AND($L2935="内部转账",$M2935=$C2935),"※对方账户跟本账户是同一个",IF(AND($L2935&lt;&gt;"内部转账",$M2935&lt;&gt;""),"△填了对方账户，但类别不是内部转账",IF($H2935&lt;0,"△这一笔之后该账户余额成负数了，核一下",""))))))))))))</f>
        <v/>
      </c>
    </row>
    <row r="2936">
      <c r="A2936" s="17">
        <f>IF($C2936="","",COUNTA($C$5:$C2936))</f>
        <v/>
      </c>
      <c r="B2936" s="20" t="n"/>
      <c r="C2936" s="18" t="n"/>
      <c r="D2936" s="18" t="n"/>
      <c r="E2936" s="26" t="n"/>
      <c r="F2936" s="19" t="n"/>
      <c r="G2936" s="19" t="n"/>
      <c r="H2936" s="27">
        <f>IF($C2936="","",ROUND(SUMIF(账户表,$C2936,账户期初)+SUMIFS($F$5:F2936,$C$5:C2936,$C2936)-SUMIFS($G$5:G2936,$C$5:C2936,$C2936),2))</f>
        <v/>
      </c>
      <c r="I2936" s="18" t="n"/>
      <c r="J2936" s="18" t="n"/>
      <c r="K2936" s="28">
        <f>IF($B2936="","",--TEXT($B2936,"yyyymm"))</f>
        <v/>
      </c>
      <c r="L2936" s="29">
        <f>IF($D2936="","",IFERROR(INDEX(类别属性,MATCH($D2936,类别表,0)),""))</f>
        <v/>
      </c>
      <c r="M2936" s="18" t="n"/>
      <c r="N2936" s="18" t="n"/>
      <c r="O2936" s="26" t="n"/>
      <c r="P2936" s="21">
        <f>IF($C2936="","",IF(ISNA(MATCH($C2936,账户表,0)),"※这个账户不在【基础资料】的账户档案里",IF($B2936="","※没填日期，这一笔不会进任何月份的报表",IF(AND($F2936&lt;&gt;"",$G2936&lt;&gt;""),"※收入和支出不能同时填",IF(AND(N($F2936)=0,N($G2936)=0),"※收入和支出都没填",IF(OR(N($F2936)&lt;0,N($G2936)&lt;0),"※金额不能填负数，方向反了就换一列填",IF($D2936="","※没填收支类别，分类报表会漏掉这一笔",IF(ISNA(MATCH($D2936,类别表,0)),"※收支类别不在【基础资料】的清单里",IF(AND($L2936="内部转账",$M2936=""),"△内部转账要在「对方账户」写上另一头",IF(AND($L2936="内部转账",$M2936=$C2936),"※对方账户跟本账户是同一个",IF(AND($L2936&lt;&gt;"内部转账",$M2936&lt;&gt;""),"△填了对方账户，但类别不是内部转账",IF($H2936&lt;0,"△这一笔之后该账户余额成负数了，核一下",""))))))))))))</f>
        <v/>
      </c>
    </row>
    <row r="2937">
      <c r="A2937" s="17">
        <f>IF($C2937="","",COUNTA($C$5:$C2937))</f>
        <v/>
      </c>
      <c r="B2937" s="20" t="n"/>
      <c r="C2937" s="18" t="n"/>
      <c r="D2937" s="18" t="n"/>
      <c r="E2937" s="26" t="n"/>
      <c r="F2937" s="19" t="n"/>
      <c r="G2937" s="19" t="n"/>
      <c r="H2937" s="27">
        <f>IF($C2937="","",ROUND(SUMIF(账户表,$C2937,账户期初)+SUMIFS($F$5:F2937,$C$5:C2937,$C2937)-SUMIFS($G$5:G2937,$C$5:C2937,$C2937),2))</f>
        <v/>
      </c>
      <c r="I2937" s="18" t="n"/>
      <c r="J2937" s="18" t="n"/>
      <c r="K2937" s="28">
        <f>IF($B2937="","",--TEXT($B2937,"yyyymm"))</f>
        <v/>
      </c>
      <c r="L2937" s="29">
        <f>IF($D2937="","",IFERROR(INDEX(类别属性,MATCH($D2937,类别表,0)),""))</f>
        <v/>
      </c>
      <c r="M2937" s="18" t="n"/>
      <c r="N2937" s="18" t="n"/>
      <c r="O2937" s="26" t="n"/>
      <c r="P2937" s="21">
        <f>IF($C2937="","",IF(ISNA(MATCH($C2937,账户表,0)),"※这个账户不在【基础资料】的账户档案里",IF($B2937="","※没填日期，这一笔不会进任何月份的报表",IF(AND($F2937&lt;&gt;"",$G2937&lt;&gt;""),"※收入和支出不能同时填",IF(AND(N($F2937)=0,N($G2937)=0),"※收入和支出都没填",IF(OR(N($F2937)&lt;0,N($G2937)&lt;0),"※金额不能填负数，方向反了就换一列填",IF($D2937="","※没填收支类别，分类报表会漏掉这一笔",IF(ISNA(MATCH($D2937,类别表,0)),"※收支类别不在【基础资料】的清单里",IF(AND($L2937="内部转账",$M2937=""),"△内部转账要在「对方账户」写上另一头",IF(AND($L2937="内部转账",$M2937=$C2937),"※对方账户跟本账户是同一个",IF(AND($L2937&lt;&gt;"内部转账",$M2937&lt;&gt;""),"△填了对方账户，但类别不是内部转账",IF($H2937&lt;0,"△这一笔之后该账户余额成负数了，核一下",""))))))))))))</f>
        <v/>
      </c>
    </row>
    <row r="2938">
      <c r="A2938" s="17">
        <f>IF($C2938="","",COUNTA($C$5:$C2938))</f>
        <v/>
      </c>
      <c r="B2938" s="20" t="n"/>
      <c r="C2938" s="18" t="n"/>
      <c r="D2938" s="18" t="n"/>
      <c r="E2938" s="26" t="n"/>
      <c r="F2938" s="19" t="n"/>
      <c r="G2938" s="19" t="n"/>
      <c r="H2938" s="27">
        <f>IF($C2938="","",ROUND(SUMIF(账户表,$C2938,账户期初)+SUMIFS($F$5:F2938,$C$5:C2938,$C2938)-SUMIFS($G$5:G2938,$C$5:C2938,$C2938),2))</f>
        <v/>
      </c>
      <c r="I2938" s="18" t="n"/>
      <c r="J2938" s="18" t="n"/>
      <c r="K2938" s="28">
        <f>IF($B2938="","",--TEXT($B2938,"yyyymm"))</f>
        <v/>
      </c>
      <c r="L2938" s="29">
        <f>IF($D2938="","",IFERROR(INDEX(类别属性,MATCH($D2938,类别表,0)),""))</f>
        <v/>
      </c>
      <c r="M2938" s="18" t="n"/>
      <c r="N2938" s="18" t="n"/>
      <c r="O2938" s="26" t="n"/>
      <c r="P2938" s="21">
        <f>IF($C2938="","",IF(ISNA(MATCH($C2938,账户表,0)),"※这个账户不在【基础资料】的账户档案里",IF($B2938="","※没填日期，这一笔不会进任何月份的报表",IF(AND($F2938&lt;&gt;"",$G2938&lt;&gt;""),"※收入和支出不能同时填",IF(AND(N($F2938)=0,N($G2938)=0),"※收入和支出都没填",IF(OR(N($F2938)&lt;0,N($G2938)&lt;0),"※金额不能填负数，方向反了就换一列填",IF($D2938="","※没填收支类别，分类报表会漏掉这一笔",IF(ISNA(MATCH($D2938,类别表,0)),"※收支类别不在【基础资料】的清单里",IF(AND($L2938="内部转账",$M2938=""),"△内部转账要在「对方账户」写上另一头",IF(AND($L2938="内部转账",$M2938=$C2938),"※对方账户跟本账户是同一个",IF(AND($L2938&lt;&gt;"内部转账",$M2938&lt;&gt;""),"△填了对方账户，但类别不是内部转账",IF($H2938&lt;0,"△这一笔之后该账户余额成负数了，核一下",""))))))))))))</f>
        <v/>
      </c>
    </row>
    <row r="2939">
      <c r="A2939" s="17">
        <f>IF($C2939="","",COUNTA($C$5:$C2939))</f>
        <v/>
      </c>
      <c r="B2939" s="20" t="n"/>
      <c r="C2939" s="18" t="n"/>
      <c r="D2939" s="18" t="n"/>
      <c r="E2939" s="26" t="n"/>
      <c r="F2939" s="19" t="n"/>
      <c r="G2939" s="19" t="n"/>
      <c r="H2939" s="27">
        <f>IF($C2939="","",ROUND(SUMIF(账户表,$C2939,账户期初)+SUMIFS($F$5:F2939,$C$5:C2939,$C2939)-SUMIFS($G$5:G2939,$C$5:C2939,$C2939),2))</f>
        <v/>
      </c>
      <c r="I2939" s="18" t="n"/>
      <c r="J2939" s="18" t="n"/>
      <c r="K2939" s="28">
        <f>IF($B2939="","",--TEXT($B2939,"yyyymm"))</f>
        <v/>
      </c>
      <c r="L2939" s="29">
        <f>IF($D2939="","",IFERROR(INDEX(类别属性,MATCH($D2939,类别表,0)),""))</f>
        <v/>
      </c>
      <c r="M2939" s="18" t="n"/>
      <c r="N2939" s="18" t="n"/>
      <c r="O2939" s="26" t="n"/>
      <c r="P2939" s="21">
        <f>IF($C2939="","",IF(ISNA(MATCH($C2939,账户表,0)),"※这个账户不在【基础资料】的账户档案里",IF($B2939="","※没填日期，这一笔不会进任何月份的报表",IF(AND($F2939&lt;&gt;"",$G2939&lt;&gt;""),"※收入和支出不能同时填",IF(AND(N($F2939)=0,N($G2939)=0),"※收入和支出都没填",IF(OR(N($F2939)&lt;0,N($G2939)&lt;0),"※金额不能填负数，方向反了就换一列填",IF($D2939="","※没填收支类别，分类报表会漏掉这一笔",IF(ISNA(MATCH($D2939,类别表,0)),"※收支类别不在【基础资料】的清单里",IF(AND($L2939="内部转账",$M2939=""),"△内部转账要在「对方账户」写上另一头",IF(AND($L2939="内部转账",$M2939=$C2939),"※对方账户跟本账户是同一个",IF(AND($L2939&lt;&gt;"内部转账",$M2939&lt;&gt;""),"△填了对方账户，但类别不是内部转账",IF($H2939&lt;0,"△这一笔之后该账户余额成负数了，核一下",""))))))))))))</f>
        <v/>
      </c>
    </row>
    <row r="2940">
      <c r="A2940" s="17">
        <f>IF($C2940="","",COUNTA($C$5:$C2940))</f>
        <v/>
      </c>
      <c r="B2940" s="20" t="n"/>
      <c r="C2940" s="18" t="n"/>
      <c r="D2940" s="18" t="n"/>
      <c r="E2940" s="26" t="n"/>
      <c r="F2940" s="19" t="n"/>
      <c r="G2940" s="19" t="n"/>
      <c r="H2940" s="27">
        <f>IF($C2940="","",ROUND(SUMIF(账户表,$C2940,账户期初)+SUMIFS($F$5:F2940,$C$5:C2940,$C2940)-SUMIFS($G$5:G2940,$C$5:C2940,$C2940),2))</f>
        <v/>
      </c>
      <c r="I2940" s="18" t="n"/>
      <c r="J2940" s="18" t="n"/>
      <c r="K2940" s="28">
        <f>IF($B2940="","",--TEXT($B2940,"yyyymm"))</f>
        <v/>
      </c>
      <c r="L2940" s="29">
        <f>IF($D2940="","",IFERROR(INDEX(类别属性,MATCH($D2940,类别表,0)),""))</f>
        <v/>
      </c>
      <c r="M2940" s="18" t="n"/>
      <c r="N2940" s="18" t="n"/>
      <c r="O2940" s="26" t="n"/>
      <c r="P2940" s="21">
        <f>IF($C2940="","",IF(ISNA(MATCH($C2940,账户表,0)),"※这个账户不在【基础资料】的账户档案里",IF($B2940="","※没填日期，这一笔不会进任何月份的报表",IF(AND($F2940&lt;&gt;"",$G2940&lt;&gt;""),"※收入和支出不能同时填",IF(AND(N($F2940)=0,N($G2940)=0),"※收入和支出都没填",IF(OR(N($F2940)&lt;0,N($G2940)&lt;0),"※金额不能填负数，方向反了就换一列填",IF($D2940="","※没填收支类别，分类报表会漏掉这一笔",IF(ISNA(MATCH($D2940,类别表,0)),"※收支类别不在【基础资料】的清单里",IF(AND($L2940="内部转账",$M2940=""),"△内部转账要在「对方账户」写上另一头",IF(AND($L2940="内部转账",$M2940=$C2940),"※对方账户跟本账户是同一个",IF(AND($L2940&lt;&gt;"内部转账",$M2940&lt;&gt;""),"△填了对方账户，但类别不是内部转账",IF($H2940&lt;0,"△这一笔之后该账户余额成负数了，核一下",""))))))))))))</f>
        <v/>
      </c>
    </row>
    <row r="2941">
      <c r="A2941" s="17">
        <f>IF($C2941="","",COUNTA($C$5:$C2941))</f>
        <v/>
      </c>
      <c r="B2941" s="20" t="n"/>
      <c r="C2941" s="18" t="n"/>
      <c r="D2941" s="18" t="n"/>
      <c r="E2941" s="26" t="n"/>
      <c r="F2941" s="19" t="n"/>
      <c r="G2941" s="19" t="n"/>
      <c r="H2941" s="27">
        <f>IF($C2941="","",ROUND(SUMIF(账户表,$C2941,账户期初)+SUMIFS($F$5:F2941,$C$5:C2941,$C2941)-SUMIFS($G$5:G2941,$C$5:C2941,$C2941),2))</f>
        <v/>
      </c>
      <c r="I2941" s="18" t="n"/>
      <c r="J2941" s="18" t="n"/>
      <c r="K2941" s="28">
        <f>IF($B2941="","",--TEXT($B2941,"yyyymm"))</f>
        <v/>
      </c>
      <c r="L2941" s="29">
        <f>IF($D2941="","",IFERROR(INDEX(类别属性,MATCH($D2941,类别表,0)),""))</f>
        <v/>
      </c>
      <c r="M2941" s="18" t="n"/>
      <c r="N2941" s="18" t="n"/>
      <c r="O2941" s="26" t="n"/>
      <c r="P2941" s="21">
        <f>IF($C2941="","",IF(ISNA(MATCH($C2941,账户表,0)),"※这个账户不在【基础资料】的账户档案里",IF($B2941="","※没填日期，这一笔不会进任何月份的报表",IF(AND($F2941&lt;&gt;"",$G2941&lt;&gt;""),"※收入和支出不能同时填",IF(AND(N($F2941)=0,N($G2941)=0),"※收入和支出都没填",IF(OR(N($F2941)&lt;0,N($G2941)&lt;0),"※金额不能填负数，方向反了就换一列填",IF($D2941="","※没填收支类别，分类报表会漏掉这一笔",IF(ISNA(MATCH($D2941,类别表,0)),"※收支类别不在【基础资料】的清单里",IF(AND($L2941="内部转账",$M2941=""),"△内部转账要在「对方账户」写上另一头",IF(AND($L2941="内部转账",$M2941=$C2941),"※对方账户跟本账户是同一个",IF(AND($L2941&lt;&gt;"内部转账",$M2941&lt;&gt;""),"△填了对方账户，但类别不是内部转账",IF($H2941&lt;0,"△这一笔之后该账户余额成负数了，核一下",""))))))))))))</f>
        <v/>
      </c>
    </row>
    <row r="2942">
      <c r="A2942" s="17">
        <f>IF($C2942="","",COUNTA($C$5:$C2942))</f>
        <v/>
      </c>
      <c r="B2942" s="20" t="n"/>
      <c r="C2942" s="18" t="n"/>
      <c r="D2942" s="18" t="n"/>
      <c r="E2942" s="26" t="n"/>
      <c r="F2942" s="19" t="n"/>
      <c r="G2942" s="19" t="n"/>
      <c r="H2942" s="27">
        <f>IF($C2942="","",ROUND(SUMIF(账户表,$C2942,账户期初)+SUMIFS($F$5:F2942,$C$5:C2942,$C2942)-SUMIFS($G$5:G2942,$C$5:C2942,$C2942),2))</f>
        <v/>
      </c>
      <c r="I2942" s="18" t="n"/>
      <c r="J2942" s="18" t="n"/>
      <c r="K2942" s="28">
        <f>IF($B2942="","",--TEXT($B2942,"yyyymm"))</f>
        <v/>
      </c>
      <c r="L2942" s="29">
        <f>IF($D2942="","",IFERROR(INDEX(类别属性,MATCH($D2942,类别表,0)),""))</f>
        <v/>
      </c>
      <c r="M2942" s="18" t="n"/>
      <c r="N2942" s="18" t="n"/>
      <c r="O2942" s="26" t="n"/>
      <c r="P2942" s="21">
        <f>IF($C2942="","",IF(ISNA(MATCH($C2942,账户表,0)),"※这个账户不在【基础资料】的账户档案里",IF($B2942="","※没填日期，这一笔不会进任何月份的报表",IF(AND($F2942&lt;&gt;"",$G2942&lt;&gt;""),"※收入和支出不能同时填",IF(AND(N($F2942)=0,N($G2942)=0),"※收入和支出都没填",IF(OR(N($F2942)&lt;0,N($G2942)&lt;0),"※金额不能填负数，方向反了就换一列填",IF($D2942="","※没填收支类别，分类报表会漏掉这一笔",IF(ISNA(MATCH($D2942,类别表,0)),"※收支类别不在【基础资料】的清单里",IF(AND($L2942="内部转账",$M2942=""),"△内部转账要在「对方账户」写上另一头",IF(AND($L2942="内部转账",$M2942=$C2942),"※对方账户跟本账户是同一个",IF(AND($L2942&lt;&gt;"内部转账",$M2942&lt;&gt;""),"△填了对方账户，但类别不是内部转账",IF($H2942&lt;0,"△这一笔之后该账户余额成负数了，核一下",""))))))))))))</f>
        <v/>
      </c>
    </row>
    <row r="2943">
      <c r="A2943" s="17">
        <f>IF($C2943="","",COUNTA($C$5:$C2943))</f>
        <v/>
      </c>
      <c r="B2943" s="20" t="n"/>
      <c r="C2943" s="18" t="n"/>
      <c r="D2943" s="18" t="n"/>
      <c r="E2943" s="26" t="n"/>
      <c r="F2943" s="19" t="n"/>
      <c r="G2943" s="19" t="n"/>
      <c r="H2943" s="27">
        <f>IF($C2943="","",ROUND(SUMIF(账户表,$C2943,账户期初)+SUMIFS($F$5:F2943,$C$5:C2943,$C2943)-SUMIFS($G$5:G2943,$C$5:C2943,$C2943),2))</f>
        <v/>
      </c>
      <c r="I2943" s="18" t="n"/>
      <c r="J2943" s="18" t="n"/>
      <c r="K2943" s="28">
        <f>IF($B2943="","",--TEXT($B2943,"yyyymm"))</f>
        <v/>
      </c>
      <c r="L2943" s="29">
        <f>IF($D2943="","",IFERROR(INDEX(类别属性,MATCH($D2943,类别表,0)),""))</f>
        <v/>
      </c>
      <c r="M2943" s="18" t="n"/>
      <c r="N2943" s="18" t="n"/>
      <c r="O2943" s="26" t="n"/>
      <c r="P2943" s="21">
        <f>IF($C2943="","",IF(ISNA(MATCH($C2943,账户表,0)),"※这个账户不在【基础资料】的账户档案里",IF($B2943="","※没填日期，这一笔不会进任何月份的报表",IF(AND($F2943&lt;&gt;"",$G2943&lt;&gt;""),"※收入和支出不能同时填",IF(AND(N($F2943)=0,N($G2943)=0),"※收入和支出都没填",IF(OR(N($F2943)&lt;0,N($G2943)&lt;0),"※金额不能填负数，方向反了就换一列填",IF($D2943="","※没填收支类别，分类报表会漏掉这一笔",IF(ISNA(MATCH($D2943,类别表,0)),"※收支类别不在【基础资料】的清单里",IF(AND($L2943="内部转账",$M2943=""),"△内部转账要在「对方账户」写上另一头",IF(AND($L2943="内部转账",$M2943=$C2943),"※对方账户跟本账户是同一个",IF(AND($L2943&lt;&gt;"内部转账",$M2943&lt;&gt;""),"△填了对方账户，但类别不是内部转账",IF($H2943&lt;0,"△这一笔之后该账户余额成负数了，核一下",""))))))))))))</f>
        <v/>
      </c>
    </row>
    <row r="2944">
      <c r="A2944" s="17">
        <f>IF($C2944="","",COUNTA($C$5:$C2944))</f>
        <v/>
      </c>
      <c r="B2944" s="20" t="n"/>
      <c r="C2944" s="18" t="n"/>
      <c r="D2944" s="18" t="n"/>
      <c r="E2944" s="26" t="n"/>
      <c r="F2944" s="19" t="n"/>
      <c r="G2944" s="19" t="n"/>
      <c r="H2944" s="27">
        <f>IF($C2944="","",ROUND(SUMIF(账户表,$C2944,账户期初)+SUMIFS($F$5:F2944,$C$5:C2944,$C2944)-SUMIFS($G$5:G2944,$C$5:C2944,$C2944),2))</f>
        <v/>
      </c>
      <c r="I2944" s="18" t="n"/>
      <c r="J2944" s="18" t="n"/>
      <c r="K2944" s="28">
        <f>IF($B2944="","",--TEXT($B2944,"yyyymm"))</f>
        <v/>
      </c>
      <c r="L2944" s="29">
        <f>IF($D2944="","",IFERROR(INDEX(类别属性,MATCH($D2944,类别表,0)),""))</f>
        <v/>
      </c>
      <c r="M2944" s="18" t="n"/>
      <c r="N2944" s="18" t="n"/>
      <c r="O2944" s="26" t="n"/>
      <c r="P2944" s="21">
        <f>IF($C2944="","",IF(ISNA(MATCH($C2944,账户表,0)),"※这个账户不在【基础资料】的账户档案里",IF($B2944="","※没填日期，这一笔不会进任何月份的报表",IF(AND($F2944&lt;&gt;"",$G2944&lt;&gt;""),"※收入和支出不能同时填",IF(AND(N($F2944)=0,N($G2944)=0),"※收入和支出都没填",IF(OR(N($F2944)&lt;0,N($G2944)&lt;0),"※金额不能填负数，方向反了就换一列填",IF($D2944="","※没填收支类别，分类报表会漏掉这一笔",IF(ISNA(MATCH($D2944,类别表,0)),"※收支类别不在【基础资料】的清单里",IF(AND($L2944="内部转账",$M2944=""),"△内部转账要在「对方账户」写上另一头",IF(AND($L2944="内部转账",$M2944=$C2944),"※对方账户跟本账户是同一个",IF(AND($L2944&lt;&gt;"内部转账",$M2944&lt;&gt;""),"△填了对方账户，但类别不是内部转账",IF($H2944&lt;0,"△这一笔之后该账户余额成负数了，核一下",""))))))))))))</f>
        <v/>
      </c>
    </row>
    <row r="2945">
      <c r="A2945" s="17">
        <f>IF($C2945="","",COUNTA($C$5:$C2945))</f>
        <v/>
      </c>
      <c r="B2945" s="20" t="n"/>
      <c r="C2945" s="18" t="n"/>
      <c r="D2945" s="18" t="n"/>
      <c r="E2945" s="26" t="n"/>
      <c r="F2945" s="19" t="n"/>
      <c r="G2945" s="19" t="n"/>
      <c r="H2945" s="27">
        <f>IF($C2945="","",ROUND(SUMIF(账户表,$C2945,账户期初)+SUMIFS($F$5:F2945,$C$5:C2945,$C2945)-SUMIFS($G$5:G2945,$C$5:C2945,$C2945),2))</f>
        <v/>
      </c>
      <c r="I2945" s="18" t="n"/>
      <c r="J2945" s="18" t="n"/>
      <c r="K2945" s="28">
        <f>IF($B2945="","",--TEXT($B2945,"yyyymm"))</f>
        <v/>
      </c>
      <c r="L2945" s="29">
        <f>IF($D2945="","",IFERROR(INDEX(类别属性,MATCH($D2945,类别表,0)),""))</f>
        <v/>
      </c>
      <c r="M2945" s="18" t="n"/>
      <c r="N2945" s="18" t="n"/>
      <c r="O2945" s="26" t="n"/>
      <c r="P2945" s="21">
        <f>IF($C2945="","",IF(ISNA(MATCH($C2945,账户表,0)),"※这个账户不在【基础资料】的账户档案里",IF($B2945="","※没填日期，这一笔不会进任何月份的报表",IF(AND($F2945&lt;&gt;"",$G2945&lt;&gt;""),"※收入和支出不能同时填",IF(AND(N($F2945)=0,N($G2945)=0),"※收入和支出都没填",IF(OR(N($F2945)&lt;0,N($G2945)&lt;0),"※金额不能填负数，方向反了就换一列填",IF($D2945="","※没填收支类别，分类报表会漏掉这一笔",IF(ISNA(MATCH($D2945,类别表,0)),"※收支类别不在【基础资料】的清单里",IF(AND($L2945="内部转账",$M2945=""),"△内部转账要在「对方账户」写上另一头",IF(AND($L2945="内部转账",$M2945=$C2945),"※对方账户跟本账户是同一个",IF(AND($L2945&lt;&gt;"内部转账",$M2945&lt;&gt;""),"△填了对方账户，但类别不是内部转账",IF($H2945&lt;0,"△这一笔之后该账户余额成负数了，核一下",""))))))))))))</f>
        <v/>
      </c>
    </row>
    <row r="2946">
      <c r="A2946" s="17">
        <f>IF($C2946="","",COUNTA($C$5:$C2946))</f>
        <v/>
      </c>
      <c r="B2946" s="20" t="n"/>
      <c r="C2946" s="18" t="n"/>
      <c r="D2946" s="18" t="n"/>
      <c r="E2946" s="26" t="n"/>
      <c r="F2946" s="19" t="n"/>
      <c r="G2946" s="19" t="n"/>
      <c r="H2946" s="27">
        <f>IF($C2946="","",ROUND(SUMIF(账户表,$C2946,账户期初)+SUMIFS($F$5:F2946,$C$5:C2946,$C2946)-SUMIFS($G$5:G2946,$C$5:C2946,$C2946),2))</f>
        <v/>
      </c>
      <c r="I2946" s="18" t="n"/>
      <c r="J2946" s="18" t="n"/>
      <c r="K2946" s="28">
        <f>IF($B2946="","",--TEXT($B2946,"yyyymm"))</f>
        <v/>
      </c>
      <c r="L2946" s="29">
        <f>IF($D2946="","",IFERROR(INDEX(类别属性,MATCH($D2946,类别表,0)),""))</f>
        <v/>
      </c>
      <c r="M2946" s="18" t="n"/>
      <c r="N2946" s="18" t="n"/>
      <c r="O2946" s="26" t="n"/>
      <c r="P2946" s="21">
        <f>IF($C2946="","",IF(ISNA(MATCH($C2946,账户表,0)),"※这个账户不在【基础资料】的账户档案里",IF($B2946="","※没填日期，这一笔不会进任何月份的报表",IF(AND($F2946&lt;&gt;"",$G2946&lt;&gt;""),"※收入和支出不能同时填",IF(AND(N($F2946)=0,N($G2946)=0),"※收入和支出都没填",IF(OR(N($F2946)&lt;0,N($G2946)&lt;0),"※金额不能填负数，方向反了就换一列填",IF($D2946="","※没填收支类别，分类报表会漏掉这一笔",IF(ISNA(MATCH($D2946,类别表,0)),"※收支类别不在【基础资料】的清单里",IF(AND($L2946="内部转账",$M2946=""),"△内部转账要在「对方账户」写上另一头",IF(AND($L2946="内部转账",$M2946=$C2946),"※对方账户跟本账户是同一个",IF(AND($L2946&lt;&gt;"内部转账",$M2946&lt;&gt;""),"△填了对方账户，但类别不是内部转账",IF($H2946&lt;0,"△这一笔之后该账户余额成负数了，核一下",""))))))))))))</f>
        <v/>
      </c>
    </row>
    <row r="2947">
      <c r="A2947" s="17">
        <f>IF($C2947="","",COUNTA($C$5:$C2947))</f>
        <v/>
      </c>
      <c r="B2947" s="20" t="n"/>
      <c r="C2947" s="18" t="n"/>
      <c r="D2947" s="18" t="n"/>
      <c r="E2947" s="26" t="n"/>
      <c r="F2947" s="19" t="n"/>
      <c r="G2947" s="19" t="n"/>
      <c r="H2947" s="27">
        <f>IF($C2947="","",ROUND(SUMIF(账户表,$C2947,账户期初)+SUMIFS($F$5:F2947,$C$5:C2947,$C2947)-SUMIFS($G$5:G2947,$C$5:C2947,$C2947),2))</f>
        <v/>
      </c>
      <c r="I2947" s="18" t="n"/>
      <c r="J2947" s="18" t="n"/>
      <c r="K2947" s="28">
        <f>IF($B2947="","",--TEXT($B2947,"yyyymm"))</f>
        <v/>
      </c>
      <c r="L2947" s="29">
        <f>IF($D2947="","",IFERROR(INDEX(类别属性,MATCH($D2947,类别表,0)),""))</f>
        <v/>
      </c>
      <c r="M2947" s="18" t="n"/>
      <c r="N2947" s="18" t="n"/>
      <c r="O2947" s="26" t="n"/>
      <c r="P2947" s="21">
        <f>IF($C2947="","",IF(ISNA(MATCH($C2947,账户表,0)),"※这个账户不在【基础资料】的账户档案里",IF($B2947="","※没填日期，这一笔不会进任何月份的报表",IF(AND($F2947&lt;&gt;"",$G2947&lt;&gt;""),"※收入和支出不能同时填",IF(AND(N($F2947)=0,N($G2947)=0),"※收入和支出都没填",IF(OR(N($F2947)&lt;0,N($G2947)&lt;0),"※金额不能填负数，方向反了就换一列填",IF($D2947="","※没填收支类别，分类报表会漏掉这一笔",IF(ISNA(MATCH($D2947,类别表,0)),"※收支类别不在【基础资料】的清单里",IF(AND($L2947="内部转账",$M2947=""),"△内部转账要在「对方账户」写上另一头",IF(AND($L2947="内部转账",$M2947=$C2947),"※对方账户跟本账户是同一个",IF(AND($L2947&lt;&gt;"内部转账",$M2947&lt;&gt;""),"△填了对方账户，但类别不是内部转账",IF($H2947&lt;0,"△这一笔之后该账户余额成负数了，核一下",""))))))))))))</f>
        <v/>
      </c>
    </row>
    <row r="2948">
      <c r="A2948" s="17">
        <f>IF($C2948="","",COUNTA($C$5:$C2948))</f>
        <v/>
      </c>
      <c r="B2948" s="20" t="n"/>
      <c r="C2948" s="18" t="n"/>
      <c r="D2948" s="18" t="n"/>
      <c r="E2948" s="26" t="n"/>
      <c r="F2948" s="19" t="n"/>
      <c r="G2948" s="19" t="n"/>
      <c r="H2948" s="27">
        <f>IF($C2948="","",ROUND(SUMIF(账户表,$C2948,账户期初)+SUMIFS($F$5:F2948,$C$5:C2948,$C2948)-SUMIFS($G$5:G2948,$C$5:C2948,$C2948),2))</f>
        <v/>
      </c>
      <c r="I2948" s="18" t="n"/>
      <c r="J2948" s="18" t="n"/>
      <c r="K2948" s="28">
        <f>IF($B2948="","",--TEXT($B2948,"yyyymm"))</f>
        <v/>
      </c>
      <c r="L2948" s="29">
        <f>IF($D2948="","",IFERROR(INDEX(类别属性,MATCH($D2948,类别表,0)),""))</f>
        <v/>
      </c>
      <c r="M2948" s="18" t="n"/>
      <c r="N2948" s="18" t="n"/>
      <c r="O2948" s="26" t="n"/>
      <c r="P2948" s="21">
        <f>IF($C2948="","",IF(ISNA(MATCH($C2948,账户表,0)),"※这个账户不在【基础资料】的账户档案里",IF($B2948="","※没填日期，这一笔不会进任何月份的报表",IF(AND($F2948&lt;&gt;"",$G2948&lt;&gt;""),"※收入和支出不能同时填",IF(AND(N($F2948)=0,N($G2948)=0),"※收入和支出都没填",IF(OR(N($F2948)&lt;0,N($G2948)&lt;0),"※金额不能填负数，方向反了就换一列填",IF($D2948="","※没填收支类别，分类报表会漏掉这一笔",IF(ISNA(MATCH($D2948,类别表,0)),"※收支类别不在【基础资料】的清单里",IF(AND($L2948="内部转账",$M2948=""),"△内部转账要在「对方账户」写上另一头",IF(AND($L2948="内部转账",$M2948=$C2948),"※对方账户跟本账户是同一个",IF(AND($L2948&lt;&gt;"内部转账",$M2948&lt;&gt;""),"△填了对方账户，但类别不是内部转账",IF($H2948&lt;0,"△这一笔之后该账户余额成负数了，核一下",""))))))))))))</f>
        <v/>
      </c>
    </row>
    <row r="2949">
      <c r="A2949" s="17">
        <f>IF($C2949="","",COUNTA($C$5:$C2949))</f>
        <v/>
      </c>
      <c r="B2949" s="20" t="n"/>
      <c r="C2949" s="18" t="n"/>
      <c r="D2949" s="18" t="n"/>
      <c r="E2949" s="26" t="n"/>
      <c r="F2949" s="19" t="n"/>
      <c r="G2949" s="19" t="n"/>
      <c r="H2949" s="27">
        <f>IF($C2949="","",ROUND(SUMIF(账户表,$C2949,账户期初)+SUMIFS($F$5:F2949,$C$5:C2949,$C2949)-SUMIFS($G$5:G2949,$C$5:C2949,$C2949),2))</f>
        <v/>
      </c>
      <c r="I2949" s="18" t="n"/>
      <c r="J2949" s="18" t="n"/>
      <c r="K2949" s="28">
        <f>IF($B2949="","",--TEXT($B2949,"yyyymm"))</f>
        <v/>
      </c>
      <c r="L2949" s="29">
        <f>IF($D2949="","",IFERROR(INDEX(类别属性,MATCH($D2949,类别表,0)),""))</f>
        <v/>
      </c>
      <c r="M2949" s="18" t="n"/>
      <c r="N2949" s="18" t="n"/>
      <c r="O2949" s="26" t="n"/>
      <c r="P2949" s="21">
        <f>IF($C2949="","",IF(ISNA(MATCH($C2949,账户表,0)),"※这个账户不在【基础资料】的账户档案里",IF($B2949="","※没填日期，这一笔不会进任何月份的报表",IF(AND($F2949&lt;&gt;"",$G2949&lt;&gt;""),"※收入和支出不能同时填",IF(AND(N($F2949)=0,N($G2949)=0),"※收入和支出都没填",IF(OR(N($F2949)&lt;0,N($G2949)&lt;0),"※金额不能填负数，方向反了就换一列填",IF($D2949="","※没填收支类别，分类报表会漏掉这一笔",IF(ISNA(MATCH($D2949,类别表,0)),"※收支类别不在【基础资料】的清单里",IF(AND($L2949="内部转账",$M2949=""),"△内部转账要在「对方账户」写上另一头",IF(AND($L2949="内部转账",$M2949=$C2949),"※对方账户跟本账户是同一个",IF(AND($L2949&lt;&gt;"内部转账",$M2949&lt;&gt;""),"△填了对方账户，但类别不是内部转账",IF($H2949&lt;0,"△这一笔之后该账户余额成负数了，核一下",""))))))))))))</f>
        <v/>
      </c>
    </row>
    <row r="2950">
      <c r="A2950" s="17">
        <f>IF($C2950="","",COUNTA($C$5:$C2950))</f>
        <v/>
      </c>
      <c r="B2950" s="20" t="n"/>
      <c r="C2950" s="18" t="n"/>
      <c r="D2950" s="18" t="n"/>
      <c r="E2950" s="26" t="n"/>
      <c r="F2950" s="19" t="n"/>
      <c r="G2950" s="19" t="n"/>
      <c r="H2950" s="27">
        <f>IF($C2950="","",ROUND(SUMIF(账户表,$C2950,账户期初)+SUMIFS($F$5:F2950,$C$5:C2950,$C2950)-SUMIFS($G$5:G2950,$C$5:C2950,$C2950),2))</f>
        <v/>
      </c>
      <c r="I2950" s="18" t="n"/>
      <c r="J2950" s="18" t="n"/>
      <c r="K2950" s="28">
        <f>IF($B2950="","",--TEXT($B2950,"yyyymm"))</f>
        <v/>
      </c>
      <c r="L2950" s="29">
        <f>IF($D2950="","",IFERROR(INDEX(类别属性,MATCH($D2950,类别表,0)),""))</f>
        <v/>
      </c>
      <c r="M2950" s="18" t="n"/>
      <c r="N2950" s="18" t="n"/>
      <c r="O2950" s="26" t="n"/>
      <c r="P2950" s="21">
        <f>IF($C2950="","",IF(ISNA(MATCH($C2950,账户表,0)),"※这个账户不在【基础资料】的账户档案里",IF($B2950="","※没填日期，这一笔不会进任何月份的报表",IF(AND($F2950&lt;&gt;"",$G2950&lt;&gt;""),"※收入和支出不能同时填",IF(AND(N($F2950)=0,N($G2950)=0),"※收入和支出都没填",IF(OR(N($F2950)&lt;0,N($G2950)&lt;0),"※金额不能填负数，方向反了就换一列填",IF($D2950="","※没填收支类别，分类报表会漏掉这一笔",IF(ISNA(MATCH($D2950,类别表,0)),"※收支类别不在【基础资料】的清单里",IF(AND($L2950="内部转账",$M2950=""),"△内部转账要在「对方账户」写上另一头",IF(AND($L2950="内部转账",$M2950=$C2950),"※对方账户跟本账户是同一个",IF(AND($L2950&lt;&gt;"内部转账",$M2950&lt;&gt;""),"△填了对方账户，但类别不是内部转账",IF($H2950&lt;0,"△这一笔之后该账户余额成负数了，核一下",""))))))))))))</f>
        <v/>
      </c>
    </row>
    <row r="2951">
      <c r="A2951" s="17">
        <f>IF($C2951="","",COUNTA($C$5:$C2951))</f>
        <v/>
      </c>
      <c r="B2951" s="20" t="n"/>
      <c r="C2951" s="18" t="n"/>
      <c r="D2951" s="18" t="n"/>
      <c r="E2951" s="26" t="n"/>
      <c r="F2951" s="19" t="n"/>
      <c r="G2951" s="19" t="n"/>
      <c r="H2951" s="27">
        <f>IF($C2951="","",ROUND(SUMIF(账户表,$C2951,账户期初)+SUMIFS($F$5:F2951,$C$5:C2951,$C2951)-SUMIFS($G$5:G2951,$C$5:C2951,$C2951),2))</f>
        <v/>
      </c>
      <c r="I2951" s="18" t="n"/>
      <c r="J2951" s="18" t="n"/>
      <c r="K2951" s="28">
        <f>IF($B2951="","",--TEXT($B2951,"yyyymm"))</f>
        <v/>
      </c>
      <c r="L2951" s="29">
        <f>IF($D2951="","",IFERROR(INDEX(类别属性,MATCH($D2951,类别表,0)),""))</f>
        <v/>
      </c>
      <c r="M2951" s="18" t="n"/>
      <c r="N2951" s="18" t="n"/>
      <c r="O2951" s="26" t="n"/>
      <c r="P2951" s="21">
        <f>IF($C2951="","",IF(ISNA(MATCH($C2951,账户表,0)),"※这个账户不在【基础资料】的账户档案里",IF($B2951="","※没填日期，这一笔不会进任何月份的报表",IF(AND($F2951&lt;&gt;"",$G2951&lt;&gt;""),"※收入和支出不能同时填",IF(AND(N($F2951)=0,N($G2951)=0),"※收入和支出都没填",IF(OR(N($F2951)&lt;0,N($G2951)&lt;0),"※金额不能填负数，方向反了就换一列填",IF($D2951="","※没填收支类别，分类报表会漏掉这一笔",IF(ISNA(MATCH($D2951,类别表,0)),"※收支类别不在【基础资料】的清单里",IF(AND($L2951="内部转账",$M2951=""),"△内部转账要在「对方账户」写上另一头",IF(AND($L2951="内部转账",$M2951=$C2951),"※对方账户跟本账户是同一个",IF(AND($L2951&lt;&gt;"内部转账",$M2951&lt;&gt;""),"△填了对方账户，但类别不是内部转账",IF($H2951&lt;0,"△这一笔之后该账户余额成负数了，核一下",""))))))))))))</f>
        <v/>
      </c>
    </row>
    <row r="2952">
      <c r="A2952" s="17">
        <f>IF($C2952="","",COUNTA($C$5:$C2952))</f>
        <v/>
      </c>
      <c r="B2952" s="20" t="n"/>
      <c r="C2952" s="18" t="n"/>
      <c r="D2952" s="18" t="n"/>
      <c r="E2952" s="26" t="n"/>
      <c r="F2952" s="19" t="n"/>
      <c r="G2952" s="19" t="n"/>
      <c r="H2952" s="27">
        <f>IF($C2952="","",ROUND(SUMIF(账户表,$C2952,账户期初)+SUMIFS($F$5:F2952,$C$5:C2952,$C2952)-SUMIFS($G$5:G2952,$C$5:C2952,$C2952),2))</f>
        <v/>
      </c>
      <c r="I2952" s="18" t="n"/>
      <c r="J2952" s="18" t="n"/>
      <c r="K2952" s="28">
        <f>IF($B2952="","",--TEXT($B2952,"yyyymm"))</f>
        <v/>
      </c>
      <c r="L2952" s="29">
        <f>IF($D2952="","",IFERROR(INDEX(类别属性,MATCH($D2952,类别表,0)),""))</f>
        <v/>
      </c>
      <c r="M2952" s="18" t="n"/>
      <c r="N2952" s="18" t="n"/>
      <c r="O2952" s="26" t="n"/>
      <c r="P2952" s="21">
        <f>IF($C2952="","",IF(ISNA(MATCH($C2952,账户表,0)),"※这个账户不在【基础资料】的账户档案里",IF($B2952="","※没填日期，这一笔不会进任何月份的报表",IF(AND($F2952&lt;&gt;"",$G2952&lt;&gt;""),"※收入和支出不能同时填",IF(AND(N($F2952)=0,N($G2952)=0),"※收入和支出都没填",IF(OR(N($F2952)&lt;0,N($G2952)&lt;0),"※金额不能填负数，方向反了就换一列填",IF($D2952="","※没填收支类别，分类报表会漏掉这一笔",IF(ISNA(MATCH($D2952,类别表,0)),"※收支类别不在【基础资料】的清单里",IF(AND($L2952="内部转账",$M2952=""),"△内部转账要在「对方账户」写上另一头",IF(AND($L2952="内部转账",$M2952=$C2952),"※对方账户跟本账户是同一个",IF(AND($L2952&lt;&gt;"内部转账",$M2952&lt;&gt;""),"△填了对方账户，但类别不是内部转账",IF($H2952&lt;0,"△这一笔之后该账户余额成负数了，核一下",""))))))))))))</f>
        <v/>
      </c>
    </row>
    <row r="2953">
      <c r="A2953" s="17">
        <f>IF($C2953="","",COUNTA($C$5:$C2953))</f>
        <v/>
      </c>
      <c r="B2953" s="20" t="n"/>
      <c r="C2953" s="18" t="n"/>
      <c r="D2953" s="18" t="n"/>
      <c r="E2953" s="26" t="n"/>
      <c r="F2953" s="19" t="n"/>
      <c r="G2953" s="19" t="n"/>
      <c r="H2953" s="27">
        <f>IF($C2953="","",ROUND(SUMIF(账户表,$C2953,账户期初)+SUMIFS($F$5:F2953,$C$5:C2953,$C2953)-SUMIFS($G$5:G2953,$C$5:C2953,$C2953),2))</f>
        <v/>
      </c>
      <c r="I2953" s="18" t="n"/>
      <c r="J2953" s="18" t="n"/>
      <c r="K2953" s="28">
        <f>IF($B2953="","",--TEXT($B2953,"yyyymm"))</f>
        <v/>
      </c>
      <c r="L2953" s="29">
        <f>IF($D2953="","",IFERROR(INDEX(类别属性,MATCH($D2953,类别表,0)),""))</f>
        <v/>
      </c>
      <c r="M2953" s="18" t="n"/>
      <c r="N2953" s="18" t="n"/>
      <c r="O2953" s="26" t="n"/>
      <c r="P2953" s="21">
        <f>IF($C2953="","",IF(ISNA(MATCH($C2953,账户表,0)),"※这个账户不在【基础资料】的账户档案里",IF($B2953="","※没填日期，这一笔不会进任何月份的报表",IF(AND($F2953&lt;&gt;"",$G2953&lt;&gt;""),"※收入和支出不能同时填",IF(AND(N($F2953)=0,N($G2953)=0),"※收入和支出都没填",IF(OR(N($F2953)&lt;0,N($G2953)&lt;0),"※金额不能填负数，方向反了就换一列填",IF($D2953="","※没填收支类别，分类报表会漏掉这一笔",IF(ISNA(MATCH($D2953,类别表,0)),"※收支类别不在【基础资料】的清单里",IF(AND($L2953="内部转账",$M2953=""),"△内部转账要在「对方账户」写上另一头",IF(AND($L2953="内部转账",$M2953=$C2953),"※对方账户跟本账户是同一个",IF(AND($L2953&lt;&gt;"内部转账",$M2953&lt;&gt;""),"△填了对方账户，但类别不是内部转账",IF($H2953&lt;0,"△这一笔之后该账户余额成负数了，核一下",""))))))))))))</f>
        <v/>
      </c>
    </row>
    <row r="2954">
      <c r="A2954" s="17">
        <f>IF($C2954="","",COUNTA($C$5:$C2954))</f>
        <v/>
      </c>
      <c r="B2954" s="20" t="n"/>
      <c r="C2954" s="18" t="n"/>
      <c r="D2954" s="18" t="n"/>
      <c r="E2954" s="26" t="n"/>
      <c r="F2954" s="19" t="n"/>
      <c r="G2954" s="19" t="n"/>
      <c r="H2954" s="27">
        <f>IF($C2954="","",ROUND(SUMIF(账户表,$C2954,账户期初)+SUMIFS($F$5:F2954,$C$5:C2954,$C2954)-SUMIFS($G$5:G2954,$C$5:C2954,$C2954),2))</f>
        <v/>
      </c>
      <c r="I2954" s="18" t="n"/>
      <c r="J2954" s="18" t="n"/>
      <c r="K2954" s="28">
        <f>IF($B2954="","",--TEXT($B2954,"yyyymm"))</f>
        <v/>
      </c>
      <c r="L2954" s="29">
        <f>IF($D2954="","",IFERROR(INDEX(类别属性,MATCH($D2954,类别表,0)),""))</f>
        <v/>
      </c>
      <c r="M2954" s="18" t="n"/>
      <c r="N2954" s="18" t="n"/>
      <c r="O2954" s="26" t="n"/>
      <c r="P2954" s="21">
        <f>IF($C2954="","",IF(ISNA(MATCH($C2954,账户表,0)),"※这个账户不在【基础资料】的账户档案里",IF($B2954="","※没填日期，这一笔不会进任何月份的报表",IF(AND($F2954&lt;&gt;"",$G2954&lt;&gt;""),"※收入和支出不能同时填",IF(AND(N($F2954)=0,N($G2954)=0),"※收入和支出都没填",IF(OR(N($F2954)&lt;0,N($G2954)&lt;0),"※金额不能填负数，方向反了就换一列填",IF($D2954="","※没填收支类别，分类报表会漏掉这一笔",IF(ISNA(MATCH($D2954,类别表,0)),"※收支类别不在【基础资料】的清单里",IF(AND($L2954="内部转账",$M2954=""),"△内部转账要在「对方账户」写上另一头",IF(AND($L2954="内部转账",$M2954=$C2954),"※对方账户跟本账户是同一个",IF(AND($L2954&lt;&gt;"内部转账",$M2954&lt;&gt;""),"△填了对方账户，但类别不是内部转账",IF($H2954&lt;0,"△这一笔之后该账户余额成负数了，核一下",""))))))))))))</f>
        <v/>
      </c>
    </row>
    <row r="2955">
      <c r="A2955" s="17">
        <f>IF($C2955="","",COUNTA($C$5:$C2955))</f>
        <v/>
      </c>
      <c r="B2955" s="20" t="n"/>
      <c r="C2955" s="18" t="n"/>
      <c r="D2955" s="18" t="n"/>
      <c r="E2955" s="26" t="n"/>
      <c r="F2955" s="19" t="n"/>
      <c r="G2955" s="19" t="n"/>
      <c r="H2955" s="27">
        <f>IF($C2955="","",ROUND(SUMIF(账户表,$C2955,账户期初)+SUMIFS($F$5:F2955,$C$5:C2955,$C2955)-SUMIFS($G$5:G2955,$C$5:C2955,$C2955),2))</f>
        <v/>
      </c>
      <c r="I2955" s="18" t="n"/>
      <c r="J2955" s="18" t="n"/>
      <c r="K2955" s="28">
        <f>IF($B2955="","",--TEXT($B2955,"yyyymm"))</f>
        <v/>
      </c>
      <c r="L2955" s="29">
        <f>IF($D2955="","",IFERROR(INDEX(类别属性,MATCH($D2955,类别表,0)),""))</f>
        <v/>
      </c>
      <c r="M2955" s="18" t="n"/>
      <c r="N2955" s="18" t="n"/>
      <c r="O2955" s="26" t="n"/>
      <c r="P2955" s="21">
        <f>IF($C2955="","",IF(ISNA(MATCH($C2955,账户表,0)),"※这个账户不在【基础资料】的账户档案里",IF($B2955="","※没填日期，这一笔不会进任何月份的报表",IF(AND($F2955&lt;&gt;"",$G2955&lt;&gt;""),"※收入和支出不能同时填",IF(AND(N($F2955)=0,N($G2955)=0),"※收入和支出都没填",IF(OR(N($F2955)&lt;0,N($G2955)&lt;0),"※金额不能填负数，方向反了就换一列填",IF($D2955="","※没填收支类别，分类报表会漏掉这一笔",IF(ISNA(MATCH($D2955,类别表,0)),"※收支类别不在【基础资料】的清单里",IF(AND($L2955="内部转账",$M2955=""),"△内部转账要在「对方账户」写上另一头",IF(AND($L2955="内部转账",$M2955=$C2955),"※对方账户跟本账户是同一个",IF(AND($L2955&lt;&gt;"内部转账",$M2955&lt;&gt;""),"△填了对方账户，但类别不是内部转账",IF($H2955&lt;0,"△这一笔之后该账户余额成负数了，核一下",""))))))))))))</f>
        <v/>
      </c>
    </row>
    <row r="2956">
      <c r="A2956" s="17">
        <f>IF($C2956="","",COUNTA($C$5:$C2956))</f>
        <v/>
      </c>
      <c r="B2956" s="20" t="n"/>
      <c r="C2956" s="18" t="n"/>
      <c r="D2956" s="18" t="n"/>
      <c r="E2956" s="26" t="n"/>
      <c r="F2956" s="19" t="n"/>
      <c r="G2956" s="19" t="n"/>
      <c r="H2956" s="27">
        <f>IF($C2956="","",ROUND(SUMIF(账户表,$C2956,账户期初)+SUMIFS($F$5:F2956,$C$5:C2956,$C2956)-SUMIFS($G$5:G2956,$C$5:C2956,$C2956),2))</f>
        <v/>
      </c>
      <c r="I2956" s="18" t="n"/>
      <c r="J2956" s="18" t="n"/>
      <c r="K2956" s="28">
        <f>IF($B2956="","",--TEXT($B2956,"yyyymm"))</f>
        <v/>
      </c>
      <c r="L2956" s="29">
        <f>IF($D2956="","",IFERROR(INDEX(类别属性,MATCH($D2956,类别表,0)),""))</f>
        <v/>
      </c>
      <c r="M2956" s="18" t="n"/>
      <c r="N2956" s="18" t="n"/>
      <c r="O2956" s="26" t="n"/>
      <c r="P2956" s="21">
        <f>IF($C2956="","",IF(ISNA(MATCH($C2956,账户表,0)),"※这个账户不在【基础资料】的账户档案里",IF($B2956="","※没填日期，这一笔不会进任何月份的报表",IF(AND($F2956&lt;&gt;"",$G2956&lt;&gt;""),"※收入和支出不能同时填",IF(AND(N($F2956)=0,N($G2956)=0),"※收入和支出都没填",IF(OR(N($F2956)&lt;0,N($G2956)&lt;0),"※金额不能填负数，方向反了就换一列填",IF($D2956="","※没填收支类别，分类报表会漏掉这一笔",IF(ISNA(MATCH($D2956,类别表,0)),"※收支类别不在【基础资料】的清单里",IF(AND($L2956="内部转账",$M2956=""),"△内部转账要在「对方账户」写上另一头",IF(AND($L2956="内部转账",$M2956=$C2956),"※对方账户跟本账户是同一个",IF(AND($L2956&lt;&gt;"内部转账",$M2956&lt;&gt;""),"△填了对方账户，但类别不是内部转账",IF($H2956&lt;0,"△这一笔之后该账户余额成负数了，核一下",""))))))))))))</f>
        <v/>
      </c>
    </row>
    <row r="2957">
      <c r="A2957" s="17">
        <f>IF($C2957="","",COUNTA($C$5:$C2957))</f>
        <v/>
      </c>
      <c r="B2957" s="20" t="n"/>
      <c r="C2957" s="18" t="n"/>
      <c r="D2957" s="18" t="n"/>
      <c r="E2957" s="26" t="n"/>
      <c r="F2957" s="19" t="n"/>
      <c r="G2957" s="19" t="n"/>
      <c r="H2957" s="27">
        <f>IF($C2957="","",ROUND(SUMIF(账户表,$C2957,账户期初)+SUMIFS($F$5:F2957,$C$5:C2957,$C2957)-SUMIFS($G$5:G2957,$C$5:C2957,$C2957),2))</f>
        <v/>
      </c>
      <c r="I2957" s="18" t="n"/>
      <c r="J2957" s="18" t="n"/>
      <c r="K2957" s="28">
        <f>IF($B2957="","",--TEXT($B2957,"yyyymm"))</f>
        <v/>
      </c>
      <c r="L2957" s="29">
        <f>IF($D2957="","",IFERROR(INDEX(类别属性,MATCH($D2957,类别表,0)),""))</f>
        <v/>
      </c>
      <c r="M2957" s="18" t="n"/>
      <c r="N2957" s="18" t="n"/>
      <c r="O2957" s="26" t="n"/>
      <c r="P2957" s="21">
        <f>IF($C2957="","",IF(ISNA(MATCH($C2957,账户表,0)),"※这个账户不在【基础资料】的账户档案里",IF($B2957="","※没填日期，这一笔不会进任何月份的报表",IF(AND($F2957&lt;&gt;"",$G2957&lt;&gt;""),"※收入和支出不能同时填",IF(AND(N($F2957)=0,N($G2957)=0),"※收入和支出都没填",IF(OR(N($F2957)&lt;0,N($G2957)&lt;0),"※金额不能填负数，方向反了就换一列填",IF($D2957="","※没填收支类别，分类报表会漏掉这一笔",IF(ISNA(MATCH($D2957,类别表,0)),"※收支类别不在【基础资料】的清单里",IF(AND($L2957="内部转账",$M2957=""),"△内部转账要在「对方账户」写上另一头",IF(AND($L2957="内部转账",$M2957=$C2957),"※对方账户跟本账户是同一个",IF(AND($L2957&lt;&gt;"内部转账",$M2957&lt;&gt;""),"△填了对方账户，但类别不是内部转账",IF($H2957&lt;0,"△这一笔之后该账户余额成负数了，核一下",""))))))))))))</f>
        <v/>
      </c>
    </row>
    <row r="2958">
      <c r="A2958" s="17">
        <f>IF($C2958="","",COUNTA($C$5:$C2958))</f>
        <v/>
      </c>
      <c r="B2958" s="20" t="n"/>
      <c r="C2958" s="18" t="n"/>
      <c r="D2958" s="18" t="n"/>
      <c r="E2958" s="26" t="n"/>
      <c r="F2958" s="19" t="n"/>
      <c r="G2958" s="19" t="n"/>
      <c r="H2958" s="27">
        <f>IF($C2958="","",ROUND(SUMIF(账户表,$C2958,账户期初)+SUMIFS($F$5:F2958,$C$5:C2958,$C2958)-SUMIFS($G$5:G2958,$C$5:C2958,$C2958),2))</f>
        <v/>
      </c>
      <c r="I2958" s="18" t="n"/>
      <c r="J2958" s="18" t="n"/>
      <c r="K2958" s="28">
        <f>IF($B2958="","",--TEXT($B2958,"yyyymm"))</f>
        <v/>
      </c>
      <c r="L2958" s="29">
        <f>IF($D2958="","",IFERROR(INDEX(类别属性,MATCH($D2958,类别表,0)),""))</f>
        <v/>
      </c>
      <c r="M2958" s="18" t="n"/>
      <c r="N2958" s="18" t="n"/>
      <c r="O2958" s="26" t="n"/>
      <c r="P2958" s="21">
        <f>IF($C2958="","",IF(ISNA(MATCH($C2958,账户表,0)),"※这个账户不在【基础资料】的账户档案里",IF($B2958="","※没填日期，这一笔不会进任何月份的报表",IF(AND($F2958&lt;&gt;"",$G2958&lt;&gt;""),"※收入和支出不能同时填",IF(AND(N($F2958)=0,N($G2958)=0),"※收入和支出都没填",IF(OR(N($F2958)&lt;0,N($G2958)&lt;0),"※金额不能填负数，方向反了就换一列填",IF($D2958="","※没填收支类别，分类报表会漏掉这一笔",IF(ISNA(MATCH($D2958,类别表,0)),"※收支类别不在【基础资料】的清单里",IF(AND($L2958="内部转账",$M2958=""),"△内部转账要在「对方账户」写上另一头",IF(AND($L2958="内部转账",$M2958=$C2958),"※对方账户跟本账户是同一个",IF(AND($L2958&lt;&gt;"内部转账",$M2958&lt;&gt;""),"△填了对方账户，但类别不是内部转账",IF($H2958&lt;0,"△这一笔之后该账户余额成负数了，核一下",""))))))))))))</f>
        <v/>
      </c>
    </row>
    <row r="2959">
      <c r="A2959" s="17">
        <f>IF($C2959="","",COUNTA($C$5:$C2959))</f>
        <v/>
      </c>
      <c r="B2959" s="20" t="n"/>
      <c r="C2959" s="18" t="n"/>
      <c r="D2959" s="18" t="n"/>
      <c r="E2959" s="26" t="n"/>
      <c r="F2959" s="19" t="n"/>
      <c r="G2959" s="19" t="n"/>
      <c r="H2959" s="27">
        <f>IF($C2959="","",ROUND(SUMIF(账户表,$C2959,账户期初)+SUMIFS($F$5:F2959,$C$5:C2959,$C2959)-SUMIFS($G$5:G2959,$C$5:C2959,$C2959),2))</f>
        <v/>
      </c>
      <c r="I2959" s="18" t="n"/>
      <c r="J2959" s="18" t="n"/>
      <c r="K2959" s="28">
        <f>IF($B2959="","",--TEXT($B2959,"yyyymm"))</f>
        <v/>
      </c>
      <c r="L2959" s="29">
        <f>IF($D2959="","",IFERROR(INDEX(类别属性,MATCH($D2959,类别表,0)),""))</f>
        <v/>
      </c>
      <c r="M2959" s="18" t="n"/>
      <c r="N2959" s="18" t="n"/>
      <c r="O2959" s="26" t="n"/>
      <c r="P2959" s="21">
        <f>IF($C2959="","",IF(ISNA(MATCH($C2959,账户表,0)),"※这个账户不在【基础资料】的账户档案里",IF($B2959="","※没填日期，这一笔不会进任何月份的报表",IF(AND($F2959&lt;&gt;"",$G2959&lt;&gt;""),"※收入和支出不能同时填",IF(AND(N($F2959)=0,N($G2959)=0),"※收入和支出都没填",IF(OR(N($F2959)&lt;0,N($G2959)&lt;0),"※金额不能填负数，方向反了就换一列填",IF($D2959="","※没填收支类别，分类报表会漏掉这一笔",IF(ISNA(MATCH($D2959,类别表,0)),"※收支类别不在【基础资料】的清单里",IF(AND($L2959="内部转账",$M2959=""),"△内部转账要在「对方账户」写上另一头",IF(AND($L2959="内部转账",$M2959=$C2959),"※对方账户跟本账户是同一个",IF(AND($L2959&lt;&gt;"内部转账",$M2959&lt;&gt;""),"△填了对方账户，但类别不是内部转账",IF($H2959&lt;0,"△这一笔之后该账户余额成负数了，核一下",""))))))))))))</f>
        <v/>
      </c>
    </row>
    <row r="2960">
      <c r="A2960" s="17">
        <f>IF($C2960="","",COUNTA($C$5:$C2960))</f>
        <v/>
      </c>
      <c r="B2960" s="20" t="n"/>
      <c r="C2960" s="18" t="n"/>
      <c r="D2960" s="18" t="n"/>
      <c r="E2960" s="26" t="n"/>
      <c r="F2960" s="19" t="n"/>
      <c r="G2960" s="19" t="n"/>
      <c r="H2960" s="27">
        <f>IF($C2960="","",ROUND(SUMIF(账户表,$C2960,账户期初)+SUMIFS($F$5:F2960,$C$5:C2960,$C2960)-SUMIFS($G$5:G2960,$C$5:C2960,$C2960),2))</f>
        <v/>
      </c>
      <c r="I2960" s="18" t="n"/>
      <c r="J2960" s="18" t="n"/>
      <c r="K2960" s="28">
        <f>IF($B2960="","",--TEXT($B2960,"yyyymm"))</f>
        <v/>
      </c>
      <c r="L2960" s="29">
        <f>IF($D2960="","",IFERROR(INDEX(类别属性,MATCH($D2960,类别表,0)),""))</f>
        <v/>
      </c>
      <c r="M2960" s="18" t="n"/>
      <c r="N2960" s="18" t="n"/>
      <c r="O2960" s="26" t="n"/>
      <c r="P2960" s="21">
        <f>IF($C2960="","",IF(ISNA(MATCH($C2960,账户表,0)),"※这个账户不在【基础资料】的账户档案里",IF($B2960="","※没填日期，这一笔不会进任何月份的报表",IF(AND($F2960&lt;&gt;"",$G2960&lt;&gt;""),"※收入和支出不能同时填",IF(AND(N($F2960)=0,N($G2960)=0),"※收入和支出都没填",IF(OR(N($F2960)&lt;0,N($G2960)&lt;0),"※金额不能填负数，方向反了就换一列填",IF($D2960="","※没填收支类别，分类报表会漏掉这一笔",IF(ISNA(MATCH($D2960,类别表,0)),"※收支类别不在【基础资料】的清单里",IF(AND($L2960="内部转账",$M2960=""),"△内部转账要在「对方账户」写上另一头",IF(AND($L2960="内部转账",$M2960=$C2960),"※对方账户跟本账户是同一个",IF(AND($L2960&lt;&gt;"内部转账",$M2960&lt;&gt;""),"△填了对方账户，但类别不是内部转账",IF($H2960&lt;0,"△这一笔之后该账户余额成负数了，核一下",""))))))))))))</f>
        <v/>
      </c>
    </row>
    <row r="2961">
      <c r="A2961" s="17">
        <f>IF($C2961="","",COUNTA($C$5:$C2961))</f>
        <v/>
      </c>
      <c r="B2961" s="20" t="n"/>
      <c r="C2961" s="18" t="n"/>
      <c r="D2961" s="18" t="n"/>
      <c r="E2961" s="26" t="n"/>
      <c r="F2961" s="19" t="n"/>
      <c r="G2961" s="19" t="n"/>
      <c r="H2961" s="27">
        <f>IF($C2961="","",ROUND(SUMIF(账户表,$C2961,账户期初)+SUMIFS($F$5:F2961,$C$5:C2961,$C2961)-SUMIFS($G$5:G2961,$C$5:C2961,$C2961),2))</f>
        <v/>
      </c>
      <c r="I2961" s="18" t="n"/>
      <c r="J2961" s="18" t="n"/>
      <c r="K2961" s="28">
        <f>IF($B2961="","",--TEXT($B2961,"yyyymm"))</f>
        <v/>
      </c>
      <c r="L2961" s="29">
        <f>IF($D2961="","",IFERROR(INDEX(类别属性,MATCH($D2961,类别表,0)),""))</f>
        <v/>
      </c>
      <c r="M2961" s="18" t="n"/>
      <c r="N2961" s="18" t="n"/>
      <c r="O2961" s="26" t="n"/>
      <c r="P2961" s="21">
        <f>IF($C2961="","",IF(ISNA(MATCH($C2961,账户表,0)),"※这个账户不在【基础资料】的账户档案里",IF($B2961="","※没填日期，这一笔不会进任何月份的报表",IF(AND($F2961&lt;&gt;"",$G2961&lt;&gt;""),"※收入和支出不能同时填",IF(AND(N($F2961)=0,N($G2961)=0),"※收入和支出都没填",IF(OR(N($F2961)&lt;0,N($G2961)&lt;0),"※金额不能填负数，方向反了就换一列填",IF($D2961="","※没填收支类别，分类报表会漏掉这一笔",IF(ISNA(MATCH($D2961,类别表,0)),"※收支类别不在【基础资料】的清单里",IF(AND($L2961="内部转账",$M2961=""),"△内部转账要在「对方账户」写上另一头",IF(AND($L2961="内部转账",$M2961=$C2961),"※对方账户跟本账户是同一个",IF(AND($L2961&lt;&gt;"内部转账",$M2961&lt;&gt;""),"△填了对方账户，但类别不是内部转账",IF($H2961&lt;0,"△这一笔之后该账户余额成负数了，核一下",""))))))))))))</f>
        <v/>
      </c>
    </row>
    <row r="2962">
      <c r="A2962" s="17">
        <f>IF($C2962="","",COUNTA($C$5:$C2962))</f>
        <v/>
      </c>
      <c r="B2962" s="20" t="n"/>
      <c r="C2962" s="18" t="n"/>
      <c r="D2962" s="18" t="n"/>
      <c r="E2962" s="26" t="n"/>
      <c r="F2962" s="19" t="n"/>
      <c r="G2962" s="19" t="n"/>
      <c r="H2962" s="27">
        <f>IF($C2962="","",ROUND(SUMIF(账户表,$C2962,账户期初)+SUMIFS($F$5:F2962,$C$5:C2962,$C2962)-SUMIFS($G$5:G2962,$C$5:C2962,$C2962),2))</f>
        <v/>
      </c>
      <c r="I2962" s="18" t="n"/>
      <c r="J2962" s="18" t="n"/>
      <c r="K2962" s="28">
        <f>IF($B2962="","",--TEXT($B2962,"yyyymm"))</f>
        <v/>
      </c>
      <c r="L2962" s="29">
        <f>IF($D2962="","",IFERROR(INDEX(类别属性,MATCH($D2962,类别表,0)),""))</f>
        <v/>
      </c>
      <c r="M2962" s="18" t="n"/>
      <c r="N2962" s="18" t="n"/>
      <c r="O2962" s="26" t="n"/>
      <c r="P2962" s="21">
        <f>IF($C2962="","",IF(ISNA(MATCH($C2962,账户表,0)),"※这个账户不在【基础资料】的账户档案里",IF($B2962="","※没填日期，这一笔不会进任何月份的报表",IF(AND($F2962&lt;&gt;"",$G2962&lt;&gt;""),"※收入和支出不能同时填",IF(AND(N($F2962)=0,N($G2962)=0),"※收入和支出都没填",IF(OR(N($F2962)&lt;0,N($G2962)&lt;0),"※金额不能填负数，方向反了就换一列填",IF($D2962="","※没填收支类别，分类报表会漏掉这一笔",IF(ISNA(MATCH($D2962,类别表,0)),"※收支类别不在【基础资料】的清单里",IF(AND($L2962="内部转账",$M2962=""),"△内部转账要在「对方账户」写上另一头",IF(AND($L2962="内部转账",$M2962=$C2962),"※对方账户跟本账户是同一个",IF(AND($L2962&lt;&gt;"内部转账",$M2962&lt;&gt;""),"△填了对方账户，但类别不是内部转账",IF($H2962&lt;0,"△这一笔之后该账户余额成负数了，核一下",""))))))))))))</f>
        <v/>
      </c>
    </row>
    <row r="2963">
      <c r="A2963" s="17">
        <f>IF($C2963="","",COUNTA($C$5:$C2963))</f>
        <v/>
      </c>
      <c r="B2963" s="20" t="n"/>
      <c r="C2963" s="18" t="n"/>
      <c r="D2963" s="18" t="n"/>
      <c r="E2963" s="26" t="n"/>
      <c r="F2963" s="19" t="n"/>
      <c r="G2963" s="19" t="n"/>
      <c r="H2963" s="27">
        <f>IF($C2963="","",ROUND(SUMIF(账户表,$C2963,账户期初)+SUMIFS($F$5:F2963,$C$5:C2963,$C2963)-SUMIFS($G$5:G2963,$C$5:C2963,$C2963),2))</f>
        <v/>
      </c>
      <c r="I2963" s="18" t="n"/>
      <c r="J2963" s="18" t="n"/>
      <c r="K2963" s="28">
        <f>IF($B2963="","",--TEXT($B2963,"yyyymm"))</f>
        <v/>
      </c>
      <c r="L2963" s="29">
        <f>IF($D2963="","",IFERROR(INDEX(类别属性,MATCH($D2963,类别表,0)),""))</f>
        <v/>
      </c>
      <c r="M2963" s="18" t="n"/>
      <c r="N2963" s="18" t="n"/>
      <c r="O2963" s="26" t="n"/>
      <c r="P2963" s="21">
        <f>IF($C2963="","",IF(ISNA(MATCH($C2963,账户表,0)),"※这个账户不在【基础资料】的账户档案里",IF($B2963="","※没填日期，这一笔不会进任何月份的报表",IF(AND($F2963&lt;&gt;"",$G2963&lt;&gt;""),"※收入和支出不能同时填",IF(AND(N($F2963)=0,N($G2963)=0),"※收入和支出都没填",IF(OR(N($F2963)&lt;0,N($G2963)&lt;0),"※金额不能填负数，方向反了就换一列填",IF($D2963="","※没填收支类别，分类报表会漏掉这一笔",IF(ISNA(MATCH($D2963,类别表,0)),"※收支类别不在【基础资料】的清单里",IF(AND($L2963="内部转账",$M2963=""),"△内部转账要在「对方账户」写上另一头",IF(AND($L2963="内部转账",$M2963=$C2963),"※对方账户跟本账户是同一个",IF(AND($L2963&lt;&gt;"内部转账",$M2963&lt;&gt;""),"△填了对方账户，但类别不是内部转账",IF($H2963&lt;0,"△这一笔之后该账户余额成负数了，核一下",""))))))))))))</f>
        <v/>
      </c>
    </row>
    <row r="2964">
      <c r="A2964" s="17">
        <f>IF($C2964="","",COUNTA($C$5:$C2964))</f>
        <v/>
      </c>
      <c r="B2964" s="20" t="n"/>
      <c r="C2964" s="18" t="n"/>
      <c r="D2964" s="18" t="n"/>
      <c r="E2964" s="26" t="n"/>
      <c r="F2964" s="19" t="n"/>
      <c r="G2964" s="19" t="n"/>
      <c r="H2964" s="27">
        <f>IF($C2964="","",ROUND(SUMIF(账户表,$C2964,账户期初)+SUMIFS($F$5:F2964,$C$5:C2964,$C2964)-SUMIFS($G$5:G2964,$C$5:C2964,$C2964),2))</f>
        <v/>
      </c>
      <c r="I2964" s="18" t="n"/>
      <c r="J2964" s="18" t="n"/>
      <c r="K2964" s="28">
        <f>IF($B2964="","",--TEXT($B2964,"yyyymm"))</f>
        <v/>
      </c>
      <c r="L2964" s="29">
        <f>IF($D2964="","",IFERROR(INDEX(类别属性,MATCH($D2964,类别表,0)),""))</f>
        <v/>
      </c>
      <c r="M2964" s="18" t="n"/>
      <c r="N2964" s="18" t="n"/>
      <c r="O2964" s="26" t="n"/>
      <c r="P2964" s="21">
        <f>IF($C2964="","",IF(ISNA(MATCH($C2964,账户表,0)),"※这个账户不在【基础资料】的账户档案里",IF($B2964="","※没填日期，这一笔不会进任何月份的报表",IF(AND($F2964&lt;&gt;"",$G2964&lt;&gt;""),"※收入和支出不能同时填",IF(AND(N($F2964)=0,N($G2964)=0),"※收入和支出都没填",IF(OR(N($F2964)&lt;0,N($G2964)&lt;0),"※金额不能填负数，方向反了就换一列填",IF($D2964="","※没填收支类别，分类报表会漏掉这一笔",IF(ISNA(MATCH($D2964,类别表,0)),"※收支类别不在【基础资料】的清单里",IF(AND($L2964="内部转账",$M2964=""),"△内部转账要在「对方账户」写上另一头",IF(AND($L2964="内部转账",$M2964=$C2964),"※对方账户跟本账户是同一个",IF(AND($L2964&lt;&gt;"内部转账",$M2964&lt;&gt;""),"△填了对方账户，但类别不是内部转账",IF($H2964&lt;0,"△这一笔之后该账户余额成负数了，核一下",""))))))))))))</f>
        <v/>
      </c>
    </row>
    <row r="2965">
      <c r="A2965" s="17">
        <f>IF($C2965="","",COUNTA($C$5:$C2965))</f>
        <v/>
      </c>
      <c r="B2965" s="20" t="n"/>
      <c r="C2965" s="18" t="n"/>
      <c r="D2965" s="18" t="n"/>
      <c r="E2965" s="26" t="n"/>
      <c r="F2965" s="19" t="n"/>
      <c r="G2965" s="19" t="n"/>
      <c r="H2965" s="27">
        <f>IF($C2965="","",ROUND(SUMIF(账户表,$C2965,账户期初)+SUMIFS($F$5:F2965,$C$5:C2965,$C2965)-SUMIFS($G$5:G2965,$C$5:C2965,$C2965),2))</f>
        <v/>
      </c>
      <c r="I2965" s="18" t="n"/>
      <c r="J2965" s="18" t="n"/>
      <c r="K2965" s="28">
        <f>IF($B2965="","",--TEXT($B2965,"yyyymm"))</f>
        <v/>
      </c>
      <c r="L2965" s="29">
        <f>IF($D2965="","",IFERROR(INDEX(类别属性,MATCH($D2965,类别表,0)),""))</f>
        <v/>
      </c>
      <c r="M2965" s="18" t="n"/>
      <c r="N2965" s="18" t="n"/>
      <c r="O2965" s="26" t="n"/>
      <c r="P2965" s="21">
        <f>IF($C2965="","",IF(ISNA(MATCH($C2965,账户表,0)),"※这个账户不在【基础资料】的账户档案里",IF($B2965="","※没填日期，这一笔不会进任何月份的报表",IF(AND($F2965&lt;&gt;"",$G2965&lt;&gt;""),"※收入和支出不能同时填",IF(AND(N($F2965)=0,N($G2965)=0),"※收入和支出都没填",IF(OR(N($F2965)&lt;0,N($G2965)&lt;0),"※金额不能填负数，方向反了就换一列填",IF($D2965="","※没填收支类别，分类报表会漏掉这一笔",IF(ISNA(MATCH($D2965,类别表,0)),"※收支类别不在【基础资料】的清单里",IF(AND($L2965="内部转账",$M2965=""),"△内部转账要在「对方账户」写上另一头",IF(AND($L2965="内部转账",$M2965=$C2965),"※对方账户跟本账户是同一个",IF(AND($L2965&lt;&gt;"内部转账",$M2965&lt;&gt;""),"△填了对方账户，但类别不是内部转账",IF($H2965&lt;0,"△这一笔之后该账户余额成负数了，核一下",""))))))))))))</f>
        <v/>
      </c>
    </row>
    <row r="2966">
      <c r="A2966" s="17">
        <f>IF($C2966="","",COUNTA($C$5:$C2966))</f>
        <v/>
      </c>
      <c r="B2966" s="20" t="n"/>
      <c r="C2966" s="18" t="n"/>
      <c r="D2966" s="18" t="n"/>
      <c r="E2966" s="26" t="n"/>
      <c r="F2966" s="19" t="n"/>
      <c r="G2966" s="19" t="n"/>
      <c r="H2966" s="27">
        <f>IF($C2966="","",ROUND(SUMIF(账户表,$C2966,账户期初)+SUMIFS($F$5:F2966,$C$5:C2966,$C2966)-SUMIFS($G$5:G2966,$C$5:C2966,$C2966),2))</f>
        <v/>
      </c>
      <c r="I2966" s="18" t="n"/>
      <c r="J2966" s="18" t="n"/>
      <c r="K2966" s="28">
        <f>IF($B2966="","",--TEXT($B2966,"yyyymm"))</f>
        <v/>
      </c>
      <c r="L2966" s="29">
        <f>IF($D2966="","",IFERROR(INDEX(类别属性,MATCH($D2966,类别表,0)),""))</f>
        <v/>
      </c>
      <c r="M2966" s="18" t="n"/>
      <c r="N2966" s="18" t="n"/>
      <c r="O2966" s="26" t="n"/>
      <c r="P2966" s="21">
        <f>IF($C2966="","",IF(ISNA(MATCH($C2966,账户表,0)),"※这个账户不在【基础资料】的账户档案里",IF($B2966="","※没填日期，这一笔不会进任何月份的报表",IF(AND($F2966&lt;&gt;"",$G2966&lt;&gt;""),"※收入和支出不能同时填",IF(AND(N($F2966)=0,N($G2966)=0),"※收入和支出都没填",IF(OR(N($F2966)&lt;0,N($G2966)&lt;0),"※金额不能填负数，方向反了就换一列填",IF($D2966="","※没填收支类别，分类报表会漏掉这一笔",IF(ISNA(MATCH($D2966,类别表,0)),"※收支类别不在【基础资料】的清单里",IF(AND($L2966="内部转账",$M2966=""),"△内部转账要在「对方账户」写上另一头",IF(AND($L2966="内部转账",$M2966=$C2966),"※对方账户跟本账户是同一个",IF(AND($L2966&lt;&gt;"内部转账",$M2966&lt;&gt;""),"△填了对方账户，但类别不是内部转账",IF($H2966&lt;0,"△这一笔之后该账户余额成负数了，核一下",""))))))))))))</f>
        <v/>
      </c>
    </row>
    <row r="2967">
      <c r="A2967" s="17">
        <f>IF($C2967="","",COUNTA($C$5:$C2967))</f>
        <v/>
      </c>
      <c r="B2967" s="20" t="n"/>
      <c r="C2967" s="18" t="n"/>
      <c r="D2967" s="18" t="n"/>
      <c r="E2967" s="26" t="n"/>
      <c r="F2967" s="19" t="n"/>
      <c r="G2967" s="19" t="n"/>
      <c r="H2967" s="27">
        <f>IF($C2967="","",ROUND(SUMIF(账户表,$C2967,账户期初)+SUMIFS($F$5:F2967,$C$5:C2967,$C2967)-SUMIFS($G$5:G2967,$C$5:C2967,$C2967),2))</f>
        <v/>
      </c>
      <c r="I2967" s="18" t="n"/>
      <c r="J2967" s="18" t="n"/>
      <c r="K2967" s="28">
        <f>IF($B2967="","",--TEXT($B2967,"yyyymm"))</f>
        <v/>
      </c>
      <c r="L2967" s="29">
        <f>IF($D2967="","",IFERROR(INDEX(类别属性,MATCH($D2967,类别表,0)),""))</f>
        <v/>
      </c>
      <c r="M2967" s="18" t="n"/>
      <c r="N2967" s="18" t="n"/>
      <c r="O2967" s="26" t="n"/>
      <c r="P2967" s="21">
        <f>IF($C2967="","",IF(ISNA(MATCH($C2967,账户表,0)),"※这个账户不在【基础资料】的账户档案里",IF($B2967="","※没填日期，这一笔不会进任何月份的报表",IF(AND($F2967&lt;&gt;"",$G2967&lt;&gt;""),"※收入和支出不能同时填",IF(AND(N($F2967)=0,N($G2967)=0),"※收入和支出都没填",IF(OR(N($F2967)&lt;0,N($G2967)&lt;0),"※金额不能填负数，方向反了就换一列填",IF($D2967="","※没填收支类别，分类报表会漏掉这一笔",IF(ISNA(MATCH($D2967,类别表,0)),"※收支类别不在【基础资料】的清单里",IF(AND($L2967="内部转账",$M2967=""),"△内部转账要在「对方账户」写上另一头",IF(AND($L2967="内部转账",$M2967=$C2967),"※对方账户跟本账户是同一个",IF(AND($L2967&lt;&gt;"内部转账",$M2967&lt;&gt;""),"△填了对方账户，但类别不是内部转账",IF($H2967&lt;0,"△这一笔之后该账户余额成负数了，核一下",""))))))))))))</f>
        <v/>
      </c>
    </row>
    <row r="2968">
      <c r="A2968" s="17">
        <f>IF($C2968="","",COUNTA($C$5:$C2968))</f>
        <v/>
      </c>
      <c r="B2968" s="20" t="n"/>
      <c r="C2968" s="18" t="n"/>
      <c r="D2968" s="18" t="n"/>
      <c r="E2968" s="26" t="n"/>
      <c r="F2968" s="19" t="n"/>
      <c r="G2968" s="19" t="n"/>
      <c r="H2968" s="27">
        <f>IF($C2968="","",ROUND(SUMIF(账户表,$C2968,账户期初)+SUMIFS($F$5:F2968,$C$5:C2968,$C2968)-SUMIFS($G$5:G2968,$C$5:C2968,$C2968),2))</f>
        <v/>
      </c>
      <c r="I2968" s="18" t="n"/>
      <c r="J2968" s="18" t="n"/>
      <c r="K2968" s="28">
        <f>IF($B2968="","",--TEXT($B2968,"yyyymm"))</f>
        <v/>
      </c>
      <c r="L2968" s="29">
        <f>IF($D2968="","",IFERROR(INDEX(类别属性,MATCH($D2968,类别表,0)),""))</f>
        <v/>
      </c>
      <c r="M2968" s="18" t="n"/>
      <c r="N2968" s="18" t="n"/>
      <c r="O2968" s="26" t="n"/>
      <c r="P2968" s="21">
        <f>IF($C2968="","",IF(ISNA(MATCH($C2968,账户表,0)),"※这个账户不在【基础资料】的账户档案里",IF($B2968="","※没填日期，这一笔不会进任何月份的报表",IF(AND($F2968&lt;&gt;"",$G2968&lt;&gt;""),"※收入和支出不能同时填",IF(AND(N($F2968)=0,N($G2968)=0),"※收入和支出都没填",IF(OR(N($F2968)&lt;0,N($G2968)&lt;0),"※金额不能填负数，方向反了就换一列填",IF($D2968="","※没填收支类别，分类报表会漏掉这一笔",IF(ISNA(MATCH($D2968,类别表,0)),"※收支类别不在【基础资料】的清单里",IF(AND($L2968="内部转账",$M2968=""),"△内部转账要在「对方账户」写上另一头",IF(AND($L2968="内部转账",$M2968=$C2968),"※对方账户跟本账户是同一个",IF(AND($L2968&lt;&gt;"内部转账",$M2968&lt;&gt;""),"△填了对方账户，但类别不是内部转账",IF($H2968&lt;0,"△这一笔之后该账户余额成负数了，核一下",""))))))))))))</f>
        <v/>
      </c>
    </row>
    <row r="2969">
      <c r="A2969" s="17">
        <f>IF($C2969="","",COUNTA($C$5:$C2969))</f>
        <v/>
      </c>
      <c r="B2969" s="20" t="n"/>
      <c r="C2969" s="18" t="n"/>
      <c r="D2969" s="18" t="n"/>
      <c r="E2969" s="26" t="n"/>
      <c r="F2969" s="19" t="n"/>
      <c r="G2969" s="19" t="n"/>
      <c r="H2969" s="27">
        <f>IF($C2969="","",ROUND(SUMIF(账户表,$C2969,账户期初)+SUMIFS($F$5:F2969,$C$5:C2969,$C2969)-SUMIFS($G$5:G2969,$C$5:C2969,$C2969),2))</f>
        <v/>
      </c>
      <c r="I2969" s="18" t="n"/>
      <c r="J2969" s="18" t="n"/>
      <c r="K2969" s="28">
        <f>IF($B2969="","",--TEXT($B2969,"yyyymm"))</f>
        <v/>
      </c>
      <c r="L2969" s="29">
        <f>IF($D2969="","",IFERROR(INDEX(类别属性,MATCH($D2969,类别表,0)),""))</f>
        <v/>
      </c>
      <c r="M2969" s="18" t="n"/>
      <c r="N2969" s="18" t="n"/>
      <c r="O2969" s="26" t="n"/>
      <c r="P2969" s="21">
        <f>IF($C2969="","",IF(ISNA(MATCH($C2969,账户表,0)),"※这个账户不在【基础资料】的账户档案里",IF($B2969="","※没填日期，这一笔不会进任何月份的报表",IF(AND($F2969&lt;&gt;"",$G2969&lt;&gt;""),"※收入和支出不能同时填",IF(AND(N($F2969)=0,N($G2969)=0),"※收入和支出都没填",IF(OR(N($F2969)&lt;0,N($G2969)&lt;0),"※金额不能填负数，方向反了就换一列填",IF($D2969="","※没填收支类别，分类报表会漏掉这一笔",IF(ISNA(MATCH($D2969,类别表,0)),"※收支类别不在【基础资料】的清单里",IF(AND($L2969="内部转账",$M2969=""),"△内部转账要在「对方账户」写上另一头",IF(AND($L2969="内部转账",$M2969=$C2969),"※对方账户跟本账户是同一个",IF(AND($L2969&lt;&gt;"内部转账",$M2969&lt;&gt;""),"△填了对方账户，但类别不是内部转账",IF($H2969&lt;0,"△这一笔之后该账户余额成负数了，核一下",""))))))))))))</f>
        <v/>
      </c>
    </row>
    <row r="2970">
      <c r="A2970" s="17">
        <f>IF($C2970="","",COUNTA($C$5:$C2970))</f>
        <v/>
      </c>
      <c r="B2970" s="20" t="n"/>
      <c r="C2970" s="18" t="n"/>
      <c r="D2970" s="18" t="n"/>
      <c r="E2970" s="26" t="n"/>
      <c r="F2970" s="19" t="n"/>
      <c r="G2970" s="19" t="n"/>
      <c r="H2970" s="27">
        <f>IF($C2970="","",ROUND(SUMIF(账户表,$C2970,账户期初)+SUMIFS($F$5:F2970,$C$5:C2970,$C2970)-SUMIFS($G$5:G2970,$C$5:C2970,$C2970),2))</f>
        <v/>
      </c>
      <c r="I2970" s="18" t="n"/>
      <c r="J2970" s="18" t="n"/>
      <c r="K2970" s="28">
        <f>IF($B2970="","",--TEXT($B2970,"yyyymm"))</f>
        <v/>
      </c>
      <c r="L2970" s="29">
        <f>IF($D2970="","",IFERROR(INDEX(类别属性,MATCH($D2970,类别表,0)),""))</f>
        <v/>
      </c>
      <c r="M2970" s="18" t="n"/>
      <c r="N2970" s="18" t="n"/>
      <c r="O2970" s="26" t="n"/>
      <c r="P2970" s="21">
        <f>IF($C2970="","",IF(ISNA(MATCH($C2970,账户表,0)),"※这个账户不在【基础资料】的账户档案里",IF($B2970="","※没填日期，这一笔不会进任何月份的报表",IF(AND($F2970&lt;&gt;"",$G2970&lt;&gt;""),"※收入和支出不能同时填",IF(AND(N($F2970)=0,N($G2970)=0),"※收入和支出都没填",IF(OR(N($F2970)&lt;0,N($G2970)&lt;0),"※金额不能填负数，方向反了就换一列填",IF($D2970="","※没填收支类别，分类报表会漏掉这一笔",IF(ISNA(MATCH($D2970,类别表,0)),"※收支类别不在【基础资料】的清单里",IF(AND($L2970="内部转账",$M2970=""),"△内部转账要在「对方账户」写上另一头",IF(AND($L2970="内部转账",$M2970=$C2970),"※对方账户跟本账户是同一个",IF(AND($L2970&lt;&gt;"内部转账",$M2970&lt;&gt;""),"△填了对方账户，但类别不是内部转账",IF($H2970&lt;0,"△这一笔之后该账户余额成负数了，核一下",""))))))))))))</f>
        <v/>
      </c>
    </row>
    <row r="2971">
      <c r="A2971" s="17">
        <f>IF($C2971="","",COUNTA($C$5:$C2971))</f>
        <v/>
      </c>
      <c r="B2971" s="20" t="n"/>
      <c r="C2971" s="18" t="n"/>
      <c r="D2971" s="18" t="n"/>
      <c r="E2971" s="26" t="n"/>
      <c r="F2971" s="19" t="n"/>
      <c r="G2971" s="19" t="n"/>
      <c r="H2971" s="27">
        <f>IF($C2971="","",ROUND(SUMIF(账户表,$C2971,账户期初)+SUMIFS($F$5:F2971,$C$5:C2971,$C2971)-SUMIFS($G$5:G2971,$C$5:C2971,$C2971),2))</f>
        <v/>
      </c>
      <c r="I2971" s="18" t="n"/>
      <c r="J2971" s="18" t="n"/>
      <c r="K2971" s="28">
        <f>IF($B2971="","",--TEXT($B2971,"yyyymm"))</f>
        <v/>
      </c>
      <c r="L2971" s="29">
        <f>IF($D2971="","",IFERROR(INDEX(类别属性,MATCH($D2971,类别表,0)),""))</f>
        <v/>
      </c>
      <c r="M2971" s="18" t="n"/>
      <c r="N2971" s="18" t="n"/>
      <c r="O2971" s="26" t="n"/>
      <c r="P2971" s="21">
        <f>IF($C2971="","",IF(ISNA(MATCH($C2971,账户表,0)),"※这个账户不在【基础资料】的账户档案里",IF($B2971="","※没填日期，这一笔不会进任何月份的报表",IF(AND($F2971&lt;&gt;"",$G2971&lt;&gt;""),"※收入和支出不能同时填",IF(AND(N($F2971)=0,N($G2971)=0),"※收入和支出都没填",IF(OR(N($F2971)&lt;0,N($G2971)&lt;0),"※金额不能填负数，方向反了就换一列填",IF($D2971="","※没填收支类别，分类报表会漏掉这一笔",IF(ISNA(MATCH($D2971,类别表,0)),"※收支类别不在【基础资料】的清单里",IF(AND($L2971="内部转账",$M2971=""),"△内部转账要在「对方账户」写上另一头",IF(AND($L2971="内部转账",$M2971=$C2971),"※对方账户跟本账户是同一个",IF(AND($L2971&lt;&gt;"内部转账",$M2971&lt;&gt;""),"△填了对方账户，但类别不是内部转账",IF($H2971&lt;0,"△这一笔之后该账户余额成负数了，核一下",""))))))))))))</f>
        <v/>
      </c>
    </row>
    <row r="2972">
      <c r="A2972" s="17">
        <f>IF($C2972="","",COUNTA($C$5:$C2972))</f>
        <v/>
      </c>
      <c r="B2972" s="20" t="n"/>
      <c r="C2972" s="18" t="n"/>
      <c r="D2972" s="18" t="n"/>
      <c r="E2972" s="26" t="n"/>
      <c r="F2972" s="19" t="n"/>
      <c r="G2972" s="19" t="n"/>
      <c r="H2972" s="27">
        <f>IF($C2972="","",ROUND(SUMIF(账户表,$C2972,账户期初)+SUMIFS($F$5:F2972,$C$5:C2972,$C2972)-SUMIFS($G$5:G2972,$C$5:C2972,$C2972),2))</f>
        <v/>
      </c>
      <c r="I2972" s="18" t="n"/>
      <c r="J2972" s="18" t="n"/>
      <c r="K2972" s="28">
        <f>IF($B2972="","",--TEXT($B2972,"yyyymm"))</f>
        <v/>
      </c>
      <c r="L2972" s="29">
        <f>IF($D2972="","",IFERROR(INDEX(类别属性,MATCH($D2972,类别表,0)),""))</f>
        <v/>
      </c>
      <c r="M2972" s="18" t="n"/>
      <c r="N2972" s="18" t="n"/>
      <c r="O2972" s="26" t="n"/>
      <c r="P2972" s="21">
        <f>IF($C2972="","",IF(ISNA(MATCH($C2972,账户表,0)),"※这个账户不在【基础资料】的账户档案里",IF($B2972="","※没填日期，这一笔不会进任何月份的报表",IF(AND($F2972&lt;&gt;"",$G2972&lt;&gt;""),"※收入和支出不能同时填",IF(AND(N($F2972)=0,N($G2972)=0),"※收入和支出都没填",IF(OR(N($F2972)&lt;0,N($G2972)&lt;0),"※金额不能填负数，方向反了就换一列填",IF($D2972="","※没填收支类别，分类报表会漏掉这一笔",IF(ISNA(MATCH($D2972,类别表,0)),"※收支类别不在【基础资料】的清单里",IF(AND($L2972="内部转账",$M2972=""),"△内部转账要在「对方账户」写上另一头",IF(AND($L2972="内部转账",$M2972=$C2972),"※对方账户跟本账户是同一个",IF(AND($L2972&lt;&gt;"内部转账",$M2972&lt;&gt;""),"△填了对方账户，但类别不是内部转账",IF($H2972&lt;0,"△这一笔之后该账户余额成负数了，核一下",""))))))))))))</f>
        <v/>
      </c>
    </row>
    <row r="2973">
      <c r="A2973" s="17">
        <f>IF($C2973="","",COUNTA($C$5:$C2973))</f>
        <v/>
      </c>
      <c r="B2973" s="20" t="n"/>
      <c r="C2973" s="18" t="n"/>
      <c r="D2973" s="18" t="n"/>
      <c r="E2973" s="26" t="n"/>
      <c r="F2973" s="19" t="n"/>
      <c r="G2973" s="19" t="n"/>
      <c r="H2973" s="27">
        <f>IF($C2973="","",ROUND(SUMIF(账户表,$C2973,账户期初)+SUMIFS($F$5:F2973,$C$5:C2973,$C2973)-SUMIFS($G$5:G2973,$C$5:C2973,$C2973),2))</f>
        <v/>
      </c>
      <c r="I2973" s="18" t="n"/>
      <c r="J2973" s="18" t="n"/>
      <c r="K2973" s="28">
        <f>IF($B2973="","",--TEXT($B2973,"yyyymm"))</f>
        <v/>
      </c>
      <c r="L2973" s="29">
        <f>IF($D2973="","",IFERROR(INDEX(类别属性,MATCH($D2973,类别表,0)),""))</f>
        <v/>
      </c>
      <c r="M2973" s="18" t="n"/>
      <c r="N2973" s="18" t="n"/>
      <c r="O2973" s="26" t="n"/>
      <c r="P2973" s="21">
        <f>IF($C2973="","",IF(ISNA(MATCH($C2973,账户表,0)),"※这个账户不在【基础资料】的账户档案里",IF($B2973="","※没填日期，这一笔不会进任何月份的报表",IF(AND($F2973&lt;&gt;"",$G2973&lt;&gt;""),"※收入和支出不能同时填",IF(AND(N($F2973)=0,N($G2973)=0),"※收入和支出都没填",IF(OR(N($F2973)&lt;0,N($G2973)&lt;0),"※金额不能填负数，方向反了就换一列填",IF($D2973="","※没填收支类别，分类报表会漏掉这一笔",IF(ISNA(MATCH($D2973,类别表,0)),"※收支类别不在【基础资料】的清单里",IF(AND($L2973="内部转账",$M2973=""),"△内部转账要在「对方账户」写上另一头",IF(AND($L2973="内部转账",$M2973=$C2973),"※对方账户跟本账户是同一个",IF(AND($L2973&lt;&gt;"内部转账",$M2973&lt;&gt;""),"△填了对方账户，但类别不是内部转账",IF($H2973&lt;0,"△这一笔之后该账户余额成负数了，核一下",""))))))))))))</f>
        <v/>
      </c>
    </row>
    <row r="2974">
      <c r="A2974" s="17">
        <f>IF($C2974="","",COUNTA($C$5:$C2974))</f>
        <v/>
      </c>
      <c r="B2974" s="20" t="n"/>
      <c r="C2974" s="18" t="n"/>
      <c r="D2974" s="18" t="n"/>
      <c r="E2974" s="26" t="n"/>
      <c r="F2974" s="19" t="n"/>
      <c r="G2974" s="19" t="n"/>
      <c r="H2974" s="27">
        <f>IF($C2974="","",ROUND(SUMIF(账户表,$C2974,账户期初)+SUMIFS($F$5:F2974,$C$5:C2974,$C2974)-SUMIFS($G$5:G2974,$C$5:C2974,$C2974),2))</f>
        <v/>
      </c>
      <c r="I2974" s="18" t="n"/>
      <c r="J2974" s="18" t="n"/>
      <c r="K2974" s="28">
        <f>IF($B2974="","",--TEXT($B2974,"yyyymm"))</f>
        <v/>
      </c>
      <c r="L2974" s="29">
        <f>IF($D2974="","",IFERROR(INDEX(类别属性,MATCH($D2974,类别表,0)),""))</f>
        <v/>
      </c>
      <c r="M2974" s="18" t="n"/>
      <c r="N2974" s="18" t="n"/>
      <c r="O2974" s="26" t="n"/>
      <c r="P2974" s="21">
        <f>IF($C2974="","",IF(ISNA(MATCH($C2974,账户表,0)),"※这个账户不在【基础资料】的账户档案里",IF($B2974="","※没填日期，这一笔不会进任何月份的报表",IF(AND($F2974&lt;&gt;"",$G2974&lt;&gt;""),"※收入和支出不能同时填",IF(AND(N($F2974)=0,N($G2974)=0),"※收入和支出都没填",IF(OR(N($F2974)&lt;0,N($G2974)&lt;0),"※金额不能填负数，方向反了就换一列填",IF($D2974="","※没填收支类别，分类报表会漏掉这一笔",IF(ISNA(MATCH($D2974,类别表,0)),"※收支类别不在【基础资料】的清单里",IF(AND($L2974="内部转账",$M2974=""),"△内部转账要在「对方账户」写上另一头",IF(AND($L2974="内部转账",$M2974=$C2974),"※对方账户跟本账户是同一个",IF(AND($L2974&lt;&gt;"内部转账",$M2974&lt;&gt;""),"△填了对方账户，但类别不是内部转账",IF($H2974&lt;0,"△这一笔之后该账户余额成负数了，核一下",""))))))))))))</f>
        <v/>
      </c>
    </row>
    <row r="2975">
      <c r="A2975" s="17">
        <f>IF($C2975="","",COUNTA($C$5:$C2975))</f>
        <v/>
      </c>
      <c r="B2975" s="20" t="n"/>
      <c r="C2975" s="18" t="n"/>
      <c r="D2975" s="18" t="n"/>
      <c r="E2975" s="26" t="n"/>
      <c r="F2975" s="19" t="n"/>
      <c r="G2975" s="19" t="n"/>
      <c r="H2975" s="27">
        <f>IF($C2975="","",ROUND(SUMIF(账户表,$C2975,账户期初)+SUMIFS($F$5:F2975,$C$5:C2975,$C2975)-SUMIFS($G$5:G2975,$C$5:C2975,$C2975),2))</f>
        <v/>
      </c>
      <c r="I2975" s="18" t="n"/>
      <c r="J2975" s="18" t="n"/>
      <c r="K2975" s="28">
        <f>IF($B2975="","",--TEXT($B2975,"yyyymm"))</f>
        <v/>
      </c>
      <c r="L2975" s="29">
        <f>IF($D2975="","",IFERROR(INDEX(类别属性,MATCH($D2975,类别表,0)),""))</f>
        <v/>
      </c>
      <c r="M2975" s="18" t="n"/>
      <c r="N2975" s="18" t="n"/>
      <c r="O2975" s="26" t="n"/>
      <c r="P2975" s="21">
        <f>IF($C2975="","",IF(ISNA(MATCH($C2975,账户表,0)),"※这个账户不在【基础资料】的账户档案里",IF($B2975="","※没填日期，这一笔不会进任何月份的报表",IF(AND($F2975&lt;&gt;"",$G2975&lt;&gt;""),"※收入和支出不能同时填",IF(AND(N($F2975)=0,N($G2975)=0),"※收入和支出都没填",IF(OR(N($F2975)&lt;0,N($G2975)&lt;0),"※金额不能填负数，方向反了就换一列填",IF($D2975="","※没填收支类别，分类报表会漏掉这一笔",IF(ISNA(MATCH($D2975,类别表,0)),"※收支类别不在【基础资料】的清单里",IF(AND($L2975="内部转账",$M2975=""),"△内部转账要在「对方账户」写上另一头",IF(AND($L2975="内部转账",$M2975=$C2975),"※对方账户跟本账户是同一个",IF(AND($L2975&lt;&gt;"内部转账",$M2975&lt;&gt;""),"△填了对方账户，但类别不是内部转账",IF($H2975&lt;0,"△这一笔之后该账户余额成负数了，核一下",""))))))))))))</f>
        <v/>
      </c>
    </row>
    <row r="2976">
      <c r="A2976" s="17">
        <f>IF($C2976="","",COUNTA($C$5:$C2976))</f>
        <v/>
      </c>
      <c r="B2976" s="20" t="n"/>
      <c r="C2976" s="18" t="n"/>
      <c r="D2976" s="18" t="n"/>
      <c r="E2976" s="26" t="n"/>
      <c r="F2976" s="19" t="n"/>
      <c r="G2976" s="19" t="n"/>
      <c r="H2976" s="27">
        <f>IF($C2976="","",ROUND(SUMIF(账户表,$C2976,账户期初)+SUMIFS($F$5:F2976,$C$5:C2976,$C2976)-SUMIFS($G$5:G2976,$C$5:C2976,$C2976),2))</f>
        <v/>
      </c>
      <c r="I2976" s="18" t="n"/>
      <c r="J2976" s="18" t="n"/>
      <c r="K2976" s="28">
        <f>IF($B2976="","",--TEXT($B2976,"yyyymm"))</f>
        <v/>
      </c>
      <c r="L2976" s="29">
        <f>IF($D2976="","",IFERROR(INDEX(类别属性,MATCH($D2976,类别表,0)),""))</f>
        <v/>
      </c>
      <c r="M2976" s="18" t="n"/>
      <c r="N2976" s="18" t="n"/>
      <c r="O2976" s="26" t="n"/>
      <c r="P2976" s="21">
        <f>IF($C2976="","",IF(ISNA(MATCH($C2976,账户表,0)),"※这个账户不在【基础资料】的账户档案里",IF($B2976="","※没填日期，这一笔不会进任何月份的报表",IF(AND($F2976&lt;&gt;"",$G2976&lt;&gt;""),"※收入和支出不能同时填",IF(AND(N($F2976)=0,N($G2976)=0),"※收入和支出都没填",IF(OR(N($F2976)&lt;0,N($G2976)&lt;0),"※金额不能填负数，方向反了就换一列填",IF($D2976="","※没填收支类别，分类报表会漏掉这一笔",IF(ISNA(MATCH($D2976,类别表,0)),"※收支类别不在【基础资料】的清单里",IF(AND($L2976="内部转账",$M2976=""),"△内部转账要在「对方账户」写上另一头",IF(AND($L2976="内部转账",$M2976=$C2976),"※对方账户跟本账户是同一个",IF(AND($L2976&lt;&gt;"内部转账",$M2976&lt;&gt;""),"△填了对方账户，但类别不是内部转账",IF($H2976&lt;0,"△这一笔之后该账户余额成负数了，核一下",""))))))))))))</f>
        <v/>
      </c>
    </row>
    <row r="2977">
      <c r="A2977" s="17">
        <f>IF($C2977="","",COUNTA($C$5:$C2977))</f>
        <v/>
      </c>
      <c r="B2977" s="20" t="n"/>
      <c r="C2977" s="18" t="n"/>
      <c r="D2977" s="18" t="n"/>
      <c r="E2977" s="26" t="n"/>
      <c r="F2977" s="19" t="n"/>
      <c r="G2977" s="19" t="n"/>
      <c r="H2977" s="27">
        <f>IF($C2977="","",ROUND(SUMIF(账户表,$C2977,账户期初)+SUMIFS($F$5:F2977,$C$5:C2977,$C2977)-SUMIFS($G$5:G2977,$C$5:C2977,$C2977),2))</f>
        <v/>
      </c>
      <c r="I2977" s="18" t="n"/>
      <c r="J2977" s="18" t="n"/>
      <c r="K2977" s="28">
        <f>IF($B2977="","",--TEXT($B2977,"yyyymm"))</f>
        <v/>
      </c>
      <c r="L2977" s="29">
        <f>IF($D2977="","",IFERROR(INDEX(类别属性,MATCH($D2977,类别表,0)),""))</f>
        <v/>
      </c>
      <c r="M2977" s="18" t="n"/>
      <c r="N2977" s="18" t="n"/>
      <c r="O2977" s="26" t="n"/>
      <c r="P2977" s="21">
        <f>IF($C2977="","",IF(ISNA(MATCH($C2977,账户表,0)),"※这个账户不在【基础资料】的账户档案里",IF($B2977="","※没填日期，这一笔不会进任何月份的报表",IF(AND($F2977&lt;&gt;"",$G2977&lt;&gt;""),"※收入和支出不能同时填",IF(AND(N($F2977)=0,N($G2977)=0),"※收入和支出都没填",IF(OR(N($F2977)&lt;0,N($G2977)&lt;0),"※金额不能填负数，方向反了就换一列填",IF($D2977="","※没填收支类别，分类报表会漏掉这一笔",IF(ISNA(MATCH($D2977,类别表,0)),"※收支类别不在【基础资料】的清单里",IF(AND($L2977="内部转账",$M2977=""),"△内部转账要在「对方账户」写上另一头",IF(AND($L2977="内部转账",$M2977=$C2977),"※对方账户跟本账户是同一个",IF(AND($L2977&lt;&gt;"内部转账",$M2977&lt;&gt;""),"△填了对方账户，但类别不是内部转账",IF($H2977&lt;0,"△这一笔之后该账户余额成负数了，核一下",""))))))))))))</f>
        <v/>
      </c>
    </row>
    <row r="2978">
      <c r="A2978" s="17">
        <f>IF($C2978="","",COUNTA($C$5:$C2978))</f>
        <v/>
      </c>
      <c r="B2978" s="20" t="n"/>
      <c r="C2978" s="18" t="n"/>
      <c r="D2978" s="18" t="n"/>
      <c r="E2978" s="26" t="n"/>
      <c r="F2978" s="19" t="n"/>
      <c r="G2978" s="19" t="n"/>
      <c r="H2978" s="27">
        <f>IF($C2978="","",ROUND(SUMIF(账户表,$C2978,账户期初)+SUMIFS($F$5:F2978,$C$5:C2978,$C2978)-SUMIFS($G$5:G2978,$C$5:C2978,$C2978),2))</f>
        <v/>
      </c>
      <c r="I2978" s="18" t="n"/>
      <c r="J2978" s="18" t="n"/>
      <c r="K2978" s="28">
        <f>IF($B2978="","",--TEXT($B2978,"yyyymm"))</f>
        <v/>
      </c>
      <c r="L2978" s="29">
        <f>IF($D2978="","",IFERROR(INDEX(类别属性,MATCH($D2978,类别表,0)),""))</f>
        <v/>
      </c>
      <c r="M2978" s="18" t="n"/>
      <c r="N2978" s="18" t="n"/>
      <c r="O2978" s="26" t="n"/>
      <c r="P2978" s="21">
        <f>IF($C2978="","",IF(ISNA(MATCH($C2978,账户表,0)),"※这个账户不在【基础资料】的账户档案里",IF($B2978="","※没填日期，这一笔不会进任何月份的报表",IF(AND($F2978&lt;&gt;"",$G2978&lt;&gt;""),"※收入和支出不能同时填",IF(AND(N($F2978)=0,N($G2978)=0),"※收入和支出都没填",IF(OR(N($F2978)&lt;0,N($G2978)&lt;0),"※金额不能填负数，方向反了就换一列填",IF($D2978="","※没填收支类别，分类报表会漏掉这一笔",IF(ISNA(MATCH($D2978,类别表,0)),"※收支类别不在【基础资料】的清单里",IF(AND($L2978="内部转账",$M2978=""),"△内部转账要在「对方账户」写上另一头",IF(AND($L2978="内部转账",$M2978=$C2978),"※对方账户跟本账户是同一个",IF(AND($L2978&lt;&gt;"内部转账",$M2978&lt;&gt;""),"△填了对方账户，但类别不是内部转账",IF($H2978&lt;0,"△这一笔之后该账户余额成负数了，核一下",""))))))))))))</f>
        <v/>
      </c>
    </row>
    <row r="2979">
      <c r="A2979" s="17">
        <f>IF($C2979="","",COUNTA($C$5:$C2979))</f>
        <v/>
      </c>
      <c r="B2979" s="20" t="n"/>
      <c r="C2979" s="18" t="n"/>
      <c r="D2979" s="18" t="n"/>
      <c r="E2979" s="26" t="n"/>
      <c r="F2979" s="19" t="n"/>
      <c r="G2979" s="19" t="n"/>
      <c r="H2979" s="27">
        <f>IF($C2979="","",ROUND(SUMIF(账户表,$C2979,账户期初)+SUMIFS($F$5:F2979,$C$5:C2979,$C2979)-SUMIFS($G$5:G2979,$C$5:C2979,$C2979),2))</f>
        <v/>
      </c>
      <c r="I2979" s="18" t="n"/>
      <c r="J2979" s="18" t="n"/>
      <c r="K2979" s="28">
        <f>IF($B2979="","",--TEXT($B2979,"yyyymm"))</f>
        <v/>
      </c>
      <c r="L2979" s="29">
        <f>IF($D2979="","",IFERROR(INDEX(类别属性,MATCH($D2979,类别表,0)),""))</f>
        <v/>
      </c>
      <c r="M2979" s="18" t="n"/>
      <c r="N2979" s="18" t="n"/>
      <c r="O2979" s="26" t="n"/>
      <c r="P2979" s="21">
        <f>IF($C2979="","",IF(ISNA(MATCH($C2979,账户表,0)),"※这个账户不在【基础资料】的账户档案里",IF($B2979="","※没填日期，这一笔不会进任何月份的报表",IF(AND($F2979&lt;&gt;"",$G2979&lt;&gt;""),"※收入和支出不能同时填",IF(AND(N($F2979)=0,N($G2979)=0),"※收入和支出都没填",IF(OR(N($F2979)&lt;0,N($G2979)&lt;0),"※金额不能填负数，方向反了就换一列填",IF($D2979="","※没填收支类别，分类报表会漏掉这一笔",IF(ISNA(MATCH($D2979,类别表,0)),"※收支类别不在【基础资料】的清单里",IF(AND($L2979="内部转账",$M2979=""),"△内部转账要在「对方账户」写上另一头",IF(AND($L2979="内部转账",$M2979=$C2979),"※对方账户跟本账户是同一个",IF(AND($L2979&lt;&gt;"内部转账",$M2979&lt;&gt;""),"△填了对方账户，但类别不是内部转账",IF($H2979&lt;0,"△这一笔之后该账户余额成负数了，核一下",""))))))))))))</f>
        <v/>
      </c>
    </row>
    <row r="2980">
      <c r="A2980" s="17">
        <f>IF($C2980="","",COUNTA($C$5:$C2980))</f>
        <v/>
      </c>
      <c r="B2980" s="20" t="n"/>
      <c r="C2980" s="18" t="n"/>
      <c r="D2980" s="18" t="n"/>
      <c r="E2980" s="26" t="n"/>
      <c r="F2980" s="19" t="n"/>
      <c r="G2980" s="19" t="n"/>
      <c r="H2980" s="27">
        <f>IF($C2980="","",ROUND(SUMIF(账户表,$C2980,账户期初)+SUMIFS($F$5:F2980,$C$5:C2980,$C2980)-SUMIFS($G$5:G2980,$C$5:C2980,$C2980),2))</f>
        <v/>
      </c>
      <c r="I2980" s="18" t="n"/>
      <c r="J2980" s="18" t="n"/>
      <c r="K2980" s="28">
        <f>IF($B2980="","",--TEXT($B2980,"yyyymm"))</f>
        <v/>
      </c>
      <c r="L2980" s="29">
        <f>IF($D2980="","",IFERROR(INDEX(类别属性,MATCH($D2980,类别表,0)),""))</f>
        <v/>
      </c>
      <c r="M2980" s="18" t="n"/>
      <c r="N2980" s="18" t="n"/>
      <c r="O2980" s="26" t="n"/>
      <c r="P2980" s="21">
        <f>IF($C2980="","",IF(ISNA(MATCH($C2980,账户表,0)),"※这个账户不在【基础资料】的账户档案里",IF($B2980="","※没填日期，这一笔不会进任何月份的报表",IF(AND($F2980&lt;&gt;"",$G2980&lt;&gt;""),"※收入和支出不能同时填",IF(AND(N($F2980)=0,N($G2980)=0),"※收入和支出都没填",IF(OR(N($F2980)&lt;0,N($G2980)&lt;0),"※金额不能填负数，方向反了就换一列填",IF($D2980="","※没填收支类别，分类报表会漏掉这一笔",IF(ISNA(MATCH($D2980,类别表,0)),"※收支类别不在【基础资料】的清单里",IF(AND($L2980="内部转账",$M2980=""),"△内部转账要在「对方账户」写上另一头",IF(AND($L2980="内部转账",$M2980=$C2980),"※对方账户跟本账户是同一个",IF(AND($L2980&lt;&gt;"内部转账",$M2980&lt;&gt;""),"△填了对方账户，但类别不是内部转账",IF($H2980&lt;0,"△这一笔之后该账户余额成负数了，核一下",""))))))))))))</f>
        <v/>
      </c>
    </row>
    <row r="2981">
      <c r="A2981" s="17">
        <f>IF($C2981="","",COUNTA($C$5:$C2981))</f>
        <v/>
      </c>
      <c r="B2981" s="20" t="n"/>
      <c r="C2981" s="18" t="n"/>
      <c r="D2981" s="18" t="n"/>
      <c r="E2981" s="26" t="n"/>
      <c r="F2981" s="19" t="n"/>
      <c r="G2981" s="19" t="n"/>
      <c r="H2981" s="27">
        <f>IF($C2981="","",ROUND(SUMIF(账户表,$C2981,账户期初)+SUMIFS($F$5:F2981,$C$5:C2981,$C2981)-SUMIFS($G$5:G2981,$C$5:C2981,$C2981),2))</f>
        <v/>
      </c>
      <c r="I2981" s="18" t="n"/>
      <c r="J2981" s="18" t="n"/>
      <c r="K2981" s="28">
        <f>IF($B2981="","",--TEXT($B2981,"yyyymm"))</f>
        <v/>
      </c>
      <c r="L2981" s="29">
        <f>IF($D2981="","",IFERROR(INDEX(类别属性,MATCH($D2981,类别表,0)),""))</f>
        <v/>
      </c>
      <c r="M2981" s="18" t="n"/>
      <c r="N2981" s="18" t="n"/>
      <c r="O2981" s="26" t="n"/>
      <c r="P2981" s="21">
        <f>IF($C2981="","",IF(ISNA(MATCH($C2981,账户表,0)),"※这个账户不在【基础资料】的账户档案里",IF($B2981="","※没填日期，这一笔不会进任何月份的报表",IF(AND($F2981&lt;&gt;"",$G2981&lt;&gt;""),"※收入和支出不能同时填",IF(AND(N($F2981)=0,N($G2981)=0),"※收入和支出都没填",IF(OR(N($F2981)&lt;0,N($G2981)&lt;0),"※金额不能填负数，方向反了就换一列填",IF($D2981="","※没填收支类别，分类报表会漏掉这一笔",IF(ISNA(MATCH($D2981,类别表,0)),"※收支类别不在【基础资料】的清单里",IF(AND($L2981="内部转账",$M2981=""),"△内部转账要在「对方账户」写上另一头",IF(AND($L2981="内部转账",$M2981=$C2981),"※对方账户跟本账户是同一个",IF(AND($L2981&lt;&gt;"内部转账",$M2981&lt;&gt;""),"△填了对方账户，但类别不是内部转账",IF($H2981&lt;0,"△这一笔之后该账户余额成负数了，核一下",""))))))))))))</f>
        <v/>
      </c>
    </row>
    <row r="2982">
      <c r="A2982" s="17">
        <f>IF($C2982="","",COUNTA($C$5:$C2982))</f>
        <v/>
      </c>
      <c r="B2982" s="20" t="n"/>
      <c r="C2982" s="18" t="n"/>
      <c r="D2982" s="18" t="n"/>
      <c r="E2982" s="26" t="n"/>
      <c r="F2982" s="19" t="n"/>
      <c r="G2982" s="19" t="n"/>
      <c r="H2982" s="27">
        <f>IF($C2982="","",ROUND(SUMIF(账户表,$C2982,账户期初)+SUMIFS($F$5:F2982,$C$5:C2982,$C2982)-SUMIFS($G$5:G2982,$C$5:C2982,$C2982),2))</f>
        <v/>
      </c>
      <c r="I2982" s="18" t="n"/>
      <c r="J2982" s="18" t="n"/>
      <c r="K2982" s="28">
        <f>IF($B2982="","",--TEXT($B2982,"yyyymm"))</f>
        <v/>
      </c>
      <c r="L2982" s="29">
        <f>IF($D2982="","",IFERROR(INDEX(类别属性,MATCH($D2982,类别表,0)),""))</f>
        <v/>
      </c>
      <c r="M2982" s="18" t="n"/>
      <c r="N2982" s="18" t="n"/>
      <c r="O2982" s="26" t="n"/>
      <c r="P2982" s="21">
        <f>IF($C2982="","",IF(ISNA(MATCH($C2982,账户表,0)),"※这个账户不在【基础资料】的账户档案里",IF($B2982="","※没填日期，这一笔不会进任何月份的报表",IF(AND($F2982&lt;&gt;"",$G2982&lt;&gt;""),"※收入和支出不能同时填",IF(AND(N($F2982)=0,N($G2982)=0),"※收入和支出都没填",IF(OR(N($F2982)&lt;0,N($G2982)&lt;0),"※金额不能填负数，方向反了就换一列填",IF($D2982="","※没填收支类别，分类报表会漏掉这一笔",IF(ISNA(MATCH($D2982,类别表,0)),"※收支类别不在【基础资料】的清单里",IF(AND($L2982="内部转账",$M2982=""),"△内部转账要在「对方账户」写上另一头",IF(AND($L2982="内部转账",$M2982=$C2982),"※对方账户跟本账户是同一个",IF(AND($L2982&lt;&gt;"内部转账",$M2982&lt;&gt;""),"△填了对方账户，但类别不是内部转账",IF($H2982&lt;0,"△这一笔之后该账户余额成负数了，核一下",""))))))))))))</f>
        <v/>
      </c>
    </row>
    <row r="2983">
      <c r="A2983" s="17">
        <f>IF($C2983="","",COUNTA($C$5:$C2983))</f>
        <v/>
      </c>
      <c r="B2983" s="20" t="n"/>
      <c r="C2983" s="18" t="n"/>
      <c r="D2983" s="18" t="n"/>
      <c r="E2983" s="26" t="n"/>
      <c r="F2983" s="19" t="n"/>
      <c r="G2983" s="19" t="n"/>
      <c r="H2983" s="27">
        <f>IF($C2983="","",ROUND(SUMIF(账户表,$C2983,账户期初)+SUMIFS($F$5:F2983,$C$5:C2983,$C2983)-SUMIFS($G$5:G2983,$C$5:C2983,$C2983),2))</f>
        <v/>
      </c>
      <c r="I2983" s="18" t="n"/>
      <c r="J2983" s="18" t="n"/>
      <c r="K2983" s="28">
        <f>IF($B2983="","",--TEXT($B2983,"yyyymm"))</f>
        <v/>
      </c>
      <c r="L2983" s="29">
        <f>IF($D2983="","",IFERROR(INDEX(类别属性,MATCH($D2983,类别表,0)),""))</f>
        <v/>
      </c>
      <c r="M2983" s="18" t="n"/>
      <c r="N2983" s="18" t="n"/>
      <c r="O2983" s="26" t="n"/>
      <c r="P2983" s="21">
        <f>IF($C2983="","",IF(ISNA(MATCH($C2983,账户表,0)),"※这个账户不在【基础资料】的账户档案里",IF($B2983="","※没填日期，这一笔不会进任何月份的报表",IF(AND($F2983&lt;&gt;"",$G2983&lt;&gt;""),"※收入和支出不能同时填",IF(AND(N($F2983)=0,N($G2983)=0),"※收入和支出都没填",IF(OR(N($F2983)&lt;0,N($G2983)&lt;0),"※金额不能填负数，方向反了就换一列填",IF($D2983="","※没填收支类别，分类报表会漏掉这一笔",IF(ISNA(MATCH($D2983,类别表,0)),"※收支类别不在【基础资料】的清单里",IF(AND($L2983="内部转账",$M2983=""),"△内部转账要在「对方账户」写上另一头",IF(AND($L2983="内部转账",$M2983=$C2983),"※对方账户跟本账户是同一个",IF(AND($L2983&lt;&gt;"内部转账",$M2983&lt;&gt;""),"△填了对方账户，但类别不是内部转账",IF($H2983&lt;0,"△这一笔之后该账户余额成负数了，核一下",""))))))))))))</f>
        <v/>
      </c>
    </row>
    <row r="2984">
      <c r="A2984" s="17">
        <f>IF($C2984="","",COUNTA($C$5:$C2984))</f>
        <v/>
      </c>
      <c r="B2984" s="20" t="n"/>
      <c r="C2984" s="18" t="n"/>
      <c r="D2984" s="18" t="n"/>
      <c r="E2984" s="26" t="n"/>
      <c r="F2984" s="19" t="n"/>
      <c r="G2984" s="19" t="n"/>
      <c r="H2984" s="27">
        <f>IF($C2984="","",ROUND(SUMIF(账户表,$C2984,账户期初)+SUMIFS($F$5:F2984,$C$5:C2984,$C2984)-SUMIFS($G$5:G2984,$C$5:C2984,$C2984),2))</f>
        <v/>
      </c>
      <c r="I2984" s="18" t="n"/>
      <c r="J2984" s="18" t="n"/>
      <c r="K2984" s="28">
        <f>IF($B2984="","",--TEXT($B2984,"yyyymm"))</f>
        <v/>
      </c>
      <c r="L2984" s="29">
        <f>IF($D2984="","",IFERROR(INDEX(类别属性,MATCH($D2984,类别表,0)),""))</f>
        <v/>
      </c>
      <c r="M2984" s="18" t="n"/>
      <c r="N2984" s="18" t="n"/>
      <c r="O2984" s="26" t="n"/>
      <c r="P2984" s="21">
        <f>IF($C2984="","",IF(ISNA(MATCH($C2984,账户表,0)),"※这个账户不在【基础资料】的账户档案里",IF($B2984="","※没填日期，这一笔不会进任何月份的报表",IF(AND($F2984&lt;&gt;"",$G2984&lt;&gt;""),"※收入和支出不能同时填",IF(AND(N($F2984)=0,N($G2984)=0),"※收入和支出都没填",IF(OR(N($F2984)&lt;0,N($G2984)&lt;0),"※金额不能填负数，方向反了就换一列填",IF($D2984="","※没填收支类别，分类报表会漏掉这一笔",IF(ISNA(MATCH($D2984,类别表,0)),"※收支类别不在【基础资料】的清单里",IF(AND($L2984="内部转账",$M2984=""),"△内部转账要在「对方账户」写上另一头",IF(AND($L2984="内部转账",$M2984=$C2984),"※对方账户跟本账户是同一个",IF(AND($L2984&lt;&gt;"内部转账",$M2984&lt;&gt;""),"△填了对方账户，但类别不是内部转账",IF($H2984&lt;0,"△这一笔之后该账户余额成负数了，核一下",""))))))))))))</f>
        <v/>
      </c>
    </row>
    <row r="2985">
      <c r="A2985" s="17">
        <f>IF($C2985="","",COUNTA($C$5:$C2985))</f>
        <v/>
      </c>
      <c r="B2985" s="20" t="n"/>
      <c r="C2985" s="18" t="n"/>
      <c r="D2985" s="18" t="n"/>
      <c r="E2985" s="26" t="n"/>
      <c r="F2985" s="19" t="n"/>
      <c r="G2985" s="19" t="n"/>
      <c r="H2985" s="27">
        <f>IF($C2985="","",ROUND(SUMIF(账户表,$C2985,账户期初)+SUMIFS($F$5:F2985,$C$5:C2985,$C2985)-SUMIFS($G$5:G2985,$C$5:C2985,$C2985),2))</f>
        <v/>
      </c>
      <c r="I2985" s="18" t="n"/>
      <c r="J2985" s="18" t="n"/>
      <c r="K2985" s="28">
        <f>IF($B2985="","",--TEXT($B2985,"yyyymm"))</f>
        <v/>
      </c>
      <c r="L2985" s="29">
        <f>IF($D2985="","",IFERROR(INDEX(类别属性,MATCH($D2985,类别表,0)),""))</f>
        <v/>
      </c>
      <c r="M2985" s="18" t="n"/>
      <c r="N2985" s="18" t="n"/>
      <c r="O2985" s="26" t="n"/>
      <c r="P2985" s="21">
        <f>IF($C2985="","",IF(ISNA(MATCH($C2985,账户表,0)),"※这个账户不在【基础资料】的账户档案里",IF($B2985="","※没填日期，这一笔不会进任何月份的报表",IF(AND($F2985&lt;&gt;"",$G2985&lt;&gt;""),"※收入和支出不能同时填",IF(AND(N($F2985)=0,N($G2985)=0),"※收入和支出都没填",IF(OR(N($F2985)&lt;0,N($G2985)&lt;0),"※金额不能填负数，方向反了就换一列填",IF($D2985="","※没填收支类别，分类报表会漏掉这一笔",IF(ISNA(MATCH($D2985,类别表,0)),"※收支类别不在【基础资料】的清单里",IF(AND($L2985="内部转账",$M2985=""),"△内部转账要在「对方账户」写上另一头",IF(AND($L2985="内部转账",$M2985=$C2985),"※对方账户跟本账户是同一个",IF(AND($L2985&lt;&gt;"内部转账",$M2985&lt;&gt;""),"△填了对方账户，但类别不是内部转账",IF($H2985&lt;0,"△这一笔之后该账户余额成负数了，核一下",""))))))))))))</f>
        <v/>
      </c>
    </row>
    <row r="2986">
      <c r="A2986" s="17">
        <f>IF($C2986="","",COUNTA($C$5:$C2986))</f>
        <v/>
      </c>
      <c r="B2986" s="20" t="n"/>
      <c r="C2986" s="18" t="n"/>
      <c r="D2986" s="18" t="n"/>
      <c r="E2986" s="26" t="n"/>
      <c r="F2986" s="19" t="n"/>
      <c r="G2986" s="19" t="n"/>
      <c r="H2986" s="27">
        <f>IF($C2986="","",ROUND(SUMIF(账户表,$C2986,账户期初)+SUMIFS($F$5:F2986,$C$5:C2986,$C2986)-SUMIFS($G$5:G2986,$C$5:C2986,$C2986),2))</f>
        <v/>
      </c>
      <c r="I2986" s="18" t="n"/>
      <c r="J2986" s="18" t="n"/>
      <c r="K2986" s="28">
        <f>IF($B2986="","",--TEXT($B2986,"yyyymm"))</f>
        <v/>
      </c>
      <c r="L2986" s="29">
        <f>IF($D2986="","",IFERROR(INDEX(类别属性,MATCH($D2986,类别表,0)),""))</f>
        <v/>
      </c>
      <c r="M2986" s="18" t="n"/>
      <c r="N2986" s="18" t="n"/>
      <c r="O2986" s="26" t="n"/>
      <c r="P2986" s="21">
        <f>IF($C2986="","",IF(ISNA(MATCH($C2986,账户表,0)),"※这个账户不在【基础资料】的账户档案里",IF($B2986="","※没填日期，这一笔不会进任何月份的报表",IF(AND($F2986&lt;&gt;"",$G2986&lt;&gt;""),"※收入和支出不能同时填",IF(AND(N($F2986)=0,N($G2986)=0),"※收入和支出都没填",IF(OR(N($F2986)&lt;0,N($G2986)&lt;0),"※金额不能填负数，方向反了就换一列填",IF($D2986="","※没填收支类别，分类报表会漏掉这一笔",IF(ISNA(MATCH($D2986,类别表,0)),"※收支类别不在【基础资料】的清单里",IF(AND($L2986="内部转账",$M2986=""),"△内部转账要在「对方账户」写上另一头",IF(AND($L2986="内部转账",$M2986=$C2986),"※对方账户跟本账户是同一个",IF(AND($L2986&lt;&gt;"内部转账",$M2986&lt;&gt;""),"△填了对方账户，但类别不是内部转账",IF($H2986&lt;0,"△这一笔之后该账户余额成负数了，核一下",""))))))))))))</f>
        <v/>
      </c>
    </row>
    <row r="2987">
      <c r="A2987" s="17">
        <f>IF($C2987="","",COUNTA($C$5:$C2987))</f>
        <v/>
      </c>
      <c r="B2987" s="20" t="n"/>
      <c r="C2987" s="18" t="n"/>
      <c r="D2987" s="18" t="n"/>
      <c r="E2987" s="26" t="n"/>
      <c r="F2987" s="19" t="n"/>
      <c r="G2987" s="19" t="n"/>
      <c r="H2987" s="27">
        <f>IF($C2987="","",ROUND(SUMIF(账户表,$C2987,账户期初)+SUMIFS($F$5:F2987,$C$5:C2987,$C2987)-SUMIFS($G$5:G2987,$C$5:C2987,$C2987),2))</f>
        <v/>
      </c>
      <c r="I2987" s="18" t="n"/>
      <c r="J2987" s="18" t="n"/>
      <c r="K2987" s="28">
        <f>IF($B2987="","",--TEXT($B2987,"yyyymm"))</f>
        <v/>
      </c>
      <c r="L2987" s="29">
        <f>IF($D2987="","",IFERROR(INDEX(类别属性,MATCH($D2987,类别表,0)),""))</f>
        <v/>
      </c>
      <c r="M2987" s="18" t="n"/>
      <c r="N2987" s="18" t="n"/>
      <c r="O2987" s="26" t="n"/>
      <c r="P2987" s="21">
        <f>IF($C2987="","",IF(ISNA(MATCH($C2987,账户表,0)),"※这个账户不在【基础资料】的账户档案里",IF($B2987="","※没填日期，这一笔不会进任何月份的报表",IF(AND($F2987&lt;&gt;"",$G2987&lt;&gt;""),"※收入和支出不能同时填",IF(AND(N($F2987)=0,N($G2987)=0),"※收入和支出都没填",IF(OR(N($F2987)&lt;0,N($G2987)&lt;0),"※金额不能填负数，方向反了就换一列填",IF($D2987="","※没填收支类别，分类报表会漏掉这一笔",IF(ISNA(MATCH($D2987,类别表,0)),"※收支类别不在【基础资料】的清单里",IF(AND($L2987="内部转账",$M2987=""),"△内部转账要在「对方账户」写上另一头",IF(AND($L2987="内部转账",$M2987=$C2987),"※对方账户跟本账户是同一个",IF(AND($L2987&lt;&gt;"内部转账",$M2987&lt;&gt;""),"△填了对方账户，但类别不是内部转账",IF($H2987&lt;0,"△这一笔之后该账户余额成负数了，核一下",""))))))))))))</f>
        <v/>
      </c>
    </row>
    <row r="2988">
      <c r="A2988" s="17">
        <f>IF($C2988="","",COUNTA($C$5:$C2988))</f>
        <v/>
      </c>
      <c r="B2988" s="20" t="n"/>
      <c r="C2988" s="18" t="n"/>
      <c r="D2988" s="18" t="n"/>
      <c r="E2988" s="26" t="n"/>
      <c r="F2988" s="19" t="n"/>
      <c r="G2988" s="19" t="n"/>
      <c r="H2988" s="27">
        <f>IF($C2988="","",ROUND(SUMIF(账户表,$C2988,账户期初)+SUMIFS($F$5:F2988,$C$5:C2988,$C2988)-SUMIFS($G$5:G2988,$C$5:C2988,$C2988),2))</f>
        <v/>
      </c>
      <c r="I2988" s="18" t="n"/>
      <c r="J2988" s="18" t="n"/>
      <c r="K2988" s="28">
        <f>IF($B2988="","",--TEXT($B2988,"yyyymm"))</f>
        <v/>
      </c>
      <c r="L2988" s="29">
        <f>IF($D2988="","",IFERROR(INDEX(类别属性,MATCH($D2988,类别表,0)),""))</f>
        <v/>
      </c>
      <c r="M2988" s="18" t="n"/>
      <c r="N2988" s="18" t="n"/>
      <c r="O2988" s="26" t="n"/>
      <c r="P2988" s="21">
        <f>IF($C2988="","",IF(ISNA(MATCH($C2988,账户表,0)),"※这个账户不在【基础资料】的账户档案里",IF($B2988="","※没填日期，这一笔不会进任何月份的报表",IF(AND($F2988&lt;&gt;"",$G2988&lt;&gt;""),"※收入和支出不能同时填",IF(AND(N($F2988)=0,N($G2988)=0),"※收入和支出都没填",IF(OR(N($F2988)&lt;0,N($G2988)&lt;0),"※金额不能填负数，方向反了就换一列填",IF($D2988="","※没填收支类别，分类报表会漏掉这一笔",IF(ISNA(MATCH($D2988,类别表,0)),"※收支类别不在【基础资料】的清单里",IF(AND($L2988="内部转账",$M2988=""),"△内部转账要在「对方账户」写上另一头",IF(AND($L2988="内部转账",$M2988=$C2988),"※对方账户跟本账户是同一个",IF(AND($L2988&lt;&gt;"内部转账",$M2988&lt;&gt;""),"△填了对方账户，但类别不是内部转账",IF($H2988&lt;0,"△这一笔之后该账户余额成负数了，核一下",""))))))))))))</f>
        <v/>
      </c>
    </row>
    <row r="2989">
      <c r="A2989" s="17">
        <f>IF($C2989="","",COUNTA($C$5:$C2989))</f>
        <v/>
      </c>
      <c r="B2989" s="20" t="n"/>
      <c r="C2989" s="18" t="n"/>
      <c r="D2989" s="18" t="n"/>
      <c r="E2989" s="26" t="n"/>
      <c r="F2989" s="19" t="n"/>
      <c r="G2989" s="19" t="n"/>
      <c r="H2989" s="27">
        <f>IF($C2989="","",ROUND(SUMIF(账户表,$C2989,账户期初)+SUMIFS($F$5:F2989,$C$5:C2989,$C2989)-SUMIFS($G$5:G2989,$C$5:C2989,$C2989),2))</f>
        <v/>
      </c>
      <c r="I2989" s="18" t="n"/>
      <c r="J2989" s="18" t="n"/>
      <c r="K2989" s="28">
        <f>IF($B2989="","",--TEXT($B2989,"yyyymm"))</f>
        <v/>
      </c>
      <c r="L2989" s="29">
        <f>IF($D2989="","",IFERROR(INDEX(类别属性,MATCH($D2989,类别表,0)),""))</f>
        <v/>
      </c>
      <c r="M2989" s="18" t="n"/>
      <c r="N2989" s="18" t="n"/>
      <c r="O2989" s="26" t="n"/>
      <c r="P2989" s="21">
        <f>IF($C2989="","",IF(ISNA(MATCH($C2989,账户表,0)),"※这个账户不在【基础资料】的账户档案里",IF($B2989="","※没填日期，这一笔不会进任何月份的报表",IF(AND($F2989&lt;&gt;"",$G2989&lt;&gt;""),"※收入和支出不能同时填",IF(AND(N($F2989)=0,N($G2989)=0),"※收入和支出都没填",IF(OR(N($F2989)&lt;0,N($G2989)&lt;0),"※金额不能填负数，方向反了就换一列填",IF($D2989="","※没填收支类别，分类报表会漏掉这一笔",IF(ISNA(MATCH($D2989,类别表,0)),"※收支类别不在【基础资料】的清单里",IF(AND($L2989="内部转账",$M2989=""),"△内部转账要在「对方账户」写上另一头",IF(AND($L2989="内部转账",$M2989=$C2989),"※对方账户跟本账户是同一个",IF(AND($L2989&lt;&gt;"内部转账",$M2989&lt;&gt;""),"△填了对方账户，但类别不是内部转账",IF($H2989&lt;0,"△这一笔之后该账户余额成负数了，核一下",""))))))))))))</f>
        <v/>
      </c>
    </row>
    <row r="2990">
      <c r="A2990" s="17">
        <f>IF($C2990="","",COUNTA($C$5:$C2990))</f>
        <v/>
      </c>
      <c r="B2990" s="20" t="n"/>
      <c r="C2990" s="18" t="n"/>
      <c r="D2990" s="18" t="n"/>
      <c r="E2990" s="26" t="n"/>
      <c r="F2990" s="19" t="n"/>
      <c r="G2990" s="19" t="n"/>
      <c r="H2990" s="27">
        <f>IF($C2990="","",ROUND(SUMIF(账户表,$C2990,账户期初)+SUMIFS($F$5:F2990,$C$5:C2990,$C2990)-SUMIFS($G$5:G2990,$C$5:C2990,$C2990),2))</f>
        <v/>
      </c>
      <c r="I2990" s="18" t="n"/>
      <c r="J2990" s="18" t="n"/>
      <c r="K2990" s="28">
        <f>IF($B2990="","",--TEXT($B2990,"yyyymm"))</f>
        <v/>
      </c>
      <c r="L2990" s="29">
        <f>IF($D2990="","",IFERROR(INDEX(类别属性,MATCH($D2990,类别表,0)),""))</f>
        <v/>
      </c>
      <c r="M2990" s="18" t="n"/>
      <c r="N2990" s="18" t="n"/>
      <c r="O2990" s="26" t="n"/>
      <c r="P2990" s="21">
        <f>IF($C2990="","",IF(ISNA(MATCH($C2990,账户表,0)),"※这个账户不在【基础资料】的账户档案里",IF($B2990="","※没填日期，这一笔不会进任何月份的报表",IF(AND($F2990&lt;&gt;"",$G2990&lt;&gt;""),"※收入和支出不能同时填",IF(AND(N($F2990)=0,N($G2990)=0),"※收入和支出都没填",IF(OR(N($F2990)&lt;0,N($G2990)&lt;0),"※金额不能填负数，方向反了就换一列填",IF($D2990="","※没填收支类别，分类报表会漏掉这一笔",IF(ISNA(MATCH($D2990,类别表,0)),"※收支类别不在【基础资料】的清单里",IF(AND($L2990="内部转账",$M2990=""),"△内部转账要在「对方账户」写上另一头",IF(AND($L2990="内部转账",$M2990=$C2990),"※对方账户跟本账户是同一个",IF(AND($L2990&lt;&gt;"内部转账",$M2990&lt;&gt;""),"△填了对方账户，但类别不是内部转账",IF($H2990&lt;0,"△这一笔之后该账户余额成负数了，核一下",""))))))))))))</f>
        <v/>
      </c>
    </row>
    <row r="2991">
      <c r="A2991" s="17">
        <f>IF($C2991="","",COUNTA($C$5:$C2991))</f>
        <v/>
      </c>
      <c r="B2991" s="20" t="n"/>
      <c r="C2991" s="18" t="n"/>
      <c r="D2991" s="18" t="n"/>
      <c r="E2991" s="26" t="n"/>
      <c r="F2991" s="19" t="n"/>
      <c r="G2991" s="19" t="n"/>
      <c r="H2991" s="27">
        <f>IF($C2991="","",ROUND(SUMIF(账户表,$C2991,账户期初)+SUMIFS($F$5:F2991,$C$5:C2991,$C2991)-SUMIFS($G$5:G2991,$C$5:C2991,$C2991),2))</f>
        <v/>
      </c>
      <c r="I2991" s="18" t="n"/>
      <c r="J2991" s="18" t="n"/>
      <c r="K2991" s="28">
        <f>IF($B2991="","",--TEXT($B2991,"yyyymm"))</f>
        <v/>
      </c>
      <c r="L2991" s="29">
        <f>IF($D2991="","",IFERROR(INDEX(类别属性,MATCH($D2991,类别表,0)),""))</f>
        <v/>
      </c>
      <c r="M2991" s="18" t="n"/>
      <c r="N2991" s="18" t="n"/>
      <c r="O2991" s="26" t="n"/>
      <c r="P2991" s="21">
        <f>IF($C2991="","",IF(ISNA(MATCH($C2991,账户表,0)),"※这个账户不在【基础资料】的账户档案里",IF($B2991="","※没填日期，这一笔不会进任何月份的报表",IF(AND($F2991&lt;&gt;"",$G2991&lt;&gt;""),"※收入和支出不能同时填",IF(AND(N($F2991)=0,N($G2991)=0),"※收入和支出都没填",IF(OR(N($F2991)&lt;0,N($G2991)&lt;0),"※金额不能填负数，方向反了就换一列填",IF($D2991="","※没填收支类别，分类报表会漏掉这一笔",IF(ISNA(MATCH($D2991,类别表,0)),"※收支类别不在【基础资料】的清单里",IF(AND($L2991="内部转账",$M2991=""),"△内部转账要在「对方账户」写上另一头",IF(AND($L2991="内部转账",$M2991=$C2991),"※对方账户跟本账户是同一个",IF(AND($L2991&lt;&gt;"内部转账",$M2991&lt;&gt;""),"△填了对方账户，但类别不是内部转账",IF($H2991&lt;0,"△这一笔之后该账户余额成负数了，核一下",""))))))))))))</f>
        <v/>
      </c>
    </row>
    <row r="2992">
      <c r="A2992" s="17">
        <f>IF($C2992="","",COUNTA($C$5:$C2992))</f>
        <v/>
      </c>
      <c r="B2992" s="20" t="n"/>
      <c r="C2992" s="18" t="n"/>
      <c r="D2992" s="18" t="n"/>
      <c r="E2992" s="26" t="n"/>
      <c r="F2992" s="19" t="n"/>
      <c r="G2992" s="19" t="n"/>
      <c r="H2992" s="27">
        <f>IF($C2992="","",ROUND(SUMIF(账户表,$C2992,账户期初)+SUMIFS($F$5:F2992,$C$5:C2992,$C2992)-SUMIFS($G$5:G2992,$C$5:C2992,$C2992),2))</f>
        <v/>
      </c>
      <c r="I2992" s="18" t="n"/>
      <c r="J2992" s="18" t="n"/>
      <c r="K2992" s="28">
        <f>IF($B2992="","",--TEXT($B2992,"yyyymm"))</f>
        <v/>
      </c>
      <c r="L2992" s="29">
        <f>IF($D2992="","",IFERROR(INDEX(类别属性,MATCH($D2992,类别表,0)),""))</f>
        <v/>
      </c>
      <c r="M2992" s="18" t="n"/>
      <c r="N2992" s="18" t="n"/>
      <c r="O2992" s="26" t="n"/>
      <c r="P2992" s="21">
        <f>IF($C2992="","",IF(ISNA(MATCH($C2992,账户表,0)),"※这个账户不在【基础资料】的账户档案里",IF($B2992="","※没填日期，这一笔不会进任何月份的报表",IF(AND($F2992&lt;&gt;"",$G2992&lt;&gt;""),"※收入和支出不能同时填",IF(AND(N($F2992)=0,N($G2992)=0),"※收入和支出都没填",IF(OR(N($F2992)&lt;0,N($G2992)&lt;0),"※金额不能填负数，方向反了就换一列填",IF($D2992="","※没填收支类别，分类报表会漏掉这一笔",IF(ISNA(MATCH($D2992,类别表,0)),"※收支类别不在【基础资料】的清单里",IF(AND($L2992="内部转账",$M2992=""),"△内部转账要在「对方账户」写上另一头",IF(AND($L2992="内部转账",$M2992=$C2992),"※对方账户跟本账户是同一个",IF(AND($L2992&lt;&gt;"内部转账",$M2992&lt;&gt;""),"△填了对方账户，但类别不是内部转账",IF($H2992&lt;0,"△这一笔之后该账户余额成负数了，核一下",""))))))))))))</f>
        <v/>
      </c>
    </row>
    <row r="2993">
      <c r="A2993" s="17">
        <f>IF($C2993="","",COUNTA($C$5:$C2993))</f>
        <v/>
      </c>
      <c r="B2993" s="20" t="n"/>
      <c r="C2993" s="18" t="n"/>
      <c r="D2993" s="18" t="n"/>
      <c r="E2993" s="26" t="n"/>
      <c r="F2993" s="19" t="n"/>
      <c r="G2993" s="19" t="n"/>
      <c r="H2993" s="27">
        <f>IF($C2993="","",ROUND(SUMIF(账户表,$C2993,账户期初)+SUMIFS($F$5:F2993,$C$5:C2993,$C2993)-SUMIFS($G$5:G2993,$C$5:C2993,$C2993),2))</f>
        <v/>
      </c>
      <c r="I2993" s="18" t="n"/>
      <c r="J2993" s="18" t="n"/>
      <c r="K2993" s="28">
        <f>IF($B2993="","",--TEXT($B2993,"yyyymm"))</f>
        <v/>
      </c>
      <c r="L2993" s="29">
        <f>IF($D2993="","",IFERROR(INDEX(类别属性,MATCH($D2993,类别表,0)),""))</f>
        <v/>
      </c>
      <c r="M2993" s="18" t="n"/>
      <c r="N2993" s="18" t="n"/>
      <c r="O2993" s="26" t="n"/>
      <c r="P2993" s="21">
        <f>IF($C2993="","",IF(ISNA(MATCH($C2993,账户表,0)),"※这个账户不在【基础资料】的账户档案里",IF($B2993="","※没填日期，这一笔不会进任何月份的报表",IF(AND($F2993&lt;&gt;"",$G2993&lt;&gt;""),"※收入和支出不能同时填",IF(AND(N($F2993)=0,N($G2993)=0),"※收入和支出都没填",IF(OR(N($F2993)&lt;0,N($G2993)&lt;0),"※金额不能填负数，方向反了就换一列填",IF($D2993="","※没填收支类别，分类报表会漏掉这一笔",IF(ISNA(MATCH($D2993,类别表,0)),"※收支类别不在【基础资料】的清单里",IF(AND($L2993="内部转账",$M2993=""),"△内部转账要在「对方账户」写上另一头",IF(AND($L2993="内部转账",$M2993=$C2993),"※对方账户跟本账户是同一个",IF(AND($L2993&lt;&gt;"内部转账",$M2993&lt;&gt;""),"△填了对方账户，但类别不是内部转账",IF($H2993&lt;0,"△这一笔之后该账户余额成负数了，核一下",""))))))))))))</f>
        <v/>
      </c>
    </row>
    <row r="2994">
      <c r="A2994" s="17">
        <f>IF($C2994="","",COUNTA($C$5:$C2994))</f>
        <v/>
      </c>
      <c r="B2994" s="20" t="n"/>
      <c r="C2994" s="18" t="n"/>
      <c r="D2994" s="18" t="n"/>
      <c r="E2994" s="26" t="n"/>
      <c r="F2994" s="19" t="n"/>
      <c r="G2994" s="19" t="n"/>
      <c r="H2994" s="27">
        <f>IF($C2994="","",ROUND(SUMIF(账户表,$C2994,账户期初)+SUMIFS($F$5:F2994,$C$5:C2994,$C2994)-SUMIFS($G$5:G2994,$C$5:C2994,$C2994),2))</f>
        <v/>
      </c>
      <c r="I2994" s="18" t="n"/>
      <c r="J2994" s="18" t="n"/>
      <c r="K2994" s="28">
        <f>IF($B2994="","",--TEXT($B2994,"yyyymm"))</f>
        <v/>
      </c>
      <c r="L2994" s="29">
        <f>IF($D2994="","",IFERROR(INDEX(类别属性,MATCH($D2994,类别表,0)),""))</f>
        <v/>
      </c>
      <c r="M2994" s="18" t="n"/>
      <c r="N2994" s="18" t="n"/>
      <c r="O2994" s="26" t="n"/>
      <c r="P2994" s="21">
        <f>IF($C2994="","",IF(ISNA(MATCH($C2994,账户表,0)),"※这个账户不在【基础资料】的账户档案里",IF($B2994="","※没填日期，这一笔不会进任何月份的报表",IF(AND($F2994&lt;&gt;"",$G2994&lt;&gt;""),"※收入和支出不能同时填",IF(AND(N($F2994)=0,N($G2994)=0),"※收入和支出都没填",IF(OR(N($F2994)&lt;0,N($G2994)&lt;0),"※金额不能填负数，方向反了就换一列填",IF($D2994="","※没填收支类别，分类报表会漏掉这一笔",IF(ISNA(MATCH($D2994,类别表,0)),"※收支类别不在【基础资料】的清单里",IF(AND($L2994="内部转账",$M2994=""),"△内部转账要在「对方账户」写上另一头",IF(AND($L2994="内部转账",$M2994=$C2994),"※对方账户跟本账户是同一个",IF(AND($L2994&lt;&gt;"内部转账",$M2994&lt;&gt;""),"△填了对方账户，但类别不是内部转账",IF($H2994&lt;0,"△这一笔之后该账户余额成负数了，核一下",""))))))))))))</f>
        <v/>
      </c>
    </row>
    <row r="2995">
      <c r="A2995" s="17">
        <f>IF($C2995="","",COUNTA($C$5:$C2995))</f>
        <v/>
      </c>
      <c r="B2995" s="20" t="n"/>
      <c r="C2995" s="18" t="n"/>
      <c r="D2995" s="18" t="n"/>
      <c r="E2995" s="26" t="n"/>
      <c r="F2995" s="19" t="n"/>
      <c r="G2995" s="19" t="n"/>
      <c r="H2995" s="27">
        <f>IF($C2995="","",ROUND(SUMIF(账户表,$C2995,账户期初)+SUMIFS($F$5:F2995,$C$5:C2995,$C2995)-SUMIFS($G$5:G2995,$C$5:C2995,$C2995),2))</f>
        <v/>
      </c>
      <c r="I2995" s="18" t="n"/>
      <c r="J2995" s="18" t="n"/>
      <c r="K2995" s="28">
        <f>IF($B2995="","",--TEXT($B2995,"yyyymm"))</f>
        <v/>
      </c>
      <c r="L2995" s="29">
        <f>IF($D2995="","",IFERROR(INDEX(类别属性,MATCH($D2995,类别表,0)),""))</f>
        <v/>
      </c>
      <c r="M2995" s="18" t="n"/>
      <c r="N2995" s="18" t="n"/>
      <c r="O2995" s="26" t="n"/>
      <c r="P2995" s="21">
        <f>IF($C2995="","",IF(ISNA(MATCH($C2995,账户表,0)),"※这个账户不在【基础资料】的账户档案里",IF($B2995="","※没填日期，这一笔不会进任何月份的报表",IF(AND($F2995&lt;&gt;"",$G2995&lt;&gt;""),"※收入和支出不能同时填",IF(AND(N($F2995)=0,N($G2995)=0),"※收入和支出都没填",IF(OR(N($F2995)&lt;0,N($G2995)&lt;0),"※金额不能填负数，方向反了就换一列填",IF($D2995="","※没填收支类别，分类报表会漏掉这一笔",IF(ISNA(MATCH($D2995,类别表,0)),"※收支类别不在【基础资料】的清单里",IF(AND($L2995="内部转账",$M2995=""),"△内部转账要在「对方账户」写上另一头",IF(AND($L2995="内部转账",$M2995=$C2995),"※对方账户跟本账户是同一个",IF(AND($L2995&lt;&gt;"内部转账",$M2995&lt;&gt;""),"△填了对方账户，但类别不是内部转账",IF($H2995&lt;0,"△这一笔之后该账户余额成负数了，核一下",""))))))))))))</f>
        <v/>
      </c>
    </row>
    <row r="2996">
      <c r="A2996" s="17">
        <f>IF($C2996="","",COUNTA($C$5:$C2996))</f>
        <v/>
      </c>
      <c r="B2996" s="20" t="n"/>
      <c r="C2996" s="18" t="n"/>
      <c r="D2996" s="18" t="n"/>
      <c r="E2996" s="26" t="n"/>
      <c r="F2996" s="19" t="n"/>
      <c r="G2996" s="19" t="n"/>
      <c r="H2996" s="27">
        <f>IF($C2996="","",ROUND(SUMIF(账户表,$C2996,账户期初)+SUMIFS($F$5:F2996,$C$5:C2996,$C2996)-SUMIFS($G$5:G2996,$C$5:C2996,$C2996),2))</f>
        <v/>
      </c>
      <c r="I2996" s="18" t="n"/>
      <c r="J2996" s="18" t="n"/>
      <c r="K2996" s="28">
        <f>IF($B2996="","",--TEXT($B2996,"yyyymm"))</f>
        <v/>
      </c>
      <c r="L2996" s="29">
        <f>IF($D2996="","",IFERROR(INDEX(类别属性,MATCH($D2996,类别表,0)),""))</f>
        <v/>
      </c>
      <c r="M2996" s="18" t="n"/>
      <c r="N2996" s="18" t="n"/>
      <c r="O2996" s="26" t="n"/>
      <c r="P2996" s="21">
        <f>IF($C2996="","",IF(ISNA(MATCH($C2996,账户表,0)),"※这个账户不在【基础资料】的账户档案里",IF($B2996="","※没填日期，这一笔不会进任何月份的报表",IF(AND($F2996&lt;&gt;"",$G2996&lt;&gt;""),"※收入和支出不能同时填",IF(AND(N($F2996)=0,N($G2996)=0),"※收入和支出都没填",IF(OR(N($F2996)&lt;0,N($G2996)&lt;0),"※金额不能填负数，方向反了就换一列填",IF($D2996="","※没填收支类别，分类报表会漏掉这一笔",IF(ISNA(MATCH($D2996,类别表,0)),"※收支类别不在【基础资料】的清单里",IF(AND($L2996="内部转账",$M2996=""),"△内部转账要在「对方账户」写上另一头",IF(AND($L2996="内部转账",$M2996=$C2996),"※对方账户跟本账户是同一个",IF(AND($L2996&lt;&gt;"内部转账",$M2996&lt;&gt;""),"△填了对方账户，但类别不是内部转账",IF($H2996&lt;0,"△这一笔之后该账户余额成负数了，核一下",""))))))))))))</f>
        <v/>
      </c>
    </row>
    <row r="2997">
      <c r="A2997" s="17">
        <f>IF($C2997="","",COUNTA($C$5:$C2997))</f>
        <v/>
      </c>
      <c r="B2997" s="20" t="n"/>
      <c r="C2997" s="18" t="n"/>
      <c r="D2997" s="18" t="n"/>
      <c r="E2997" s="26" t="n"/>
      <c r="F2997" s="19" t="n"/>
      <c r="G2997" s="19" t="n"/>
      <c r="H2997" s="27">
        <f>IF($C2997="","",ROUND(SUMIF(账户表,$C2997,账户期初)+SUMIFS($F$5:F2997,$C$5:C2997,$C2997)-SUMIFS($G$5:G2997,$C$5:C2997,$C2997),2))</f>
        <v/>
      </c>
      <c r="I2997" s="18" t="n"/>
      <c r="J2997" s="18" t="n"/>
      <c r="K2997" s="28">
        <f>IF($B2997="","",--TEXT($B2997,"yyyymm"))</f>
        <v/>
      </c>
      <c r="L2997" s="29">
        <f>IF($D2997="","",IFERROR(INDEX(类别属性,MATCH($D2997,类别表,0)),""))</f>
        <v/>
      </c>
      <c r="M2997" s="18" t="n"/>
      <c r="N2997" s="18" t="n"/>
      <c r="O2997" s="26" t="n"/>
      <c r="P2997" s="21">
        <f>IF($C2997="","",IF(ISNA(MATCH($C2997,账户表,0)),"※这个账户不在【基础资料】的账户档案里",IF($B2997="","※没填日期，这一笔不会进任何月份的报表",IF(AND($F2997&lt;&gt;"",$G2997&lt;&gt;""),"※收入和支出不能同时填",IF(AND(N($F2997)=0,N($G2997)=0),"※收入和支出都没填",IF(OR(N($F2997)&lt;0,N($G2997)&lt;0),"※金额不能填负数，方向反了就换一列填",IF($D2997="","※没填收支类别，分类报表会漏掉这一笔",IF(ISNA(MATCH($D2997,类别表,0)),"※收支类别不在【基础资料】的清单里",IF(AND($L2997="内部转账",$M2997=""),"△内部转账要在「对方账户」写上另一头",IF(AND($L2997="内部转账",$M2997=$C2997),"※对方账户跟本账户是同一个",IF(AND($L2997&lt;&gt;"内部转账",$M2997&lt;&gt;""),"△填了对方账户，但类别不是内部转账",IF($H2997&lt;0,"△这一笔之后该账户余额成负数了，核一下",""))))))))))))</f>
        <v/>
      </c>
    </row>
    <row r="2998">
      <c r="A2998" s="17">
        <f>IF($C2998="","",COUNTA($C$5:$C2998))</f>
        <v/>
      </c>
      <c r="B2998" s="20" t="n"/>
      <c r="C2998" s="18" t="n"/>
      <c r="D2998" s="18" t="n"/>
      <c r="E2998" s="26" t="n"/>
      <c r="F2998" s="19" t="n"/>
      <c r="G2998" s="19" t="n"/>
      <c r="H2998" s="27">
        <f>IF($C2998="","",ROUND(SUMIF(账户表,$C2998,账户期初)+SUMIFS($F$5:F2998,$C$5:C2998,$C2998)-SUMIFS($G$5:G2998,$C$5:C2998,$C2998),2))</f>
        <v/>
      </c>
      <c r="I2998" s="18" t="n"/>
      <c r="J2998" s="18" t="n"/>
      <c r="K2998" s="28">
        <f>IF($B2998="","",--TEXT($B2998,"yyyymm"))</f>
        <v/>
      </c>
      <c r="L2998" s="29">
        <f>IF($D2998="","",IFERROR(INDEX(类别属性,MATCH($D2998,类别表,0)),""))</f>
        <v/>
      </c>
      <c r="M2998" s="18" t="n"/>
      <c r="N2998" s="18" t="n"/>
      <c r="O2998" s="26" t="n"/>
      <c r="P2998" s="21">
        <f>IF($C2998="","",IF(ISNA(MATCH($C2998,账户表,0)),"※这个账户不在【基础资料】的账户档案里",IF($B2998="","※没填日期，这一笔不会进任何月份的报表",IF(AND($F2998&lt;&gt;"",$G2998&lt;&gt;""),"※收入和支出不能同时填",IF(AND(N($F2998)=0,N($G2998)=0),"※收入和支出都没填",IF(OR(N($F2998)&lt;0,N($G2998)&lt;0),"※金额不能填负数，方向反了就换一列填",IF($D2998="","※没填收支类别，分类报表会漏掉这一笔",IF(ISNA(MATCH($D2998,类别表,0)),"※收支类别不在【基础资料】的清单里",IF(AND($L2998="内部转账",$M2998=""),"△内部转账要在「对方账户」写上另一头",IF(AND($L2998="内部转账",$M2998=$C2998),"※对方账户跟本账户是同一个",IF(AND($L2998&lt;&gt;"内部转账",$M2998&lt;&gt;""),"△填了对方账户，但类别不是内部转账",IF($H2998&lt;0,"△这一笔之后该账户余额成负数了，核一下",""))))))))))))</f>
        <v/>
      </c>
    </row>
    <row r="2999">
      <c r="A2999" s="17">
        <f>IF($C2999="","",COUNTA($C$5:$C2999))</f>
        <v/>
      </c>
      <c r="B2999" s="20" t="n"/>
      <c r="C2999" s="18" t="n"/>
      <c r="D2999" s="18" t="n"/>
      <c r="E2999" s="26" t="n"/>
      <c r="F2999" s="19" t="n"/>
      <c r="G2999" s="19" t="n"/>
      <c r="H2999" s="27">
        <f>IF($C2999="","",ROUND(SUMIF(账户表,$C2999,账户期初)+SUMIFS($F$5:F2999,$C$5:C2999,$C2999)-SUMIFS($G$5:G2999,$C$5:C2999,$C2999),2))</f>
        <v/>
      </c>
      <c r="I2999" s="18" t="n"/>
      <c r="J2999" s="18" t="n"/>
      <c r="K2999" s="28">
        <f>IF($B2999="","",--TEXT($B2999,"yyyymm"))</f>
        <v/>
      </c>
      <c r="L2999" s="29">
        <f>IF($D2999="","",IFERROR(INDEX(类别属性,MATCH($D2999,类别表,0)),""))</f>
        <v/>
      </c>
      <c r="M2999" s="18" t="n"/>
      <c r="N2999" s="18" t="n"/>
      <c r="O2999" s="26" t="n"/>
      <c r="P2999" s="21">
        <f>IF($C2999="","",IF(ISNA(MATCH($C2999,账户表,0)),"※这个账户不在【基础资料】的账户档案里",IF($B2999="","※没填日期，这一笔不会进任何月份的报表",IF(AND($F2999&lt;&gt;"",$G2999&lt;&gt;""),"※收入和支出不能同时填",IF(AND(N($F2999)=0,N($G2999)=0),"※收入和支出都没填",IF(OR(N($F2999)&lt;0,N($G2999)&lt;0),"※金额不能填负数，方向反了就换一列填",IF($D2999="","※没填收支类别，分类报表会漏掉这一笔",IF(ISNA(MATCH($D2999,类别表,0)),"※收支类别不在【基础资料】的清单里",IF(AND($L2999="内部转账",$M2999=""),"△内部转账要在「对方账户」写上另一头",IF(AND($L2999="内部转账",$M2999=$C2999),"※对方账户跟本账户是同一个",IF(AND($L2999&lt;&gt;"内部转账",$M2999&lt;&gt;""),"△填了对方账户，但类别不是内部转账",IF($H2999&lt;0,"△这一笔之后该账户余额成负数了，核一下",""))))))))))))</f>
        <v/>
      </c>
    </row>
    <row r="3000">
      <c r="A3000" s="17">
        <f>IF($C3000="","",COUNTA($C$5:$C3000))</f>
        <v/>
      </c>
      <c r="B3000" s="20" t="n"/>
      <c r="C3000" s="18" t="n"/>
      <c r="D3000" s="18" t="n"/>
      <c r="E3000" s="26" t="n"/>
      <c r="F3000" s="19" t="n"/>
      <c r="G3000" s="19" t="n"/>
      <c r="H3000" s="27">
        <f>IF($C3000="","",ROUND(SUMIF(账户表,$C3000,账户期初)+SUMIFS($F$5:F3000,$C$5:C3000,$C3000)-SUMIFS($G$5:G3000,$C$5:C3000,$C3000),2))</f>
        <v/>
      </c>
      <c r="I3000" s="18" t="n"/>
      <c r="J3000" s="18" t="n"/>
      <c r="K3000" s="28">
        <f>IF($B3000="","",--TEXT($B3000,"yyyymm"))</f>
        <v/>
      </c>
      <c r="L3000" s="29">
        <f>IF($D3000="","",IFERROR(INDEX(类别属性,MATCH($D3000,类别表,0)),""))</f>
        <v/>
      </c>
      <c r="M3000" s="18" t="n"/>
      <c r="N3000" s="18" t="n"/>
      <c r="O3000" s="26" t="n"/>
      <c r="P3000" s="21">
        <f>IF($C3000="","",IF(ISNA(MATCH($C3000,账户表,0)),"※这个账户不在【基础资料】的账户档案里",IF($B3000="","※没填日期，这一笔不会进任何月份的报表",IF(AND($F3000&lt;&gt;"",$G3000&lt;&gt;""),"※收入和支出不能同时填",IF(AND(N($F3000)=0,N($G3000)=0),"※收入和支出都没填",IF(OR(N($F3000)&lt;0,N($G3000)&lt;0),"※金额不能填负数，方向反了就换一列填",IF($D3000="","※没填收支类别，分类报表会漏掉这一笔",IF(ISNA(MATCH($D3000,类别表,0)),"※收支类别不在【基础资料】的清单里",IF(AND($L3000="内部转账",$M3000=""),"△内部转账要在「对方账户」写上另一头",IF(AND($L3000="内部转账",$M3000=$C3000),"※对方账户跟本账户是同一个",IF(AND($L3000&lt;&gt;"内部转账",$M3000&lt;&gt;""),"△填了对方账户，但类别不是内部转账",IF($H3000&lt;0,"△这一笔之后该账户余额成负数了，核一下",""))))))))))))</f>
        <v/>
      </c>
    </row>
    <row r="3001">
      <c r="A3001" s="17">
        <f>IF($C3001="","",COUNTA($C$5:$C3001))</f>
        <v/>
      </c>
      <c r="B3001" s="20" t="n"/>
      <c r="C3001" s="18" t="n"/>
      <c r="D3001" s="18" t="n"/>
      <c r="E3001" s="26" t="n"/>
      <c r="F3001" s="19" t="n"/>
      <c r="G3001" s="19" t="n"/>
      <c r="H3001" s="27">
        <f>IF($C3001="","",ROUND(SUMIF(账户表,$C3001,账户期初)+SUMIFS($F$5:F3001,$C$5:C3001,$C3001)-SUMIFS($G$5:G3001,$C$5:C3001,$C3001),2))</f>
        <v/>
      </c>
      <c r="I3001" s="18" t="n"/>
      <c r="J3001" s="18" t="n"/>
      <c r="K3001" s="28">
        <f>IF($B3001="","",--TEXT($B3001,"yyyymm"))</f>
        <v/>
      </c>
      <c r="L3001" s="29">
        <f>IF($D3001="","",IFERROR(INDEX(类别属性,MATCH($D3001,类别表,0)),""))</f>
        <v/>
      </c>
      <c r="M3001" s="18" t="n"/>
      <c r="N3001" s="18" t="n"/>
      <c r="O3001" s="26" t="n"/>
      <c r="P3001" s="21">
        <f>IF($C3001="","",IF(ISNA(MATCH($C3001,账户表,0)),"※这个账户不在【基础资料】的账户档案里",IF($B3001="","※没填日期，这一笔不会进任何月份的报表",IF(AND($F3001&lt;&gt;"",$G3001&lt;&gt;""),"※收入和支出不能同时填",IF(AND(N($F3001)=0,N($G3001)=0),"※收入和支出都没填",IF(OR(N($F3001)&lt;0,N($G3001)&lt;0),"※金额不能填负数，方向反了就换一列填",IF($D3001="","※没填收支类别，分类报表会漏掉这一笔",IF(ISNA(MATCH($D3001,类别表,0)),"※收支类别不在【基础资料】的清单里",IF(AND($L3001="内部转账",$M3001=""),"△内部转账要在「对方账户」写上另一头",IF(AND($L3001="内部转账",$M3001=$C3001),"※对方账户跟本账户是同一个",IF(AND($L3001&lt;&gt;"内部转账",$M3001&lt;&gt;""),"△填了对方账户，但类别不是内部转账",IF($H3001&lt;0,"△这一笔之后该账户余额成负数了，核一下",""))))))))))))</f>
        <v/>
      </c>
    </row>
    <row r="3002">
      <c r="A3002" s="17">
        <f>IF($C3002="","",COUNTA($C$5:$C3002))</f>
        <v/>
      </c>
      <c r="B3002" s="20" t="n"/>
      <c r="C3002" s="18" t="n"/>
      <c r="D3002" s="18" t="n"/>
      <c r="E3002" s="26" t="n"/>
      <c r="F3002" s="19" t="n"/>
      <c r="G3002" s="19" t="n"/>
      <c r="H3002" s="27">
        <f>IF($C3002="","",ROUND(SUMIF(账户表,$C3002,账户期初)+SUMIFS($F$5:F3002,$C$5:C3002,$C3002)-SUMIFS($G$5:G3002,$C$5:C3002,$C3002),2))</f>
        <v/>
      </c>
      <c r="I3002" s="18" t="n"/>
      <c r="J3002" s="18" t="n"/>
      <c r="K3002" s="28">
        <f>IF($B3002="","",--TEXT($B3002,"yyyymm"))</f>
        <v/>
      </c>
      <c r="L3002" s="29">
        <f>IF($D3002="","",IFERROR(INDEX(类别属性,MATCH($D3002,类别表,0)),""))</f>
        <v/>
      </c>
      <c r="M3002" s="18" t="n"/>
      <c r="N3002" s="18" t="n"/>
      <c r="O3002" s="26" t="n"/>
      <c r="P3002" s="21">
        <f>IF($C3002="","",IF(ISNA(MATCH($C3002,账户表,0)),"※这个账户不在【基础资料】的账户档案里",IF($B3002="","※没填日期，这一笔不会进任何月份的报表",IF(AND($F3002&lt;&gt;"",$G3002&lt;&gt;""),"※收入和支出不能同时填",IF(AND(N($F3002)=0,N($G3002)=0),"※收入和支出都没填",IF(OR(N($F3002)&lt;0,N($G3002)&lt;0),"※金额不能填负数，方向反了就换一列填",IF($D3002="","※没填收支类别，分类报表会漏掉这一笔",IF(ISNA(MATCH($D3002,类别表,0)),"※收支类别不在【基础资料】的清单里",IF(AND($L3002="内部转账",$M3002=""),"△内部转账要在「对方账户」写上另一头",IF(AND($L3002="内部转账",$M3002=$C3002),"※对方账户跟本账户是同一个",IF(AND($L3002&lt;&gt;"内部转账",$M3002&lt;&gt;""),"△填了对方账户，但类别不是内部转账",IF($H3002&lt;0,"△这一笔之后该账户余额成负数了，核一下",""))))))))))))</f>
        <v/>
      </c>
    </row>
    <row r="3003">
      <c r="A3003" s="17">
        <f>IF($C3003="","",COUNTA($C$5:$C3003))</f>
        <v/>
      </c>
      <c r="B3003" s="20" t="n"/>
      <c r="C3003" s="18" t="n"/>
      <c r="D3003" s="18" t="n"/>
      <c r="E3003" s="26" t="n"/>
      <c r="F3003" s="19" t="n"/>
      <c r="G3003" s="19" t="n"/>
      <c r="H3003" s="27">
        <f>IF($C3003="","",ROUND(SUMIF(账户表,$C3003,账户期初)+SUMIFS($F$5:F3003,$C$5:C3003,$C3003)-SUMIFS($G$5:G3003,$C$5:C3003,$C3003),2))</f>
        <v/>
      </c>
      <c r="I3003" s="18" t="n"/>
      <c r="J3003" s="18" t="n"/>
      <c r="K3003" s="28">
        <f>IF($B3003="","",--TEXT($B3003,"yyyymm"))</f>
        <v/>
      </c>
      <c r="L3003" s="29">
        <f>IF($D3003="","",IFERROR(INDEX(类别属性,MATCH($D3003,类别表,0)),""))</f>
        <v/>
      </c>
      <c r="M3003" s="18" t="n"/>
      <c r="N3003" s="18" t="n"/>
      <c r="O3003" s="26" t="n"/>
      <c r="P3003" s="21">
        <f>IF($C3003="","",IF(ISNA(MATCH($C3003,账户表,0)),"※这个账户不在【基础资料】的账户档案里",IF($B3003="","※没填日期，这一笔不会进任何月份的报表",IF(AND($F3003&lt;&gt;"",$G3003&lt;&gt;""),"※收入和支出不能同时填",IF(AND(N($F3003)=0,N($G3003)=0),"※收入和支出都没填",IF(OR(N($F3003)&lt;0,N($G3003)&lt;0),"※金额不能填负数，方向反了就换一列填",IF($D3003="","※没填收支类别，分类报表会漏掉这一笔",IF(ISNA(MATCH($D3003,类别表,0)),"※收支类别不在【基础资料】的清单里",IF(AND($L3003="内部转账",$M3003=""),"△内部转账要在「对方账户」写上另一头",IF(AND($L3003="内部转账",$M3003=$C3003),"※对方账户跟本账户是同一个",IF(AND($L3003&lt;&gt;"内部转账",$M3003&lt;&gt;""),"△填了对方账户，但类别不是内部转账",IF($H3003&lt;0,"△这一笔之后该账户余额成负数了，核一下",""))))))))))))</f>
        <v/>
      </c>
    </row>
    <row r="3004">
      <c r="A3004" s="17">
        <f>IF($C3004="","",COUNTA($C$5:$C3004))</f>
        <v/>
      </c>
      <c r="B3004" s="20" t="n"/>
      <c r="C3004" s="18" t="n"/>
      <c r="D3004" s="18" t="n"/>
      <c r="E3004" s="26" t="n"/>
      <c r="F3004" s="19" t="n"/>
      <c r="G3004" s="19" t="n"/>
      <c r="H3004" s="27">
        <f>IF($C3004="","",ROUND(SUMIF(账户表,$C3004,账户期初)+SUMIFS($F$5:F3004,$C$5:C3004,$C3004)-SUMIFS($G$5:G3004,$C$5:C3004,$C3004),2))</f>
        <v/>
      </c>
      <c r="I3004" s="18" t="n"/>
      <c r="J3004" s="18" t="n"/>
      <c r="K3004" s="28">
        <f>IF($B3004="","",--TEXT($B3004,"yyyymm"))</f>
        <v/>
      </c>
      <c r="L3004" s="29">
        <f>IF($D3004="","",IFERROR(INDEX(类别属性,MATCH($D3004,类别表,0)),""))</f>
        <v/>
      </c>
      <c r="M3004" s="18" t="n"/>
      <c r="N3004" s="18" t="n"/>
      <c r="O3004" s="26" t="n"/>
      <c r="P3004" s="21">
        <f>IF($C3004="","",IF(ISNA(MATCH($C3004,账户表,0)),"※这个账户不在【基础资料】的账户档案里",IF($B3004="","※没填日期，这一笔不会进任何月份的报表",IF(AND($F3004&lt;&gt;"",$G3004&lt;&gt;""),"※收入和支出不能同时填",IF(AND(N($F3004)=0,N($G3004)=0),"※收入和支出都没填",IF(OR(N($F3004)&lt;0,N($G3004)&lt;0),"※金额不能填负数，方向反了就换一列填",IF($D3004="","※没填收支类别，分类报表会漏掉这一笔",IF(ISNA(MATCH($D3004,类别表,0)),"※收支类别不在【基础资料】的清单里",IF(AND($L3004="内部转账",$M3004=""),"△内部转账要在「对方账户」写上另一头",IF(AND($L3004="内部转账",$M3004=$C3004),"※对方账户跟本账户是同一个",IF(AND($L3004&lt;&gt;"内部转账",$M3004&lt;&gt;""),"△填了对方账户，但类别不是内部转账",IF($H3004&lt;0,"△这一笔之后该账户余额成负数了，核一下",""))))))))))))</f>
        <v/>
      </c>
    </row>
    <row r="3005">
      <c r="A3005" s="17">
        <f>IF($C3005="","",COUNTA($C$5:$C3005))</f>
        <v/>
      </c>
      <c r="B3005" s="20" t="n"/>
      <c r="C3005" s="18" t="n"/>
      <c r="D3005" s="18" t="n"/>
      <c r="E3005" s="26" t="n"/>
      <c r="F3005" s="19" t="n"/>
      <c r="G3005" s="19" t="n"/>
      <c r="H3005" s="27">
        <f>IF($C3005="","",ROUND(SUMIF(账户表,$C3005,账户期初)+SUMIFS($F$5:F3005,$C$5:C3005,$C3005)-SUMIFS($G$5:G3005,$C$5:C3005,$C3005),2))</f>
        <v/>
      </c>
      <c r="I3005" s="18" t="n"/>
      <c r="J3005" s="18" t="n"/>
      <c r="K3005" s="28">
        <f>IF($B3005="","",--TEXT($B3005,"yyyymm"))</f>
        <v/>
      </c>
      <c r="L3005" s="29">
        <f>IF($D3005="","",IFERROR(INDEX(类别属性,MATCH($D3005,类别表,0)),""))</f>
        <v/>
      </c>
      <c r="M3005" s="18" t="n"/>
      <c r="N3005" s="18" t="n"/>
      <c r="O3005" s="26" t="n"/>
      <c r="P3005" s="21">
        <f>IF($C3005="","",IF(ISNA(MATCH($C3005,账户表,0)),"※这个账户不在【基础资料】的账户档案里",IF($B3005="","※没填日期，这一笔不会进任何月份的报表",IF(AND($F3005&lt;&gt;"",$G3005&lt;&gt;""),"※收入和支出不能同时填",IF(AND(N($F3005)=0,N($G3005)=0),"※收入和支出都没填",IF(OR(N($F3005)&lt;0,N($G3005)&lt;0),"※金额不能填负数，方向反了就换一列填",IF($D3005="","※没填收支类别，分类报表会漏掉这一笔",IF(ISNA(MATCH($D3005,类别表,0)),"※收支类别不在【基础资料】的清单里",IF(AND($L3005="内部转账",$M3005=""),"△内部转账要在「对方账户」写上另一头",IF(AND($L3005="内部转账",$M3005=$C3005),"※对方账户跟本账户是同一个",IF(AND($L3005&lt;&gt;"内部转账",$M3005&lt;&gt;""),"△填了对方账户，但类别不是内部转账",IF($H3005&lt;0,"△这一笔之后该账户余额成负数了，核一下",""))))))))))))</f>
        <v/>
      </c>
    </row>
    <row r="3006">
      <c r="A3006" s="17">
        <f>IF($C3006="","",COUNTA($C$5:$C3006))</f>
        <v/>
      </c>
      <c r="B3006" s="20" t="n"/>
      <c r="C3006" s="18" t="n"/>
      <c r="D3006" s="18" t="n"/>
      <c r="E3006" s="26" t="n"/>
      <c r="F3006" s="19" t="n"/>
      <c r="G3006" s="19" t="n"/>
      <c r="H3006" s="27">
        <f>IF($C3006="","",ROUND(SUMIF(账户表,$C3006,账户期初)+SUMIFS($F$5:F3006,$C$5:C3006,$C3006)-SUMIFS($G$5:G3006,$C$5:C3006,$C3006),2))</f>
        <v/>
      </c>
      <c r="I3006" s="18" t="n"/>
      <c r="J3006" s="18" t="n"/>
      <c r="K3006" s="28">
        <f>IF($B3006="","",--TEXT($B3006,"yyyymm"))</f>
        <v/>
      </c>
      <c r="L3006" s="29">
        <f>IF($D3006="","",IFERROR(INDEX(类别属性,MATCH($D3006,类别表,0)),""))</f>
        <v/>
      </c>
      <c r="M3006" s="18" t="n"/>
      <c r="N3006" s="18" t="n"/>
      <c r="O3006" s="26" t="n"/>
      <c r="P3006" s="21">
        <f>IF($C3006="","",IF(ISNA(MATCH($C3006,账户表,0)),"※这个账户不在【基础资料】的账户档案里",IF($B3006="","※没填日期，这一笔不会进任何月份的报表",IF(AND($F3006&lt;&gt;"",$G3006&lt;&gt;""),"※收入和支出不能同时填",IF(AND(N($F3006)=0,N($G3006)=0),"※收入和支出都没填",IF(OR(N($F3006)&lt;0,N($G3006)&lt;0),"※金额不能填负数，方向反了就换一列填",IF($D3006="","※没填收支类别，分类报表会漏掉这一笔",IF(ISNA(MATCH($D3006,类别表,0)),"※收支类别不在【基础资料】的清单里",IF(AND($L3006="内部转账",$M3006=""),"△内部转账要在「对方账户」写上另一头",IF(AND($L3006="内部转账",$M3006=$C3006),"※对方账户跟本账户是同一个",IF(AND($L3006&lt;&gt;"内部转账",$M3006&lt;&gt;""),"△填了对方账户，但类别不是内部转账",IF($H3006&lt;0,"△这一笔之后该账户余额成负数了，核一下",""))))))))))))</f>
        <v/>
      </c>
    </row>
    <row r="3007">
      <c r="A3007" s="17">
        <f>IF($C3007="","",COUNTA($C$5:$C3007))</f>
        <v/>
      </c>
      <c r="B3007" s="20" t="n"/>
      <c r="C3007" s="18" t="n"/>
      <c r="D3007" s="18" t="n"/>
      <c r="E3007" s="26" t="n"/>
      <c r="F3007" s="19" t="n"/>
      <c r="G3007" s="19" t="n"/>
      <c r="H3007" s="27">
        <f>IF($C3007="","",ROUND(SUMIF(账户表,$C3007,账户期初)+SUMIFS($F$5:F3007,$C$5:C3007,$C3007)-SUMIFS($G$5:G3007,$C$5:C3007,$C3007),2))</f>
        <v/>
      </c>
      <c r="I3007" s="18" t="n"/>
      <c r="J3007" s="18" t="n"/>
      <c r="K3007" s="28">
        <f>IF($B3007="","",--TEXT($B3007,"yyyymm"))</f>
        <v/>
      </c>
      <c r="L3007" s="29">
        <f>IF($D3007="","",IFERROR(INDEX(类别属性,MATCH($D3007,类别表,0)),""))</f>
        <v/>
      </c>
      <c r="M3007" s="18" t="n"/>
      <c r="N3007" s="18" t="n"/>
      <c r="O3007" s="26" t="n"/>
      <c r="P3007" s="21">
        <f>IF($C3007="","",IF(ISNA(MATCH($C3007,账户表,0)),"※这个账户不在【基础资料】的账户档案里",IF($B3007="","※没填日期，这一笔不会进任何月份的报表",IF(AND($F3007&lt;&gt;"",$G3007&lt;&gt;""),"※收入和支出不能同时填",IF(AND(N($F3007)=0,N($G3007)=0),"※收入和支出都没填",IF(OR(N($F3007)&lt;0,N($G3007)&lt;0),"※金额不能填负数，方向反了就换一列填",IF($D3007="","※没填收支类别，分类报表会漏掉这一笔",IF(ISNA(MATCH($D3007,类别表,0)),"※收支类别不在【基础资料】的清单里",IF(AND($L3007="内部转账",$M3007=""),"△内部转账要在「对方账户」写上另一头",IF(AND($L3007="内部转账",$M3007=$C3007),"※对方账户跟本账户是同一个",IF(AND($L3007&lt;&gt;"内部转账",$M3007&lt;&gt;""),"△填了对方账户，但类别不是内部转账",IF($H3007&lt;0,"△这一笔之后该账户余额成负数了，核一下",""))))))))))))</f>
        <v/>
      </c>
    </row>
    <row r="3008">
      <c r="A3008" s="17">
        <f>IF($C3008="","",COUNTA($C$5:$C3008))</f>
        <v/>
      </c>
      <c r="B3008" s="20" t="n"/>
      <c r="C3008" s="18" t="n"/>
      <c r="D3008" s="18" t="n"/>
      <c r="E3008" s="26" t="n"/>
      <c r="F3008" s="19" t="n"/>
      <c r="G3008" s="19" t="n"/>
      <c r="H3008" s="27">
        <f>IF($C3008="","",ROUND(SUMIF(账户表,$C3008,账户期初)+SUMIFS($F$5:F3008,$C$5:C3008,$C3008)-SUMIFS($G$5:G3008,$C$5:C3008,$C3008),2))</f>
        <v/>
      </c>
      <c r="I3008" s="18" t="n"/>
      <c r="J3008" s="18" t="n"/>
      <c r="K3008" s="28">
        <f>IF($B3008="","",--TEXT($B3008,"yyyymm"))</f>
        <v/>
      </c>
      <c r="L3008" s="29">
        <f>IF($D3008="","",IFERROR(INDEX(类别属性,MATCH($D3008,类别表,0)),""))</f>
        <v/>
      </c>
      <c r="M3008" s="18" t="n"/>
      <c r="N3008" s="18" t="n"/>
      <c r="O3008" s="26" t="n"/>
      <c r="P3008" s="21">
        <f>IF($C3008="","",IF(ISNA(MATCH($C3008,账户表,0)),"※这个账户不在【基础资料】的账户档案里",IF($B3008="","※没填日期，这一笔不会进任何月份的报表",IF(AND($F3008&lt;&gt;"",$G3008&lt;&gt;""),"※收入和支出不能同时填",IF(AND(N($F3008)=0,N($G3008)=0),"※收入和支出都没填",IF(OR(N($F3008)&lt;0,N($G3008)&lt;0),"※金额不能填负数，方向反了就换一列填",IF($D3008="","※没填收支类别，分类报表会漏掉这一笔",IF(ISNA(MATCH($D3008,类别表,0)),"※收支类别不在【基础资料】的清单里",IF(AND($L3008="内部转账",$M3008=""),"△内部转账要在「对方账户」写上另一头",IF(AND($L3008="内部转账",$M3008=$C3008),"※对方账户跟本账户是同一个",IF(AND($L3008&lt;&gt;"内部转账",$M3008&lt;&gt;""),"△填了对方账户，但类别不是内部转账",IF($H3008&lt;0,"△这一笔之后该账户余额成负数了，核一下",""))))))))))))</f>
        <v/>
      </c>
    </row>
    <row r="3009">
      <c r="A3009" s="17">
        <f>IF($C3009="","",COUNTA($C$5:$C3009))</f>
        <v/>
      </c>
      <c r="B3009" s="20" t="n"/>
      <c r="C3009" s="18" t="n"/>
      <c r="D3009" s="18" t="n"/>
      <c r="E3009" s="26" t="n"/>
      <c r="F3009" s="19" t="n"/>
      <c r="G3009" s="19" t="n"/>
      <c r="H3009" s="27">
        <f>IF($C3009="","",ROUND(SUMIF(账户表,$C3009,账户期初)+SUMIFS($F$5:F3009,$C$5:C3009,$C3009)-SUMIFS($G$5:G3009,$C$5:C3009,$C3009),2))</f>
        <v/>
      </c>
      <c r="I3009" s="18" t="n"/>
      <c r="J3009" s="18" t="n"/>
      <c r="K3009" s="28">
        <f>IF($B3009="","",--TEXT($B3009,"yyyymm"))</f>
        <v/>
      </c>
      <c r="L3009" s="29">
        <f>IF($D3009="","",IFERROR(INDEX(类别属性,MATCH($D3009,类别表,0)),""))</f>
        <v/>
      </c>
      <c r="M3009" s="18" t="n"/>
      <c r="N3009" s="18" t="n"/>
      <c r="O3009" s="26" t="n"/>
      <c r="P3009" s="21">
        <f>IF($C3009="","",IF(ISNA(MATCH($C3009,账户表,0)),"※这个账户不在【基础资料】的账户档案里",IF($B3009="","※没填日期，这一笔不会进任何月份的报表",IF(AND($F3009&lt;&gt;"",$G3009&lt;&gt;""),"※收入和支出不能同时填",IF(AND(N($F3009)=0,N($G3009)=0),"※收入和支出都没填",IF(OR(N($F3009)&lt;0,N($G3009)&lt;0),"※金额不能填负数，方向反了就换一列填",IF($D3009="","※没填收支类别，分类报表会漏掉这一笔",IF(ISNA(MATCH($D3009,类别表,0)),"※收支类别不在【基础资料】的清单里",IF(AND($L3009="内部转账",$M3009=""),"△内部转账要在「对方账户」写上另一头",IF(AND($L3009="内部转账",$M3009=$C3009),"※对方账户跟本账户是同一个",IF(AND($L3009&lt;&gt;"内部转账",$M3009&lt;&gt;""),"△填了对方账户，但类别不是内部转账",IF($H3009&lt;0,"△这一笔之后该账户余额成负数了，核一下",""))))))))))))</f>
        <v/>
      </c>
    </row>
    <row r="3010">
      <c r="A3010" s="17">
        <f>IF($C3010="","",COUNTA($C$5:$C3010))</f>
        <v/>
      </c>
      <c r="B3010" s="20" t="n"/>
      <c r="C3010" s="18" t="n"/>
      <c r="D3010" s="18" t="n"/>
      <c r="E3010" s="26" t="n"/>
      <c r="F3010" s="19" t="n"/>
      <c r="G3010" s="19" t="n"/>
      <c r="H3010" s="27">
        <f>IF($C3010="","",ROUND(SUMIF(账户表,$C3010,账户期初)+SUMIFS($F$5:F3010,$C$5:C3010,$C3010)-SUMIFS($G$5:G3010,$C$5:C3010,$C3010),2))</f>
        <v/>
      </c>
      <c r="I3010" s="18" t="n"/>
      <c r="J3010" s="18" t="n"/>
      <c r="K3010" s="28">
        <f>IF($B3010="","",--TEXT($B3010,"yyyymm"))</f>
        <v/>
      </c>
      <c r="L3010" s="29">
        <f>IF($D3010="","",IFERROR(INDEX(类别属性,MATCH($D3010,类别表,0)),""))</f>
        <v/>
      </c>
      <c r="M3010" s="18" t="n"/>
      <c r="N3010" s="18" t="n"/>
      <c r="O3010" s="26" t="n"/>
      <c r="P3010" s="21">
        <f>IF($C3010="","",IF(ISNA(MATCH($C3010,账户表,0)),"※这个账户不在【基础资料】的账户档案里",IF($B3010="","※没填日期，这一笔不会进任何月份的报表",IF(AND($F3010&lt;&gt;"",$G3010&lt;&gt;""),"※收入和支出不能同时填",IF(AND(N($F3010)=0,N($G3010)=0),"※收入和支出都没填",IF(OR(N($F3010)&lt;0,N($G3010)&lt;0),"※金额不能填负数，方向反了就换一列填",IF($D3010="","※没填收支类别，分类报表会漏掉这一笔",IF(ISNA(MATCH($D3010,类别表,0)),"※收支类别不在【基础资料】的清单里",IF(AND($L3010="内部转账",$M3010=""),"△内部转账要在「对方账户」写上另一头",IF(AND($L3010="内部转账",$M3010=$C3010),"※对方账户跟本账户是同一个",IF(AND($L3010&lt;&gt;"内部转账",$M3010&lt;&gt;""),"△填了对方账户，但类别不是内部转账",IF($H3010&lt;0,"△这一笔之后该账户余额成负数了，核一下",""))))))))))))</f>
        <v/>
      </c>
    </row>
    <row r="3011">
      <c r="A3011" s="17">
        <f>IF($C3011="","",COUNTA($C$5:$C3011))</f>
        <v/>
      </c>
      <c r="B3011" s="20" t="n"/>
      <c r="C3011" s="18" t="n"/>
      <c r="D3011" s="18" t="n"/>
      <c r="E3011" s="26" t="n"/>
      <c r="F3011" s="19" t="n"/>
      <c r="G3011" s="19" t="n"/>
      <c r="H3011" s="27">
        <f>IF($C3011="","",ROUND(SUMIF(账户表,$C3011,账户期初)+SUMIFS($F$5:F3011,$C$5:C3011,$C3011)-SUMIFS($G$5:G3011,$C$5:C3011,$C3011),2))</f>
        <v/>
      </c>
      <c r="I3011" s="18" t="n"/>
      <c r="J3011" s="18" t="n"/>
      <c r="K3011" s="28">
        <f>IF($B3011="","",--TEXT($B3011,"yyyymm"))</f>
        <v/>
      </c>
      <c r="L3011" s="29">
        <f>IF($D3011="","",IFERROR(INDEX(类别属性,MATCH($D3011,类别表,0)),""))</f>
        <v/>
      </c>
      <c r="M3011" s="18" t="n"/>
      <c r="N3011" s="18" t="n"/>
      <c r="O3011" s="26" t="n"/>
      <c r="P3011" s="21">
        <f>IF($C3011="","",IF(ISNA(MATCH($C3011,账户表,0)),"※这个账户不在【基础资料】的账户档案里",IF($B3011="","※没填日期，这一笔不会进任何月份的报表",IF(AND($F3011&lt;&gt;"",$G3011&lt;&gt;""),"※收入和支出不能同时填",IF(AND(N($F3011)=0,N($G3011)=0),"※收入和支出都没填",IF(OR(N($F3011)&lt;0,N($G3011)&lt;0),"※金额不能填负数，方向反了就换一列填",IF($D3011="","※没填收支类别，分类报表会漏掉这一笔",IF(ISNA(MATCH($D3011,类别表,0)),"※收支类别不在【基础资料】的清单里",IF(AND($L3011="内部转账",$M3011=""),"△内部转账要在「对方账户」写上另一头",IF(AND($L3011="内部转账",$M3011=$C3011),"※对方账户跟本账户是同一个",IF(AND($L3011&lt;&gt;"内部转账",$M3011&lt;&gt;""),"△填了对方账户，但类别不是内部转账",IF($H3011&lt;0,"△这一笔之后该账户余额成负数了，核一下",""))))))))))))</f>
        <v/>
      </c>
    </row>
    <row r="3012">
      <c r="A3012" s="17">
        <f>IF($C3012="","",COUNTA($C$5:$C3012))</f>
        <v/>
      </c>
      <c r="B3012" s="20" t="n"/>
      <c r="C3012" s="18" t="n"/>
      <c r="D3012" s="18" t="n"/>
      <c r="E3012" s="26" t="n"/>
      <c r="F3012" s="19" t="n"/>
      <c r="G3012" s="19" t="n"/>
      <c r="H3012" s="27">
        <f>IF($C3012="","",ROUND(SUMIF(账户表,$C3012,账户期初)+SUMIFS($F$5:F3012,$C$5:C3012,$C3012)-SUMIFS($G$5:G3012,$C$5:C3012,$C3012),2))</f>
        <v/>
      </c>
      <c r="I3012" s="18" t="n"/>
      <c r="J3012" s="18" t="n"/>
      <c r="K3012" s="28">
        <f>IF($B3012="","",--TEXT($B3012,"yyyymm"))</f>
        <v/>
      </c>
      <c r="L3012" s="29">
        <f>IF($D3012="","",IFERROR(INDEX(类别属性,MATCH($D3012,类别表,0)),""))</f>
        <v/>
      </c>
      <c r="M3012" s="18" t="n"/>
      <c r="N3012" s="18" t="n"/>
      <c r="O3012" s="26" t="n"/>
      <c r="P3012" s="21">
        <f>IF($C3012="","",IF(ISNA(MATCH($C3012,账户表,0)),"※这个账户不在【基础资料】的账户档案里",IF($B3012="","※没填日期，这一笔不会进任何月份的报表",IF(AND($F3012&lt;&gt;"",$G3012&lt;&gt;""),"※收入和支出不能同时填",IF(AND(N($F3012)=0,N($G3012)=0),"※收入和支出都没填",IF(OR(N($F3012)&lt;0,N($G3012)&lt;0),"※金额不能填负数，方向反了就换一列填",IF($D3012="","※没填收支类别，分类报表会漏掉这一笔",IF(ISNA(MATCH($D3012,类别表,0)),"※收支类别不在【基础资料】的清单里",IF(AND($L3012="内部转账",$M3012=""),"△内部转账要在「对方账户」写上另一头",IF(AND($L3012="内部转账",$M3012=$C3012),"※对方账户跟本账户是同一个",IF(AND($L3012&lt;&gt;"内部转账",$M3012&lt;&gt;""),"△填了对方账户，但类别不是内部转账",IF($H3012&lt;0,"△这一笔之后该账户余额成负数了，核一下",""))))))))))))</f>
        <v/>
      </c>
    </row>
    <row r="3013">
      <c r="A3013" s="17">
        <f>IF($C3013="","",COUNTA($C$5:$C3013))</f>
        <v/>
      </c>
      <c r="B3013" s="20" t="n"/>
      <c r="C3013" s="18" t="n"/>
      <c r="D3013" s="18" t="n"/>
      <c r="E3013" s="26" t="n"/>
      <c r="F3013" s="19" t="n"/>
      <c r="G3013" s="19" t="n"/>
      <c r="H3013" s="27">
        <f>IF($C3013="","",ROUND(SUMIF(账户表,$C3013,账户期初)+SUMIFS($F$5:F3013,$C$5:C3013,$C3013)-SUMIFS($G$5:G3013,$C$5:C3013,$C3013),2))</f>
        <v/>
      </c>
      <c r="I3013" s="18" t="n"/>
      <c r="J3013" s="18" t="n"/>
      <c r="K3013" s="28">
        <f>IF($B3013="","",--TEXT($B3013,"yyyymm"))</f>
        <v/>
      </c>
      <c r="L3013" s="29">
        <f>IF($D3013="","",IFERROR(INDEX(类别属性,MATCH($D3013,类别表,0)),""))</f>
        <v/>
      </c>
      <c r="M3013" s="18" t="n"/>
      <c r="N3013" s="18" t="n"/>
      <c r="O3013" s="26" t="n"/>
      <c r="P3013" s="21">
        <f>IF($C3013="","",IF(ISNA(MATCH($C3013,账户表,0)),"※这个账户不在【基础资料】的账户档案里",IF($B3013="","※没填日期，这一笔不会进任何月份的报表",IF(AND($F3013&lt;&gt;"",$G3013&lt;&gt;""),"※收入和支出不能同时填",IF(AND(N($F3013)=0,N($G3013)=0),"※收入和支出都没填",IF(OR(N($F3013)&lt;0,N($G3013)&lt;0),"※金额不能填负数，方向反了就换一列填",IF($D3013="","※没填收支类别，分类报表会漏掉这一笔",IF(ISNA(MATCH($D3013,类别表,0)),"※收支类别不在【基础资料】的清单里",IF(AND($L3013="内部转账",$M3013=""),"△内部转账要在「对方账户」写上另一头",IF(AND($L3013="内部转账",$M3013=$C3013),"※对方账户跟本账户是同一个",IF(AND($L3013&lt;&gt;"内部转账",$M3013&lt;&gt;""),"△填了对方账户，但类别不是内部转账",IF($H3013&lt;0,"△这一笔之后该账户余额成负数了，核一下",""))))))))))))</f>
        <v/>
      </c>
    </row>
    <row r="3014">
      <c r="A3014" s="17">
        <f>IF($C3014="","",COUNTA($C$5:$C3014))</f>
        <v/>
      </c>
      <c r="B3014" s="20" t="n"/>
      <c r="C3014" s="18" t="n"/>
      <c r="D3014" s="18" t="n"/>
      <c r="E3014" s="26" t="n"/>
      <c r="F3014" s="19" t="n"/>
      <c r="G3014" s="19" t="n"/>
      <c r="H3014" s="27">
        <f>IF($C3014="","",ROUND(SUMIF(账户表,$C3014,账户期初)+SUMIFS($F$5:F3014,$C$5:C3014,$C3014)-SUMIFS($G$5:G3014,$C$5:C3014,$C3014),2))</f>
        <v/>
      </c>
      <c r="I3014" s="18" t="n"/>
      <c r="J3014" s="18" t="n"/>
      <c r="K3014" s="28">
        <f>IF($B3014="","",--TEXT($B3014,"yyyymm"))</f>
        <v/>
      </c>
      <c r="L3014" s="29">
        <f>IF($D3014="","",IFERROR(INDEX(类别属性,MATCH($D3014,类别表,0)),""))</f>
        <v/>
      </c>
      <c r="M3014" s="18" t="n"/>
      <c r="N3014" s="18" t="n"/>
      <c r="O3014" s="26" t="n"/>
      <c r="P3014" s="21">
        <f>IF($C3014="","",IF(ISNA(MATCH($C3014,账户表,0)),"※这个账户不在【基础资料】的账户档案里",IF($B3014="","※没填日期，这一笔不会进任何月份的报表",IF(AND($F3014&lt;&gt;"",$G3014&lt;&gt;""),"※收入和支出不能同时填",IF(AND(N($F3014)=0,N($G3014)=0),"※收入和支出都没填",IF(OR(N($F3014)&lt;0,N($G3014)&lt;0),"※金额不能填负数，方向反了就换一列填",IF($D3014="","※没填收支类别，分类报表会漏掉这一笔",IF(ISNA(MATCH($D3014,类别表,0)),"※收支类别不在【基础资料】的清单里",IF(AND($L3014="内部转账",$M3014=""),"△内部转账要在「对方账户」写上另一头",IF(AND($L3014="内部转账",$M3014=$C3014),"※对方账户跟本账户是同一个",IF(AND($L3014&lt;&gt;"内部转账",$M3014&lt;&gt;""),"△填了对方账户，但类别不是内部转账",IF($H3014&lt;0,"△这一笔之后该账户余额成负数了，核一下",""))))))))))))</f>
        <v/>
      </c>
    </row>
    <row r="3015">
      <c r="A3015" s="17">
        <f>IF($C3015="","",COUNTA($C$5:$C3015))</f>
        <v/>
      </c>
      <c r="B3015" s="20" t="n"/>
      <c r="C3015" s="18" t="n"/>
      <c r="D3015" s="18" t="n"/>
      <c r="E3015" s="26" t="n"/>
      <c r="F3015" s="19" t="n"/>
      <c r="G3015" s="19" t="n"/>
      <c r="H3015" s="27">
        <f>IF($C3015="","",ROUND(SUMIF(账户表,$C3015,账户期初)+SUMIFS($F$5:F3015,$C$5:C3015,$C3015)-SUMIFS($G$5:G3015,$C$5:C3015,$C3015),2))</f>
        <v/>
      </c>
      <c r="I3015" s="18" t="n"/>
      <c r="J3015" s="18" t="n"/>
      <c r="K3015" s="28">
        <f>IF($B3015="","",--TEXT($B3015,"yyyymm"))</f>
        <v/>
      </c>
      <c r="L3015" s="29">
        <f>IF($D3015="","",IFERROR(INDEX(类别属性,MATCH($D3015,类别表,0)),""))</f>
        <v/>
      </c>
      <c r="M3015" s="18" t="n"/>
      <c r="N3015" s="18" t="n"/>
      <c r="O3015" s="26" t="n"/>
      <c r="P3015" s="21">
        <f>IF($C3015="","",IF(ISNA(MATCH($C3015,账户表,0)),"※这个账户不在【基础资料】的账户档案里",IF($B3015="","※没填日期，这一笔不会进任何月份的报表",IF(AND($F3015&lt;&gt;"",$G3015&lt;&gt;""),"※收入和支出不能同时填",IF(AND(N($F3015)=0,N($G3015)=0),"※收入和支出都没填",IF(OR(N($F3015)&lt;0,N($G3015)&lt;0),"※金额不能填负数，方向反了就换一列填",IF($D3015="","※没填收支类别，分类报表会漏掉这一笔",IF(ISNA(MATCH($D3015,类别表,0)),"※收支类别不在【基础资料】的清单里",IF(AND($L3015="内部转账",$M3015=""),"△内部转账要在「对方账户」写上另一头",IF(AND($L3015="内部转账",$M3015=$C3015),"※对方账户跟本账户是同一个",IF(AND($L3015&lt;&gt;"内部转账",$M3015&lt;&gt;""),"△填了对方账户，但类别不是内部转账",IF($H3015&lt;0,"△这一笔之后该账户余额成负数了，核一下",""))))))))))))</f>
        <v/>
      </c>
    </row>
    <row r="3016">
      <c r="A3016" s="17">
        <f>IF($C3016="","",COUNTA($C$5:$C3016))</f>
        <v/>
      </c>
      <c r="B3016" s="20" t="n"/>
      <c r="C3016" s="18" t="n"/>
      <c r="D3016" s="18" t="n"/>
      <c r="E3016" s="26" t="n"/>
      <c r="F3016" s="19" t="n"/>
      <c r="G3016" s="19" t="n"/>
      <c r="H3016" s="27">
        <f>IF($C3016="","",ROUND(SUMIF(账户表,$C3016,账户期初)+SUMIFS($F$5:F3016,$C$5:C3016,$C3016)-SUMIFS($G$5:G3016,$C$5:C3016,$C3016),2))</f>
        <v/>
      </c>
      <c r="I3016" s="18" t="n"/>
      <c r="J3016" s="18" t="n"/>
      <c r="K3016" s="28">
        <f>IF($B3016="","",--TEXT($B3016,"yyyymm"))</f>
        <v/>
      </c>
      <c r="L3016" s="29">
        <f>IF($D3016="","",IFERROR(INDEX(类别属性,MATCH($D3016,类别表,0)),""))</f>
        <v/>
      </c>
      <c r="M3016" s="18" t="n"/>
      <c r="N3016" s="18" t="n"/>
      <c r="O3016" s="26" t="n"/>
      <c r="P3016" s="21">
        <f>IF($C3016="","",IF(ISNA(MATCH($C3016,账户表,0)),"※这个账户不在【基础资料】的账户档案里",IF($B3016="","※没填日期，这一笔不会进任何月份的报表",IF(AND($F3016&lt;&gt;"",$G3016&lt;&gt;""),"※收入和支出不能同时填",IF(AND(N($F3016)=0,N($G3016)=0),"※收入和支出都没填",IF(OR(N($F3016)&lt;0,N($G3016)&lt;0),"※金额不能填负数，方向反了就换一列填",IF($D3016="","※没填收支类别，分类报表会漏掉这一笔",IF(ISNA(MATCH($D3016,类别表,0)),"※收支类别不在【基础资料】的清单里",IF(AND($L3016="内部转账",$M3016=""),"△内部转账要在「对方账户」写上另一头",IF(AND($L3016="内部转账",$M3016=$C3016),"※对方账户跟本账户是同一个",IF(AND($L3016&lt;&gt;"内部转账",$M3016&lt;&gt;""),"△填了对方账户，但类别不是内部转账",IF($H3016&lt;0,"△这一笔之后该账户余额成负数了，核一下",""))))))))))))</f>
        <v/>
      </c>
    </row>
    <row r="3017">
      <c r="A3017" s="17">
        <f>IF($C3017="","",COUNTA($C$5:$C3017))</f>
        <v/>
      </c>
      <c r="B3017" s="20" t="n"/>
      <c r="C3017" s="18" t="n"/>
      <c r="D3017" s="18" t="n"/>
      <c r="E3017" s="26" t="n"/>
      <c r="F3017" s="19" t="n"/>
      <c r="G3017" s="19" t="n"/>
      <c r="H3017" s="27">
        <f>IF($C3017="","",ROUND(SUMIF(账户表,$C3017,账户期初)+SUMIFS($F$5:F3017,$C$5:C3017,$C3017)-SUMIFS($G$5:G3017,$C$5:C3017,$C3017),2))</f>
        <v/>
      </c>
      <c r="I3017" s="18" t="n"/>
      <c r="J3017" s="18" t="n"/>
      <c r="K3017" s="28">
        <f>IF($B3017="","",--TEXT($B3017,"yyyymm"))</f>
        <v/>
      </c>
      <c r="L3017" s="29">
        <f>IF($D3017="","",IFERROR(INDEX(类别属性,MATCH($D3017,类别表,0)),""))</f>
        <v/>
      </c>
      <c r="M3017" s="18" t="n"/>
      <c r="N3017" s="18" t="n"/>
      <c r="O3017" s="26" t="n"/>
      <c r="P3017" s="21">
        <f>IF($C3017="","",IF(ISNA(MATCH($C3017,账户表,0)),"※这个账户不在【基础资料】的账户档案里",IF($B3017="","※没填日期，这一笔不会进任何月份的报表",IF(AND($F3017&lt;&gt;"",$G3017&lt;&gt;""),"※收入和支出不能同时填",IF(AND(N($F3017)=0,N($G3017)=0),"※收入和支出都没填",IF(OR(N($F3017)&lt;0,N($G3017)&lt;0),"※金额不能填负数，方向反了就换一列填",IF($D3017="","※没填收支类别，分类报表会漏掉这一笔",IF(ISNA(MATCH($D3017,类别表,0)),"※收支类别不在【基础资料】的清单里",IF(AND($L3017="内部转账",$M3017=""),"△内部转账要在「对方账户」写上另一头",IF(AND($L3017="内部转账",$M3017=$C3017),"※对方账户跟本账户是同一个",IF(AND($L3017&lt;&gt;"内部转账",$M3017&lt;&gt;""),"△填了对方账户，但类别不是内部转账",IF($H3017&lt;0,"△这一笔之后该账户余额成负数了，核一下",""))))))))))))</f>
        <v/>
      </c>
    </row>
    <row r="3018">
      <c r="A3018" s="17">
        <f>IF($C3018="","",COUNTA($C$5:$C3018))</f>
        <v/>
      </c>
      <c r="B3018" s="20" t="n"/>
      <c r="C3018" s="18" t="n"/>
      <c r="D3018" s="18" t="n"/>
      <c r="E3018" s="26" t="n"/>
      <c r="F3018" s="19" t="n"/>
      <c r="G3018" s="19" t="n"/>
      <c r="H3018" s="27">
        <f>IF($C3018="","",ROUND(SUMIF(账户表,$C3018,账户期初)+SUMIFS($F$5:F3018,$C$5:C3018,$C3018)-SUMIFS($G$5:G3018,$C$5:C3018,$C3018),2))</f>
        <v/>
      </c>
      <c r="I3018" s="18" t="n"/>
      <c r="J3018" s="18" t="n"/>
      <c r="K3018" s="28">
        <f>IF($B3018="","",--TEXT($B3018,"yyyymm"))</f>
        <v/>
      </c>
      <c r="L3018" s="29">
        <f>IF($D3018="","",IFERROR(INDEX(类别属性,MATCH($D3018,类别表,0)),""))</f>
        <v/>
      </c>
      <c r="M3018" s="18" t="n"/>
      <c r="N3018" s="18" t="n"/>
      <c r="O3018" s="26" t="n"/>
      <c r="P3018" s="21">
        <f>IF($C3018="","",IF(ISNA(MATCH($C3018,账户表,0)),"※这个账户不在【基础资料】的账户档案里",IF($B3018="","※没填日期，这一笔不会进任何月份的报表",IF(AND($F3018&lt;&gt;"",$G3018&lt;&gt;""),"※收入和支出不能同时填",IF(AND(N($F3018)=0,N($G3018)=0),"※收入和支出都没填",IF(OR(N($F3018)&lt;0,N($G3018)&lt;0),"※金额不能填负数，方向反了就换一列填",IF($D3018="","※没填收支类别，分类报表会漏掉这一笔",IF(ISNA(MATCH($D3018,类别表,0)),"※收支类别不在【基础资料】的清单里",IF(AND($L3018="内部转账",$M3018=""),"△内部转账要在「对方账户」写上另一头",IF(AND($L3018="内部转账",$M3018=$C3018),"※对方账户跟本账户是同一个",IF(AND($L3018&lt;&gt;"内部转账",$M3018&lt;&gt;""),"△填了对方账户，但类别不是内部转账",IF($H3018&lt;0,"△这一笔之后该账户余额成负数了，核一下",""))))))))))))</f>
        <v/>
      </c>
    </row>
    <row r="3019">
      <c r="A3019" s="17">
        <f>IF($C3019="","",COUNTA($C$5:$C3019))</f>
        <v/>
      </c>
      <c r="B3019" s="20" t="n"/>
      <c r="C3019" s="18" t="n"/>
      <c r="D3019" s="18" t="n"/>
      <c r="E3019" s="26" t="n"/>
      <c r="F3019" s="19" t="n"/>
      <c r="G3019" s="19" t="n"/>
      <c r="H3019" s="27">
        <f>IF($C3019="","",ROUND(SUMIF(账户表,$C3019,账户期初)+SUMIFS($F$5:F3019,$C$5:C3019,$C3019)-SUMIFS($G$5:G3019,$C$5:C3019,$C3019),2))</f>
        <v/>
      </c>
      <c r="I3019" s="18" t="n"/>
      <c r="J3019" s="18" t="n"/>
      <c r="K3019" s="28">
        <f>IF($B3019="","",--TEXT($B3019,"yyyymm"))</f>
        <v/>
      </c>
      <c r="L3019" s="29">
        <f>IF($D3019="","",IFERROR(INDEX(类别属性,MATCH($D3019,类别表,0)),""))</f>
        <v/>
      </c>
      <c r="M3019" s="18" t="n"/>
      <c r="N3019" s="18" t="n"/>
      <c r="O3019" s="26" t="n"/>
      <c r="P3019" s="21">
        <f>IF($C3019="","",IF(ISNA(MATCH($C3019,账户表,0)),"※这个账户不在【基础资料】的账户档案里",IF($B3019="","※没填日期，这一笔不会进任何月份的报表",IF(AND($F3019&lt;&gt;"",$G3019&lt;&gt;""),"※收入和支出不能同时填",IF(AND(N($F3019)=0,N($G3019)=0),"※收入和支出都没填",IF(OR(N($F3019)&lt;0,N($G3019)&lt;0),"※金额不能填负数，方向反了就换一列填",IF($D3019="","※没填收支类别，分类报表会漏掉这一笔",IF(ISNA(MATCH($D3019,类别表,0)),"※收支类别不在【基础资料】的清单里",IF(AND($L3019="内部转账",$M3019=""),"△内部转账要在「对方账户」写上另一头",IF(AND($L3019="内部转账",$M3019=$C3019),"※对方账户跟本账户是同一个",IF(AND($L3019&lt;&gt;"内部转账",$M3019&lt;&gt;""),"△填了对方账户，但类别不是内部转账",IF($H3019&lt;0,"△这一笔之后该账户余额成负数了，核一下",""))))))))))))</f>
        <v/>
      </c>
    </row>
    <row r="3020">
      <c r="A3020" s="17">
        <f>IF($C3020="","",COUNTA($C$5:$C3020))</f>
        <v/>
      </c>
      <c r="B3020" s="20" t="n"/>
      <c r="C3020" s="18" t="n"/>
      <c r="D3020" s="18" t="n"/>
      <c r="E3020" s="26" t="n"/>
      <c r="F3020" s="19" t="n"/>
      <c r="G3020" s="19" t="n"/>
      <c r="H3020" s="27">
        <f>IF($C3020="","",ROUND(SUMIF(账户表,$C3020,账户期初)+SUMIFS($F$5:F3020,$C$5:C3020,$C3020)-SUMIFS($G$5:G3020,$C$5:C3020,$C3020),2))</f>
        <v/>
      </c>
      <c r="I3020" s="18" t="n"/>
      <c r="J3020" s="18" t="n"/>
      <c r="K3020" s="28">
        <f>IF($B3020="","",--TEXT($B3020,"yyyymm"))</f>
        <v/>
      </c>
      <c r="L3020" s="29">
        <f>IF($D3020="","",IFERROR(INDEX(类别属性,MATCH($D3020,类别表,0)),""))</f>
        <v/>
      </c>
      <c r="M3020" s="18" t="n"/>
      <c r="N3020" s="18" t="n"/>
      <c r="O3020" s="26" t="n"/>
      <c r="P3020" s="21">
        <f>IF($C3020="","",IF(ISNA(MATCH($C3020,账户表,0)),"※这个账户不在【基础资料】的账户档案里",IF($B3020="","※没填日期，这一笔不会进任何月份的报表",IF(AND($F3020&lt;&gt;"",$G3020&lt;&gt;""),"※收入和支出不能同时填",IF(AND(N($F3020)=0,N($G3020)=0),"※收入和支出都没填",IF(OR(N($F3020)&lt;0,N($G3020)&lt;0),"※金额不能填负数，方向反了就换一列填",IF($D3020="","※没填收支类别，分类报表会漏掉这一笔",IF(ISNA(MATCH($D3020,类别表,0)),"※收支类别不在【基础资料】的清单里",IF(AND($L3020="内部转账",$M3020=""),"△内部转账要在「对方账户」写上另一头",IF(AND($L3020="内部转账",$M3020=$C3020),"※对方账户跟本账户是同一个",IF(AND($L3020&lt;&gt;"内部转账",$M3020&lt;&gt;""),"△填了对方账户，但类别不是内部转账",IF($H3020&lt;0,"△这一笔之后该账户余额成负数了，核一下",""))))))))))))</f>
        <v/>
      </c>
    </row>
    <row r="3021">
      <c r="A3021" s="17">
        <f>IF($C3021="","",COUNTA($C$5:$C3021))</f>
        <v/>
      </c>
      <c r="B3021" s="20" t="n"/>
      <c r="C3021" s="18" t="n"/>
      <c r="D3021" s="18" t="n"/>
      <c r="E3021" s="26" t="n"/>
      <c r="F3021" s="19" t="n"/>
      <c r="G3021" s="19" t="n"/>
      <c r="H3021" s="27">
        <f>IF($C3021="","",ROUND(SUMIF(账户表,$C3021,账户期初)+SUMIFS($F$5:F3021,$C$5:C3021,$C3021)-SUMIFS($G$5:G3021,$C$5:C3021,$C3021),2))</f>
        <v/>
      </c>
      <c r="I3021" s="18" t="n"/>
      <c r="J3021" s="18" t="n"/>
      <c r="K3021" s="28">
        <f>IF($B3021="","",--TEXT($B3021,"yyyymm"))</f>
        <v/>
      </c>
      <c r="L3021" s="29">
        <f>IF($D3021="","",IFERROR(INDEX(类别属性,MATCH($D3021,类别表,0)),""))</f>
        <v/>
      </c>
      <c r="M3021" s="18" t="n"/>
      <c r="N3021" s="18" t="n"/>
      <c r="O3021" s="26" t="n"/>
      <c r="P3021" s="21">
        <f>IF($C3021="","",IF(ISNA(MATCH($C3021,账户表,0)),"※这个账户不在【基础资料】的账户档案里",IF($B3021="","※没填日期，这一笔不会进任何月份的报表",IF(AND($F3021&lt;&gt;"",$G3021&lt;&gt;""),"※收入和支出不能同时填",IF(AND(N($F3021)=0,N($G3021)=0),"※收入和支出都没填",IF(OR(N($F3021)&lt;0,N($G3021)&lt;0),"※金额不能填负数，方向反了就换一列填",IF($D3021="","※没填收支类别，分类报表会漏掉这一笔",IF(ISNA(MATCH($D3021,类别表,0)),"※收支类别不在【基础资料】的清单里",IF(AND($L3021="内部转账",$M3021=""),"△内部转账要在「对方账户」写上另一头",IF(AND($L3021="内部转账",$M3021=$C3021),"※对方账户跟本账户是同一个",IF(AND($L3021&lt;&gt;"内部转账",$M3021&lt;&gt;""),"△填了对方账户，但类别不是内部转账",IF($H3021&lt;0,"△这一笔之后该账户余额成负数了，核一下",""))))))))))))</f>
        <v/>
      </c>
    </row>
    <row r="3022">
      <c r="A3022" s="17">
        <f>IF($C3022="","",COUNTA($C$5:$C3022))</f>
        <v/>
      </c>
      <c r="B3022" s="20" t="n"/>
      <c r="C3022" s="18" t="n"/>
      <c r="D3022" s="18" t="n"/>
      <c r="E3022" s="26" t="n"/>
      <c r="F3022" s="19" t="n"/>
      <c r="G3022" s="19" t="n"/>
      <c r="H3022" s="27">
        <f>IF($C3022="","",ROUND(SUMIF(账户表,$C3022,账户期初)+SUMIFS($F$5:F3022,$C$5:C3022,$C3022)-SUMIFS($G$5:G3022,$C$5:C3022,$C3022),2))</f>
        <v/>
      </c>
      <c r="I3022" s="18" t="n"/>
      <c r="J3022" s="18" t="n"/>
      <c r="K3022" s="28">
        <f>IF($B3022="","",--TEXT($B3022,"yyyymm"))</f>
        <v/>
      </c>
      <c r="L3022" s="29">
        <f>IF($D3022="","",IFERROR(INDEX(类别属性,MATCH($D3022,类别表,0)),""))</f>
        <v/>
      </c>
      <c r="M3022" s="18" t="n"/>
      <c r="N3022" s="18" t="n"/>
      <c r="O3022" s="26" t="n"/>
      <c r="P3022" s="21">
        <f>IF($C3022="","",IF(ISNA(MATCH($C3022,账户表,0)),"※这个账户不在【基础资料】的账户档案里",IF($B3022="","※没填日期，这一笔不会进任何月份的报表",IF(AND($F3022&lt;&gt;"",$G3022&lt;&gt;""),"※收入和支出不能同时填",IF(AND(N($F3022)=0,N($G3022)=0),"※收入和支出都没填",IF(OR(N($F3022)&lt;0,N($G3022)&lt;0),"※金额不能填负数，方向反了就换一列填",IF($D3022="","※没填收支类别，分类报表会漏掉这一笔",IF(ISNA(MATCH($D3022,类别表,0)),"※收支类别不在【基础资料】的清单里",IF(AND($L3022="内部转账",$M3022=""),"△内部转账要在「对方账户」写上另一头",IF(AND($L3022="内部转账",$M3022=$C3022),"※对方账户跟本账户是同一个",IF(AND($L3022&lt;&gt;"内部转账",$M3022&lt;&gt;""),"△填了对方账户，但类别不是内部转账",IF($H3022&lt;0,"△这一笔之后该账户余额成负数了，核一下",""))))))))))))</f>
        <v/>
      </c>
    </row>
    <row r="3023">
      <c r="A3023" s="17">
        <f>IF($C3023="","",COUNTA($C$5:$C3023))</f>
        <v/>
      </c>
      <c r="B3023" s="20" t="n"/>
      <c r="C3023" s="18" t="n"/>
      <c r="D3023" s="18" t="n"/>
      <c r="E3023" s="26" t="n"/>
      <c r="F3023" s="19" t="n"/>
      <c r="G3023" s="19" t="n"/>
      <c r="H3023" s="27">
        <f>IF($C3023="","",ROUND(SUMIF(账户表,$C3023,账户期初)+SUMIFS($F$5:F3023,$C$5:C3023,$C3023)-SUMIFS($G$5:G3023,$C$5:C3023,$C3023),2))</f>
        <v/>
      </c>
      <c r="I3023" s="18" t="n"/>
      <c r="J3023" s="18" t="n"/>
      <c r="K3023" s="28">
        <f>IF($B3023="","",--TEXT($B3023,"yyyymm"))</f>
        <v/>
      </c>
      <c r="L3023" s="29">
        <f>IF($D3023="","",IFERROR(INDEX(类别属性,MATCH($D3023,类别表,0)),""))</f>
        <v/>
      </c>
      <c r="M3023" s="18" t="n"/>
      <c r="N3023" s="18" t="n"/>
      <c r="O3023" s="26" t="n"/>
      <c r="P3023" s="21">
        <f>IF($C3023="","",IF(ISNA(MATCH($C3023,账户表,0)),"※这个账户不在【基础资料】的账户档案里",IF($B3023="","※没填日期，这一笔不会进任何月份的报表",IF(AND($F3023&lt;&gt;"",$G3023&lt;&gt;""),"※收入和支出不能同时填",IF(AND(N($F3023)=0,N($G3023)=0),"※收入和支出都没填",IF(OR(N($F3023)&lt;0,N($G3023)&lt;0),"※金额不能填负数，方向反了就换一列填",IF($D3023="","※没填收支类别，分类报表会漏掉这一笔",IF(ISNA(MATCH($D3023,类别表,0)),"※收支类别不在【基础资料】的清单里",IF(AND($L3023="内部转账",$M3023=""),"△内部转账要在「对方账户」写上另一头",IF(AND($L3023="内部转账",$M3023=$C3023),"※对方账户跟本账户是同一个",IF(AND($L3023&lt;&gt;"内部转账",$M3023&lt;&gt;""),"△填了对方账户，但类别不是内部转账",IF($H3023&lt;0,"△这一笔之后该账户余额成负数了，核一下",""))))))))))))</f>
        <v/>
      </c>
    </row>
    <row r="3024">
      <c r="A3024" s="17">
        <f>IF($C3024="","",COUNTA($C$5:$C3024))</f>
        <v/>
      </c>
      <c r="B3024" s="20" t="n"/>
      <c r="C3024" s="18" t="n"/>
      <c r="D3024" s="18" t="n"/>
      <c r="E3024" s="26" t="n"/>
      <c r="F3024" s="19" t="n"/>
      <c r="G3024" s="19" t="n"/>
      <c r="H3024" s="27">
        <f>IF($C3024="","",ROUND(SUMIF(账户表,$C3024,账户期初)+SUMIFS($F$5:F3024,$C$5:C3024,$C3024)-SUMIFS($G$5:G3024,$C$5:C3024,$C3024),2))</f>
        <v/>
      </c>
      <c r="I3024" s="18" t="n"/>
      <c r="J3024" s="18" t="n"/>
      <c r="K3024" s="28">
        <f>IF($B3024="","",--TEXT($B3024,"yyyymm"))</f>
        <v/>
      </c>
      <c r="L3024" s="29">
        <f>IF($D3024="","",IFERROR(INDEX(类别属性,MATCH($D3024,类别表,0)),""))</f>
        <v/>
      </c>
      <c r="M3024" s="18" t="n"/>
      <c r="N3024" s="18" t="n"/>
      <c r="O3024" s="26" t="n"/>
      <c r="P3024" s="21">
        <f>IF($C3024="","",IF(ISNA(MATCH($C3024,账户表,0)),"※这个账户不在【基础资料】的账户档案里",IF($B3024="","※没填日期，这一笔不会进任何月份的报表",IF(AND($F3024&lt;&gt;"",$G3024&lt;&gt;""),"※收入和支出不能同时填",IF(AND(N($F3024)=0,N($G3024)=0),"※收入和支出都没填",IF(OR(N($F3024)&lt;0,N($G3024)&lt;0),"※金额不能填负数，方向反了就换一列填",IF($D3024="","※没填收支类别，分类报表会漏掉这一笔",IF(ISNA(MATCH($D3024,类别表,0)),"※收支类别不在【基础资料】的清单里",IF(AND($L3024="内部转账",$M3024=""),"△内部转账要在「对方账户」写上另一头",IF(AND($L3024="内部转账",$M3024=$C3024),"※对方账户跟本账户是同一个",IF(AND($L3024&lt;&gt;"内部转账",$M3024&lt;&gt;""),"△填了对方账户，但类别不是内部转账",IF($H3024&lt;0,"△这一笔之后该账户余额成负数了，核一下",""))))))))))))</f>
        <v/>
      </c>
    </row>
    <row r="3025">
      <c r="A3025" s="17">
        <f>IF($C3025="","",COUNTA($C$5:$C3025))</f>
        <v/>
      </c>
      <c r="B3025" s="20" t="n"/>
      <c r="C3025" s="18" t="n"/>
      <c r="D3025" s="18" t="n"/>
      <c r="E3025" s="26" t="n"/>
      <c r="F3025" s="19" t="n"/>
      <c r="G3025" s="19" t="n"/>
      <c r="H3025" s="27">
        <f>IF($C3025="","",ROUND(SUMIF(账户表,$C3025,账户期初)+SUMIFS($F$5:F3025,$C$5:C3025,$C3025)-SUMIFS($G$5:G3025,$C$5:C3025,$C3025),2))</f>
        <v/>
      </c>
      <c r="I3025" s="18" t="n"/>
      <c r="J3025" s="18" t="n"/>
      <c r="K3025" s="28">
        <f>IF($B3025="","",--TEXT($B3025,"yyyymm"))</f>
        <v/>
      </c>
      <c r="L3025" s="29">
        <f>IF($D3025="","",IFERROR(INDEX(类别属性,MATCH($D3025,类别表,0)),""))</f>
        <v/>
      </c>
      <c r="M3025" s="18" t="n"/>
      <c r="N3025" s="18" t="n"/>
      <c r="O3025" s="26" t="n"/>
      <c r="P3025" s="21">
        <f>IF($C3025="","",IF(ISNA(MATCH($C3025,账户表,0)),"※这个账户不在【基础资料】的账户档案里",IF($B3025="","※没填日期，这一笔不会进任何月份的报表",IF(AND($F3025&lt;&gt;"",$G3025&lt;&gt;""),"※收入和支出不能同时填",IF(AND(N($F3025)=0,N($G3025)=0),"※收入和支出都没填",IF(OR(N($F3025)&lt;0,N($G3025)&lt;0),"※金额不能填负数，方向反了就换一列填",IF($D3025="","※没填收支类别，分类报表会漏掉这一笔",IF(ISNA(MATCH($D3025,类别表,0)),"※收支类别不在【基础资料】的清单里",IF(AND($L3025="内部转账",$M3025=""),"△内部转账要在「对方账户」写上另一头",IF(AND($L3025="内部转账",$M3025=$C3025),"※对方账户跟本账户是同一个",IF(AND($L3025&lt;&gt;"内部转账",$M3025&lt;&gt;""),"△填了对方账户，但类别不是内部转账",IF($H3025&lt;0,"△这一笔之后该账户余额成负数了，核一下",""))))))))))))</f>
        <v/>
      </c>
    </row>
    <row r="3026">
      <c r="A3026" s="17">
        <f>IF($C3026="","",COUNTA($C$5:$C3026))</f>
        <v/>
      </c>
      <c r="B3026" s="20" t="n"/>
      <c r="C3026" s="18" t="n"/>
      <c r="D3026" s="18" t="n"/>
      <c r="E3026" s="26" t="n"/>
      <c r="F3026" s="19" t="n"/>
      <c r="G3026" s="19" t="n"/>
      <c r="H3026" s="27">
        <f>IF($C3026="","",ROUND(SUMIF(账户表,$C3026,账户期初)+SUMIFS($F$5:F3026,$C$5:C3026,$C3026)-SUMIFS($G$5:G3026,$C$5:C3026,$C3026),2))</f>
        <v/>
      </c>
      <c r="I3026" s="18" t="n"/>
      <c r="J3026" s="18" t="n"/>
      <c r="K3026" s="28">
        <f>IF($B3026="","",--TEXT($B3026,"yyyymm"))</f>
        <v/>
      </c>
      <c r="L3026" s="29">
        <f>IF($D3026="","",IFERROR(INDEX(类别属性,MATCH($D3026,类别表,0)),""))</f>
        <v/>
      </c>
      <c r="M3026" s="18" t="n"/>
      <c r="N3026" s="18" t="n"/>
      <c r="O3026" s="26" t="n"/>
      <c r="P3026" s="21">
        <f>IF($C3026="","",IF(ISNA(MATCH($C3026,账户表,0)),"※这个账户不在【基础资料】的账户档案里",IF($B3026="","※没填日期，这一笔不会进任何月份的报表",IF(AND($F3026&lt;&gt;"",$G3026&lt;&gt;""),"※收入和支出不能同时填",IF(AND(N($F3026)=0,N($G3026)=0),"※收入和支出都没填",IF(OR(N($F3026)&lt;0,N($G3026)&lt;0),"※金额不能填负数，方向反了就换一列填",IF($D3026="","※没填收支类别，分类报表会漏掉这一笔",IF(ISNA(MATCH($D3026,类别表,0)),"※收支类别不在【基础资料】的清单里",IF(AND($L3026="内部转账",$M3026=""),"△内部转账要在「对方账户」写上另一头",IF(AND($L3026="内部转账",$M3026=$C3026),"※对方账户跟本账户是同一个",IF(AND($L3026&lt;&gt;"内部转账",$M3026&lt;&gt;""),"△填了对方账户，但类别不是内部转账",IF($H3026&lt;0,"△这一笔之后该账户余额成负数了，核一下",""))))))))))))</f>
        <v/>
      </c>
    </row>
    <row r="3027">
      <c r="A3027" s="17">
        <f>IF($C3027="","",COUNTA($C$5:$C3027))</f>
        <v/>
      </c>
      <c r="B3027" s="20" t="n"/>
      <c r="C3027" s="18" t="n"/>
      <c r="D3027" s="18" t="n"/>
      <c r="E3027" s="26" t="n"/>
      <c r="F3027" s="19" t="n"/>
      <c r="G3027" s="19" t="n"/>
      <c r="H3027" s="27">
        <f>IF($C3027="","",ROUND(SUMIF(账户表,$C3027,账户期初)+SUMIFS($F$5:F3027,$C$5:C3027,$C3027)-SUMIFS($G$5:G3027,$C$5:C3027,$C3027),2))</f>
        <v/>
      </c>
      <c r="I3027" s="18" t="n"/>
      <c r="J3027" s="18" t="n"/>
      <c r="K3027" s="28">
        <f>IF($B3027="","",--TEXT($B3027,"yyyymm"))</f>
        <v/>
      </c>
      <c r="L3027" s="29">
        <f>IF($D3027="","",IFERROR(INDEX(类别属性,MATCH($D3027,类别表,0)),""))</f>
        <v/>
      </c>
      <c r="M3027" s="18" t="n"/>
      <c r="N3027" s="18" t="n"/>
      <c r="O3027" s="26" t="n"/>
      <c r="P3027" s="21">
        <f>IF($C3027="","",IF(ISNA(MATCH($C3027,账户表,0)),"※这个账户不在【基础资料】的账户档案里",IF($B3027="","※没填日期，这一笔不会进任何月份的报表",IF(AND($F3027&lt;&gt;"",$G3027&lt;&gt;""),"※收入和支出不能同时填",IF(AND(N($F3027)=0,N($G3027)=0),"※收入和支出都没填",IF(OR(N($F3027)&lt;0,N($G3027)&lt;0),"※金额不能填负数，方向反了就换一列填",IF($D3027="","※没填收支类别，分类报表会漏掉这一笔",IF(ISNA(MATCH($D3027,类别表,0)),"※收支类别不在【基础资料】的清单里",IF(AND($L3027="内部转账",$M3027=""),"△内部转账要在「对方账户」写上另一头",IF(AND($L3027="内部转账",$M3027=$C3027),"※对方账户跟本账户是同一个",IF(AND($L3027&lt;&gt;"内部转账",$M3027&lt;&gt;""),"△填了对方账户，但类别不是内部转账",IF($H3027&lt;0,"△这一笔之后该账户余额成负数了，核一下",""))))))))))))</f>
        <v/>
      </c>
    </row>
    <row r="3028">
      <c r="A3028" s="17">
        <f>IF($C3028="","",COUNTA($C$5:$C3028))</f>
        <v/>
      </c>
      <c r="B3028" s="20" t="n"/>
      <c r="C3028" s="18" t="n"/>
      <c r="D3028" s="18" t="n"/>
      <c r="E3028" s="26" t="n"/>
      <c r="F3028" s="19" t="n"/>
      <c r="G3028" s="19" t="n"/>
      <c r="H3028" s="27">
        <f>IF($C3028="","",ROUND(SUMIF(账户表,$C3028,账户期初)+SUMIFS($F$5:F3028,$C$5:C3028,$C3028)-SUMIFS($G$5:G3028,$C$5:C3028,$C3028),2))</f>
        <v/>
      </c>
      <c r="I3028" s="18" t="n"/>
      <c r="J3028" s="18" t="n"/>
      <c r="K3028" s="28">
        <f>IF($B3028="","",--TEXT($B3028,"yyyymm"))</f>
        <v/>
      </c>
      <c r="L3028" s="29">
        <f>IF($D3028="","",IFERROR(INDEX(类别属性,MATCH($D3028,类别表,0)),""))</f>
        <v/>
      </c>
      <c r="M3028" s="18" t="n"/>
      <c r="N3028" s="18" t="n"/>
      <c r="O3028" s="26" t="n"/>
      <c r="P3028" s="21">
        <f>IF($C3028="","",IF(ISNA(MATCH($C3028,账户表,0)),"※这个账户不在【基础资料】的账户档案里",IF($B3028="","※没填日期，这一笔不会进任何月份的报表",IF(AND($F3028&lt;&gt;"",$G3028&lt;&gt;""),"※收入和支出不能同时填",IF(AND(N($F3028)=0,N($G3028)=0),"※收入和支出都没填",IF(OR(N($F3028)&lt;0,N($G3028)&lt;0),"※金额不能填负数，方向反了就换一列填",IF($D3028="","※没填收支类别，分类报表会漏掉这一笔",IF(ISNA(MATCH($D3028,类别表,0)),"※收支类别不在【基础资料】的清单里",IF(AND($L3028="内部转账",$M3028=""),"△内部转账要在「对方账户」写上另一头",IF(AND($L3028="内部转账",$M3028=$C3028),"※对方账户跟本账户是同一个",IF(AND($L3028&lt;&gt;"内部转账",$M3028&lt;&gt;""),"△填了对方账户，但类别不是内部转账",IF($H3028&lt;0,"△这一笔之后该账户余额成负数了，核一下",""))))))))))))</f>
        <v/>
      </c>
    </row>
    <row r="3029">
      <c r="A3029" s="17">
        <f>IF($C3029="","",COUNTA($C$5:$C3029))</f>
        <v/>
      </c>
      <c r="B3029" s="20" t="n"/>
      <c r="C3029" s="18" t="n"/>
      <c r="D3029" s="18" t="n"/>
      <c r="E3029" s="26" t="n"/>
      <c r="F3029" s="19" t="n"/>
      <c r="G3029" s="19" t="n"/>
      <c r="H3029" s="27">
        <f>IF($C3029="","",ROUND(SUMIF(账户表,$C3029,账户期初)+SUMIFS($F$5:F3029,$C$5:C3029,$C3029)-SUMIFS($G$5:G3029,$C$5:C3029,$C3029),2))</f>
        <v/>
      </c>
      <c r="I3029" s="18" t="n"/>
      <c r="J3029" s="18" t="n"/>
      <c r="K3029" s="28">
        <f>IF($B3029="","",--TEXT($B3029,"yyyymm"))</f>
        <v/>
      </c>
      <c r="L3029" s="29">
        <f>IF($D3029="","",IFERROR(INDEX(类别属性,MATCH($D3029,类别表,0)),""))</f>
        <v/>
      </c>
      <c r="M3029" s="18" t="n"/>
      <c r="N3029" s="18" t="n"/>
      <c r="O3029" s="26" t="n"/>
      <c r="P3029" s="21">
        <f>IF($C3029="","",IF(ISNA(MATCH($C3029,账户表,0)),"※这个账户不在【基础资料】的账户档案里",IF($B3029="","※没填日期，这一笔不会进任何月份的报表",IF(AND($F3029&lt;&gt;"",$G3029&lt;&gt;""),"※收入和支出不能同时填",IF(AND(N($F3029)=0,N($G3029)=0),"※收入和支出都没填",IF(OR(N($F3029)&lt;0,N($G3029)&lt;0),"※金额不能填负数，方向反了就换一列填",IF($D3029="","※没填收支类别，分类报表会漏掉这一笔",IF(ISNA(MATCH($D3029,类别表,0)),"※收支类别不在【基础资料】的清单里",IF(AND($L3029="内部转账",$M3029=""),"△内部转账要在「对方账户」写上另一头",IF(AND($L3029="内部转账",$M3029=$C3029),"※对方账户跟本账户是同一个",IF(AND($L3029&lt;&gt;"内部转账",$M3029&lt;&gt;""),"△填了对方账户，但类别不是内部转账",IF($H3029&lt;0,"△这一笔之后该账户余额成负数了，核一下",""))))))))))))</f>
        <v/>
      </c>
    </row>
    <row r="3030">
      <c r="A3030" s="17">
        <f>IF($C3030="","",COUNTA($C$5:$C3030))</f>
        <v/>
      </c>
      <c r="B3030" s="20" t="n"/>
      <c r="C3030" s="18" t="n"/>
      <c r="D3030" s="18" t="n"/>
      <c r="E3030" s="26" t="n"/>
      <c r="F3030" s="19" t="n"/>
      <c r="G3030" s="19" t="n"/>
      <c r="H3030" s="27">
        <f>IF($C3030="","",ROUND(SUMIF(账户表,$C3030,账户期初)+SUMIFS($F$5:F3030,$C$5:C3030,$C3030)-SUMIFS($G$5:G3030,$C$5:C3030,$C3030),2))</f>
        <v/>
      </c>
      <c r="I3030" s="18" t="n"/>
      <c r="J3030" s="18" t="n"/>
      <c r="K3030" s="28">
        <f>IF($B3030="","",--TEXT($B3030,"yyyymm"))</f>
        <v/>
      </c>
      <c r="L3030" s="29">
        <f>IF($D3030="","",IFERROR(INDEX(类别属性,MATCH($D3030,类别表,0)),""))</f>
        <v/>
      </c>
      <c r="M3030" s="18" t="n"/>
      <c r="N3030" s="18" t="n"/>
      <c r="O3030" s="26" t="n"/>
      <c r="P3030" s="21">
        <f>IF($C3030="","",IF(ISNA(MATCH($C3030,账户表,0)),"※这个账户不在【基础资料】的账户档案里",IF($B3030="","※没填日期，这一笔不会进任何月份的报表",IF(AND($F3030&lt;&gt;"",$G3030&lt;&gt;""),"※收入和支出不能同时填",IF(AND(N($F3030)=0,N($G3030)=0),"※收入和支出都没填",IF(OR(N($F3030)&lt;0,N($G3030)&lt;0),"※金额不能填负数，方向反了就换一列填",IF($D3030="","※没填收支类别，分类报表会漏掉这一笔",IF(ISNA(MATCH($D3030,类别表,0)),"※收支类别不在【基础资料】的清单里",IF(AND($L3030="内部转账",$M3030=""),"△内部转账要在「对方账户」写上另一头",IF(AND($L3030="内部转账",$M3030=$C3030),"※对方账户跟本账户是同一个",IF(AND($L3030&lt;&gt;"内部转账",$M3030&lt;&gt;""),"△填了对方账户，但类别不是内部转账",IF($H3030&lt;0,"△这一笔之后该账户余额成负数了，核一下",""))))))))))))</f>
        <v/>
      </c>
    </row>
    <row r="3031">
      <c r="A3031" s="17">
        <f>IF($C3031="","",COUNTA($C$5:$C3031))</f>
        <v/>
      </c>
      <c r="B3031" s="20" t="n"/>
      <c r="C3031" s="18" t="n"/>
      <c r="D3031" s="18" t="n"/>
      <c r="E3031" s="26" t="n"/>
      <c r="F3031" s="19" t="n"/>
      <c r="G3031" s="19" t="n"/>
      <c r="H3031" s="27">
        <f>IF($C3031="","",ROUND(SUMIF(账户表,$C3031,账户期初)+SUMIFS($F$5:F3031,$C$5:C3031,$C3031)-SUMIFS($G$5:G3031,$C$5:C3031,$C3031),2))</f>
        <v/>
      </c>
      <c r="I3031" s="18" t="n"/>
      <c r="J3031" s="18" t="n"/>
      <c r="K3031" s="28">
        <f>IF($B3031="","",--TEXT($B3031,"yyyymm"))</f>
        <v/>
      </c>
      <c r="L3031" s="29">
        <f>IF($D3031="","",IFERROR(INDEX(类别属性,MATCH($D3031,类别表,0)),""))</f>
        <v/>
      </c>
      <c r="M3031" s="18" t="n"/>
      <c r="N3031" s="18" t="n"/>
      <c r="O3031" s="26" t="n"/>
      <c r="P3031" s="21">
        <f>IF($C3031="","",IF(ISNA(MATCH($C3031,账户表,0)),"※这个账户不在【基础资料】的账户档案里",IF($B3031="","※没填日期，这一笔不会进任何月份的报表",IF(AND($F3031&lt;&gt;"",$G3031&lt;&gt;""),"※收入和支出不能同时填",IF(AND(N($F3031)=0,N($G3031)=0),"※收入和支出都没填",IF(OR(N($F3031)&lt;0,N($G3031)&lt;0),"※金额不能填负数，方向反了就换一列填",IF($D3031="","※没填收支类别，分类报表会漏掉这一笔",IF(ISNA(MATCH($D3031,类别表,0)),"※收支类别不在【基础资料】的清单里",IF(AND($L3031="内部转账",$M3031=""),"△内部转账要在「对方账户」写上另一头",IF(AND($L3031="内部转账",$M3031=$C3031),"※对方账户跟本账户是同一个",IF(AND($L3031&lt;&gt;"内部转账",$M3031&lt;&gt;""),"△填了对方账户，但类别不是内部转账",IF($H3031&lt;0,"△这一笔之后该账户余额成负数了，核一下",""))))))))))))</f>
        <v/>
      </c>
    </row>
    <row r="3032">
      <c r="A3032" s="17">
        <f>IF($C3032="","",COUNTA($C$5:$C3032))</f>
        <v/>
      </c>
      <c r="B3032" s="20" t="n"/>
      <c r="C3032" s="18" t="n"/>
      <c r="D3032" s="18" t="n"/>
      <c r="E3032" s="26" t="n"/>
      <c r="F3032" s="19" t="n"/>
      <c r="G3032" s="19" t="n"/>
      <c r="H3032" s="27">
        <f>IF($C3032="","",ROUND(SUMIF(账户表,$C3032,账户期初)+SUMIFS($F$5:F3032,$C$5:C3032,$C3032)-SUMIFS($G$5:G3032,$C$5:C3032,$C3032),2))</f>
        <v/>
      </c>
      <c r="I3032" s="18" t="n"/>
      <c r="J3032" s="18" t="n"/>
      <c r="K3032" s="28">
        <f>IF($B3032="","",--TEXT($B3032,"yyyymm"))</f>
        <v/>
      </c>
      <c r="L3032" s="29">
        <f>IF($D3032="","",IFERROR(INDEX(类别属性,MATCH($D3032,类别表,0)),""))</f>
        <v/>
      </c>
      <c r="M3032" s="18" t="n"/>
      <c r="N3032" s="18" t="n"/>
      <c r="O3032" s="26" t="n"/>
      <c r="P3032" s="21">
        <f>IF($C3032="","",IF(ISNA(MATCH($C3032,账户表,0)),"※这个账户不在【基础资料】的账户档案里",IF($B3032="","※没填日期，这一笔不会进任何月份的报表",IF(AND($F3032&lt;&gt;"",$G3032&lt;&gt;""),"※收入和支出不能同时填",IF(AND(N($F3032)=0,N($G3032)=0),"※收入和支出都没填",IF(OR(N($F3032)&lt;0,N($G3032)&lt;0),"※金额不能填负数，方向反了就换一列填",IF($D3032="","※没填收支类别，分类报表会漏掉这一笔",IF(ISNA(MATCH($D3032,类别表,0)),"※收支类别不在【基础资料】的清单里",IF(AND($L3032="内部转账",$M3032=""),"△内部转账要在「对方账户」写上另一头",IF(AND($L3032="内部转账",$M3032=$C3032),"※对方账户跟本账户是同一个",IF(AND($L3032&lt;&gt;"内部转账",$M3032&lt;&gt;""),"△填了对方账户，但类别不是内部转账",IF($H3032&lt;0,"△这一笔之后该账户余额成负数了，核一下",""))))))))))))</f>
        <v/>
      </c>
    </row>
    <row r="3033">
      <c r="A3033" s="17">
        <f>IF($C3033="","",COUNTA($C$5:$C3033))</f>
        <v/>
      </c>
      <c r="B3033" s="20" t="n"/>
      <c r="C3033" s="18" t="n"/>
      <c r="D3033" s="18" t="n"/>
      <c r="E3033" s="26" t="n"/>
      <c r="F3033" s="19" t="n"/>
      <c r="G3033" s="19" t="n"/>
      <c r="H3033" s="27">
        <f>IF($C3033="","",ROUND(SUMIF(账户表,$C3033,账户期初)+SUMIFS($F$5:F3033,$C$5:C3033,$C3033)-SUMIFS($G$5:G3033,$C$5:C3033,$C3033),2))</f>
        <v/>
      </c>
      <c r="I3033" s="18" t="n"/>
      <c r="J3033" s="18" t="n"/>
      <c r="K3033" s="28">
        <f>IF($B3033="","",--TEXT($B3033,"yyyymm"))</f>
        <v/>
      </c>
      <c r="L3033" s="29">
        <f>IF($D3033="","",IFERROR(INDEX(类别属性,MATCH($D3033,类别表,0)),""))</f>
        <v/>
      </c>
      <c r="M3033" s="18" t="n"/>
      <c r="N3033" s="18" t="n"/>
      <c r="O3033" s="26" t="n"/>
      <c r="P3033" s="21">
        <f>IF($C3033="","",IF(ISNA(MATCH($C3033,账户表,0)),"※这个账户不在【基础资料】的账户档案里",IF($B3033="","※没填日期，这一笔不会进任何月份的报表",IF(AND($F3033&lt;&gt;"",$G3033&lt;&gt;""),"※收入和支出不能同时填",IF(AND(N($F3033)=0,N($G3033)=0),"※收入和支出都没填",IF(OR(N($F3033)&lt;0,N($G3033)&lt;0),"※金额不能填负数，方向反了就换一列填",IF($D3033="","※没填收支类别，分类报表会漏掉这一笔",IF(ISNA(MATCH($D3033,类别表,0)),"※收支类别不在【基础资料】的清单里",IF(AND($L3033="内部转账",$M3033=""),"△内部转账要在「对方账户」写上另一头",IF(AND($L3033="内部转账",$M3033=$C3033),"※对方账户跟本账户是同一个",IF(AND($L3033&lt;&gt;"内部转账",$M3033&lt;&gt;""),"△填了对方账户，但类别不是内部转账",IF($H3033&lt;0,"△这一笔之后该账户余额成负数了，核一下",""))))))))))))</f>
        <v/>
      </c>
    </row>
    <row r="3034">
      <c r="A3034" s="17">
        <f>IF($C3034="","",COUNTA($C$5:$C3034))</f>
        <v/>
      </c>
      <c r="B3034" s="20" t="n"/>
      <c r="C3034" s="18" t="n"/>
      <c r="D3034" s="18" t="n"/>
      <c r="E3034" s="26" t="n"/>
      <c r="F3034" s="19" t="n"/>
      <c r="G3034" s="19" t="n"/>
      <c r="H3034" s="27">
        <f>IF($C3034="","",ROUND(SUMIF(账户表,$C3034,账户期初)+SUMIFS($F$5:F3034,$C$5:C3034,$C3034)-SUMIFS($G$5:G3034,$C$5:C3034,$C3034),2))</f>
        <v/>
      </c>
      <c r="I3034" s="18" t="n"/>
      <c r="J3034" s="18" t="n"/>
      <c r="K3034" s="28">
        <f>IF($B3034="","",--TEXT($B3034,"yyyymm"))</f>
        <v/>
      </c>
      <c r="L3034" s="29">
        <f>IF($D3034="","",IFERROR(INDEX(类别属性,MATCH($D3034,类别表,0)),""))</f>
        <v/>
      </c>
      <c r="M3034" s="18" t="n"/>
      <c r="N3034" s="18" t="n"/>
      <c r="O3034" s="26" t="n"/>
      <c r="P3034" s="21">
        <f>IF($C3034="","",IF(ISNA(MATCH($C3034,账户表,0)),"※这个账户不在【基础资料】的账户档案里",IF($B3034="","※没填日期，这一笔不会进任何月份的报表",IF(AND($F3034&lt;&gt;"",$G3034&lt;&gt;""),"※收入和支出不能同时填",IF(AND(N($F3034)=0,N($G3034)=0),"※收入和支出都没填",IF(OR(N($F3034)&lt;0,N($G3034)&lt;0),"※金额不能填负数，方向反了就换一列填",IF($D3034="","※没填收支类别，分类报表会漏掉这一笔",IF(ISNA(MATCH($D3034,类别表,0)),"※收支类别不在【基础资料】的清单里",IF(AND($L3034="内部转账",$M3034=""),"△内部转账要在「对方账户」写上另一头",IF(AND($L3034="内部转账",$M3034=$C3034),"※对方账户跟本账户是同一个",IF(AND($L3034&lt;&gt;"内部转账",$M3034&lt;&gt;""),"△填了对方账户，但类别不是内部转账",IF($H3034&lt;0,"△这一笔之后该账户余额成负数了，核一下",""))))))))))))</f>
        <v/>
      </c>
    </row>
    <row r="3035">
      <c r="A3035" s="17">
        <f>IF($C3035="","",COUNTA($C$5:$C3035))</f>
        <v/>
      </c>
      <c r="B3035" s="20" t="n"/>
      <c r="C3035" s="18" t="n"/>
      <c r="D3035" s="18" t="n"/>
      <c r="E3035" s="26" t="n"/>
      <c r="F3035" s="19" t="n"/>
      <c r="G3035" s="19" t="n"/>
      <c r="H3035" s="27">
        <f>IF($C3035="","",ROUND(SUMIF(账户表,$C3035,账户期初)+SUMIFS($F$5:F3035,$C$5:C3035,$C3035)-SUMIFS($G$5:G3035,$C$5:C3035,$C3035),2))</f>
        <v/>
      </c>
      <c r="I3035" s="18" t="n"/>
      <c r="J3035" s="18" t="n"/>
      <c r="K3035" s="28">
        <f>IF($B3035="","",--TEXT($B3035,"yyyymm"))</f>
        <v/>
      </c>
      <c r="L3035" s="29">
        <f>IF($D3035="","",IFERROR(INDEX(类别属性,MATCH($D3035,类别表,0)),""))</f>
        <v/>
      </c>
      <c r="M3035" s="18" t="n"/>
      <c r="N3035" s="18" t="n"/>
      <c r="O3035" s="26" t="n"/>
      <c r="P3035" s="21">
        <f>IF($C3035="","",IF(ISNA(MATCH($C3035,账户表,0)),"※这个账户不在【基础资料】的账户档案里",IF($B3035="","※没填日期，这一笔不会进任何月份的报表",IF(AND($F3035&lt;&gt;"",$G3035&lt;&gt;""),"※收入和支出不能同时填",IF(AND(N($F3035)=0,N($G3035)=0),"※收入和支出都没填",IF(OR(N($F3035)&lt;0,N($G3035)&lt;0),"※金额不能填负数，方向反了就换一列填",IF($D3035="","※没填收支类别，分类报表会漏掉这一笔",IF(ISNA(MATCH($D3035,类别表,0)),"※收支类别不在【基础资料】的清单里",IF(AND($L3035="内部转账",$M3035=""),"△内部转账要在「对方账户」写上另一头",IF(AND($L3035="内部转账",$M3035=$C3035),"※对方账户跟本账户是同一个",IF(AND($L3035&lt;&gt;"内部转账",$M3035&lt;&gt;""),"△填了对方账户，但类别不是内部转账",IF($H3035&lt;0,"△这一笔之后该账户余额成负数了，核一下",""))))))))))))</f>
        <v/>
      </c>
    </row>
    <row r="3036">
      <c r="A3036" s="17">
        <f>IF($C3036="","",COUNTA($C$5:$C3036))</f>
        <v/>
      </c>
      <c r="B3036" s="20" t="n"/>
      <c r="C3036" s="18" t="n"/>
      <c r="D3036" s="18" t="n"/>
      <c r="E3036" s="26" t="n"/>
      <c r="F3036" s="19" t="n"/>
      <c r="G3036" s="19" t="n"/>
      <c r="H3036" s="27">
        <f>IF($C3036="","",ROUND(SUMIF(账户表,$C3036,账户期初)+SUMIFS($F$5:F3036,$C$5:C3036,$C3036)-SUMIFS($G$5:G3036,$C$5:C3036,$C3036),2))</f>
        <v/>
      </c>
      <c r="I3036" s="18" t="n"/>
      <c r="J3036" s="18" t="n"/>
      <c r="K3036" s="28">
        <f>IF($B3036="","",--TEXT($B3036,"yyyymm"))</f>
        <v/>
      </c>
      <c r="L3036" s="29">
        <f>IF($D3036="","",IFERROR(INDEX(类别属性,MATCH($D3036,类别表,0)),""))</f>
        <v/>
      </c>
      <c r="M3036" s="18" t="n"/>
      <c r="N3036" s="18" t="n"/>
      <c r="O3036" s="26" t="n"/>
      <c r="P3036" s="21">
        <f>IF($C3036="","",IF(ISNA(MATCH($C3036,账户表,0)),"※这个账户不在【基础资料】的账户档案里",IF($B3036="","※没填日期，这一笔不会进任何月份的报表",IF(AND($F3036&lt;&gt;"",$G3036&lt;&gt;""),"※收入和支出不能同时填",IF(AND(N($F3036)=0,N($G3036)=0),"※收入和支出都没填",IF(OR(N($F3036)&lt;0,N($G3036)&lt;0),"※金额不能填负数，方向反了就换一列填",IF($D3036="","※没填收支类别，分类报表会漏掉这一笔",IF(ISNA(MATCH($D3036,类别表,0)),"※收支类别不在【基础资料】的清单里",IF(AND($L3036="内部转账",$M3036=""),"△内部转账要在「对方账户」写上另一头",IF(AND($L3036="内部转账",$M3036=$C3036),"※对方账户跟本账户是同一个",IF(AND($L3036&lt;&gt;"内部转账",$M3036&lt;&gt;""),"△填了对方账户，但类别不是内部转账",IF($H3036&lt;0,"△这一笔之后该账户余额成负数了，核一下",""))))))))))))</f>
        <v/>
      </c>
    </row>
    <row r="3037">
      <c r="A3037" s="17">
        <f>IF($C3037="","",COUNTA($C$5:$C3037))</f>
        <v/>
      </c>
      <c r="B3037" s="20" t="n"/>
      <c r="C3037" s="18" t="n"/>
      <c r="D3037" s="18" t="n"/>
      <c r="E3037" s="26" t="n"/>
      <c r="F3037" s="19" t="n"/>
      <c r="G3037" s="19" t="n"/>
      <c r="H3037" s="27">
        <f>IF($C3037="","",ROUND(SUMIF(账户表,$C3037,账户期初)+SUMIFS($F$5:F3037,$C$5:C3037,$C3037)-SUMIFS($G$5:G3037,$C$5:C3037,$C3037),2))</f>
        <v/>
      </c>
      <c r="I3037" s="18" t="n"/>
      <c r="J3037" s="18" t="n"/>
      <c r="K3037" s="28">
        <f>IF($B3037="","",--TEXT($B3037,"yyyymm"))</f>
        <v/>
      </c>
      <c r="L3037" s="29">
        <f>IF($D3037="","",IFERROR(INDEX(类别属性,MATCH($D3037,类别表,0)),""))</f>
        <v/>
      </c>
      <c r="M3037" s="18" t="n"/>
      <c r="N3037" s="18" t="n"/>
      <c r="O3037" s="26" t="n"/>
      <c r="P3037" s="21">
        <f>IF($C3037="","",IF(ISNA(MATCH($C3037,账户表,0)),"※这个账户不在【基础资料】的账户档案里",IF($B3037="","※没填日期，这一笔不会进任何月份的报表",IF(AND($F3037&lt;&gt;"",$G3037&lt;&gt;""),"※收入和支出不能同时填",IF(AND(N($F3037)=0,N($G3037)=0),"※收入和支出都没填",IF(OR(N($F3037)&lt;0,N($G3037)&lt;0),"※金额不能填负数，方向反了就换一列填",IF($D3037="","※没填收支类别，分类报表会漏掉这一笔",IF(ISNA(MATCH($D3037,类别表,0)),"※收支类别不在【基础资料】的清单里",IF(AND($L3037="内部转账",$M3037=""),"△内部转账要在「对方账户」写上另一头",IF(AND($L3037="内部转账",$M3037=$C3037),"※对方账户跟本账户是同一个",IF(AND($L3037&lt;&gt;"内部转账",$M3037&lt;&gt;""),"△填了对方账户，但类别不是内部转账",IF($H3037&lt;0,"△这一笔之后该账户余额成负数了，核一下",""))))))))))))</f>
        <v/>
      </c>
    </row>
    <row r="3038">
      <c r="A3038" s="17">
        <f>IF($C3038="","",COUNTA($C$5:$C3038))</f>
        <v/>
      </c>
      <c r="B3038" s="20" t="n"/>
      <c r="C3038" s="18" t="n"/>
      <c r="D3038" s="18" t="n"/>
      <c r="E3038" s="26" t="n"/>
      <c r="F3038" s="19" t="n"/>
      <c r="G3038" s="19" t="n"/>
      <c r="H3038" s="27">
        <f>IF($C3038="","",ROUND(SUMIF(账户表,$C3038,账户期初)+SUMIFS($F$5:F3038,$C$5:C3038,$C3038)-SUMIFS($G$5:G3038,$C$5:C3038,$C3038),2))</f>
        <v/>
      </c>
      <c r="I3038" s="18" t="n"/>
      <c r="J3038" s="18" t="n"/>
      <c r="K3038" s="28">
        <f>IF($B3038="","",--TEXT($B3038,"yyyymm"))</f>
        <v/>
      </c>
      <c r="L3038" s="29">
        <f>IF($D3038="","",IFERROR(INDEX(类别属性,MATCH($D3038,类别表,0)),""))</f>
        <v/>
      </c>
      <c r="M3038" s="18" t="n"/>
      <c r="N3038" s="18" t="n"/>
      <c r="O3038" s="26" t="n"/>
      <c r="P3038" s="21">
        <f>IF($C3038="","",IF(ISNA(MATCH($C3038,账户表,0)),"※这个账户不在【基础资料】的账户档案里",IF($B3038="","※没填日期，这一笔不会进任何月份的报表",IF(AND($F3038&lt;&gt;"",$G3038&lt;&gt;""),"※收入和支出不能同时填",IF(AND(N($F3038)=0,N($G3038)=0),"※收入和支出都没填",IF(OR(N($F3038)&lt;0,N($G3038)&lt;0),"※金额不能填负数，方向反了就换一列填",IF($D3038="","※没填收支类别，分类报表会漏掉这一笔",IF(ISNA(MATCH($D3038,类别表,0)),"※收支类别不在【基础资料】的清单里",IF(AND($L3038="内部转账",$M3038=""),"△内部转账要在「对方账户」写上另一头",IF(AND($L3038="内部转账",$M3038=$C3038),"※对方账户跟本账户是同一个",IF(AND($L3038&lt;&gt;"内部转账",$M3038&lt;&gt;""),"△填了对方账户，但类别不是内部转账",IF($H3038&lt;0,"△这一笔之后该账户余额成负数了，核一下",""))))))))))))</f>
        <v/>
      </c>
    </row>
    <row r="3039">
      <c r="A3039" s="17">
        <f>IF($C3039="","",COUNTA($C$5:$C3039))</f>
        <v/>
      </c>
      <c r="B3039" s="20" t="n"/>
      <c r="C3039" s="18" t="n"/>
      <c r="D3039" s="18" t="n"/>
      <c r="E3039" s="26" t="n"/>
      <c r="F3039" s="19" t="n"/>
      <c r="G3039" s="19" t="n"/>
      <c r="H3039" s="27">
        <f>IF($C3039="","",ROUND(SUMIF(账户表,$C3039,账户期初)+SUMIFS($F$5:F3039,$C$5:C3039,$C3039)-SUMIFS($G$5:G3039,$C$5:C3039,$C3039),2))</f>
        <v/>
      </c>
      <c r="I3039" s="18" t="n"/>
      <c r="J3039" s="18" t="n"/>
      <c r="K3039" s="28">
        <f>IF($B3039="","",--TEXT($B3039,"yyyymm"))</f>
        <v/>
      </c>
      <c r="L3039" s="29">
        <f>IF($D3039="","",IFERROR(INDEX(类别属性,MATCH($D3039,类别表,0)),""))</f>
        <v/>
      </c>
      <c r="M3039" s="18" t="n"/>
      <c r="N3039" s="18" t="n"/>
      <c r="O3039" s="26" t="n"/>
      <c r="P3039" s="21">
        <f>IF($C3039="","",IF(ISNA(MATCH($C3039,账户表,0)),"※这个账户不在【基础资料】的账户档案里",IF($B3039="","※没填日期，这一笔不会进任何月份的报表",IF(AND($F3039&lt;&gt;"",$G3039&lt;&gt;""),"※收入和支出不能同时填",IF(AND(N($F3039)=0,N($G3039)=0),"※收入和支出都没填",IF(OR(N($F3039)&lt;0,N($G3039)&lt;0),"※金额不能填负数，方向反了就换一列填",IF($D3039="","※没填收支类别，分类报表会漏掉这一笔",IF(ISNA(MATCH($D3039,类别表,0)),"※收支类别不在【基础资料】的清单里",IF(AND($L3039="内部转账",$M3039=""),"△内部转账要在「对方账户」写上另一头",IF(AND($L3039="内部转账",$M3039=$C3039),"※对方账户跟本账户是同一个",IF(AND($L3039&lt;&gt;"内部转账",$M3039&lt;&gt;""),"△填了对方账户，但类别不是内部转账",IF($H3039&lt;0,"△这一笔之后该账户余额成负数了，核一下",""))))))))))))</f>
        <v/>
      </c>
    </row>
    <row r="3040">
      <c r="A3040" s="17">
        <f>IF($C3040="","",COUNTA($C$5:$C3040))</f>
        <v/>
      </c>
      <c r="B3040" s="20" t="n"/>
      <c r="C3040" s="18" t="n"/>
      <c r="D3040" s="18" t="n"/>
      <c r="E3040" s="26" t="n"/>
      <c r="F3040" s="19" t="n"/>
      <c r="G3040" s="19" t="n"/>
      <c r="H3040" s="27">
        <f>IF($C3040="","",ROUND(SUMIF(账户表,$C3040,账户期初)+SUMIFS($F$5:F3040,$C$5:C3040,$C3040)-SUMIFS($G$5:G3040,$C$5:C3040,$C3040),2))</f>
        <v/>
      </c>
      <c r="I3040" s="18" t="n"/>
      <c r="J3040" s="18" t="n"/>
      <c r="K3040" s="28">
        <f>IF($B3040="","",--TEXT($B3040,"yyyymm"))</f>
        <v/>
      </c>
      <c r="L3040" s="29">
        <f>IF($D3040="","",IFERROR(INDEX(类别属性,MATCH($D3040,类别表,0)),""))</f>
        <v/>
      </c>
      <c r="M3040" s="18" t="n"/>
      <c r="N3040" s="18" t="n"/>
      <c r="O3040" s="26" t="n"/>
      <c r="P3040" s="21">
        <f>IF($C3040="","",IF(ISNA(MATCH($C3040,账户表,0)),"※这个账户不在【基础资料】的账户档案里",IF($B3040="","※没填日期，这一笔不会进任何月份的报表",IF(AND($F3040&lt;&gt;"",$G3040&lt;&gt;""),"※收入和支出不能同时填",IF(AND(N($F3040)=0,N($G3040)=0),"※收入和支出都没填",IF(OR(N($F3040)&lt;0,N($G3040)&lt;0),"※金额不能填负数，方向反了就换一列填",IF($D3040="","※没填收支类别，分类报表会漏掉这一笔",IF(ISNA(MATCH($D3040,类别表,0)),"※收支类别不在【基础资料】的清单里",IF(AND($L3040="内部转账",$M3040=""),"△内部转账要在「对方账户」写上另一头",IF(AND($L3040="内部转账",$M3040=$C3040),"※对方账户跟本账户是同一个",IF(AND($L3040&lt;&gt;"内部转账",$M3040&lt;&gt;""),"△填了对方账户，但类别不是内部转账",IF($H3040&lt;0,"△这一笔之后该账户余额成负数了，核一下",""))))))))))))</f>
        <v/>
      </c>
    </row>
    <row r="3041">
      <c r="A3041" s="17">
        <f>IF($C3041="","",COUNTA($C$5:$C3041))</f>
        <v/>
      </c>
      <c r="B3041" s="20" t="n"/>
      <c r="C3041" s="18" t="n"/>
      <c r="D3041" s="18" t="n"/>
      <c r="E3041" s="26" t="n"/>
      <c r="F3041" s="19" t="n"/>
      <c r="G3041" s="19" t="n"/>
      <c r="H3041" s="27">
        <f>IF($C3041="","",ROUND(SUMIF(账户表,$C3041,账户期初)+SUMIFS($F$5:F3041,$C$5:C3041,$C3041)-SUMIFS($G$5:G3041,$C$5:C3041,$C3041),2))</f>
        <v/>
      </c>
      <c r="I3041" s="18" t="n"/>
      <c r="J3041" s="18" t="n"/>
      <c r="K3041" s="28">
        <f>IF($B3041="","",--TEXT($B3041,"yyyymm"))</f>
        <v/>
      </c>
      <c r="L3041" s="29">
        <f>IF($D3041="","",IFERROR(INDEX(类别属性,MATCH($D3041,类别表,0)),""))</f>
        <v/>
      </c>
      <c r="M3041" s="18" t="n"/>
      <c r="N3041" s="18" t="n"/>
      <c r="O3041" s="26" t="n"/>
      <c r="P3041" s="21">
        <f>IF($C3041="","",IF(ISNA(MATCH($C3041,账户表,0)),"※这个账户不在【基础资料】的账户档案里",IF($B3041="","※没填日期，这一笔不会进任何月份的报表",IF(AND($F3041&lt;&gt;"",$G3041&lt;&gt;""),"※收入和支出不能同时填",IF(AND(N($F3041)=0,N($G3041)=0),"※收入和支出都没填",IF(OR(N($F3041)&lt;0,N($G3041)&lt;0),"※金额不能填负数，方向反了就换一列填",IF($D3041="","※没填收支类别，分类报表会漏掉这一笔",IF(ISNA(MATCH($D3041,类别表,0)),"※收支类别不在【基础资料】的清单里",IF(AND($L3041="内部转账",$M3041=""),"△内部转账要在「对方账户」写上另一头",IF(AND($L3041="内部转账",$M3041=$C3041),"※对方账户跟本账户是同一个",IF(AND($L3041&lt;&gt;"内部转账",$M3041&lt;&gt;""),"△填了对方账户，但类别不是内部转账",IF($H3041&lt;0,"△这一笔之后该账户余额成负数了，核一下",""))))))))))))</f>
        <v/>
      </c>
    </row>
    <row r="3042">
      <c r="A3042" s="17">
        <f>IF($C3042="","",COUNTA($C$5:$C3042))</f>
        <v/>
      </c>
      <c r="B3042" s="20" t="n"/>
      <c r="C3042" s="18" t="n"/>
      <c r="D3042" s="18" t="n"/>
      <c r="E3042" s="26" t="n"/>
      <c r="F3042" s="19" t="n"/>
      <c r="G3042" s="19" t="n"/>
      <c r="H3042" s="27">
        <f>IF($C3042="","",ROUND(SUMIF(账户表,$C3042,账户期初)+SUMIFS($F$5:F3042,$C$5:C3042,$C3042)-SUMIFS($G$5:G3042,$C$5:C3042,$C3042),2))</f>
        <v/>
      </c>
      <c r="I3042" s="18" t="n"/>
      <c r="J3042" s="18" t="n"/>
      <c r="K3042" s="28">
        <f>IF($B3042="","",--TEXT($B3042,"yyyymm"))</f>
        <v/>
      </c>
      <c r="L3042" s="29">
        <f>IF($D3042="","",IFERROR(INDEX(类别属性,MATCH($D3042,类别表,0)),""))</f>
        <v/>
      </c>
      <c r="M3042" s="18" t="n"/>
      <c r="N3042" s="18" t="n"/>
      <c r="O3042" s="26" t="n"/>
      <c r="P3042" s="21">
        <f>IF($C3042="","",IF(ISNA(MATCH($C3042,账户表,0)),"※这个账户不在【基础资料】的账户档案里",IF($B3042="","※没填日期，这一笔不会进任何月份的报表",IF(AND($F3042&lt;&gt;"",$G3042&lt;&gt;""),"※收入和支出不能同时填",IF(AND(N($F3042)=0,N($G3042)=0),"※收入和支出都没填",IF(OR(N($F3042)&lt;0,N($G3042)&lt;0),"※金额不能填负数，方向反了就换一列填",IF($D3042="","※没填收支类别，分类报表会漏掉这一笔",IF(ISNA(MATCH($D3042,类别表,0)),"※收支类别不在【基础资料】的清单里",IF(AND($L3042="内部转账",$M3042=""),"△内部转账要在「对方账户」写上另一头",IF(AND($L3042="内部转账",$M3042=$C3042),"※对方账户跟本账户是同一个",IF(AND($L3042&lt;&gt;"内部转账",$M3042&lt;&gt;""),"△填了对方账户，但类别不是内部转账",IF($H3042&lt;0,"△这一笔之后该账户余额成负数了，核一下",""))))))))))))</f>
        <v/>
      </c>
    </row>
    <row r="3043">
      <c r="A3043" s="17">
        <f>IF($C3043="","",COUNTA($C$5:$C3043))</f>
        <v/>
      </c>
      <c r="B3043" s="20" t="n"/>
      <c r="C3043" s="18" t="n"/>
      <c r="D3043" s="18" t="n"/>
      <c r="E3043" s="26" t="n"/>
      <c r="F3043" s="19" t="n"/>
      <c r="G3043" s="19" t="n"/>
      <c r="H3043" s="27">
        <f>IF($C3043="","",ROUND(SUMIF(账户表,$C3043,账户期初)+SUMIFS($F$5:F3043,$C$5:C3043,$C3043)-SUMIFS($G$5:G3043,$C$5:C3043,$C3043),2))</f>
        <v/>
      </c>
      <c r="I3043" s="18" t="n"/>
      <c r="J3043" s="18" t="n"/>
      <c r="K3043" s="28">
        <f>IF($B3043="","",--TEXT($B3043,"yyyymm"))</f>
        <v/>
      </c>
      <c r="L3043" s="29">
        <f>IF($D3043="","",IFERROR(INDEX(类别属性,MATCH($D3043,类别表,0)),""))</f>
        <v/>
      </c>
      <c r="M3043" s="18" t="n"/>
      <c r="N3043" s="18" t="n"/>
      <c r="O3043" s="26" t="n"/>
      <c r="P3043" s="21">
        <f>IF($C3043="","",IF(ISNA(MATCH($C3043,账户表,0)),"※这个账户不在【基础资料】的账户档案里",IF($B3043="","※没填日期，这一笔不会进任何月份的报表",IF(AND($F3043&lt;&gt;"",$G3043&lt;&gt;""),"※收入和支出不能同时填",IF(AND(N($F3043)=0,N($G3043)=0),"※收入和支出都没填",IF(OR(N($F3043)&lt;0,N($G3043)&lt;0),"※金额不能填负数，方向反了就换一列填",IF($D3043="","※没填收支类别，分类报表会漏掉这一笔",IF(ISNA(MATCH($D3043,类别表,0)),"※收支类别不在【基础资料】的清单里",IF(AND($L3043="内部转账",$M3043=""),"△内部转账要在「对方账户」写上另一头",IF(AND($L3043="内部转账",$M3043=$C3043),"※对方账户跟本账户是同一个",IF(AND($L3043&lt;&gt;"内部转账",$M3043&lt;&gt;""),"△填了对方账户，但类别不是内部转账",IF($H3043&lt;0,"△这一笔之后该账户余额成负数了，核一下",""))))))))))))</f>
        <v/>
      </c>
    </row>
    <row r="3044">
      <c r="A3044" s="17">
        <f>IF($C3044="","",COUNTA($C$5:$C3044))</f>
        <v/>
      </c>
      <c r="B3044" s="20" t="n"/>
      <c r="C3044" s="18" t="n"/>
      <c r="D3044" s="18" t="n"/>
      <c r="E3044" s="26" t="n"/>
      <c r="F3044" s="19" t="n"/>
      <c r="G3044" s="19" t="n"/>
      <c r="H3044" s="27">
        <f>IF($C3044="","",ROUND(SUMIF(账户表,$C3044,账户期初)+SUMIFS($F$5:F3044,$C$5:C3044,$C3044)-SUMIFS($G$5:G3044,$C$5:C3044,$C3044),2))</f>
        <v/>
      </c>
      <c r="I3044" s="18" t="n"/>
      <c r="J3044" s="18" t="n"/>
      <c r="K3044" s="28">
        <f>IF($B3044="","",--TEXT($B3044,"yyyymm"))</f>
        <v/>
      </c>
      <c r="L3044" s="29">
        <f>IF($D3044="","",IFERROR(INDEX(类别属性,MATCH($D3044,类别表,0)),""))</f>
        <v/>
      </c>
      <c r="M3044" s="18" t="n"/>
      <c r="N3044" s="18" t="n"/>
      <c r="O3044" s="26" t="n"/>
      <c r="P3044" s="21">
        <f>IF($C3044="","",IF(ISNA(MATCH($C3044,账户表,0)),"※这个账户不在【基础资料】的账户档案里",IF($B3044="","※没填日期，这一笔不会进任何月份的报表",IF(AND($F3044&lt;&gt;"",$G3044&lt;&gt;""),"※收入和支出不能同时填",IF(AND(N($F3044)=0,N($G3044)=0),"※收入和支出都没填",IF(OR(N($F3044)&lt;0,N($G3044)&lt;0),"※金额不能填负数，方向反了就换一列填",IF($D3044="","※没填收支类别，分类报表会漏掉这一笔",IF(ISNA(MATCH($D3044,类别表,0)),"※收支类别不在【基础资料】的清单里",IF(AND($L3044="内部转账",$M3044=""),"△内部转账要在「对方账户」写上另一头",IF(AND($L3044="内部转账",$M3044=$C3044),"※对方账户跟本账户是同一个",IF(AND($L3044&lt;&gt;"内部转账",$M3044&lt;&gt;""),"△填了对方账户，但类别不是内部转账",IF($H3044&lt;0,"△这一笔之后该账户余额成负数了，核一下",""))))))))))))</f>
        <v/>
      </c>
    </row>
    <row r="3045">
      <c r="A3045" s="17">
        <f>IF($C3045="","",COUNTA($C$5:$C3045))</f>
        <v/>
      </c>
      <c r="B3045" s="20" t="n"/>
      <c r="C3045" s="18" t="n"/>
      <c r="D3045" s="18" t="n"/>
      <c r="E3045" s="26" t="n"/>
      <c r="F3045" s="19" t="n"/>
      <c r="G3045" s="19" t="n"/>
      <c r="H3045" s="27">
        <f>IF($C3045="","",ROUND(SUMIF(账户表,$C3045,账户期初)+SUMIFS($F$5:F3045,$C$5:C3045,$C3045)-SUMIFS($G$5:G3045,$C$5:C3045,$C3045),2))</f>
        <v/>
      </c>
      <c r="I3045" s="18" t="n"/>
      <c r="J3045" s="18" t="n"/>
      <c r="K3045" s="28">
        <f>IF($B3045="","",--TEXT($B3045,"yyyymm"))</f>
        <v/>
      </c>
      <c r="L3045" s="29">
        <f>IF($D3045="","",IFERROR(INDEX(类别属性,MATCH($D3045,类别表,0)),""))</f>
        <v/>
      </c>
      <c r="M3045" s="18" t="n"/>
      <c r="N3045" s="18" t="n"/>
      <c r="O3045" s="26" t="n"/>
      <c r="P3045" s="21">
        <f>IF($C3045="","",IF(ISNA(MATCH($C3045,账户表,0)),"※这个账户不在【基础资料】的账户档案里",IF($B3045="","※没填日期，这一笔不会进任何月份的报表",IF(AND($F3045&lt;&gt;"",$G3045&lt;&gt;""),"※收入和支出不能同时填",IF(AND(N($F3045)=0,N($G3045)=0),"※收入和支出都没填",IF(OR(N($F3045)&lt;0,N($G3045)&lt;0),"※金额不能填负数，方向反了就换一列填",IF($D3045="","※没填收支类别，分类报表会漏掉这一笔",IF(ISNA(MATCH($D3045,类别表,0)),"※收支类别不在【基础资料】的清单里",IF(AND($L3045="内部转账",$M3045=""),"△内部转账要在「对方账户」写上另一头",IF(AND($L3045="内部转账",$M3045=$C3045),"※对方账户跟本账户是同一个",IF(AND($L3045&lt;&gt;"内部转账",$M3045&lt;&gt;""),"△填了对方账户，但类别不是内部转账",IF($H3045&lt;0,"△这一笔之后该账户余额成负数了，核一下",""))))))))))))</f>
        <v/>
      </c>
    </row>
    <row r="3046">
      <c r="A3046" s="17">
        <f>IF($C3046="","",COUNTA($C$5:$C3046))</f>
        <v/>
      </c>
      <c r="B3046" s="20" t="n"/>
      <c r="C3046" s="18" t="n"/>
      <c r="D3046" s="18" t="n"/>
      <c r="E3046" s="26" t="n"/>
      <c r="F3046" s="19" t="n"/>
      <c r="G3046" s="19" t="n"/>
      <c r="H3046" s="27">
        <f>IF($C3046="","",ROUND(SUMIF(账户表,$C3046,账户期初)+SUMIFS($F$5:F3046,$C$5:C3046,$C3046)-SUMIFS($G$5:G3046,$C$5:C3046,$C3046),2))</f>
        <v/>
      </c>
      <c r="I3046" s="18" t="n"/>
      <c r="J3046" s="18" t="n"/>
      <c r="K3046" s="28">
        <f>IF($B3046="","",--TEXT($B3046,"yyyymm"))</f>
        <v/>
      </c>
      <c r="L3046" s="29">
        <f>IF($D3046="","",IFERROR(INDEX(类别属性,MATCH($D3046,类别表,0)),""))</f>
        <v/>
      </c>
      <c r="M3046" s="18" t="n"/>
      <c r="N3046" s="18" t="n"/>
      <c r="O3046" s="26" t="n"/>
      <c r="P3046" s="21">
        <f>IF($C3046="","",IF(ISNA(MATCH($C3046,账户表,0)),"※这个账户不在【基础资料】的账户档案里",IF($B3046="","※没填日期，这一笔不会进任何月份的报表",IF(AND($F3046&lt;&gt;"",$G3046&lt;&gt;""),"※收入和支出不能同时填",IF(AND(N($F3046)=0,N($G3046)=0),"※收入和支出都没填",IF(OR(N($F3046)&lt;0,N($G3046)&lt;0),"※金额不能填负数，方向反了就换一列填",IF($D3046="","※没填收支类别，分类报表会漏掉这一笔",IF(ISNA(MATCH($D3046,类别表,0)),"※收支类别不在【基础资料】的清单里",IF(AND($L3046="内部转账",$M3046=""),"△内部转账要在「对方账户」写上另一头",IF(AND($L3046="内部转账",$M3046=$C3046),"※对方账户跟本账户是同一个",IF(AND($L3046&lt;&gt;"内部转账",$M3046&lt;&gt;""),"△填了对方账户，但类别不是内部转账",IF($H3046&lt;0,"△这一笔之后该账户余额成负数了，核一下",""))))))))))))</f>
        <v/>
      </c>
    </row>
    <row r="3047">
      <c r="A3047" s="17">
        <f>IF($C3047="","",COUNTA($C$5:$C3047))</f>
        <v/>
      </c>
      <c r="B3047" s="20" t="n"/>
      <c r="C3047" s="18" t="n"/>
      <c r="D3047" s="18" t="n"/>
      <c r="E3047" s="26" t="n"/>
      <c r="F3047" s="19" t="n"/>
      <c r="G3047" s="19" t="n"/>
      <c r="H3047" s="27">
        <f>IF($C3047="","",ROUND(SUMIF(账户表,$C3047,账户期初)+SUMIFS($F$5:F3047,$C$5:C3047,$C3047)-SUMIFS($G$5:G3047,$C$5:C3047,$C3047),2))</f>
        <v/>
      </c>
      <c r="I3047" s="18" t="n"/>
      <c r="J3047" s="18" t="n"/>
      <c r="K3047" s="28">
        <f>IF($B3047="","",--TEXT($B3047,"yyyymm"))</f>
        <v/>
      </c>
      <c r="L3047" s="29">
        <f>IF($D3047="","",IFERROR(INDEX(类别属性,MATCH($D3047,类别表,0)),""))</f>
        <v/>
      </c>
      <c r="M3047" s="18" t="n"/>
      <c r="N3047" s="18" t="n"/>
      <c r="O3047" s="26" t="n"/>
      <c r="P3047" s="21">
        <f>IF($C3047="","",IF(ISNA(MATCH($C3047,账户表,0)),"※这个账户不在【基础资料】的账户档案里",IF($B3047="","※没填日期，这一笔不会进任何月份的报表",IF(AND($F3047&lt;&gt;"",$G3047&lt;&gt;""),"※收入和支出不能同时填",IF(AND(N($F3047)=0,N($G3047)=0),"※收入和支出都没填",IF(OR(N($F3047)&lt;0,N($G3047)&lt;0),"※金额不能填负数，方向反了就换一列填",IF($D3047="","※没填收支类别，分类报表会漏掉这一笔",IF(ISNA(MATCH($D3047,类别表,0)),"※收支类别不在【基础资料】的清单里",IF(AND($L3047="内部转账",$M3047=""),"△内部转账要在「对方账户」写上另一头",IF(AND($L3047="内部转账",$M3047=$C3047),"※对方账户跟本账户是同一个",IF(AND($L3047&lt;&gt;"内部转账",$M3047&lt;&gt;""),"△填了对方账户，但类别不是内部转账",IF($H3047&lt;0,"△这一笔之后该账户余额成负数了，核一下",""))))))))))))</f>
        <v/>
      </c>
    </row>
    <row r="3048">
      <c r="A3048" s="17">
        <f>IF($C3048="","",COUNTA($C$5:$C3048))</f>
        <v/>
      </c>
      <c r="B3048" s="20" t="n"/>
      <c r="C3048" s="18" t="n"/>
      <c r="D3048" s="18" t="n"/>
      <c r="E3048" s="26" t="n"/>
      <c r="F3048" s="19" t="n"/>
      <c r="G3048" s="19" t="n"/>
      <c r="H3048" s="27">
        <f>IF($C3048="","",ROUND(SUMIF(账户表,$C3048,账户期初)+SUMIFS($F$5:F3048,$C$5:C3048,$C3048)-SUMIFS($G$5:G3048,$C$5:C3048,$C3048),2))</f>
        <v/>
      </c>
      <c r="I3048" s="18" t="n"/>
      <c r="J3048" s="18" t="n"/>
      <c r="K3048" s="28">
        <f>IF($B3048="","",--TEXT($B3048,"yyyymm"))</f>
        <v/>
      </c>
      <c r="L3048" s="29">
        <f>IF($D3048="","",IFERROR(INDEX(类别属性,MATCH($D3048,类别表,0)),""))</f>
        <v/>
      </c>
      <c r="M3048" s="18" t="n"/>
      <c r="N3048" s="18" t="n"/>
      <c r="O3048" s="26" t="n"/>
      <c r="P3048" s="21">
        <f>IF($C3048="","",IF(ISNA(MATCH($C3048,账户表,0)),"※这个账户不在【基础资料】的账户档案里",IF($B3048="","※没填日期，这一笔不会进任何月份的报表",IF(AND($F3048&lt;&gt;"",$G3048&lt;&gt;""),"※收入和支出不能同时填",IF(AND(N($F3048)=0,N($G3048)=0),"※收入和支出都没填",IF(OR(N($F3048)&lt;0,N($G3048)&lt;0),"※金额不能填负数，方向反了就换一列填",IF($D3048="","※没填收支类别，分类报表会漏掉这一笔",IF(ISNA(MATCH($D3048,类别表,0)),"※收支类别不在【基础资料】的清单里",IF(AND($L3048="内部转账",$M3048=""),"△内部转账要在「对方账户」写上另一头",IF(AND($L3048="内部转账",$M3048=$C3048),"※对方账户跟本账户是同一个",IF(AND($L3048&lt;&gt;"内部转账",$M3048&lt;&gt;""),"△填了对方账户，但类别不是内部转账",IF($H3048&lt;0,"△这一笔之后该账户余额成负数了，核一下",""))))))))))))</f>
        <v/>
      </c>
    </row>
    <row r="3049">
      <c r="A3049" s="17">
        <f>IF($C3049="","",COUNTA($C$5:$C3049))</f>
        <v/>
      </c>
      <c r="B3049" s="20" t="n"/>
      <c r="C3049" s="18" t="n"/>
      <c r="D3049" s="18" t="n"/>
      <c r="E3049" s="26" t="n"/>
      <c r="F3049" s="19" t="n"/>
      <c r="G3049" s="19" t="n"/>
      <c r="H3049" s="27">
        <f>IF($C3049="","",ROUND(SUMIF(账户表,$C3049,账户期初)+SUMIFS($F$5:F3049,$C$5:C3049,$C3049)-SUMIFS($G$5:G3049,$C$5:C3049,$C3049),2))</f>
        <v/>
      </c>
      <c r="I3049" s="18" t="n"/>
      <c r="J3049" s="18" t="n"/>
      <c r="K3049" s="28">
        <f>IF($B3049="","",--TEXT($B3049,"yyyymm"))</f>
        <v/>
      </c>
      <c r="L3049" s="29">
        <f>IF($D3049="","",IFERROR(INDEX(类别属性,MATCH($D3049,类别表,0)),""))</f>
        <v/>
      </c>
      <c r="M3049" s="18" t="n"/>
      <c r="N3049" s="18" t="n"/>
      <c r="O3049" s="26" t="n"/>
      <c r="P3049" s="21">
        <f>IF($C3049="","",IF(ISNA(MATCH($C3049,账户表,0)),"※这个账户不在【基础资料】的账户档案里",IF($B3049="","※没填日期，这一笔不会进任何月份的报表",IF(AND($F3049&lt;&gt;"",$G3049&lt;&gt;""),"※收入和支出不能同时填",IF(AND(N($F3049)=0,N($G3049)=0),"※收入和支出都没填",IF(OR(N($F3049)&lt;0,N($G3049)&lt;0),"※金额不能填负数，方向反了就换一列填",IF($D3049="","※没填收支类别，分类报表会漏掉这一笔",IF(ISNA(MATCH($D3049,类别表,0)),"※收支类别不在【基础资料】的清单里",IF(AND($L3049="内部转账",$M3049=""),"△内部转账要在「对方账户」写上另一头",IF(AND($L3049="内部转账",$M3049=$C3049),"※对方账户跟本账户是同一个",IF(AND($L3049&lt;&gt;"内部转账",$M3049&lt;&gt;""),"△填了对方账户，但类别不是内部转账",IF($H3049&lt;0,"△这一笔之后该账户余额成负数了，核一下",""))))))))))))</f>
        <v/>
      </c>
    </row>
    <row r="3050">
      <c r="A3050" s="17">
        <f>IF($C3050="","",COUNTA($C$5:$C3050))</f>
        <v/>
      </c>
      <c r="B3050" s="20" t="n"/>
      <c r="C3050" s="18" t="n"/>
      <c r="D3050" s="18" t="n"/>
      <c r="E3050" s="26" t="n"/>
      <c r="F3050" s="19" t="n"/>
      <c r="G3050" s="19" t="n"/>
      <c r="H3050" s="27">
        <f>IF($C3050="","",ROUND(SUMIF(账户表,$C3050,账户期初)+SUMIFS($F$5:F3050,$C$5:C3050,$C3050)-SUMIFS($G$5:G3050,$C$5:C3050,$C3050),2))</f>
        <v/>
      </c>
      <c r="I3050" s="18" t="n"/>
      <c r="J3050" s="18" t="n"/>
      <c r="K3050" s="28">
        <f>IF($B3050="","",--TEXT($B3050,"yyyymm"))</f>
        <v/>
      </c>
      <c r="L3050" s="29">
        <f>IF($D3050="","",IFERROR(INDEX(类别属性,MATCH($D3050,类别表,0)),""))</f>
        <v/>
      </c>
      <c r="M3050" s="18" t="n"/>
      <c r="N3050" s="18" t="n"/>
      <c r="O3050" s="26" t="n"/>
      <c r="P3050" s="21">
        <f>IF($C3050="","",IF(ISNA(MATCH($C3050,账户表,0)),"※这个账户不在【基础资料】的账户档案里",IF($B3050="","※没填日期，这一笔不会进任何月份的报表",IF(AND($F3050&lt;&gt;"",$G3050&lt;&gt;""),"※收入和支出不能同时填",IF(AND(N($F3050)=0,N($G3050)=0),"※收入和支出都没填",IF(OR(N($F3050)&lt;0,N($G3050)&lt;0),"※金额不能填负数，方向反了就换一列填",IF($D3050="","※没填收支类别，分类报表会漏掉这一笔",IF(ISNA(MATCH($D3050,类别表,0)),"※收支类别不在【基础资料】的清单里",IF(AND($L3050="内部转账",$M3050=""),"△内部转账要在「对方账户」写上另一头",IF(AND($L3050="内部转账",$M3050=$C3050),"※对方账户跟本账户是同一个",IF(AND($L3050&lt;&gt;"内部转账",$M3050&lt;&gt;""),"△填了对方账户，但类别不是内部转账",IF($H3050&lt;0,"△这一笔之后该账户余额成负数了，核一下",""))))))))))))</f>
        <v/>
      </c>
    </row>
    <row r="3051">
      <c r="A3051" s="17">
        <f>IF($C3051="","",COUNTA($C$5:$C3051))</f>
        <v/>
      </c>
      <c r="B3051" s="20" t="n"/>
      <c r="C3051" s="18" t="n"/>
      <c r="D3051" s="18" t="n"/>
      <c r="E3051" s="26" t="n"/>
      <c r="F3051" s="19" t="n"/>
      <c r="G3051" s="19" t="n"/>
      <c r="H3051" s="27">
        <f>IF($C3051="","",ROUND(SUMIF(账户表,$C3051,账户期初)+SUMIFS($F$5:F3051,$C$5:C3051,$C3051)-SUMIFS($G$5:G3051,$C$5:C3051,$C3051),2))</f>
        <v/>
      </c>
      <c r="I3051" s="18" t="n"/>
      <c r="J3051" s="18" t="n"/>
      <c r="K3051" s="28">
        <f>IF($B3051="","",--TEXT($B3051,"yyyymm"))</f>
        <v/>
      </c>
      <c r="L3051" s="29">
        <f>IF($D3051="","",IFERROR(INDEX(类别属性,MATCH($D3051,类别表,0)),""))</f>
        <v/>
      </c>
      <c r="M3051" s="18" t="n"/>
      <c r="N3051" s="18" t="n"/>
      <c r="O3051" s="26" t="n"/>
      <c r="P3051" s="21">
        <f>IF($C3051="","",IF(ISNA(MATCH($C3051,账户表,0)),"※这个账户不在【基础资料】的账户档案里",IF($B3051="","※没填日期，这一笔不会进任何月份的报表",IF(AND($F3051&lt;&gt;"",$G3051&lt;&gt;""),"※收入和支出不能同时填",IF(AND(N($F3051)=0,N($G3051)=0),"※收入和支出都没填",IF(OR(N($F3051)&lt;0,N($G3051)&lt;0),"※金额不能填负数，方向反了就换一列填",IF($D3051="","※没填收支类别，分类报表会漏掉这一笔",IF(ISNA(MATCH($D3051,类别表,0)),"※收支类别不在【基础资料】的清单里",IF(AND($L3051="内部转账",$M3051=""),"△内部转账要在「对方账户」写上另一头",IF(AND($L3051="内部转账",$M3051=$C3051),"※对方账户跟本账户是同一个",IF(AND($L3051&lt;&gt;"内部转账",$M3051&lt;&gt;""),"△填了对方账户，但类别不是内部转账",IF($H3051&lt;0,"△这一笔之后该账户余额成负数了，核一下",""))))))))))))</f>
        <v/>
      </c>
    </row>
    <row r="3052">
      <c r="A3052" s="17">
        <f>IF($C3052="","",COUNTA($C$5:$C3052))</f>
        <v/>
      </c>
      <c r="B3052" s="20" t="n"/>
      <c r="C3052" s="18" t="n"/>
      <c r="D3052" s="18" t="n"/>
      <c r="E3052" s="26" t="n"/>
      <c r="F3052" s="19" t="n"/>
      <c r="G3052" s="19" t="n"/>
      <c r="H3052" s="27">
        <f>IF($C3052="","",ROUND(SUMIF(账户表,$C3052,账户期初)+SUMIFS($F$5:F3052,$C$5:C3052,$C3052)-SUMIFS($G$5:G3052,$C$5:C3052,$C3052),2))</f>
        <v/>
      </c>
      <c r="I3052" s="18" t="n"/>
      <c r="J3052" s="18" t="n"/>
      <c r="K3052" s="28">
        <f>IF($B3052="","",--TEXT($B3052,"yyyymm"))</f>
        <v/>
      </c>
      <c r="L3052" s="29">
        <f>IF($D3052="","",IFERROR(INDEX(类别属性,MATCH($D3052,类别表,0)),""))</f>
        <v/>
      </c>
      <c r="M3052" s="18" t="n"/>
      <c r="N3052" s="18" t="n"/>
      <c r="O3052" s="26" t="n"/>
      <c r="P3052" s="21">
        <f>IF($C3052="","",IF(ISNA(MATCH($C3052,账户表,0)),"※这个账户不在【基础资料】的账户档案里",IF($B3052="","※没填日期，这一笔不会进任何月份的报表",IF(AND($F3052&lt;&gt;"",$G3052&lt;&gt;""),"※收入和支出不能同时填",IF(AND(N($F3052)=0,N($G3052)=0),"※收入和支出都没填",IF(OR(N($F3052)&lt;0,N($G3052)&lt;0),"※金额不能填负数，方向反了就换一列填",IF($D3052="","※没填收支类别，分类报表会漏掉这一笔",IF(ISNA(MATCH($D3052,类别表,0)),"※收支类别不在【基础资料】的清单里",IF(AND($L3052="内部转账",$M3052=""),"△内部转账要在「对方账户」写上另一头",IF(AND($L3052="内部转账",$M3052=$C3052),"※对方账户跟本账户是同一个",IF(AND($L3052&lt;&gt;"内部转账",$M3052&lt;&gt;""),"△填了对方账户，但类别不是内部转账",IF($H3052&lt;0,"△这一笔之后该账户余额成负数了，核一下",""))))))))))))</f>
        <v/>
      </c>
    </row>
    <row r="3053">
      <c r="A3053" s="17">
        <f>IF($C3053="","",COUNTA($C$5:$C3053))</f>
        <v/>
      </c>
      <c r="B3053" s="20" t="n"/>
      <c r="C3053" s="18" t="n"/>
      <c r="D3053" s="18" t="n"/>
      <c r="E3053" s="26" t="n"/>
      <c r="F3053" s="19" t="n"/>
      <c r="G3053" s="19" t="n"/>
      <c r="H3053" s="27">
        <f>IF($C3053="","",ROUND(SUMIF(账户表,$C3053,账户期初)+SUMIFS($F$5:F3053,$C$5:C3053,$C3053)-SUMIFS($G$5:G3053,$C$5:C3053,$C3053),2))</f>
        <v/>
      </c>
      <c r="I3053" s="18" t="n"/>
      <c r="J3053" s="18" t="n"/>
      <c r="K3053" s="28">
        <f>IF($B3053="","",--TEXT($B3053,"yyyymm"))</f>
        <v/>
      </c>
      <c r="L3053" s="29">
        <f>IF($D3053="","",IFERROR(INDEX(类别属性,MATCH($D3053,类别表,0)),""))</f>
        <v/>
      </c>
      <c r="M3053" s="18" t="n"/>
      <c r="N3053" s="18" t="n"/>
      <c r="O3053" s="26" t="n"/>
      <c r="P3053" s="21">
        <f>IF($C3053="","",IF(ISNA(MATCH($C3053,账户表,0)),"※这个账户不在【基础资料】的账户档案里",IF($B3053="","※没填日期，这一笔不会进任何月份的报表",IF(AND($F3053&lt;&gt;"",$G3053&lt;&gt;""),"※收入和支出不能同时填",IF(AND(N($F3053)=0,N($G3053)=0),"※收入和支出都没填",IF(OR(N($F3053)&lt;0,N($G3053)&lt;0),"※金额不能填负数，方向反了就换一列填",IF($D3053="","※没填收支类别，分类报表会漏掉这一笔",IF(ISNA(MATCH($D3053,类别表,0)),"※收支类别不在【基础资料】的清单里",IF(AND($L3053="内部转账",$M3053=""),"△内部转账要在「对方账户」写上另一头",IF(AND($L3053="内部转账",$M3053=$C3053),"※对方账户跟本账户是同一个",IF(AND($L3053&lt;&gt;"内部转账",$M3053&lt;&gt;""),"△填了对方账户，但类别不是内部转账",IF($H3053&lt;0,"△这一笔之后该账户余额成负数了，核一下",""))))))))))))</f>
        <v/>
      </c>
    </row>
    <row r="3054">
      <c r="A3054" s="17">
        <f>IF($C3054="","",COUNTA($C$5:$C3054))</f>
        <v/>
      </c>
      <c r="B3054" s="20" t="n"/>
      <c r="C3054" s="18" t="n"/>
      <c r="D3054" s="18" t="n"/>
      <c r="E3054" s="26" t="n"/>
      <c r="F3054" s="19" t="n"/>
      <c r="G3054" s="19" t="n"/>
      <c r="H3054" s="27">
        <f>IF($C3054="","",ROUND(SUMIF(账户表,$C3054,账户期初)+SUMIFS($F$5:F3054,$C$5:C3054,$C3054)-SUMIFS($G$5:G3054,$C$5:C3054,$C3054),2))</f>
        <v/>
      </c>
      <c r="I3054" s="18" t="n"/>
      <c r="J3054" s="18" t="n"/>
      <c r="K3054" s="28">
        <f>IF($B3054="","",--TEXT($B3054,"yyyymm"))</f>
        <v/>
      </c>
      <c r="L3054" s="29">
        <f>IF($D3054="","",IFERROR(INDEX(类别属性,MATCH($D3054,类别表,0)),""))</f>
        <v/>
      </c>
      <c r="M3054" s="18" t="n"/>
      <c r="N3054" s="18" t="n"/>
      <c r="O3054" s="26" t="n"/>
      <c r="P3054" s="21">
        <f>IF($C3054="","",IF(ISNA(MATCH($C3054,账户表,0)),"※这个账户不在【基础资料】的账户档案里",IF($B3054="","※没填日期，这一笔不会进任何月份的报表",IF(AND($F3054&lt;&gt;"",$G3054&lt;&gt;""),"※收入和支出不能同时填",IF(AND(N($F3054)=0,N($G3054)=0),"※收入和支出都没填",IF(OR(N($F3054)&lt;0,N($G3054)&lt;0),"※金额不能填负数，方向反了就换一列填",IF($D3054="","※没填收支类别，分类报表会漏掉这一笔",IF(ISNA(MATCH($D3054,类别表,0)),"※收支类别不在【基础资料】的清单里",IF(AND($L3054="内部转账",$M3054=""),"△内部转账要在「对方账户」写上另一头",IF(AND($L3054="内部转账",$M3054=$C3054),"※对方账户跟本账户是同一个",IF(AND($L3054&lt;&gt;"内部转账",$M3054&lt;&gt;""),"△填了对方账户，但类别不是内部转账",IF($H3054&lt;0,"△这一笔之后该账户余额成负数了，核一下",""))))))))))))</f>
        <v/>
      </c>
    </row>
    <row r="3055">
      <c r="A3055" s="17">
        <f>IF($C3055="","",COUNTA($C$5:$C3055))</f>
        <v/>
      </c>
      <c r="B3055" s="20" t="n"/>
      <c r="C3055" s="18" t="n"/>
      <c r="D3055" s="18" t="n"/>
      <c r="E3055" s="26" t="n"/>
      <c r="F3055" s="19" t="n"/>
      <c r="G3055" s="19" t="n"/>
      <c r="H3055" s="27">
        <f>IF($C3055="","",ROUND(SUMIF(账户表,$C3055,账户期初)+SUMIFS($F$5:F3055,$C$5:C3055,$C3055)-SUMIFS($G$5:G3055,$C$5:C3055,$C3055),2))</f>
        <v/>
      </c>
      <c r="I3055" s="18" t="n"/>
      <c r="J3055" s="18" t="n"/>
      <c r="K3055" s="28">
        <f>IF($B3055="","",--TEXT($B3055,"yyyymm"))</f>
        <v/>
      </c>
      <c r="L3055" s="29">
        <f>IF($D3055="","",IFERROR(INDEX(类别属性,MATCH($D3055,类别表,0)),""))</f>
        <v/>
      </c>
      <c r="M3055" s="18" t="n"/>
      <c r="N3055" s="18" t="n"/>
      <c r="O3055" s="26" t="n"/>
      <c r="P3055" s="21">
        <f>IF($C3055="","",IF(ISNA(MATCH($C3055,账户表,0)),"※这个账户不在【基础资料】的账户档案里",IF($B3055="","※没填日期，这一笔不会进任何月份的报表",IF(AND($F3055&lt;&gt;"",$G3055&lt;&gt;""),"※收入和支出不能同时填",IF(AND(N($F3055)=0,N($G3055)=0),"※收入和支出都没填",IF(OR(N($F3055)&lt;0,N($G3055)&lt;0),"※金额不能填负数，方向反了就换一列填",IF($D3055="","※没填收支类别，分类报表会漏掉这一笔",IF(ISNA(MATCH($D3055,类别表,0)),"※收支类别不在【基础资料】的清单里",IF(AND($L3055="内部转账",$M3055=""),"△内部转账要在「对方账户」写上另一头",IF(AND($L3055="内部转账",$M3055=$C3055),"※对方账户跟本账户是同一个",IF(AND($L3055&lt;&gt;"内部转账",$M3055&lt;&gt;""),"△填了对方账户，但类别不是内部转账",IF($H3055&lt;0,"△这一笔之后该账户余额成负数了，核一下",""))))))))))))</f>
        <v/>
      </c>
    </row>
    <row r="3056">
      <c r="A3056" s="17">
        <f>IF($C3056="","",COUNTA($C$5:$C3056))</f>
        <v/>
      </c>
      <c r="B3056" s="20" t="n"/>
      <c r="C3056" s="18" t="n"/>
      <c r="D3056" s="18" t="n"/>
      <c r="E3056" s="26" t="n"/>
      <c r="F3056" s="19" t="n"/>
      <c r="G3056" s="19" t="n"/>
      <c r="H3056" s="27">
        <f>IF($C3056="","",ROUND(SUMIF(账户表,$C3056,账户期初)+SUMIFS($F$5:F3056,$C$5:C3056,$C3056)-SUMIFS($G$5:G3056,$C$5:C3056,$C3056),2))</f>
        <v/>
      </c>
      <c r="I3056" s="18" t="n"/>
      <c r="J3056" s="18" t="n"/>
      <c r="K3056" s="28">
        <f>IF($B3056="","",--TEXT($B3056,"yyyymm"))</f>
        <v/>
      </c>
      <c r="L3056" s="29">
        <f>IF($D3056="","",IFERROR(INDEX(类别属性,MATCH($D3056,类别表,0)),""))</f>
        <v/>
      </c>
      <c r="M3056" s="18" t="n"/>
      <c r="N3056" s="18" t="n"/>
      <c r="O3056" s="26" t="n"/>
      <c r="P3056" s="21">
        <f>IF($C3056="","",IF(ISNA(MATCH($C3056,账户表,0)),"※这个账户不在【基础资料】的账户档案里",IF($B3056="","※没填日期，这一笔不会进任何月份的报表",IF(AND($F3056&lt;&gt;"",$G3056&lt;&gt;""),"※收入和支出不能同时填",IF(AND(N($F3056)=0,N($G3056)=0),"※收入和支出都没填",IF(OR(N($F3056)&lt;0,N($G3056)&lt;0),"※金额不能填负数，方向反了就换一列填",IF($D3056="","※没填收支类别，分类报表会漏掉这一笔",IF(ISNA(MATCH($D3056,类别表,0)),"※收支类别不在【基础资料】的清单里",IF(AND($L3056="内部转账",$M3056=""),"△内部转账要在「对方账户」写上另一头",IF(AND($L3056="内部转账",$M3056=$C3056),"※对方账户跟本账户是同一个",IF(AND($L3056&lt;&gt;"内部转账",$M3056&lt;&gt;""),"△填了对方账户，但类别不是内部转账",IF($H3056&lt;0,"△这一笔之后该账户余额成负数了，核一下",""))))))))))))</f>
        <v/>
      </c>
    </row>
    <row r="3057">
      <c r="A3057" s="17">
        <f>IF($C3057="","",COUNTA($C$5:$C3057))</f>
        <v/>
      </c>
      <c r="B3057" s="20" t="n"/>
      <c r="C3057" s="18" t="n"/>
      <c r="D3057" s="18" t="n"/>
      <c r="E3057" s="26" t="n"/>
      <c r="F3057" s="19" t="n"/>
      <c r="G3057" s="19" t="n"/>
      <c r="H3057" s="27">
        <f>IF($C3057="","",ROUND(SUMIF(账户表,$C3057,账户期初)+SUMIFS($F$5:F3057,$C$5:C3057,$C3057)-SUMIFS($G$5:G3057,$C$5:C3057,$C3057),2))</f>
        <v/>
      </c>
      <c r="I3057" s="18" t="n"/>
      <c r="J3057" s="18" t="n"/>
      <c r="K3057" s="28">
        <f>IF($B3057="","",--TEXT($B3057,"yyyymm"))</f>
        <v/>
      </c>
      <c r="L3057" s="29">
        <f>IF($D3057="","",IFERROR(INDEX(类别属性,MATCH($D3057,类别表,0)),""))</f>
        <v/>
      </c>
      <c r="M3057" s="18" t="n"/>
      <c r="N3057" s="18" t="n"/>
      <c r="O3057" s="26" t="n"/>
      <c r="P3057" s="21">
        <f>IF($C3057="","",IF(ISNA(MATCH($C3057,账户表,0)),"※这个账户不在【基础资料】的账户档案里",IF($B3057="","※没填日期，这一笔不会进任何月份的报表",IF(AND($F3057&lt;&gt;"",$G3057&lt;&gt;""),"※收入和支出不能同时填",IF(AND(N($F3057)=0,N($G3057)=0),"※收入和支出都没填",IF(OR(N($F3057)&lt;0,N($G3057)&lt;0),"※金额不能填负数，方向反了就换一列填",IF($D3057="","※没填收支类别，分类报表会漏掉这一笔",IF(ISNA(MATCH($D3057,类别表,0)),"※收支类别不在【基础资料】的清单里",IF(AND($L3057="内部转账",$M3057=""),"△内部转账要在「对方账户」写上另一头",IF(AND($L3057="内部转账",$M3057=$C3057),"※对方账户跟本账户是同一个",IF(AND($L3057&lt;&gt;"内部转账",$M3057&lt;&gt;""),"△填了对方账户，但类别不是内部转账",IF($H3057&lt;0,"△这一笔之后该账户余额成负数了，核一下",""))))))))))))</f>
        <v/>
      </c>
    </row>
    <row r="3058">
      <c r="A3058" s="17">
        <f>IF($C3058="","",COUNTA($C$5:$C3058))</f>
        <v/>
      </c>
      <c r="B3058" s="20" t="n"/>
      <c r="C3058" s="18" t="n"/>
      <c r="D3058" s="18" t="n"/>
      <c r="E3058" s="26" t="n"/>
      <c r="F3058" s="19" t="n"/>
      <c r="G3058" s="19" t="n"/>
      <c r="H3058" s="27">
        <f>IF($C3058="","",ROUND(SUMIF(账户表,$C3058,账户期初)+SUMIFS($F$5:F3058,$C$5:C3058,$C3058)-SUMIFS($G$5:G3058,$C$5:C3058,$C3058),2))</f>
        <v/>
      </c>
      <c r="I3058" s="18" t="n"/>
      <c r="J3058" s="18" t="n"/>
      <c r="K3058" s="28">
        <f>IF($B3058="","",--TEXT($B3058,"yyyymm"))</f>
        <v/>
      </c>
      <c r="L3058" s="29">
        <f>IF($D3058="","",IFERROR(INDEX(类别属性,MATCH($D3058,类别表,0)),""))</f>
        <v/>
      </c>
      <c r="M3058" s="18" t="n"/>
      <c r="N3058" s="18" t="n"/>
      <c r="O3058" s="26" t="n"/>
      <c r="P3058" s="21">
        <f>IF($C3058="","",IF(ISNA(MATCH($C3058,账户表,0)),"※这个账户不在【基础资料】的账户档案里",IF($B3058="","※没填日期，这一笔不会进任何月份的报表",IF(AND($F3058&lt;&gt;"",$G3058&lt;&gt;""),"※收入和支出不能同时填",IF(AND(N($F3058)=0,N($G3058)=0),"※收入和支出都没填",IF(OR(N($F3058)&lt;0,N($G3058)&lt;0),"※金额不能填负数，方向反了就换一列填",IF($D3058="","※没填收支类别，分类报表会漏掉这一笔",IF(ISNA(MATCH($D3058,类别表,0)),"※收支类别不在【基础资料】的清单里",IF(AND($L3058="内部转账",$M3058=""),"△内部转账要在「对方账户」写上另一头",IF(AND($L3058="内部转账",$M3058=$C3058),"※对方账户跟本账户是同一个",IF(AND($L3058&lt;&gt;"内部转账",$M3058&lt;&gt;""),"△填了对方账户，但类别不是内部转账",IF($H3058&lt;0,"△这一笔之后该账户余额成负数了，核一下",""))))))))))))</f>
        <v/>
      </c>
    </row>
    <row r="3059">
      <c r="A3059" s="17">
        <f>IF($C3059="","",COUNTA($C$5:$C3059))</f>
        <v/>
      </c>
      <c r="B3059" s="20" t="n"/>
      <c r="C3059" s="18" t="n"/>
      <c r="D3059" s="18" t="n"/>
      <c r="E3059" s="26" t="n"/>
      <c r="F3059" s="19" t="n"/>
      <c r="G3059" s="19" t="n"/>
      <c r="H3059" s="27">
        <f>IF($C3059="","",ROUND(SUMIF(账户表,$C3059,账户期初)+SUMIFS($F$5:F3059,$C$5:C3059,$C3059)-SUMIFS($G$5:G3059,$C$5:C3059,$C3059),2))</f>
        <v/>
      </c>
      <c r="I3059" s="18" t="n"/>
      <c r="J3059" s="18" t="n"/>
      <c r="K3059" s="28">
        <f>IF($B3059="","",--TEXT($B3059,"yyyymm"))</f>
        <v/>
      </c>
      <c r="L3059" s="29">
        <f>IF($D3059="","",IFERROR(INDEX(类别属性,MATCH($D3059,类别表,0)),""))</f>
        <v/>
      </c>
      <c r="M3059" s="18" t="n"/>
      <c r="N3059" s="18" t="n"/>
      <c r="O3059" s="26" t="n"/>
      <c r="P3059" s="21">
        <f>IF($C3059="","",IF(ISNA(MATCH($C3059,账户表,0)),"※这个账户不在【基础资料】的账户档案里",IF($B3059="","※没填日期，这一笔不会进任何月份的报表",IF(AND($F3059&lt;&gt;"",$G3059&lt;&gt;""),"※收入和支出不能同时填",IF(AND(N($F3059)=0,N($G3059)=0),"※收入和支出都没填",IF(OR(N($F3059)&lt;0,N($G3059)&lt;0),"※金额不能填负数，方向反了就换一列填",IF($D3059="","※没填收支类别，分类报表会漏掉这一笔",IF(ISNA(MATCH($D3059,类别表,0)),"※收支类别不在【基础资料】的清单里",IF(AND($L3059="内部转账",$M3059=""),"△内部转账要在「对方账户」写上另一头",IF(AND($L3059="内部转账",$M3059=$C3059),"※对方账户跟本账户是同一个",IF(AND($L3059&lt;&gt;"内部转账",$M3059&lt;&gt;""),"△填了对方账户，但类别不是内部转账",IF($H3059&lt;0,"△这一笔之后该账户余额成负数了，核一下",""))))))))))))</f>
        <v/>
      </c>
    </row>
    <row r="3060">
      <c r="A3060" s="17">
        <f>IF($C3060="","",COUNTA($C$5:$C3060))</f>
        <v/>
      </c>
      <c r="B3060" s="20" t="n"/>
      <c r="C3060" s="18" t="n"/>
      <c r="D3060" s="18" t="n"/>
      <c r="E3060" s="26" t="n"/>
      <c r="F3060" s="19" t="n"/>
      <c r="G3060" s="19" t="n"/>
      <c r="H3060" s="27">
        <f>IF($C3060="","",ROUND(SUMIF(账户表,$C3060,账户期初)+SUMIFS($F$5:F3060,$C$5:C3060,$C3060)-SUMIFS($G$5:G3060,$C$5:C3060,$C3060),2))</f>
        <v/>
      </c>
      <c r="I3060" s="18" t="n"/>
      <c r="J3060" s="18" t="n"/>
      <c r="K3060" s="28">
        <f>IF($B3060="","",--TEXT($B3060,"yyyymm"))</f>
        <v/>
      </c>
      <c r="L3060" s="29">
        <f>IF($D3060="","",IFERROR(INDEX(类别属性,MATCH($D3060,类别表,0)),""))</f>
        <v/>
      </c>
      <c r="M3060" s="18" t="n"/>
      <c r="N3060" s="18" t="n"/>
      <c r="O3060" s="26" t="n"/>
      <c r="P3060" s="21">
        <f>IF($C3060="","",IF(ISNA(MATCH($C3060,账户表,0)),"※这个账户不在【基础资料】的账户档案里",IF($B3060="","※没填日期，这一笔不会进任何月份的报表",IF(AND($F3060&lt;&gt;"",$G3060&lt;&gt;""),"※收入和支出不能同时填",IF(AND(N($F3060)=0,N($G3060)=0),"※收入和支出都没填",IF(OR(N($F3060)&lt;0,N($G3060)&lt;0),"※金额不能填负数，方向反了就换一列填",IF($D3060="","※没填收支类别，分类报表会漏掉这一笔",IF(ISNA(MATCH($D3060,类别表,0)),"※收支类别不在【基础资料】的清单里",IF(AND($L3060="内部转账",$M3060=""),"△内部转账要在「对方账户」写上另一头",IF(AND($L3060="内部转账",$M3060=$C3060),"※对方账户跟本账户是同一个",IF(AND($L3060&lt;&gt;"内部转账",$M3060&lt;&gt;""),"△填了对方账户，但类别不是内部转账",IF($H3060&lt;0,"△这一笔之后该账户余额成负数了，核一下",""))))))))))))</f>
        <v/>
      </c>
    </row>
    <row r="3061">
      <c r="A3061" s="17">
        <f>IF($C3061="","",COUNTA($C$5:$C3061))</f>
        <v/>
      </c>
      <c r="B3061" s="20" t="n"/>
      <c r="C3061" s="18" t="n"/>
      <c r="D3061" s="18" t="n"/>
      <c r="E3061" s="26" t="n"/>
      <c r="F3061" s="19" t="n"/>
      <c r="G3061" s="19" t="n"/>
      <c r="H3061" s="27">
        <f>IF($C3061="","",ROUND(SUMIF(账户表,$C3061,账户期初)+SUMIFS($F$5:F3061,$C$5:C3061,$C3061)-SUMIFS($G$5:G3061,$C$5:C3061,$C3061),2))</f>
        <v/>
      </c>
      <c r="I3061" s="18" t="n"/>
      <c r="J3061" s="18" t="n"/>
      <c r="K3061" s="28">
        <f>IF($B3061="","",--TEXT($B3061,"yyyymm"))</f>
        <v/>
      </c>
      <c r="L3061" s="29">
        <f>IF($D3061="","",IFERROR(INDEX(类别属性,MATCH($D3061,类别表,0)),""))</f>
        <v/>
      </c>
      <c r="M3061" s="18" t="n"/>
      <c r="N3061" s="18" t="n"/>
      <c r="O3061" s="26" t="n"/>
      <c r="P3061" s="21">
        <f>IF($C3061="","",IF(ISNA(MATCH($C3061,账户表,0)),"※这个账户不在【基础资料】的账户档案里",IF($B3061="","※没填日期，这一笔不会进任何月份的报表",IF(AND($F3061&lt;&gt;"",$G3061&lt;&gt;""),"※收入和支出不能同时填",IF(AND(N($F3061)=0,N($G3061)=0),"※收入和支出都没填",IF(OR(N($F3061)&lt;0,N($G3061)&lt;0),"※金额不能填负数，方向反了就换一列填",IF($D3061="","※没填收支类别，分类报表会漏掉这一笔",IF(ISNA(MATCH($D3061,类别表,0)),"※收支类别不在【基础资料】的清单里",IF(AND($L3061="内部转账",$M3061=""),"△内部转账要在「对方账户」写上另一头",IF(AND($L3061="内部转账",$M3061=$C3061),"※对方账户跟本账户是同一个",IF(AND($L3061&lt;&gt;"内部转账",$M3061&lt;&gt;""),"△填了对方账户，但类别不是内部转账",IF($H3061&lt;0,"△这一笔之后该账户余额成负数了，核一下",""))))))))))))</f>
        <v/>
      </c>
    </row>
    <row r="3062">
      <c r="A3062" s="17">
        <f>IF($C3062="","",COUNTA($C$5:$C3062))</f>
        <v/>
      </c>
      <c r="B3062" s="20" t="n"/>
      <c r="C3062" s="18" t="n"/>
      <c r="D3062" s="18" t="n"/>
      <c r="E3062" s="26" t="n"/>
      <c r="F3062" s="19" t="n"/>
      <c r="G3062" s="19" t="n"/>
      <c r="H3062" s="27">
        <f>IF($C3062="","",ROUND(SUMIF(账户表,$C3062,账户期初)+SUMIFS($F$5:F3062,$C$5:C3062,$C3062)-SUMIFS($G$5:G3062,$C$5:C3062,$C3062),2))</f>
        <v/>
      </c>
      <c r="I3062" s="18" t="n"/>
      <c r="J3062" s="18" t="n"/>
      <c r="K3062" s="28">
        <f>IF($B3062="","",--TEXT($B3062,"yyyymm"))</f>
        <v/>
      </c>
      <c r="L3062" s="29">
        <f>IF($D3062="","",IFERROR(INDEX(类别属性,MATCH($D3062,类别表,0)),""))</f>
        <v/>
      </c>
      <c r="M3062" s="18" t="n"/>
      <c r="N3062" s="18" t="n"/>
      <c r="O3062" s="26" t="n"/>
      <c r="P3062" s="21">
        <f>IF($C3062="","",IF(ISNA(MATCH($C3062,账户表,0)),"※这个账户不在【基础资料】的账户档案里",IF($B3062="","※没填日期，这一笔不会进任何月份的报表",IF(AND($F3062&lt;&gt;"",$G3062&lt;&gt;""),"※收入和支出不能同时填",IF(AND(N($F3062)=0,N($G3062)=0),"※收入和支出都没填",IF(OR(N($F3062)&lt;0,N($G3062)&lt;0),"※金额不能填负数，方向反了就换一列填",IF($D3062="","※没填收支类别，分类报表会漏掉这一笔",IF(ISNA(MATCH($D3062,类别表,0)),"※收支类别不在【基础资料】的清单里",IF(AND($L3062="内部转账",$M3062=""),"△内部转账要在「对方账户」写上另一头",IF(AND($L3062="内部转账",$M3062=$C3062),"※对方账户跟本账户是同一个",IF(AND($L3062&lt;&gt;"内部转账",$M3062&lt;&gt;""),"△填了对方账户，但类别不是内部转账",IF($H3062&lt;0,"△这一笔之后该账户余额成负数了，核一下",""))))))))))))</f>
        <v/>
      </c>
    </row>
    <row r="3063">
      <c r="A3063" s="17">
        <f>IF($C3063="","",COUNTA($C$5:$C3063))</f>
        <v/>
      </c>
      <c r="B3063" s="20" t="n"/>
      <c r="C3063" s="18" t="n"/>
      <c r="D3063" s="18" t="n"/>
      <c r="E3063" s="26" t="n"/>
      <c r="F3063" s="19" t="n"/>
      <c r="G3063" s="19" t="n"/>
      <c r="H3063" s="27">
        <f>IF($C3063="","",ROUND(SUMIF(账户表,$C3063,账户期初)+SUMIFS($F$5:F3063,$C$5:C3063,$C3063)-SUMIFS($G$5:G3063,$C$5:C3063,$C3063),2))</f>
        <v/>
      </c>
      <c r="I3063" s="18" t="n"/>
      <c r="J3063" s="18" t="n"/>
      <c r="K3063" s="28">
        <f>IF($B3063="","",--TEXT($B3063,"yyyymm"))</f>
        <v/>
      </c>
      <c r="L3063" s="29">
        <f>IF($D3063="","",IFERROR(INDEX(类别属性,MATCH($D3063,类别表,0)),""))</f>
        <v/>
      </c>
      <c r="M3063" s="18" t="n"/>
      <c r="N3063" s="18" t="n"/>
      <c r="O3063" s="26" t="n"/>
      <c r="P3063" s="21">
        <f>IF($C3063="","",IF(ISNA(MATCH($C3063,账户表,0)),"※这个账户不在【基础资料】的账户档案里",IF($B3063="","※没填日期，这一笔不会进任何月份的报表",IF(AND($F3063&lt;&gt;"",$G3063&lt;&gt;""),"※收入和支出不能同时填",IF(AND(N($F3063)=0,N($G3063)=0),"※收入和支出都没填",IF(OR(N($F3063)&lt;0,N($G3063)&lt;0),"※金额不能填负数，方向反了就换一列填",IF($D3063="","※没填收支类别，分类报表会漏掉这一笔",IF(ISNA(MATCH($D3063,类别表,0)),"※收支类别不在【基础资料】的清单里",IF(AND($L3063="内部转账",$M3063=""),"△内部转账要在「对方账户」写上另一头",IF(AND($L3063="内部转账",$M3063=$C3063),"※对方账户跟本账户是同一个",IF(AND($L3063&lt;&gt;"内部转账",$M3063&lt;&gt;""),"△填了对方账户，但类别不是内部转账",IF($H3063&lt;0,"△这一笔之后该账户余额成负数了，核一下",""))))))))))))</f>
        <v/>
      </c>
    </row>
    <row r="3064">
      <c r="A3064" s="17">
        <f>IF($C3064="","",COUNTA($C$5:$C3064))</f>
        <v/>
      </c>
      <c r="B3064" s="20" t="n"/>
      <c r="C3064" s="18" t="n"/>
      <c r="D3064" s="18" t="n"/>
      <c r="E3064" s="26" t="n"/>
      <c r="F3064" s="19" t="n"/>
      <c r="G3064" s="19" t="n"/>
      <c r="H3064" s="27">
        <f>IF($C3064="","",ROUND(SUMIF(账户表,$C3064,账户期初)+SUMIFS($F$5:F3064,$C$5:C3064,$C3064)-SUMIFS($G$5:G3064,$C$5:C3064,$C3064),2))</f>
        <v/>
      </c>
      <c r="I3064" s="18" t="n"/>
      <c r="J3064" s="18" t="n"/>
      <c r="K3064" s="28">
        <f>IF($B3064="","",--TEXT($B3064,"yyyymm"))</f>
        <v/>
      </c>
      <c r="L3064" s="29">
        <f>IF($D3064="","",IFERROR(INDEX(类别属性,MATCH($D3064,类别表,0)),""))</f>
        <v/>
      </c>
      <c r="M3064" s="18" t="n"/>
      <c r="N3064" s="18" t="n"/>
      <c r="O3064" s="26" t="n"/>
      <c r="P3064" s="21">
        <f>IF($C3064="","",IF(ISNA(MATCH($C3064,账户表,0)),"※这个账户不在【基础资料】的账户档案里",IF($B3064="","※没填日期，这一笔不会进任何月份的报表",IF(AND($F3064&lt;&gt;"",$G3064&lt;&gt;""),"※收入和支出不能同时填",IF(AND(N($F3064)=0,N($G3064)=0),"※收入和支出都没填",IF(OR(N($F3064)&lt;0,N($G3064)&lt;0),"※金额不能填负数，方向反了就换一列填",IF($D3064="","※没填收支类别，分类报表会漏掉这一笔",IF(ISNA(MATCH($D3064,类别表,0)),"※收支类别不在【基础资料】的清单里",IF(AND($L3064="内部转账",$M3064=""),"△内部转账要在「对方账户」写上另一头",IF(AND($L3064="内部转账",$M3064=$C3064),"※对方账户跟本账户是同一个",IF(AND($L3064&lt;&gt;"内部转账",$M3064&lt;&gt;""),"△填了对方账户，但类别不是内部转账",IF($H3064&lt;0,"△这一笔之后该账户余额成负数了，核一下",""))))))))))))</f>
        <v/>
      </c>
    </row>
    <row r="3065">
      <c r="A3065" s="17">
        <f>IF($C3065="","",COUNTA($C$5:$C3065))</f>
        <v/>
      </c>
      <c r="B3065" s="20" t="n"/>
      <c r="C3065" s="18" t="n"/>
      <c r="D3065" s="18" t="n"/>
      <c r="E3065" s="26" t="n"/>
      <c r="F3065" s="19" t="n"/>
      <c r="G3065" s="19" t="n"/>
      <c r="H3065" s="27">
        <f>IF($C3065="","",ROUND(SUMIF(账户表,$C3065,账户期初)+SUMIFS($F$5:F3065,$C$5:C3065,$C3065)-SUMIFS($G$5:G3065,$C$5:C3065,$C3065),2))</f>
        <v/>
      </c>
      <c r="I3065" s="18" t="n"/>
      <c r="J3065" s="18" t="n"/>
      <c r="K3065" s="28">
        <f>IF($B3065="","",--TEXT($B3065,"yyyymm"))</f>
        <v/>
      </c>
      <c r="L3065" s="29">
        <f>IF($D3065="","",IFERROR(INDEX(类别属性,MATCH($D3065,类别表,0)),""))</f>
        <v/>
      </c>
      <c r="M3065" s="18" t="n"/>
      <c r="N3065" s="18" t="n"/>
      <c r="O3065" s="26" t="n"/>
      <c r="P3065" s="21">
        <f>IF($C3065="","",IF(ISNA(MATCH($C3065,账户表,0)),"※这个账户不在【基础资料】的账户档案里",IF($B3065="","※没填日期，这一笔不会进任何月份的报表",IF(AND($F3065&lt;&gt;"",$G3065&lt;&gt;""),"※收入和支出不能同时填",IF(AND(N($F3065)=0,N($G3065)=0),"※收入和支出都没填",IF(OR(N($F3065)&lt;0,N($G3065)&lt;0),"※金额不能填负数，方向反了就换一列填",IF($D3065="","※没填收支类别，分类报表会漏掉这一笔",IF(ISNA(MATCH($D3065,类别表,0)),"※收支类别不在【基础资料】的清单里",IF(AND($L3065="内部转账",$M3065=""),"△内部转账要在「对方账户」写上另一头",IF(AND($L3065="内部转账",$M3065=$C3065),"※对方账户跟本账户是同一个",IF(AND($L3065&lt;&gt;"内部转账",$M3065&lt;&gt;""),"△填了对方账户，但类别不是内部转账",IF($H3065&lt;0,"△这一笔之后该账户余额成负数了，核一下",""))))))))))))</f>
        <v/>
      </c>
    </row>
    <row r="3066">
      <c r="A3066" s="17">
        <f>IF($C3066="","",COUNTA($C$5:$C3066))</f>
        <v/>
      </c>
      <c r="B3066" s="20" t="n"/>
      <c r="C3066" s="18" t="n"/>
      <c r="D3066" s="18" t="n"/>
      <c r="E3066" s="26" t="n"/>
      <c r="F3066" s="19" t="n"/>
      <c r="G3066" s="19" t="n"/>
      <c r="H3066" s="27">
        <f>IF($C3066="","",ROUND(SUMIF(账户表,$C3066,账户期初)+SUMIFS($F$5:F3066,$C$5:C3066,$C3066)-SUMIFS($G$5:G3066,$C$5:C3066,$C3066),2))</f>
        <v/>
      </c>
      <c r="I3066" s="18" t="n"/>
      <c r="J3066" s="18" t="n"/>
      <c r="K3066" s="28">
        <f>IF($B3066="","",--TEXT($B3066,"yyyymm"))</f>
        <v/>
      </c>
      <c r="L3066" s="29">
        <f>IF($D3066="","",IFERROR(INDEX(类别属性,MATCH($D3066,类别表,0)),""))</f>
        <v/>
      </c>
      <c r="M3066" s="18" t="n"/>
      <c r="N3066" s="18" t="n"/>
      <c r="O3066" s="26" t="n"/>
      <c r="P3066" s="21">
        <f>IF($C3066="","",IF(ISNA(MATCH($C3066,账户表,0)),"※这个账户不在【基础资料】的账户档案里",IF($B3066="","※没填日期，这一笔不会进任何月份的报表",IF(AND($F3066&lt;&gt;"",$G3066&lt;&gt;""),"※收入和支出不能同时填",IF(AND(N($F3066)=0,N($G3066)=0),"※收入和支出都没填",IF(OR(N($F3066)&lt;0,N($G3066)&lt;0),"※金额不能填负数，方向反了就换一列填",IF($D3066="","※没填收支类别，分类报表会漏掉这一笔",IF(ISNA(MATCH($D3066,类别表,0)),"※收支类别不在【基础资料】的清单里",IF(AND($L3066="内部转账",$M3066=""),"△内部转账要在「对方账户」写上另一头",IF(AND($L3066="内部转账",$M3066=$C3066),"※对方账户跟本账户是同一个",IF(AND($L3066&lt;&gt;"内部转账",$M3066&lt;&gt;""),"△填了对方账户，但类别不是内部转账",IF($H3066&lt;0,"△这一笔之后该账户余额成负数了，核一下",""))))))))))))</f>
        <v/>
      </c>
    </row>
    <row r="3067">
      <c r="A3067" s="17">
        <f>IF($C3067="","",COUNTA($C$5:$C3067))</f>
        <v/>
      </c>
      <c r="B3067" s="20" t="n"/>
      <c r="C3067" s="18" t="n"/>
      <c r="D3067" s="18" t="n"/>
      <c r="E3067" s="26" t="n"/>
      <c r="F3067" s="19" t="n"/>
      <c r="G3067" s="19" t="n"/>
      <c r="H3067" s="27">
        <f>IF($C3067="","",ROUND(SUMIF(账户表,$C3067,账户期初)+SUMIFS($F$5:F3067,$C$5:C3067,$C3067)-SUMIFS($G$5:G3067,$C$5:C3067,$C3067),2))</f>
        <v/>
      </c>
      <c r="I3067" s="18" t="n"/>
      <c r="J3067" s="18" t="n"/>
      <c r="K3067" s="28">
        <f>IF($B3067="","",--TEXT($B3067,"yyyymm"))</f>
        <v/>
      </c>
      <c r="L3067" s="29">
        <f>IF($D3067="","",IFERROR(INDEX(类别属性,MATCH($D3067,类别表,0)),""))</f>
        <v/>
      </c>
      <c r="M3067" s="18" t="n"/>
      <c r="N3067" s="18" t="n"/>
      <c r="O3067" s="26" t="n"/>
      <c r="P3067" s="21">
        <f>IF($C3067="","",IF(ISNA(MATCH($C3067,账户表,0)),"※这个账户不在【基础资料】的账户档案里",IF($B3067="","※没填日期，这一笔不会进任何月份的报表",IF(AND($F3067&lt;&gt;"",$G3067&lt;&gt;""),"※收入和支出不能同时填",IF(AND(N($F3067)=0,N($G3067)=0),"※收入和支出都没填",IF(OR(N($F3067)&lt;0,N($G3067)&lt;0),"※金额不能填负数，方向反了就换一列填",IF($D3067="","※没填收支类别，分类报表会漏掉这一笔",IF(ISNA(MATCH($D3067,类别表,0)),"※收支类别不在【基础资料】的清单里",IF(AND($L3067="内部转账",$M3067=""),"△内部转账要在「对方账户」写上另一头",IF(AND($L3067="内部转账",$M3067=$C3067),"※对方账户跟本账户是同一个",IF(AND($L3067&lt;&gt;"内部转账",$M3067&lt;&gt;""),"△填了对方账户，但类别不是内部转账",IF($H3067&lt;0,"△这一笔之后该账户余额成负数了，核一下",""))))))))))))</f>
        <v/>
      </c>
    </row>
    <row r="3068">
      <c r="A3068" s="17">
        <f>IF($C3068="","",COUNTA($C$5:$C3068))</f>
        <v/>
      </c>
      <c r="B3068" s="20" t="n"/>
      <c r="C3068" s="18" t="n"/>
      <c r="D3068" s="18" t="n"/>
      <c r="E3068" s="26" t="n"/>
      <c r="F3068" s="19" t="n"/>
      <c r="G3068" s="19" t="n"/>
      <c r="H3068" s="27">
        <f>IF($C3068="","",ROUND(SUMIF(账户表,$C3068,账户期初)+SUMIFS($F$5:F3068,$C$5:C3068,$C3068)-SUMIFS($G$5:G3068,$C$5:C3068,$C3068),2))</f>
        <v/>
      </c>
      <c r="I3068" s="18" t="n"/>
      <c r="J3068" s="18" t="n"/>
      <c r="K3068" s="28">
        <f>IF($B3068="","",--TEXT($B3068,"yyyymm"))</f>
        <v/>
      </c>
      <c r="L3068" s="29">
        <f>IF($D3068="","",IFERROR(INDEX(类别属性,MATCH($D3068,类别表,0)),""))</f>
        <v/>
      </c>
      <c r="M3068" s="18" t="n"/>
      <c r="N3068" s="18" t="n"/>
      <c r="O3068" s="26" t="n"/>
      <c r="P3068" s="21">
        <f>IF($C3068="","",IF(ISNA(MATCH($C3068,账户表,0)),"※这个账户不在【基础资料】的账户档案里",IF($B3068="","※没填日期，这一笔不会进任何月份的报表",IF(AND($F3068&lt;&gt;"",$G3068&lt;&gt;""),"※收入和支出不能同时填",IF(AND(N($F3068)=0,N($G3068)=0),"※收入和支出都没填",IF(OR(N($F3068)&lt;0,N($G3068)&lt;0),"※金额不能填负数，方向反了就换一列填",IF($D3068="","※没填收支类别，分类报表会漏掉这一笔",IF(ISNA(MATCH($D3068,类别表,0)),"※收支类别不在【基础资料】的清单里",IF(AND($L3068="内部转账",$M3068=""),"△内部转账要在「对方账户」写上另一头",IF(AND($L3068="内部转账",$M3068=$C3068),"※对方账户跟本账户是同一个",IF(AND($L3068&lt;&gt;"内部转账",$M3068&lt;&gt;""),"△填了对方账户，但类别不是内部转账",IF($H3068&lt;0,"△这一笔之后该账户余额成负数了，核一下",""))))))))))))</f>
        <v/>
      </c>
    </row>
    <row r="3069">
      <c r="A3069" s="17">
        <f>IF($C3069="","",COUNTA($C$5:$C3069))</f>
        <v/>
      </c>
      <c r="B3069" s="20" t="n"/>
      <c r="C3069" s="18" t="n"/>
      <c r="D3069" s="18" t="n"/>
      <c r="E3069" s="26" t="n"/>
      <c r="F3069" s="19" t="n"/>
      <c r="G3069" s="19" t="n"/>
      <c r="H3069" s="27">
        <f>IF($C3069="","",ROUND(SUMIF(账户表,$C3069,账户期初)+SUMIFS($F$5:F3069,$C$5:C3069,$C3069)-SUMIFS($G$5:G3069,$C$5:C3069,$C3069),2))</f>
        <v/>
      </c>
      <c r="I3069" s="18" t="n"/>
      <c r="J3069" s="18" t="n"/>
      <c r="K3069" s="28">
        <f>IF($B3069="","",--TEXT($B3069,"yyyymm"))</f>
        <v/>
      </c>
      <c r="L3069" s="29">
        <f>IF($D3069="","",IFERROR(INDEX(类别属性,MATCH($D3069,类别表,0)),""))</f>
        <v/>
      </c>
      <c r="M3069" s="18" t="n"/>
      <c r="N3069" s="18" t="n"/>
      <c r="O3069" s="26" t="n"/>
      <c r="P3069" s="21">
        <f>IF($C3069="","",IF(ISNA(MATCH($C3069,账户表,0)),"※这个账户不在【基础资料】的账户档案里",IF($B3069="","※没填日期，这一笔不会进任何月份的报表",IF(AND($F3069&lt;&gt;"",$G3069&lt;&gt;""),"※收入和支出不能同时填",IF(AND(N($F3069)=0,N($G3069)=0),"※收入和支出都没填",IF(OR(N($F3069)&lt;0,N($G3069)&lt;0),"※金额不能填负数，方向反了就换一列填",IF($D3069="","※没填收支类别，分类报表会漏掉这一笔",IF(ISNA(MATCH($D3069,类别表,0)),"※收支类别不在【基础资料】的清单里",IF(AND($L3069="内部转账",$M3069=""),"△内部转账要在「对方账户」写上另一头",IF(AND($L3069="内部转账",$M3069=$C3069),"※对方账户跟本账户是同一个",IF(AND($L3069&lt;&gt;"内部转账",$M3069&lt;&gt;""),"△填了对方账户，但类别不是内部转账",IF($H3069&lt;0,"△这一笔之后该账户余额成负数了，核一下",""))))))))))))</f>
        <v/>
      </c>
    </row>
    <row r="3070">
      <c r="A3070" s="17">
        <f>IF($C3070="","",COUNTA($C$5:$C3070))</f>
        <v/>
      </c>
      <c r="B3070" s="20" t="n"/>
      <c r="C3070" s="18" t="n"/>
      <c r="D3070" s="18" t="n"/>
      <c r="E3070" s="26" t="n"/>
      <c r="F3070" s="19" t="n"/>
      <c r="G3070" s="19" t="n"/>
      <c r="H3070" s="27">
        <f>IF($C3070="","",ROUND(SUMIF(账户表,$C3070,账户期初)+SUMIFS($F$5:F3070,$C$5:C3070,$C3070)-SUMIFS($G$5:G3070,$C$5:C3070,$C3070),2))</f>
        <v/>
      </c>
      <c r="I3070" s="18" t="n"/>
      <c r="J3070" s="18" t="n"/>
      <c r="K3070" s="28">
        <f>IF($B3070="","",--TEXT($B3070,"yyyymm"))</f>
        <v/>
      </c>
      <c r="L3070" s="29">
        <f>IF($D3070="","",IFERROR(INDEX(类别属性,MATCH($D3070,类别表,0)),""))</f>
        <v/>
      </c>
      <c r="M3070" s="18" t="n"/>
      <c r="N3070" s="18" t="n"/>
      <c r="O3070" s="26" t="n"/>
      <c r="P3070" s="21">
        <f>IF($C3070="","",IF(ISNA(MATCH($C3070,账户表,0)),"※这个账户不在【基础资料】的账户档案里",IF($B3070="","※没填日期，这一笔不会进任何月份的报表",IF(AND($F3070&lt;&gt;"",$G3070&lt;&gt;""),"※收入和支出不能同时填",IF(AND(N($F3070)=0,N($G3070)=0),"※收入和支出都没填",IF(OR(N($F3070)&lt;0,N($G3070)&lt;0),"※金额不能填负数，方向反了就换一列填",IF($D3070="","※没填收支类别，分类报表会漏掉这一笔",IF(ISNA(MATCH($D3070,类别表,0)),"※收支类别不在【基础资料】的清单里",IF(AND($L3070="内部转账",$M3070=""),"△内部转账要在「对方账户」写上另一头",IF(AND($L3070="内部转账",$M3070=$C3070),"※对方账户跟本账户是同一个",IF(AND($L3070&lt;&gt;"内部转账",$M3070&lt;&gt;""),"△填了对方账户，但类别不是内部转账",IF($H3070&lt;0,"△这一笔之后该账户余额成负数了，核一下",""))))))))))))</f>
        <v/>
      </c>
    </row>
    <row r="3071">
      <c r="A3071" s="17">
        <f>IF($C3071="","",COUNTA($C$5:$C3071))</f>
        <v/>
      </c>
      <c r="B3071" s="20" t="n"/>
      <c r="C3071" s="18" t="n"/>
      <c r="D3071" s="18" t="n"/>
      <c r="E3071" s="26" t="n"/>
      <c r="F3071" s="19" t="n"/>
      <c r="G3071" s="19" t="n"/>
      <c r="H3071" s="27">
        <f>IF($C3071="","",ROUND(SUMIF(账户表,$C3071,账户期初)+SUMIFS($F$5:F3071,$C$5:C3071,$C3071)-SUMIFS($G$5:G3071,$C$5:C3071,$C3071),2))</f>
        <v/>
      </c>
      <c r="I3071" s="18" t="n"/>
      <c r="J3071" s="18" t="n"/>
      <c r="K3071" s="28">
        <f>IF($B3071="","",--TEXT($B3071,"yyyymm"))</f>
        <v/>
      </c>
      <c r="L3071" s="29">
        <f>IF($D3071="","",IFERROR(INDEX(类别属性,MATCH($D3071,类别表,0)),""))</f>
        <v/>
      </c>
      <c r="M3071" s="18" t="n"/>
      <c r="N3071" s="18" t="n"/>
      <c r="O3071" s="26" t="n"/>
      <c r="P3071" s="21">
        <f>IF($C3071="","",IF(ISNA(MATCH($C3071,账户表,0)),"※这个账户不在【基础资料】的账户档案里",IF($B3071="","※没填日期，这一笔不会进任何月份的报表",IF(AND($F3071&lt;&gt;"",$G3071&lt;&gt;""),"※收入和支出不能同时填",IF(AND(N($F3071)=0,N($G3071)=0),"※收入和支出都没填",IF(OR(N($F3071)&lt;0,N($G3071)&lt;0),"※金额不能填负数，方向反了就换一列填",IF($D3071="","※没填收支类别，分类报表会漏掉这一笔",IF(ISNA(MATCH($D3071,类别表,0)),"※收支类别不在【基础资料】的清单里",IF(AND($L3071="内部转账",$M3071=""),"△内部转账要在「对方账户」写上另一头",IF(AND($L3071="内部转账",$M3071=$C3071),"※对方账户跟本账户是同一个",IF(AND($L3071&lt;&gt;"内部转账",$M3071&lt;&gt;""),"△填了对方账户，但类别不是内部转账",IF($H3071&lt;0,"△这一笔之后该账户余额成负数了，核一下",""))))))))))))</f>
        <v/>
      </c>
    </row>
    <row r="3072">
      <c r="A3072" s="17">
        <f>IF($C3072="","",COUNTA($C$5:$C3072))</f>
        <v/>
      </c>
      <c r="B3072" s="20" t="n"/>
      <c r="C3072" s="18" t="n"/>
      <c r="D3072" s="18" t="n"/>
      <c r="E3072" s="26" t="n"/>
      <c r="F3072" s="19" t="n"/>
      <c r="G3072" s="19" t="n"/>
      <c r="H3072" s="27">
        <f>IF($C3072="","",ROUND(SUMIF(账户表,$C3072,账户期初)+SUMIFS($F$5:F3072,$C$5:C3072,$C3072)-SUMIFS($G$5:G3072,$C$5:C3072,$C3072),2))</f>
        <v/>
      </c>
      <c r="I3072" s="18" t="n"/>
      <c r="J3072" s="18" t="n"/>
      <c r="K3072" s="28">
        <f>IF($B3072="","",--TEXT($B3072,"yyyymm"))</f>
        <v/>
      </c>
      <c r="L3072" s="29">
        <f>IF($D3072="","",IFERROR(INDEX(类别属性,MATCH($D3072,类别表,0)),""))</f>
        <v/>
      </c>
      <c r="M3072" s="18" t="n"/>
      <c r="N3072" s="18" t="n"/>
      <c r="O3072" s="26" t="n"/>
      <c r="P3072" s="21">
        <f>IF($C3072="","",IF(ISNA(MATCH($C3072,账户表,0)),"※这个账户不在【基础资料】的账户档案里",IF($B3072="","※没填日期，这一笔不会进任何月份的报表",IF(AND($F3072&lt;&gt;"",$G3072&lt;&gt;""),"※收入和支出不能同时填",IF(AND(N($F3072)=0,N($G3072)=0),"※收入和支出都没填",IF(OR(N($F3072)&lt;0,N($G3072)&lt;0),"※金额不能填负数，方向反了就换一列填",IF($D3072="","※没填收支类别，分类报表会漏掉这一笔",IF(ISNA(MATCH($D3072,类别表,0)),"※收支类别不在【基础资料】的清单里",IF(AND($L3072="内部转账",$M3072=""),"△内部转账要在「对方账户」写上另一头",IF(AND($L3072="内部转账",$M3072=$C3072),"※对方账户跟本账户是同一个",IF(AND($L3072&lt;&gt;"内部转账",$M3072&lt;&gt;""),"△填了对方账户，但类别不是内部转账",IF($H3072&lt;0,"△这一笔之后该账户余额成负数了，核一下",""))))))))))))</f>
        <v/>
      </c>
    </row>
    <row r="3073">
      <c r="A3073" s="17">
        <f>IF($C3073="","",COUNTA($C$5:$C3073))</f>
        <v/>
      </c>
      <c r="B3073" s="20" t="n"/>
      <c r="C3073" s="18" t="n"/>
      <c r="D3073" s="18" t="n"/>
      <c r="E3073" s="26" t="n"/>
      <c r="F3073" s="19" t="n"/>
      <c r="G3073" s="19" t="n"/>
      <c r="H3073" s="27">
        <f>IF($C3073="","",ROUND(SUMIF(账户表,$C3073,账户期初)+SUMIFS($F$5:F3073,$C$5:C3073,$C3073)-SUMIFS($G$5:G3073,$C$5:C3073,$C3073),2))</f>
        <v/>
      </c>
      <c r="I3073" s="18" t="n"/>
      <c r="J3073" s="18" t="n"/>
      <c r="K3073" s="28">
        <f>IF($B3073="","",--TEXT($B3073,"yyyymm"))</f>
        <v/>
      </c>
      <c r="L3073" s="29">
        <f>IF($D3073="","",IFERROR(INDEX(类别属性,MATCH($D3073,类别表,0)),""))</f>
        <v/>
      </c>
      <c r="M3073" s="18" t="n"/>
      <c r="N3073" s="18" t="n"/>
      <c r="O3073" s="26" t="n"/>
      <c r="P3073" s="21">
        <f>IF($C3073="","",IF(ISNA(MATCH($C3073,账户表,0)),"※这个账户不在【基础资料】的账户档案里",IF($B3073="","※没填日期，这一笔不会进任何月份的报表",IF(AND($F3073&lt;&gt;"",$G3073&lt;&gt;""),"※收入和支出不能同时填",IF(AND(N($F3073)=0,N($G3073)=0),"※收入和支出都没填",IF(OR(N($F3073)&lt;0,N($G3073)&lt;0),"※金额不能填负数，方向反了就换一列填",IF($D3073="","※没填收支类别，分类报表会漏掉这一笔",IF(ISNA(MATCH($D3073,类别表,0)),"※收支类别不在【基础资料】的清单里",IF(AND($L3073="内部转账",$M3073=""),"△内部转账要在「对方账户」写上另一头",IF(AND($L3073="内部转账",$M3073=$C3073),"※对方账户跟本账户是同一个",IF(AND($L3073&lt;&gt;"内部转账",$M3073&lt;&gt;""),"△填了对方账户，但类别不是内部转账",IF($H3073&lt;0,"△这一笔之后该账户余额成负数了，核一下",""))))))))))))</f>
        <v/>
      </c>
    </row>
    <row r="3074">
      <c r="A3074" s="17">
        <f>IF($C3074="","",COUNTA($C$5:$C3074))</f>
        <v/>
      </c>
      <c r="B3074" s="20" t="n"/>
      <c r="C3074" s="18" t="n"/>
      <c r="D3074" s="18" t="n"/>
      <c r="E3074" s="26" t="n"/>
      <c r="F3074" s="19" t="n"/>
      <c r="G3074" s="19" t="n"/>
      <c r="H3074" s="27">
        <f>IF($C3074="","",ROUND(SUMIF(账户表,$C3074,账户期初)+SUMIFS($F$5:F3074,$C$5:C3074,$C3074)-SUMIFS($G$5:G3074,$C$5:C3074,$C3074),2))</f>
        <v/>
      </c>
      <c r="I3074" s="18" t="n"/>
      <c r="J3074" s="18" t="n"/>
      <c r="K3074" s="28">
        <f>IF($B3074="","",--TEXT($B3074,"yyyymm"))</f>
        <v/>
      </c>
      <c r="L3074" s="29">
        <f>IF($D3074="","",IFERROR(INDEX(类别属性,MATCH($D3074,类别表,0)),""))</f>
        <v/>
      </c>
      <c r="M3074" s="18" t="n"/>
      <c r="N3074" s="18" t="n"/>
      <c r="O3074" s="26" t="n"/>
      <c r="P3074" s="21">
        <f>IF($C3074="","",IF(ISNA(MATCH($C3074,账户表,0)),"※这个账户不在【基础资料】的账户档案里",IF($B3074="","※没填日期，这一笔不会进任何月份的报表",IF(AND($F3074&lt;&gt;"",$G3074&lt;&gt;""),"※收入和支出不能同时填",IF(AND(N($F3074)=0,N($G3074)=0),"※收入和支出都没填",IF(OR(N($F3074)&lt;0,N($G3074)&lt;0),"※金额不能填负数，方向反了就换一列填",IF($D3074="","※没填收支类别，分类报表会漏掉这一笔",IF(ISNA(MATCH($D3074,类别表,0)),"※收支类别不在【基础资料】的清单里",IF(AND($L3074="内部转账",$M3074=""),"△内部转账要在「对方账户」写上另一头",IF(AND($L3074="内部转账",$M3074=$C3074),"※对方账户跟本账户是同一个",IF(AND($L3074&lt;&gt;"内部转账",$M3074&lt;&gt;""),"△填了对方账户，但类别不是内部转账",IF($H3074&lt;0,"△这一笔之后该账户余额成负数了，核一下",""))))))))))))</f>
        <v/>
      </c>
    </row>
    <row r="3075">
      <c r="A3075" s="17">
        <f>IF($C3075="","",COUNTA($C$5:$C3075))</f>
        <v/>
      </c>
      <c r="B3075" s="20" t="n"/>
      <c r="C3075" s="18" t="n"/>
      <c r="D3075" s="18" t="n"/>
      <c r="E3075" s="26" t="n"/>
      <c r="F3075" s="19" t="n"/>
      <c r="G3075" s="19" t="n"/>
      <c r="H3075" s="27">
        <f>IF($C3075="","",ROUND(SUMIF(账户表,$C3075,账户期初)+SUMIFS($F$5:F3075,$C$5:C3075,$C3075)-SUMIFS($G$5:G3075,$C$5:C3075,$C3075),2))</f>
        <v/>
      </c>
      <c r="I3075" s="18" t="n"/>
      <c r="J3075" s="18" t="n"/>
      <c r="K3075" s="28">
        <f>IF($B3075="","",--TEXT($B3075,"yyyymm"))</f>
        <v/>
      </c>
      <c r="L3075" s="29">
        <f>IF($D3075="","",IFERROR(INDEX(类别属性,MATCH($D3075,类别表,0)),""))</f>
        <v/>
      </c>
      <c r="M3075" s="18" t="n"/>
      <c r="N3075" s="18" t="n"/>
      <c r="O3075" s="26" t="n"/>
      <c r="P3075" s="21">
        <f>IF($C3075="","",IF(ISNA(MATCH($C3075,账户表,0)),"※这个账户不在【基础资料】的账户档案里",IF($B3075="","※没填日期，这一笔不会进任何月份的报表",IF(AND($F3075&lt;&gt;"",$G3075&lt;&gt;""),"※收入和支出不能同时填",IF(AND(N($F3075)=0,N($G3075)=0),"※收入和支出都没填",IF(OR(N($F3075)&lt;0,N($G3075)&lt;0),"※金额不能填负数，方向反了就换一列填",IF($D3075="","※没填收支类别，分类报表会漏掉这一笔",IF(ISNA(MATCH($D3075,类别表,0)),"※收支类别不在【基础资料】的清单里",IF(AND($L3075="内部转账",$M3075=""),"△内部转账要在「对方账户」写上另一头",IF(AND($L3075="内部转账",$M3075=$C3075),"※对方账户跟本账户是同一个",IF(AND($L3075&lt;&gt;"内部转账",$M3075&lt;&gt;""),"△填了对方账户，但类别不是内部转账",IF($H3075&lt;0,"△这一笔之后该账户余额成负数了，核一下",""))))))))))))</f>
        <v/>
      </c>
    </row>
    <row r="3076">
      <c r="A3076" s="17">
        <f>IF($C3076="","",COUNTA($C$5:$C3076))</f>
        <v/>
      </c>
      <c r="B3076" s="20" t="n"/>
      <c r="C3076" s="18" t="n"/>
      <c r="D3076" s="18" t="n"/>
      <c r="E3076" s="26" t="n"/>
      <c r="F3076" s="19" t="n"/>
      <c r="G3076" s="19" t="n"/>
      <c r="H3076" s="27">
        <f>IF($C3076="","",ROUND(SUMIF(账户表,$C3076,账户期初)+SUMIFS($F$5:F3076,$C$5:C3076,$C3076)-SUMIFS($G$5:G3076,$C$5:C3076,$C3076),2))</f>
        <v/>
      </c>
      <c r="I3076" s="18" t="n"/>
      <c r="J3076" s="18" t="n"/>
      <c r="K3076" s="28">
        <f>IF($B3076="","",--TEXT($B3076,"yyyymm"))</f>
        <v/>
      </c>
      <c r="L3076" s="29">
        <f>IF($D3076="","",IFERROR(INDEX(类别属性,MATCH($D3076,类别表,0)),""))</f>
        <v/>
      </c>
      <c r="M3076" s="18" t="n"/>
      <c r="N3076" s="18" t="n"/>
      <c r="O3076" s="26" t="n"/>
      <c r="P3076" s="21">
        <f>IF($C3076="","",IF(ISNA(MATCH($C3076,账户表,0)),"※这个账户不在【基础资料】的账户档案里",IF($B3076="","※没填日期，这一笔不会进任何月份的报表",IF(AND($F3076&lt;&gt;"",$G3076&lt;&gt;""),"※收入和支出不能同时填",IF(AND(N($F3076)=0,N($G3076)=0),"※收入和支出都没填",IF(OR(N($F3076)&lt;0,N($G3076)&lt;0),"※金额不能填负数，方向反了就换一列填",IF($D3076="","※没填收支类别，分类报表会漏掉这一笔",IF(ISNA(MATCH($D3076,类别表,0)),"※收支类别不在【基础资料】的清单里",IF(AND($L3076="内部转账",$M3076=""),"△内部转账要在「对方账户」写上另一头",IF(AND($L3076="内部转账",$M3076=$C3076),"※对方账户跟本账户是同一个",IF(AND($L3076&lt;&gt;"内部转账",$M3076&lt;&gt;""),"△填了对方账户，但类别不是内部转账",IF($H3076&lt;0,"△这一笔之后该账户余额成负数了，核一下",""))))))))))))</f>
        <v/>
      </c>
    </row>
    <row r="3077">
      <c r="A3077" s="17">
        <f>IF($C3077="","",COUNTA($C$5:$C3077))</f>
        <v/>
      </c>
      <c r="B3077" s="20" t="n"/>
      <c r="C3077" s="18" t="n"/>
      <c r="D3077" s="18" t="n"/>
      <c r="E3077" s="26" t="n"/>
      <c r="F3077" s="19" t="n"/>
      <c r="G3077" s="19" t="n"/>
      <c r="H3077" s="27">
        <f>IF($C3077="","",ROUND(SUMIF(账户表,$C3077,账户期初)+SUMIFS($F$5:F3077,$C$5:C3077,$C3077)-SUMIFS($G$5:G3077,$C$5:C3077,$C3077),2))</f>
        <v/>
      </c>
      <c r="I3077" s="18" t="n"/>
      <c r="J3077" s="18" t="n"/>
      <c r="K3077" s="28">
        <f>IF($B3077="","",--TEXT($B3077,"yyyymm"))</f>
        <v/>
      </c>
      <c r="L3077" s="29">
        <f>IF($D3077="","",IFERROR(INDEX(类别属性,MATCH($D3077,类别表,0)),""))</f>
        <v/>
      </c>
      <c r="M3077" s="18" t="n"/>
      <c r="N3077" s="18" t="n"/>
      <c r="O3077" s="26" t="n"/>
      <c r="P3077" s="21">
        <f>IF($C3077="","",IF(ISNA(MATCH($C3077,账户表,0)),"※这个账户不在【基础资料】的账户档案里",IF($B3077="","※没填日期，这一笔不会进任何月份的报表",IF(AND($F3077&lt;&gt;"",$G3077&lt;&gt;""),"※收入和支出不能同时填",IF(AND(N($F3077)=0,N($G3077)=0),"※收入和支出都没填",IF(OR(N($F3077)&lt;0,N($G3077)&lt;0),"※金额不能填负数，方向反了就换一列填",IF($D3077="","※没填收支类别，分类报表会漏掉这一笔",IF(ISNA(MATCH($D3077,类别表,0)),"※收支类别不在【基础资料】的清单里",IF(AND($L3077="内部转账",$M3077=""),"△内部转账要在「对方账户」写上另一头",IF(AND($L3077="内部转账",$M3077=$C3077),"※对方账户跟本账户是同一个",IF(AND($L3077&lt;&gt;"内部转账",$M3077&lt;&gt;""),"△填了对方账户，但类别不是内部转账",IF($H3077&lt;0,"△这一笔之后该账户余额成负数了，核一下",""))))))))))))</f>
        <v/>
      </c>
    </row>
    <row r="3078">
      <c r="A3078" s="17">
        <f>IF($C3078="","",COUNTA($C$5:$C3078))</f>
        <v/>
      </c>
      <c r="B3078" s="20" t="n"/>
      <c r="C3078" s="18" t="n"/>
      <c r="D3078" s="18" t="n"/>
      <c r="E3078" s="26" t="n"/>
      <c r="F3078" s="19" t="n"/>
      <c r="G3078" s="19" t="n"/>
      <c r="H3078" s="27">
        <f>IF($C3078="","",ROUND(SUMIF(账户表,$C3078,账户期初)+SUMIFS($F$5:F3078,$C$5:C3078,$C3078)-SUMIFS($G$5:G3078,$C$5:C3078,$C3078),2))</f>
        <v/>
      </c>
      <c r="I3078" s="18" t="n"/>
      <c r="J3078" s="18" t="n"/>
      <c r="K3078" s="28">
        <f>IF($B3078="","",--TEXT($B3078,"yyyymm"))</f>
        <v/>
      </c>
      <c r="L3078" s="29">
        <f>IF($D3078="","",IFERROR(INDEX(类别属性,MATCH($D3078,类别表,0)),""))</f>
        <v/>
      </c>
      <c r="M3078" s="18" t="n"/>
      <c r="N3078" s="18" t="n"/>
      <c r="O3078" s="26" t="n"/>
      <c r="P3078" s="21">
        <f>IF($C3078="","",IF(ISNA(MATCH($C3078,账户表,0)),"※这个账户不在【基础资料】的账户档案里",IF($B3078="","※没填日期，这一笔不会进任何月份的报表",IF(AND($F3078&lt;&gt;"",$G3078&lt;&gt;""),"※收入和支出不能同时填",IF(AND(N($F3078)=0,N($G3078)=0),"※收入和支出都没填",IF(OR(N($F3078)&lt;0,N($G3078)&lt;0),"※金额不能填负数，方向反了就换一列填",IF($D3078="","※没填收支类别，分类报表会漏掉这一笔",IF(ISNA(MATCH($D3078,类别表,0)),"※收支类别不在【基础资料】的清单里",IF(AND($L3078="内部转账",$M3078=""),"△内部转账要在「对方账户」写上另一头",IF(AND($L3078="内部转账",$M3078=$C3078),"※对方账户跟本账户是同一个",IF(AND($L3078&lt;&gt;"内部转账",$M3078&lt;&gt;""),"△填了对方账户，但类别不是内部转账",IF($H3078&lt;0,"△这一笔之后该账户余额成负数了，核一下",""))))))))))))</f>
        <v/>
      </c>
    </row>
    <row r="3079">
      <c r="A3079" s="17">
        <f>IF($C3079="","",COUNTA($C$5:$C3079))</f>
        <v/>
      </c>
      <c r="B3079" s="20" t="n"/>
      <c r="C3079" s="18" t="n"/>
      <c r="D3079" s="18" t="n"/>
      <c r="E3079" s="26" t="n"/>
      <c r="F3079" s="19" t="n"/>
      <c r="G3079" s="19" t="n"/>
      <c r="H3079" s="27">
        <f>IF($C3079="","",ROUND(SUMIF(账户表,$C3079,账户期初)+SUMIFS($F$5:F3079,$C$5:C3079,$C3079)-SUMIFS($G$5:G3079,$C$5:C3079,$C3079),2))</f>
        <v/>
      </c>
      <c r="I3079" s="18" t="n"/>
      <c r="J3079" s="18" t="n"/>
      <c r="K3079" s="28">
        <f>IF($B3079="","",--TEXT($B3079,"yyyymm"))</f>
        <v/>
      </c>
      <c r="L3079" s="29">
        <f>IF($D3079="","",IFERROR(INDEX(类别属性,MATCH($D3079,类别表,0)),""))</f>
        <v/>
      </c>
      <c r="M3079" s="18" t="n"/>
      <c r="N3079" s="18" t="n"/>
      <c r="O3079" s="26" t="n"/>
      <c r="P3079" s="21">
        <f>IF($C3079="","",IF(ISNA(MATCH($C3079,账户表,0)),"※这个账户不在【基础资料】的账户档案里",IF($B3079="","※没填日期，这一笔不会进任何月份的报表",IF(AND($F3079&lt;&gt;"",$G3079&lt;&gt;""),"※收入和支出不能同时填",IF(AND(N($F3079)=0,N($G3079)=0),"※收入和支出都没填",IF(OR(N($F3079)&lt;0,N($G3079)&lt;0),"※金额不能填负数，方向反了就换一列填",IF($D3079="","※没填收支类别，分类报表会漏掉这一笔",IF(ISNA(MATCH($D3079,类别表,0)),"※收支类别不在【基础资料】的清单里",IF(AND($L3079="内部转账",$M3079=""),"△内部转账要在「对方账户」写上另一头",IF(AND($L3079="内部转账",$M3079=$C3079),"※对方账户跟本账户是同一个",IF(AND($L3079&lt;&gt;"内部转账",$M3079&lt;&gt;""),"△填了对方账户，但类别不是内部转账",IF($H3079&lt;0,"△这一笔之后该账户余额成负数了，核一下",""))))))))))))</f>
        <v/>
      </c>
    </row>
    <row r="3080">
      <c r="A3080" s="17">
        <f>IF($C3080="","",COUNTA($C$5:$C3080))</f>
        <v/>
      </c>
      <c r="B3080" s="20" t="n"/>
      <c r="C3080" s="18" t="n"/>
      <c r="D3080" s="18" t="n"/>
      <c r="E3080" s="26" t="n"/>
      <c r="F3080" s="19" t="n"/>
      <c r="G3080" s="19" t="n"/>
      <c r="H3080" s="27">
        <f>IF($C3080="","",ROUND(SUMIF(账户表,$C3080,账户期初)+SUMIFS($F$5:F3080,$C$5:C3080,$C3080)-SUMIFS($G$5:G3080,$C$5:C3080,$C3080),2))</f>
        <v/>
      </c>
      <c r="I3080" s="18" t="n"/>
      <c r="J3080" s="18" t="n"/>
      <c r="K3080" s="28">
        <f>IF($B3080="","",--TEXT($B3080,"yyyymm"))</f>
        <v/>
      </c>
      <c r="L3080" s="29">
        <f>IF($D3080="","",IFERROR(INDEX(类别属性,MATCH($D3080,类别表,0)),""))</f>
        <v/>
      </c>
      <c r="M3080" s="18" t="n"/>
      <c r="N3080" s="18" t="n"/>
      <c r="O3080" s="26" t="n"/>
      <c r="P3080" s="21">
        <f>IF($C3080="","",IF(ISNA(MATCH($C3080,账户表,0)),"※这个账户不在【基础资料】的账户档案里",IF($B3080="","※没填日期，这一笔不会进任何月份的报表",IF(AND($F3080&lt;&gt;"",$G3080&lt;&gt;""),"※收入和支出不能同时填",IF(AND(N($F3080)=0,N($G3080)=0),"※收入和支出都没填",IF(OR(N($F3080)&lt;0,N($G3080)&lt;0),"※金额不能填负数，方向反了就换一列填",IF($D3080="","※没填收支类别，分类报表会漏掉这一笔",IF(ISNA(MATCH($D3080,类别表,0)),"※收支类别不在【基础资料】的清单里",IF(AND($L3080="内部转账",$M3080=""),"△内部转账要在「对方账户」写上另一头",IF(AND($L3080="内部转账",$M3080=$C3080),"※对方账户跟本账户是同一个",IF(AND($L3080&lt;&gt;"内部转账",$M3080&lt;&gt;""),"△填了对方账户，但类别不是内部转账",IF($H3080&lt;0,"△这一笔之后该账户余额成负数了，核一下",""))))))))))))</f>
        <v/>
      </c>
    </row>
    <row r="3081">
      <c r="A3081" s="17">
        <f>IF($C3081="","",COUNTA($C$5:$C3081))</f>
        <v/>
      </c>
      <c r="B3081" s="20" t="n"/>
      <c r="C3081" s="18" t="n"/>
      <c r="D3081" s="18" t="n"/>
      <c r="E3081" s="26" t="n"/>
      <c r="F3081" s="19" t="n"/>
      <c r="G3081" s="19" t="n"/>
      <c r="H3081" s="27">
        <f>IF($C3081="","",ROUND(SUMIF(账户表,$C3081,账户期初)+SUMIFS($F$5:F3081,$C$5:C3081,$C3081)-SUMIFS($G$5:G3081,$C$5:C3081,$C3081),2))</f>
        <v/>
      </c>
      <c r="I3081" s="18" t="n"/>
      <c r="J3081" s="18" t="n"/>
      <c r="K3081" s="28">
        <f>IF($B3081="","",--TEXT($B3081,"yyyymm"))</f>
        <v/>
      </c>
      <c r="L3081" s="29">
        <f>IF($D3081="","",IFERROR(INDEX(类别属性,MATCH($D3081,类别表,0)),""))</f>
        <v/>
      </c>
      <c r="M3081" s="18" t="n"/>
      <c r="N3081" s="18" t="n"/>
      <c r="O3081" s="26" t="n"/>
      <c r="P3081" s="21">
        <f>IF($C3081="","",IF(ISNA(MATCH($C3081,账户表,0)),"※这个账户不在【基础资料】的账户档案里",IF($B3081="","※没填日期，这一笔不会进任何月份的报表",IF(AND($F3081&lt;&gt;"",$G3081&lt;&gt;""),"※收入和支出不能同时填",IF(AND(N($F3081)=0,N($G3081)=0),"※收入和支出都没填",IF(OR(N($F3081)&lt;0,N($G3081)&lt;0),"※金额不能填负数，方向反了就换一列填",IF($D3081="","※没填收支类别，分类报表会漏掉这一笔",IF(ISNA(MATCH($D3081,类别表,0)),"※收支类别不在【基础资料】的清单里",IF(AND($L3081="内部转账",$M3081=""),"△内部转账要在「对方账户」写上另一头",IF(AND($L3081="内部转账",$M3081=$C3081),"※对方账户跟本账户是同一个",IF(AND($L3081&lt;&gt;"内部转账",$M3081&lt;&gt;""),"△填了对方账户，但类别不是内部转账",IF($H3081&lt;0,"△这一笔之后该账户余额成负数了，核一下",""))))))))))))</f>
        <v/>
      </c>
    </row>
    <row r="3082">
      <c r="A3082" s="17">
        <f>IF($C3082="","",COUNTA($C$5:$C3082))</f>
        <v/>
      </c>
      <c r="B3082" s="20" t="n"/>
      <c r="C3082" s="18" t="n"/>
      <c r="D3082" s="18" t="n"/>
      <c r="E3082" s="26" t="n"/>
      <c r="F3082" s="19" t="n"/>
      <c r="G3082" s="19" t="n"/>
      <c r="H3082" s="27">
        <f>IF($C3082="","",ROUND(SUMIF(账户表,$C3082,账户期初)+SUMIFS($F$5:F3082,$C$5:C3082,$C3082)-SUMIFS($G$5:G3082,$C$5:C3082,$C3082),2))</f>
        <v/>
      </c>
      <c r="I3082" s="18" t="n"/>
      <c r="J3082" s="18" t="n"/>
      <c r="K3082" s="28">
        <f>IF($B3082="","",--TEXT($B3082,"yyyymm"))</f>
        <v/>
      </c>
      <c r="L3082" s="29">
        <f>IF($D3082="","",IFERROR(INDEX(类别属性,MATCH($D3082,类别表,0)),""))</f>
        <v/>
      </c>
      <c r="M3082" s="18" t="n"/>
      <c r="N3082" s="18" t="n"/>
      <c r="O3082" s="26" t="n"/>
      <c r="P3082" s="21">
        <f>IF($C3082="","",IF(ISNA(MATCH($C3082,账户表,0)),"※这个账户不在【基础资料】的账户档案里",IF($B3082="","※没填日期，这一笔不会进任何月份的报表",IF(AND($F3082&lt;&gt;"",$G3082&lt;&gt;""),"※收入和支出不能同时填",IF(AND(N($F3082)=0,N($G3082)=0),"※收入和支出都没填",IF(OR(N($F3082)&lt;0,N($G3082)&lt;0),"※金额不能填负数，方向反了就换一列填",IF($D3082="","※没填收支类别，分类报表会漏掉这一笔",IF(ISNA(MATCH($D3082,类别表,0)),"※收支类别不在【基础资料】的清单里",IF(AND($L3082="内部转账",$M3082=""),"△内部转账要在「对方账户」写上另一头",IF(AND($L3082="内部转账",$M3082=$C3082),"※对方账户跟本账户是同一个",IF(AND($L3082&lt;&gt;"内部转账",$M3082&lt;&gt;""),"△填了对方账户，但类别不是内部转账",IF($H3082&lt;0,"△这一笔之后该账户余额成负数了，核一下",""))))))))))))</f>
        <v/>
      </c>
    </row>
    <row r="3083">
      <c r="A3083" s="17">
        <f>IF($C3083="","",COUNTA($C$5:$C3083))</f>
        <v/>
      </c>
      <c r="B3083" s="20" t="n"/>
      <c r="C3083" s="18" t="n"/>
      <c r="D3083" s="18" t="n"/>
      <c r="E3083" s="26" t="n"/>
      <c r="F3083" s="19" t="n"/>
      <c r="G3083" s="19" t="n"/>
      <c r="H3083" s="27">
        <f>IF($C3083="","",ROUND(SUMIF(账户表,$C3083,账户期初)+SUMIFS($F$5:F3083,$C$5:C3083,$C3083)-SUMIFS($G$5:G3083,$C$5:C3083,$C3083),2))</f>
        <v/>
      </c>
      <c r="I3083" s="18" t="n"/>
      <c r="J3083" s="18" t="n"/>
      <c r="K3083" s="28">
        <f>IF($B3083="","",--TEXT($B3083,"yyyymm"))</f>
        <v/>
      </c>
      <c r="L3083" s="29">
        <f>IF($D3083="","",IFERROR(INDEX(类别属性,MATCH($D3083,类别表,0)),""))</f>
        <v/>
      </c>
      <c r="M3083" s="18" t="n"/>
      <c r="N3083" s="18" t="n"/>
      <c r="O3083" s="26" t="n"/>
      <c r="P3083" s="21">
        <f>IF($C3083="","",IF(ISNA(MATCH($C3083,账户表,0)),"※这个账户不在【基础资料】的账户档案里",IF($B3083="","※没填日期，这一笔不会进任何月份的报表",IF(AND($F3083&lt;&gt;"",$G3083&lt;&gt;""),"※收入和支出不能同时填",IF(AND(N($F3083)=0,N($G3083)=0),"※收入和支出都没填",IF(OR(N($F3083)&lt;0,N($G3083)&lt;0),"※金额不能填负数，方向反了就换一列填",IF($D3083="","※没填收支类别，分类报表会漏掉这一笔",IF(ISNA(MATCH($D3083,类别表,0)),"※收支类别不在【基础资料】的清单里",IF(AND($L3083="内部转账",$M3083=""),"△内部转账要在「对方账户」写上另一头",IF(AND($L3083="内部转账",$M3083=$C3083),"※对方账户跟本账户是同一个",IF(AND($L3083&lt;&gt;"内部转账",$M3083&lt;&gt;""),"△填了对方账户，但类别不是内部转账",IF($H3083&lt;0,"△这一笔之后该账户余额成负数了，核一下",""))))))))))))</f>
        <v/>
      </c>
    </row>
    <row r="3084">
      <c r="A3084" s="17">
        <f>IF($C3084="","",COUNTA($C$5:$C3084))</f>
        <v/>
      </c>
      <c r="B3084" s="20" t="n"/>
      <c r="C3084" s="18" t="n"/>
      <c r="D3084" s="18" t="n"/>
      <c r="E3084" s="26" t="n"/>
      <c r="F3084" s="19" t="n"/>
      <c r="G3084" s="19" t="n"/>
      <c r="H3084" s="27">
        <f>IF($C3084="","",ROUND(SUMIF(账户表,$C3084,账户期初)+SUMIFS($F$5:F3084,$C$5:C3084,$C3084)-SUMIFS($G$5:G3084,$C$5:C3084,$C3084),2))</f>
        <v/>
      </c>
      <c r="I3084" s="18" t="n"/>
      <c r="J3084" s="18" t="n"/>
      <c r="K3084" s="28">
        <f>IF($B3084="","",--TEXT($B3084,"yyyymm"))</f>
        <v/>
      </c>
      <c r="L3084" s="29">
        <f>IF($D3084="","",IFERROR(INDEX(类别属性,MATCH($D3084,类别表,0)),""))</f>
        <v/>
      </c>
      <c r="M3084" s="18" t="n"/>
      <c r="N3084" s="18" t="n"/>
      <c r="O3084" s="26" t="n"/>
      <c r="P3084" s="21">
        <f>IF($C3084="","",IF(ISNA(MATCH($C3084,账户表,0)),"※这个账户不在【基础资料】的账户档案里",IF($B3084="","※没填日期，这一笔不会进任何月份的报表",IF(AND($F3084&lt;&gt;"",$G3084&lt;&gt;""),"※收入和支出不能同时填",IF(AND(N($F3084)=0,N($G3084)=0),"※收入和支出都没填",IF(OR(N($F3084)&lt;0,N($G3084)&lt;0),"※金额不能填负数，方向反了就换一列填",IF($D3084="","※没填收支类别，分类报表会漏掉这一笔",IF(ISNA(MATCH($D3084,类别表,0)),"※收支类别不在【基础资料】的清单里",IF(AND($L3084="内部转账",$M3084=""),"△内部转账要在「对方账户」写上另一头",IF(AND($L3084="内部转账",$M3084=$C3084),"※对方账户跟本账户是同一个",IF(AND($L3084&lt;&gt;"内部转账",$M3084&lt;&gt;""),"△填了对方账户，但类别不是内部转账",IF($H3084&lt;0,"△这一笔之后该账户余额成负数了，核一下",""))))))))))))</f>
        <v/>
      </c>
    </row>
    <row r="3085">
      <c r="A3085" s="17">
        <f>IF($C3085="","",COUNTA($C$5:$C3085))</f>
        <v/>
      </c>
      <c r="B3085" s="20" t="n"/>
      <c r="C3085" s="18" t="n"/>
      <c r="D3085" s="18" t="n"/>
      <c r="E3085" s="26" t="n"/>
      <c r="F3085" s="19" t="n"/>
      <c r="G3085" s="19" t="n"/>
      <c r="H3085" s="27">
        <f>IF($C3085="","",ROUND(SUMIF(账户表,$C3085,账户期初)+SUMIFS($F$5:F3085,$C$5:C3085,$C3085)-SUMIFS($G$5:G3085,$C$5:C3085,$C3085),2))</f>
        <v/>
      </c>
      <c r="I3085" s="18" t="n"/>
      <c r="J3085" s="18" t="n"/>
      <c r="K3085" s="28">
        <f>IF($B3085="","",--TEXT($B3085,"yyyymm"))</f>
        <v/>
      </c>
      <c r="L3085" s="29">
        <f>IF($D3085="","",IFERROR(INDEX(类别属性,MATCH($D3085,类别表,0)),""))</f>
        <v/>
      </c>
      <c r="M3085" s="18" t="n"/>
      <c r="N3085" s="18" t="n"/>
      <c r="O3085" s="26" t="n"/>
      <c r="P3085" s="21">
        <f>IF($C3085="","",IF(ISNA(MATCH($C3085,账户表,0)),"※这个账户不在【基础资料】的账户档案里",IF($B3085="","※没填日期，这一笔不会进任何月份的报表",IF(AND($F3085&lt;&gt;"",$G3085&lt;&gt;""),"※收入和支出不能同时填",IF(AND(N($F3085)=0,N($G3085)=0),"※收入和支出都没填",IF(OR(N($F3085)&lt;0,N($G3085)&lt;0),"※金额不能填负数，方向反了就换一列填",IF($D3085="","※没填收支类别，分类报表会漏掉这一笔",IF(ISNA(MATCH($D3085,类别表,0)),"※收支类别不在【基础资料】的清单里",IF(AND($L3085="内部转账",$M3085=""),"△内部转账要在「对方账户」写上另一头",IF(AND($L3085="内部转账",$M3085=$C3085),"※对方账户跟本账户是同一个",IF(AND($L3085&lt;&gt;"内部转账",$M3085&lt;&gt;""),"△填了对方账户，但类别不是内部转账",IF($H3085&lt;0,"△这一笔之后该账户余额成负数了，核一下",""))))))))))))</f>
        <v/>
      </c>
    </row>
    <row r="3086">
      <c r="A3086" s="17">
        <f>IF($C3086="","",COUNTA($C$5:$C3086))</f>
        <v/>
      </c>
      <c r="B3086" s="20" t="n"/>
      <c r="C3086" s="18" t="n"/>
      <c r="D3086" s="18" t="n"/>
      <c r="E3086" s="26" t="n"/>
      <c r="F3086" s="19" t="n"/>
      <c r="G3086" s="19" t="n"/>
      <c r="H3086" s="27">
        <f>IF($C3086="","",ROUND(SUMIF(账户表,$C3086,账户期初)+SUMIFS($F$5:F3086,$C$5:C3086,$C3086)-SUMIFS($G$5:G3086,$C$5:C3086,$C3086),2))</f>
        <v/>
      </c>
      <c r="I3086" s="18" t="n"/>
      <c r="J3086" s="18" t="n"/>
      <c r="K3086" s="28">
        <f>IF($B3086="","",--TEXT($B3086,"yyyymm"))</f>
        <v/>
      </c>
      <c r="L3086" s="29">
        <f>IF($D3086="","",IFERROR(INDEX(类别属性,MATCH($D3086,类别表,0)),""))</f>
        <v/>
      </c>
      <c r="M3086" s="18" t="n"/>
      <c r="N3086" s="18" t="n"/>
      <c r="O3086" s="26" t="n"/>
      <c r="P3086" s="21">
        <f>IF($C3086="","",IF(ISNA(MATCH($C3086,账户表,0)),"※这个账户不在【基础资料】的账户档案里",IF($B3086="","※没填日期，这一笔不会进任何月份的报表",IF(AND($F3086&lt;&gt;"",$G3086&lt;&gt;""),"※收入和支出不能同时填",IF(AND(N($F3086)=0,N($G3086)=0),"※收入和支出都没填",IF(OR(N($F3086)&lt;0,N($G3086)&lt;0),"※金额不能填负数，方向反了就换一列填",IF($D3086="","※没填收支类别，分类报表会漏掉这一笔",IF(ISNA(MATCH($D3086,类别表,0)),"※收支类别不在【基础资料】的清单里",IF(AND($L3086="内部转账",$M3086=""),"△内部转账要在「对方账户」写上另一头",IF(AND($L3086="内部转账",$M3086=$C3086),"※对方账户跟本账户是同一个",IF(AND($L3086&lt;&gt;"内部转账",$M3086&lt;&gt;""),"△填了对方账户，但类别不是内部转账",IF($H3086&lt;0,"△这一笔之后该账户余额成负数了，核一下",""))))))))))))</f>
        <v/>
      </c>
    </row>
    <row r="3087">
      <c r="A3087" s="17">
        <f>IF($C3087="","",COUNTA($C$5:$C3087))</f>
        <v/>
      </c>
      <c r="B3087" s="20" t="n"/>
      <c r="C3087" s="18" t="n"/>
      <c r="D3087" s="18" t="n"/>
      <c r="E3087" s="26" t="n"/>
      <c r="F3087" s="19" t="n"/>
      <c r="G3087" s="19" t="n"/>
      <c r="H3087" s="27">
        <f>IF($C3087="","",ROUND(SUMIF(账户表,$C3087,账户期初)+SUMIFS($F$5:F3087,$C$5:C3087,$C3087)-SUMIFS($G$5:G3087,$C$5:C3087,$C3087),2))</f>
        <v/>
      </c>
      <c r="I3087" s="18" t="n"/>
      <c r="J3087" s="18" t="n"/>
      <c r="K3087" s="28">
        <f>IF($B3087="","",--TEXT($B3087,"yyyymm"))</f>
        <v/>
      </c>
      <c r="L3087" s="29">
        <f>IF($D3087="","",IFERROR(INDEX(类别属性,MATCH($D3087,类别表,0)),""))</f>
        <v/>
      </c>
      <c r="M3087" s="18" t="n"/>
      <c r="N3087" s="18" t="n"/>
      <c r="O3087" s="26" t="n"/>
      <c r="P3087" s="21">
        <f>IF($C3087="","",IF(ISNA(MATCH($C3087,账户表,0)),"※这个账户不在【基础资料】的账户档案里",IF($B3087="","※没填日期，这一笔不会进任何月份的报表",IF(AND($F3087&lt;&gt;"",$G3087&lt;&gt;""),"※收入和支出不能同时填",IF(AND(N($F3087)=0,N($G3087)=0),"※收入和支出都没填",IF(OR(N($F3087)&lt;0,N($G3087)&lt;0),"※金额不能填负数，方向反了就换一列填",IF($D3087="","※没填收支类别，分类报表会漏掉这一笔",IF(ISNA(MATCH($D3087,类别表,0)),"※收支类别不在【基础资料】的清单里",IF(AND($L3087="内部转账",$M3087=""),"△内部转账要在「对方账户」写上另一头",IF(AND($L3087="内部转账",$M3087=$C3087),"※对方账户跟本账户是同一个",IF(AND($L3087&lt;&gt;"内部转账",$M3087&lt;&gt;""),"△填了对方账户，但类别不是内部转账",IF($H3087&lt;0,"△这一笔之后该账户余额成负数了，核一下",""))))))))))))</f>
        <v/>
      </c>
    </row>
    <row r="3088">
      <c r="A3088" s="17">
        <f>IF($C3088="","",COUNTA($C$5:$C3088))</f>
        <v/>
      </c>
      <c r="B3088" s="20" t="n"/>
      <c r="C3088" s="18" t="n"/>
      <c r="D3088" s="18" t="n"/>
      <c r="E3088" s="26" t="n"/>
      <c r="F3088" s="19" t="n"/>
      <c r="G3088" s="19" t="n"/>
      <c r="H3088" s="27">
        <f>IF($C3088="","",ROUND(SUMIF(账户表,$C3088,账户期初)+SUMIFS($F$5:F3088,$C$5:C3088,$C3088)-SUMIFS($G$5:G3088,$C$5:C3088,$C3088),2))</f>
        <v/>
      </c>
      <c r="I3088" s="18" t="n"/>
      <c r="J3088" s="18" t="n"/>
      <c r="K3088" s="28">
        <f>IF($B3088="","",--TEXT($B3088,"yyyymm"))</f>
        <v/>
      </c>
      <c r="L3088" s="29">
        <f>IF($D3088="","",IFERROR(INDEX(类别属性,MATCH($D3088,类别表,0)),""))</f>
        <v/>
      </c>
      <c r="M3088" s="18" t="n"/>
      <c r="N3088" s="18" t="n"/>
      <c r="O3088" s="26" t="n"/>
      <c r="P3088" s="21">
        <f>IF($C3088="","",IF(ISNA(MATCH($C3088,账户表,0)),"※这个账户不在【基础资料】的账户档案里",IF($B3088="","※没填日期，这一笔不会进任何月份的报表",IF(AND($F3088&lt;&gt;"",$G3088&lt;&gt;""),"※收入和支出不能同时填",IF(AND(N($F3088)=0,N($G3088)=0),"※收入和支出都没填",IF(OR(N($F3088)&lt;0,N($G3088)&lt;0),"※金额不能填负数，方向反了就换一列填",IF($D3088="","※没填收支类别，分类报表会漏掉这一笔",IF(ISNA(MATCH($D3088,类别表,0)),"※收支类别不在【基础资料】的清单里",IF(AND($L3088="内部转账",$M3088=""),"△内部转账要在「对方账户」写上另一头",IF(AND($L3088="内部转账",$M3088=$C3088),"※对方账户跟本账户是同一个",IF(AND($L3088&lt;&gt;"内部转账",$M3088&lt;&gt;""),"△填了对方账户，但类别不是内部转账",IF($H3088&lt;0,"△这一笔之后该账户余额成负数了，核一下",""))))))))))))</f>
        <v/>
      </c>
    </row>
    <row r="3089">
      <c r="A3089" s="17">
        <f>IF($C3089="","",COUNTA($C$5:$C3089))</f>
        <v/>
      </c>
      <c r="B3089" s="20" t="n"/>
      <c r="C3089" s="18" t="n"/>
      <c r="D3089" s="18" t="n"/>
      <c r="E3089" s="26" t="n"/>
      <c r="F3089" s="19" t="n"/>
      <c r="G3089" s="19" t="n"/>
      <c r="H3089" s="27">
        <f>IF($C3089="","",ROUND(SUMIF(账户表,$C3089,账户期初)+SUMIFS($F$5:F3089,$C$5:C3089,$C3089)-SUMIFS($G$5:G3089,$C$5:C3089,$C3089),2))</f>
        <v/>
      </c>
      <c r="I3089" s="18" t="n"/>
      <c r="J3089" s="18" t="n"/>
      <c r="K3089" s="28">
        <f>IF($B3089="","",--TEXT($B3089,"yyyymm"))</f>
        <v/>
      </c>
      <c r="L3089" s="29">
        <f>IF($D3089="","",IFERROR(INDEX(类别属性,MATCH($D3089,类别表,0)),""))</f>
        <v/>
      </c>
      <c r="M3089" s="18" t="n"/>
      <c r="N3089" s="18" t="n"/>
      <c r="O3089" s="26" t="n"/>
      <c r="P3089" s="21">
        <f>IF($C3089="","",IF(ISNA(MATCH($C3089,账户表,0)),"※这个账户不在【基础资料】的账户档案里",IF($B3089="","※没填日期，这一笔不会进任何月份的报表",IF(AND($F3089&lt;&gt;"",$G3089&lt;&gt;""),"※收入和支出不能同时填",IF(AND(N($F3089)=0,N($G3089)=0),"※收入和支出都没填",IF(OR(N($F3089)&lt;0,N($G3089)&lt;0),"※金额不能填负数，方向反了就换一列填",IF($D3089="","※没填收支类别，分类报表会漏掉这一笔",IF(ISNA(MATCH($D3089,类别表,0)),"※收支类别不在【基础资料】的清单里",IF(AND($L3089="内部转账",$M3089=""),"△内部转账要在「对方账户」写上另一头",IF(AND($L3089="内部转账",$M3089=$C3089),"※对方账户跟本账户是同一个",IF(AND($L3089&lt;&gt;"内部转账",$M3089&lt;&gt;""),"△填了对方账户，但类别不是内部转账",IF($H3089&lt;0,"△这一笔之后该账户余额成负数了，核一下",""))))))))))))</f>
        <v/>
      </c>
    </row>
    <row r="3090">
      <c r="A3090" s="17">
        <f>IF($C3090="","",COUNTA($C$5:$C3090))</f>
        <v/>
      </c>
      <c r="B3090" s="20" t="n"/>
      <c r="C3090" s="18" t="n"/>
      <c r="D3090" s="18" t="n"/>
      <c r="E3090" s="26" t="n"/>
      <c r="F3090" s="19" t="n"/>
      <c r="G3090" s="19" t="n"/>
      <c r="H3090" s="27">
        <f>IF($C3090="","",ROUND(SUMIF(账户表,$C3090,账户期初)+SUMIFS($F$5:F3090,$C$5:C3090,$C3090)-SUMIFS($G$5:G3090,$C$5:C3090,$C3090),2))</f>
        <v/>
      </c>
      <c r="I3090" s="18" t="n"/>
      <c r="J3090" s="18" t="n"/>
      <c r="K3090" s="28">
        <f>IF($B3090="","",--TEXT($B3090,"yyyymm"))</f>
        <v/>
      </c>
      <c r="L3090" s="29">
        <f>IF($D3090="","",IFERROR(INDEX(类别属性,MATCH($D3090,类别表,0)),""))</f>
        <v/>
      </c>
      <c r="M3090" s="18" t="n"/>
      <c r="N3090" s="18" t="n"/>
      <c r="O3090" s="26" t="n"/>
      <c r="P3090" s="21">
        <f>IF($C3090="","",IF(ISNA(MATCH($C3090,账户表,0)),"※这个账户不在【基础资料】的账户档案里",IF($B3090="","※没填日期，这一笔不会进任何月份的报表",IF(AND($F3090&lt;&gt;"",$G3090&lt;&gt;""),"※收入和支出不能同时填",IF(AND(N($F3090)=0,N($G3090)=0),"※收入和支出都没填",IF(OR(N($F3090)&lt;0,N($G3090)&lt;0),"※金额不能填负数，方向反了就换一列填",IF($D3090="","※没填收支类别，分类报表会漏掉这一笔",IF(ISNA(MATCH($D3090,类别表,0)),"※收支类别不在【基础资料】的清单里",IF(AND($L3090="内部转账",$M3090=""),"△内部转账要在「对方账户」写上另一头",IF(AND($L3090="内部转账",$M3090=$C3090),"※对方账户跟本账户是同一个",IF(AND($L3090&lt;&gt;"内部转账",$M3090&lt;&gt;""),"△填了对方账户，但类别不是内部转账",IF($H3090&lt;0,"△这一笔之后该账户余额成负数了，核一下",""))))))))))))</f>
        <v/>
      </c>
    </row>
    <row r="3091">
      <c r="A3091" s="17">
        <f>IF($C3091="","",COUNTA($C$5:$C3091))</f>
        <v/>
      </c>
      <c r="B3091" s="20" t="n"/>
      <c r="C3091" s="18" t="n"/>
      <c r="D3091" s="18" t="n"/>
      <c r="E3091" s="26" t="n"/>
      <c r="F3091" s="19" t="n"/>
      <c r="G3091" s="19" t="n"/>
      <c r="H3091" s="27">
        <f>IF($C3091="","",ROUND(SUMIF(账户表,$C3091,账户期初)+SUMIFS($F$5:F3091,$C$5:C3091,$C3091)-SUMIFS($G$5:G3091,$C$5:C3091,$C3091),2))</f>
        <v/>
      </c>
      <c r="I3091" s="18" t="n"/>
      <c r="J3091" s="18" t="n"/>
      <c r="K3091" s="28">
        <f>IF($B3091="","",--TEXT($B3091,"yyyymm"))</f>
        <v/>
      </c>
      <c r="L3091" s="29">
        <f>IF($D3091="","",IFERROR(INDEX(类别属性,MATCH($D3091,类别表,0)),""))</f>
        <v/>
      </c>
      <c r="M3091" s="18" t="n"/>
      <c r="N3091" s="18" t="n"/>
      <c r="O3091" s="26" t="n"/>
      <c r="P3091" s="21">
        <f>IF($C3091="","",IF(ISNA(MATCH($C3091,账户表,0)),"※这个账户不在【基础资料】的账户档案里",IF($B3091="","※没填日期，这一笔不会进任何月份的报表",IF(AND($F3091&lt;&gt;"",$G3091&lt;&gt;""),"※收入和支出不能同时填",IF(AND(N($F3091)=0,N($G3091)=0),"※收入和支出都没填",IF(OR(N($F3091)&lt;0,N($G3091)&lt;0),"※金额不能填负数，方向反了就换一列填",IF($D3091="","※没填收支类别，分类报表会漏掉这一笔",IF(ISNA(MATCH($D3091,类别表,0)),"※收支类别不在【基础资料】的清单里",IF(AND($L3091="内部转账",$M3091=""),"△内部转账要在「对方账户」写上另一头",IF(AND($L3091="内部转账",$M3091=$C3091),"※对方账户跟本账户是同一个",IF(AND($L3091&lt;&gt;"内部转账",$M3091&lt;&gt;""),"△填了对方账户，但类别不是内部转账",IF($H3091&lt;0,"△这一笔之后该账户余额成负数了，核一下",""))))))))))))</f>
        <v/>
      </c>
    </row>
    <row r="3092">
      <c r="A3092" s="17">
        <f>IF($C3092="","",COUNTA($C$5:$C3092))</f>
        <v/>
      </c>
      <c r="B3092" s="20" t="n"/>
      <c r="C3092" s="18" t="n"/>
      <c r="D3092" s="18" t="n"/>
      <c r="E3092" s="26" t="n"/>
      <c r="F3092" s="19" t="n"/>
      <c r="G3092" s="19" t="n"/>
      <c r="H3092" s="27">
        <f>IF($C3092="","",ROUND(SUMIF(账户表,$C3092,账户期初)+SUMIFS($F$5:F3092,$C$5:C3092,$C3092)-SUMIFS($G$5:G3092,$C$5:C3092,$C3092),2))</f>
        <v/>
      </c>
      <c r="I3092" s="18" t="n"/>
      <c r="J3092" s="18" t="n"/>
      <c r="K3092" s="28">
        <f>IF($B3092="","",--TEXT($B3092,"yyyymm"))</f>
        <v/>
      </c>
      <c r="L3092" s="29">
        <f>IF($D3092="","",IFERROR(INDEX(类别属性,MATCH($D3092,类别表,0)),""))</f>
        <v/>
      </c>
      <c r="M3092" s="18" t="n"/>
      <c r="N3092" s="18" t="n"/>
      <c r="O3092" s="26" t="n"/>
      <c r="P3092" s="21">
        <f>IF($C3092="","",IF(ISNA(MATCH($C3092,账户表,0)),"※这个账户不在【基础资料】的账户档案里",IF($B3092="","※没填日期，这一笔不会进任何月份的报表",IF(AND($F3092&lt;&gt;"",$G3092&lt;&gt;""),"※收入和支出不能同时填",IF(AND(N($F3092)=0,N($G3092)=0),"※收入和支出都没填",IF(OR(N($F3092)&lt;0,N($G3092)&lt;0),"※金额不能填负数，方向反了就换一列填",IF($D3092="","※没填收支类别，分类报表会漏掉这一笔",IF(ISNA(MATCH($D3092,类别表,0)),"※收支类别不在【基础资料】的清单里",IF(AND($L3092="内部转账",$M3092=""),"△内部转账要在「对方账户」写上另一头",IF(AND($L3092="内部转账",$M3092=$C3092),"※对方账户跟本账户是同一个",IF(AND($L3092&lt;&gt;"内部转账",$M3092&lt;&gt;""),"△填了对方账户，但类别不是内部转账",IF($H3092&lt;0,"△这一笔之后该账户余额成负数了，核一下",""))))))))))))</f>
        <v/>
      </c>
    </row>
    <row r="3093">
      <c r="A3093" s="17">
        <f>IF($C3093="","",COUNTA($C$5:$C3093))</f>
        <v/>
      </c>
      <c r="B3093" s="20" t="n"/>
      <c r="C3093" s="18" t="n"/>
      <c r="D3093" s="18" t="n"/>
      <c r="E3093" s="26" t="n"/>
      <c r="F3093" s="19" t="n"/>
      <c r="G3093" s="19" t="n"/>
      <c r="H3093" s="27">
        <f>IF($C3093="","",ROUND(SUMIF(账户表,$C3093,账户期初)+SUMIFS($F$5:F3093,$C$5:C3093,$C3093)-SUMIFS($G$5:G3093,$C$5:C3093,$C3093),2))</f>
        <v/>
      </c>
      <c r="I3093" s="18" t="n"/>
      <c r="J3093" s="18" t="n"/>
      <c r="K3093" s="28">
        <f>IF($B3093="","",--TEXT($B3093,"yyyymm"))</f>
        <v/>
      </c>
      <c r="L3093" s="29">
        <f>IF($D3093="","",IFERROR(INDEX(类别属性,MATCH($D3093,类别表,0)),""))</f>
        <v/>
      </c>
      <c r="M3093" s="18" t="n"/>
      <c r="N3093" s="18" t="n"/>
      <c r="O3093" s="26" t="n"/>
      <c r="P3093" s="21">
        <f>IF($C3093="","",IF(ISNA(MATCH($C3093,账户表,0)),"※这个账户不在【基础资料】的账户档案里",IF($B3093="","※没填日期，这一笔不会进任何月份的报表",IF(AND($F3093&lt;&gt;"",$G3093&lt;&gt;""),"※收入和支出不能同时填",IF(AND(N($F3093)=0,N($G3093)=0),"※收入和支出都没填",IF(OR(N($F3093)&lt;0,N($G3093)&lt;0),"※金额不能填负数，方向反了就换一列填",IF($D3093="","※没填收支类别，分类报表会漏掉这一笔",IF(ISNA(MATCH($D3093,类别表,0)),"※收支类别不在【基础资料】的清单里",IF(AND($L3093="内部转账",$M3093=""),"△内部转账要在「对方账户」写上另一头",IF(AND($L3093="内部转账",$M3093=$C3093),"※对方账户跟本账户是同一个",IF(AND($L3093&lt;&gt;"内部转账",$M3093&lt;&gt;""),"△填了对方账户，但类别不是内部转账",IF($H3093&lt;0,"△这一笔之后该账户余额成负数了，核一下",""))))))))))))</f>
        <v/>
      </c>
    </row>
    <row r="3094">
      <c r="A3094" s="17">
        <f>IF($C3094="","",COUNTA($C$5:$C3094))</f>
        <v/>
      </c>
      <c r="B3094" s="20" t="n"/>
      <c r="C3094" s="18" t="n"/>
      <c r="D3094" s="18" t="n"/>
      <c r="E3094" s="26" t="n"/>
      <c r="F3094" s="19" t="n"/>
      <c r="G3094" s="19" t="n"/>
      <c r="H3094" s="27">
        <f>IF($C3094="","",ROUND(SUMIF(账户表,$C3094,账户期初)+SUMIFS($F$5:F3094,$C$5:C3094,$C3094)-SUMIFS($G$5:G3094,$C$5:C3094,$C3094),2))</f>
        <v/>
      </c>
      <c r="I3094" s="18" t="n"/>
      <c r="J3094" s="18" t="n"/>
      <c r="K3094" s="28">
        <f>IF($B3094="","",--TEXT($B3094,"yyyymm"))</f>
        <v/>
      </c>
      <c r="L3094" s="29">
        <f>IF($D3094="","",IFERROR(INDEX(类别属性,MATCH($D3094,类别表,0)),""))</f>
        <v/>
      </c>
      <c r="M3094" s="18" t="n"/>
      <c r="N3094" s="18" t="n"/>
      <c r="O3094" s="26" t="n"/>
      <c r="P3094" s="21">
        <f>IF($C3094="","",IF(ISNA(MATCH($C3094,账户表,0)),"※这个账户不在【基础资料】的账户档案里",IF($B3094="","※没填日期，这一笔不会进任何月份的报表",IF(AND($F3094&lt;&gt;"",$G3094&lt;&gt;""),"※收入和支出不能同时填",IF(AND(N($F3094)=0,N($G3094)=0),"※收入和支出都没填",IF(OR(N($F3094)&lt;0,N($G3094)&lt;0),"※金额不能填负数，方向反了就换一列填",IF($D3094="","※没填收支类别，分类报表会漏掉这一笔",IF(ISNA(MATCH($D3094,类别表,0)),"※收支类别不在【基础资料】的清单里",IF(AND($L3094="内部转账",$M3094=""),"△内部转账要在「对方账户」写上另一头",IF(AND($L3094="内部转账",$M3094=$C3094),"※对方账户跟本账户是同一个",IF(AND($L3094&lt;&gt;"内部转账",$M3094&lt;&gt;""),"△填了对方账户，但类别不是内部转账",IF($H3094&lt;0,"△这一笔之后该账户余额成负数了，核一下",""))))))))))))</f>
        <v/>
      </c>
    </row>
    <row r="3095">
      <c r="A3095" s="17">
        <f>IF($C3095="","",COUNTA($C$5:$C3095))</f>
        <v/>
      </c>
      <c r="B3095" s="20" t="n"/>
      <c r="C3095" s="18" t="n"/>
      <c r="D3095" s="18" t="n"/>
      <c r="E3095" s="26" t="n"/>
      <c r="F3095" s="19" t="n"/>
      <c r="G3095" s="19" t="n"/>
      <c r="H3095" s="27">
        <f>IF($C3095="","",ROUND(SUMIF(账户表,$C3095,账户期初)+SUMIFS($F$5:F3095,$C$5:C3095,$C3095)-SUMIFS($G$5:G3095,$C$5:C3095,$C3095),2))</f>
        <v/>
      </c>
      <c r="I3095" s="18" t="n"/>
      <c r="J3095" s="18" t="n"/>
      <c r="K3095" s="28">
        <f>IF($B3095="","",--TEXT($B3095,"yyyymm"))</f>
        <v/>
      </c>
      <c r="L3095" s="29">
        <f>IF($D3095="","",IFERROR(INDEX(类别属性,MATCH($D3095,类别表,0)),""))</f>
        <v/>
      </c>
      <c r="M3095" s="18" t="n"/>
      <c r="N3095" s="18" t="n"/>
      <c r="O3095" s="26" t="n"/>
      <c r="P3095" s="21">
        <f>IF($C3095="","",IF(ISNA(MATCH($C3095,账户表,0)),"※这个账户不在【基础资料】的账户档案里",IF($B3095="","※没填日期，这一笔不会进任何月份的报表",IF(AND($F3095&lt;&gt;"",$G3095&lt;&gt;""),"※收入和支出不能同时填",IF(AND(N($F3095)=0,N($G3095)=0),"※收入和支出都没填",IF(OR(N($F3095)&lt;0,N($G3095)&lt;0),"※金额不能填负数，方向反了就换一列填",IF($D3095="","※没填收支类别，分类报表会漏掉这一笔",IF(ISNA(MATCH($D3095,类别表,0)),"※收支类别不在【基础资料】的清单里",IF(AND($L3095="内部转账",$M3095=""),"△内部转账要在「对方账户」写上另一头",IF(AND($L3095="内部转账",$M3095=$C3095),"※对方账户跟本账户是同一个",IF(AND($L3095&lt;&gt;"内部转账",$M3095&lt;&gt;""),"△填了对方账户，但类别不是内部转账",IF($H3095&lt;0,"△这一笔之后该账户余额成负数了，核一下",""))))))))))))</f>
        <v/>
      </c>
    </row>
    <row r="3096">
      <c r="A3096" s="17">
        <f>IF($C3096="","",COUNTA($C$5:$C3096))</f>
        <v/>
      </c>
      <c r="B3096" s="20" t="n"/>
      <c r="C3096" s="18" t="n"/>
      <c r="D3096" s="18" t="n"/>
      <c r="E3096" s="26" t="n"/>
      <c r="F3096" s="19" t="n"/>
      <c r="G3096" s="19" t="n"/>
      <c r="H3096" s="27">
        <f>IF($C3096="","",ROUND(SUMIF(账户表,$C3096,账户期初)+SUMIFS($F$5:F3096,$C$5:C3096,$C3096)-SUMIFS($G$5:G3096,$C$5:C3096,$C3096),2))</f>
        <v/>
      </c>
      <c r="I3096" s="18" t="n"/>
      <c r="J3096" s="18" t="n"/>
      <c r="K3096" s="28">
        <f>IF($B3096="","",--TEXT($B3096,"yyyymm"))</f>
        <v/>
      </c>
      <c r="L3096" s="29">
        <f>IF($D3096="","",IFERROR(INDEX(类别属性,MATCH($D3096,类别表,0)),""))</f>
        <v/>
      </c>
      <c r="M3096" s="18" t="n"/>
      <c r="N3096" s="18" t="n"/>
      <c r="O3096" s="26" t="n"/>
      <c r="P3096" s="21">
        <f>IF($C3096="","",IF(ISNA(MATCH($C3096,账户表,0)),"※这个账户不在【基础资料】的账户档案里",IF($B3096="","※没填日期，这一笔不会进任何月份的报表",IF(AND($F3096&lt;&gt;"",$G3096&lt;&gt;""),"※收入和支出不能同时填",IF(AND(N($F3096)=0,N($G3096)=0),"※收入和支出都没填",IF(OR(N($F3096)&lt;0,N($G3096)&lt;0),"※金额不能填负数，方向反了就换一列填",IF($D3096="","※没填收支类别，分类报表会漏掉这一笔",IF(ISNA(MATCH($D3096,类别表,0)),"※收支类别不在【基础资料】的清单里",IF(AND($L3096="内部转账",$M3096=""),"△内部转账要在「对方账户」写上另一头",IF(AND($L3096="内部转账",$M3096=$C3096),"※对方账户跟本账户是同一个",IF(AND($L3096&lt;&gt;"内部转账",$M3096&lt;&gt;""),"△填了对方账户，但类别不是内部转账",IF($H3096&lt;0,"△这一笔之后该账户余额成负数了，核一下",""))))))))))))</f>
        <v/>
      </c>
    </row>
    <row r="3097">
      <c r="A3097" s="17">
        <f>IF($C3097="","",COUNTA($C$5:$C3097))</f>
        <v/>
      </c>
      <c r="B3097" s="20" t="n"/>
      <c r="C3097" s="18" t="n"/>
      <c r="D3097" s="18" t="n"/>
      <c r="E3097" s="26" t="n"/>
      <c r="F3097" s="19" t="n"/>
      <c r="G3097" s="19" t="n"/>
      <c r="H3097" s="27">
        <f>IF($C3097="","",ROUND(SUMIF(账户表,$C3097,账户期初)+SUMIFS($F$5:F3097,$C$5:C3097,$C3097)-SUMIFS($G$5:G3097,$C$5:C3097,$C3097),2))</f>
        <v/>
      </c>
      <c r="I3097" s="18" t="n"/>
      <c r="J3097" s="18" t="n"/>
      <c r="K3097" s="28">
        <f>IF($B3097="","",--TEXT($B3097,"yyyymm"))</f>
        <v/>
      </c>
      <c r="L3097" s="29">
        <f>IF($D3097="","",IFERROR(INDEX(类别属性,MATCH($D3097,类别表,0)),""))</f>
        <v/>
      </c>
      <c r="M3097" s="18" t="n"/>
      <c r="N3097" s="18" t="n"/>
      <c r="O3097" s="26" t="n"/>
      <c r="P3097" s="21">
        <f>IF($C3097="","",IF(ISNA(MATCH($C3097,账户表,0)),"※这个账户不在【基础资料】的账户档案里",IF($B3097="","※没填日期，这一笔不会进任何月份的报表",IF(AND($F3097&lt;&gt;"",$G3097&lt;&gt;""),"※收入和支出不能同时填",IF(AND(N($F3097)=0,N($G3097)=0),"※收入和支出都没填",IF(OR(N($F3097)&lt;0,N($G3097)&lt;0),"※金额不能填负数，方向反了就换一列填",IF($D3097="","※没填收支类别，分类报表会漏掉这一笔",IF(ISNA(MATCH($D3097,类别表,0)),"※收支类别不在【基础资料】的清单里",IF(AND($L3097="内部转账",$M3097=""),"△内部转账要在「对方账户」写上另一头",IF(AND($L3097="内部转账",$M3097=$C3097),"※对方账户跟本账户是同一个",IF(AND($L3097&lt;&gt;"内部转账",$M3097&lt;&gt;""),"△填了对方账户，但类别不是内部转账",IF($H3097&lt;0,"△这一笔之后该账户余额成负数了，核一下",""))))))))))))</f>
        <v/>
      </c>
    </row>
    <row r="3098">
      <c r="A3098" s="17">
        <f>IF($C3098="","",COUNTA($C$5:$C3098))</f>
        <v/>
      </c>
      <c r="B3098" s="20" t="n"/>
      <c r="C3098" s="18" t="n"/>
      <c r="D3098" s="18" t="n"/>
      <c r="E3098" s="26" t="n"/>
      <c r="F3098" s="19" t="n"/>
      <c r="G3098" s="19" t="n"/>
      <c r="H3098" s="27">
        <f>IF($C3098="","",ROUND(SUMIF(账户表,$C3098,账户期初)+SUMIFS($F$5:F3098,$C$5:C3098,$C3098)-SUMIFS($G$5:G3098,$C$5:C3098,$C3098),2))</f>
        <v/>
      </c>
      <c r="I3098" s="18" t="n"/>
      <c r="J3098" s="18" t="n"/>
      <c r="K3098" s="28">
        <f>IF($B3098="","",--TEXT($B3098,"yyyymm"))</f>
        <v/>
      </c>
      <c r="L3098" s="29">
        <f>IF($D3098="","",IFERROR(INDEX(类别属性,MATCH($D3098,类别表,0)),""))</f>
        <v/>
      </c>
      <c r="M3098" s="18" t="n"/>
      <c r="N3098" s="18" t="n"/>
      <c r="O3098" s="26" t="n"/>
      <c r="P3098" s="21">
        <f>IF($C3098="","",IF(ISNA(MATCH($C3098,账户表,0)),"※这个账户不在【基础资料】的账户档案里",IF($B3098="","※没填日期，这一笔不会进任何月份的报表",IF(AND($F3098&lt;&gt;"",$G3098&lt;&gt;""),"※收入和支出不能同时填",IF(AND(N($F3098)=0,N($G3098)=0),"※收入和支出都没填",IF(OR(N($F3098)&lt;0,N($G3098)&lt;0),"※金额不能填负数，方向反了就换一列填",IF($D3098="","※没填收支类别，分类报表会漏掉这一笔",IF(ISNA(MATCH($D3098,类别表,0)),"※收支类别不在【基础资料】的清单里",IF(AND($L3098="内部转账",$M3098=""),"△内部转账要在「对方账户」写上另一头",IF(AND($L3098="内部转账",$M3098=$C3098),"※对方账户跟本账户是同一个",IF(AND($L3098&lt;&gt;"内部转账",$M3098&lt;&gt;""),"△填了对方账户，但类别不是内部转账",IF($H3098&lt;0,"△这一笔之后该账户余额成负数了，核一下",""))))))))))))</f>
        <v/>
      </c>
    </row>
    <row r="3099">
      <c r="A3099" s="17">
        <f>IF($C3099="","",COUNTA($C$5:$C3099))</f>
        <v/>
      </c>
      <c r="B3099" s="20" t="n"/>
      <c r="C3099" s="18" t="n"/>
      <c r="D3099" s="18" t="n"/>
      <c r="E3099" s="26" t="n"/>
      <c r="F3099" s="19" t="n"/>
      <c r="G3099" s="19" t="n"/>
      <c r="H3099" s="27">
        <f>IF($C3099="","",ROUND(SUMIF(账户表,$C3099,账户期初)+SUMIFS($F$5:F3099,$C$5:C3099,$C3099)-SUMIFS($G$5:G3099,$C$5:C3099,$C3099),2))</f>
        <v/>
      </c>
      <c r="I3099" s="18" t="n"/>
      <c r="J3099" s="18" t="n"/>
      <c r="K3099" s="28">
        <f>IF($B3099="","",--TEXT($B3099,"yyyymm"))</f>
        <v/>
      </c>
      <c r="L3099" s="29">
        <f>IF($D3099="","",IFERROR(INDEX(类别属性,MATCH($D3099,类别表,0)),""))</f>
        <v/>
      </c>
      <c r="M3099" s="18" t="n"/>
      <c r="N3099" s="18" t="n"/>
      <c r="O3099" s="26" t="n"/>
      <c r="P3099" s="21">
        <f>IF($C3099="","",IF(ISNA(MATCH($C3099,账户表,0)),"※这个账户不在【基础资料】的账户档案里",IF($B3099="","※没填日期，这一笔不会进任何月份的报表",IF(AND($F3099&lt;&gt;"",$G3099&lt;&gt;""),"※收入和支出不能同时填",IF(AND(N($F3099)=0,N($G3099)=0),"※收入和支出都没填",IF(OR(N($F3099)&lt;0,N($G3099)&lt;0),"※金额不能填负数，方向反了就换一列填",IF($D3099="","※没填收支类别，分类报表会漏掉这一笔",IF(ISNA(MATCH($D3099,类别表,0)),"※收支类别不在【基础资料】的清单里",IF(AND($L3099="内部转账",$M3099=""),"△内部转账要在「对方账户」写上另一头",IF(AND($L3099="内部转账",$M3099=$C3099),"※对方账户跟本账户是同一个",IF(AND($L3099&lt;&gt;"内部转账",$M3099&lt;&gt;""),"△填了对方账户，但类别不是内部转账",IF($H3099&lt;0,"△这一笔之后该账户余额成负数了，核一下",""))))))))))))</f>
        <v/>
      </c>
    </row>
    <row r="3100">
      <c r="A3100" s="17">
        <f>IF($C3100="","",COUNTA($C$5:$C3100))</f>
        <v/>
      </c>
      <c r="B3100" s="20" t="n"/>
      <c r="C3100" s="18" t="n"/>
      <c r="D3100" s="18" t="n"/>
      <c r="E3100" s="26" t="n"/>
      <c r="F3100" s="19" t="n"/>
      <c r="G3100" s="19" t="n"/>
      <c r="H3100" s="27">
        <f>IF($C3100="","",ROUND(SUMIF(账户表,$C3100,账户期初)+SUMIFS($F$5:F3100,$C$5:C3100,$C3100)-SUMIFS($G$5:G3100,$C$5:C3100,$C3100),2))</f>
        <v/>
      </c>
      <c r="I3100" s="18" t="n"/>
      <c r="J3100" s="18" t="n"/>
      <c r="K3100" s="28">
        <f>IF($B3100="","",--TEXT($B3100,"yyyymm"))</f>
        <v/>
      </c>
      <c r="L3100" s="29">
        <f>IF($D3100="","",IFERROR(INDEX(类别属性,MATCH($D3100,类别表,0)),""))</f>
        <v/>
      </c>
      <c r="M3100" s="18" t="n"/>
      <c r="N3100" s="18" t="n"/>
      <c r="O3100" s="26" t="n"/>
      <c r="P3100" s="21">
        <f>IF($C3100="","",IF(ISNA(MATCH($C3100,账户表,0)),"※这个账户不在【基础资料】的账户档案里",IF($B3100="","※没填日期，这一笔不会进任何月份的报表",IF(AND($F3100&lt;&gt;"",$G3100&lt;&gt;""),"※收入和支出不能同时填",IF(AND(N($F3100)=0,N($G3100)=0),"※收入和支出都没填",IF(OR(N($F3100)&lt;0,N($G3100)&lt;0),"※金额不能填负数，方向反了就换一列填",IF($D3100="","※没填收支类别，分类报表会漏掉这一笔",IF(ISNA(MATCH($D3100,类别表,0)),"※收支类别不在【基础资料】的清单里",IF(AND($L3100="内部转账",$M3100=""),"△内部转账要在「对方账户」写上另一头",IF(AND($L3100="内部转账",$M3100=$C3100),"※对方账户跟本账户是同一个",IF(AND($L3100&lt;&gt;"内部转账",$M3100&lt;&gt;""),"△填了对方账户，但类别不是内部转账",IF($H3100&lt;0,"△这一笔之后该账户余额成负数了，核一下",""))))))))))))</f>
        <v/>
      </c>
    </row>
    <row r="3101">
      <c r="A3101" s="17">
        <f>IF($C3101="","",COUNTA($C$5:$C3101))</f>
        <v/>
      </c>
      <c r="B3101" s="20" t="n"/>
      <c r="C3101" s="18" t="n"/>
      <c r="D3101" s="18" t="n"/>
      <c r="E3101" s="26" t="n"/>
      <c r="F3101" s="19" t="n"/>
      <c r="G3101" s="19" t="n"/>
      <c r="H3101" s="27">
        <f>IF($C3101="","",ROUND(SUMIF(账户表,$C3101,账户期初)+SUMIFS($F$5:F3101,$C$5:C3101,$C3101)-SUMIFS($G$5:G3101,$C$5:C3101,$C3101),2))</f>
        <v/>
      </c>
      <c r="I3101" s="18" t="n"/>
      <c r="J3101" s="18" t="n"/>
      <c r="K3101" s="28">
        <f>IF($B3101="","",--TEXT($B3101,"yyyymm"))</f>
        <v/>
      </c>
      <c r="L3101" s="29">
        <f>IF($D3101="","",IFERROR(INDEX(类别属性,MATCH($D3101,类别表,0)),""))</f>
        <v/>
      </c>
      <c r="M3101" s="18" t="n"/>
      <c r="N3101" s="18" t="n"/>
      <c r="O3101" s="26" t="n"/>
      <c r="P3101" s="21">
        <f>IF($C3101="","",IF(ISNA(MATCH($C3101,账户表,0)),"※这个账户不在【基础资料】的账户档案里",IF($B3101="","※没填日期，这一笔不会进任何月份的报表",IF(AND($F3101&lt;&gt;"",$G3101&lt;&gt;""),"※收入和支出不能同时填",IF(AND(N($F3101)=0,N($G3101)=0),"※收入和支出都没填",IF(OR(N($F3101)&lt;0,N($G3101)&lt;0),"※金额不能填负数，方向反了就换一列填",IF($D3101="","※没填收支类别，分类报表会漏掉这一笔",IF(ISNA(MATCH($D3101,类别表,0)),"※收支类别不在【基础资料】的清单里",IF(AND($L3101="内部转账",$M3101=""),"△内部转账要在「对方账户」写上另一头",IF(AND($L3101="内部转账",$M3101=$C3101),"※对方账户跟本账户是同一个",IF(AND($L3101&lt;&gt;"内部转账",$M3101&lt;&gt;""),"△填了对方账户，但类别不是内部转账",IF($H3101&lt;0,"△这一笔之后该账户余额成负数了，核一下",""))))))))))))</f>
        <v/>
      </c>
    </row>
    <row r="3102">
      <c r="A3102" s="17">
        <f>IF($C3102="","",COUNTA($C$5:$C3102))</f>
        <v/>
      </c>
      <c r="B3102" s="20" t="n"/>
      <c r="C3102" s="18" t="n"/>
      <c r="D3102" s="18" t="n"/>
      <c r="E3102" s="26" t="n"/>
      <c r="F3102" s="19" t="n"/>
      <c r="G3102" s="19" t="n"/>
      <c r="H3102" s="27">
        <f>IF($C3102="","",ROUND(SUMIF(账户表,$C3102,账户期初)+SUMIFS($F$5:F3102,$C$5:C3102,$C3102)-SUMIFS($G$5:G3102,$C$5:C3102,$C3102),2))</f>
        <v/>
      </c>
      <c r="I3102" s="18" t="n"/>
      <c r="J3102" s="18" t="n"/>
      <c r="K3102" s="28">
        <f>IF($B3102="","",--TEXT($B3102,"yyyymm"))</f>
        <v/>
      </c>
      <c r="L3102" s="29">
        <f>IF($D3102="","",IFERROR(INDEX(类别属性,MATCH($D3102,类别表,0)),""))</f>
        <v/>
      </c>
      <c r="M3102" s="18" t="n"/>
      <c r="N3102" s="18" t="n"/>
      <c r="O3102" s="26" t="n"/>
      <c r="P3102" s="21">
        <f>IF($C3102="","",IF(ISNA(MATCH($C3102,账户表,0)),"※这个账户不在【基础资料】的账户档案里",IF($B3102="","※没填日期，这一笔不会进任何月份的报表",IF(AND($F3102&lt;&gt;"",$G3102&lt;&gt;""),"※收入和支出不能同时填",IF(AND(N($F3102)=0,N($G3102)=0),"※收入和支出都没填",IF(OR(N($F3102)&lt;0,N($G3102)&lt;0),"※金额不能填负数，方向反了就换一列填",IF($D3102="","※没填收支类别，分类报表会漏掉这一笔",IF(ISNA(MATCH($D3102,类别表,0)),"※收支类别不在【基础资料】的清单里",IF(AND($L3102="内部转账",$M3102=""),"△内部转账要在「对方账户」写上另一头",IF(AND($L3102="内部转账",$M3102=$C3102),"※对方账户跟本账户是同一个",IF(AND($L3102&lt;&gt;"内部转账",$M3102&lt;&gt;""),"△填了对方账户，但类别不是内部转账",IF($H3102&lt;0,"△这一笔之后该账户余额成负数了，核一下",""))))))))))))</f>
        <v/>
      </c>
    </row>
    <row r="3103">
      <c r="A3103" s="17">
        <f>IF($C3103="","",COUNTA($C$5:$C3103))</f>
        <v/>
      </c>
      <c r="B3103" s="20" t="n"/>
      <c r="C3103" s="18" t="n"/>
      <c r="D3103" s="18" t="n"/>
      <c r="E3103" s="26" t="n"/>
      <c r="F3103" s="19" t="n"/>
      <c r="G3103" s="19" t="n"/>
      <c r="H3103" s="27">
        <f>IF($C3103="","",ROUND(SUMIF(账户表,$C3103,账户期初)+SUMIFS($F$5:F3103,$C$5:C3103,$C3103)-SUMIFS($G$5:G3103,$C$5:C3103,$C3103),2))</f>
        <v/>
      </c>
      <c r="I3103" s="18" t="n"/>
      <c r="J3103" s="18" t="n"/>
      <c r="K3103" s="28">
        <f>IF($B3103="","",--TEXT($B3103,"yyyymm"))</f>
        <v/>
      </c>
      <c r="L3103" s="29">
        <f>IF($D3103="","",IFERROR(INDEX(类别属性,MATCH($D3103,类别表,0)),""))</f>
        <v/>
      </c>
      <c r="M3103" s="18" t="n"/>
      <c r="N3103" s="18" t="n"/>
      <c r="O3103" s="26" t="n"/>
      <c r="P3103" s="21">
        <f>IF($C3103="","",IF(ISNA(MATCH($C3103,账户表,0)),"※这个账户不在【基础资料】的账户档案里",IF($B3103="","※没填日期，这一笔不会进任何月份的报表",IF(AND($F3103&lt;&gt;"",$G3103&lt;&gt;""),"※收入和支出不能同时填",IF(AND(N($F3103)=0,N($G3103)=0),"※收入和支出都没填",IF(OR(N($F3103)&lt;0,N($G3103)&lt;0),"※金额不能填负数，方向反了就换一列填",IF($D3103="","※没填收支类别，分类报表会漏掉这一笔",IF(ISNA(MATCH($D3103,类别表,0)),"※收支类别不在【基础资料】的清单里",IF(AND($L3103="内部转账",$M3103=""),"△内部转账要在「对方账户」写上另一头",IF(AND($L3103="内部转账",$M3103=$C3103),"※对方账户跟本账户是同一个",IF(AND($L3103&lt;&gt;"内部转账",$M3103&lt;&gt;""),"△填了对方账户，但类别不是内部转账",IF($H3103&lt;0,"△这一笔之后该账户余额成负数了，核一下",""))))))))))))</f>
        <v/>
      </c>
    </row>
    <row r="3104">
      <c r="A3104" s="17">
        <f>IF($C3104="","",COUNTA($C$5:$C3104))</f>
        <v/>
      </c>
      <c r="B3104" s="20" t="n"/>
      <c r="C3104" s="18" t="n"/>
      <c r="D3104" s="18" t="n"/>
      <c r="E3104" s="26" t="n"/>
      <c r="F3104" s="19" t="n"/>
      <c r="G3104" s="19" t="n"/>
      <c r="H3104" s="27">
        <f>IF($C3104="","",ROUND(SUMIF(账户表,$C3104,账户期初)+SUMIFS($F$5:F3104,$C$5:C3104,$C3104)-SUMIFS($G$5:G3104,$C$5:C3104,$C3104),2))</f>
        <v/>
      </c>
      <c r="I3104" s="18" t="n"/>
      <c r="J3104" s="18" t="n"/>
      <c r="K3104" s="28">
        <f>IF($B3104="","",--TEXT($B3104,"yyyymm"))</f>
        <v/>
      </c>
      <c r="L3104" s="29">
        <f>IF($D3104="","",IFERROR(INDEX(类别属性,MATCH($D3104,类别表,0)),""))</f>
        <v/>
      </c>
      <c r="M3104" s="18" t="n"/>
      <c r="N3104" s="18" t="n"/>
      <c r="O3104" s="26" t="n"/>
      <c r="P3104" s="21">
        <f>IF($C3104="","",IF(ISNA(MATCH($C3104,账户表,0)),"※这个账户不在【基础资料】的账户档案里",IF($B3104="","※没填日期，这一笔不会进任何月份的报表",IF(AND($F3104&lt;&gt;"",$G3104&lt;&gt;""),"※收入和支出不能同时填",IF(AND(N($F3104)=0,N($G3104)=0),"※收入和支出都没填",IF(OR(N($F3104)&lt;0,N($G3104)&lt;0),"※金额不能填负数，方向反了就换一列填",IF($D3104="","※没填收支类别，分类报表会漏掉这一笔",IF(ISNA(MATCH($D3104,类别表,0)),"※收支类别不在【基础资料】的清单里",IF(AND($L3104="内部转账",$M3104=""),"△内部转账要在「对方账户」写上另一头",IF(AND($L3104="内部转账",$M3104=$C3104),"※对方账户跟本账户是同一个",IF(AND($L3104&lt;&gt;"内部转账",$M3104&lt;&gt;""),"△填了对方账户，但类别不是内部转账",IF($H3104&lt;0,"△这一笔之后该账户余额成负数了，核一下",""))))))))))))</f>
        <v/>
      </c>
    </row>
    <row r="3105">
      <c r="A3105" s="17">
        <f>IF($C3105="","",COUNTA($C$5:$C3105))</f>
        <v/>
      </c>
      <c r="B3105" s="20" t="n"/>
      <c r="C3105" s="18" t="n"/>
      <c r="D3105" s="18" t="n"/>
      <c r="E3105" s="26" t="n"/>
      <c r="F3105" s="19" t="n"/>
      <c r="G3105" s="19" t="n"/>
      <c r="H3105" s="27">
        <f>IF($C3105="","",ROUND(SUMIF(账户表,$C3105,账户期初)+SUMIFS($F$5:F3105,$C$5:C3105,$C3105)-SUMIFS($G$5:G3105,$C$5:C3105,$C3105),2))</f>
        <v/>
      </c>
      <c r="I3105" s="18" t="n"/>
      <c r="J3105" s="18" t="n"/>
      <c r="K3105" s="28">
        <f>IF($B3105="","",--TEXT($B3105,"yyyymm"))</f>
        <v/>
      </c>
      <c r="L3105" s="29">
        <f>IF($D3105="","",IFERROR(INDEX(类别属性,MATCH($D3105,类别表,0)),""))</f>
        <v/>
      </c>
      <c r="M3105" s="18" t="n"/>
      <c r="N3105" s="18" t="n"/>
      <c r="O3105" s="26" t="n"/>
      <c r="P3105" s="21">
        <f>IF($C3105="","",IF(ISNA(MATCH($C3105,账户表,0)),"※这个账户不在【基础资料】的账户档案里",IF($B3105="","※没填日期，这一笔不会进任何月份的报表",IF(AND($F3105&lt;&gt;"",$G3105&lt;&gt;""),"※收入和支出不能同时填",IF(AND(N($F3105)=0,N($G3105)=0),"※收入和支出都没填",IF(OR(N($F3105)&lt;0,N($G3105)&lt;0),"※金额不能填负数，方向反了就换一列填",IF($D3105="","※没填收支类别，分类报表会漏掉这一笔",IF(ISNA(MATCH($D3105,类别表,0)),"※收支类别不在【基础资料】的清单里",IF(AND($L3105="内部转账",$M3105=""),"△内部转账要在「对方账户」写上另一头",IF(AND($L3105="内部转账",$M3105=$C3105),"※对方账户跟本账户是同一个",IF(AND($L3105&lt;&gt;"内部转账",$M3105&lt;&gt;""),"△填了对方账户，但类别不是内部转账",IF($H3105&lt;0,"△这一笔之后该账户余额成负数了，核一下",""))))))))))))</f>
        <v/>
      </c>
    </row>
    <row r="3106">
      <c r="A3106" s="17">
        <f>IF($C3106="","",COUNTA($C$5:$C3106))</f>
        <v/>
      </c>
      <c r="B3106" s="20" t="n"/>
      <c r="C3106" s="18" t="n"/>
      <c r="D3106" s="18" t="n"/>
      <c r="E3106" s="26" t="n"/>
      <c r="F3106" s="19" t="n"/>
      <c r="G3106" s="19" t="n"/>
      <c r="H3106" s="27">
        <f>IF($C3106="","",ROUND(SUMIF(账户表,$C3106,账户期初)+SUMIFS($F$5:F3106,$C$5:C3106,$C3106)-SUMIFS($G$5:G3106,$C$5:C3106,$C3106),2))</f>
        <v/>
      </c>
      <c r="I3106" s="18" t="n"/>
      <c r="J3106" s="18" t="n"/>
      <c r="K3106" s="28">
        <f>IF($B3106="","",--TEXT($B3106,"yyyymm"))</f>
        <v/>
      </c>
      <c r="L3106" s="29">
        <f>IF($D3106="","",IFERROR(INDEX(类别属性,MATCH($D3106,类别表,0)),""))</f>
        <v/>
      </c>
      <c r="M3106" s="18" t="n"/>
      <c r="N3106" s="18" t="n"/>
      <c r="O3106" s="26" t="n"/>
      <c r="P3106" s="21">
        <f>IF($C3106="","",IF(ISNA(MATCH($C3106,账户表,0)),"※这个账户不在【基础资料】的账户档案里",IF($B3106="","※没填日期，这一笔不会进任何月份的报表",IF(AND($F3106&lt;&gt;"",$G3106&lt;&gt;""),"※收入和支出不能同时填",IF(AND(N($F3106)=0,N($G3106)=0),"※收入和支出都没填",IF(OR(N($F3106)&lt;0,N($G3106)&lt;0),"※金额不能填负数，方向反了就换一列填",IF($D3106="","※没填收支类别，分类报表会漏掉这一笔",IF(ISNA(MATCH($D3106,类别表,0)),"※收支类别不在【基础资料】的清单里",IF(AND($L3106="内部转账",$M3106=""),"△内部转账要在「对方账户」写上另一头",IF(AND($L3106="内部转账",$M3106=$C3106),"※对方账户跟本账户是同一个",IF(AND($L3106&lt;&gt;"内部转账",$M3106&lt;&gt;""),"△填了对方账户，但类别不是内部转账",IF($H3106&lt;0,"△这一笔之后该账户余额成负数了，核一下",""))))))))))))</f>
        <v/>
      </c>
    </row>
    <row r="3107">
      <c r="A3107" s="17">
        <f>IF($C3107="","",COUNTA($C$5:$C3107))</f>
        <v/>
      </c>
      <c r="B3107" s="20" t="n"/>
      <c r="C3107" s="18" t="n"/>
      <c r="D3107" s="18" t="n"/>
      <c r="E3107" s="26" t="n"/>
      <c r="F3107" s="19" t="n"/>
      <c r="G3107" s="19" t="n"/>
      <c r="H3107" s="27">
        <f>IF($C3107="","",ROUND(SUMIF(账户表,$C3107,账户期初)+SUMIFS($F$5:F3107,$C$5:C3107,$C3107)-SUMIFS($G$5:G3107,$C$5:C3107,$C3107),2))</f>
        <v/>
      </c>
      <c r="I3107" s="18" t="n"/>
      <c r="J3107" s="18" t="n"/>
      <c r="K3107" s="28">
        <f>IF($B3107="","",--TEXT($B3107,"yyyymm"))</f>
        <v/>
      </c>
      <c r="L3107" s="29">
        <f>IF($D3107="","",IFERROR(INDEX(类别属性,MATCH($D3107,类别表,0)),""))</f>
        <v/>
      </c>
      <c r="M3107" s="18" t="n"/>
      <c r="N3107" s="18" t="n"/>
      <c r="O3107" s="26" t="n"/>
      <c r="P3107" s="21">
        <f>IF($C3107="","",IF(ISNA(MATCH($C3107,账户表,0)),"※这个账户不在【基础资料】的账户档案里",IF($B3107="","※没填日期，这一笔不会进任何月份的报表",IF(AND($F3107&lt;&gt;"",$G3107&lt;&gt;""),"※收入和支出不能同时填",IF(AND(N($F3107)=0,N($G3107)=0),"※收入和支出都没填",IF(OR(N($F3107)&lt;0,N($G3107)&lt;0),"※金额不能填负数，方向反了就换一列填",IF($D3107="","※没填收支类别，分类报表会漏掉这一笔",IF(ISNA(MATCH($D3107,类别表,0)),"※收支类别不在【基础资料】的清单里",IF(AND($L3107="内部转账",$M3107=""),"△内部转账要在「对方账户」写上另一头",IF(AND($L3107="内部转账",$M3107=$C3107),"※对方账户跟本账户是同一个",IF(AND($L3107&lt;&gt;"内部转账",$M3107&lt;&gt;""),"△填了对方账户，但类别不是内部转账",IF($H3107&lt;0,"△这一笔之后该账户余额成负数了，核一下",""))))))))))))</f>
        <v/>
      </c>
    </row>
    <row r="3108">
      <c r="A3108" s="17">
        <f>IF($C3108="","",COUNTA($C$5:$C3108))</f>
        <v/>
      </c>
      <c r="B3108" s="20" t="n"/>
      <c r="C3108" s="18" t="n"/>
      <c r="D3108" s="18" t="n"/>
      <c r="E3108" s="26" t="n"/>
      <c r="F3108" s="19" t="n"/>
      <c r="G3108" s="19" t="n"/>
      <c r="H3108" s="27">
        <f>IF($C3108="","",ROUND(SUMIF(账户表,$C3108,账户期初)+SUMIFS($F$5:F3108,$C$5:C3108,$C3108)-SUMIFS($G$5:G3108,$C$5:C3108,$C3108),2))</f>
        <v/>
      </c>
      <c r="I3108" s="18" t="n"/>
      <c r="J3108" s="18" t="n"/>
      <c r="K3108" s="28">
        <f>IF($B3108="","",--TEXT($B3108,"yyyymm"))</f>
        <v/>
      </c>
      <c r="L3108" s="29">
        <f>IF($D3108="","",IFERROR(INDEX(类别属性,MATCH($D3108,类别表,0)),""))</f>
        <v/>
      </c>
      <c r="M3108" s="18" t="n"/>
      <c r="N3108" s="18" t="n"/>
      <c r="O3108" s="26" t="n"/>
      <c r="P3108" s="21">
        <f>IF($C3108="","",IF(ISNA(MATCH($C3108,账户表,0)),"※这个账户不在【基础资料】的账户档案里",IF($B3108="","※没填日期，这一笔不会进任何月份的报表",IF(AND($F3108&lt;&gt;"",$G3108&lt;&gt;""),"※收入和支出不能同时填",IF(AND(N($F3108)=0,N($G3108)=0),"※收入和支出都没填",IF(OR(N($F3108)&lt;0,N($G3108)&lt;0),"※金额不能填负数，方向反了就换一列填",IF($D3108="","※没填收支类别，分类报表会漏掉这一笔",IF(ISNA(MATCH($D3108,类别表,0)),"※收支类别不在【基础资料】的清单里",IF(AND($L3108="内部转账",$M3108=""),"△内部转账要在「对方账户」写上另一头",IF(AND($L3108="内部转账",$M3108=$C3108),"※对方账户跟本账户是同一个",IF(AND($L3108&lt;&gt;"内部转账",$M3108&lt;&gt;""),"△填了对方账户，但类别不是内部转账",IF($H3108&lt;0,"△这一笔之后该账户余额成负数了，核一下",""))))))))))))</f>
        <v/>
      </c>
    </row>
    <row r="3109">
      <c r="A3109" s="17">
        <f>IF($C3109="","",COUNTA($C$5:$C3109))</f>
        <v/>
      </c>
      <c r="B3109" s="20" t="n"/>
      <c r="C3109" s="18" t="n"/>
      <c r="D3109" s="18" t="n"/>
      <c r="E3109" s="26" t="n"/>
      <c r="F3109" s="19" t="n"/>
      <c r="G3109" s="19" t="n"/>
      <c r="H3109" s="27">
        <f>IF($C3109="","",ROUND(SUMIF(账户表,$C3109,账户期初)+SUMIFS($F$5:F3109,$C$5:C3109,$C3109)-SUMIFS($G$5:G3109,$C$5:C3109,$C3109),2))</f>
        <v/>
      </c>
      <c r="I3109" s="18" t="n"/>
      <c r="J3109" s="18" t="n"/>
      <c r="K3109" s="28">
        <f>IF($B3109="","",--TEXT($B3109,"yyyymm"))</f>
        <v/>
      </c>
      <c r="L3109" s="29">
        <f>IF($D3109="","",IFERROR(INDEX(类别属性,MATCH($D3109,类别表,0)),""))</f>
        <v/>
      </c>
      <c r="M3109" s="18" t="n"/>
      <c r="N3109" s="18" t="n"/>
      <c r="O3109" s="26" t="n"/>
      <c r="P3109" s="21">
        <f>IF($C3109="","",IF(ISNA(MATCH($C3109,账户表,0)),"※这个账户不在【基础资料】的账户档案里",IF($B3109="","※没填日期，这一笔不会进任何月份的报表",IF(AND($F3109&lt;&gt;"",$G3109&lt;&gt;""),"※收入和支出不能同时填",IF(AND(N($F3109)=0,N($G3109)=0),"※收入和支出都没填",IF(OR(N($F3109)&lt;0,N($G3109)&lt;0),"※金额不能填负数，方向反了就换一列填",IF($D3109="","※没填收支类别，分类报表会漏掉这一笔",IF(ISNA(MATCH($D3109,类别表,0)),"※收支类别不在【基础资料】的清单里",IF(AND($L3109="内部转账",$M3109=""),"△内部转账要在「对方账户」写上另一头",IF(AND($L3109="内部转账",$M3109=$C3109),"※对方账户跟本账户是同一个",IF(AND($L3109&lt;&gt;"内部转账",$M3109&lt;&gt;""),"△填了对方账户，但类别不是内部转账",IF($H3109&lt;0,"△这一笔之后该账户余额成负数了，核一下",""))))))))))))</f>
        <v/>
      </c>
    </row>
    <row r="3110">
      <c r="A3110" s="17">
        <f>IF($C3110="","",COUNTA($C$5:$C3110))</f>
        <v/>
      </c>
      <c r="B3110" s="20" t="n"/>
      <c r="C3110" s="18" t="n"/>
      <c r="D3110" s="18" t="n"/>
      <c r="E3110" s="26" t="n"/>
      <c r="F3110" s="19" t="n"/>
      <c r="G3110" s="19" t="n"/>
      <c r="H3110" s="27">
        <f>IF($C3110="","",ROUND(SUMIF(账户表,$C3110,账户期初)+SUMIFS($F$5:F3110,$C$5:C3110,$C3110)-SUMIFS($G$5:G3110,$C$5:C3110,$C3110),2))</f>
        <v/>
      </c>
      <c r="I3110" s="18" t="n"/>
      <c r="J3110" s="18" t="n"/>
      <c r="K3110" s="28">
        <f>IF($B3110="","",--TEXT($B3110,"yyyymm"))</f>
        <v/>
      </c>
      <c r="L3110" s="29">
        <f>IF($D3110="","",IFERROR(INDEX(类别属性,MATCH($D3110,类别表,0)),""))</f>
        <v/>
      </c>
      <c r="M3110" s="18" t="n"/>
      <c r="N3110" s="18" t="n"/>
      <c r="O3110" s="26" t="n"/>
      <c r="P3110" s="21">
        <f>IF($C3110="","",IF(ISNA(MATCH($C3110,账户表,0)),"※这个账户不在【基础资料】的账户档案里",IF($B3110="","※没填日期，这一笔不会进任何月份的报表",IF(AND($F3110&lt;&gt;"",$G3110&lt;&gt;""),"※收入和支出不能同时填",IF(AND(N($F3110)=0,N($G3110)=0),"※收入和支出都没填",IF(OR(N($F3110)&lt;0,N($G3110)&lt;0),"※金额不能填负数，方向反了就换一列填",IF($D3110="","※没填收支类别，分类报表会漏掉这一笔",IF(ISNA(MATCH($D3110,类别表,0)),"※收支类别不在【基础资料】的清单里",IF(AND($L3110="内部转账",$M3110=""),"△内部转账要在「对方账户」写上另一头",IF(AND($L3110="内部转账",$M3110=$C3110),"※对方账户跟本账户是同一个",IF(AND($L3110&lt;&gt;"内部转账",$M3110&lt;&gt;""),"△填了对方账户，但类别不是内部转账",IF($H3110&lt;0,"△这一笔之后该账户余额成负数了，核一下",""))))))))))))</f>
        <v/>
      </c>
    </row>
    <row r="3111">
      <c r="A3111" s="17">
        <f>IF($C3111="","",COUNTA($C$5:$C3111))</f>
        <v/>
      </c>
      <c r="B3111" s="20" t="n"/>
      <c r="C3111" s="18" t="n"/>
      <c r="D3111" s="18" t="n"/>
      <c r="E3111" s="26" t="n"/>
      <c r="F3111" s="19" t="n"/>
      <c r="G3111" s="19" t="n"/>
      <c r="H3111" s="27">
        <f>IF($C3111="","",ROUND(SUMIF(账户表,$C3111,账户期初)+SUMIFS($F$5:F3111,$C$5:C3111,$C3111)-SUMIFS($G$5:G3111,$C$5:C3111,$C3111),2))</f>
        <v/>
      </c>
      <c r="I3111" s="18" t="n"/>
      <c r="J3111" s="18" t="n"/>
      <c r="K3111" s="28">
        <f>IF($B3111="","",--TEXT($B3111,"yyyymm"))</f>
        <v/>
      </c>
      <c r="L3111" s="29">
        <f>IF($D3111="","",IFERROR(INDEX(类别属性,MATCH($D3111,类别表,0)),""))</f>
        <v/>
      </c>
      <c r="M3111" s="18" t="n"/>
      <c r="N3111" s="18" t="n"/>
      <c r="O3111" s="26" t="n"/>
      <c r="P3111" s="21">
        <f>IF($C3111="","",IF(ISNA(MATCH($C3111,账户表,0)),"※这个账户不在【基础资料】的账户档案里",IF($B3111="","※没填日期，这一笔不会进任何月份的报表",IF(AND($F3111&lt;&gt;"",$G3111&lt;&gt;""),"※收入和支出不能同时填",IF(AND(N($F3111)=0,N($G3111)=0),"※收入和支出都没填",IF(OR(N($F3111)&lt;0,N($G3111)&lt;0),"※金额不能填负数，方向反了就换一列填",IF($D3111="","※没填收支类别，分类报表会漏掉这一笔",IF(ISNA(MATCH($D3111,类别表,0)),"※收支类别不在【基础资料】的清单里",IF(AND($L3111="内部转账",$M3111=""),"△内部转账要在「对方账户」写上另一头",IF(AND($L3111="内部转账",$M3111=$C3111),"※对方账户跟本账户是同一个",IF(AND($L3111&lt;&gt;"内部转账",$M3111&lt;&gt;""),"△填了对方账户，但类别不是内部转账",IF($H3111&lt;0,"△这一笔之后该账户余额成负数了，核一下",""))))))))))))</f>
        <v/>
      </c>
    </row>
    <row r="3112">
      <c r="A3112" s="17">
        <f>IF($C3112="","",COUNTA($C$5:$C3112))</f>
        <v/>
      </c>
      <c r="B3112" s="20" t="n"/>
      <c r="C3112" s="18" t="n"/>
      <c r="D3112" s="18" t="n"/>
      <c r="E3112" s="26" t="n"/>
      <c r="F3112" s="19" t="n"/>
      <c r="G3112" s="19" t="n"/>
      <c r="H3112" s="27">
        <f>IF($C3112="","",ROUND(SUMIF(账户表,$C3112,账户期初)+SUMIFS($F$5:F3112,$C$5:C3112,$C3112)-SUMIFS($G$5:G3112,$C$5:C3112,$C3112),2))</f>
        <v/>
      </c>
      <c r="I3112" s="18" t="n"/>
      <c r="J3112" s="18" t="n"/>
      <c r="K3112" s="28">
        <f>IF($B3112="","",--TEXT($B3112,"yyyymm"))</f>
        <v/>
      </c>
      <c r="L3112" s="29">
        <f>IF($D3112="","",IFERROR(INDEX(类别属性,MATCH($D3112,类别表,0)),""))</f>
        <v/>
      </c>
      <c r="M3112" s="18" t="n"/>
      <c r="N3112" s="18" t="n"/>
      <c r="O3112" s="26" t="n"/>
      <c r="P3112" s="21">
        <f>IF($C3112="","",IF(ISNA(MATCH($C3112,账户表,0)),"※这个账户不在【基础资料】的账户档案里",IF($B3112="","※没填日期，这一笔不会进任何月份的报表",IF(AND($F3112&lt;&gt;"",$G3112&lt;&gt;""),"※收入和支出不能同时填",IF(AND(N($F3112)=0,N($G3112)=0),"※收入和支出都没填",IF(OR(N($F3112)&lt;0,N($G3112)&lt;0),"※金额不能填负数，方向反了就换一列填",IF($D3112="","※没填收支类别，分类报表会漏掉这一笔",IF(ISNA(MATCH($D3112,类别表,0)),"※收支类别不在【基础资料】的清单里",IF(AND($L3112="内部转账",$M3112=""),"△内部转账要在「对方账户」写上另一头",IF(AND($L3112="内部转账",$M3112=$C3112),"※对方账户跟本账户是同一个",IF(AND($L3112&lt;&gt;"内部转账",$M3112&lt;&gt;""),"△填了对方账户，但类别不是内部转账",IF($H3112&lt;0,"△这一笔之后该账户余额成负数了，核一下",""))))))))))))</f>
        <v/>
      </c>
    </row>
    <row r="3113">
      <c r="A3113" s="17">
        <f>IF($C3113="","",COUNTA($C$5:$C3113))</f>
        <v/>
      </c>
      <c r="B3113" s="20" t="n"/>
      <c r="C3113" s="18" t="n"/>
      <c r="D3113" s="18" t="n"/>
      <c r="E3113" s="26" t="n"/>
      <c r="F3113" s="19" t="n"/>
      <c r="G3113" s="19" t="n"/>
      <c r="H3113" s="27">
        <f>IF($C3113="","",ROUND(SUMIF(账户表,$C3113,账户期初)+SUMIFS($F$5:F3113,$C$5:C3113,$C3113)-SUMIFS($G$5:G3113,$C$5:C3113,$C3113),2))</f>
        <v/>
      </c>
      <c r="I3113" s="18" t="n"/>
      <c r="J3113" s="18" t="n"/>
      <c r="K3113" s="28">
        <f>IF($B3113="","",--TEXT($B3113,"yyyymm"))</f>
        <v/>
      </c>
      <c r="L3113" s="29">
        <f>IF($D3113="","",IFERROR(INDEX(类别属性,MATCH($D3113,类别表,0)),""))</f>
        <v/>
      </c>
      <c r="M3113" s="18" t="n"/>
      <c r="N3113" s="18" t="n"/>
      <c r="O3113" s="26" t="n"/>
      <c r="P3113" s="21">
        <f>IF($C3113="","",IF(ISNA(MATCH($C3113,账户表,0)),"※这个账户不在【基础资料】的账户档案里",IF($B3113="","※没填日期，这一笔不会进任何月份的报表",IF(AND($F3113&lt;&gt;"",$G3113&lt;&gt;""),"※收入和支出不能同时填",IF(AND(N($F3113)=0,N($G3113)=0),"※收入和支出都没填",IF(OR(N($F3113)&lt;0,N($G3113)&lt;0),"※金额不能填负数，方向反了就换一列填",IF($D3113="","※没填收支类别，分类报表会漏掉这一笔",IF(ISNA(MATCH($D3113,类别表,0)),"※收支类别不在【基础资料】的清单里",IF(AND($L3113="内部转账",$M3113=""),"△内部转账要在「对方账户」写上另一头",IF(AND($L3113="内部转账",$M3113=$C3113),"※对方账户跟本账户是同一个",IF(AND($L3113&lt;&gt;"内部转账",$M3113&lt;&gt;""),"△填了对方账户，但类别不是内部转账",IF($H3113&lt;0,"△这一笔之后该账户余额成负数了，核一下",""))))))))))))</f>
        <v/>
      </c>
    </row>
    <row r="3114">
      <c r="A3114" s="17">
        <f>IF($C3114="","",COUNTA($C$5:$C3114))</f>
        <v/>
      </c>
      <c r="B3114" s="20" t="n"/>
      <c r="C3114" s="18" t="n"/>
      <c r="D3114" s="18" t="n"/>
      <c r="E3114" s="26" t="n"/>
      <c r="F3114" s="19" t="n"/>
      <c r="G3114" s="19" t="n"/>
      <c r="H3114" s="27">
        <f>IF($C3114="","",ROUND(SUMIF(账户表,$C3114,账户期初)+SUMIFS($F$5:F3114,$C$5:C3114,$C3114)-SUMIFS($G$5:G3114,$C$5:C3114,$C3114),2))</f>
        <v/>
      </c>
      <c r="I3114" s="18" t="n"/>
      <c r="J3114" s="18" t="n"/>
      <c r="K3114" s="28">
        <f>IF($B3114="","",--TEXT($B3114,"yyyymm"))</f>
        <v/>
      </c>
      <c r="L3114" s="29">
        <f>IF($D3114="","",IFERROR(INDEX(类别属性,MATCH($D3114,类别表,0)),""))</f>
        <v/>
      </c>
      <c r="M3114" s="18" t="n"/>
      <c r="N3114" s="18" t="n"/>
      <c r="O3114" s="26" t="n"/>
      <c r="P3114" s="21">
        <f>IF($C3114="","",IF(ISNA(MATCH($C3114,账户表,0)),"※这个账户不在【基础资料】的账户档案里",IF($B3114="","※没填日期，这一笔不会进任何月份的报表",IF(AND($F3114&lt;&gt;"",$G3114&lt;&gt;""),"※收入和支出不能同时填",IF(AND(N($F3114)=0,N($G3114)=0),"※收入和支出都没填",IF(OR(N($F3114)&lt;0,N($G3114)&lt;0),"※金额不能填负数，方向反了就换一列填",IF($D3114="","※没填收支类别，分类报表会漏掉这一笔",IF(ISNA(MATCH($D3114,类别表,0)),"※收支类别不在【基础资料】的清单里",IF(AND($L3114="内部转账",$M3114=""),"△内部转账要在「对方账户」写上另一头",IF(AND($L3114="内部转账",$M3114=$C3114),"※对方账户跟本账户是同一个",IF(AND($L3114&lt;&gt;"内部转账",$M3114&lt;&gt;""),"△填了对方账户，但类别不是内部转账",IF($H3114&lt;0,"△这一笔之后该账户余额成负数了，核一下",""))))))))))))</f>
        <v/>
      </c>
    </row>
    <row r="3115">
      <c r="A3115" s="17">
        <f>IF($C3115="","",COUNTA($C$5:$C3115))</f>
        <v/>
      </c>
      <c r="B3115" s="20" t="n"/>
      <c r="C3115" s="18" t="n"/>
      <c r="D3115" s="18" t="n"/>
      <c r="E3115" s="26" t="n"/>
      <c r="F3115" s="19" t="n"/>
      <c r="G3115" s="19" t="n"/>
      <c r="H3115" s="27">
        <f>IF($C3115="","",ROUND(SUMIF(账户表,$C3115,账户期初)+SUMIFS($F$5:F3115,$C$5:C3115,$C3115)-SUMIFS($G$5:G3115,$C$5:C3115,$C3115),2))</f>
        <v/>
      </c>
      <c r="I3115" s="18" t="n"/>
      <c r="J3115" s="18" t="n"/>
      <c r="K3115" s="28">
        <f>IF($B3115="","",--TEXT($B3115,"yyyymm"))</f>
        <v/>
      </c>
      <c r="L3115" s="29">
        <f>IF($D3115="","",IFERROR(INDEX(类别属性,MATCH($D3115,类别表,0)),""))</f>
        <v/>
      </c>
      <c r="M3115" s="18" t="n"/>
      <c r="N3115" s="18" t="n"/>
      <c r="O3115" s="26" t="n"/>
      <c r="P3115" s="21">
        <f>IF($C3115="","",IF(ISNA(MATCH($C3115,账户表,0)),"※这个账户不在【基础资料】的账户档案里",IF($B3115="","※没填日期，这一笔不会进任何月份的报表",IF(AND($F3115&lt;&gt;"",$G3115&lt;&gt;""),"※收入和支出不能同时填",IF(AND(N($F3115)=0,N($G3115)=0),"※收入和支出都没填",IF(OR(N($F3115)&lt;0,N($G3115)&lt;0),"※金额不能填负数，方向反了就换一列填",IF($D3115="","※没填收支类别，分类报表会漏掉这一笔",IF(ISNA(MATCH($D3115,类别表,0)),"※收支类别不在【基础资料】的清单里",IF(AND($L3115="内部转账",$M3115=""),"△内部转账要在「对方账户」写上另一头",IF(AND($L3115="内部转账",$M3115=$C3115),"※对方账户跟本账户是同一个",IF(AND($L3115&lt;&gt;"内部转账",$M3115&lt;&gt;""),"△填了对方账户，但类别不是内部转账",IF($H3115&lt;0,"△这一笔之后该账户余额成负数了，核一下",""))))))))))))</f>
        <v/>
      </c>
    </row>
    <row r="3116">
      <c r="A3116" s="17">
        <f>IF($C3116="","",COUNTA($C$5:$C3116))</f>
        <v/>
      </c>
      <c r="B3116" s="20" t="n"/>
      <c r="C3116" s="18" t="n"/>
      <c r="D3116" s="18" t="n"/>
      <c r="E3116" s="26" t="n"/>
      <c r="F3116" s="19" t="n"/>
      <c r="G3116" s="19" t="n"/>
      <c r="H3116" s="27">
        <f>IF($C3116="","",ROUND(SUMIF(账户表,$C3116,账户期初)+SUMIFS($F$5:F3116,$C$5:C3116,$C3116)-SUMIFS($G$5:G3116,$C$5:C3116,$C3116),2))</f>
        <v/>
      </c>
      <c r="I3116" s="18" t="n"/>
      <c r="J3116" s="18" t="n"/>
      <c r="K3116" s="28">
        <f>IF($B3116="","",--TEXT($B3116,"yyyymm"))</f>
        <v/>
      </c>
      <c r="L3116" s="29">
        <f>IF($D3116="","",IFERROR(INDEX(类别属性,MATCH($D3116,类别表,0)),""))</f>
        <v/>
      </c>
      <c r="M3116" s="18" t="n"/>
      <c r="N3116" s="18" t="n"/>
      <c r="O3116" s="26" t="n"/>
      <c r="P3116" s="21">
        <f>IF($C3116="","",IF(ISNA(MATCH($C3116,账户表,0)),"※这个账户不在【基础资料】的账户档案里",IF($B3116="","※没填日期，这一笔不会进任何月份的报表",IF(AND($F3116&lt;&gt;"",$G3116&lt;&gt;""),"※收入和支出不能同时填",IF(AND(N($F3116)=0,N($G3116)=0),"※收入和支出都没填",IF(OR(N($F3116)&lt;0,N($G3116)&lt;0),"※金额不能填负数，方向反了就换一列填",IF($D3116="","※没填收支类别，分类报表会漏掉这一笔",IF(ISNA(MATCH($D3116,类别表,0)),"※收支类别不在【基础资料】的清单里",IF(AND($L3116="内部转账",$M3116=""),"△内部转账要在「对方账户」写上另一头",IF(AND($L3116="内部转账",$M3116=$C3116),"※对方账户跟本账户是同一个",IF(AND($L3116&lt;&gt;"内部转账",$M3116&lt;&gt;""),"△填了对方账户，但类别不是内部转账",IF($H3116&lt;0,"△这一笔之后该账户余额成负数了，核一下",""))))))))))))</f>
        <v/>
      </c>
    </row>
    <row r="3117">
      <c r="A3117" s="17">
        <f>IF($C3117="","",COUNTA($C$5:$C3117))</f>
        <v/>
      </c>
      <c r="B3117" s="20" t="n"/>
      <c r="C3117" s="18" t="n"/>
      <c r="D3117" s="18" t="n"/>
      <c r="E3117" s="26" t="n"/>
      <c r="F3117" s="19" t="n"/>
      <c r="G3117" s="19" t="n"/>
      <c r="H3117" s="27">
        <f>IF($C3117="","",ROUND(SUMIF(账户表,$C3117,账户期初)+SUMIFS($F$5:F3117,$C$5:C3117,$C3117)-SUMIFS($G$5:G3117,$C$5:C3117,$C3117),2))</f>
        <v/>
      </c>
      <c r="I3117" s="18" t="n"/>
      <c r="J3117" s="18" t="n"/>
      <c r="K3117" s="28">
        <f>IF($B3117="","",--TEXT($B3117,"yyyymm"))</f>
        <v/>
      </c>
      <c r="L3117" s="29">
        <f>IF($D3117="","",IFERROR(INDEX(类别属性,MATCH($D3117,类别表,0)),""))</f>
        <v/>
      </c>
      <c r="M3117" s="18" t="n"/>
      <c r="N3117" s="18" t="n"/>
      <c r="O3117" s="26" t="n"/>
      <c r="P3117" s="21">
        <f>IF($C3117="","",IF(ISNA(MATCH($C3117,账户表,0)),"※这个账户不在【基础资料】的账户档案里",IF($B3117="","※没填日期，这一笔不会进任何月份的报表",IF(AND($F3117&lt;&gt;"",$G3117&lt;&gt;""),"※收入和支出不能同时填",IF(AND(N($F3117)=0,N($G3117)=0),"※收入和支出都没填",IF(OR(N($F3117)&lt;0,N($G3117)&lt;0),"※金额不能填负数，方向反了就换一列填",IF($D3117="","※没填收支类别，分类报表会漏掉这一笔",IF(ISNA(MATCH($D3117,类别表,0)),"※收支类别不在【基础资料】的清单里",IF(AND($L3117="内部转账",$M3117=""),"△内部转账要在「对方账户」写上另一头",IF(AND($L3117="内部转账",$M3117=$C3117),"※对方账户跟本账户是同一个",IF(AND($L3117&lt;&gt;"内部转账",$M3117&lt;&gt;""),"△填了对方账户，但类别不是内部转账",IF($H3117&lt;0,"△这一笔之后该账户余额成负数了，核一下",""))))))))))))</f>
        <v/>
      </c>
    </row>
    <row r="3118">
      <c r="A3118" s="17">
        <f>IF($C3118="","",COUNTA($C$5:$C3118))</f>
        <v/>
      </c>
      <c r="B3118" s="20" t="n"/>
      <c r="C3118" s="18" t="n"/>
      <c r="D3118" s="18" t="n"/>
      <c r="E3118" s="26" t="n"/>
      <c r="F3118" s="19" t="n"/>
      <c r="G3118" s="19" t="n"/>
      <c r="H3118" s="27">
        <f>IF($C3118="","",ROUND(SUMIF(账户表,$C3118,账户期初)+SUMIFS($F$5:F3118,$C$5:C3118,$C3118)-SUMIFS($G$5:G3118,$C$5:C3118,$C3118),2))</f>
        <v/>
      </c>
      <c r="I3118" s="18" t="n"/>
      <c r="J3118" s="18" t="n"/>
      <c r="K3118" s="28">
        <f>IF($B3118="","",--TEXT($B3118,"yyyymm"))</f>
        <v/>
      </c>
      <c r="L3118" s="29">
        <f>IF($D3118="","",IFERROR(INDEX(类别属性,MATCH($D3118,类别表,0)),""))</f>
        <v/>
      </c>
      <c r="M3118" s="18" t="n"/>
      <c r="N3118" s="18" t="n"/>
      <c r="O3118" s="26" t="n"/>
      <c r="P3118" s="21">
        <f>IF($C3118="","",IF(ISNA(MATCH($C3118,账户表,0)),"※这个账户不在【基础资料】的账户档案里",IF($B3118="","※没填日期，这一笔不会进任何月份的报表",IF(AND($F3118&lt;&gt;"",$G3118&lt;&gt;""),"※收入和支出不能同时填",IF(AND(N($F3118)=0,N($G3118)=0),"※收入和支出都没填",IF(OR(N($F3118)&lt;0,N($G3118)&lt;0),"※金额不能填负数，方向反了就换一列填",IF($D3118="","※没填收支类别，分类报表会漏掉这一笔",IF(ISNA(MATCH($D3118,类别表,0)),"※收支类别不在【基础资料】的清单里",IF(AND($L3118="内部转账",$M3118=""),"△内部转账要在「对方账户」写上另一头",IF(AND($L3118="内部转账",$M3118=$C3118),"※对方账户跟本账户是同一个",IF(AND($L3118&lt;&gt;"内部转账",$M3118&lt;&gt;""),"△填了对方账户，但类别不是内部转账",IF($H3118&lt;0,"△这一笔之后该账户余额成负数了，核一下",""))))))))))))</f>
        <v/>
      </c>
    </row>
    <row r="3119">
      <c r="A3119" s="17">
        <f>IF($C3119="","",COUNTA($C$5:$C3119))</f>
        <v/>
      </c>
      <c r="B3119" s="20" t="n"/>
      <c r="C3119" s="18" t="n"/>
      <c r="D3119" s="18" t="n"/>
      <c r="E3119" s="26" t="n"/>
      <c r="F3119" s="19" t="n"/>
      <c r="G3119" s="19" t="n"/>
      <c r="H3119" s="27">
        <f>IF($C3119="","",ROUND(SUMIF(账户表,$C3119,账户期初)+SUMIFS($F$5:F3119,$C$5:C3119,$C3119)-SUMIFS($G$5:G3119,$C$5:C3119,$C3119),2))</f>
        <v/>
      </c>
      <c r="I3119" s="18" t="n"/>
      <c r="J3119" s="18" t="n"/>
      <c r="K3119" s="28">
        <f>IF($B3119="","",--TEXT($B3119,"yyyymm"))</f>
        <v/>
      </c>
      <c r="L3119" s="29">
        <f>IF($D3119="","",IFERROR(INDEX(类别属性,MATCH($D3119,类别表,0)),""))</f>
        <v/>
      </c>
      <c r="M3119" s="18" t="n"/>
      <c r="N3119" s="18" t="n"/>
      <c r="O3119" s="26" t="n"/>
      <c r="P3119" s="21">
        <f>IF($C3119="","",IF(ISNA(MATCH($C3119,账户表,0)),"※这个账户不在【基础资料】的账户档案里",IF($B3119="","※没填日期，这一笔不会进任何月份的报表",IF(AND($F3119&lt;&gt;"",$G3119&lt;&gt;""),"※收入和支出不能同时填",IF(AND(N($F3119)=0,N($G3119)=0),"※收入和支出都没填",IF(OR(N($F3119)&lt;0,N($G3119)&lt;0),"※金额不能填负数，方向反了就换一列填",IF($D3119="","※没填收支类别，分类报表会漏掉这一笔",IF(ISNA(MATCH($D3119,类别表,0)),"※收支类别不在【基础资料】的清单里",IF(AND($L3119="内部转账",$M3119=""),"△内部转账要在「对方账户」写上另一头",IF(AND($L3119="内部转账",$M3119=$C3119),"※对方账户跟本账户是同一个",IF(AND($L3119&lt;&gt;"内部转账",$M3119&lt;&gt;""),"△填了对方账户，但类别不是内部转账",IF($H3119&lt;0,"△这一笔之后该账户余额成负数了，核一下",""))))))))))))</f>
        <v/>
      </c>
    </row>
    <row r="3120">
      <c r="A3120" s="17">
        <f>IF($C3120="","",COUNTA($C$5:$C3120))</f>
        <v/>
      </c>
      <c r="B3120" s="20" t="n"/>
      <c r="C3120" s="18" t="n"/>
      <c r="D3120" s="18" t="n"/>
      <c r="E3120" s="26" t="n"/>
      <c r="F3120" s="19" t="n"/>
      <c r="G3120" s="19" t="n"/>
      <c r="H3120" s="27">
        <f>IF($C3120="","",ROUND(SUMIF(账户表,$C3120,账户期初)+SUMIFS($F$5:F3120,$C$5:C3120,$C3120)-SUMIFS($G$5:G3120,$C$5:C3120,$C3120),2))</f>
        <v/>
      </c>
      <c r="I3120" s="18" t="n"/>
      <c r="J3120" s="18" t="n"/>
      <c r="K3120" s="28">
        <f>IF($B3120="","",--TEXT($B3120,"yyyymm"))</f>
        <v/>
      </c>
      <c r="L3120" s="29">
        <f>IF($D3120="","",IFERROR(INDEX(类别属性,MATCH($D3120,类别表,0)),""))</f>
        <v/>
      </c>
      <c r="M3120" s="18" t="n"/>
      <c r="N3120" s="18" t="n"/>
      <c r="O3120" s="26" t="n"/>
      <c r="P3120" s="21">
        <f>IF($C3120="","",IF(ISNA(MATCH($C3120,账户表,0)),"※这个账户不在【基础资料】的账户档案里",IF($B3120="","※没填日期，这一笔不会进任何月份的报表",IF(AND($F3120&lt;&gt;"",$G3120&lt;&gt;""),"※收入和支出不能同时填",IF(AND(N($F3120)=0,N($G3120)=0),"※收入和支出都没填",IF(OR(N($F3120)&lt;0,N($G3120)&lt;0),"※金额不能填负数，方向反了就换一列填",IF($D3120="","※没填收支类别，分类报表会漏掉这一笔",IF(ISNA(MATCH($D3120,类别表,0)),"※收支类别不在【基础资料】的清单里",IF(AND($L3120="内部转账",$M3120=""),"△内部转账要在「对方账户」写上另一头",IF(AND($L3120="内部转账",$M3120=$C3120),"※对方账户跟本账户是同一个",IF(AND($L3120&lt;&gt;"内部转账",$M3120&lt;&gt;""),"△填了对方账户，但类别不是内部转账",IF($H3120&lt;0,"△这一笔之后该账户余额成负数了，核一下",""))))))))))))</f>
        <v/>
      </c>
    </row>
    <row r="3121">
      <c r="A3121" s="17">
        <f>IF($C3121="","",COUNTA($C$5:$C3121))</f>
        <v/>
      </c>
      <c r="B3121" s="20" t="n"/>
      <c r="C3121" s="18" t="n"/>
      <c r="D3121" s="18" t="n"/>
      <c r="E3121" s="26" t="n"/>
      <c r="F3121" s="19" t="n"/>
      <c r="G3121" s="19" t="n"/>
      <c r="H3121" s="27">
        <f>IF($C3121="","",ROUND(SUMIF(账户表,$C3121,账户期初)+SUMIFS($F$5:F3121,$C$5:C3121,$C3121)-SUMIFS($G$5:G3121,$C$5:C3121,$C3121),2))</f>
        <v/>
      </c>
      <c r="I3121" s="18" t="n"/>
      <c r="J3121" s="18" t="n"/>
      <c r="K3121" s="28">
        <f>IF($B3121="","",--TEXT($B3121,"yyyymm"))</f>
        <v/>
      </c>
      <c r="L3121" s="29">
        <f>IF($D3121="","",IFERROR(INDEX(类别属性,MATCH($D3121,类别表,0)),""))</f>
        <v/>
      </c>
      <c r="M3121" s="18" t="n"/>
      <c r="N3121" s="18" t="n"/>
      <c r="O3121" s="26" t="n"/>
      <c r="P3121" s="21">
        <f>IF($C3121="","",IF(ISNA(MATCH($C3121,账户表,0)),"※这个账户不在【基础资料】的账户档案里",IF($B3121="","※没填日期，这一笔不会进任何月份的报表",IF(AND($F3121&lt;&gt;"",$G3121&lt;&gt;""),"※收入和支出不能同时填",IF(AND(N($F3121)=0,N($G3121)=0),"※收入和支出都没填",IF(OR(N($F3121)&lt;0,N($G3121)&lt;0),"※金额不能填负数，方向反了就换一列填",IF($D3121="","※没填收支类别，分类报表会漏掉这一笔",IF(ISNA(MATCH($D3121,类别表,0)),"※收支类别不在【基础资料】的清单里",IF(AND($L3121="内部转账",$M3121=""),"△内部转账要在「对方账户」写上另一头",IF(AND($L3121="内部转账",$M3121=$C3121),"※对方账户跟本账户是同一个",IF(AND($L3121&lt;&gt;"内部转账",$M3121&lt;&gt;""),"△填了对方账户，但类别不是内部转账",IF($H3121&lt;0,"△这一笔之后该账户余额成负数了，核一下",""))))))))))))</f>
        <v/>
      </c>
    </row>
    <row r="3122">
      <c r="A3122" s="17">
        <f>IF($C3122="","",COUNTA($C$5:$C3122))</f>
        <v/>
      </c>
      <c r="B3122" s="20" t="n"/>
      <c r="C3122" s="18" t="n"/>
      <c r="D3122" s="18" t="n"/>
      <c r="E3122" s="26" t="n"/>
      <c r="F3122" s="19" t="n"/>
      <c r="G3122" s="19" t="n"/>
      <c r="H3122" s="27">
        <f>IF($C3122="","",ROUND(SUMIF(账户表,$C3122,账户期初)+SUMIFS($F$5:F3122,$C$5:C3122,$C3122)-SUMIFS($G$5:G3122,$C$5:C3122,$C3122),2))</f>
        <v/>
      </c>
      <c r="I3122" s="18" t="n"/>
      <c r="J3122" s="18" t="n"/>
      <c r="K3122" s="28">
        <f>IF($B3122="","",--TEXT($B3122,"yyyymm"))</f>
        <v/>
      </c>
      <c r="L3122" s="29">
        <f>IF($D3122="","",IFERROR(INDEX(类别属性,MATCH($D3122,类别表,0)),""))</f>
        <v/>
      </c>
      <c r="M3122" s="18" t="n"/>
      <c r="N3122" s="18" t="n"/>
      <c r="O3122" s="26" t="n"/>
      <c r="P3122" s="21">
        <f>IF($C3122="","",IF(ISNA(MATCH($C3122,账户表,0)),"※这个账户不在【基础资料】的账户档案里",IF($B3122="","※没填日期，这一笔不会进任何月份的报表",IF(AND($F3122&lt;&gt;"",$G3122&lt;&gt;""),"※收入和支出不能同时填",IF(AND(N($F3122)=0,N($G3122)=0),"※收入和支出都没填",IF(OR(N($F3122)&lt;0,N($G3122)&lt;0),"※金额不能填负数，方向反了就换一列填",IF($D3122="","※没填收支类别，分类报表会漏掉这一笔",IF(ISNA(MATCH($D3122,类别表,0)),"※收支类别不在【基础资料】的清单里",IF(AND($L3122="内部转账",$M3122=""),"△内部转账要在「对方账户」写上另一头",IF(AND($L3122="内部转账",$M3122=$C3122),"※对方账户跟本账户是同一个",IF(AND($L3122&lt;&gt;"内部转账",$M3122&lt;&gt;""),"△填了对方账户，但类别不是内部转账",IF($H3122&lt;0,"△这一笔之后该账户余额成负数了，核一下",""))))))))))))</f>
        <v/>
      </c>
    </row>
    <row r="3123">
      <c r="A3123" s="17">
        <f>IF($C3123="","",COUNTA($C$5:$C3123))</f>
        <v/>
      </c>
      <c r="B3123" s="20" t="n"/>
      <c r="C3123" s="18" t="n"/>
      <c r="D3123" s="18" t="n"/>
      <c r="E3123" s="26" t="n"/>
      <c r="F3123" s="19" t="n"/>
      <c r="G3123" s="19" t="n"/>
      <c r="H3123" s="27">
        <f>IF($C3123="","",ROUND(SUMIF(账户表,$C3123,账户期初)+SUMIFS($F$5:F3123,$C$5:C3123,$C3123)-SUMIFS($G$5:G3123,$C$5:C3123,$C3123),2))</f>
        <v/>
      </c>
      <c r="I3123" s="18" t="n"/>
      <c r="J3123" s="18" t="n"/>
      <c r="K3123" s="28">
        <f>IF($B3123="","",--TEXT($B3123,"yyyymm"))</f>
        <v/>
      </c>
      <c r="L3123" s="29">
        <f>IF($D3123="","",IFERROR(INDEX(类别属性,MATCH($D3123,类别表,0)),""))</f>
        <v/>
      </c>
      <c r="M3123" s="18" t="n"/>
      <c r="N3123" s="18" t="n"/>
      <c r="O3123" s="26" t="n"/>
      <c r="P3123" s="21">
        <f>IF($C3123="","",IF(ISNA(MATCH($C3123,账户表,0)),"※这个账户不在【基础资料】的账户档案里",IF($B3123="","※没填日期，这一笔不会进任何月份的报表",IF(AND($F3123&lt;&gt;"",$G3123&lt;&gt;""),"※收入和支出不能同时填",IF(AND(N($F3123)=0,N($G3123)=0),"※收入和支出都没填",IF(OR(N($F3123)&lt;0,N($G3123)&lt;0),"※金额不能填负数，方向反了就换一列填",IF($D3123="","※没填收支类别，分类报表会漏掉这一笔",IF(ISNA(MATCH($D3123,类别表,0)),"※收支类别不在【基础资料】的清单里",IF(AND($L3123="内部转账",$M3123=""),"△内部转账要在「对方账户」写上另一头",IF(AND($L3123="内部转账",$M3123=$C3123),"※对方账户跟本账户是同一个",IF(AND($L3123&lt;&gt;"内部转账",$M3123&lt;&gt;""),"△填了对方账户，但类别不是内部转账",IF($H3123&lt;0,"△这一笔之后该账户余额成负数了，核一下",""))))))))))))</f>
        <v/>
      </c>
    </row>
    <row r="3124">
      <c r="A3124" s="17">
        <f>IF($C3124="","",COUNTA($C$5:$C3124))</f>
        <v/>
      </c>
      <c r="B3124" s="20" t="n"/>
      <c r="C3124" s="18" t="n"/>
      <c r="D3124" s="18" t="n"/>
      <c r="E3124" s="26" t="n"/>
      <c r="F3124" s="19" t="n"/>
      <c r="G3124" s="19" t="n"/>
      <c r="H3124" s="27">
        <f>IF($C3124="","",ROUND(SUMIF(账户表,$C3124,账户期初)+SUMIFS($F$5:F3124,$C$5:C3124,$C3124)-SUMIFS($G$5:G3124,$C$5:C3124,$C3124),2))</f>
        <v/>
      </c>
      <c r="I3124" s="18" t="n"/>
      <c r="J3124" s="18" t="n"/>
      <c r="K3124" s="28">
        <f>IF($B3124="","",--TEXT($B3124,"yyyymm"))</f>
        <v/>
      </c>
      <c r="L3124" s="29">
        <f>IF($D3124="","",IFERROR(INDEX(类别属性,MATCH($D3124,类别表,0)),""))</f>
        <v/>
      </c>
      <c r="M3124" s="18" t="n"/>
      <c r="N3124" s="18" t="n"/>
      <c r="O3124" s="26" t="n"/>
      <c r="P3124" s="21">
        <f>IF($C3124="","",IF(ISNA(MATCH($C3124,账户表,0)),"※这个账户不在【基础资料】的账户档案里",IF($B3124="","※没填日期，这一笔不会进任何月份的报表",IF(AND($F3124&lt;&gt;"",$G3124&lt;&gt;""),"※收入和支出不能同时填",IF(AND(N($F3124)=0,N($G3124)=0),"※收入和支出都没填",IF(OR(N($F3124)&lt;0,N($G3124)&lt;0),"※金额不能填负数，方向反了就换一列填",IF($D3124="","※没填收支类别，分类报表会漏掉这一笔",IF(ISNA(MATCH($D3124,类别表,0)),"※收支类别不在【基础资料】的清单里",IF(AND($L3124="内部转账",$M3124=""),"△内部转账要在「对方账户」写上另一头",IF(AND($L3124="内部转账",$M3124=$C3124),"※对方账户跟本账户是同一个",IF(AND($L3124&lt;&gt;"内部转账",$M3124&lt;&gt;""),"△填了对方账户，但类别不是内部转账",IF($H3124&lt;0,"△这一笔之后该账户余额成负数了，核一下",""))))))))))))</f>
        <v/>
      </c>
    </row>
    <row r="3125">
      <c r="A3125" s="17">
        <f>IF($C3125="","",COUNTA($C$5:$C3125))</f>
        <v/>
      </c>
      <c r="B3125" s="20" t="n"/>
      <c r="C3125" s="18" t="n"/>
      <c r="D3125" s="18" t="n"/>
      <c r="E3125" s="26" t="n"/>
      <c r="F3125" s="19" t="n"/>
      <c r="G3125" s="19" t="n"/>
      <c r="H3125" s="27">
        <f>IF($C3125="","",ROUND(SUMIF(账户表,$C3125,账户期初)+SUMIFS($F$5:F3125,$C$5:C3125,$C3125)-SUMIFS($G$5:G3125,$C$5:C3125,$C3125),2))</f>
        <v/>
      </c>
      <c r="I3125" s="18" t="n"/>
      <c r="J3125" s="18" t="n"/>
      <c r="K3125" s="28">
        <f>IF($B3125="","",--TEXT($B3125,"yyyymm"))</f>
        <v/>
      </c>
      <c r="L3125" s="29">
        <f>IF($D3125="","",IFERROR(INDEX(类别属性,MATCH($D3125,类别表,0)),""))</f>
        <v/>
      </c>
      <c r="M3125" s="18" t="n"/>
      <c r="N3125" s="18" t="n"/>
      <c r="O3125" s="26" t="n"/>
      <c r="P3125" s="21">
        <f>IF($C3125="","",IF(ISNA(MATCH($C3125,账户表,0)),"※这个账户不在【基础资料】的账户档案里",IF($B3125="","※没填日期，这一笔不会进任何月份的报表",IF(AND($F3125&lt;&gt;"",$G3125&lt;&gt;""),"※收入和支出不能同时填",IF(AND(N($F3125)=0,N($G3125)=0),"※收入和支出都没填",IF(OR(N($F3125)&lt;0,N($G3125)&lt;0),"※金额不能填负数，方向反了就换一列填",IF($D3125="","※没填收支类别，分类报表会漏掉这一笔",IF(ISNA(MATCH($D3125,类别表,0)),"※收支类别不在【基础资料】的清单里",IF(AND($L3125="内部转账",$M3125=""),"△内部转账要在「对方账户」写上另一头",IF(AND($L3125="内部转账",$M3125=$C3125),"※对方账户跟本账户是同一个",IF(AND($L3125&lt;&gt;"内部转账",$M3125&lt;&gt;""),"△填了对方账户，但类别不是内部转账",IF($H3125&lt;0,"△这一笔之后该账户余额成负数了，核一下",""))))))))))))</f>
        <v/>
      </c>
    </row>
    <row r="3126">
      <c r="A3126" s="17">
        <f>IF($C3126="","",COUNTA($C$5:$C3126))</f>
        <v/>
      </c>
      <c r="B3126" s="20" t="n"/>
      <c r="C3126" s="18" t="n"/>
      <c r="D3126" s="18" t="n"/>
      <c r="E3126" s="26" t="n"/>
      <c r="F3126" s="19" t="n"/>
      <c r="G3126" s="19" t="n"/>
      <c r="H3126" s="27">
        <f>IF($C3126="","",ROUND(SUMIF(账户表,$C3126,账户期初)+SUMIFS($F$5:F3126,$C$5:C3126,$C3126)-SUMIFS($G$5:G3126,$C$5:C3126,$C3126),2))</f>
        <v/>
      </c>
      <c r="I3126" s="18" t="n"/>
      <c r="J3126" s="18" t="n"/>
      <c r="K3126" s="28">
        <f>IF($B3126="","",--TEXT($B3126,"yyyymm"))</f>
        <v/>
      </c>
      <c r="L3126" s="29">
        <f>IF($D3126="","",IFERROR(INDEX(类别属性,MATCH($D3126,类别表,0)),""))</f>
        <v/>
      </c>
      <c r="M3126" s="18" t="n"/>
      <c r="N3126" s="18" t="n"/>
      <c r="O3126" s="26" t="n"/>
      <c r="P3126" s="21">
        <f>IF($C3126="","",IF(ISNA(MATCH($C3126,账户表,0)),"※这个账户不在【基础资料】的账户档案里",IF($B3126="","※没填日期，这一笔不会进任何月份的报表",IF(AND($F3126&lt;&gt;"",$G3126&lt;&gt;""),"※收入和支出不能同时填",IF(AND(N($F3126)=0,N($G3126)=0),"※收入和支出都没填",IF(OR(N($F3126)&lt;0,N($G3126)&lt;0),"※金额不能填负数，方向反了就换一列填",IF($D3126="","※没填收支类别，分类报表会漏掉这一笔",IF(ISNA(MATCH($D3126,类别表,0)),"※收支类别不在【基础资料】的清单里",IF(AND($L3126="内部转账",$M3126=""),"△内部转账要在「对方账户」写上另一头",IF(AND($L3126="内部转账",$M3126=$C3126),"※对方账户跟本账户是同一个",IF(AND($L3126&lt;&gt;"内部转账",$M3126&lt;&gt;""),"△填了对方账户，但类别不是内部转账",IF($H3126&lt;0,"△这一笔之后该账户余额成负数了，核一下",""))))))))))))</f>
        <v/>
      </c>
    </row>
    <row r="3127">
      <c r="A3127" s="17">
        <f>IF($C3127="","",COUNTA($C$5:$C3127))</f>
        <v/>
      </c>
      <c r="B3127" s="20" t="n"/>
      <c r="C3127" s="18" t="n"/>
      <c r="D3127" s="18" t="n"/>
      <c r="E3127" s="26" t="n"/>
      <c r="F3127" s="19" t="n"/>
      <c r="G3127" s="19" t="n"/>
      <c r="H3127" s="27">
        <f>IF($C3127="","",ROUND(SUMIF(账户表,$C3127,账户期初)+SUMIFS($F$5:F3127,$C$5:C3127,$C3127)-SUMIFS($G$5:G3127,$C$5:C3127,$C3127),2))</f>
        <v/>
      </c>
      <c r="I3127" s="18" t="n"/>
      <c r="J3127" s="18" t="n"/>
      <c r="K3127" s="28">
        <f>IF($B3127="","",--TEXT($B3127,"yyyymm"))</f>
        <v/>
      </c>
      <c r="L3127" s="29">
        <f>IF($D3127="","",IFERROR(INDEX(类别属性,MATCH($D3127,类别表,0)),""))</f>
        <v/>
      </c>
      <c r="M3127" s="18" t="n"/>
      <c r="N3127" s="18" t="n"/>
      <c r="O3127" s="26" t="n"/>
      <c r="P3127" s="21">
        <f>IF($C3127="","",IF(ISNA(MATCH($C3127,账户表,0)),"※这个账户不在【基础资料】的账户档案里",IF($B3127="","※没填日期，这一笔不会进任何月份的报表",IF(AND($F3127&lt;&gt;"",$G3127&lt;&gt;""),"※收入和支出不能同时填",IF(AND(N($F3127)=0,N($G3127)=0),"※收入和支出都没填",IF(OR(N($F3127)&lt;0,N($G3127)&lt;0),"※金额不能填负数，方向反了就换一列填",IF($D3127="","※没填收支类别，分类报表会漏掉这一笔",IF(ISNA(MATCH($D3127,类别表,0)),"※收支类别不在【基础资料】的清单里",IF(AND($L3127="内部转账",$M3127=""),"△内部转账要在「对方账户」写上另一头",IF(AND($L3127="内部转账",$M3127=$C3127),"※对方账户跟本账户是同一个",IF(AND($L3127&lt;&gt;"内部转账",$M3127&lt;&gt;""),"△填了对方账户，但类别不是内部转账",IF($H3127&lt;0,"△这一笔之后该账户余额成负数了，核一下",""))))))))))))</f>
        <v/>
      </c>
    </row>
    <row r="3128">
      <c r="A3128" s="17">
        <f>IF($C3128="","",COUNTA($C$5:$C3128))</f>
        <v/>
      </c>
      <c r="B3128" s="20" t="n"/>
      <c r="C3128" s="18" t="n"/>
      <c r="D3128" s="18" t="n"/>
      <c r="E3128" s="26" t="n"/>
      <c r="F3128" s="19" t="n"/>
      <c r="G3128" s="19" t="n"/>
      <c r="H3128" s="27">
        <f>IF($C3128="","",ROUND(SUMIF(账户表,$C3128,账户期初)+SUMIFS($F$5:F3128,$C$5:C3128,$C3128)-SUMIFS($G$5:G3128,$C$5:C3128,$C3128),2))</f>
        <v/>
      </c>
      <c r="I3128" s="18" t="n"/>
      <c r="J3128" s="18" t="n"/>
      <c r="K3128" s="28">
        <f>IF($B3128="","",--TEXT($B3128,"yyyymm"))</f>
        <v/>
      </c>
      <c r="L3128" s="29">
        <f>IF($D3128="","",IFERROR(INDEX(类别属性,MATCH($D3128,类别表,0)),""))</f>
        <v/>
      </c>
      <c r="M3128" s="18" t="n"/>
      <c r="N3128" s="18" t="n"/>
      <c r="O3128" s="26" t="n"/>
      <c r="P3128" s="21">
        <f>IF($C3128="","",IF(ISNA(MATCH($C3128,账户表,0)),"※这个账户不在【基础资料】的账户档案里",IF($B3128="","※没填日期，这一笔不会进任何月份的报表",IF(AND($F3128&lt;&gt;"",$G3128&lt;&gt;""),"※收入和支出不能同时填",IF(AND(N($F3128)=0,N($G3128)=0),"※收入和支出都没填",IF(OR(N($F3128)&lt;0,N($G3128)&lt;0),"※金额不能填负数，方向反了就换一列填",IF($D3128="","※没填收支类别，分类报表会漏掉这一笔",IF(ISNA(MATCH($D3128,类别表,0)),"※收支类别不在【基础资料】的清单里",IF(AND($L3128="内部转账",$M3128=""),"△内部转账要在「对方账户」写上另一头",IF(AND($L3128="内部转账",$M3128=$C3128),"※对方账户跟本账户是同一个",IF(AND($L3128&lt;&gt;"内部转账",$M3128&lt;&gt;""),"△填了对方账户，但类别不是内部转账",IF($H3128&lt;0,"△这一笔之后该账户余额成负数了，核一下",""))))))))))))</f>
        <v/>
      </c>
    </row>
    <row r="3129">
      <c r="A3129" s="17">
        <f>IF($C3129="","",COUNTA($C$5:$C3129))</f>
        <v/>
      </c>
      <c r="B3129" s="20" t="n"/>
      <c r="C3129" s="18" t="n"/>
      <c r="D3129" s="18" t="n"/>
      <c r="E3129" s="26" t="n"/>
      <c r="F3129" s="19" t="n"/>
      <c r="G3129" s="19" t="n"/>
      <c r="H3129" s="27">
        <f>IF($C3129="","",ROUND(SUMIF(账户表,$C3129,账户期初)+SUMIFS($F$5:F3129,$C$5:C3129,$C3129)-SUMIFS($G$5:G3129,$C$5:C3129,$C3129),2))</f>
        <v/>
      </c>
      <c r="I3129" s="18" t="n"/>
      <c r="J3129" s="18" t="n"/>
      <c r="K3129" s="28">
        <f>IF($B3129="","",--TEXT($B3129,"yyyymm"))</f>
        <v/>
      </c>
      <c r="L3129" s="29">
        <f>IF($D3129="","",IFERROR(INDEX(类别属性,MATCH($D3129,类别表,0)),""))</f>
        <v/>
      </c>
      <c r="M3129" s="18" t="n"/>
      <c r="N3129" s="18" t="n"/>
      <c r="O3129" s="26" t="n"/>
      <c r="P3129" s="21">
        <f>IF($C3129="","",IF(ISNA(MATCH($C3129,账户表,0)),"※这个账户不在【基础资料】的账户档案里",IF($B3129="","※没填日期，这一笔不会进任何月份的报表",IF(AND($F3129&lt;&gt;"",$G3129&lt;&gt;""),"※收入和支出不能同时填",IF(AND(N($F3129)=0,N($G3129)=0),"※收入和支出都没填",IF(OR(N($F3129)&lt;0,N($G3129)&lt;0),"※金额不能填负数，方向反了就换一列填",IF($D3129="","※没填收支类别，分类报表会漏掉这一笔",IF(ISNA(MATCH($D3129,类别表,0)),"※收支类别不在【基础资料】的清单里",IF(AND($L3129="内部转账",$M3129=""),"△内部转账要在「对方账户」写上另一头",IF(AND($L3129="内部转账",$M3129=$C3129),"※对方账户跟本账户是同一个",IF(AND($L3129&lt;&gt;"内部转账",$M3129&lt;&gt;""),"△填了对方账户，但类别不是内部转账",IF($H3129&lt;0,"△这一笔之后该账户余额成负数了，核一下",""))))))))))))</f>
        <v/>
      </c>
    </row>
    <row r="3130">
      <c r="A3130" s="17">
        <f>IF($C3130="","",COUNTA($C$5:$C3130))</f>
        <v/>
      </c>
      <c r="B3130" s="20" t="n"/>
      <c r="C3130" s="18" t="n"/>
      <c r="D3130" s="18" t="n"/>
      <c r="E3130" s="26" t="n"/>
      <c r="F3130" s="19" t="n"/>
      <c r="G3130" s="19" t="n"/>
      <c r="H3130" s="27">
        <f>IF($C3130="","",ROUND(SUMIF(账户表,$C3130,账户期初)+SUMIFS($F$5:F3130,$C$5:C3130,$C3130)-SUMIFS($G$5:G3130,$C$5:C3130,$C3130),2))</f>
        <v/>
      </c>
      <c r="I3130" s="18" t="n"/>
      <c r="J3130" s="18" t="n"/>
      <c r="K3130" s="28">
        <f>IF($B3130="","",--TEXT($B3130,"yyyymm"))</f>
        <v/>
      </c>
      <c r="L3130" s="29">
        <f>IF($D3130="","",IFERROR(INDEX(类别属性,MATCH($D3130,类别表,0)),""))</f>
        <v/>
      </c>
      <c r="M3130" s="18" t="n"/>
      <c r="N3130" s="18" t="n"/>
      <c r="O3130" s="26" t="n"/>
      <c r="P3130" s="21">
        <f>IF($C3130="","",IF(ISNA(MATCH($C3130,账户表,0)),"※这个账户不在【基础资料】的账户档案里",IF($B3130="","※没填日期，这一笔不会进任何月份的报表",IF(AND($F3130&lt;&gt;"",$G3130&lt;&gt;""),"※收入和支出不能同时填",IF(AND(N($F3130)=0,N($G3130)=0),"※收入和支出都没填",IF(OR(N($F3130)&lt;0,N($G3130)&lt;0),"※金额不能填负数，方向反了就换一列填",IF($D3130="","※没填收支类别，分类报表会漏掉这一笔",IF(ISNA(MATCH($D3130,类别表,0)),"※收支类别不在【基础资料】的清单里",IF(AND($L3130="内部转账",$M3130=""),"△内部转账要在「对方账户」写上另一头",IF(AND($L3130="内部转账",$M3130=$C3130),"※对方账户跟本账户是同一个",IF(AND($L3130&lt;&gt;"内部转账",$M3130&lt;&gt;""),"△填了对方账户，但类别不是内部转账",IF($H3130&lt;0,"△这一笔之后该账户余额成负数了，核一下",""))))))))))))</f>
        <v/>
      </c>
    </row>
    <row r="3131">
      <c r="A3131" s="17">
        <f>IF($C3131="","",COUNTA($C$5:$C3131))</f>
        <v/>
      </c>
      <c r="B3131" s="20" t="n"/>
      <c r="C3131" s="18" t="n"/>
      <c r="D3131" s="18" t="n"/>
      <c r="E3131" s="26" t="n"/>
      <c r="F3131" s="19" t="n"/>
      <c r="G3131" s="19" t="n"/>
      <c r="H3131" s="27">
        <f>IF($C3131="","",ROUND(SUMIF(账户表,$C3131,账户期初)+SUMIFS($F$5:F3131,$C$5:C3131,$C3131)-SUMIFS($G$5:G3131,$C$5:C3131,$C3131),2))</f>
        <v/>
      </c>
      <c r="I3131" s="18" t="n"/>
      <c r="J3131" s="18" t="n"/>
      <c r="K3131" s="28">
        <f>IF($B3131="","",--TEXT($B3131,"yyyymm"))</f>
        <v/>
      </c>
      <c r="L3131" s="29">
        <f>IF($D3131="","",IFERROR(INDEX(类别属性,MATCH($D3131,类别表,0)),""))</f>
        <v/>
      </c>
      <c r="M3131" s="18" t="n"/>
      <c r="N3131" s="18" t="n"/>
      <c r="O3131" s="26" t="n"/>
      <c r="P3131" s="21">
        <f>IF($C3131="","",IF(ISNA(MATCH($C3131,账户表,0)),"※这个账户不在【基础资料】的账户档案里",IF($B3131="","※没填日期，这一笔不会进任何月份的报表",IF(AND($F3131&lt;&gt;"",$G3131&lt;&gt;""),"※收入和支出不能同时填",IF(AND(N($F3131)=0,N($G3131)=0),"※收入和支出都没填",IF(OR(N($F3131)&lt;0,N($G3131)&lt;0),"※金额不能填负数，方向反了就换一列填",IF($D3131="","※没填收支类别，分类报表会漏掉这一笔",IF(ISNA(MATCH($D3131,类别表,0)),"※收支类别不在【基础资料】的清单里",IF(AND($L3131="内部转账",$M3131=""),"△内部转账要在「对方账户」写上另一头",IF(AND($L3131="内部转账",$M3131=$C3131),"※对方账户跟本账户是同一个",IF(AND($L3131&lt;&gt;"内部转账",$M3131&lt;&gt;""),"△填了对方账户，但类别不是内部转账",IF($H3131&lt;0,"△这一笔之后该账户余额成负数了，核一下",""))))))))))))</f>
        <v/>
      </c>
    </row>
    <row r="3132">
      <c r="A3132" s="17">
        <f>IF($C3132="","",COUNTA($C$5:$C3132))</f>
        <v/>
      </c>
      <c r="B3132" s="20" t="n"/>
      <c r="C3132" s="18" t="n"/>
      <c r="D3132" s="18" t="n"/>
      <c r="E3132" s="26" t="n"/>
      <c r="F3132" s="19" t="n"/>
      <c r="G3132" s="19" t="n"/>
      <c r="H3132" s="27">
        <f>IF($C3132="","",ROUND(SUMIF(账户表,$C3132,账户期初)+SUMIFS($F$5:F3132,$C$5:C3132,$C3132)-SUMIFS($G$5:G3132,$C$5:C3132,$C3132),2))</f>
        <v/>
      </c>
      <c r="I3132" s="18" t="n"/>
      <c r="J3132" s="18" t="n"/>
      <c r="K3132" s="28">
        <f>IF($B3132="","",--TEXT($B3132,"yyyymm"))</f>
        <v/>
      </c>
      <c r="L3132" s="29">
        <f>IF($D3132="","",IFERROR(INDEX(类别属性,MATCH($D3132,类别表,0)),""))</f>
        <v/>
      </c>
      <c r="M3132" s="18" t="n"/>
      <c r="N3132" s="18" t="n"/>
      <c r="O3132" s="26" t="n"/>
      <c r="P3132" s="21">
        <f>IF($C3132="","",IF(ISNA(MATCH($C3132,账户表,0)),"※这个账户不在【基础资料】的账户档案里",IF($B3132="","※没填日期，这一笔不会进任何月份的报表",IF(AND($F3132&lt;&gt;"",$G3132&lt;&gt;""),"※收入和支出不能同时填",IF(AND(N($F3132)=0,N($G3132)=0),"※收入和支出都没填",IF(OR(N($F3132)&lt;0,N($G3132)&lt;0),"※金额不能填负数，方向反了就换一列填",IF($D3132="","※没填收支类别，分类报表会漏掉这一笔",IF(ISNA(MATCH($D3132,类别表,0)),"※收支类别不在【基础资料】的清单里",IF(AND($L3132="内部转账",$M3132=""),"△内部转账要在「对方账户」写上另一头",IF(AND($L3132="内部转账",$M3132=$C3132),"※对方账户跟本账户是同一个",IF(AND($L3132&lt;&gt;"内部转账",$M3132&lt;&gt;""),"△填了对方账户，但类别不是内部转账",IF($H3132&lt;0,"△这一笔之后该账户余额成负数了，核一下",""))))))))))))</f>
        <v/>
      </c>
    </row>
    <row r="3133">
      <c r="A3133" s="17">
        <f>IF($C3133="","",COUNTA($C$5:$C3133))</f>
        <v/>
      </c>
      <c r="B3133" s="20" t="n"/>
      <c r="C3133" s="18" t="n"/>
      <c r="D3133" s="18" t="n"/>
      <c r="E3133" s="26" t="n"/>
      <c r="F3133" s="19" t="n"/>
      <c r="G3133" s="19" t="n"/>
      <c r="H3133" s="27">
        <f>IF($C3133="","",ROUND(SUMIF(账户表,$C3133,账户期初)+SUMIFS($F$5:F3133,$C$5:C3133,$C3133)-SUMIFS($G$5:G3133,$C$5:C3133,$C3133),2))</f>
        <v/>
      </c>
      <c r="I3133" s="18" t="n"/>
      <c r="J3133" s="18" t="n"/>
      <c r="K3133" s="28">
        <f>IF($B3133="","",--TEXT($B3133,"yyyymm"))</f>
        <v/>
      </c>
      <c r="L3133" s="29">
        <f>IF($D3133="","",IFERROR(INDEX(类别属性,MATCH($D3133,类别表,0)),""))</f>
        <v/>
      </c>
      <c r="M3133" s="18" t="n"/>
      <c r="N3133" s="18" t="n"/>
      <c r="O3133" s="26" t="n"/>
      <c r="P3133" s="21">
        <f>IF($C3133="","",IF(ISNA(MATCH($C3133,账户表,0)),"※这个账户不在【基础资料】的账户档案里",IF($B3133="","※没填日期，这一笔不会进任何月份的报表",IF(AND($F3133&lt;&gt;"",$G3133&lt;&gt;""),"※收入和支出不能同时填",IF(AND(N($F3133)=0,N($G3133)=0),"※收入和支出都没填",IF(OR(N($F3133)&lt;0,N($G3133)&lt;0),"※金额不能填负数，方向反了就换一列填",IF($D3133="","※没填收支类别，分类报表会漏掉这一笔",IF(ISNA(MATCH($D3133,类别表,0)),"※收支类别不在【基础资料】的清单里",IF(AND($L3133="内部转账",$M3133=""),"△内部转账要在「对方账户」写上另一头",IF(AND($L3133="内部转账",$M3133=$C3133),"※对方账户跟本账户是同一个",IF(AND($L3133&lt;&gt;"内部转账",$M3133&lt;&gt;""),"△填了对方账户，但类别不是内部转账",IF($H3133&lt;0,"△这一笔之后该账户余额成负数了，核一下",""))))))))))))</f>
        <v/>
      </c>
    </row>
    <row r="3134">
      <c r="A3134" s="17">
        <f>IF($C3134="","",COUNTA($C$5:$C3134))</f>
        <v/>
      </c>
      <c r="B3134" s="20" t="n"/>
      <c r="C3134" s="18" t="n"/>
      <c r="D3134" s="18" t="n"/>
      <c r="E3134" s="26" t="n"/>
      <c r="F3134" s="19" t="n"/>
      <c r="G3134" s="19" t="n"/>
      <c r="H3134" s="27">
        <f>IF($C3134="","",ROUND(SUMIF(账户表,$C3134,账户期初)+SUMIFS($F$5:F3134,$C$5:C3134,$C3134)-SUMIFS($G$5:G3134,$C$5:C3134,$C3134),2))</f>
        <v/>
      </c>
      <c r="I3134" s="18" t="n"/>
      <c r="J3134" s="18" t="n"/>
      <c r="K3134" s="28">
        <f>IF($B3134="","",--TEXT($B3134,"yyyymm"))</f>
        <v/>
      </c>
      <c r="L3134" s="29">
        <f>IF($D3134="","",IFERROR(INDEX(类别属性,MATCH($D3134,类别表,0)),""))</f>
        <v/>
      </c>
      <c r="M3134" s="18" t="n"/>
      <c r="N3134" s="18" t="n"/>
      <c r="O3134" s="26" t="n"/>
      <c r="P3134" s="21">
        <f>IF($C3134="","",IF(ISNA(MATCH($C3134,账户表,0)),"※这个账户不在【基础资料】的账户档案里",IF($B3134="","※没填日期，这一笔不会进任何月份的报表",IF(AND($F3134&lt;&gt;"",$G3134&lt;&gt;""),"※收入和支出不能同时填",IF(AND(N($F3134)=0,N($G3134)=0),"※收入和支出都没填",IF(OR(N($F3134)&lt;0,N($G3134)&lt;0),"※金额不能填负数，方向反了就换一列填",IF($D3134="","※没填收支类别，分类报表会漏掉这一笔",IF(ISNA(MATCH($D3134,类别表,0)),"※收支类别不在【基础资料】的清单里",IF(AND($L3134="内部转账",$M3134=""),"△内部转账要在「对方账户」写上另一头",IF(AND($L3134="内部转账",$M3134=$C3134),"※对方账户跟本账户是同一个",IF(AND($L3134&lt;&gt;"内部转账",$M3134&lt;&gt;""),"△填了对方账户，但类别不是内部转账",IF($H3134&lt;0,"△这一笔之后该账户余额成负数了，核一下",""))))))))))))</f>
        <v/>
      </c>
    </row>
    <row r="3135">
      <c r="A3135" s="17">
        <f>IF($C3135="","",COUNTA($C$5:$C3135))</f>
        <v/>
      </c>
      <c r="B3135" s="20" t="n"/>
      <c r="C3135" s="18" t="n"/>
      <c r="D3135" s="18" t="n"/>
      <c r="E3135" s="26" t="n"/>
      <c r="F3135" s="19" t="n"/>
      <c r="G3135" s="19" t="n"/>
      <c r="H3135" s="27">
        <f>IF($C3135="","",ROUND(SUMIF(账户表,$C3135,账户期初)+SUMIFS($F$5:F3135,$C$5:C3135,$C3135)-SUMIFS($G$5:G3135,$C$5:C3135,$C3135),2))</f>
        <v/>
      </c>
      <c r="I3135" s="18" t="n"/>
      <c r="J3135" s="18" t="n"/>
      <c r="K3135" s="28">
        <f>IF($B3135="","",--TEXT($B3135,"yyyymm"))</f>
        <v/>
      </c>
      <c r="L3135" s="29">
        <f>IF($D3135="","",IFERROR(INDEX(类别属性,MATCH($D3135,类别表,0)),""))</f>
        <v/>
      </c>
      <c r="M3135" s="18" t="n"/>
      <c r="N3135" s="18" t="n"/>
      <c r="O3135" s="26" t="n"/>
      <c r="P3135" s="21">
        <f>IF($C3135="","",IF(ISNA(MATCH($C3135,账户表,0)),"※这个账户不在【基础资料】的账户档案里",IF($B3135="","※没填日期，这一笔不会进任何月份的报表",IF(AND($F3135&lt;&gt;"",$G3135&lt;&gt;""),"※收入和支出不能同时填",IF(AND(N($F3135)=0,N($G3135)=0),"※收入和支出都没填",IF(OR(N($F3135)&lt;0,N($G3135)&lt;0),"※金额不能填负数，方向反了就换一列填",IF($D3135="","※没填收支类别，分类报表会漏掉这一笔",IF(ISNA(MATCH($D3135,类别表,0)),"※收支类别不在【基础资料】的清单里",IF(AND($L3135="内部转账",$M3135=""),"△内部转账要在「对方账户」写上另一头",IF(AND($L3135="内部转账",$M3135=$C3135),"※对方账户跟本账户是同一个",IF(AND($L3135&lt;&gt;"内部转账",$M3135&lt;&gt;""),"△填了对方账户，但类别不是内部转账",IF($H3135&lt;0,"△这一笔之后该账户余额成负数了，核一下",""))))))))))))</f>
        <v/>
      </c>
    </row>
    <row r="3136">
      <c r="A3136" s="17">
        <f>IF($C3136="","",COUNTA($C$5:$C3136))</f>
        <v/>
      </c>
      <c r="B3136" s="20" t="n"/>
      <c r="C3136" s="18" t="n"/>
      <c r="D3136" s="18" t="n"/>
      <c r="E3136" s="26" t="n"/>
      <c r="F3136" s="19" t="n"/>
      <c r="G3136" s="19" t="n"/>
      <c r="H3136" s="27">
        <f>IF($C3136="","",ROUND(SUMIF(账户表,$C3136,账户期初)+SUMIFS($F$5:F3136,$C$5:C3136,$C3136)-SUMIFS($G$5:G3136,$C$5:C3136,$C3136),2))</f>
        <v/>
      </c>
      <c r="I3136" s="18" t="n"/>
      <c r="J3136" s="18" t="n"/>
      <c r="K3136" s="28">
        <f>IF($B3136="","",--TEXT($B3136,"yyyymm"))</f>
        <v/>
      </c>
      <c r="L3136" s="29">
        <f>IF($D3136="","",IFERROR(INDEX(类别属性,MATCH($D3136,类别表,0)),""))</f>
        <v/>
      </c>
      <c r="M3136" s="18" t="n"/>
      <c r="N3136" s="18" t="n"/>
      <c r="O3136" s="26" t="n"/>
      <c r="P3136" s="21">
        <f>IF($C3136="","",IF(ISNA(MATCH($C3136,账户表,0)),"※这个账户不在【基础资料】的账户档案里",IF($B3136="","※没填日期，这一笔不会进任何月份的报表",IF(AND($F3136&lt;&gt;"",$G3136&lt;&gt;""),"※收入和支出不能同时填",IF(AND(N($F3136)=0,N($G3136)=0),"※收入和支出都没填",IF(OR(N($F3136)&lt;0,N($G3136)&lt;0),"※金额不能填负数，方向反了就换一列填",IF($D3136="","※没填收支类别，分类报表会漏掉这一笔",IF(ISNA(MATCH($D3136,类别表,0)),"※收支类别不在【基础资料】的清单里",IF(AND($L3136="内部转账",$M3136=""),"△内部转账要在「对方账户」写上另一头",IF(AND($L3136="内部转账",$M3136=$C3136),"※对方账户跟本账户是同一个",IF(AND($L3136&lt;&gt;"内部转账",$M3136&lt;&gt;""),"△填了对方账户，但类别不是内部转账",IF($H3136&lt;0,"△这一笔之后该账户余额成负数了，核一下",""))))))))))))</f>
        <v/>
      </c>
    </row>
    <row r="3137">
      <c r="A3137" s="17">
        <f>IF($C3137="","",COUNTA($C$5:$C3137))</f>
        <v/>
      </c>
      <c r="B3137" s="20" t="n"/>
      <c r="C3137" s="18" t="n"/>
      <c r="D3137" s="18" t="n"/>
      <c r="E3137" s="26" t="n"/>
      <c r="F3137" s="19" t="n"/>
      <c r="G3137" s="19" t="n"/>
      <c r="H3137" s="27">
        <f>IF($C3137="","",ROUND(SUMIF(账户表,$C3137,账户期初)+SUMIFS($F$5:F3137,$C$5:C3137,$C3137)-SUMIFS($G$5:G3137,$C$5:C3137,$C3137),2))</f>
        <v/>
      </c>
      <c r="I3137" s="18" t="n"/>
      <c r="J3137" s="18" t="n"/>
      <c r="K3137" s="28">
        <f>IF($B3137="","",--TEXT($B3137,"yyyymm"))</f>
        <v/>
      </c>
      <c r="L3137" s="29">
        <f>IF($D3137="","",IFERROR(INDEX(类别属性,MATCH($D3137,类别表,0)),""))</f>
        <v/>
      </c>
      <c r="M3137" s="18" t="n"/>
      <c r="N3137" s="18" t="n"/>
      <c r="O3137" s="26" t="n"/>
      <c r="P3137" s="21">
        <f>IF($C3137="","",IF(ISNA(MATCH($C3137,账户表,0)),"※这个账户不在【基础资料】的账户档案里",IF($B3137="","※没填日期，这一笔不会进任何月份的报表",IF(AND($F3137&lt;&gt;"",$G3137&lt;&gt;""),"※收入和支出不能同时填",IF(AND(N($F3137)=0,N($G3137)=0),"※收入和支出都没填",IF(OR(N($F3137)&lt;0,N($G3137)&lt;0),"※金额不能填负数，方向反了就换一列填",IF($D3137="","※没填收支类别，分类报表会漏掉这一笔",IF(ISNA(MATCH($D3137,类别表,0)),"※收支类别不在【基础资料】的清单里",IF(AND($L3137="内部转账",$M3137=""),"△内部转账要在「对方账户」写上另一头",IF(AND($L3137="内部转账",$M3137=$C3137),"※对方账户跟本账户是同一个",IF(AND($L3137&lt;&gt;"内部转账",$M3137&lt;&gt;""),"△填了对方账户，但类别不是内部转账",IF($H3137&lt;0,"△这一笔之后该账户余额成负数了，核一下",""))))))))))))</f>
        <v/>
      </c>
    </row>
    <row r="3138">
      <c r="A3138" s="17">
        <f>IF($C3138="","",COUNTA($C$5:$C3138))</f>
        <v/>
      </c>
      <c r="B3138" s="20" t="n"/>
      <c r="C3138" s="18" t="n"/>
      <c r="D3138" s="18" t="n"/>
      <c r="E3138" s="26" t="n"/>
      <c r="F3138" s="19" t="n"/>
      <c r="G3138" s="19" t="n"/>
      <c r="H3138" s="27">
        <f>IF($C3138="","",ROUND(SUMIF(账户表,$C3138,账户期初)+SUMIFS($F$5:F3138,$C$5:C3138,$C3138)-SUMIFS($G$5:G3138,$C$5:C3138,$C3138),2))</f>
        <v/>
      </c>
      <c r="I3138" s="18" t="n"/>
      <c r="J3138" s="18" t="n"/>
      <c r="K3138" s="28">
        <f>IF($B3138="","",--TEXT($B3138,"yyyymm"))</f>
        <v/>
      </c>
      <c r="L3138" s="29">
        <f>IF($D3138="","",IFERROR(INDEX(类别属性,MATCH($D3138,类别表,0)),""))</f>
        <v/>
      </c>
      <c r="M3138" s="18" t="n"/>
      <c r="N3138" s="18" t="n"/>
      <c r="O3138" s="26" t="n"/>
      <c r="P3138" s="21">
        <f>IF($C3138="","",IF(ISNA(MATCH($C3138,账户表,0)),"※这个账户不在【基础资料】的账户档案里",IF($B3138="","※没填日期，这一笔不会进任何月份的报表",IF(AND($F3138&lt;&gt;"",$G3138&lt;&gt;""),"※收入和支出不能同时填",IF(AND(N($F3138)=0,N($G3138)=0),"※收入和支出都没填",IF(OR(N($F3138)&lt;0,N($G3138)&lt;0),"※金额不能填负数，方向反了就换一列填",IF($D3138="","※没填收支类别，分类报表会漏掉这一笔",IF(ISNA(MATCH($D3138,类别表,0)),"※收支类别不在【基础资料】的清单里",IF(AND($L3138="内部转账",$M3138=""),"△内部转账要在「对方账户」写上另一头",IF(AND($L3138="内部转账",$M3138=$C3138),"※对方账户跟本账户是同一个",IF(AND($L3138&lt;&gt;"内部转账",$M3138&lt;&gt;""),"△填了对方账户，但类别不是内部转账",IF($H3138&lt;0,"△这一笔之后该账户余额成负数了，核一下",""))))))))))))</f>
        <v/>
      </c>
    </row>
    <row r="3139">
      <c r="A3139" s="17">
        <f>IF($C3139="","",COUNTA($C$5:$C3139))</f>
        <v/>
      </c>
      <c r="B3139" s="20" t="n"/>
      <c r="C3139" s="18" t="n"/>
      <c r="D3139" s="18" t="n"/>
      <c r="E3139" s="26" t="n"/>
      <c r="F3139" s="19" t="n"/>
      <c r="G3139" s="19" t="n"/>
      <c r="H3139" s="27">
        <f>IF($C3139="","",ROUND(SUMIF(账户表,$C3139,账户期初)+SUMIFS($F$5:F3139,$C$5:C3139,$C3139)-SUMIFS($G$5:G3139,$C$5:C3139,$C3139),2))</f>
        <v/>
      </c>
      <c r="I3139" s="18" t="n"/>
      <c r="J3139" s="18" t="n"/>
      <c r="K3139" s="28">
        <f>IF($B3139="","",--TEXT($B3139,"yyyymm"))</f>
        <v/>
      </c>
      <c r="L3139" s="29">
        <f>IF($D3139="","",IFERROR(INDEX(类别属性,MATCH($D3139,类别表,0)),""))</f>
        <v/>
      </c>
      <c r="M3139" s="18" t="n"/>
      <c r="N3139" s="18" t="n"/>
      <c r="O3139" s="26" t="n"/>
      <c r="P3139" s="21">
        <f>IF($C3139="","",IF(ISNA(MATCH($C3139,账户表,0)),"※这个账户不在【基础资料】的账户档案里",IF($B3139="","※没填日期，这一笔不会进任何月份的报表",IF(AND($F3139&lt;&gt;"",$G3139&lt;&gt;""),"※收入和支出不能同时填",IF(AND(N($F3139)=0,N($G3139)=0),"※收入和支出都没填",IF(OR(N($F3139)&lt;0,N($G3139)&lt;0),"※金额不能填负数，方向反了就换一列填",IF($D3139="","※没填收支类别，分类报表会漏掉这一笔",IF(ISNA(MATCH($D3139,类别表,0)),"※收支类别不在【基础资料】的清单里",IF(AND($L3139="内部转账",$M3139=""),"△内部转账要在「对方账户」写上另一头",IF(AND($L3139="内部转账",$M3139=$C3139),"※对方账户跟本账户是同一个",IF(AND($L3139&lt;&gt;"内部转账",$M3139&lt;&gt;""),"△填了对方账户，但类别不是内部转账",IF($H3139&lt;0,"△这一笔之后该账户余额成负数了，核一下",""))))))))))))</f>
        <v/>
      </c>
    </row>
    <row r="3140">
      <c r="A3140" s="17">
        <f>IF($C3140="","",COUNTA($C$5:$C3140))</f>
        <v/>
      </c>
      <c r="B3140" s="20" t="n"/>
      <c r="C3140" s="18" t="n"/>
      <c r="D3140" s="18" t="n"/>
      <c r="E3140" s="26" t="n"/>
      <c r="F3140" s="19" t="n"/>
      <c r="G3140" s="19" t="n"/>
      <c r="H3140" s="27">
        <f>IF($C3140="","",ROUND(SUMIF(账户表,$C3140,账户期初)+SUMIFS($F$5:F3140,$C$5:C3140,$C3140)-SUMIFS($G$5:G3140,$C$5:C3140,$C3140),2))</f>
        <v/>
      </c>
      <c r="I3140" s="18" t="n"/>
      <c r="J3140" s="18" t="n"/>
      <c r="K3140" s="28">
        <f>IF($B3140="","",--TEXT($B3140,"yyyymm"))</f>
        <v/>
      </c>
      <c r="L3140" s="29">
        <f>IF($D3140="","",IFERROR(INDEX(类别属性,MATCH($D3140,类别表,0)),""))</f>
        <v/>
      </c>
      <c r="M3140" s="18" t="n"/>
      <c r="N3140" s="18" t="n"/>
      <c r="O3140" s="26" t="n"/>
      <c r="P3140" s="21">
        <f>IF($C3140="","",IF(ISNA(MATCH($C3140,账户表,0)),"※这个账户不在【基础资料】的账户档案里",IF($B3140="","※没填日期，这一笔不会进任何月份的报表",IF(AND($F3140&lt;&gt;"",$G3140&lt;&gt;""),"※收入和支出不能同时填",IF(AND(N($F3140)=0,N($G3140)=0),"※收入和支出都没填",IF(OR(N($F3140)&lt;0,N($G3140)&lt;0),"※金额不能填负数，方向反了就换一列填",IF($D3140="","※没填收支类别，分类报表会漏掉这一笔",IF(ISNA(MATCH($D3140,类别表,0)),"※收支类别不在【基础资料】的清单里",IF(AND($L3140="内部转账",$M3140=""),"△内部转账要在「对方账户」写上另一头",IF(AND($L3140="内部转账",$M3140=$C3140),"※对方账户跟本账户是同一个",IF(AND($L3140&lt;&gt;"内部转账",$M3140&lt;&gt;""),"△填了对方账户，但类别不是内部转账",IF($H3140&lt;0,"△这一笔之后该账户余额成负数了，核一下",""))))))))))))</f>
        <v/>
      </c>
    </row>
    <row r="3141">
      <c r="A3141" s="17">
        <f>IF($C3141="","",COUNTA($C$5:$C3141))</f>
        <v/>
      </c>
      <c r="B3141" s="20" t="n"/>
      <c r="C3141" s="18" t="n"/>
      <c r="D3141" s="18" t="n"/>
      <c r="E3141" s="26" t="n"/>
      <c r="F3141" s="19" t="n"/>
      <c r="G3141" s="19" t="n"/>
      <c r="H3141" s="27">
        <f>IF($C3141="","",ROUND(SUMIF(账户表,$C3141,账户期初)+SUMIFS($F$5:F3141,$C$5:C3141,$C3141)-SUMIFS($G$5:G3141,$C$5:C3141,$C3141),2))</f>
        <v/>
      </c>
      <c r="I3141" s="18" t="n"/>
      <c r="J3141" s="18" t="n"/>
      <c r="K3141" s="28">
        <f>IF($B3141="","",--TEXT($B3141,"yyyymm"))</f>
        <v/>
      </c>
      <c r="L3141" s="29">
        <f>IF($D3141="","",IFERROR(INDEX(类别属性,MATCH($D3141,类别表,0)),""))</f>
        <v/>
      </c>
      <c r="M3141" s="18" t="n"/>
      <c r="N3141" s="18" t="n"/>
      <c r="O3141" s="26" t="n"/>
      <c r="P3141" s="21">
        <f>IF($C3141="","",IF(ISNA(MATCH($C3141,账户表,0)),"※这个账户不在【基础资料】的账户档案里",IF($B3141="","※没填日期，这一笔不会进任何月份的报表",IF(AND($F3141&lt;&gt;"",$G3141&lt;&gt;""),"※收入和支出不能同时填",IF(AND(N($F3141)=0,N($G3141)=0),"※收入和支出都没填",IF(OR(N($F3141)&lt;0,N($G3141)&lt;0),"※金额不能填负数，方向反了就换一列填",IF($D3141="","※没填收支类别，分类报表会漏掉这一笔",IF(ISNA(MATCH($D3141,类别表,0)),"※收支类别不在【基础资料】的清单里",IF(AND($L3141="内部转账",$M3141=""),"△内部转账要在「对方账户」写上另一头",IF(AND($L3141="内部转账",$M3141=$C3141),"※对方账户跟本账户是同一个",IF(AND($L3141&lt;&gt;"内部转账",$M3141&lt;&gt;""),"△填了对方账户，但类别不是内部转账",IF($H3141&lt;0,"△这一笔之后该账户余额成负数了，核一下",""))))))))))))</f>
        <v/>
      </c>
    </row>
    <row r="3142">
      <c r="A3142" s="17">
        <f>IF($C3142="","",COUNTA($C$5:$C3142))</f>
        <v/>
      </c>
      <c r="B3142" s="20" t="n"/>
      <c r="C3142" s="18" t="n"/>
      <c r="D3142" s="18" t="n"/>
      <c r="E3142" s="26" t="n"/>
      <c r="F3142" s="19" t="n"/>
      <c r="G3142" s="19" t="n"/>
      <c r="H3142" s="27">
        <f>IF($C3142="","",ROUND(SUMIF(账户表,$C3142,账户期初)+SUMIFS($F$5:F3142,$C$5:C3142,$C3142)-SUMIFS($G$5:G3142,$C$5:C3142,$C3142),2))</f>
        <v/>
      </c>
      <c r="I3142" s="18" t="n"/>
      <c r="J3142" s="18" t="n"/>
      <c r="K3142" s="28">
        <f>IF($B3142="","",--TEXT($B3142,"yyyymm"))</f>
        <v/>
      </c>
      <c r="L3142" s="29">
        <f>IF($D3142="","",IFERROR(INDEX(类别属性,MATCH($D3142,类别表,0)),""))</f>
        <v/>
      </c>
      <c r="M3142" s="18" t="n"/>
      <c r="N3142" s="18" t="n"/>
      <c r="O3142" s="26" t="n"/>
      <c r="P3142" s="21">
        <f>IF($C3142="","",IF(ISNA(MATCH($C3142,账户表,0)),"※这个账户不在【基础资料】的账户档案里",IF($B3142="","※没填日期，这一笔不会进任何月份的报表",IF(AND($F3142&lt;&gt;"",$G3142&lt;&gt;""),"※收入和支出不能同时填",IF(AND(N($F3142)=0,N($G3142)=0),"※收入和支出都没填",IF(OR(N($F3142)&lt;0,N($G3142)&lt;0),"※金额不能填负数，方向反了就换一列填",IF($D3142="","※没填收支类别，分类报表会漏掉这一笔",IF(ISNA(MATCH($D3142,类别表,0)),"※收支类别不在【基础资料】的清单里",IF(AND($L3142="内部转账",$M3142=""),"△内部转账要在「对方账户」写上另一头",IF(AND($L3142="内部转账",$M3142=$C3142),"※对方账户跟本账户是同一个",IF(AND($L3142&lt;&gt;"内部转账",$M3142&lt;&gt;""),"△填了对方账户，但类别不是内部转账",IF($H3142&lt;0,"△这一笔之后该账户余额成负数了，核一下",""))))))))))))</f>
        <v/>
      </c>
    </row>
    <row r="3143">
      <c r="A3143" s="17">
        <f>IF($C3143="","",COUNTA($C$5:$C3143))</f>
        <v/>
      </c>
      <c r="B3143" s="20" t="n"/>
      <c r="C3143" s="18" t="n"/>
      <c r="D3143" s="18" t="n"/>
      <c r="E3143" s="26" t="n"/>
      <c r="F3143" s="19" t="n"/>
      <c r="G3143" s="19" t="n"/>
      <c r="H3143" s="27">
        <f>IF($C3143="","",ROUND(SUMIF(账户表,$C3143,账户期初)+SUMIFS($F$5:F3143,$C$5:C3143,$C3143)-SUMIFS($G$5:G3143,$C$5:C3143,$C3143),2))</f>
        <v/>
      </c>
      <c r="I3143" s="18" t="n"/>
      <c r="J3143" s="18" t="n"/>
      <c r="K3143" s="28">
        <f>IF($B3143="","",--TEXT($B3143,"yyyymm"))</f>
        <v/>
      </c>
      <c r="L3143" s="29">
        <f>IF($D3143="","",IFERROR(INDEX(类别属性,MATCH($D3143,类别表,0)),""))</f>
        <v/>
      </c>
      <c r="M3143" s="18" t="n"/>
      <c r="N3143" s="18" t="n"/>
      <c r="O3143" s="26" t="n"/>
      <c r="P3143" s="21">
        <f>IF($C3143="","",IF(ISNA(MATCH($C3143,账户表,0)),"※这个账户不在【基础资料】的账户档案里",IF($B3143="","※没填日期，这一笔不会进任何月份的报表",IF(AND($F3143&lt;&gt;"",$G3143&lt;&gt;""),"※收入和支出不能同时填",IF(AND(N($F3143)=0,N($G3143)=0),"※收入和支出都没填",IF(OR(N($F3143)&lt;0,N($G3143)&lt;0),"※金额不能填负数，方向反了就换一列填",IF($D3143="","※没填收支类别，分类报表会漏掉这一笔",IF(ISNA(MATCH($D3143,类别表,0)),"※收支类别不在【基础资料】的清单里",IF(AND($L3143="内部转账",$M3143=""),"△内部转账要在「对方账户」写上另一头",IF(AND($L3143="内部转账",$M3143=$C3143),"※对方账户跟本账户是同一个",IF(AND($L3143&lt;&gt;"内部转账",$M3143&lt;&gt;""),"△填了对方账户，但类别不是内部转账",IF($H3143&lt;0,"△这一笔之后该账户余额成负数了，核一下",""))))))))))))</f>
        <v/>
      </c>
    </row>
    <row r="3144">
      <c r="A3144" s="17">
        <f>IF($C3144="","",COUNTA($C$5:$C3144))</f>
        <v/>
      </c>
      <c r="B3144" s="20" t="n"/>
      <c r="C3144" s="18" t="n"/>
      <c r="D3144" s="18" t="n"/>
      <c r="E3144" s="26" t="n"/>
      <c r="F3144" s="19" t="n"/>
      <c r="G3144" s="19" t="n"/>
      <c r="H3144" s="27">
        <f>IF($C3144="","",ROUND(SUMIF(账户表,$C3144,账户期初)+SUMIFS($F$5:F3144,$C$5:C3144,$C3144)-SUMIFS($G$5:G3144,$C$5:C3144,$C3144),2))</f>
        <v/>
      </c>
      <c r="I3144" s="18" t="n"/>
      <c r="J3144" s="18" t="n"/>
      <c r="K3144" s="28">
        <f>IF($B3144="","",--TEXT($B3144,"yyyymm"))</f>
        <v/>
      </c>
      <c r="L3144" s="29">
        <f>IF($D3144="","",IFERROR(INDEX(类别属性,MATCH($D3144,类别表,0)),""))</f>
        <v/>
      </c>
      <c r="M3144" s="18" t="n"/>
      <c r="N3144" s="18" t="n"/>
      <c r="O3144" s="26" t="n"/>
      <c r="P3144" s="21">
        <f>IF($C3144="","",IF(ISNA(MATCH($C3144,账户表,0)),"※这个账户不在【基础资料】的账户档案里",IF($B3144="","※没填日期，这一笔不会进任何月份的报表",IF(AND($F3144&lt;&gt;"",$G3144&lt;&gt;""),"※收入和支出不能同时填",IF(AND(N($F3144)=0,N($G3144)=0),"※收入和支出都没填",IF(OR(N($F3144)&lt;0,N($G3144)&lt;0),"※金额不能填负数，方向反了就换一列填",IF($D3144="","※没填收支类别，分类报表会漏掉这一笔",IF(ISNA(MATCH($D3144,类别表,0)),"※收支类别不在【基础资料】的清单里",IF(AND($L3144="内部转账",$M3144=""),"△内部转账要在「对方账户」写上另一头",IF(AND($L3144="内部转账",$M3144=$C3144),"※对方账户跟本账户是同一个",IF(AND($L3144&lt;&gt;"内部转账",$M3144&lt;&gt;""),"△填了对方账户，但类别不是内部转账",IF($H3144&lt;0,"△这一笔之后该账户余额成负数了，核一下",""))))))))))))</f>
        <v/>
      </c>
    </row>
    <row r="3145">
      <c r="A3145" s="17">
        <f>IF($C3145="","",COUNTA($C$5:$C3145))</f>
        <v/>
      </c>
      <c r="B3145" s="20" t="n"/>
      <c r="C3145" s="18" t="n"/>
      <c r="D3145" s="18" t="n"/>
      <c r="E3145" s="26" t="n"/>
      <c r="F3145" s="19" t="n"/>
      <c r="G3145" s="19" t="n"/>
      <c r="H3145" s="27">
        <f>IF($C3145="","",ROUND(SUMIF(账户表,$C3145,账户期初)+SUMIFS($F$5:F3145,$C$5:C3145,$C3145)-SUMIFS($G$5:G3145,$C$5:C3145,$C3145),2))</f>
        <v/>
      </c>
      <c r="I3145" s="18" t="n"/>
      <c r="J3145" s="18" t="n"/>
      <c r="K3145" s="28">
        <f>IF($B3145="","",--TEXT($B3145,"yyyymm"))</f>
        <v/>
      </c>
      <c r="L3145" s="29">
        <f>IF($D3145="","",IFERROR(INDEX(类别属性,MATCH($D3145,类别表,0)),""))</f>
        <v/>
      </c>
      <c r="M3145" s="18" t="n"/>
      <c r="N3145" s="18" t="n"/>
      <c r="O3145" s="26" t="n"/>
      <c r="P3145" s="21">
        <f>IF($C3145="","",IF(ISNA(MATCH($C3145,账户表,0)),"※这个账户不在【基础资料】的账户档案里",IF($B3145="","※没填日期，这一笔不会进任何月份的报表",IF(AND($F3145&lt;&gt;"",$G3145&lt;&gt;""),"※收入和支出不能同时填",IF(AND(N($F3145)=0,N($G3145)=0),"※收入和支出都没填",IF(OR(N($F3145)&lt;0,N($G3145)&lt;0),"※金额不能填负数，方向反了就换一列填",IF($D3145="","※没填收支类别，分类报表会漏掉这一笔",IF(ISNA(MATCH($D3145,类别表,0)),"※收支类别不在【基础资料】的清单里",IF(AND($L3145="内部转账",$M3145=""),"△内部转账要在「对方账户」写上另一头",IF(AND($L3145="内部转账",$M3145=$C3145),"※对方账户跟本账户是同一个",IF(AND($L3145&lt;&gt;"内部转账",$M3145&lt;&gt;""),"△填了对方账户，但类别不是内部转账",IF($H3145&lt;0,"△这一笔之后该账户余额成负数了，核一下",""))))))))))))</f>
        <v/>
      </c>
    </row>
    <row r="3146">
      <c r="A3146" s="17">
        <f>IF($C3146="","",COUNTA($C$5:$C3146))</f>
        <v/>
      </c>
      <c r="B3146" s="20" t="n"/>
      <c r="C3146" s="18" t="n"/>
      <c r="D3146" s="18" t="n"/>
      <c r="E3146" s="26" t="n"/>
      <c r="F3146" s="19" t="n"/>
      <c r="G3146" s="19" t="n"/>
      <c r="H3146" s="27">
        <f>IF($C3146="","",ROUND(SUMIF(账户表,$C3146,账户期初)+SUMIFS($F$5:F3146,$C$5:C3146,$C3146)-SUMIFS($G$5:G3146,$C$5:C3146,$C3146),2))</f>
        <v/>
      </c>
      <c r="I3146" s="18" t="n"/>
      <c r="J3146" s="18" t="n"/>
      <c r="K3146" s="28">
        <f>IF($B3146="","",--TEXT($B3146,"yyyymm"))</f>
        <v/>
      </c>
      <c r="L3146" s="29">
        <f>IF($D3146="","",IFERROR(INDEX(类别属性,MATCH($D3146,类别表,0)),""))</f>
        <v/>
      </c>
      <c r="M3146" s="18" t="n"/>
      <c r="N3146" s="18" t="n"/>
      <c r="O3146" s="26" t="n"/>
      <c r="P3146" s="21">
        <f>IF($C3146="","",IF(ISNA(MATCH($C3146,账户表,0)),"※这个账户不在【基础资料】的账户档案里",IF($B3146="","※没填日期，这一笔不会进任何月份的报表",IF(AND($F3146&lt;&gt;"",$G3146&lt;&gt;""),"※收入和支出不能同时填",IF(AND(N($F3146)=0,N($G3146)=0),"※收入和支出都没填",IF(OR(N($F3146)&lt;0,N($G3146)&lt;0),"※金额不能填负数，方向反了就换一列填",IF($D3146="","※没填收支类别，分类报表会漏掉这一笔",IF(ISNA(MATCH($D3146,类别表,0)),"※收支类别不在【基础资料】的清单里",IF(AND($L3146="内部转账",$M3146=""),"△内部转账要在「对方账户」写上另一头",IF(AND($L3146="内部转账",$M3146=$C3146),"※对方账户跟本账户是同一个",IF(AND($L3146&lt;&gt;"内部转账",$M3146&lt;&gt;""),"△填了对方账户，但类别不是内部转账",IF($H3146&lt;0,"△这一笔之后该账户余额成负数了，核一下",""))))))))))))</f>
        <v/>
      </c>
    </row>
    <row r="3147">
      <c r="A3147" s="17">
        <f>IF($C3147="","",COUNTA($C$5:$C3147))</f>
        <v/>
      </c>
      <c r="B3147" s="20" t="n"/>
      <c r="C3147" s="18" t="n"/>
      <c r="D3147" s="18" t="n"/>
      <c r="E3147" s="26" t="n"/>
      <c r="F3147" s="19" t="n"/>
      <c r="G3147" s="19" t="n"/>
      <c r="H3147" s="27">
        <f>IF($C3147="","",ROUND(SUMIF(账户表,$C3147,账户期初)+SUMIFS($F$5:F3147,$C$5:C3147,$C3147)-SUMIFS($G$5:G3147,$C$5:C3147,$C3147),2))</f>
        <v/>
      </c>
      <c r="I3147" s="18" t="n"/>
      <c r="J3147" s="18" t="n"/>
      <c r="K3147" s="28">
        <f>IF($B3147="","",--TEXT($B3147,"yyyymm"))</f>
        <v/>
      </c>
      <c r="L3147" s="29">
        <f>IF($D3147="","",IFERROR(INDEX(类别属性,MATCH($D3147,类别表,0)),""))</f>
        <v/>
      </c>
      <c r="M3147" s="18" t="n"/>
      <c r="N3147" s="18" t="n"/>
      <c r="O3147" s="26" t="n"/>
      <c r="P3147" s="21">
        <f>IF($C3147="","",IF(ISNA(MATCH($C3147,账户表,0)),"※这个账户不在【基础资料】的账户档案里",IF($B3147="","※没填日期，这一笔不会进任何月份的报表",IF(AND($F3147&lt;&gt;"",$G3147&lt;&gt;""),"※收入和支出不能同时填",IF(AND(N($F3147)=0,N($G3147)=0),"※收入和支出都没填",IF(OR(N($F3147)&lt;0,N($G3147)&lt;0),"※金额不能填负数，方向反了就换一列填",IF($D3147="","※没填收支类别，分类报表会漏掉这一笔",IF(ISNA(MATCH($D3147,类别表,0)),"※收支类别不在【基础资料】的清单里",IF(AND($L3147="内部转账",$M3147=""),"△内部转账要在「对方账户」写上另一头",IF(AND($L3147="内部转账",$M3147=$C3147),"※对方账户跟本账户是同一个",IF(AND($L3147&lt;&gt;"内部转账",$M3147&lt;&gt;""),"△填了对方账户，但类别不是内部转账",IF($H3147&lt;0,"△这一笔之后该账户余额成负数了，核一下",""))))))))))))</f>
        <v/>
      </c>
    </row>
    <row r="3148">
      <c r="A3148" s="17">
        <f>IF($C3148="","",COUNTA($C$5:$C3148))</f>
        <v/>
      </c>
      <c r="B3148" s="20" t="n"/>
      <c r="C3148" s="18" t="n"/>
      <c r="D3148" s="18" t="n"/>
      <c r="E3148" s="26" t="n"/>
      <c r="F3148" s="19" t="n"/>
      <c r="G3148" s="19" t="n"/>
      <c r="H3148" s="27">
        <f>IF($C3148="","",ROUND(SUMIF(账户表,$C3148,账户期初)+SUMIFS($F$5:F3148,$C$5:C3148,$C3148)-SUMIFS($G$5:G3148,$C$5:C3148,$C3148),2))</f>
        <v/>
      </c>
      <c r="I3148" s="18" t="n"/>
      <c r="J3148" s="18" t="n"/>
      <c r="K3148" s="28">
        <f>IF($B3148="","",--TEXT($B3148,"yyyymm"))</f>
        <v/>
      </c>
      <c r="L3148" s="29">
        <f>IF($D3148="","",IFERROR(INDEX(类别属性,MATCH($D3148,类别表,0)),""))</f>
        <v/>
      </c>
      <c r="M3148" s="18" t="n"/>
      <c r="N3148" s="18" t="n"/>
      <c r="O3148" s="26" t="n"/>
      <c r="P3148" s="21">
        <f>IF($C3148="","",IF(ISNA(MATCH($C3148,账户表,0)),"※这个账户不在【基础资料】的账户档案里",IF($B3148="","※没填日期，这一笔不会进任何月份的报表",IF(AND($F3148&lt;&gt;"",$G3148&lt;&gt;""),"※收入和支出不能同时填",IF(AND(N($F3148)=0,N($G3148)=0),"※收入和支出都没填",IF(OR(N($F3148)&lt;0,N($G3148)&lt;0),"※金额不能填负数，方向反了就换一列填",IF($D3148="","※没填收支类别，分类报表会漏掉这一笔",IF(ISNA(MATCH($D3148,类别表,0)),"※收支类别不在【基础资料】的清单里",IF(AND($L3148="内部转账",$M3148=""),"△内部转账要在「对方账户」写上另一头",IF(AND($L3148="内部转账",$M3148=$C3148),"※对方账户跟本账户是同一个",IF(AND($L3148&lt;&gt;"内部转账",$M3148&lt;&gt;""),"△填了对方账户，但类别不是内部转账",IF($H3148&lt;0,"△这一笔之后该账户余额成负数了，核一下",""))))))))))))</f>
        <v/>
      </c>
    </row>
    <row r="3149">
      <c r="A3149" s="17">
        <f>IF($C3149="","",COUNTA($C$5:$C3149))</f>
        <v/>
      </c>
      <c r="B3149" s="20" t="n"/>
      <c r="C3149" s="18" t="n"/>
      <c r="D3149" s="18" t="n"/>
      <c r="E3149" s="26" t="n"/>
      <c r="F3149" s="19" t="n"/>
      <c r="G3149" s="19" t="n"/>
      <c r="H3149" s="27">
        <f>IF($C3149="","",ROUND(SUMIF(账户表,$C3149,账户期初)+SUMIFS($F$5:F3149,$C$5:C3149,$C3149)-SUMIFS($G$5:G3149,$C$5:C3149,$C3149),2))</f>
        <v/>
      </c>
      <c r="I3149" s="18" t="n"/>
      <c r="J3149" s="18" t="n"/>
      <c r="K3149" s="28">
        <f>IF($B3149="","",--TEXT($B3149,"yyyymm"))</f>
        <v/>
      </c>
      <c r="L3149" s="29">
        <f>IF($D3149="","",IFERROR(INDEX(类别属性,MATCH($D3149,类别表,0)),""))</f>
        <v/>
      </c>
      <c r="M3149" s="18" t="n"/>
      <c r="N3149" s="18" t="n"/>
      <c r="O3149" s="26" t="n"/>
      <c r="P3149" s="21">
        <f>IF($C3149="","",IF(ISNA(MATCH($C3149,账户表,0)),"※这个账户不在【基础资料】的账户档案里",IF($B3149="","※没填日期，这一笔不会进任何月份的报表",IF(AND($F3149&lt;&gt;"",$G3149&lt;&gt;""),"※收入和支出不能同时填",IF(AND(N($F3149)=0,N($G3149)=0),"※收入和支出都没填",IF(OR(N($F3149)&lt;0,N($G3149)&lt;0),"※金额不能填负数，方向反了就换一列填",IF($D3149="","※没填收支类别，分类报表会漏掉这一笔",IF(ISNA(MATCH($D3149,类别表,0)),"※收支类别不在【基础资料】的清单里",IF(AND($L3149="内部转账",$M3149=""),"△内部转账要在「对方账户」写上另一头",IF(AND($L3149="内部转账",$M3149=$C3149),"※对方账户跟本账户是同一个",IF(AND($L3149&lt;&gt;"内部转账",$M3149&lt;&gt;""),"△填了对方账户，但类别不是内部转账",IF($H3149&lt;0,"△这一笔之后该账户余额成负数了，核一下",""))))))))))))</f>
        <v/>
      </c>
    </row>
    <row r="3150">
      <c r="A3150" s="17">
        <f>IF($C3150="","",COUNTA($C$5:$C3150))</f>
        <v/>
      </c>
      <c r="B3150" s="20" t="n"/>
      <c r="C3150" s="18" t="n"/>
      <c r="D3150" s="18" t="n"/>
      <c r="E3150" s="26" t="n"/>
      <c r="F3150" s="19" t="n"/>
      <c r="G3150" s="19" t="n"/>
      <c r="H3150" s="27">
        <f>IF($C3150="","",ROUND(SUMIF(账户表,$C3150,账户期初)+SUMIFS($F$5:F3150,$C$5:C3150,$C3150)-SUMIFS($G$5:G3150,$C$5:C3150,$C3150),2))</f>
        <v/>
      </c>
      <c r="I3150" s="18" t="n"/>
      <c r="J3150" s="18" t="n"/>
      <c r="K3150" s="28">
        <f>IF($B3150="","",--TEXT($B3150,"yyyymm"))</f>
        <v/>
      </c>
      <c r="L3150" s="29">
        <f>IF($D3150="","",IFERROR(INDEX(类别属性,MATCH($D3150,类别表,0)),""))</f>
        <v/>
      </c>
      <c r="M3150" s="18" t="n"/>
      <c r="N3150" s="18" t="n"/>
      <c r="O3150" s="26" t="n"/>
      <c r="P3150" s="21">
        <f>IF($C3150="","",IF(ISNA(MATCH($C3150,账户表,0)),"※这个账户不在【基础资料】的账户档案里",IF($B3150="","※没填日期，这一笔不会进任何月份的报表",IF(AND($F3150&lt;&gt;"",$G3150&lt;&gt;""),"※收入和支出不能同时填",IF(AND(N($F3150)=0,N($G3150)=0),"※收入和支出都没填",IF(OR(N($F3150)&lt;0,N($G3150)&lt;0),"※金额不能填负数，方向反了就换一列填",IF($D3150="","※没填收支类别，分类报表会漏掉这一笔",IF(ISNA(MATCH($D3150,类别表,0)),"※收支类别不在【基础资料】的清单里",IF(AND($L3150="内部转账",$M3150=""),"△内部转账要在「对方账户」写上另一头",IF(AND($L3150="内部转账",$M3150=$C3150),"※对方账户跟本账户是同一个",IF(AND($L3150&lt;&gt;"内部转账",$M3150&lt;&gt;""),"△填了对方账户，但类别不是内部转账",IF($H3150&lt;0,"△这一笔之后该账户余额成负数了，核一下",""))))))))))))</f>
        <v/>
      </c>
    </row>
    <row r="3151">
      <c r="A3151" s="17">
        <f>IF($C3151="","",COUNTA($C$5:$C3151))</f>
        <v/>
      </c>
      <c r="B3151" s="20" t="n"/>
      <c r="C3151" s="18" t="n"/>
      <c r="D3151" s="18" t="n"/>
      <c r="E3151" s="26" t="n"/>
      <c r="F3151" s="19" t="n"/>
      <c r="G3151" s="19" t="n"/>
      <c r="H3151" s="27">
        <f>IF($C3151="","",ROUND(SUMIF(账户表,$C3151,账户期初)+SUMIFS($F$5:F3151,$C$5:C3151,$C3151)-SUMIFS($G$5:G3151,$C$5:C3151,$C3151),2))</f>
        <v/>
      </c>
      <c r="I3151" s="18" t="n"/>
      <c r="J3151" s="18" t="n"/>
      <c r="K3151" s="28">
        <f>IF($B3151="","",--TEXT($B3151,"yyyymm"))</f>
        <v/>
      </c>
      <c r="L3151" s="29">
        <f>IF($D3151="","",IFERROR(INDEX(类别属性,MATCH($D3151,类别表,0)),""))</f>
        <v/>
      </c>
      <c r="M3151" s="18" t="n"/>
      <c r="N3151" s="18" t="n"/>
      <c r="O3151" s="26" t="n"/>
      <c r="P3151" s="21">
        <f>IF($C3151="","",IF(ISNA(MATCH($C3151,账户表,0)),"※这个账户不在【基础资料】的账户档案里",IF($B3151="","※没填日期，这一笔不会进任何月份的报表",IF(AND($F3151&lt;&gt;"",$G3151&lt;&gt;""),"※收入和支出不能同时填",IF(AND(N($F3151)=0,N($G3151)=0),"※收入和支出都没填",IF(OR(N($F3151)&lt;0,N($G3151)&lt;0),"※金额不能填负数，方向反了就换一列填",IF($D3151="","※没填收支类别，分类报表会漏掉这一笔",IF(ISNA(MATCH($D3151,类别表,0)),"※收支类别不在【基础资料】的清单里",IF(AND($L3151="内部转账",$M3151=""),"△内部转账要在「对方账户」写上另一头",IF(AND($L3151="内部转账",$M3151=$C3151),"※对方账户跟本账户是同一个",IF(AND($L3151&lt;&gt;"内部转账",$M3151&lt;&gt;""),"△填了对方账户，但类别不是内部转账",IF($H3151&lt;0,"△这一笔之后该账户余额成负数了，核一下",""))))))))))))</f>
        <v/>
      </c>
    </row>
    <row r="3152">
      <c r="A3152" s="17">
        <f>IF($C3152="","",COUNTA($C$5:$C3152))</f>
        <v/>
      </c>
      <c r="B3152" s="20" t="n"/>
      <c r="C3152" s="18" t="n"/>
      <c r="D3152" s="18" t="n"/>
      <c r="E3152" s="26" t="n"/>
      <c r="F3152" s="19" t="n"/>
      <c r="G3152" s="19" t="n"/>
      <c r="H3152" s="27">
        <f>IF($C3152="","",ROUND(SUMIF(账户表,$C3152,账户期初)+SUMIFS($F$5:F3152,$C$5:C3152,$C3152)-SUMIFS($G$5:G3152,$C$5:C3152,$C3152),2))</f>
        <v/>
      </c>
      <c r="I3152" s="18" t="n"/>
      <c r="J3152" s="18" t="n"/>
      <c r="K3152" s="28">
        <f>IF($B3152="","",--TEXT($B3152,"yyyymm"))</f>
        <v/>
      </c>
      <c r="L3152" s="29">
        <f>IF($D3152="","",IFERROR(INDEX(类别属性,MATCH($D3152,类别表,0)),""))</f>
        <v/>
      </c>
      <c r="M3152" s="18" t="n"/>
      <c r="N3152" s="18" t="n"/>
      <c r="O3152" s="26" t="n"/>
      <c r="P3152" s="21">
        <f>IF($C3152="","",IF(ISNA(MATCH($C3152,账户表,0)),"※这个账户不在【基础资料】的账户档案里",IF($B3152="","※没填日期，这一笔不会进任何月份的报表",IF(AND($F3152&lt;&gt;"",$G3152&lt;&gt;""),"※收入和支出不能同时填",IF(AND(N($F3152)=0,N($G3152)=0),"※收入和支出都没填",IF(OR(N($F3152)&lt;0,N($G3152)&lt;0),"※金额不能填负数，方向反了就换一列填",IF($D3152="","※没填收支类别，分类报表会漏掉这一笔",IF(ISNA(MATCH($D3152,类别表,0)),"※收支类别不在【基础资料】的清单里",IF(AND($L3152="内部转账",$M3152=""),"△内部转账要在「对方账户」写上另一头",IF(AND($L3152="内部转账",$M3152=$C3152),"※对方账户跟本账户是同一个",IF(AND($L3152&lt;&gt;"内部转账",$M3152&lt;&gt;""),"△填了对方账户，但类别不是内部转账",IF($H3152&lt;0,"△这一笔之后该账户余额成负数了，核一下",""))))))))))))</f>
        <v/>
      </c>
    </row>
    <row r="3153">
      <c r="A3153" s="17">
        <f>IF($C3153="","",COUNTA($C$5:$C3153))</f>
        <v/>
      </c>
      <c r="B3153" s="20" t="n"/>
      <c r="C3153" s="18" t="n"/>
      <c r="D3153" s="18" t="n"/>
      <c r="E3153" s="26" t="n"/>
      <c r="F3153" s="19" t="n"/>
      <c r="G3153" s="19" t="n"/>
      <c r="H3153" s="27">
        <f>IF($C3153="","",ROUND(SUMIF(账户表,$C3153,账户期初)+SUMIFS($F$5:F3153,$C$5:C3153,$C3153)-SUMIFS($G$5:G3153,$C$5:C3153,$C3153),2))</f>
        <v/>
      </c>
      <c r="I3153" s="18" t="n"/>
      <c r="J3153" s="18" t="n"/>
      <c r="K3153" s="28">
        <f>IF($B3153="","",--TEXT($B3153,"yyyymm"))</f>
        <v/>
      </c>
      <c r="L3153" s="29">
        <f>IF($D3153="","",IFERROR(INDEX(类别属性,MATCH($D3153,类别表,0)),""))</f>
        <v/>
      </c>
      <c r="M3153" s="18" t="n"/>
      <c r="N3153" s="18" t="n"/>
      <c r="O3153" s="26" t="n"/>
      <c r="P3153" s="21">
        <f>IF($C3153="","",IF(ISNA(MATCH($C3153,账户表,0)),"※这个账户不在【基础资料】的账户档案里",IF($B3153="","※没填日期，这一笔不会进任何月份的报表",IF(AND($F3153&lt;&gt;"",$G3153&lt;&gt;""),"※收入和支出不能同时填",IF(AND(N($F3153)=0,N($G3153)=0),"※收入和支出都没填",IF(OR(N($F3153)&lt;0,N($G3153)&lt;0),"※金额不能填负数，方向反了就换一列填",IF($D3153="","※没填收支类别，分类报表会漏掉这一笔",IF(ISNA(MATCH($D3153,类别表,0)),"※收支类别不在【基础资料】的清单里",IF(AND($L3153="内部转账",$M3153=""),"△内部转账要在「对方账户」写上另一头",IF(AND($L3153="内部转账",$M3153=$C3153),"※对方账户跟本账户是同一个",IF(AND($L3153&lt;&gt;"内部转账",$M3153&lt;&gt;""),"△填了对方账户，但类别不是内部转账",IF($H3153&lt;0,"△这一笔之后该账户余额成负数了，核一下",""))))))))))))</f>
        <v/>
      </c>
    </row>
    <row r="3154">
      <c r="A3154" s="17">
        <f>IF($C3154="","",COUNTA($C$5:$C3154))</f>
        <v/>
      </c>
      <c r="B3154" s="20" t="n"/>
      <c r="C3154" s="18" t="n"/>
      <c r="D3154" s="18" t="n"/>
      <c r="E3154" s="26" t="n"/>
      <c r="F3154" s="19" t="n"/>
      <c r="G3154" s="19" t="n"/>
      <c r="H3154" s="27">
        <f>IF($C3154="","",ROUND(SUMIF(账户表,$C3154,账户期初)+SUMIFS($F$5:F3154,$C$5:C3154,$C3154)-SUMIFS($G$5:G3154,$C$5:C3154,$C3154),2))</f>
        <v/>
      </c>
      <c r="I3154" s="18" t="n"/>
      <c r="J3154" s="18" t="n"/>
      <c r="K3154" s="28">
        <f>IF($B3154="","",--TEXT($B3154,"yyyymm"))</f>
        <v/>
      </c>
      <c r="L3154" s="29">
        <f>IF($D3154="","",IFERROR(INDEX(类别属性,MATCH($D3154,类别表,0)),""))</f>
        <v/>
      </c>
      <c r="M3154" s="18" t="n"/>
      <c r="N3154" s="18" t="n"/>
      <c r="O3154" s="26" t="n"/>
      <c r="P3154" s="21">
        <f>IF($C3154="","",IF(ISNA(MATCH($C3154,账户表,0)),"※这个账户不在【基础资料】的账户档案里",IF($B3154="","※没填日期，这一笔不会进任何月份的报表",IF(AND($F3154&lt;&gt;"",$G3154&lt;&gt;""),"※收入和支出不能同时填",IF(AND(N($F3154)=0,N($G3154)=0),"※收入和支出都没填",IF(OR(N($F3154)&lt;0,N($G3154)&lt;0),"※金额不能填负数，方向反了就换一列填",IF($D3154="","※没填收支类别，分类报表会漏掉这一笔",IF(ISNA(MATCH($D3154,类别表,0)),"※收支类别不在【基础资料】的清单里",IF(AND($L3154="内部转账",$M3154=""),"△内部转账要在「对方账户」写上另一头",IF(AND($L3154="内部转账",$M3154=$C3154),"※对方账户跟本账户是同一个",IF(AND($L3154&lt;&gt;"内部转账",$M3154&lt;&gt;""),"△填了对方账户，但类别不是内部转账",IF($H3154&lt;0,"△这一笔之后该账户余额成负数了，核一下",""))))))))))))</f>
        <v/>
      </c>
    </row>
    <row r="3155">
      <c r="A3155" s="17">
        <f>IF($C3155="","",COUNTA($C$5:$C3155))</f>
        <v/>
      </c>
      <c r="B3155" s="20" t="n"/>
      <c r="C3155" s="18" t="n"/>
      <c r="D3155" s="18" t="n"/>
      <c r="E3155" s="26" t="n"/>
      <c r="F3155" s="19" t="n"/>
      <c r="G3155" s="19" t="n"/>
      <c r="H3155" s="27">
        <f>IF($C3155="","",ROUND(SUMIF(账户表,$C3155,账户期初)+SUMIFS($F$5:F3155,$C$5:C3155,$C3155)-SUMIFS($G$5:G3155,$C$5:C3155,$C3155),2))</f>
        <v/>
      </c>
      <c r="I3155" s="18" t="n"/>
      <c r="J3155" s="18" t="n"/>
      <c r="K3155" s="28">
        <f>IF($B3155="","",--TEXT($B3155,"yyyymm"))</f>
        <v/>
      </c>
      <c r="L3155" s="29">
        <f>IF($D3155="","",IFERROR(INDEX(类别属性,MATCH($D3155,类别表,0)),""))</f>
        <v/>
      </c>
      <c r="M3155" s="18" t="n"/>
      <c r="N3155" s="18" t="n"/>
      <c r="O3155" s="26" t="n"/>
      <c r="P3155" s="21">
        <f>IF($C3155="","",IF(ISNA(MATCH($C3155,账户表,0)),"※这个账户不在【基础资料】的账户档案里",IF($B3155="","※没填日期，这一笔不会进任何月份的报表",IF(AND($F3155&lt;&gt;"",$G3155&lt;&gt;""),"※收入和支出不能同时填",IF(AND(N($F3155)=0,N($G3155)=0),"※收入和支出都没填",IF(OR(N($F3155)&lt;0,N($G3155)&lt;0),"※金额不能填负数，方向反了就换一列填",IF($D3155="","※没填收支类别，分类报表会漏掉这一笔",IF(ISNA(MATCH($D3155,类别表,0)),"※收支类别不在【基础资料】的清单里",IF(AND($L3155="内部转账",$M3155=""),"△内部转账要在「对方账户」写上另一头",IF(AND($L3155="内部转账",$M3155=$C3155),"※对方账户跟本账户是同一个",IF(AND($L3155&lt;&gt;"内部转账",$M3155&lt;&gt;""),"△填了对方账户，但类别不是内部转账",IF($H3155&lt;0,"△这一笔之后该账户余额成负数了，核一下",""))))))))))))</f>
        <v/>
      </c>
    </row>
    <row r="3156">
      <c r="A3156" s="17">
        <f>IF($C3156="","",COUNTA($C$5:$C3156))</f>
        <v/>
      </c>
      <c r="B3156" s="20" t="n"/>
      <c r="C3156" s="18" t="n"/>
      <c r="D3156" s="18" t="n"/>
      <c r="E3156" s="26" t="n"/>
      <c r="F3156" s="19" t="n"/>
      <c r="G3156" s="19" t="n"/>
      <c r="H3156" s="27">
        <f>IF($C3156="","",ROUND(SUMIF(账户表,$C3156,账户期初)+SUMIFS($F$5:F3156,$C$5:C3156,$C3156)-SUMIFS($G$5:G3156,$C$5:C3156,$C3156),2))</f>
        <v/>
      </c>
      <c r="I3156" s="18" t="n"/>
      <c r="J3156" s="18" t="n"/>
      <c r="K3156" s="28">
        <f>IF($B3156="","",--TEXT($B3156,"yyyymm"))</f>
        <v/>
      </c>
      <c r="L3156" s="29">
        <f>IF($D3156="","",IFERROR(INDEX(类别属性,MATCH($D3156,类别表,0)),""))</f>
        <v/>
      </c>
      <c r="M3156" s="18" t="n"/>
      <c r="N3156" s="18" t="n"/>
      <c r="O3156" s="26" t="n"/>
      <c r="P3156" s="21">
        <f>IF($C3156="","",IF(ISNA(MATCH($C3156,账户表,0)),"※这个账户不在【基础资料】的账户档案里",IF($B3156="","※没填日期，这一笔不会进任何月份的报表",IF(AND($F3156&lt;&gt;"",$G3156&lt;&gt;""),"※收入和支出不能同时填",IF(AND(N($F3156)=0,N($G3156)=0),"※收入和支出都没填",IF(OR(N($F3156)&lt;0,N($G3156)&lt;0),"※金额不能填负数，方向反了就换一列填",IF($D3156="","※没填收支类别，分类报表会漏掉这一笔",IF(ISNA(MATCH($D3156,类别表,0)),"※收支类别不在【基础资料】的清单里",IF(AND($L3156="内部转账",$M3156=""),"△内部转账要在「对方账户」写上另一头",IF(AND($L3156="内部转账",$M3156=$C3156),"※对方账户跟本账户是同一个",IF(AND($L3156&lt;&gt;"内部转账",$M3156&lt;&gt;""),"△填了对方账户，但类别不是内部转账",IF($H3156&lt;0,"△这一笔之后该账户余额成负数了，核一下",""))))))))))))</f>
        <v/>
      </c>
    </row>
    <row r="3157">
      <c r="A3157" s="17">
        <f>IF($C3157="","",COUNTA($C$5:$C3157))</f>
        <v/>
      </c>
      <c r="B3157" s="20" t="n"/>
      <c r="C3157" s="18" t="n"/>
      <c r="D3157" s="18" t="n"/>
      <c r="E3157" s="26" t="n"/>
      <c r="F3157" s="19" t="n"/>
      <c r="G3157" s="19" t="n"/>
      <c r="H3157" s="27">
        <f>IF($C3157="","",ROUND(SUMIF(账户表,$C3157,账户期初)+SUMIFS($F$5:F3157,$C$5:C3157,$C3157)-SUMIFS($G$5:G3157,$C$5:C3157,$C3157),2))</f>
        <v/>
      </c>
      <c r="I3157" s="18" t="n"/>
      <c r="J3157" s="18" t="n"/>
      <c r="K3157" s="28">
        <f>IF($B3157="","",--TEXT($B3157,"yyyymm"))</f>
        <v/>
      </c>
      <c r="L3157" s="29">
        <f>IF($D3157="","",IFERROR(INDEX(类别属性,MATCH($D3157,类别表,0)),""))</f>
        <v/>
      </c>
      <c r="M3157" s="18" t="n"/>
      <c r="N3157" s="18" t="n"/>
      <c r="O3157" s="26" t="n"/>
      <c r="P3157" s="21">
        <f>IF($C3157="","",IF(ISNA(MATCH($C3157,账户表,0)),"※这个账户不在【基础资料】的账户档案里",IF($B3157="","※没填日期，这一笔不会进任何月份的报表",IF(AND($F3157&lt;&gt;"",$G3157&lt;&gt;""),"※收入和支出不能同时填",IF(AND(N($F3157)=0,N($G3157)=0),"※收入和支出都没填",IF(OR(N($F3157)&lt;0,N($G3157)&lt;0),"※金额不能填负数，方向反了就换一列填",IF($D3157="","※没填收支类别，分类报表会漏掉这一笔",IF(ISNA(MATCH($D3157,类别表,0)),"※收支类别不在【基础资料】的清单里",IF(AND($L3157="内部转账",$M3157=""),"△内部转账要在「对方账户」写上另一头",IF(AND($L3157="内部转账",$M3157=$C3157),"※对方账户跟本账户是同一个",IF(AND($L3157&lt;&gt;"内部转账",$M3157&lt;&gt;""),"△填了对方账户，但类别不是内部转账",IF($H3157&lt;0,"△这一笔之后该账户余额成负数了，核一下",""))))))))))))</f>
        <v/>
      </c>
    </row>
    <row r="3158">
      <c r="A3158" s="17">
        <f>IF($C3158="","",COUNTA($C$5:$C3158))</f>
        <v/>
      </c>
      <c r="B3158" s="20" t="n"/>
      <c r="C3158" s="18" t="n"/>
      <c r="D3158" s="18" t="n"/>
      <c r="E3158" s="26" t="n"/>
      <c r="F3158" s="19" t="n"/>
      <c r="G3158" s="19" t="n"/>
      <c r="H3158" s="27">
        <f>IF($C3158="","",ROUND(SUMIF(账户表,$C3158,账户期初)+SUMIFS($F$5:F3158,$C$5:C3158,$C3158)-SUMIFS($G$5:G3158,$C$5:C3158,$C3158),2))</f>
        <v/>
      </c>
      <c r="I3158" s="18" t="n"/>
      <c r="J3158" s="18" t="n"/>
      <c r="K3158" s="28">
        <f>IF($B3158="","",--TEXT($B3158,"yyyymm"))</f>
        <v/>
      </c>
      <c r="L3158" s="29">
        <f>IF($D3158="","",IFERROR(INDEX(类别属性,MATCH($D3158,类别表,0)),""))</f>
        <v/>
      </c>
      <c r="M3158" s="18" t="n"/>
      <c r="N3158" s="18" t="n"/>
      <c r="O3158" s="26" t="n"/>
      <c r="P3158" s="21">
        <f>IF($C3158="","",IF(ISNA(MATCH($C3158,账户表,0)),"※这个账户不在【基础资料】的账户档案里",IF($B3158="","※没填日期，这一笔不会进任何月份的报表",IF(AND($F3158&lt;&gt;"",$G3158&lt;&gt;""),"※收入和支出不能同时填",IF(AND(N($F3158)=0,N($G3158)=0),"※收入和支出都没填",IF(OR(N($F3158)&lt;0,N($G3158)&lt;0),"※金额不能填负数，方向反了就换一列填",IF($D3158="","※没填收支类别，分类报表会漏掉这一笔",IF(ISNA(MATCH($D3158,类别表,0)),"※收支类别不在【基础资料】的清单里",IF(AND($L3158="内部转账",$M3158=""),"△内部转账要在「对方账户」写上另一头",IF(AND($L3158="内部转账",$M3158=$C3158),"※对方账户跟本账户是同一个",IF(AND($L3158&lt;&gt;"内部转账",$M3158&lt;&gt;""),"△填了对方账户，但类别不是内部转账",IF($H3158&lt;0,"△这一笔之后该账户余额成负数了，核一下",""))))))))))))</f>
        <v/>
      </c>
    </row>
    <row r="3159">
      <c r="A3159" s="17">
        <f>IF($C3159="","",COUNTA($C$5:$C3159))</f>
        <v/>
      </c>
      <c r="B3159" s="20" t="n"/>
      <c r="C3159" s="18" t="n"/>
      <c r="D3159" s="18" t="n"/>
      <c r="E3159" s="26" t="n"/>
      <c r="F3159" s="19" t="n"/>
      <c r="G3159" s="19" t="n"/>
      <c r="H3159" s="27">
        <f>IF($C3159="","",ROUND(SUMIF(账户表,$C3159,账户期初)+SUMIFS($F$5:F3159,$C$5:C3159,$C3159)-SUMIFS($G$5:G3159,$C$5:C3159,$C3159),2))</f>
        <v/>
      </c>
      <c r="I3159" s="18" t="n"/>
      <c r="J3159" s="18" t="n"/>
      <c r="K3159" s="28">
        <f>IF($B3159="","",--TEXT($B3159,"yyyymm"))</f>
        <v/>
      </c>
      <c r="L3159" s="29">
        <f>IF($D3159="","",IFERROR(INDEX(类别属性,MATCH($D3159,类别表,0)),""))</f>
        <v/>
      </c>
      <c r="M3159" s="18" t="n"/>
      <c r="N3159" s="18" t="n"/>
      <c r="O3159" s="26" t="n"/>
      <c r="P3159" s="21">
        <f>IF($C3159="","",IF(ISNA(MATCH($C3159,账户表,0)),"※这个账户不在【基础资料】的账户档案里",IF($B3159="","※没填日期，这一笔不会进任何月份的报表",IF(AND($F3159&lt;&gt;"",$G3159&lt;&gt;""),"※收入和支出不能同时填",IF(AND(N($F3159)=0,N($G3159)=0),"※收入和支出都没填",IF(OR(N($F3159)&lt;0,N($G3159)&lt;0),"※金额不能填负数，方向反了就换一列填",IF($D3159="","※没填收支类别，分类报表会漏掉这一笔",IF(ISNA(MATCH($D3159,类别表,0)),"※收支类别不在【基础资料】的清单里",IF(AND($L3159="内部转账",$M3159=""),"△内部转账要在「对方账户」写上另一头",IF(AND($L3159="内部转账",$M3159=$C3159),"※对方账户跟本账户是同一个",IF(AND($L3159&lt;&gt;"内部转账",$M3159&lt;&gt;""),"△填了对方账户，但类别不是内部转账",IF($H3159&lt;0,"△这一笔之后该账户余额成负数了，核一下",""))))))))))))</f>
        <v/>
      </c>
    </row>
    <row r="3160">
      <c r="A3160" s="17">
        <f>IF($C3160="","",COUNTA($C$5:$C3160))</f>
        <v/>
      </c>
      <c r="B3160" s="20" t="n"/>
      <c r="C3160" s="18" t="n"/>
      <c r="D3160" s="18" t="n"/>
      <c r="E3160" s="26" t="n"/>
      <c r="F3160" s="19" t="n"/>
      <c r="G3160" s="19" t="n"/>
      <c r="H3160" s="27">
        <f>IF($C3160="","",ROUND(SUMIF(账户表,$C3160,账户期初)+SUMIFS($F$5:F3160,$C$5:C3160,$C3160)-SUMIFS($G$5:G3160,$C$5:C3160,$C3160),2))</f>
        <v/>
      </c>
      <c r="I3160" s="18" t="n"/>
      <c r="J3160" s="18" t="n"/>
      <c r="K3160" s="28">
        <f>IF($B3160="","",--TEXT($B3160,"yyyymm"))</f>
        <v/>
      </c>
      <c r="L3160" s="29">
        <f>IF($D3160="","",IFERROR(INDEX(类别属性,MATCH($D3160,类别表,0)),""))</f>
        <v/>
      </c>
      <c r="M3160" s="18" t="n"/>
      <c r="N3160" s="18" t="n"/>
      <c r="O3160" s="26" t="n"/>
      <c r="P3160" s="21">
        <f>IF($C3160="","",IF(ISNA(MATCH($C3160,账户表,0)),"※这个账户不在【基础资料】的账户档案里",IF($B3160="","※没填日期，这一笔不会进任何月份的报表",IF(AND($F3160&lt;&gt;"",$G3160&lt;&gt;""),"※收入和支出不能同时填",IF(AND(N($F3160)=0,N($G3160)=0),"※收入和支出都没填",IF(OR(N($F3160)&lt;0,N($G3160)&lt;0),"※金额不能填负数，方向反了就换一列填",IF($D3160="","※没填收支类别，分类报表会漏掉这一笔",IF(ISNA(MATCH($D3160,类别表,0)),"※收支类别不在【基础资料】的清单里",IF(AND($L3160="内部转账",$M3160=""),"△内部转账要在「对方账户」写上另一头",IF(AND($L3160="内部转账",$M3160=$C3160),"※对方账户跟本账户是同一个",IF(AND($L3160&lt;&gt;"内部转账",$M3160&lt;&gt;""),"△填了对方账户，但类别不是内部转账",IF($H3160&lt;0,"△这一笔之后该账户余额成负数了，核一下",""))))))))))))</f>
        <v/>
      </c>
    </row>
    <row r="3161">
      <c r="A3161" s="17">
        <f>IF($C3161="","",COUNTA($C$5:$C3161))</f>
        <v/>
      </c>
      <c r="B3161" s="20" t="n"/>
      <c r="C3161" s="18" t="n"/>
      <c r="D3161" s="18" t="n"/>
      <c r="E3161" s="26" t="n"/>
      <c r="F3161" s="19" t="n"/>
      <c r="G3161" s="19" t="n"/>
      <c r="H3161" s="27">
        <f>IF($C3161="","",ROUND(SUMIF(账户表,$C3161,账户期初)+SUMIFS($F$5:F3161,$C$5:C3161,$C3161)-SUMIFS($G$5:G3161,$C$5:C3161,$C3161),2))</f>
        <v/>
      </c>
      <c r="I3161" s="18" t="n"/>
      <c r="J3161" s="18" t="n"/>
      <c r="K3161" s="28">
        <f>IF($B3161="","",--TEXT($B3161,"yyyymm"))</f>
        <v/>
      </c>
      <c r="L3161" s="29">
        <f>IF($D3161="","",IFERROR(INDEX(类别属性,MATCH($D3161,类别表,0)),""))</f>
        <v/>
      </c>
      <c r="M3161" s="18" t="n"/>
      <c r="N3161" s="18" t="n"/>
      <c r="O3161" s="26" t="n"/>
      <c r="P3161" s="21">
        <f>IF($C3161="","",IF(ISNA(MATCH($C3161,账户表,0)),"※这个账户不在【基础资料】的账户档案里",IF($B3161="","※没填日期，这一笔不会进任何月份的报表",IF(AND($F3161&lt;&gt;"",$G3161&lt;&gt;""),"※收入和支出不能同时填",IF(AND(N($F3161)=0,N($G3161)=0),"※收入和支出都没填",IF(OR(N($F3161)&lt;0,N($G3161)&lt;0),"※金额不能填负数，方向反了就换一列填",IF($D3161="","※没填收支类别，分类报表会漏掉这一笔",IF(ISNA(MATCH($D3161,类别表,0)),"※收支类别不在【基础资料】的清单里",IF(AND($L3161="内部转账",$M3161=""),"△内部转账要在「对方账户」写上另一头",IF(AND($L3161="内部转账",$M3161=$C3161),"※对方账户跟本账户是同一个",IF(AND($L3161&lt;&gt;"内部转账",$M3161&lt;&gt;""),"△填了对方账户，但类别不是内部转账",IF($H3161&lt;0,"△这一笔之后该账户余额成负数了，核一下",""))))))))))))</f>
        <v/>
      </c>
    </row>
    <row r="3162">
      <c r="A3162" s="17">
        <f>IF($C3162="","",COUNTA($C$5:$C3162))</f>
        <v/>
      </c>
      <c r="B3162" s="20" t="n"/>
      <c r="C3162" s="18" t="n"/>
      <c r="D3162" s="18" t="n"/>
      <c r="E3162" s="26" t="n"/>
      <c r="F3162" s="19" t="n"/>
      <c r="G3162" s="19" t="n"/>
      <c r="H3162" s="27">
        <f>IF($C3162="","",ROUND(SUMIF(账户表,$C3162,账户期初)+SUMIFS($F$5:F3162,$C$5:C3162,$C3162)-SUMIFS($G$5:G3162,$C$5:C3162,$C3162),2))</f>
        <v/>
      </c>
      <c r="I3162" s="18" t="n"/>
      <c r="J3162" s="18" t="n"/>
      <c r="K3162" s="28">
        <f>IF($B3162="","",--TEXT($B3162,"yyyymm"))</f>
        <v/>
      </c>
      <c r="L3162" s="29">
        <f>IF($D3162="","",IFERROR(INDEX(类别属性,MATCH($D3162,类别表,0)),""))</f>
        <v/>
      </c>
      <c r="M3162" s="18" t="n"/>
      <c r="N3162" s="18" t="n"/>
      <c r="O3162" s="26" t="n"/>
      <c r="P3162" s="21">
        <f>IF($C3162="","",IF(ISNA(MATCH($C3162,账户表,0)),"※这个账户不在【基础资料】的账户档案里",IF($B3162="","※没填日期，这一笔不会进任何月份的报表",IF(AND($F3162&lt;&gt;"",$G3162&lt;&gt;""),"※收入和支出不能同时填",IF(AND(N($F3162)=0,N($G3162)=0),"※收入和支出都没填",IF(OR(N($F3162)&lt;0,N($G3162)&lt;0),"※金额不能填负数，方向反了就换一列填",IF($D3162="","※没填收支类别，分类报表会漏掉这一笔",IF(ISNA(MATCH($D3162,类别表,0)),"※收支类别不在【基础资料】的清单里",IF(AND($L3162="内部转账",$M3162=""),"△内部转账要在「对方账户」写上另一头",IF(AND($L3162="内部转账",$M3162=$C3162),"※对方账户跟本账户是同一个",IF(AND($L3162&lt;&gt;"内部转账",$M3162&lt;&gt;""),"△填了对方账户，但类别不是内部转账",IF($H3162&lt;0,"△这一笔之后该账户余额成负数了，核一下",""))))))))))))</f>
        <v/>
      </c>
    </row>
    <row r="3163">
      <c r="A3163" s="17">
        <f>IF($C3163="","",COUNTA($C$5:$C3163))</f>
        <v/>
      </c>
      <c r="B3163" s="20" t="n"/>
      <c r="C3163" s="18" t="n"/>
      <c r="D3163" s="18" t="n"/>
      <c r="E3163" s="26" t="n"/>
      <c r="F3163" s="19" t="n"/>
      <c r="G3163" s="19" t="n"/>
      <c r="H3163" s="27">
        <f>IF($C3163="","",ROUND(SUMIF(账户表,$C3163,账户期初)+SUMIFS($F$5:F3163,$C$5:C3163,$C3163)-SUMIFS($G$5:G3163,$C$5:C3163,$C3163),2))</f>
        <v/>
      </c>
      <c r="I3163" s="18" t="n"/>
      <c r="J3163" s="18" t="n"/>
      <c r="K3163" s="28">
        <f>IF($B3163="","",--TEXT($B3163,"yyyymm"))</f>
        <v/>
      </c>
      <c r="L3163" s="29">
        <f>IF($D3163="","",IFERROR(INDEX(类别属性,MATCH($D3163,类别表,0)),""))</f>
        <v/>
      </c>
      <c r="M3163" s="18" t="n"/>
      <c r="N3163" s="18" t="n"/>
      <c r="O3163" s="26" t="n"/>
      <c r="P3163" s="21">
        <f>IF($C3163="","",IF(ISNA(MATCH($C3163,账户表,0)),"※这个账户不在【基础资料】的账户档案里",IF($B3163="","※没填日期，这一笔不会进任何月份的报表",IF(AND($F3163&lt;&gt;"",$G3163&lt;&gt;""),"※收入和支出不能同时填",IF(AND(N($F3163)=0,N($G3163)=0),"※收入和支出都没填",IF(OR(N($F3163)&lt;0,N($G3163)&lt;0),"※金额不能填负数，方向反了就换一列填",IF($D3163="","※没填收支类别，分类报表会漏掉这一笔",IF(ISNA(MATCH($D3163,类别表,0)),"※收支类别不在【基础资料】的清单里",IF(AND($L3163="内部转账",$M3163=""),"△内部转账要在「对方账户」写上另一头",IF(AND($L3163="内部转账",$M3163=$C3163),"※对方账户跟本账户是同一个",IF(AND($L3163&lt;&gt;"内部转账",$M3163&lt;&gt;""),"△填了对方账户，但类别不是内部转账",IF($H3163&lt;0,"△这一笔之后该账户余额成负数了，核一下",""))))))))))))</f>
        <v/>
      </c>
    </row>
    <row r="3164">
      <c r="A3164" s="17">
        <f>IF($C3164="","",COUNTA($C$5:$C3164))</f>
        <v/>
      </c>
      <c r="B3164" s="20" t="n"/>
      <c r="C3164" s="18" t="n"/>
      <c r="D3164" s="18" t="n"/>
      <c r="E3164" s="26" t="n"/>
      <c r="F3164" s="19" t="n"/>
      <c r="G3164" s="19" t="n"/>
      <c r="H3164" s="27">
        <f>IF($C3164="","",ROUND(SUMIF(账户表,$C3164,账户期初)+SUMIFS($F$5:F3164,$C$5:C3164,$C3164)-SUMIFS($G$5:G3164,$C$5:C3164,$C3164),2))</f>
        <v/>
      </c>
      <c r="I3164" s="18" t="n"/>
      <c r="J3164" s="18" t="n"/>
      <c r="K3164" s="28">
        <f>IF($B3164="","",--TEXT($B3164,"yyyymm"))</f>
        <v/>
      </c>
      <c r="L3164" s="29">
        <f>IF($D3164="","",IFERROR(INDEX(类别属性,MATCH($D3164,类别表,0)),""))</f>
        <v/>
      </c>
      <c r="M3164" s="18" t="n"/>
      <c r="N3164" s="18" t="n"/>
      <c r="O3164" s="26" t="n"/>
      <c r="P3164" s="21">
        <f>IF($C3164="","",IF(ISNA(MATCH($C3164,账户表,0)),"※这个账户不在【基础资料】的账户档案里",IF($B3164="","※没填日期，这一笔不会进任何月份的报表",IF(AND($F3164&lt;&gt;"",$G3164&lt;&gt;""),"※收入和支出不能同时填",IF(AND(N($F3164)=0,N($G3164)=0),"※收入和支出都没填",IF(OR(N($F3164)&lt;0,N($G3164)&lt;0),"※金额不能填负数，方向反了就换一列填",IF($D3164="","※没填收支类别，分类报表会漏掉这一笔",IF(ISNA(MATCH($D3164,类别表,0)),"※收支类别不在【基础资料】的清单里",IF(AND($L3164="内部转账",$M3164=""),"△内部转账要在「对方账户」写上另一头",IF(AND($L3164="内部转账",$M3164=$C3164),"※对方账户跟本账户是同一个",IF(AND($L3164&lt;&gt;"内部转账",$M3164&lt;&gt;""),"△填了对方账户，但类别不是内部转账",IF($H3164&lt;0,"△这一笔之后该账户余额成负数了，核一下",""))))))))))))</f>
        <v/>
      </c>
    </row>
    <row r="3165">
      <c r="A3165" s="17">
        <f>IF($C3165="","",COUNTA($C$5:$C3165))</f>
        <v/>
      </c>
      <c r="B3165" s="20" t="n"/>
      <c r="C3165" s="18" t="n"/>
      <c r="D3165" s="18" t="n"/>
      <c r="E3165" s="26" t="n"/>
      <c r="F3165" s="19" t="n"/>
      <c r="G3165" s="19" t="n"/>
      <c r="H3165" s="27">
        <f>IF($C3165="","",ROUND(SUMIF(账户表,$C3165,账户期初)+SUMIFS($F$5:F3165,$C$5:C3165,$C3165)-SUMIFS($G$5:G3165,$C$5:C3165,$C3165),2))</f>
        <v/>
      </c>
      <c r="I3165" s="18" t="n"/>
      <c r="J3165" s="18" t="n"/>
      <c r="K3165" s="28">
        <f>IF($B3165="","",--TEXT($B3165,"yyyymm"))</f>
        <v/>
      </c>
      <c r="L3165" s="29">
        <f>IF($D3165="","",IFERROR(INDEX(类别属性,MATCH($D3165,类别表,0)),""))</f>
        <v/>
      </c>
      <c r="M3165" s="18" t="n"/>
      <c r="N3165" s="18" t="n"/>
      <c r="O3165" s="26" t="n"/>
      <c r="P3165" s="21">
        <f>IF($C3165="","",IF(ISNA(MATCH($C3165,账户表,0)),"※这个账户不在【基础资料】的账户档案里",IF($B3165="","※没填日期，这一笔不会进任何月份的报表",IF(AND($F3165&lt;&gt;"",$G3165&lt;&gt;""),"※收入和支出不能同时填",IF(AND(N($F3165)=0,N($G3165)=0),"※收入和支出都没填",IF(OR(N($F3165)&lt;0,N($G3165)&lt;0),"※金额不能填负数，方向反了就换一列填",IF($D3165="","※没填收支类别，分类报表会漏掉这一笔",IF(ISNA(MATCH($D3165,类别表,0)),"※收支类别不在【基础资料】的清单里",IF(AND($L3165="内部转账",$M3165=""),"△内部转账要在「对方账户」写上另一头",IF(AND($L3165="内部转账",$M3165=$C3165),"※对方账户跟本账户是同一个",IF(AND($L3165&lt;&gt;"内部转账",$M3165&lt;&gt;""),"△填了对方账户，但类别不是内部转账",IF($H3165&lt;0,"△这一笔之后该账户余额成负数了，核一下",""))))))))))))</f>
        <v/>
      </c>
    </row>
    <row r="3166">
      <c r="A3166" s="17">
        <f>IF($C3166="","",COUNTA($C$5:$C3166))</f>
        <v/>
      </c>
      <c r="B3166" s="20" t="n"/>
      <c r="C3166" s="18" t="n"/>
      <c r="D3166" s="18" t="n"/>
      <c r="E3166" s="26" t="n"/>
      <c r="F3166" s="19" t="n"/>
      <c r="G3166" s="19" t="n"/>
      <c r="H3166" s="27">
        <f>IF($C3166="","",ROUND(SUMIF(账户表,$C3166,账户期初)+SUMIFS($F$5:F3166,$C$5:C3166,$C3166)-SUMIFS($G$5:G3166,$C$5:C3166,$C3166),2))</f>
        <v/>
      </c>
      <c r="I3166" s="18" t="n"/>
      <c r="J3166" s="18" t="n"/>
      <c r="K3166" s="28">
        <f>IF($B3166="","",--TEXT($B3166,"yyyymm"))</f>
        <v/>
      </c>
      <c r="L3166" s="29">
        <f>IF($D3166="","",IFERROR(INDEX(类别属性,MATCH($D3166,类别表,0)),""))</f>
        <v/>
      </c>
      <c r="M3166" s="18" t="n"/>
      <c r="N3166" s="18" t="n"/>
      <c r="O3166" s="26" t="n"/>
      <c r="P3166" s="21">
        <f>IF($C3166="","",IF(ISNA(MATCH($C3166,账户表,0)),"※这个账户不在【基础资料】的账户档案里",IF($B3166="","※没填日期，这一笔不会进任何月份的报表",IF(AND($F3166&lt;&gt;"",$G3166&lt;&gt;""),"※收入和支出不能同时填",IF(AND(N($F3166)=0,N($G3166)=0),"※收入和支出都没填",IF(OR(N($F3166)&lt;0,N($G3166)&lt;0),"※金额不能填负数，方向反了就换一列填",IF($D3166="","※没填收支类别，分类报表会漏掉这一笔",IF(ISNA(MATCH($D3166,类别表,0)),"※收支类别不在【基础资料】的清单里",IF(AND($L3166="内部转账",$M3166=""),"△内部转账要在「对方账户」写上另一头",IF(AND($L3166="内部转账",$M3166=$C3166),"※对方账户跟本账户是同一个",IF(AND($L3166&lt;&gt;"内部转账",$M3166&lt;&gt;""),"△填了对方账户，但类别不是内部转账",IF($H3166&lt;0,"△这一笔之后该账户余额成负数了，核一下",""))))))))))))</f>
        <v/>
      </c>
    </row>
    <row r="3167">
      <c r="A3167" s="17">
        <f>IF($C3167="","",COUNTA($C$5:$C3167))</f>
        <v/>
      </c>
      <c r="B3167" s="20" t="n"/>
      <c r="C3167" s="18" t="n"/>
      <c r="D3167" s="18" t="n"/>
      <c r="E3167" s="26" t="n"/>
      <c r="F3167" s="19" t="n"/>
      <c r="G3167" s="19" t="n"/>
      <c r="H3167" s="27">
        <f>IF($C3167="","",ROUND(SUMIF(账户表,$C3167,账户期初)+SUMIFS($F$5:F3167,$C$5:C3167,$C3167)-SUMIFS($G$5:G3167,$C$5:C3167,$C3167),2))</f>
        <v/>
      </c>
      <c r="I3167" s="18" t="n"/>
      <c r="J3167" s="18" t="n"/>
      <c r="K3167" s="28">
        <f>IF($B3167="","",--TEXT($B3167,"yyyymm"))</f>
        <v/>
      </c>
      <c r="L3167" s="29">
        <f>IF($D3167="","",IFERROR(INDEX(类别属性,MATCH($D3167,类别表,0)),""))</f>
        <v/>
      </c>
      <c r="M3167" s="18" t="n"/>
      <c r="N3167" s="18" t="n"/>
      <c r="O3167" s="26" t="n"/>
      <c r="P3167" s="21">
        <f>IF($C3167="","",IF(ISNA(MATCH($C3167,账户表,0)),"※这个账户不在【基础资料】的账户档案里",IF($B3167="","※没填日期，这一笔不会进任何月份的报表",IF(AND($F3167&lt;&gt;"",$G3167&lt;&gt;""),"※收入和支出不能同时填",IF(AND(N($F3167)=0,N($G3167)=0),"※收入和支出都没填",IF(OR(N($F3167)&lt;0,N($G3167)&lt;0),"※金额不能填负数，方向反了就换一列填",IF($D3167="","※没填收支类别，分类报表会漏掉这一笔",IF(ISNA(MATCH($D3167,类别表,0)),"※收支类别不在【基础资料】的清单里",IF(AND($L3167="内部转账",$M3167=""),"△内部转账要在「对方账户」写上另一头",IF(AND($L3167="内部转账",$M3167=$C3167),"※对方账户跟本账户是同一个",IF(AND($L3167&lt;&gt;"内部转账",$M3167&lt;&gt;""),"△填了对方账户，但类别不是内部转账",IF($H3167&lt;0,"△这一笔之后该账户余额成负数了，核一下",""))))))))))))</f>
        <v/>
      </c>
    </row>
    <row r="3168">
      <c r="A3168" s="17">
        <f>IF($C3168="","",COUNTA($C$5:$C3168))</f>
        <v/>
      </c>
      <c r="B3168" s="20" t="n"/>
      <c r="C3168" s="18" t="n"/>
      <c r="D3168" s="18" t="n"/>
      <c r="E3168" s="26" t="n"/>
      <c r="F3168" s="19" t="n"/>
      <c r="G3168" s="19" t="n"/>
      <c r="H3168" s="27">
        <f>IF($C3168="","",ROUND(SUMIF(账户表,$C3168,账户期初)+SUMIFS($F$5:F3168,$C$5:C3168,$C3168)-SUMIFS($G$5:G3168,$C$5:C3168,$C3168),2))</f>
        <v/>
      </c>
      <c r="I3168" s="18" t="n"/>
      <c r="J3168" s="18" t="n"/>
      <c r="K3168" s="28">
        <f>IF($B3168="","",--TEXT($B3168,"yyyymm"))</f>
        <v/>
      </c>
      <c r="L3168" s="29">
        <f>IF($D3168="","",IFERROR(INDEX(类别属性,MATCH($D3168,类别表,0)),""))</f>
        <v/>
      </c>
      <c r="M3168" s="18" t="n"/>
      <c r="N3168" s="18" t="n"/>
      <c r="O3168" s="26" t="n"/>
      <c r="P3168" s="21">
        <f>IF($C3168="","",IF(ISNA(MATCH($C3168,账户表,0)),"※这个账户不在【基础资料】的账户档案里",IF($B3168="","※没填日期，这一笔不会进任何月份的报表",IF(AND($F3168&lt;&gt;"",$G3168&lt;&gt;""),"※收入和支出不能同时填",IF(AND(N($F3168)=0,N($G3168)=0),"※收入和支出都没填",IF(OR(N($F3168)&lt;0,N($G3168)&lt;0),"※金额不能填负数，方向反了就换一列填",IF($D3168="","※没填收支类别，分类报表会漏掉这一笔",IF(ISNA(MATCH($D3168,类别表,0)),"※收支类别不在【基础资料】的清单里",IF(AND($L3168="内部转账",$M3168=""),"△内部转账要在「对方账户」写上另一头",IF(AND($L3168="内部转账",$M3168=$C3168),"※对方账户跟本账户是同一个",IF(AND($L3168&lt;&gt;"内部转账",$M3168&lt;&gt;""),"△填了对方账户，但类别不是内部转账",IF($H3168&lt;0,"△这一笔之后该账户余额成负数了，核一下",""))))))))))))</f>
        <v/>
      </c>
    </row>
    <row r="3169">
      <c r="A3169" s="17">
        <f>IF($C3169="","",COUNTA($C$5:$C3169))</f>
        <v/>
      </c>
      <c r="B3169" s="20" t="n"/>
      <c r="C3169" s="18" t="n"/>
      <c r="D3169" s="18" t="n"/>
      <c r="E3169" s="26" t="n"/>
      <c r="F3169" s="19" t="n"/>
      <c r="G3169" s="19" t="n"/>
      <c r="H3169" s="27">
        <f>IF($C3169="","",ROUND(SUMIF(账户表,$C3169,账户期初)+SUMIFS($F$5:F3169,$C$5:C3169,$C3169)-SUMIFS($G$5:G3169,$C$5:C3169,$C3169),2))</f>
        <v/>
      </c>
      <c r="I3169" s="18" t="n"/>
      <c r="J3169" s="18" t="n"/>
      <c r="K3169" s="28">
        <f>IF($B3169="","",--TEXT($B3169,"yyyymm"))</f>
        <v/>
      </c>
      <c r="L3169" s="29">
        <f>IF($D3169="","",IFERROR(INDEX(类别属性,MATCH($D3169,类别表,0)),""))</f>
        <v/>
      </c>
      <c r="M3169" s="18" t="n"/>
      <c r="N3169" s="18" t="n"/>
      <c r="O3169" s="26" t="n"/>
      <c r="P3169" s="21">
        <f>IF($C3169="","",IF(ISNA(MATCH($C3169,账户表,0)),"※这个账户不在【基础资料】的账户档案里",IF($B3169="","※没填日期，这一笔不会进任何月份的报表",IF(AND($F3169&lt;&gt;"",$G3169&lt;&gt;""),"※收入和支出不能同时填",IF(AND(N($F3169)=0,N($G3169)=0),"※收入和支出都没填",IF(OR(N($F3169)&lt;0,N($G3169)&lt;0),"※金额不能填负数，方向反了就换一列填",IF($D3169="","※没填收支类别，分类报表会漏掉这一笔",IF(ISNA(MATCH($D3169,类别表,0)),"※收支类别不在【基础资料】的清单里",IF(AND($L3169="内部转账",$M3169=""),"△内部转账要在「对方账户」写上另一头",IF(AND($L3169="内部转账",$M3169=$C3169),"※对方账户跟本账户是同一个",IF(AND($L3169&lt;&gt;"内部转账",$M3169&lt;&gt;""),"△填了对方账户，但类别不是内部转账",IF($H3169&lt;0,"△这一笔之后该账户余额成负数了，核一下",""))))))))))))</f>
        <v/>
      </c>
    </row>
    <row r="3170">
      <c r="A3170" s="17">
        <f>IF($C3170="","",COUNTA($C$5:$C3170))</f>
        <v/>
      </c>
      <c r="B3170" s="20" t="n"/>
      <c r="C3170" s="18" t="n"/>
      <c r="D3170" s="18" t="n"/>
      <c r="E3170" s="26" t="n"/>
      <c r="F3170" s="19" t="n"/>
      <c r="G3170" s="19" t="n"/>
      <c r="H3170" s="27">
        <f>IF($C3170="","",ROUND(SUMIF(账户表,$C3170,账户期初)+SUMIFS($F$5:F3170,$C$5:C3170,$C3170)-SUMIFS($G$5:G3170,$C$5:C3170,$C3170),2))</f>
        <v/>
      </c>
      <c r="I3170" s="18" t="n"/>
      <c r="J3170" s="18" t="n"/>
      <c r="K3170" s="28">
        <f>IF($B3170="","",--TEXT($B3170,"yyyymm"))</f>
        <v/>
      </c>
      <c r="L3170" s="29">
        <f>IF($D3170="","",IFERROR(INDEX(类别属性,MATCH($D3170,类别表,0)),""))</f>
        <v/>
      </c>
      <c r="M3170" s="18" t="n"/>
      <c r="N3170" s="18" t="n"/>
      <c r="O3170" s="26" t="n"/>
      <c r="P3170" s="21">
        <f>IF($C3170="","",IF(ISNA(MATCH($C3170,账户表,0)),"※这个账户不在【基础资料】的账户档案里",IF($B3170="","※没填日期，这一笔不会进任何月份的报表",IF(AND($F3170&lt;&gt;"",$G3170&lt;&gt;""),"※收入和支出不能同时填",IF(AND(N($F3170)=0,N($G3170)=0),"※收入和支出都没填",IF(OR(N($F3170)&lt;0,N($G3170)&lt;0),"※金额不能填负数，方向反了就换一列填",IF($D3170="","※没填收支类别，分类报表会漏掉这一笔",IF(ISNA(MATCH($D3170,类别表,0)),"※收支类别不在【基础资料】的清单里",IF(AND($L3170="内部转账",$M3170=""),"△内部转账要在「对方账户」写上另一头",IF(AND($L3170="内部转账",$M3170=$C3170),"※对方账户跟本账户是同一个",IF(AND($L3170&lt;&gt;"内部转账",$M3170&lt;&gt;""),"△填了对方账户，但类别不是内部转账",IF($H3170&lt;0,"△这一笔之后该账户余额成负数了，核一下",""))))))))))))</f>
        <v/>
      </c>
    </row>
    <row r="3171">
      <c r="A3171" s="17">
        <f>IF($C3171="","",COUNTA($C$5:$C3171))</f>
        <v/>
      </c>
      <c r="B3171" s="20" t="n"/>
      <c r="C3171" s="18" t="n"/>
      <c r="D3171" s="18" t="n"/>
      <c r="E3171" s="26" t="n"/>
      <c r="F3171" s="19" t="n"/>
      <c r="G3171" s="19" t="n"/>
      <c r="H3171" s="27">
        <f>IF($C3171="","",ROUND(SUMIF(账户表,$C3171,账户期初)+SUMIFS($F$5:F3171,$C$5:C3171,$C3171)-SUMIFS($G$5:G3171,$C$5:C3171,$C3171),2))</f>
        <v/>
      </c>
      <c r="I3171" s="18" t="n"/>
      <c r="J3171" s="18" t="n"/>
      <c r="K3171" s="28">
        <f>IF($B3171="","",--TEXT($B3171,"yyyymm"))</f>
        <v/>
      </c>
      <c r="L3171" s="29">
        <f>IF($D3171="","",IFERROR(INDEX(类别属性,MATCH($D3171,类别表,0)),""))</f>
        <v/>
      </c>
      <c r="M3171" s="18" t="n"/>
      <c r="N3171" s="18" t="n"/>
      <c r="O3171" s="26" t="n"/>
      <c r="P3171" s="21">
        <f>IF($C3171="","",IF(ISNA(MATCH($C3171,账户表,0)),"※这个账户不在【基础资料】的账户档案里",IF($B3171="","※没填日期，这一笔不会进任何月份的报表",IF(AND($F3171&lt;&gt;"",$G3171&lt;&gt;""),"※收入和支出不能同时填",IF(AND(N($F3171)=0,N($G3171)=0),"※收入和支出都没填",IF(OR(N($F3171)&lt;0,N($G3171)&lt;0),"※金额不能填负数，方向反了就换一列填",IF($D3171="","※没填收支类别，分类报表会漏掉这一笔",IF(ISNA(MATCH($D3171,类别表,0)),"※收支类别不在【基础资料】的清单里",IF(AND($L3171="内部转账",$M3171=""),"△内部转账要在「对方账户」写上另一头",IF(AND($L3171="内部转账",$M3171=$C3171),"※对方账户跟本账户是同一个",IF(AND($L3171&lt;&gt;"内部转账",$M3171&lt;&gt;""),"△填了对方账户，但类别不是内部转账",IF($H3171&lt;0,"△这一笔之后该账户余额成负数了，核一下",""))))))))))))</f>
        <v/>
      </c>
    </row>
    <row r="3172">
      <c r="A3172" s="17">
        <f>IF($C3172="","",COUNTA($C$5:$C3172))</f>
        <v/>
      </c>
      <c r="B3172" s="20" t="n"/>
      <c r="C3172" s="18" t="n"/>
      <c r="D3172" s="18" t="n"/>
      <c r="E3172" s="26" t="n"/>
      <c r="F3172" s="19" t="n"/>
      <c r="G3172" s="19" t="n"/>
      <c r="H3172" s="27">
        <f>IF($C3172="","",ROUND(SUMIF(账户表,$C3172,账户期初)+SUMIFS($F$5:F3172,$C$5:C3172,$C3172)-SUMIFS($G$5:G3172,$C$5:C3172,$C3172),2))</f>
        <v/>
      </c>
      <c r="I3172" s="18" t="n"/>
      <c r="J3172" s="18" t="n"/>
      <c r="K3172" s="28">
        <f>IF($B3172="","",--TEXT($B3172,"yyyymm"))</f>
        <v/>
      </c>
      <c r="L3172" s="29">
        <f>IF($D3172="","",IFERROR(INDEX(类别属性,MATCH($D3172,类别表,0)),""))</f>
        <v/>
      </c>
      <c r="M3172" s="18" t="n"/>
      <c r="N3172" s="18" t="n"/>
      <c r="O3172" s="26" t="n"/>
      <c r="P3172" s="21">
        <f>IF($C3172="","",IF(ISNA(MATCH($C3172,账户表,0)),"※这个账户不在【基础资料】的账户档案里",IF($B3172="","※没填日期，这一笔不会进任何月份的报表",IF(AND($F3172&lt;&gt;"",$G3172&lt;&gt;""),"※收入和支出不能同时填",IF(AND(N($F3172)=0,N($G3172)=0),"※收入和支出都没填",IF(OR(N($F3172)&lt;0,N($G3172)&lt;0),"※金额不能填负数，方向反了就换一列填",IF($D3172="","※没填收支类别，分类报表会漏掉这一笔",IF(ISNA(MATCH($D3172,类别表,0)),"※收支类别不在【基础资料】的清单里",IF(AND($L3172="内部转账",$M3172=""),"△内部转账要在「对方账户」写上另一头",IF(AND($L3172="内部转账",$M3172=$C3172),"※对方账户跟本账户是同一个",IF(AND($L3172&lt;&gt;"内部转账",$M3172&lt;&gt;""),"△填了对方账户，但类别不是内部转账",IF($H3172&lt;0,"△这一笔之后该账户余额成负数了，核一下",""))))))))))))</f>
        <v/>
      </c>
    </row>
    <row r="3173">
      <c r="A3173" s="17">
        <f>IF($C3173="","",COUNTA($C$5:$C3173))</f>
        <v/>
      </c>
      <c r="B3173" s="20" t="n"/>
      <c r="C3173" s="18" t="n"/>
      <c r="D3173" s="18" t="n"/>
      <c r="E3173" s="26" t="n"/>
      <c r="F3173" s="19" t="n"/>
      <c r="G3173" s="19" t="n"/>
      <c r="H3173" s="27">
        <f>IF($C3173="","",ROUND(SUMIF(账户表,$C3173,账户期初)+SUMIFS($F$5:F3173,$C$5:C3173,$C3173)-SUMIFS($G$5:G3173,$C$5:C3173,$C3173),2))</f>
        <v/>
      </c>
      <c r="I3173" s="18" t="n"/>
      <c r="J3173" s="18" t="n"/>
      <c r="K3173" s="28">
        <f>IF($B3173="","",--TEXT($B3173,"yyyymm"))</f>
        <v/>
      </c>
      <c r="L3173" s="29">
        <f>IF($D3173="","",IFERROR(INDEX(类别属性,MATCH($D3173,类别表,0)),""))</f>
        <v/>
      </c>
      <c r="M3173" s="18" t="n"/>
      <c r="N3173" s="18" t="n"/>
      <c r="O3173" s="26" t="n"/>
      <c r="P3173" s="21">
        <f>IF($C3173="","",IF(ISNA(MATCH($C3173,账户表,0)),"※这个账户不在【基础资料】的账户档案里",IF($B3173="","※没填日期，这一笔不会进任何月份的报表",IF(AND($F3173&lt;&gt;"",$G3173&lt;&gt;""),"※收入和支出不能同时填",IF(AND(N($F3173)=0,N($G3173)=0),"※收入和支出都没填",IF(OR(N($F3173)&lt;0,N($G3173)&lt;0),"※金额不能填负数，方向反了就换一列填",IF($D3173="","※没填收支类别，分类报表会漏掉这一笔",IF(ISNA(MATCH($D3173,类别表,0)),"※收支类别不在【基础资料】的清单里",IF(AND($L3173="内部转账",$M3173=""),"△内部转账要在「对方账户」写上另一头",IF(AND($L3173="内部转账",$M3173=$C3173),"※对方账户跟本账户是同一个",IF(AND($L3173&lt;&gt;"内部转账",$M3173&lt;&gt;""),"△填了对方账户，但类别不是内部转账",IF($H3173&lt;0,"△这一笔之后该账户余额成负数了，核一下",""))))))))))))</f>
        <v/>
      </c>
    </row>
    <row r="3174">
      <c r="A3174" s="17">
        <f>IF($C3174="","",COUNTA($C$5:$C3174))</f>
        <v/>
      </c>
      <c r="B3174" s="20" t="n"/>
      <c r="C3174" s="18" t="n"/>
      <c r="D3174" s="18" t="n"/>
      <c r="E3174" s="26" t="n"/>
      <c r="F3174" s="19" t="n"/>
      <c r="G3174" s="19" t="n"/>
      <c r="H3174" s="27">
        <f>IF($C3174="","",ROUND(SUMIF(账户表,$C3174,账户期初)+SUMIFS($F$5:F3174,$C$5:C3174,$C3174)-SUMIFS($G$5:G3174,$C$5:C3174,$C3174),2))</f>
        <v/>
      </c>
      <c r="I3174" s="18" t="n"/>
      <c r="J3174" s="18" t="n"/>
      <c r="K3174" s="28">
        <f>IF($B3174="","",--TEXT($B3174,"yyyymm"))</f>
        <v/>
      </c>
      <c r="L3174" s="29">
        <f>IF($D3174="","",IFERROR(INDEX(类别属性,MATCH($D3174,类别表,0)),""))</f>
        <v/>
      </c>
      <c r="M3174" s="18" t="n"/>
      <c r="N3174" s="18" t="n"/>
      <c r="O3174" s="26" t="n"/>
      <c r="P3174" s="21">
        <f>IF($C3174="","",IF(ISNA(MATCH($C3174,账户表,0)),"※这个账户不在【基础资料】的账户档案里",IF($B3174="","※没填日期，这一笔不会进任何月份的报表",IF(AND($F3174&lt;&gt;"",$G3174&lt;&gt;""),"※收入和支出不能同时填",IF(AND(N($F3174)=0,N($G3174)=0),"※收入和支出都没填",IF(OR(N($F3174)&lt;0,N($G3174)&lt;0),"※金额不能填负数，方向反了就换一列填",IF($D3174="","※没填收支类别，分类报表会漏掉这一笔",IF(ISNA(MATCH($D3174,类别表,0)),"※收支类别不在【基础资料】的清单里",IF(AND($L3174="内部转账",$M3174=""),"△内部转账要在「对方账户」写上另一头",IF(AND($L3174="内部转账",$M3174=$C3174),"※对方账户跟本账户是同一个",IF(AND($L3174&lt;&gt;"内部转账",$M3174&lt;&gt;""),"△填了对方账户，但类别不是内部转账",IF($H3174&lt;0,"△这一笔之后该账户余额成负数了，核一下",""))))))))))))</f>
        <v/>
      </c>
    </row>
    <row r="3175">
      <c r="A3175" s="17">
        <f>IF($C3175="","",COUNTA($C$5:$C3175))</f>
        <v/>
      </c>
      <c r="B3175" s="20" t="n"/>
      <c r="C3175" s="18" t="n"/>
      <c r="D3175" s="18" t="n"/>
      <c r="E3175" s="26" t="n"/>
      <c r="F3175" s="19" t="n"/>
      <c r="G3175" s="19" t="n"/>
      <c r="H3175" s="27">
        <f>IF($C3175="","",ROUND(SUMIF(账户表,$C3175,账户期初)+SUMIFS($F$5:F3175,$C$5:C3175,$C3175)-SUMIFS($G$5:G3175,$C$5:C3175,$C3175),2))</f>
        <v/>
      </c>
      <c r="I3175" s="18" t="n"/>
      <c r="J3175" s="18" t="n"/>
      <c r="K3175" s="28">
        <f>IF($B3175="","",--TEXT($B3175,"yyyymm"))</f>
        <v/>
      </c>
      <c r="L3175" s="29">
        <f>IF($D3175="","",IFERROR(INDEX(类别属性,MATCH($D3175,类别表,0)),""))</f>
        <v/>
      </c>
      <c r="M3175" s="18" t="n"/>
      <c r="N3175" s="18" t="n"/>
      <c r="O3175" s="26" t="n"/>
      <c r="P3175" s="21">
        <f>IF($C3175="","",IF(ISNA(MATCH($C3175,账户表,0)),"※这个账户不在【基础资料】的账户档案里",IF($B3175="","※没填日期，这一笔不会进任何月份的报表",IF(AND($F3175&lt;&gt;"",$G3175&lt;&gt;""),"※收入和支出不能同时填",IF(AND(N($F3175)=0,N($G3175)=0),"※收入和支出都没填",IF(OR(N($F3175)&lt;0,N($G3175)&lt;0),"※金额不能填负数，方向反了就换一列填",IF($D3175="","※没填收支类别，分类报表会漏掉这一笔",IF(ISNA(MATCH($D3175,类别表,0)),"※收支类别不在【基础资料】的清单里",IF(AND($L3175="内部转账",$M3175=""),"△内部转账要在「对方账户」写上另一头",IF(AND($L3175="内部转账",$M3175=$C3175),"※对方账户跟本账户是同一个",IF(AND($L3175&lt;&gt;"内部转账",$M3175&lt;&gt;""),"△填了对方账户，但类别不是内部转账",IF($H3175&lt;0,"△这一笔之后该账户余额成负数了，核一下",""))))))))))))</f>
        <v/>
      </c>
    </row>
    <row r="3176">
      <c r="A3176" s="17">
        <f>IF($C3176="","",COUNTA($C$5:$C3176))</f>
        <v/>
      </c>
      <c r="B3176" s="20" t="n"/>
      <c r="C3176" s="18" t="n"/>
      <c r="D3176" s="18" t="n"/>
      <c r="E3176" s="26" t="n"/>
      <c r="F3176" s="19" t="n"/>
      <c r="G3176" s="19" t="n"/>
      <c r="H3176" s="27">
        <f>IF($C3176="","",ROUND(SUMIF(账户表,$C3176,账户期初)+SUMIFS($F$5:F3176,$C$5:C3176,$C3176)-SUMIFS($G$5:G3176,$C$5:C3176,$C3176),2))</f>
        <v/>
      </c>
      <c r="I3176" s="18" t="n"/>
      <c r="J3176" s="18" t="n"/>
      <c r="K3176" s="28">
        <f>IF($B3176="","",--TEXT($B3176,"yyyymm"))</f>
        <v/>
      </c>
      <c r="L3176" s="29">
        <f>IF($D3176="","",IFERROR(INDEX(类别属性,MATCH($D3176,类别表,0)),""))</f>
        <v/>
      </c>
      <c r="M3176" s="18" t="n"/>
      <c r="N3176" s="18" t="n"/>
      <c r="O3176" s="26" t="n"/>
      <c r="P3176" s="21">
        <f>IF($C3176="","",IF(ISNA(MATCH($C3176,账户表,0)),"※这个账户不在【基础资料】的账户档案里",IF($B3176="","※没填日期，这一笔不会进任何月份的报表",IF(AND($F3176&lt;&gt;"",$G3176&lt;&gt;""),"※收入和支出不能同时填",IF(AND(N($F3176)=0,N($G3176)=0),"※收入和支出都没填",IF(OR(N($F3176)&lt;0,N($G3176)&lt;0),"※金额不能填负数，方向反了就换一列填",IF($D3176="","※没填收支类别，分类报表会漏掉这一笔",IF(ISNA(MATCH($D3176,类别表,0)),"※收支类别不在【基础资料】的清单里",IF(AND($L3176="内部转账",$M3176=""),"△内部转账要在「对方账户」写上另一头",IF(AND($L3176="内部转账",$M3176=$C3176),"※对方账户跟本账户是同一个",IF(AND($L3176&lt;&gt;"内部转账",$M3176&lt;&gt;""),"△填了对方账户，但类别不是内部转账",IF($H3176&lt;0,"△这一笔之后该账户余额成负数了，核一下",""))))))))))))</f>
        <v/>
      </c>
    </row>
    <row r="3177">
      <c r="A3177" s="17">
        <f>IF($C3177="","",COUNTA($C$5:$C3177))</f>
        <v/>
      </c>
      <c r="B3177" s="20" t="n"/>
      <c r="C3177" s="18" t="n"/>
      <c r="D3177" s="18" t="n"/>
      <c r="E3177" s="26" t="n"/>
      <c r="F3177" s="19" t="n"/>
      <c r="G3177" s="19" t="n"/>
      <c r="H3177" s="27">
        <f>IF($C3177="","",ROUND(SUMIF(账户表,$C3177,账户期初)+SUMIFS($F$5:F3177,$C$5:C3177,$C3177)-SUMIFS($G$5:G3177,$C$5:C3177,$C3177),2))</f>
        <v/>
      </c>
      <c r="I3177" s="18" t="n"/>
      <c r="J3177" s="18" t="n"/>
      <c r="K3177" s="28">
        <f>IF($B3177="","",--TEXT($B3177,"yyyymm"))</f>
        <v/>
      </c>
      <c r="L3177" s="29">
        <f>IF($D3177="","",IFERROR(INDEX(类别属性,MATCH($D3177,类别表,0)),""))</f>
        <v/>
      </c>
      <c r="M3177" s="18" t="n"/>
      <c r="N3177" s="18" t="n"/>
      <c r="O3177" s="26" t="n"/>
      <c r="P3177" s="21">
        <f>IF($C3177="","",IF(ISNA(MATCH($C3177,账户表,0)),"※这个账户不在【基础资料】的账户档案里",IF($B3177="","※没填日期，这一笔不会进任何月份的报表",IF(AND($F3177&lt;&gt;"",$G3177&lt;&gt;""),"※收入和支出不能同时填",IF(AND(N($F3177)=0,N($G3177)=0),"※收入和支出都没填",IF(OR(N($F3177)&lt;0,N($G3177)&lt;0),"※金额不能填负数，方向反了就换一列填",IF($D3177="","※没填收支类别，分类报表会漏掉这一笔",IF(ISNA(MATCH($D3177,类别表,0)),"※收支类别不在【基础资料】的清单里",IF(AND($L3177="内部转账",$M3177=""),"△内部转账要在「对方账户」写上另一头",IF(AND($L3177="内部转账",$M3177=$C3177),"※对方账户跟本账户是同一个",IF(AND($L3177&lt;&gt;"内部转账",$M3177&lt;&gt;""),"△填了对方账户，但类别不是内部转账",IF($H3177&lt;0,"△这一笔之后该账户余额成负数了，核一下",""))))))))))))</f>
        <v/>
      </c>
    </row>
    <row r="3178">
      <c r="A3178" s="17">
        <f>IF($C3178="","",COUNTA($C$5:$C3178))</f>
        <v/>
      </c>
      <c r="B3178" s="20" t="n"/>
      <c r="C3178" s="18" t="n"/>
      <c r="D3178" s="18" t="n"/>
      <c r="E3178" s="26" t="n"/>
      <c r="F3178" s="19" t="n"/>
      <c r="G3178" s="19" t="n"/>
      <c r="H3178" s="27">
        <f>IF($C3178="","",ROUND(SUMIF(账户表,$C3178,账户期初)+SUMIFS($F$5:F3178,$C$5:C3178,$C3178)-SUMIFS($G$5:G3178,$C$5:C3178,$C3178),2))</f>
        <v/>
      </c>
      <c r="I3178" s="18" t="n"/>
      <c r="J3178" s="18" t="n"/>
      <c r="K3178" s="28">
        <f>IF($B3178="","",--TEXT($B3178,"yyyymm"))</f>
        <v/>
      </c>
      <c r="L3178" s="29">
        <f>IF($D3178="","",IFERROR(INDEX(类别属性,MATCH($D3178,类别表,0)),""))</f>
        <v/>
      </c>
      <c r="M3178" s="18" t="n"/>
      <c r="N3178" s="18" t="n"/>
      <c r="O3178" s="26" t="n"/>
      <c r="P3178" s="21">
        <f>IF($C3178="","",IF(ISNA(MATCH($C3178,账户表,0)),"※这个账户不在【基础资料】的账户档案里",IF($B3178="","※没填日期，这一笔不会进任何月份的报表",IF(AND($F3178&lt;&gt;"",$G3178&lt;&gt;""),"※收入和支出不能同时填",IF(AND(N($F3178)=0,N($G3178)=0),"※收入和支出都没填",IF(OR(N($F3178)&lt;0,N($G3178)&lt;0),"※金额不能填负数，方向反了就换一列填",IF($D3178="","※没填收支类别，分类报表会漏掉这一笔",IF(ISNA(MATCH($D3178,类别表,0)),"※收支类别不在【基础资料】的清单里",IF(AND($L3178="内部转账",$M3178=""),"△内部转账要在「对方账户」写上另一头",IF(AND($L3178="内部转账",$M3178=$C3178),"※对方账户跟本账户是同一个",IF(AND($L3178&lt;&gt;"内部转账",$M3178&lt;&gt;""),"△填了对方账户，但类别不是内部转账",IF($H3178&lt;0,"△这一笔之后该账户余额成负数了，核一下",""))))))))))))</f>
        <v/>
      </c>
    </row>
    <row r="3179">
      <c r="A3179" s="17">
        <f>IF($C3179="","",COUNTA($C$5:$C3179))</f>
        <v/>
      </c>
      <c r="B3179" s="20" t="n"/>
      <c r="C3179" s="18" t="n"/>
      <c r="D3179" s="18" t="n"/>
      <c r="E3179" s="26" t="n"/>
      <c r="F3179" s="19" t="n"/>
      <c r="G3179" s="19" t="n"/>
      <c r="H3179" s="27">
        <f>IF($C3179="","",ROUND(SUMIF(账户表,$C3179,账户期初)+SUMIFS($F$5:F3179,$C$5:C3179,$C3179)-SUMIFS($G$5:G3179,$C$5:C3179,$C3179),2))</f>
        <v/>
      </c>
      <c r="I3179" s="18" t="n"/>
      <c r="J3179" s="18" t="n"/>
      <c r="K3179" s="28">
        <f>IF($B3179="","",--TEXT($B3179,"yyyymm"))</f>
        <v/>
      </c>
      <c r="L3179" s="29">
        <f>IF($D3179="","",IFERROR(INDEX(类别属性,MATCH($D3179,类别表,0)),""))</f>
        <v/>
      </c>
      <c r="M3179" s="18" t="n"/>
      <c r="N3179" s="18" t="n"/>
      <c r="O3179" s="26" t="n"/>
      <c r="P3179" s="21">
        <f>IF($C3179="","",IF(ISNA(MATCH($C3179,账户表,0)),"※这个账户不在【基础资料】的账户档案里",IF($B3179="","※没填日期，这一笔不会进任何月份的报表",IF(AND($F3179&lt;&gt;"",$G3179&lt;&gt;""),"※收入和支出不能同时填",IF(AND(N($F3179)=0,N($G3179)=0),"※收入和支出都没填",IF(OR(N($F3179)&lt;0,N($G3179)&lt;0),"※金额不能填负数，方向反了就换一列填",IF($D3179="","※没填收支类别，分类报表会漏掉这一笔",IF(ISNA(MATCH($D3179,类别表,0)),"※收支类别不在【基础资料】的清单里",IF(AND($L3179="内部转账",$M3179=""),"△内部转账要在「对方账户」写上另一头",IF(AND($L3179="内部转账",$M3179=$C3179),"※对方账户跟本账户是同一个",IF(AND($L3179&lt;&gt;"内部转账",$M3179&lt;&gt;""),"△填了对方账户，但类别不是内部转账",IF($H3179&lt;0,"△这一笔之后该账户余额成负数了，核一下",""))))))))))))</f>
        <v/>
      </c>
    </row>
    <row r="3180">
      <c r="A3180" s="17">
        <f>IF($C3180="","",COUNTA($C$5:$C3180))</f>
        <v/>
      </c>
      <c r="B3180" s="20" t="n"/>
      <c r="C3180" s="18" t="n"/>
      <c r="D3180" s="18" t="n"/>
      <c r="E3180" s="26" t="n"/>
      <c r="F3180" s="19" t="n"/>
      <c r="G3180" s="19" t="n"/>
      <c r="H3180" s="27">
        <f>IF($C3180="","",ROUND(SUMIF(账户表,$C3180,账户期初)+SUMIFS($F$5:F3180,$C$5:C3180,$C3180)-SUMIFS($G$5:G3180,$C$5:C3180,$C3180),2))</f>
        <v/>
      </c>
      <c r="I3180" s="18" t="n"/>
      <c r="J3180" s="18" t="n"/>
      <c r="K3180" s="28">
        <f>IF($B3180="","",--TEXT($B3180,"yyyymm"))</f>
        <v/>
      </c>
      <c r="L3180" s="29">
        <f>IF($D3180="","",IFERROR(INDEX(类别属性,MATCH($D3180,类别表,0)),""))</f>
        <v/>
      </c>
      <c r="M3180" s="18" t="n"/>
      <c r="N3180" s="18" t="n"/>
      <c r="O3180" s="26" t="n"/>
      <c r="P3180" s="21">
        <f>IF($C3180="","",IF(ISNA(MATCH($C3180,账户表,0)),"※这个账户不在【基础资料】的账户档案里",IF($B3180="","※没填日期，这一笔不会进任何月份的报表",IF(AND($F3180&lt;&gt;"",$G3180&lt;&gt;""),"※收入和支出不能同时填",IF(AND(N($F3180)=0,N($G3180)=0),"※收入和支出都没填",IF(OR(N($F3180)&lt;0,N($G3180)&lt;0),"※金额不能填负数，方向反了就换一列填",IF($D3180="","※没填收支类别，分类报表会漏掉这一笔",IF(ISNA(MATCH($D3180,类别表,0)),"※收支类别不在【基础资料】的清单里",IF(AND($L3180="内部转账",$M3180=""),"△内部转账要在「对方账户」写上另一头",IF(AND($L3180="内部转账",$M3180=$C3180),"※对方账户跟本账户是同一个",IF(AND($L3180&lt;&gt;"内部转账",$M3180&lt;&gt;""),"△填了对方账户，但类别不是内部转账",IF($H3180&lt;0,"△这一笔之后该账户余额成负数了，核一下",""))))))))))))</f>
        <v/>
      </c>
    </row>
    <row r="3181">
      <c r="A3181" s="17">
        <f>IF($C3181="","",COUNTA($C$5:$C3181))</f>
        <v/>
      </c>
      <c r="B3181" s="20" t="n"/>
      <c r="C3181" s="18" t="n"/>
      <c r="D3181" s="18" t="n"/>
      <c r="E3181" s="26" t="n"/>
      <c r="F3181" s="19" t="n"/>
      <c r="G3181" s="19" t="n"/>
      <c r="H3181" s="27">
        <f>IF($C3181="","",ROUND(SUMIF(账户表,$C3181,账户期初)+SUMIFS($F$5:F3181,$C$5:C3181,$C3181)-SUMIFS($G$5:G3181,$C$5:C3181,$C3181),2))</f>
        <v/>
      </c>
      <c r="I3181" s="18" t="n"/>
      <c r="J3181" s="18" t="n"/>
      <c r="K3181" s="28">
        <f>IF($B3181="","",--TEXT($B3181,"yyyymm"))</f>
        <v/>
      </c>
      <c r="L3181" s="29">
        <f>IF($D3181="","",IFERROR(INDEX(类别属性,MATCH($D3181,类别表,0)),""))</f>
        <v/>
      </c>
      <c r="M3181" s="18" t="n"/>
      <c r="N3181" s="18" t="n"/>
      <c r="O3181" s="26" t="n"/>
      <c r="P3181" s="21">
        <f>IF($C3181="","",IF(ISNA(MATCH($C3181,账户表,0)),"※这个账户不在【基础资料】的账户档案里",IF($B3181="","※没填日期，这一笔不会进任何月份的报表",IF(AND($F3181&lt;&gt;"",$G3181&lt;&gt;""),"※收入和支出不能同时填",IF(AND(N($F3181)=0,N($G3181)=0),"※收入和支出都没填",IF(OR(N($F3181)&lt;0,N($G3181)&lt;0),"※金额不能填负数，方向反了就换一列填",IF($D3181="","※没填收支类别，分类报表会漏掉这一笔",IF(ISNA(MATCH($D3181,类别表,0)),"※收支类别不在【基础资料】的清单里",IF(AND($L3181="内部转账",$M3181=""),"△内部转账要在「对方账户」写上另一头",IF(AND($L3181="内部转账",$M3181=$C3181),"※对方账户跟本账户是同一个",IF(AND($L3181&lt;&gt;"内部转账",$M3181&lt;&gt;""),"△填了对方账户，但类别不是内部转账",IF($H3181&lt;0,"△这一笔之后该账户余额成负数了，核一下",""))))))))))))</f>
        <v/>
      </c>
    </row>
    <row r="3182">
      <c r="A3182" s="17">
        <f>IF($C3182="","",COUNTA($C$5:$C3182))</f>
        <v/>
      </c>
      <c r="B3182" s="20" t="n"/>
      <c r="C3182" s="18" t="n"/>
      <c r="D3182" s="18" t="n"/>
      <c r="E3182" s="26" t="n"/>
      <c r="F3182" s="19" t="n"/>
      <c r="G3182" s="19" t="n"/>
      <c r="H3182" s="27">
        <f>IF($C3182="","",ROUND(SUMIF(账户表,$C3182,账户期初)+SUMIFS($F$5:F3182,$C$5:C3182,$C3182)-SUMIFS($G$5:G3182,$C$5:C3182,$C3182),2))</f>
        <v/>
      </c>
      <c r="I3182" s="18" t="n"/>
      <c r="J3182" s="18" t="n"/>
      <c r="K3182" s="28">
        <f>IF($B3182="","",--TEXT($B3182,"yyyymm"))</f>
        <v/>
      </c>
      <c r="L3182" s="29">
        <f>IF($D3182="","",IFERROR(INDEX(类别属性,MATCH($D3182,类别表,0)),""))</f>
        <v/>
      </c>
      <c r="M3182" s="18" t="n"/>
      <c r="N3182" s="18" t="n"/>
      <c r="O3182" s="26" t="n"/>
      <c r="P3182" s="21">
        <f>IF($C3182="","",IF(ISNA(MATCH($C3182,账户表,0)),"※这个账户不在【基础资料】的账户档案里",IF($B3182="","※没填日期，这一笔不会进任何月份的报表",IF(AND($F3182&lt;&gt;"",$G3182&lt;&gt;""),"※收入和支出不能同时填",IF(AND(N($F3182)=0,N($G3182)=0),"※收入和支出都没填",IF(OR(N($F3182)&lt;0,N($G3182)&lt;0),"※金额不能填负数，方向反了就换一列填",IF($D3182="","※没填收支类别，分类报表会漏掉这一笔",IF(ISNA(MATCH($D3182,类别表,0)),"※收支类别不在【基础资料】的清单里",IF(AND($L3182="内部转账",$M3182=""),"△内部转账要在「对方账户」写上另一头",IF(AND($L3182="内部转账",$M3182=$C3182),"※对方账户跟本账户是同一个",IF(AND($L3182&lt;&gt;"内部转账",$M3182&lt;&gt;""),"△填了对方账户，但类别不是内部转账",IF($H3182&lt;0,"△这一笔之后该账户余额成负数了，核一下",""))))))))))))</f>
        <v/>
      </c>
    </row>
    <row r="3183">
      <c r="A3183" s="17">
        <f>IF($C3183="","",COUNTA($C$5:$C3183))</f>
        <v/>
      </c>
      <c r="B3183" s="20" t="n"/>
      <c r="C3183" s="18" t="n"/>
      <c r="D3183" s="18" t="n"/>
      <c r="E3183" s="26" t="n"/>
      <c r="F3183" s="19" t="n"/>
      <c r="G3183" s="19" t="n"/>
      <c r="H3183" s="27">
        <f>IF($C3183="","",ROUND(SUMIF(账户表,$C3183,账户期初)+SUMIFS($F$5:F3183,$C$5:C3183,$C3183)-SUMIFS($G$5:G3183,$C$5:C3183,$C3183),2))</f>
        <v/>
      </c>
      <c r="I3183" s="18" t="n"/>
      <c r="J3183" s="18" t="n"/>
      <c r="K3183" s="28">
        <f>IF($B3183="","",--TEXT($B3183,"yyyymm"))</f>
        <v/>
      </c>
      <c r="L3183" s="29">
        <f>IF($D3183="","",IFERROR(INDEX(类别属性,MATCH($D3183,类别表,0)),""))</f>
        <v/>
      </c>
      <c r="M3183" s="18" t="n"/>
      <c r="N3183" s="18" t="n"/>
      <c r="O3183" s="26" t="n"/>
      <c r="P3183" s="21">
        <f>IF($C3183="","",IF(ISNA(MATCH($C3183,账户表,0)),"※这个账户不在【基础资料】的账户档案里",IF($B3183="","※没填日期，这一笔不会进任何月份的报表",IF(AND($F3183&lt;&gt;"",$G3183&lt;&gt;""),"※收入和支出不能同时填",IF(AND(N($F3183)=0,N($G3183)=0),"※收入和支出都没填",IF(OR(N($F3183)&lt;0,N($G3183)&lt;0),"※金额不能填负数，方向反了就换一列填",IF($D3183="","※没填收支类别，分类报表会漏掉这一笔",IF(ISNA(MATCH($D3183,类别表,0)),"※收支类别不在【基础资料】的清单里",IF(AND($L3183="内部转账",$M3183=""),"△内部转账要在「对方账户」写上另一头",IF(AND($L3183="内部转账",$M3183=$C3183),"※对方账户跟本账户是同一个",IF(AND($L3183&lt;&gt;"内部转账",$M3183&lt;&gt;""),"△填了对方账户，但类别不是内部转账",IF($H3183&lt;0,"△这一笔之后该账户余额成负数了，核一下",""))))))))))))</f>
        <v/>
      </c>
    </row>
    <row r="3184">
      <c r="A3184" s="17">
        <f>IF($C3184="","",COUNTA($C$5:$C3184))</f>
        <v/>
      </c>
      <c r="B3184" s="20" t="n"/>
      <c r="C3184" s="18" t="n"/>
      <c r="D3184" s="18" t="n"/>
      <c r="E3184" s="26" t="n"/>
      <c r="F3184" s="19" t="n"/>
      <c r="G3184" s="19" t="n"/>
      <c r="H3184" s="27">
        <f>IF($C3184="","",ROUND(SUMIF(账户表,$C3184,账户期初)+SUMIFS($F$5:F3184,$C$5:C3184,$C3184)-SUMIFS($G$5:G3184,$C$5:C3184,$C3184),2))</f>
        <v/>
      </c>
      <c r="I3184" s="18" t="n"/>
      <c r="J3184" s="18" t="n"/>
      <c r="K3184" s="28">
        <f>IF($B3184="","",--TEXT($B3184,"yyyymm"))</f>
        <v/>
      </c>
      <c r="L3184" s="29">
        <f>IF($D3184="","",IFERROR(INDEX(类别属性,MATCH($D3184,类别表,0)),""))</f>
        <v/>
      </c>
      <c r="M3184" s="18" t="n"/>
      <c r="N3184" s="18" t="n"/>
      <c r="O3184" s="26" t="n"/>
      <c r="P3184" s="21">
        <f>IF($C3184="","",IF(ISNA(MATCH($C3184,账户表,0)),"※这个账户不在【基础资料】的账户档案里",IF($B3184="","※没填日期，这一笔不会进任何月份的报表",IF(AND($F3184&lt;&gt;"",$G3184&lt;&gt;""),"※收入和支出不能同时填",IF(AND(N($F3184)=0,N($G3184)=0),"※收入和支出都没填",IF(OR(N($F3184)&lt;0,N($G3184)&lt;0),"※金额不能填负数，方向反了就换一列填",IF($D3184="","※没填收支类别，分类报表会漏掉这一笔",IF(ISNA(MATCH($D3184,类别表,0)),"※收支类别不在【基础资料】的清单里",IF(AND($L3184="内部转账",$M3184=""),"△内部转账要在「对方账户」写上另一头",IF(AND($L3184="内部转账",$M3184=$C3184),"※对方账户跟本账户是同一个",IF(AND($L3184&lt;&gt;"内部转账",$M3184&lt;&gt;""),"△填了对方账户，但类别不是内部转账",IF($H3184&lt;0,"△这一笔之后该账户余额成负数了，核一下",""))))))))))))</f>
        <v/>
      </c>
    </row>
    <row r="3185">
      <c r="A3185" s="17">
        <f>IF($C3185="","",COUNTA($C$5:$C3185))</f>
        <v/>
      </c>
      <c r="B3185" s="20" t="n"/>
      <c r="C3185" s="18" t="n"/>
      <c r="D3185" s="18" t="n"/>
      <c r="E3185" s="26" t="n"/>
      <c r="F3185" s="19" t="n"/>
      <c r="G3185" s="19" t="n"/>
      <c r="H3185" s="27">
        <f>IF($C3185="","",ROUND(SUMIF(账户表,$C3185,账户期初)+SUMIFS($F$5:F3185,$C$5:C3185,$C3185)-SUMIFS($G$5:G3185,$C$5:C3185,$C3185),2))</f>
        <v/>
      </c>
      <c r="I3185" s="18" t="n"/>
      <c r="J3185" s="18" t="n"/>
      <c r="K3185" s="28">
        <f>IF($B3185="","",--TEXT($B3185,"yyyymm"))</f>
        <v/>
      </c>
      <c r="L3185" s="29">
        <f>IF($D3185="","",IFERROR(INDEX(类别属性,MATCH($D3185,类别表,0)),""))</f>
        <v/>
      </c>
      <c r="M3185" s="18" t="n"/>
      <c r="N3185" s="18" t="n"/>
      <c r="O3185" s="26" t="n"/>
      <c r="P3185" s="21">
        <f>IF($C3185="","",IF(ISNA(MATCH($C3185,账户表,0)),"※这个账户不在【基础资料】的账户档案里",IF($B3185="","※没填日期，这一笔不会进任何月份的报表",IF(AND($F3185&lt;&gt;"",$G3185&lt;&gt;""),"※收入和支出不能同时填",IF(AND(N($F3185)=0,N($G3185)=0),"※收入和支出都没填",IF(OR(N($F3185)&lt;0,N($G3185)&lt;0),"※金额不能填负数，方向反了就换一列填",IF($D3185="","※没填收支类别，分类报表会漏掉这一笔",IF(ISNA(MATCH($D3185,类别表,0)),"※收支类别不在【基础资料】的清单里",IF(AND($L3185="内部转账",$M3185=""),"△内部转账要在「对方账户」写上另一头",IF(AND($L3185="内部转账",$M3185=$C3185),"※对方账户跟本账户是同一个",IF(AND($L3185&lt;&gt;"内部转账",$M3185&lt;&gt;""),"△填了对方账户，但类别不是内部转账",IF($H3185&lt;0,"△这一笔之后该账户余额成负数了，核一下",""))))))))))))</f>
        <v/>
      </c>
    </row>
    <row r="3186">
      <c r="A3186" s="17">
        <f>IF($C3186="","",COUNTA($C$5:$C3186))</f>
        <v/>
      </c>
      <c r="B3186" s="20" t="n"/>
      <c r="C3186" s="18" t="n"/>
      <c r="D3186" s="18" t="n"/>
      <c r="E3186" s="26" t="n"/>
      <c r="F3186" s="19" t="n"/>
      <c r="G3186" s="19" t="n"/>
      <c r="H3186" s="27">
        <f>IF($C3186="","",ROUND(SUMIF(账户表,$C3186,账户期初)+SUMIFS($F$5:F3186,$C$5:C3186,$C3186)-SUMIFS($G$5:G3186,$C$5:C3186,$C3186),2))</f>
        <v/>
      </c>
      <c r="I3186" s="18" t="n"/>
      <c r="J3186" s="18" t="n"/>
      <c r="K3186" s="28">
        <f>IF($B3186="","",--TEXT($B3186,"yyyymm"))</f>
        <v/>
      </c>
      <c r="L3186" s="29">
        <f>IF($D3186="","",IFERROR(INDEX(类别属性,MATCH($D3186,类别表,0)),""))</f>
        <v/>
      </c>
      <c r="M3186" s="18" t="n"/>
      <c r="N3186" s="18" t="n"/>
      <c r="O3186" s="26" t="n"/>
      <c r="P3186" s="21">
        <f>IF($C3186="","",IF(ISNA(MATCH($C3186,账户表,0)),"※这个账户不在【基础资料】的账户档案里",IF($B3186="","※没填日期，这一笔不会进任何月份的报表",IF(AND($F3186&lt;&gt;"",$G3186&lt;&gt;""),"※收入和支出不能同时填",IF(AND(N($F3186)=0,N($G3186)=0),"※收入和支出都没填",IF(OR(N($F3186)&lt;0,N($G3186)&lt;0),"※金额不能填负数，方向反了就换一列填",IF($D3186="","※没填收支类别，分类报表会漏掉这一笔",IF(ISNA(MATCH($D3186,类别表,0)),"※收支类别不在【基础资料】的清单里",IF(AND($L3186="内部转账",$M3186=""),"△内部转账要在「对方账户」写上另一头",IF(AND($L3186="内部转账",$M3186=$C3186),"※对方账户跟本账户是同一个",IF(AND($L3186&lt;&gt;"内部转账",$M3186&lt;&gt;""),"△填了对方账户，但类别不是内部转账",IF($H3186&lt;0,"△这一笔之后该账户余额成负数了，核一下",""))))))))))))</f>
        <v/>
      </c>
    </row>
    <row r="3187">
      <c r="A3187" s="17">
        <f>IF($C3187="","",COUNTA($C$5:$C3187))</f>
        <v/>
      </c>
      <c r="B3187" s="20" t="n"/>
      <c r="C3187" s="18" t="n"/>
      <c r="D3187" s="18" t="n"/>
      <c r="E3187" s="26" t="n"/>
      <c r="F3187" s="19" t="n"/>
      <c r="G3187" s="19" t="n"/>
      <c r="H3187" s="27">
        <f>IF($C3187="","",ROUND(SUMIF(账户表,$C3187,账户期初)+SUMIFS($F$5:F3187,$C$5:C3187,$C3187)-SUMIFS($G$5:G3187,$C$5:C3187,$C3187),2))</f>
        <v/>
      </c>
      <c r="I3187" s="18" t="n"/>
      <c r="J3187" s="18" t="n"/>
      <c r="K3187" s="28">
        <f>IF($B3187="","",--TEXT($B3187,"yyyymm"))</f>
        <v/>
      </c>
      <c r="L3187" s="29">
        <f>IF($D3187="","",IFERROR(INDEX(类别属性,MATCH($D3187,类别表,0)),""))</f>
        <v/>
      </c>
      <c r="M3187" s="18" t="n"/>
      <c r="N3187" s="18" t="n"/>
      <c r="O3187" s="26" t="n"/>
      <c r="P3187" s="21">
        <f>IF($C3187="","",IF(ISNA(MATCH($C3187,账户表,0)),"※这个账户不在【基础资料】的账户档案里",IF($B3187="","※没填日期，这一笔不会进任何月份的报表",IF(AND($F3187&lt;&gt;"",$G3187&lt;&gt;""),"※收入和支出不能同时填",IF(AND(N($F3187)=0,N($G3187)=0),"※收入和支出都没填",IF(OR(N($F3187)&lt;0,N($G3187)&lt;0),"※金额不能填负数，方向反了就换一列填",IF($D3187="","※没填收支类别，分类报表会漏掉这一笔",IF(ISNA(MATCH($D3187,类别表,0)),"※收支类别不在【基础资料】的清单里",IF(AND($L3187="内部转账",$M3187=""),"△内部转账要在「对方账户」写上另一头",IF(AND($L3187="内部转账",$M3187=$C3187),"※对方账户跟本账户是同一个",IF(AND($L3187&lt;&gt;"内部转账",$M3187&lt;&gt;""),"△填了对方账户，但类别不是内部转账",IF($H3187&lt;0,"△这一笔之后该账户余额成负数了，核一下",""))))))))))))</f>
        <v/>
      </c>
    </row>
    <row r="3188">
      <c r="A3188" s="17">
        <f>IF($C3188="","",COUNTA($C$5:$C3188))</f>
        <v/>
      </c>
      <c r="B3188" s="20" t="n"/>
      <c r="C3188" s="18" t="n"/>
      <c r="D3188" s="18" t="n"/>
      <c r="E3188" s="26" t="n"/>
      <c r="F3188" s="19" t="n"/>
      <c r="G3188" s="19" t="n"/>
      <c r="H3188" s="27">
        <f>IF($C3188="","",ROUND(SUMIF(账户表,$C3188,账户期初)+SUMIFS($F$5:F3188,$C$5:C3188,$C3188)-SUMIFS($G$5:G3188,$C$5:C3188,$C3188),2))</f>
        <v/>
      </c>
      <c r="I3188" s="18" t="n"/>
      <c r="J3188" s="18" t="n"/>
      <c r="K3188" s="28">
        <f>IF($B3188="","",--TEXT($B3188,"yyyymm"))</f>
        <v/>
      </c>
      <c r="L3188" s="29">
        <f>IF($D3188="","",IFERROR(INDEX(类别属性,MATCH($D3188,类别表,0)),""))</f>
        <v/>
      </c>
      <c r="M3188" s="18" t="n"/>
      <c r="N3188" s="18" t="n"/>
      <c r="O3188" s="26" t="n"/>
      <c r="P3188" s="21">
        <f>IF($C3188="","",IF(ISNA(MATCH($C3188,账户表,0)),"※这个账户不在【基础资料】的账户档案里",IF($B3188="","※没填日期，这一笔不会进任何月份的报表",IF(AND($F3188&lt;&gt;"",$G3188&lt;&gt;""),"※收入和支出不能同时填",IF(AND(N($F3188)=0,N($G3188)=0),"※收入和支出都没填",IF(OR(N($F3188)&lt;0,N($G3188)&lt;0),"※金额不能填负数，方向反了就换一列填",IF($D3188="","※没填收支类别，分类报表会漏掉这一笔",IF(ISNA(MATCH($D3188,类别表,0)),"※收支类别不在【基础资料】的清单里",IF(AND($L3188="内部转账",$M3188=""),"△内部转账要在「对方账户」写上另一头",IF(AND($L3188="内部转账",$M3188=$C3188),"※对方账户跟本账户是同一个",IF(AND($L3188&lt;&gt;"内部转账",$M3188&lt;&gt;""),"△填了对方账户，但类别不是内部转账",IF($H3188&lt;0,"△这一笔之后该账户余额成负数了，核一下",""))))))))))))</f>
        <v/>
      </c>
    </row>
    <row r="3189">
      <c r="A3189" s="17">
        <f>IF($C3189="","",COUNTA($C$5:$C3189))</f>
        <v/>
      </c>
      <c r="B3189" s="20" t="n"/>
      <c r="C3189" s="18" t="n"/>
      <c r="D3189" s="18" t="n"/>
      <c r="E3189" s="26" t="n"/>
      <c r="F3189" s="19" t="n"/>
      <c r="G3189" s="19" t="n"/>
      <c r="H3189" s="27">
        <f>IF($C3189="","",ROUND(SUMIF(账户表,$C3189,账户期初)+SUMIFS($F$5:F3189,$C$5:C3189,$C3189)-SUMIFS($G$5:G3189,$C$5:C3189,$C3189),2))</f>
        <v/>
      </c>
      <c r="I3189" s="18" t="n"/>
      <c r="J3189" s="18" t="n"/>
      <c r="K3189" s="28">
        <f>IF($B3189="","",--TEXT($B3189,"yyyymm"))</f>
        <v/>
      </c>
      <c r="L3189" s="29">
        <f>IF($D3189="","",IFERROR(INDEX(类别属性,MATCH($D3189,类别表,0)),""))</f>
        <v/>
      </c>
      <c r="M3189" s="18" t="n"/>
      <c r="N3189" s="18" t="n"/>
      <c r="O3189" s="26" t="n"/>
      <c r="P3189" s="21">
        <f>IF($C3189="","",IF(ISNA(MATCH($C3189,账户表,0)),"※这个账户不在【基础资料】的账户档案里",IF($B3189="","※没填日期，这一笔不会进任何月份的报表",IF(AND($F3189&lt;&gt;"",$G3189&lt;&gt;""),"※收入和支出不能同时填",IF(AND(N($F3189)=0,N($G3189)=0),"※收入和支出都没填",IF(OR(N($F3189)&lt;0,N($G3189)&lt;0),"※金额不能填负数，方向反了就换一列填",IF($D3189="","※没填收支类别，分类报表会漏掉这一笔",IF(ISNA(MATCH($D3189,类别表,0)),"※收支类别不在【基础资料】的清单里",IF(AND($L3189="内部转账",$M3189=""),"△内部转账要在「对方账户」写上另一头",IF(AND($L3189="内部转账",$M3189=$C3189),"※对方账户跟本账户是同一个",IF(AND($L3189&lt;&gt;"内部转账",$M3189&lt;&gt;""),"△填了对方账户，但类别不是内部转账",IF($H3189&lt;0,"△这一笔之后该账户余额成负数了，核一下",""))))))))))))</f>
        <v/>
      </c>
    </row>
    <row r="3190">
      <c r="A3190" s="17">
        <f>IF($C3190="","",COUNTA($C$5:$C3190))</f>
        <v/>
      </c>
      <c r="B3190" s="20" t="n"/>
      <c r="C3190" s="18" t="n"/>
      <c r="D3190" s="18" t="n"/>
      <c r="E3190" s="26" t="n"/>
      <c r="F3190" s="19" t="n"/>
      <c r="G3190" s="19" t="n"/>
      <c r="H3190" s="27">
        <f>IF($C3190="","",ROUND(SUMIF(账户表,$C3190,账户期初)+SUMIFS($F$5:F3190,$C$5:C3190,$C3190)-SUMIFS($G$5:G3190,$C$5:C3190,$C3190),2))</f>
        <v/>
      </c>
      <c r="I3190" s="18" t="n"/>
      <c r="J3190" s="18" t="n"/>
      <c r="K3190" s="28">
        <f>IF($B3190="","",--TEXT($B3190,"yyyymm"))</f>
        <v/>
      </c>
      <c r="L3190" s="29">
        <f>IF($D3190="","",IFERROR(INDEX(类别属性,MATCH($D3190,类别表,0)),""))</f>
        <v/>
      </c>
      <c r="M3190" s="18" t="n"/>
      <c r="N3190" s="18" t="n"/>
      <c r="O3190" s="26" t="n"/>
      <c r="P3190" s="21">
        <f>IF($C3190="","",IF(ISNA(MATCH($C3190,账户表,0)),"※这个账户不在【基础资料】的账户档案里",IF($B3190="","※没填日期，这一笔不会进任何月份的报表",IF(AND($F3190&lt;&gt;"",$G3190&lt;&gt;""),"※收入和支出不能同时填",IF(AND(N($F3190)=0,N($G3190)=0),"※收入和支出都没填",IF(OR(N($F3190)&lt;0,N($G3190)&lt;0),"※金额不能填负数，方向反了就换一列填",IF($D3190="","※没填收支类别，分类报表会漏掉这一笔",IF(ISNA(MATCH($D3190,类别表,0)),"※收支类别不在【基础资料】的清单里",IF(AND($L3190="内部转账",$M3190=""),"△内部转账要在「对方账户」写上另一头",IF(AND($L3190="内部转账",$M3190=$C3190),"※对方账户跟本账户是同一个",IF(AND($L3190&lt;&gt;"内部转账",$M3190&lt;&gt;""),"△填了对方账户，但类别不是内部转账",IF($H3190&lt;0,"△这一笔之后该账户余额成负数了，核一下",""))))))))))))</f>
        <v/>
      </c>
    </row>
    <row r="3191">
      <c r="A3191" s="17">
        <f>IF($C3191="","",COUNTA($C$5:$C3191))</f>
        <v/>
      </c>
      <c r="B3191" s="20" t="n"/>
      <c r="C3191" s="18" t="n"/>
      <c r="D3191" s="18" t="n"/>
      <c r="E3191" s="26" t="n"/>
      <c r="F3191" s="19" t="n"/>
      <c r="G3191" s="19" t="n"/>
      <c r="H3191" s="27">
        <f>IF($C3191="","",ROUND(SUMIF(账户表,$C3191,账户期初)+SUMIFS($F$5:F3191,$C$5:C3191,$C3191)-SUMIFS($G$5:G3191,$C$5:C3191,$C3191),2))</f>
        <v/>
      </c>
      <c r="I3191" s="18" t="n"/>
      <c r="J3191" s="18" t="n"/>
      <c r="K3191" s="28">
        <f>IF($B3191="","",--TEXT($B3191,"yyyymm"))</f>
        <v/>
      </c>
      <c r="L3191" s="29">
        <f>IF($D3191="","",IFERROR(INDEX(类别属性,MATCH($D3191,类别表,0)),""))</f>
        <v/>
      </c>
      <c r="M3191" s="18" t="n"/>
      <c r="N3191" s="18" t="n"/>
      <c r="O3191" s="26" t="n"/>
      <c r="P3191" s="21">
        <f>IF($C3191="","",IF(ISNA(MATCH($C3191,账户表,0)),"※这个账户不在【基础资料】的账户档案里",IF($B3191="","※没填日期，这一笔不会进任何月份的报表",IF(AND($F3191&lt;&gt;"",$G3191&lt;&gt;""),"※收入和支出不能同时填",IF(AND(N($F3191)=0,N($G3191)=0),"※收入和支出都没填",IF(OR(N($F3191)&lt;0,N($G3191)&lt;0),"※金额不能填负数，方向反了就换一列填",IF($D3191="","※没填收支类别，分类报表会漏掉这一笔",IF(ISNA(MATCH($D3191,类别表,0)),"※收支类别不在【基础资料】的清单里",IF(AND($L3191="内部转账",$M3191=""),"△内部转账要在「对方账户」写上另一头",IF(AND($L3191="内部转账",$M3191=$C3191),"※对方账户跟本账户是同一个",IF(AND($L3191&lt;&gt;"内部转账",$M3191&lt;&gt;""),"△填了对方账户，但类别不是内部转账",IF($H3191&lt;0,"△这一笔之后该账户余额成负数了，核一下",""))))))))))))</f>
        <v/>
      </c>
    </row>
    <row r="3192">
      <c r="A3192" s="17">
        <f>IF($C3192="","",COUNTA($C$5:$C3192))</f>
        <v/>
      </c>
      <c r="B3192" s="20" t="n"/>
      <c r="C3192" s="18" t="n"/>
      <c r="D3192" s="18" t="n"/>
      <c r="E3192" s="26" t="n"/>
      <c r="F3192" s="19" t="n"/>
      <c r="G3192" s="19" t="n"/>
      <c r="H3192" s="27">
        <f>IF($C3192="","",ROUND(SUMIF(账户表,$C3192,账户期初)+SUMIFS($F$5:F3192,$C$5:C3192,$C3192)-SUMIFS($G$5:G3192,$C$5:C3192,$C3192),2))</f>
        <v/>
      </c>
      <c r="I3192" s="18" t="n"/>
      <c r="J3192" s="18" t="n"/>
      <c r="K3192" s="28">
        <f>IF($B3192="","",--TEXT($B3192,"yyyymm"))</f>
        <v/>
      </c>
      <c r="L3192" s="29">
        <f>IF($D3192="","",IFERROR(INDEX(类别属性,MATCH($D3192,类别表,0)),""))</f>
        <v/>
      </c>
      <c r="M3192" s="18" t="n"/>
      <c r="N3192" s="18" t="n"/>
      <c r="O3192" s="26" t="n"/>
      <c r="P3192" s="21">
        <f>IF($C3192="","",IF(ISNA(MATCH($C3192,账户表,0)),"※这个账户不在【基础资料】的账户档案里",IF($B3192="","※没填日期，这一笔不会进任何月份的报表",IF(AND($F3192&lt;&gt;"",$G3192&lt;&gt;""),"※收入和支出不能同时填",IF(AND(N($F3192)=0,N($G3192)=0),"※收入和支出都没填",IF(OR(N($F3192)&lt;0,N($G3192)&lt;0),"※金额不能填负数，方向反了就换一列填",IF($D3192="","※没填收支类别，分类报表会漏掉这一笔",IF(ISNA(MATCH($D3192,类别表,0)),"※收支类别不在【基础资料】的清单里",IF(AND($L3192="内部转账",$M3192=""),"△内部转账要在「对方账户」写上另一头",IF(AND($L3192="内部转账",$M3192=$C3192),"※对方账户跟本账户是同一个",IF(AND($L3192&lt;&gt;"内部转账",$M3192&lt;&gt;""),"△填了对方账户，但类别不是内部转账",IF($H3192&lt;0,"△这一笔之后该账户余额成负数了，核一下",""))))))))))))</f>
        <v/>
      </c>
    </row>
    <row r="3193">
      <c r="A3193" s="17">
        <f>IF($C3193="","",COUNTA($C$5:$C3193))</f>
        <v/>
      </c>
      <c r="B3193" s="20" t="n"/>
      <c r="C3193" s="18" t="n"/>
      <c r="D3193" s="18" t="n"/>
      <c r="E3193" s="26" t="n"/>
      <c r="F3193" s="19" t="n"/>
      <c r="G3193" s="19" t="n"/>
      <c r="H3193" s="27">
        <f>IF($C3193="","",ROUND(SUMIF(账户表,$C3193,账户期初)+SUMIFS($F$5:F3193,$C$5:C3193,$C3193)-SUMIFS($G$5:G3193,$C$5:C3193,$C3193),2))</f>
        <v/>
      </c>
      <c r="I3193" s="18" t="n"/>
      <c r="J3193" s="18" t="n"/>
      <c r="K3193" s="28">
        <f>IF($B3193="","",--TEXT($B3193,"yyyymm"))</f>
        <v/>
      </c>
      <c r="L3193" s="29">
        <f>IF($D3193="","",IFERROR(INDEX(类别属性,MATCH($D3193,类别表,0)),""))</f>
        <v/>
      </c>
      <c r="M3193" s="18" t="n"/>
      <c r="N3193" s="18" t="n"/>
      <c r="O3193" s="26" t="n"/>
      <c r="P3193" s="21">
        <f>IF($C3193="","",IF(ISNA(MATCH($C3193,账户表,0)),"※这个账户不在【基础资料】的账户档案里",IF($B3193="","※没填日期，这一笔不会进任何月份的报表",IF(AND($F3193&lt;&gt;"",$G3193&lt;&gt;""),"※收入和支出不能同时填",IF(AND(N($F3193)=0,N($G3193)=0),"※收入和支出都没填",IF(OR(N($F3193)&lt;0,N($G3193)&lt;0),"※金额不能填负数，方向反了就换一列填",IF($D3193="","※没填收支类别，分类报表会漏掉这一笔",IF(ISNA(MATCH($D3193,类别表,0)),"※收支类别不在【基础资料】的清单里",IF(AND($L3193="内部转账",$M3193=""),"△内部转账要在「对方账户」写上另一头",IF(AND($L3193="内部转账",$M3193=$C3193),"※对方账户跟本账户是同一个",IF(AND($L3193&lt;&gt;"内部转账",$M3193&lt;&gt;""),"△填了对方账户，但类别不是内部转账",IF($H3193&lt;0,"△这一笔之后该账户余额成负数了，核一下",""))))))))))))</f>
        <v/>
      </c>
    </row>
    <row r="3194">
      <c r="A3194" s="17">
        <f>IF($C3194="","",COUNTA($C$5:$C3194))</f>
        <v/>
      </c>
      <c r="B3194" s="20" t="n"/>
      <c r="C3194" s="18" t="n"/>
      <c r="D3194" s="18" t="n"/>
      <c r="E3194" s="26" t="n"/>
      <c r="F3194" s="19" t="n"/>
      <c r="G3194" s="19" t="n"/>
      <c r="H3194" s="27">
        <f>IF($C3194="","",ROUND(SUMIF(账户表,$C3194,账户期初)+SUMIFS($F$5:F3194,$C$5:C3194,$C3194)-SUMIFS($G$5:G3194,$C$5:C3194,$C3194),2))</f>
        <v/>
      </c>
      <c r="I3194" s="18" t="n"/>
      <c r="J3194" s="18" t="n"/>
      <c r="K3194" s="28">
        <f>IF($B3194="","",--TEXT($B3194,"yyyymm"))</f>
        <v/>
      </c>
      <c r="L3194" s="29">
        <f>IF($D3194="","",IFERROR(INDEX(类别属性,MATCH($D3194,类别表,0)),""))</f>
        <v/>
      </c>
      <c r="M3194" s="18" t="n"/>
      <c r="N3194" s="18" t="n"/>
      <c r="O3194" s="26" t="n"/>
      <c r="P3194" s="21">
        <f>IF($C3194="","",IF(ISNA(MATCH($C3194,账户表,0)),"※这个账户不在【基础资料】的账户档案里",IF($B3194="","※没填日期，这一笔不会进任何月份的报表",IF(AND($F3194&lt;&gt;"",$G3194&lt;&gt;""),"※收入和支出不能同时填",IF(AND(N($F3194)=0,N($G3194)=0),"※收入和支出都没填",IF(OR(N($F3194)&lt;0,N($G3194)&lt;0),"※金额不能填负数，方向反了就换一列填",IF($D3194="","※没填收支类别，分类报表会漏掉这一笔",IF(ISNA(MATCH($D3194,类别表,0)),"※收支类别不在【基础资料】的清单里",IF(AND($L3194="内部转账",$M3194=""),"△内部转账要在「对方账户」写上另一头",IF(AND($L3194="内部转账",$M3194=$C3194),"※对方账户跟本账户是同一个",IF(AND($L3194&lt;&gt;"内部转账",$M3194&lt;&gt;""),"△填了对方账户，但类别不是内部转账",IF($H3194&lt;0,"△这一笔之后该账户余额成负数了，核一下",""))))))))))))</f>
        <v/>
      </c>
    </row>
    <row r="3195">
      <c r="A3195" s="17">
        <f>IF($C3195="","",COUNTA($C$5:$C3195))</f>
        <v/>
      </c>
      <c r="B3195" s="20" t="n"/>
      <c r="C3195" s="18" t="n"/>
      <c r="D3195" s="18" t="n"/>
      <c r="E3195" s="26" t="n"/>
      <c r="F3195" s="19" t="n"/>
      <c r="G3195" s="19" t="n"/>
      <c r="H3195" s="27">
        <f>IF($C3195="","",ROUND(SUMIF(账户表,$C3195,账户期初)+SUMIFS($F$5:F3195,$C$5:C3195,$C3195)-SUMIFS($G$5:G3195,$C$5:C3195,$C3195),2))</f>
        <v/>
      </c>
      <c r="I3195" s="18" t="n"/>
      <c r="J3195" s="18" t="n"/>
      <c r="K3195" s="28">
        <f>IF($B3195="","",--TEXT($B3195,"yyyymm"))</f>
        <v/>
      </c>
      <c r="L3195" s="29">
        <f>IF($D3195="","",IFERROR(INDEX(类别属性,MATCH($D3195,类别表,0)),""))</f>
        <v/>
      </c>
      <c r="M3195" s="18" t="n"/>
      <c r="N3195" s="18" t="n"/>
      <c r="O3195" s="26" t="n"/>
      <c r="P3195" s="21">
        <f>IF($C3195="","",IF(ISNA(MATCH($C3195,账户表,0)),"※这个账户不在【基础资料】的账户档案里",IF($B3195="","※没填日期，这一笔不会进任何月份的报表",IF(AND($F3195&lt;&gt;"",$G3195&lt;&gt;""),"※收入和支出不能同时填",IF(AND(N($F3195)=0,N($G3195)=0),"※收入和支出都没填",IF(OR(N($F3195)&lt;0,N($G3195)&lt;0),"※金额不能填负数，方向反了就换一列填",IF($D3195="","※没填收支类别，分类报表会漏掉这一笔",IF(ISNA(MATCH($D3195,类别表,0)),"※收支类别不在【基础资料】的清单里",IF(AND($L3195="内部转账",$M3195=""),"△内部转账要在「对方账户」写上另一头",IF(AND($L3195="内部转账",$M3195=$C3195),"※对方账户跟本账户是同一个",IF(AND($L3195&lt;&gt;"内部转账",$M3195&lt;&gt;""),"△填了对方账户，但类别不是内部转账",IF($H3195&lt;0,"△这一笔之后该账户余额成负数了，核一下",""))))))))))))</f>
        <v/>
      </c>
    </row>
    <row r="3196">
      <c r="A3196" s="17">
        <f>IF($C3196="","",COUNTA($C$5:$C3196))</f>
        <v/>
      </c>
      <c r="B3196" s="20" t="n"/>
      <c r="C3196" s="18" t="n"/>
      <c r="D3196" s="18" t="n"/>
      <c r="E3196" s="26" t="n"/>
      <c r="F3196" s="19" t="n"/>
      <c r="G3196" s="19" t="n"/>
      <c r="H3196" s="27">
        <f>IF($C3196="","",ROUND(SUMIF(账户表,$C3196,账户期初)+SUMIFS($F$5:F3196,$C$5:C3196,$C3196)-SUMIFS($G$5:G3196,$C$5:C3196,$C3196),2))</f>
        <v/>
      </c>
      <c r="I3196" s="18" t="n"/>
      <c r="J3196" s="18" t="n"/>
      <c r="K3196" s="28">
        <f>IF($B3196="","",--TEXT($B3196,"yyyymm"))</f>
        <v/>
      </c>
      <c r="L3196" s="29">
        <f>IF($D3196="","",IFERROR(INDEX(类别属性,MATCH($D3196,类别表,0)),""))</f>
        <v/>
      </c>
      <c r="M3196" s="18" t="n"/>
      <c r="N3196" s="18" t="n"/>
      <c r="O3196" s="26" t="n"/>
      <c r="P3196" s="21">
        <f>IF($C3196="","",IF(ISNA(MATCH($C3196,账户表,0)),"※这个账户不在【基础资料】的账户档案里",IF($B3196="","※没填日期，这一笔不会进任何月份的报表",IF(AND($F3196&lt;&gt;"",$G3196&lt;&gt;""),"※收入和支出不能同时填",IF(AND(N($F3196)=0,N($G3196)=0),"※收入和支出都没填",IF(OR(N($F3196)&lt;0,N($G3196)&lt;0),"※金额不能填负数，方向反了就换一列填",IF($D3196="","※没填收支类别，分类报表会漏掉这一笔",IF(ISNA(MATCH($D3196,类别表,0)),"※收支类别不在【基础资料】的清单里",IF(AND($L3196="内部转账",$M3196=""),"△内部转账要在「对方账户」写上另一头",IF(AND($L3196="内部转账",$M3196=$C3196),"※对方账户跟本账户是同一个",IF(AND($L3196&lt;&gt;"内部转账",$M3196&lt;&gt;""),"△填了对方账户，但类别不是内部转账",IF($H3196&lt;0,"△这一笔之后该账户余额成负数了，核一下",""))))))))))))</f>
        <v/>
      </c>
    </row>
    <row r="3197">
      <c r="A3197" s="17">
        <f>IF($C3197="","",COUNTA($C$5:$C3197))</f>
        <v/>
      </c>
      <c r="B3197" s="20" t="n"/>
      <c r="C3197" s="18" t="n"/>
      <c r="D3197" s="18" t="n"/>
      <c r="E3197" s="26" t="n"/>
      <c r="F3197" s="19" t="n"/>
      <c r="G3197" s="19" t="n"/>
      <c r="H3197" s="27">
        <f>IF($C3197="","",ROUND(SUMIF(账户表,$C3197,账户期初)+SUMIFS($F$5:F3197,$C$5:C3197,$C3197)-SUMIFS($G$5:G3197,$C$5:C3197,$C3197),2))</f>
        <v/>
      </c>
      <c r="I3197" s="18" t="n"/>
      <c r="J3197" s="18" t="n"/>
      <c r="K3197" s="28">
        <f>IF($B3197="","",--TEXT($B3197,"yyyymm"))</f>
        <v/>
      </c>
      <c r="L3197" s="29">
        <f>IF($D3197="","",IFERROR(INDEX(类别属性,MATCH($D3197,类别表,0)),""))</f>
        <v/>
      </c>
      <c r="M3197" s="18" t="n"/>
      <c r="N3197" s="18" t="n"/>
      <c r="O3197" s="26" t="n"/>
      <c r="P3197" s="21">
        <f>IF($C3197="","",IF(ISNA(MATCH($C3197,账户表,0)),"※这个账户不在【基础资料】的账户档案里",IF($B3197="","※没填日期，这一笔不会进任何月份的报表",IF(AND($F3197&lt;&gt;"",$G3197&lt;&gt;""),"※收入和支出不能同时填",IF(AND(N($F3197)=0,N($G3197)=0),"※收入和支出都没填",IF(OR(N($F3197)&lt;0,N($G3197)&lt;0),"※金额不能填负数，方向反了就换一列填",IF($D3197="","※没填收支类别，分类报表会漏掉这一笔",IF(ISNA(MATCH($D3197,类别表,0)),"※收支类别不在【基础资料】的清单里",IF(AND($L3197="内部转账",$M3197=""),"△内部转账要在「对方账户」写上另一头",IF(AND($L3197="内部转账",$M3197=$C3197),"※对方账户跟本账户是同一个",IF(AND($L3197&lt;&gt;"内部转账",$M3197&lt;&gt;""),"△填了对方账户，但类别不是内部转账",IF($H3197&lt;0,"△这一笔之后该账户余额成负数了，核一下",""))))))))))))</f>
        <v/>
      </c>
    </row>
    <row r="3198">
      <c r="A3198" s="17">
        <f>IF($C3198="","",COUNTA($C$5:$C3198))</f>
        <v/>
      </c>
      <c r="B3198" s="20" t="n"/>
      <c r="C3198" s="18" t="n"/>
      <c r="D3198" s="18" t="n"/>
      <c r="E3198" s="26" t="n"/>
      <c r="F3198" s="19" t="n"/>
      <c r="G3198" s="19" t="n"/>
      <c r="H3198" s="27">
        <f>IF($C3198="","",ROUND(SUMIF(账户表,$C3198,账户期初)+SUMIFS($F$5:F3198,$C$5:C3198,$C3198)-SUMIFS($G$5:G3198,$C$5:C3198,$C3198),2))</f>
        <v/>
      </c>
      <c r="I3198" s="18" t="n"/>
      <c r="J3198" s="18" t="n"/>
      <c r="K3198" s="28">
        <f>IF($B3198="","",--TEXT($B3198,"yyyymm"))</f>
        <v/>
      </c>
      <c r="L3198" s="29">
        <f>IF($D3198="","",IFERROR(INDEX(类别属性,MATCH($D3198,类别表,0)),""))</f>
        <v/>
      </c>
      <c r="M3198" s="18" t="n"/>
      <c r="N3198" s="18" t="n"/>
      <c r="O3198" s="26" t="n"/>
      <c r="P3198" s="21">
        <f>IF($C3198="","",IF(ISNA(MATCH($C3198,账户表,0)),"※这个账户不在【基础资料】的账户档案里",IF($B3198="","※没填日期，这一笔不会进任何月份的报表",IF(AND($F3198&lt;&gt;"",$G3198&lt;&gt;""),"※收入和支出不能同时填",IF(AND(N($F3198)=0,N($G3198)=0),"※收入和支出都没填",IF(OR(N($F3198)&lt;0,N($G3198)&lt;0),"※金额不能填负数，方向反了就换一列填",IF($D3198="","※没填收支类别，分类报表会漏掉这一笔",IF(ISNA(MATCH($D3198,类别表,0)),"※收支类别不在【基础资料】的清单里",IF(AND($L3198="内部转账",$M3198=""),"△内部转账要在「对方账户」写上另一头",IF(AND($L3198="内部转账",$M3198=$C3198),"※对方账户跟本账户是同一个",IF(AND($L3198&lt;&gt;"内部转账",$M3198&lt;&gt;""),"△填了对方账户，但类别不是内部转账",IF($H3198&lt;0,"△这一笔之后该账户余额成负数了，核一下",""))))))))))))</f>
        <v/>
      </c>
    </row>
    <row r="3199">
      <c r="A3199" s="17">
        <f>IF($C3199="","",COUNTA($C$5:$C3199))</f>
        <v/>
      </c>
      <c r="B3199" s="20" t="n"/>
      <c r="C3199" s="18" t="n"/>
      <c r="D3199" s="18" t="n"/>
      <c r="E3199" s="26" t="n"/>
      <c r="F3199" s="19" t="n"/>
      <c r="G3199" s="19" t="n"/>
      <c r="H3199" s="27">
        <f>IF($C3199="","",ROUND(SUMIF(账户表,$C3199,账户期初)+SUMIFS($F$5:F3199,$C$5:C3199,$C3199)-SUMIFS($G$5:G3199,$C$5:C3199,$C3199),2))</f>
        <v/>
      </c>
      <c r="I3199" s="18" t="n"/>
      <c r="J3199" s="18" t="n"/>
      <c r="K3199" s="28">
        <f>IF($B3199="","",--TEXT($B3199,"yyyymm"))</f>
        <v/>
      </c>
      <c r="L3199" s="29">
        <f>IF($D3199="","",IFERROR(INDEX(类别属性,MATCH($D3199,类别表,0)),""))</f>
        <v/>
      </c>
      <c r="M3199" s="18" t="n"/>
      <c r="N3199" s="18" t="n"/>
      <c r="O3199" s="26" t="n"/>
      <c r="P3199" s="21">
        <f>IF($C3199="","",IF(ISNA(MATCH($C3199,账户表,0)),"※这个账户不在【基础资料】的账户档案里",IF($B3199="","※没填日期，这一笔不会进任何月份的报表",IF(AND($F3199&lt;&gt;"",$G3199&lt;&gt;""),"※收入和支出不能同时填",IF(AND(N($F3199)=0,N($G3199)=0),"※收入和支出都没填",IF(OR(N($F3199)&lt;0,N($G3199)&lt;0),"※金额不能填负数，方向反了就换一列填",IF($D3199="","※没填收支类别，分类报表会漏掉这一笔",IF(ISNA(MATCH($D3199,类别表,0)),"※收支类别不在【基础资料】的清单里",IF(AND($L3199="内部转账",$M3199=""),"△内部转账要在「对方账户」写上另一头",IF(AND($L3199="内部转账",$M3199=$C3199),"※对方账户跟本账户是同一个",IF(AND($L3199&lt;&gt;"内部转账",$M3199&lt;&gt;""),"△填了对方账户，但类别不是内部转账",IF($H3199&lt;0,"△这一笔之后该账户余额成负数了，核一下",""))))))))))))</f>
        <v/>
      </c>
    </row>
    <row r="3200">
      <c r="A3200" s="17">
        <f>IF($C3200="","",COUNTA($C$5:$C3200))</f>
        <v/>
      </c>
      <c r="B3200" s="20" t="n"/>
      <c r="C3200" s="18" t="n"/>
      <c r="D3200" s="18" t="n"/>
      <c r="E3200" s="26" t="n"/>
      <c r="F3200" s="19" t="n"/>
      <c r="G3200" s="19" t="n"/>
      <c r="H3200" s="27">
        <f>IF($C3200="","",ROUND(SUMIF(账户表,$C3200,账户期初)+SUMIFS($F$5:F3200,$C$5:C3200,$C3200)-SUMIFS($G$5:G3200,$C$5:C3200,$C3200),2))</f>
        <v/>
      </c>
      <c r="I3200" s="18" t="n"/>
      <c r="J3200" s="18" t="n"/>
      <c r="K3200" s="28">
        <f>IF($B3200="","",--TEXT($B3200,"yyyymm"))</f>
        <v/>
      </c>
      <c r="L3200" s="29">
        <f>IF($D3200="","",IFERROR(INDEX(类别属性,MATCH($D3200,类别表,0)),""))</f>
        <v/>
      </c>
      <c r="M3200" s="18" t="n"/>
      <c r="N3200" s="18" t="n"/>
      <c r="O3200" s="26" t="n"/>
      <c r="P3200" s="21">
        <f>IF($C3200="","",IF(ISNA(MATCH($C3200,账户表,0)),"※这个账户不在【基础资料】的账户档案里",IF($B3200="","※没填日期，这一笔不会进任何月份的报表",IF(AND($F3200&lt;&gt;"",$G3200&lt;&gt;""),"※收入和支出不能同时填",IF(AND(N($F3200)=0,N($G3200)=0),"※收入和支出都没填",IF(OR(N($F3200)&lt;0,N($G3200)&lt;0),"※金额不能填负数，方向反了就换一列填",IF($D3200="","※没填收支类别，分类报表会漏掉这一笔",IF(ISNA(MATCH($D3200,类别表,0)),"※收支类别不在【基础资料】的清单里",IF(AND($L3200="内部转账",$M3200=""),"△内部转账要在「对方账户」写上另一头",IF(AND($L3200="内部转账",$M3200=$C3200),"※对方账户跟本账户是同一个",IF(AND($L3200&lt;&gt;"内部转账",$M3200&lt;&gt;""),"△填了对方账户，但类别不是内部转账",IF($H3200&lt;0,"△这一笔之后该账户余额成负数了，核一下",""))))))))))))</f>
        <v/>
      </c>
    </row>
    <row r="3201">
      <c r="A3201" s="17">
        <f>IF($C3201="","",COUNTA($C$5:$C3201))</f>
        <v/>
      </c>
      <c r="B3201" s="20" t="n"/>
      <c r="C3201" s="18" t="n"/>
      <c r="D3201" s="18" t="n"/>
      <c r="E3201" s="26" t="n"/>
      <c r="F3201" s="19" t="n"/>
      <c r="G3201" s="19" t="n"/>
      <c r="H3201" s="27">
        <f>IF($C3201="","",ROUND(SUMIF(账户表,$C3201,账户期初)+SUMIFS($F$5:F3201,$C$5:C3201,$C3201)-SUMIFS($G$5:G3201,$C$5:C3201,$C3201),2))</f>
        <v/>
      </c>
      <c r="I3201" s="18" t="n"/>
      <c r="J3201" s="18" t="n"/>
      <c r="K3201" s="28">
        <f>IF($B3201="","",--TEXT($B3201,"yyyymm"))</f>
        <v/>
      </c>
      <c r="L3201" s="29">
        <f>IF($D3201="","",IFERROR(INDEX(类别属性,MATCH($D3201,类别表,0)),""))</f>
        <v/>
      </c>
      <c r="M3201" s="18" t="n"/>
      <c r="N3201" s="18" t="n"/>
      <c r="O3201" s="26" t="n"/>
      <c r="P3201" s="21">
        <f>IF($C3201="","",IF(ISNA(MATCH($C3201,账户表,0)),"※这个账户不在【基础资料】的账户档案里",IF($B3201="","※没填日期，这一笔不会进任何月份的报表",IF(AND($F3201&lt;&gt;"",$G3201&lt;&gt;""),"※收入和支出不能同时填",IF(AND(N($F3201)=0,N($G3201)=0),"※收入和支出都没填",IF(OR(N($F3201)&lt;0,N($G3201)&lt;0),"※金额不能填负数，方向反了就换一列填",IF($D3201="","※没填收支类别，分类报表会漏掉这一笔",IF(ISNA(MATCH($D3201,类别表,0)),"※收支类别不在【基础资料】的清单里",IF(AND($L3201="内部转账",$M3201=""),"△内部转账要在「对方账户」写上另一头",IF(AND($L3201="内部转账",$M3201=$C3201),"※对方账户跟本账户是同一个",IF(AND($L3201&lt;&gt;"内部转账",$M3201&lt;&gt;""),"△填了对方账户，但类别不是内部转账",IF($H3201&lt;0,"△这一笔之后该账户余额成负数了，核一下",""))))))))))))</f>
        <v/>
      </c>
    </row>
    <row r="3202">
      <c r="A3202" s="17">
        <f>IF($C3202="","",COUNTA($C$5:$C3202))</f>
        <v/>
      </c>
      <c r="B3202" s="20" t="n"/>
      <c r="C3202" s="18" t="n"/>
      <c r="D3202" s="18" t="n"/>
      <c r="E3202" s="26" t="n"/>
      <c r="F3202" s="19" t="n"/>
      <c r="G3202" s="19" t="n"/>
      <c r="H3202" s="27">
        <f>IF($C3202="","",ROUND(SUMIF(账户表,$C3202,账户期初)+SUMIFS($F$5:F3202,$C$5:C3202,$C3202)-SUMIFS($G$5:G3202,$C$5:C3202,$C3202),2))</f>
        <v/>
      </c>
      <c r="I3202" s="18" t="n"/>
      <c r="J3202" s="18" t="n"/>
      <c r="K3202" s="28">
        <f>IF($B3202="","",--TEXT($B3202,"yyyymm"))</f>
        <v/>
      </c>
      <c r="L3202" s="29">
        <f>IF($D3202="","",IFERROR(INDEX(类别属性,MATCH($D3202,类别表,0)),""))</f>
        <v/>
      </c>
      <c r="M3202" s="18" t="n"/>
      <c r="N3202" s="18" t="n"/>
      <c r="O3202" s="26" t="n"/>
      <c r="P3202" s="21">
        <f>IF($C3202="","",IF(ISNA(MATCH($C3202,账户表,0)),"※这个账户不在【基础资料】的账户档案里",IF($B3202="","※没填日期，这一笔不会进任何月份的报表",IF(AND($F3202&lt;&gt;"",$G3202&lt;&gt;""),"※收入和支出不能同时填",IF(AND(N($F3202)=0,N($G3202)=0),"※收入和支出都没填",IF(OR(N($F3202)&lt;0,N($G3202)&lt;0),"※金额不能填负数，方向反了就换一列填",IF($D3202="","※没填收支类别，分类报表会漏掉这一笔",IF(ISNA(MATCH($D3202,类别表,0)),"※收支类别不在【基础资料】的清单里",IF(AND($L3202="内部转账",$M3202=""),"△内部转账要在「对方账户」写上另一头",IF(AND($L3202="内部转账",$M3202=$C3202),"※对方账户跟本账户是同一个",IF(AND($L3202&lt;&gt;"内部转账",$M3202&lt;&gt;""),"△填了对方账户，但类别不是内部转账",IF($H3202&lt;0,"△这一笔之后该账户余额成负数了，核一下",""))))))))))))</f>
        <v/>
      </c>
    </row>
    <row r="3203">
      <c r="A3203" s="17">
        <f>IF($C3203="","",COUNTA($C$5:$C3203))</f>
        <v/>
      </c>
      <c r="B3203" s="20" t="n"/>
      <c r="C3203" s="18" t="n"/>
      <c r="D3203" s="18" t="n"/>
      <c r="E3203" s="26" t="n"/>
      <c r="F3203" s="19" t="n"/>
      <c r="G3203" s="19" t="n"/>
      <c r="H3203" s="27">
        <f>IF($C3203="","",ROUND(SUMIF(账户表,$C3203,账户期初)+SUMIFS($F$5:F3203,$C$5:C3203,$C3203)-SUMIFS($G$5:G3203,$C$5:C3203,$C3203),2))</f>
        <v/>
      </c>
      <c r="I3203" s="18" t="n"/>
      <c r="J3203" s="18" t="n"/>
      <c r="K3203" s="28">
        <f>IF($B3203="","",--TEXT($B3203,"yyyymm"))</f>
        <v/>
      </c>
      <c r="L3203" s="29">
        <f>IF($D3203="","",IFERROR(INDEX(类别属性,MATCH($D3203,类别表,0)),""))</f>
        <v/>
      </c>
      <c r="M3203" s="18" t="n"/>
      <c r="N3203" s="18" t="n"/>
      <c r="O3203" s="26" t="n"/>
      <c r="P3203" s="21">
        <f>IF($C3203="","",IF(ISNA(MATCH($C3203,账户表,0)),"※这个账户不在【基础资料】的账户档案里",IF($B3203="","※没填日期，这一笔不会进任何月份的报表",IF(AND($F3203&lt;&gt;"",$G3203&lt;&gt;""),"※收入和支出不能同时填",IF(AND(N($F3203)=0,N($G3203)=0),"※收入和支出都没填",IF(OR(N($F3203)&lt;0,N($G3203)&lt;0),"※金额不能填负数，方向反了就换一列填",IF($D3203="","※没填收支类别，分类报表会漏掉这一笔",IF(ISNA(MATCH($D3203,类别表,0)),"※收支类别不在【基础资料】的清单里",IF(AND($L3203="内部转账",$M3203=""),"△内部转账要在「对方账户」写上另一头",IF(AND($L3203="内部转账",$M3203=$C3203),"※对方账户跟本账户是同一个",IF(AND($L3203&lt;&gt;"内部转账",$M3203&lt;&gt;""),"△填了对方账户，但类别不是内部转账",IF($H3203&lt;0,"△这一笔之后该账户余额成负数了，核一下",""))))))))))))</f>
        <v/>
      </c>
    </row>
    <row r="3204">
      <c r="A3204" s="17">
        <f>IF($C3204="","",COUNTA($C$5:$C3204))</f>
        <v/>
      </c>
      <c r="B3204" s="20" t="n"/>
      <c r="C3204" s="18" t="n"/>
      <c r="D3204" s="18" t="n"/>
      <c r="E3204" s="26" t="n"/>
      <c r="F3204" s="19" t="n"/>
      <c r="G3204" s="19" t="n"/>
      <c r="H3204" s="27">
        <f>IF($C3204="","",ROUND(SUMIF(账户表,$C3204,账户期初)+SUMIFS($F$5:F3204,$C$5:C3204,$C3204)-SUMIFS($G$5:G3204,$C$5:C3204,$C3204),2))</f>
        <v/>
      </c>
      <c r="I3204" s="18" t="n"/>
      <c r="J3204" s="18" t="n"/>
      <c r="K3204" s="28">
        <f>IF($B3204="","",--TEXT($B3204,"yyyymm"))</f>
        <v/>
      </c>
      <c r="L3204" s="29">
        <f>IF($D3204="","",IFERROR(INDEX(类别属性,MATCH($D3204,类别表,0)),""))</f>
        <v/>
      </c>
      <c r="M3204" s="18" t="n"/>
      <c r="N3204" s="18" t="n"/>
      <c r="O3204" s="26" t="n"/>
      <c r="P3204" s="21">
        <f>IF($C3204="","",IF(ISNA(MATCH($C3204,账户表,0)),"※这个账户不在【基础资料】的账户档案里",IF($B3204="","※没填日期，这一笔不会进任何月份的报表",IF(AND($F3204&lt;&gt;"",$G3204&lt;&gt;""),"※收入和支出不能同时填",IF(AND(N($F3204)=0,N($G3204)=0),"※收入和支出都没填",IF(OR(N($F3204)&lt;0,N($G3204)&lt;0),"※金额不能填负数，方向反了就换一列填",IF($D3204="","※没填收支类别，分类报表会漏掉这一笔",IF(ISNA(MATCH($D3204,类别表,0)),"※收支类别不在【基础资料】的清单里",IF(AND($L3204="内部转账",$M3204=""),"△内部转账要在「对方账户」写上另一头",IF(AND($L3204="内部转账",$M3204=$C3204),"※对方账户跟本账户是同一个",IF(AND($L3204&lt;&gt;"内部转账",$M3204&lt;&gt;""),"△填了对方账户，但类别不是内部转账",IF($H3204&lt;0,"△这一笔之后该账户余额成负数了，核一下",""))))))))))))</f>
        <v/>
      </c>
    </row>
    <row r="3205">
      <c r="A3205" s="17">
        <f>IF($C3205="","",COUNTA($C$5:$C3205))</f>
        <v/>
      </c>
      <c r="B3205" s="20" t="n"/>
      <c r="C3205" s="18" t="n"/>
      <c r="D3205" s="18" t="n"/>
      <c r="E3205" s="26" t="n"/>
      <c r="F3205" s="19" t="n"/>
      <c r="G3205" s="19" t="n"/>
      <c r="H3205" s="27">
        <f>IF($C3205="","",ROUND(SUMIF(账户表,$C3205,账户期初)+SUMIFS($F$5:F3205,$C$5:C3205,$C3205)-SUMIFS($G$5:G3205,$C$5:C3205,$C3205),2))</f>
        <v/>
      </c>
      <c r="I3205" s="18" t="n"/>
      <c r="J3205" s="18" t="n"/>
      <c r="K3205" s="28">
        <f>IF($B3205="","",--TEXT($B3205,"yyyymm"))</f>
        <v/>
      </c>
      <c r="L3205" s="29">
        <f>IF($D3205="","",IFERROR(INDEX(类别属性,MATCH($D3205,类别表,0)),""))</f>
        <v/>
      </c>
      <c r="M3205" s="18" t="n"/>
      <c r="N3205" s="18" t="n"/>
      <c r="O3205" s="26" t="n"/>
      <c r="P3205" s="21">
        <f>IF($C3205="","",IF(ISNA(MATCH($C3205,账户表,0)),"※这个账户不在【基础资料】的账户档案里",IF($B3205="","※没填日期，这一笔不会进任何月份的报表",IF(AND($F3205&lt;&gt;"",$G3205&lt;&gt;""),"※收入和支出不能同时填",IF(AND(N($F3205)=0,N($G3205)=0),"※收入和支出都没填",IF(OR(N($F3205)&lt;0,N($G3205)&lt;0),"※金额不能填负数，方向反了就换一列填",IF($D3205="","※没填收支类别，分类报表会漏掉这一笔",IF(ISNA(MATCH($D3205,类别表,0)),"※收支类别不在【基础资料】的清单里",IF(AND($L3205="内部转账",$M3205=""),"△内部转账要在「对方账户」写上另一头",IF(AND($L3205="内部转账",$M3205=$C3205),"※对方账户跟本账户是同一个",IF(AND($L3205&lt;&gt;"内部转账",$M3205&lt;&gt;""),"△填了对方账户，但类别不是内部转账",IF($H3205&lt;0,"△这一笔之后该账户余额成负数了，核一下",""))))))))))))</f>
        <v/>
      </c>
    </row>
    <row r="3206">
      <c r="A3206" s="17">
        <f>IF($C3206="","",COUNTA($C$5:$C3206))</f>
        <v/>
      </c>
      <c r="B3206" s="20" t="n"/>
      <c r="C3206" s="18" t="n"/>
      <c r="D3206" s="18" t="n"/>
      <c r="E3206" s="26" t="n"/>
      <c r="F3206" s="19" t="n"/>
      <c r="G3206" s="19" t="n"/>
      <c r="H3206" s="27">
        <f>IF($C3206="","",ROUND(SUMIF(账户表,$C3206,账户期初)+SUMIFS($F$5:F3206,$C$5:C3206,$C3206)-SUMIFS($G$5:G3206,$C$5:C3206,$C3206),2))</f>
        <v/>
      </c>
      <c r="I3206" s="18" t="n"/>
      <c r="J3206" s="18" t="n"/>
      <c r="K3206" s="28">
        <f>IF($B3206="","",--TEXT($B3206,"yyyymm"))</f>
        <v/>
      </c>
      <c r="L3206" s="29">
        <f>IF($D3206="","",IFERROR(INDEX(类别属性,MATCH($D3206,类别表,0)),""))</f>
        <v/>
      </c>
      <c r="M3206" s="18" t="n"/>
      <c r="N3206" s="18" t="n"/>
      <c r="O3206" s="26" t="n"/>
      <c r="P3206" s="21">
        <f>IF($C3206="","",IF(ISNA(MATCH($C3206,账户表,0)),"※这个账户不在【基础资料】的账户档案里",IF($B3206="","※没填日期，这一笔不会进任何月份的报表",IF(AND($F3206&lt;&gt;"",$G3206&lt;&gt;""),"※收入和支出不能同时填",IF(AND(N($F3206)=0,N($G3206)=0),"※收入和支出都没填",IF(OR(N($F3206)&lt;0,N($G3206)&lt;0),"※金额不能填负数，方向反了就换一列填",IF($D3206="","※没填收支类别，分类报表会漏掉这一笔",IF(ISNA(MATCH($D3206,类别表,0)),"※收支类别不在【基础资料】的清单里",IF(AND($L3206="内部转账",$M3206=""),"△内部转账要在「对方账户」写上另一头",IF(AND($L3206="内部转账",$M3206=$C3206),"※对方账户跟本账户是同一个",IF(AND($L3206&lt;&gt;"内部转账",$M3206&lt;&gt;""),"△填了对方账户，但类别不是内部转账",IF($H3206&lt;0,"△这一笔之后该账户余额成负数了，核一下",""))))))))))))</f>
        <v/>
      </c>
    </row>
    <row r="3207">
      <c r="A3207" s="17">
        <f>IF($C3207="","",COUNTA($C$5:$C3207))</f>
        <v/>
      </c>
      <c r="B3207" s="20" t="n"/>
      <c r="C3207" s="18" t="n"/>
      <c r="D3207" s="18" t="n"/>
      <c r="E3207" s="26" t="n"/>
      <c r="F3207" s="19" t="n"/>
      <c r="G3207" s="19" t="n"/>
      <c r="H3207" s="27">
        <f>IF($C3207="","",ROUND(SUMIF(账户表,$C3207,账户期初)+SUMIFS($F$5:F3207,$C$5:C3207,$C3207)-SUMIFS($G$5:G3207,$C$5:C3207,$C3207),2))</f>
        <v/>
      </c>
      <c r="I3207" s="18" t="n"/>
      <c r="J3207" s="18" t="n"/>
      <c r="K3207" s="28">
        <f>IF($B3207="","",--TEXT($B3207,"yyyymm"))</f>
        <v/>
      </c>
      <c r="L3207" s="29">
        <f>IF($D3207="","",IFERROR(INDEX(类别属性,MATCH($D3207,类别表,0)),""))</f>
        <v/>
      </c>
      <c r="M3207" s="18" t="n"/>
      <c r="N3207" s="18" t="n"/>
      <c r="O3207" s="26" t="n"/>
      <c r="P3207" s="21">
        <f>IF($C3207="","",IF(ISNA(MATCH($C3207,账户表,0)),"※这个账户不在【基础资料】的账户档案里",IF($B3207="","※没填日期，这一笔不会进任何月份的报表",IF(AND($F3207&lt;&gt;"",$G3207&lt;&gt;""),"※收入和支出不能同时填",IF(AND(N($F3207)=0,N($G3207)=0),"※收入和支出都没填",IF(OR(N($F3207)&lt;0,N($G3207)&lt;0),"※金额不能填负数，方向反了就换一列填",IF($D3207="","※没填收支类别，分类报表会漏掉这一笔",IF(ISNA(MATCH($D3207,类别表,0)),"※收支类别不在【基础资料】的清单里",IF(AND($L3207="内部转账",$M3207=""),"△内部转账要在「对方账户」写上另一头",IF(AND($L3207="内部转账",$M3207=$C3207),"※对方账户跟本账户是同一个",IF(AND($L3207&lt;&gt;"内部转账",$M3207&lt;&gt;""),"△填了对方账户，但类别不是内部转账",IF($H3207&lt;0,"△这一笔之后该账户余额成负数了，核一下",""))))))))))))</f>
        <v/>
      </c>
    </row>
    <row r="3208">
      <c r="A3208" s="17">
        <f>IF($C3208="","",COUNTA($C$5:$C3208))</f>
        <v/>
      </c>
      <c r="B3208" s="20" t="n"/>
      <c r="C3208" s="18" t="n"/>
      <c r="D3208" s="18" t="n"/>
      <c r="E3208" s="26" t="n"/>
      <c r="F3208" s="19" t="n"/>
      <c r="G3208" s="19" t="n"/>
      <c r="H3208" s="27">
        <f>IF($C3208="","",ROUND(SUMIF(账户表,$C3208,账户期初)+SUMIFS($F$5:F3208,$C$5:C3208,$C3208)-SUMIFS($G$5:G3208,$C$5:C3208,$C3208),2))</f>
        <v/>
      </c>
      <c r="I3208" s="18" t="n"/>
      <c r="J3208" s="18" t="n"/>
      <c r="K3208" s="28">
        <f>IF($B3208="","",--TEXT($B3208,"yyyymm"))</f>
        <v/>
      </c>
      <c r="L3208" s="29">
        <f>IF($D3208="","",IFERROR(INDEX(类别属性,MATCH($D3208,类别表,0)),""))</f>
        <v/>
      </c>
      <c r="M3208" s="18" t="n"/>
      <c r="N3208" s="18" t="n"/>
      <c r="O3208" s="26" t="n"/>
      <c r="P3208" s="21">
        <f>IF($C3208="","",IF(ISNA(MATCH($C3208,账户表,0)),"※这个账户不在【基础资料】的账户档案里",IF($B3208="","※没填日期，这一笔不会进任何月份的报表",IF(AND($F3208&lt;&gt;"",$G3208&lt;&gt;""),"※收入和支出不能同时填",IF(AND(N($F3208)=0,N($G3208)=0),"※收入和支出都没填",IF(OR(N($F3208)&lt;0,N($G3208)&lt;0),"※金额不能填负数，方向反了就换一列填",IF($D3208="","※没填收支类别，分类报表会漏掉这一笔",IF(ISNA(MATCH($D3208,类别表,0)),"※收支类别不在【基础资料】的清单里",IF(AND($L3208="内部转账",$M3208=""),"△内部转账要在「对方账户」写上另一头",IF(AND($L3208="内部转账",$M3208=$C3208),"※对方账户跟本账户是同一个",IF(AND($L3208&lt;&gt;"内部转账",$M3208&lt;&gt;""),"△填了对方账户，但类别不是内部转账",IF($H3208&lt;0,"△这一笔之后该账户余额成负数了，核一下",""))))))))))))</f>
        <v/>
      </c>
    </row>
    <row r="3209">
      <c r="A3209" s="17">
        <f>IF($C3209="","",COUNTA($C$5:$C3209))</f>
        <v/>
      </c>
      <c r="B3209" s="20" t="n"/>
      <c r="C3209" s="18" t="n"/>
      <c r="D3209" s="18" t="n"/>
      <c r="E3209" s="26" t="n"/>
      <c r="F3209" s="19" t="n"/>
      <c r="G3209" s="19" t="n"/>
      <c r="H3209" s="27">
        <f>IF($C3209="","",ROUND(SUMIF(账户表,$C3209,账户期初)+SUMIFS($F$5:F3209,$C$5:C3209,$C3209)-SUMIFS($G$5:G3209,$C$5:C3209,$C3209),2))</f>
        <v/>
      </c>
      <c r="I3209" s="18" t="n"/>
      <c r="J3209" s="18" t="n"/>
      <c r="K3209" s="28">
        <f>IF($B3209="","",--TEXT($B3209,"yyyymm"))</f>
        <v/>
      </c>
      <c r="L3209" s="29">
        <f>IF($D3209="","",IFERROR(INDEX(类别属性,MATCH($D3209,类别表,0)),""))</f>
        <v/>
      </c>
      <c r="M3209" s="18" t="n"/>
      <c r="N3209" s="18" t="n"/>
      <c r="O3209" s="26" t="n"/>
      <c r="P3209" s="21">
        <f>IF($C3209="","",IF(ISNA(MATCH($C3209,账户表,0)),"※这个账户不在【基础资料】的账户档案里",IF($B3209="","※没填日期，这一笔不会进任何月份的报表",IF(AND($F3209&lt;&gt;"",$G3209&lt;&gt;""),"※收入和支出不能同时填",IF(AND(N($F3209)=0,N($G3209)=0),"※收入和支出都没填",IF(OR(N($F3209)&lt;0,N($G3209)&lt;0),"※金额不能填负数，方向反了就换一列填",IF($D3209="","※没填收支类别，分类报表会漏掉这一笔",IF(ISNA(MATCH($D3209,类别表,0)),"※收支类别不在【基础资料】的清单里",IF(AND($L3209="内部转账",$M3209=""),"△内部转账要在「对方账户」写上另一头",IF(AND($L3209="内部转账",$M3209=$C3209),"※对方账户跟本账户是同一个",IF(AND($L3209&lt;&gt;"内部转账",$M3209&lt;&gt;""),"△填了对方账户，但类别不是内部转账",IF($H3209&lt;0,"△这一笔之后该账户余额成负数了，核一下",""))))))))))))</f>
        <v/>
      </c>
    </row>
    <row r="3210">
      <c r="A3210" s="17">
        <f>IF($C3210="","",COUNTA($C$5:$C3210))</f>
        <v/>
      </c>
      <c r="B3210" s="20" t="n"/>
      <c r="C3210" s="18" t="n"/>
      <c r="D3210" s="18" t="n"/>
      <c r="E3210" s="26" t="n"/>
      <c r="F3210" s="19" t="n"/>
      <c r="G3210" s="19" t="n"/>
      <c r="H3210" s="27">
        <f>IF($C3210="","",ROUND(SUMIF(账户表,$C3210,账户期初)+SUMIFS($F$5:F3210,$C$5:C3210,$C3210)-SUMIFS($G$5:G3210,$C$5:C3210,$C3210),2))</f>
        <v/>
      </c>
      <c r="I3210" s="18" t="n"/>
      <c r="J3210" s="18" t="n"/>
      <c r="K3210" s="28">
        <f>IF($B3210="","",--TEXT($B3210,"yyyymm"))</f>
        <v/>
      </c>
      <c r="L3210" s="29">
        <f>IF($D3210="","",IFERROR(INDEX(类别属性,MATCH($D3210,类别表,0)),""))</f>
        <v/>
      </c>
      <c r="M3210" s="18" t="n"/>
      <c r="N3210" s="18" t="n"/>
      <c r="O3210" s="26" t="n"/>
      <c r="P3210" s="21">
        <f>IF($C3210="","",IF(ISNA(MATCH($C3210,账户表,0)),"※这个账户不在【基础资料】的账户档案里",IF($B3210="","※没填日期，这一笔不会进任何月份的报表",IF(AND($F3210&lt;&gt;"",$G3210&lt;&gt;""),"※收入和支出不能同时填",IF(AND(N($F3210)=0,N($G3210)=0),"※收入和支出都没填",IF(OR(N($F3210)&lt;0,N($G3210)&lt;0),"※金额不能填负数，方向反了就换一列填",IF($D3210="","※没填收支类别，分类报表会漏掉这一笔",IF(ISNA(MATCH($D3210,类别表,0)),"※收支类别不在【基础资料】的清单里",IF(AND($L3210="内部转账",$M3210=""),"△内部转账要在「对方账户」写上另一头",IF(AND($L3210="内部转账",$M3210=$C3210),"※对方账户跟本账户是同一个",IF(AND($L3210&lt;&gt;"内部转账",$M3210&lt;&gt;""),"△填了对方账户，但类别不是内部转账",IF($H3210&lt;0,"△这一笔之后该账户余额成负数了，核一下",""))))))))))))</f>
        <v/>
      </c>
    </row>
    <row r="3211">
      <c r="A3211" s="17">
        <f>IF($C3211="","",COUNTA($C$5:$C3211))</f>
        <v/>
      </c>
      <c r="B3211" s="20" t="n"/>
      <c r="C3211" s="18" t="n"/>
      <c r="D3211" s="18" t="n"/>
      <c r="E3211" s="26" t="n"/>
      <c r="F3211" s="19" t="n"/>
      <c r="G3211" s="19" t="n"/>
      <c r="H3211" s="27">
        <f>IF($C3211="","",ROUND(SUMIF(账户表,$C3211,账户期初)+SUMIFS($F$5:F3211,$C$5:C3211,$C3211)-SUMIFS($G$5:G3211,$C$5:C3211,$C3211),2))</f>
        <v/>
      </c>
      <c r="I3211" s="18" t="n"/>
      <c r="J3211" s="18" t="n"/>
      <c r="K3211" s="28">
        <f>IF($B3211="","",--TEXT($B3211,"yyyymm"))</f>
        <v/>
      </c>
      <c r="L3211" s="29">
        <f>IF($D3211="","",IFERROR(INDEX(类别属性,MATCH($D3211,类别表,0)),""))</f>
        <v/>
      </c>
      <c r="M3211" s="18" t="n"/>
      <c r="N3211" s="18" t="n"/>
      <c r="O3211" s="26" t="n"/>
      <c r="P3211" s="21">
        <f>IF($C3211="","",IF(ISNA(MATCH($C3211,账户表,0)),"※这个账户不在【基础资料】的账户档案里",IF($B3211="","※没填日期，这一笔不会进任何月份的报表",IF(AND($F3211&lt;&gt;"",$G3211&lt;&gt;""),"※收入和支出不能同时填",IF(AND(N($F3211)=0,N($G3211)=0),"※收入和支出都没填",IF(OR(N($F3211)&lt;0,N($G3211)&lt;0),"※金额不能填负数，方向反了就换一列填",IF($D3211="","※没填收支类别，分类报表会漏掉这一笔",IF(ISNA(MATCH($D3211,类别表,0)),"※收支类别不在【基础资料】的清单里",IF(AND($L3211="内部转账",$M3211=""),"△内部转账要在「对方账户」写上另一头",IF(AND($L3211="内部转账",$M3211=$C3211),"※对方账户跟本账户是同一个",IF(AND($L3211&lt;&gt;"内部转账",$M3211&lt;&gt;""),"△填了对方账户，但类别不是内部转账",IF($H3211&lt;0,"△这一笔之后该账户余额成负数了，核一下",""))))))))))))</f>
        <v/>
      </c>
    </row>
    <row r="3212">
      <c r="A3212" s="17">
        <f>IF($C3212="","",COUNTA($C$5:$C3212))</f>
        <v/>
      </c>
      <c r="B3212" s="20" t="n"/>
      <c r="C3212" s="18" t="n"/>
      <c r="D3212" s="18" t="n"/>
      <c r="E3212" s="26" t="n"/>
      <c r="F3212" s="19" t="n"/>
      <c r="G3212" s="19" t="n"/>
      <c r="H3212" s="27">
        <f>IF($C3212="","",ROUND(SUMIF(账户表,$C3212,账户期初)+SUMIFS($F$5:F3212,$C$5:C3212,$C3212)-SUMIFS($G$5:G3212,$C$5:C3212,$C3212),2))</f>
        <v/>
      </c>
      <c r="I3212" s="18" t="n"/>
      <c r="J3212" s="18" t="n"/>
      <c r="K3212" s="28">
        <f>IF($B3212="","",--TEXT($B3212,"yyyymm"))</f>
        <v/>
      </c>
      <c r="L3212" s="29">
        <f>IF($D3212="","",IFERROR(INDEX(类别属性,MATCH($D3212,类别表,0)),""))</f>
        <v/>
      </c>
      <c r="M3212" s="18" t="n"/>
      <c r="N3212" s="18" t="n"/>
      <c r="O3212" s="26" t="n"/>
      <c r="P3212" s="21">
        <f>IF($C3212="","",IF(ISNA(MATCH($C3212,账户表,0)),"※这个账户不在【基础资料】的账户档案里",IF($B3212="","※没填日期，这一笔不会进任何月份的报表",IF(AND($F3212&lt;&gt;"",$G3212&lt;&gt;""),"※收入和支出不能同时填",IF(AND(N($F3212)=0,N($G3212)=0),"※收入和支出都没填",IF(OR(N($F3212)&lt;0,N($G3212)&lt;0),"※金额不能填负数，方向反了就换一列填",IF($D3212="","※没填收支类别，分类报表会漏掉这一笔",IF(ISNA(MATCH($D3212,类别表,0)),"※收支类别不在【基础资料】的清单里",IF(AND($L3212="内部转账",$M3212=""),"△内部转账要在「对方账户」写上另一头",IF(AND($L3212="内部转账",$M3212=$C3212),"※对方账户跟本账户是同一个",IF(AND($L3212&lt;&gt;"内部转账",$M3212&lt;&gt;""),"△填了对方账户，但类别不是内部转账",IF($H3212&lt;0,"△这一笔之后该账户余额成负数了，核一下",""))))))))))))</f>
        <v/>
      </c>
    </row>
    <row r="3213">
      <c r="A3213" s="17">
        <f>IF($C3213="","",COUNTA($C$5:$C3213))</f>
        <v/>
      </c>
      <c r="B3213" s="20" t="n"/>
      <c r="C3213" s="18" t="n"/>
      <c r="D3213" s="18" t="n"/>
      <c r="E3213" s="26" t="n"/>
      <c r="F3213" s="19" t="n"/>
      <c r="G3213" s="19" t="n"/>
      <c r="H3213" s="27">
        <f>IF($C3213="","",ROUND(SUMIF(账户表,$C3213,账户期初)+SUMIFS($F$5:F3213,$C$5:C3213,$C3213)-SUMIFS($G$5:G3213,$C$5:C3213,$C3213),2))</f>
        <v/>
      </c>
      <c r="I3213" s="18" t="n"/>
      <c r="J3213" s="18" t="n"/>
      <c r="K3213" s="28">
        <f>IF($B3213="","",--TEXT($B3213,"yyyymm"))</f>
        <v/>
      </c>
      <c r="L3213" s="29">
        <f>IF($D3213="","",IFERROR(INDEX(类别属性,MATCH($D3213,类别表,0)),""))</f>
        <v/>
      </c>
      <c r="M3213" s="18" t="n"/>
      <c r="N3213" s="18" t="n"/>
      <c r="O3213" s="26" t="n"/>
      <c r="P3213" s="21">
        <f>IF($C3213="","",IF(ISNA(MATCH($C3213,账户表,0)),"※这个账户不在【基础资料】的账户档案里",IF($B3213="","※没填日期，这一笔不会进任何月份的报表",IF(AND($F3213&lt;&gt;"",$G3213&lt;&gt;""),"※收入和支出不能同时填",IF(AND(N($F3213)=0,N($G3213)=0),"※收入和支出都没填",IF(OR(N($F3213)&lt;0,N($G3213)&lt;0),"※金额不能填负数，方向反了就换一列填",IF($D3213="","※没填收支类别，分类报表会漏掉这一笔",IF(ISNA(MATCH($D3213,类别表,0)),"※收支类别不在【基础资料】的清单里",IF(AND($L3213="内部转账",$M3213=""),"△内部转账要在「对方账户」写上另一头",IF(AND($L3213="内部转账",$M3213=$C3213),"※对方账户跟本账户是同一个",IF(AND($L3213&lt;&gt;"内部转账",$M3213&lt;&gt;""),"△填了对方账户，但类别不是内部转账",IF($H3213&lt;0,"△这一笔之后该账户余额成负数了，核一下",""))))))))))))</f>
        <v/>
      </c>
    </row>
    <row r="3214">
      <c r="A3214" s="17">
        <f>IF($C3214="","",COUNTA($C$5:$C3214))</f>
        <v/>
      </c>
      <c r="B3214" s="20" t="n"/>
      <c r="C3214" s="18" t="n"/>
      <c r="D3214" s="18" t="n"/>
      <c r="E3214" s="26" t="n"/>
      <c r="F3214" s="19" t="n"/>
      <c r="G3214" s="19" t="n"/>
      <c r="H3214" s="27">
        <f>IF($C3214="","",ROUND(SUMIF(账户表,$C3214,账户期初)+SUMIFS($F$5:F3214,$C$5:C3214,$C3214)-SUMIFS($G$5:G3214,$C$5:C3214,$C3214),2))</f>
        <v/>
      </c>
      <c r="I3214" s="18" t="n"/>
      <c r="J3214" s="18" t="n"/>
      <c r="K3214" s="28">
        <f>IF($B3214="","",--TEXT($B3214,"yyyymm"))</f>
        <v/>
      </c>
      <c r="L3214" s="29">
        <f>IF($D3214="","",IFERROR(INDEX(类别属性,MATCH($D3214,类别表,0)),""))</f>
        <v/>
      </c>
      <c r="M3214" s="18" t="n"/>
      <c r="N3214" s="18" t="n"/>
      <c r="O3214" s="26" t="n"/>
      <c r="P3214" s="21">
        <f>IF($C3214="","",IF(ISNA(MATCH($C3214,账户表,0)),"※这个账户不在【基础资料】的账户档案里",IF($B3214="","※没填日期，这一笔不会进任何月份的报表",IF(AND($F3214&lt;&gt;"",$G3214&lt;&gt;""),"※收入和支出不能同时填",IF(AND(N($F3214)=0,N($G3214)=0),"※收入和支出都没填",IF(OR(N($F3214)&lt;0,N($G3214)&lt;0),"※金额不能填负数，方向反了就换一列填",IF($D3214="","※没填收支类别，分类报表会漏掉这一笔",IF(ISNA(MATCH($D3214,类别表,0)),"※收支类别不在【基础资料】的清单里",IF(AND($L3214="内部转账",$M3214=""),"△内部转账要在「对方账户」写上另一头",IF(AND($L3214="内部转账",$M3214=$C3214),"※对方账户跟本账户是同一个",IF(AND($L3214&lt;&gt;"内部转账",$M3214&lt;&gt;""),"△填了对方账户，但类别不是内部转账",IF($H3214&lt;0,"△这一笔之后该账户余额成负数了，核一下",""))))))))))))</f>
        <v/>
      </c>
    </row>
    <row r="3215">
      <c r="A3215" s="17">
        <f>IF($C3215="","",COUNTA($C$5:$C3215))</f>
        <v/>
      </c>
      <c r="B3215" s="20" t="n"/>
      <c r="C3215" s="18" t="n"/>
      <c r="D3215" s="18" t="n"/>
      <c r="E3215" s="26" t="n"/>
      <c r="F3215" s="19" t="n"/>
      <c r="G3215" s="19" t="n"/>
      <c r="H3215" s="27">
        <f>IF($C3215="","",ROUND(SUMIF(账户表,$C3215,账户期初)+SUMIFS($F$5:F3215,$C$5:C3215,$C3215)-SUMIFS($G$5:G3215,$C$5:C3215,$C3215),2))</f>
        <v/>
      </c>
      <c r="I3215" s="18" t="n"/>
      <c r="J3215" s="18" t="n"/>
      <c r="K3215" s="28">
        <f>IF($B3215="","",--TEXT($B3215,"yyyymm"))</f>
        <v/>
      </c>
      <c r="L3215" s="29">
        <f>IF($D3215="","",IFERROR(INDEX(类别属性,MATCH($D3215,类别表,0)),""))</f>
        <v/>
      </c>
      <c r="M3215" s="18" t="n"/>
      <c r="N3215" s="18" t="n"/>
      <c r="O3215" s="26" t="n"/>
      <c r="P3215" s="21">
        <f>IF($C3215="","",IF(ISNA(MATCH($C3215,账户表,0)),"※这个账户不在【基础资料】的账户档案里",IF($B3215="","※没填日期，这一笔不会进任何月份的报表",IF(AND($F3215&lt;&gt;"",$G3215&lt;&gt;""),"※收入和支出不能同时填",IF(AND(N($F3215)=0,N($G3215)=0),"※收入和支出都没填",IF(OR(N($F3215)&lt;0,N($G3215)&lt;0),"※金额不能填负数，方向反了就换一列填",IF($D3215="","※没填收支类别，分类报表会漏掉这一笔",IF(ISNA(MATCH($D3215,类别表,0)),"※收支类别不在【基础资料】的清单里",IF(AND($L3215="内部转账",$M3215=""),"△内部转账要在「对方账户」写上另一头",IF(AND($L3215="内部转账",$M3215=$C3215),"※对方账户跟本账户是同一个",IF(AND($L3215&lt;&gt;"内部转账",$M3215&lt;&gt;""),"△填了对方账户，但类别不是内部转账",IF($H3215&lt;0,"△这一笔之后该账户余额成负数了，核一下",""))))))))))))</f>
        <v/>
      </c>
    </row>
    <row r="3216">
      <c r="A3216" s="17">
        <f>IF($C3216="","",COUNTA($C$5:$C3216))</f>
        <v/>
      </c>
      <c r="B3216" s="20" t="n"/>
      <c r="C3216" s="18" t="n"/>
      <c r="D3216" s="18" t="n"/>
      <c r="E3216" s="26" t="n"/>
      <c r="F3216" s="19" t="n"/>
      <c r="G3216" s="19" t="n"/>
      <c r="H3216" s="27">
        <f>IF($C3216="","",ROUND(SUMIF(账户表,$C3216,账户期初)+SUMIFS($F$5:F3216,$C$5:C3216,$C3216)-SUMIFS($G$5:G3216,$C$5:C3216,$C3216),2))</f>
        <v/>
      </c>
      <c r="I3216" s="18" t="n"/>
      <c r="J3216" s="18" t="n"/>
      <c r="K3216" s="28">
        <f>IF($B3216="","",--TEXT($B3216,"yyyymm"))</f>
        <v/>
      </c>
      <c r="L3216" s="29">
        <f>IF($D3216="","",IFERROR(INDEX(类别属性,MATCH($D3216,类别表,0)),""))</f>
        <v/>
      </c>
      <c r="M3216" s="18" t="n"/>
      <c r="N3216" s="18" t="n"/>
      <c r="O3216" s="26" t="n"/>
      <c r="P3216" s="21">
        <f>IF($C3216="","",IF(ISNA(MATCH($C3216,账户表,0)),"※这个账户不在【基础资料】的账户档案里",IF($B3216="","※没填日期，这一笔不会进任何月份的报表",IF(AND($F3216&lt;&gt;"",$G3216&lt;&gt;""),"※收入和支出不能同时填",IF(AND(N($F3216)=0,N($G3216)=0),"※收入和支出都没填",IF(OR(N($F3216)&lt;0,N($G3216)&lt;0),"※金额不能填负数，方向反了就换一列填",IF($D3216="","※没填收支类别，分类报表会漏掉这一笔",IF(ISNA(MATCH($D3216,类别表,0)),"※收支类别不在【基础资料】的清单里",IF(AND($L3216="内部转账",$M3216=""),"△内部转账要在「对方账户」写上另一头",IF(AND($L3216="内部转账",$M3216=$C3216),"※对方账户跟本账户是同一个",IF(AND($L3216&lt;&gt;"内部转账",$M3216&lt;&gt;""),"△填了对方账户，但类别不是内部转账",IF($H3216&lt;0,"△这一笔之后该账户余额成负数了，核一下",""))))))))))))</f>
        <v/>
      </c>
    </row>
    <row r="3217">
      <c r="A3217" s="17">
        <f>IF($C3217="","",COUNTA($C$5:$C3217))</f>
        <v/>
      </c>
      <c r="B3217" s="20" t="n"/>
      <c r="C3217" s="18" t="n"/>
      <c r="D3217" s="18" t="n"/>
      <c r="E3217" s="26" t="n"/>
      <c r="F3217" s="19" t="n"/>
      <c r="G3217" s="19" t="n"/>
      <c r="H3217" s="27">
        <f>IF($C3217="","",ROUND(SUMIF(账户表,$C3217,账户期初)+SUMIFS($F$5:F3217,$C$5:C3217,$C3217)-SUMIFS($G$5:G3217,$C$5:C3217,$C3217),2))</f>
        <v/>
      </c>
      <c r="I3217" s="18" t="n"/>
      <c r="J3217" s="18" t="n"/>
      <c r="K3217" s="28">
        <f>IF($B3217="","",--TEXT($B3217,"yyyymm"))</f>
        <v/>
      </c>
      <c r="L3217" s="29">
        <f>IF($D3217="","",IFERROR(INDEX(类别属性,MATCH($D3217,类别表,0)),""))</f>
        <v/>
      </c>
      <c r="M3217" s="18" t="n"/>
      <c r="N3217" s="18" t="n"/>
      <c r="O3217" s="26" t="n"/>
      <c r="P3217" s="21">
        <f>IF($C3217="","",IF(ISNA(MATCH($C3217,账户表,0)),"※这个账户不在【基础资料】的账户档案里",IF($B3217="","※没填日期，这一笔不会进任何月份的报表",IF(AND($F3217&lt;&gt;"",$G3217&lt;&gt;""),"※收入和支出不能同时填",IF(AND(N($F3217)=0,N($G3217)=0),"※收入和支出都没填",IF(OR(N($F3217)&lt;0,N($G3217)&lt;0),"※金额不能填负数，方向反了就换一列填",IF($D3217="","※没填收支类别，分类报表会漏掉这一笔",IF(ISNA(MATCH($D3217,类别表,0)),"※收支类别不在【基础资料】的清单里",IF(AND($L3217="内部转账",$M3217=""),"△内部转账要在「对方账户」写上另一头",IF(AND($L3217="内部转账",$M3217=$C3217),"※对方账户跟本账户是同一个",IF(AND($L3217&lt;&gt;"内部转账",$M3217&lt;&gt;""),"△填了对方账户，但类别不是内部转账",IF($H3217&lt;0,"△这一笔之后该账户余额成负数了，核一下",""))))))))))))</f>
        <v/>
      </c>
    </row>
    <row r="3218">
      <c r="A3218" s="17">
        <f>IF($C3218="","",COUNTA($C$5:$C3218))</f>
        <v/>
      </c>
      <c r="B3218" s="20" t="n"/>
      <c r="C3218" s="18" t="n"/>
      <c r="D3218" s="18" t="n"/>
      <c r="E3218" s="26" t="n"/>
      <c r="F3218" s="19" t="n"/>
      <c r="G3218" s="19" t="n"/>
      <c r="H3218" s="27">
        <f>IF($C3218="","",ROUND(SUMIF(账户表,$C3218,账户期初)+SUMIFS($F$5:F3218,$C$5:C3218,$C3218)-SUMIFS($G$5:G3218,$C$5:C3218,$C3218),2))</f>
        <v/>
      </c>
      <c r="I3218" s="18" t="n"/>
      <c r="J3218" s="18" t="n"/>
      <c r="K3218" s="28">
        <f>IF($B3218="","",--TEXT($B3218,"yyyymm"))</f>
        <v/>
      </c>
      <c r="L3218" s="29">
        <f>IF($D3218="","",IFERROR(INDEX(类别属性,MATCH($D3218,类别表,0)),""))</f>
        <v/>
      </c>
      <c r="M3218" s="18" t="n"/>
      <c r="N3218" s="18" t="n"/>
      <c r="O3218" s="26" t="n"/>
      <c r="P3218" s="21">
        <f>IF($C3218="","",IF(ISNA(MATCH($C3218,账户表,0)),"※这个账户不在【基础资料】的账户档案里",IF($B3218="","※没填日期，这一笔不会进任何月份的报表",IF(AND($F3218&lt;&gt;"",$G3218&lt;&gt;""),"※收入和支出不能同时填",IF(AND(N($F3218)=0,N($G3218)=0),"※收入和支出都没填",IF(OR(N($F3218)&lt;0,N($G3218)&lt;0),"※金额不能填负数，方向反了就换一列填",IF($D3218="","※没填收支类别，分类报表会漏掉这一笔",IF(ISNA(MATCH($D3218,类别表,0)),"※收支类别不在【基础资料】的清单里",IF(AND($L3218="内部转账",$M3218=""),"△内部转账要在「对方账户」写上另一头",IF(AND($L3218="内部转账",$M3218=$C3218),"※对方账户跟本账户是同一个",IF(AND($L3218&lt;&gt;"内部转账",$M3218&lt;&gt;""),"△填了对方账户，但类别不是内部转账",IF($H3218&lt;0,"△这一笔之后该账户余额成负数了，核一下",""))))))))))))</f>
        <v/>
      </c>
    </row>
    <row r="3219">
      <c r="A3219" s="17">
        <f>IF($C3219="","",COUNTA($C$5:$C3219))</f>
        <v/>
      </c>
      <c r="B3219" s="20" t="n"/>
      <c r="C3219" s="18" t="n"/>
      <c r="D3219" s="18" t="n"/>
      <c r="E3219" s="26" t="n"/>
      <c r="F3219" s="19" t="n"/>
      <c r="G3219" s="19" t="n"/>
      <c r="H3219" s="27">
        <f>IF($C3219="","",ROUND(SUMIF(账户表,$C3219,账户期初)+SUMIFS($F$5:F3219,$C$5:C3219,$C3219)-SUMIFS($G$5:G3219,$C$5:C3219,$C3219),2))</f>
        <v/>
      </c>
      <c r="I3219" s="18" t="n"/>
      <c r="J3219" s="18" t="n"/>
      <c r="K3219" s="28">
        <f>IF($B3219="","",--TEXT($B3219,"yyyymm"))</f>
        <v/>
      </c>
      <c r="L3219" s="29">
        <f>IF($D3219="","",IFERROR(INDEX(类别属性,MATCH($D3219,类别表,0)),""))</f>
        <v/>
      </c>
      <c r="M3219" s="18" t="n"/>
      <c r="N3219" s="18" t="n"/>
      <c r="O3219" s="26" t="n"/>
      <c r="P3219" s="21">
        <f>IF($C3219="","",IF(ISNA(MATCH($C3219,账户表,0)),"※这个账户不在【基础资料】的账户档案里",IF($B3219="","※没填日期，这一笔不会进任何月份的报表",IF(AND($F3219&lt;&gt;"",$G3219&lt;&gt;""),"※收入和支出不能同时填",IF(AND(N($F3219)=0,N($G3219)=0),"※收入和支出都没填",IF(OR(N($F3219)&lt;0,N($G3219)&lt;0),"※金额不能填负数，方向反了就换一列填",IF($D3219="","※没填收支类别，分类报表会漏掉这一笔",IF(ISNA(MATCH($D3219,类别表,0)),"※收支类别不在【基础资料】的清单里",IF(AND($L3219="内部转账",$M3219=""),"△内部转账要在「对方账户」写上另一头",IF(AND($L3219="内部转账",$M3219=$C3219),"※对方账户跟本账户是同一个",IF(AND($L3219&lt;&gt;"内部转账",$M3219&lt;&gt;""),"△填了对方账户，但类别不是内部转账",IF($H3219&lt;0,"△这一笔之后该账户余额成负数了，核一下",""))))))))))))</f>
        <v/>
      </c>
    </row>
    <row r="3220">
      <c r="A3220" s="17">
        <f>IF($C3220="","",COUNTA($C$5:$C3220))</f>
        <v/>
      </c>
      <c r="B3220" s="20" t="n"/>
      <c r="C3220" s="18" t="n"/>
      <c r="D3220" s="18" t="n"/>
      <c r="E3220" s="26" t="n"/>
      <c r="F3220" s="19" t="n"/>
      <c r="G3220" s="19" t="n"/>
      <c r="H3220" s="27">
        <f>IF($C3220="","",ROUND(SUMIF(账户表,$C3220,账户期初)+SUMIFS($F$5:F3220,$C$5:C3220,$C3220)-SUMIFS($G$5:G3220,$C$5:C3220,$C3220),2))</f>
        <v/>
      </c>
      <c r="I3220" s="18" t="n"/>
      <c r="J3220" s="18" t="n"/>
      <c r="K3220" s="28">
        <f>IF($B3220="","",--TEXT($B3220,"yyyymm"))</f>
        <v/>
      </c>
      <c r="L3220" s="29">
        <f>IF($D3220="","",IFERROR(INDEX(类别属性,MATCH($D3220,类别表,0)),""))</f>
        <v/>
      </c>
      <c r="M3220" s="18" t="n"/>
      <c r="N3220" s="18" t="n"/>
      <c r="O3220" s="26" t="n"/>
      <c r="P3220" s="21">
        <f>IF($C3220="","",IF(ISNA(MATCH($C3220,账户表,0)),"※这个账户不在【基础资料】的账户档案里",IF($B3220="","※没填日期，这一笔不会进任何月份的报表",IF(AND($F3220&lt;&gt;"",$G3220&lt;&gt;""),"※收入和支出不能同时填",IF(AND(N($F3220)=0,N($G3220)=0),"※收入和支出都没填",IF(OR(N($F3220)&lt;0,N($G3220)&lt;0),"※金额不能填负数，方向反了就换一列填",IF($D3220="","※没填收支类别，分类报表会漏掉这一笔",IF(ISNA(MATCH($D3220,类别表,0)),"※收支类别不在【基础资料】的清单里",IF(AND($L3220="内部转账",$M3220=""),"△内部转账要在「对方账户」写上另一头",IF(AND($L3220="内部转账",$M3220=$C3220),"※对方账户跟本账户是同一个",IF(AND($L3220&lt;&gt;"内部转账",$M3220&lt;&gt;""),"△填了对方账户，但类别不是内部转账",IF($H3220&lt;0,"△这一笔之后该账户余额成负数了，核一下",""))))))))))))</f>
        <v/>
      </c>
    </row>
    <row r="3221">
      <c r="A3221" s="17">
        <f>IF($C3221="","",COUNTA($C$5:$C3221))</f>
        <v/>
      </c>
      <c r="B3221" s="20" t="n"/>
      <c r="C3221" s="18" t="n"/>
      <c r="D3221" s="18" t="n"/>
      <c r="E3221" s="26" t="n"/>
      <c r="F3221" s="19" t="n"/>
      <c r="G3221" s="19" t="n"/>
      <c r="H3221" s="27">
        <f>IF($C3221="","",ROUND(SUMIF(账户表,$C3221,账户期初)+SUMIFS($F$5:F3221,$C$5:C3221,$C3221)-SUMIFS($G$5:G3221,$C$5:C3221,$C3221),2))</f>
        <v/>
      </c>
      <c r="I3221" s="18" t="n"/>
      <c r="J3221" s="18" t="n"/>
      <c r="K3221" s="28">
        <f>IF($B3221="","",--TEXT($B3221,"yyyymm"))</f>
        <v/>
      </c>
      <c r="L3221" s="29">
        <f>IF($D3221="","",IFERROR(INDEX(类别属性,MATCH($D3221,类别表,0)),""))</f>
        <v/>
      </c>
      <c r="M3221" s="18" t="n"/>
      <c r="N3221" s="18" t="n"/>
      <c r="O3221" s="26" t="n"/>
      <c r="P3221" s="21">
        <f>IF($C3221="","",IF(ISNA(MATCH($C3221,账户表,0)),"※这个账户不在【基础资料】的账户档案里",IF($B3221="","※没填日期，这一笔不会进任何月份的报表",IF(AND($F3221&lt;&gt;"",$G3221&lt;&gt;""),"※收入和支出不能同时填",IF(AND(N($F3221)=0,N($G3221)=0),"※收入和支出都没填",IF(OR(N($F3221)&lt;0,N($G3221)&lt;0),"※金额不能填负数，方向反了就换一列填",IF($D3221="","※没填收支类别，分类报表会漏掉这一笔",IF(ISNA(MATCH($D3221,类别表,0)),"※收支类别不在【基础资料】的清单里",IF(AND($L3221="内部转账",$M3221=""),"△内部转账要在「对方账户」写上另一头",IF(AND($L3221="内部转账",$M3221=$C3221),"※对方账户跟本账户是同一个",IF(AND($L3221&lt;&gt;"内部转账",$M3221&lt;&gt;""),"△填了对方账户，但类别不是内部转账",IF($H3221&lt;0,"△这一笔之后该账户余额成负数了，核一下",""))))))))))))</f>
        <v/>
      </c>
    </row>
    <row r="3222">
      <c r="A3222" s="17">
        <f>IF($C3222="","",COUNTA($C$5:$C3222))</f>
        <v/>
      </c>
      <c r="B3222" s="20" t="n"/>
      <c r="C3222" s="18" t="n"/>
      <c r="D3222" s="18" t="n"/>
      <c r="E3222" s="26" t="n"/>
      <c r="F3222" s="19" t="n"/>
      <c r="G3222" s="19" t="n"/>
      <c r="H3222" s="27">
        <f>IF($C3222="","",ROUND(SUMIF(账户表,$C3222,账户期初)+SUMIFS($F$5:F3222,$C$5:C3222,$C3222)-SUMIFS($G$5:G3222,$C$5:C3222,$C3222),2))</f>
        <v/>
      </c>
      <c r="I3222" s="18" t="n"/>
      <c r="J3222" s="18" t="n"/>
      <c r="K3222" s="28">
        <f>IF($B3222="","",--TEXT($B3222,"yyyymm"))</f>
        <v/>
      </c>
      <c r="L3222" s="29">
        <f>IF($D3222="","",IFERROR(INDEX(类别属性,MATCH($D3222,类别表,0)),""))</f>
        <v/>
      </c>
      <c r="M3222" s="18" t="n"/>
      <c r="N3222" s="18" t="n"/>
      <c r="O3222" s="26" t="n"/>
      <c r="P3222" s="21">
        <f>IF($C3222="","",IF(ISNA(MATCH($C3222,账户表,0)),"※这个账户不在【基础资料】的账户档案里",IF($B3222="","※没填日期，这一笔不会进任何月份的报表",IF(AND($F3222&lt;&gt;"",$G3222&lt;&gt;""),"※收入和支出不能同时填",IF(AND(N($F3222)=0,N($G3222)=0),"※收入和支出都没填",IF(OR(N($F3222)&lt;0,N($G3222)&lt;0),"※金额不能填负数，方向反了就换一列填",IF($D3222="","※没填收支类别，分类报表会漏掉这一笔",IF(ISNA(MATCH($D3222,类别表,0)),"※收支类别不在【基础资料】的清单里",IF(AND($L3222="内部转账",$M3222=""),"△内部转账要在「对方账户」写上另一头",IF(AND($L3222="内部转账",$M3222=$C3222),"※对方账户跟本账户是同一个",IF(AND($L3222&lt;&gt;"内部转账",$M3222&lt;&gt;""),"△填了对方账户，但类别不是内部转账",IF($H3222&lt;0,"△这一笔之后该账户余额成负数了，核一下",""))))))))))))</f>
        <v/>
      </c>
    </row>
    <row r="3223">
      <c r="A3223" s="17">
        <f>IF($C3223="","",COUNTA($C$5:$C3223))</f>
        <v/>
      </c>
      <c r="B3223" s="20" t="n"/>
      <c r="C3223" s="18" t="n"/>
      <c r="D3223" s="18" t="n"/>
      <c r="E3223" s="26" t="n"/>
      <c r="F3223" s="19" t="n"/>
      <c r="G3223" s="19" t="n"/>
      <c r="H3223" s="27">
        <f>IF($C3223="","",ROUND(SUMIF(账户表,$C3223,账户期初)+SUMIFS($F$5:F3223,$C$5:C3223,$C3223)-SUMIFS($G$5:G3223,$C$5:C3223,$C3223),2))</f>
        <v/>
      </c>
      <c r="I3223" s="18" t="n"/>
      <c r="J3223" s="18" t="n"/>
      <c r="K3223" s="28">
        <f>IF($B3223="","",--TEXT($B3223,"yyyymm"))</f>
        <v/>
      </c>
      <c r="L3223" s="29">
        <f>IF($D3223="","",IFERROR(INDEX(类别属性,MATCH($D3223,类别表,0)),""))</f>
        <v/>
      </c>
      <c r="M3223" s="18" t="n"/>
      <c r="N3223" s="18" t="n"/>
      <c r="O3223" s="26" t="n"/>
      <c r="P3223" s="21">
        <f>IF($C3223="","",IF(ISNA(MATCH($C3223,账户表,0)),"※这个账户不在【基础资料】的账户档案里",IF($B3223="","※没填日期，这一笔不会进任何月份的报表",IF(AND($F3223&lt;&gt;"",$G3223&lt;&gt;""),"※收入和支出不能同时填",IF(AND(N($F3223)=0,N($G3223)=0),"※收入和支出都没填",IF(OR(N($F3223)&lt;0,N($G3223)&lt;0),"※金额不能填负数，方向反了就换一列填",IF($D3223="","※没填收支类别，分类报表会漏掉这一笔",IF(ISNA(MATCH($D3223,类别表,0)),"※收支类别不在【基础资料】的清单里",IF(AND($L3223="内部转账",$M3223=""),"△内部转账要在「对方账户」写上另一头",IF(AND($L3223="内部转账",$M3223=$C3223),"※对方账户跟本账户是同一个",IF(AND($L3223&lt;&gt;"内部转账",$M3223&lt;&gt;""),"△填了对方账户，但类别不是内部转账",IF($H3223&lt;0,"△这一笔之后该账户余额成负数了，核一下",""))))))))))))</f>
        <v/>
      </c>
    </row>
    <row r="3224">
      <c r="A3224" s="17">
        <f>IF($C3224="","",COUNTA($C$5:$C3224))</f>
        <v/>
      </c>
      <c r="B3224" s="20" t="n"/>
      <c r="C3224" s="18" t="n"/>
      <c r="D3224" s="18" t="n"/>
      <c r="E3224" s="26" t="n"/>
      <c r="F3224" s="19" t="n"/>
      <c r="G3224" s="19" t="n"/>
      <c r="H3224" s="27">
        <f>IF($C3224="","",ROUND(SUMIF(账户表,$C3224,账户期初)+SUMIFS($F$5:F3224,$C$5:C3224,$C3224)-SUMIFS($G$5:G3224,$C$5:C3224,$C3224),2))</f>
        <v/>
      </c>
      <c r="I3224" s="18" t="n"/>
      <c r="J3224" s="18" t="n"/>
      <c r="K3224" s="28">
        <f>IF($B3224="","",--TEXT($B3224,"yyyymm"))</f>
        <v/>
      </c>
      <c r="L3224" s="29">
        <f>IF($D3224="","",IFERROR(INDEX(类别属性,MATCH($D3224,类别表,0)),""))</f>
        <v/>
      </c>
      <c r="M3224" s="18" t="n"/>
      <c r="N3224" s="18" t="n"/>
      <c r="O3224" s="26" t="n"/>
      <c r="P3224" s="21">
        <f>IF($C3224="","",IF(ISNA(MATCH($C3224,账户表,0)),"※这个账户不在【基础资料】的账户档案里",IF($B3224="","※没填日期，这一笔不会进任何月份的报表",IF(AND($F3224&lt;&gt;"",$G3224&lt;&gt;""),"※收入和支出不能同时填",IF(AND(N($F3224)=0,N($G3224)=0),"※收入和支出都没填",IF(OR(N($F3224)&lt;0,N($G3224)&lt;0),"※金额不能填负数，方向反了就换一列填",IF($D3224="","※没填收支类别，分类报表会漏掉这一笔",IF(ISNA(MATCH($D3224,类别表,0)),"※收支类别不在【基础资料】的清单里",IF(AND($L3224="内部转账",$M3224=""),"△内部转账要在「对方账户」写上另一头",IF(AND($L3224="内部转账",$M3224=$C3224),"※对方账户跟本账户是同一个",IF(AND($L3224&lt;&gt;"内部转账",$M3224&lt;&gt;""),"△填了对方账户，但类别不是内部转账",IF($H3224&lt;0,"△这一笔之后该账户余额成负数了，核一下",""))))))))))))</f>
        <v/>
      </c>
    </row>
    <row r="3225">
      <c r="A3225" s="17">
        <f>IF($C3225="","",COUNTA($C$5:$C3225))</f>
        <v/>
      </c>
      <c r="B3225" s="20" t="n"/>
      <c r="C3225" s="18" t="n"/>
      <c r="D3225" s="18" t="n"/>
      <c r="E3225" s="26" t="n"/>
      <c r="F3225" s="19" t="n"/>
      <c r="G3225" s="19" t="n"/>
      <c r="H3225" s="27">
        <f>IF($C3225="","",ROUND(SUMIF(账户表,$C3225,账户期初)+SUMIFS($F$5:F3225,$C$5:C3225,$C3225)-SUMIFS($G$5:G3225,$C$5:C3225,$C3225),2))</f>
        <v/>
      </c>
      <c r="I3225" s="18" t="n"/>
      <c r="J3225" s="18" t="n"/>
      <c r="K3225" s="28">
        <f>IF($B3225="","",--TEXT($B3225,"yyyymm"))</f>
        <v/>
      </c>
      <c r="L3225" s="29">
        <f>IF($D3225="","",IFERROR(INDEX(类别属性,MATCH($D3225,类别表,0)),""))</f>
        <v/>
      </c>
      <c r="M3225" s="18" t="n"/>
      <c r="N3225" s="18" t="n"/>
      <c r="O3225" s="26" t="n"/>
      <c r="P3225" s="21">
        <f>IF($C3225="","",IF(ISNA(MATCH($C3225,账户表,0)),"※这个账户不在【基础资料】的账户档案里",IF($B3225="","※没填日期，这一笔不会进任何月份的报表",IF(AND($F3225&lt;&gt;"",$G3225&lt;&gt;""),"※收入和支出不能同时填",IF(AND(N($F3225)=0,N($G3225)=0),"※收入和支出都没填",IF(OR(N($F3225)&lt;0,N($G3225)&lt;0),"※金额不能填负数，方向反了就换一列填",IF($D3225="","※没填收支类别，分类报表会漏掉这一笔",IF(ISNA(MATCH($D3225,类别表,0)),"※收支类别不在【基础资料】的清单里",IF(AND($L3225="内部转账",$M3225=""),"△内部转账要在「对方账户」写上另一头",IF(AND($L3225="内部转账",$M3225=$C3225),"※对方账户跟本账户是同一个",IF(AND($L3225&lt;&gt;"内部转账",$M3225&lt;&gt;""),"△填了对方账户，但类别不是内部转账",IF($H3225&lt;0,"△这一笔之后该账户余额成负数了，核一下",""))))))))))))</f>
        <v/>
      </c>
    </row>
    <row r="3226">
      <c r="A3226" s="17">
        <f>IF($C3226="","",COUNTA($C$5:$C3226))</f>
        <v/>
      </c>
      <c r="B3226" s="20" t="n"/>
      <c r="C3226" s="18" t="n"/>
      <c r="D3226" s="18" t="n"/>
      <c r="E3226" s="26" t="n"/>
      <c r="F3226" s="19" t="n"/>
      <c r="G3226" s="19" t="n"/>
      <c r="H3226" s="27">
        <f>IF($C3226="","",ROUND(SUMIF(账户表,$C3226,账户期初)+SUMIFS($F$5:F3226,$C$5:C3226,$C3226)-SUMIFS($G$5:G3226,$C$5:C3226,$C3226),2))</f>
        <v/>
      </c>
      <c r="I3226" s="18" t="n"/>
      <c r="J3226" s="18" t="n"/>
      <c r="K3226" s="28">
        <f>IF($B3226="","",--TEXT($B3226,"yyyymm"))</f>
        <v/>
      </c>
      <c r="L3226" s="29">
        <f>IF($D3226="","",IFERROR(INDEX(类别属性,MATCH($D3226,类别表,0)),""))</f>
        <v/>
      </c>
      <c r="M3226" s="18" t="n"/>
      <c r="N3226" s="18" t="n"/>
      <c r="O3226" s="26" t="n"/>
      <c r="P3226" s="21">
        <f>IF($C3226="","",IF(ISNA(MATCH($C3226,账户表,0)),"※这个账户不在【基础资料】的账户档案里",IF($B3226="","※没填日期，这一笔不会进任何月份的报表",IF(AND($F3226&lt;&gt;"",$G3226&lt;&gt;""),"※收入和支出不能同时填",IF(AND(N($F3226)=0,N($G3226)=0),"※收入和支出都没填",IF(OR(N($F3226)&lt;0,N($G3226)&lt;0),"※金额不能填负数，方向反了就换一列填",IF($D3226="","※没填收支类别，分类报表会漏掉这一笔",IF(ISNA(MATCH($D3226,类别表,0)),"※收支类别不在【基础资料】的清单里",IF(AND($L3226="内部转账",$M3226=""),"△内部转账要在「对方账户」写上另一头",IF(AND($L3226="内部转账",$M3226=$C3226),"※对方账户跟本账户是同一个",IF(AND($L3226&lt;&gt;"内部转账",$M3226&lt;&gt;""),"△填了对方账户，但类别不是内部转账",IF($H3226&lt;0,"△这一笔之后该账户余额成负数了，核一下",""))))))))))))</f>
        <v/>
      </c>
    </row>
    <row r="3227">
      <c r="A3227" s="17">
        <f>IF($C3227="","",COUNTA($C$5:$C3227))</f>
        <v/>
      </c>
      <c r="B3227" s="20" t="n"/>
      <c r="C3227" s="18" t="n"/>
      <c r="D3227" s="18" t="n"/>
      <c r="E3227" s="26" t="n"/>
      <c r="F3227" s="19" t="n"/>
      <c r="G3227" s="19" t="n"/>
      <c r="H3227" s="27">
        <f>IF($C3227="","",ROUND(SUMIF(账户表,$C3227,账户期初)+SUMIFS($F$5:F3227,$C$5:C3227,$C3227)-SUMIFS($G$5:G3227,$C$5:C3227,$C3227),2))</f>
        <v/>
      </c>
      <c r="I3227" s="18" t="n"/>
      <c r="J3227" s="18" t="n"/>
      <c r="K3227" s="28">
        <f>IF($B3227="","",--TEXT($B3227,"yyyymm"))</f>
        <v/>
      </c>
      <c r="L3227" s="29">
        <f>IF($D3227="","",IFERROR(INDEX(类别属性,MATCH($D3227,类别表,0)),""))</f>
        <v/>
      </c>
      <c r="M3227" s="18" t="n"/>
      <c r="N3227" s="18" t="n"/>
      <c r="O3227" s="26" t="n"/>
      <c r="P3227" s="21">
        <f>IF($C3227="","",IF(ISNA(MATCH($C3227,账户表,0)),"※这个账户不在【基础资料】的账户档案里",IF($B3227="","※没填日期，这一笔不会进任何月份的报表",IF(AND($F3227&lt;&gt;"",$G3227&lt;&gt;""),"※收入和支出不能同时填",IF(AND(N($F3227)=0,N($G3227)=0),"※收入和支出都没填",IF(OR(N($F3227)&lt;0,N($G3227)&lt;0),"※金额不能填负数，方向反了就换一列填",IF($D3227="","※没填收支类别，分类报表会漏掉这一笔",IF(ISNA(MATCH($D3227,类别表,0)),"※收支类别不在【基础资料】的清单里",IF(AND($L3227="内部转账",$M3227=""),"△内部转账要在「对方账户」写上另一头",IF(AND($L3227="内部转账",$M3227=$C3227),"※对方账户跟本账户是同一个",IF(AND($L3227&lt;&gt;"内部转账",$M3227&lt;&gt;""),"△填了对方账户，但类别不是内部转账",IF($H3227&lt;0,"△这一笔之后该账户余额成负数了，核一下",""))))))))))))</f>
        <v/>
      </c>
    </row>
    <row r="3228">
      <c r="A3228" s="17">
        <f>IF($C3228="","",COUNTA($C$5:$C3228))</f>
        <v/>
      </c>
      <c r="B3228" s="20" t="n"/>
      <c r="C3228" s="18" t="n"/>
      <c r="D3228" s="18" t="n"/>
      <c r="E3228" s="26" t="n"/>
      <c r="F3228" s="19" t="n"/>
      <c r="G3228" s="19" t="n"/>
      <c r="H3228" s="27">
        <f>IF($C3228="","",ROUND(SUMIF(账户表,$C3228,账户期初)+SUMIFS($F$5:F3228,$C$5:C3228,$C3228)-SUMIFS($G$5:G3228,$C$5:C3228,$C3228),2))</f>
        <v/>
      </c>
      <c r="I3228" s="18" t="n"/>
      <c r="J3228" s="18" t="n"/>
      <c r="K3228" s="28">
        <f>IF($B3228="","",--TEXT($B3228,"yyyymm"))</f>
        <v/>
      </c>
      <c r="L3228" s="29">
        <f>IF($D3228="","",IFERROR(INDEX(类别属性,MATCH($D3228,类别表,0)),""))</f>
        <v/>
      </c>
      <c r="M3228" s="18" t="n"/>
      <c r="N3228" s="18" t="n"/>
      <c r="O3228" s="26" t="n"/>
      <c r="P3228" s="21">
        <f>IF($C3228="","",IF(ISNA(MATCH($C3228,账户表,0)),"※这个账户不在【基础资料】的账户档案里",IF($B3228="","※没填日期，这一笔不会进任何月份的报表",IF(AND($F3228&lt;&gt;"",$G3228&lt;&gt;""),"※收入和支出不能同时填",IF(AND(N($F3228)=0,N($G3228)=0),"※收入和支出都没填",IF(OR(N($F3228)&lt;0,N($G3228)&lt;0),"※金额不能填负数，方向反了就换一列填",IF($D3228="","※没填收支类别，分类报表会漏掉这一笔",IF(ISNA(MATCH($D3228,类别表,0)),"※收支类别不在【基础资料】的清单里",IF(AND($L3228="内部转账",$M3228=""),"△内部转账要在「对方账户」写上另一头",IF(AND($L3228="内部转账",$M3228=$C3228),"※对方账户跟本账户是同一个",IF(AND($L3228&lt;&gt;"内部转账",$M3228&lt;&gt;""),"△填了对方账户，但类别不是内部转账",IF($H3228&lt;0,"△这一笔之后该账户余额成负数了，核一下",""))))))))))))</f>
        <v/>
      </c>
    </row>
    <row r="3229">
      <c r="A3229" s="17">
        <f>IF($C3229="","",COUNTA($C$5:$C3229))</f>
        <v/>
      </c>
      <c r="B3229" s="20" t="n"/>
      <c r="C3229" s="18" t="n"/>
      <c r="D3229" s="18" t="n"/>
      <c r="E3229" s="26" t="n"/>
      <c r="F3229" s="19" t="n"/>
      <c r="G3229" s="19" t="n"/>
      <c r="H3229" s="27">
        <f>IF($C3229="","",ROUND(SUMIF(账户表,$C3229,账户期初)+SUMIFS($F$5:F3229,$C$5:C3229,$C3229)-SUMIFS($G$5:G3229,$C$5:C3229,$C3229),2))</f>
        <v/>
      </c>
      <c r="I3229" s="18" t="n"/>
      <c r="J3229" s="18" t="n"/>
      <c r="K3229" s="28">
        <f>IF($B3229="","",--TEXT($B3229,"yyyymm"))</f>
        <v/>
      </c>
      <c r="L3229" s="29">
        <f>IF($D3229="","",IFERROR(INDEX(类别属性,MATCH($D3229,类别表,0)),""))</f>
        <v/>
      </c>
      <c r="M3229" s="18" t="n"/>
      <c r="N3229" s="18" t="n"/>
      <c r="O3229" s="26" t="n"/>
      <c r="P3229" s="21">
        <f>IF($C3229="","",IF(ISNA(MATCH($C3229,账户表,0)),"※这个账户不在【基础资料】的账户档案里",IF($B3229="","※没填日期，这一笔不会进任何月份的报表",IF(AND($F3229&lt;&gt;"",$G3229&lt;&gt;""),"※收入和支出不能同时填",IF(AND(N($F3229)=0,N($G3229)=0),"※收入和支出都没填",IF(OR(N($F3229)&lt;0,N($G3229)&lt;0),"※金额不能填负数，方向反了就换一列填",IF($D3229="","※没填收支类别，分类报表会漏掉这一笔",IF(ISNA(MATCH($D3229,类别表,0)),"※收支类别不在【基础资料】的清单里",IF(AND($L3229="内部转账",$M3229=""),"△内部转账要在「对方账户」写上另一头",IF(AND($L3229="内部转账",$M3229=$C3229),"※对方账户跟本账户是同一个",IF(AND($L3229&lt;&gt;"内部转账",$M3229&lt;&gt;""),"△填了对方账户，但类别不是内部转账",IF($H3229&lt;0,"△这一笔之后该账户余额成负数了，核一下",""))))))))))))</f>
        <v/>
      </c>
    </row>
    <row r="3230">
      <c r="A3230" s="17">
        <f>IF($C3230="","",COUNTA($C$5:$C3230))</f>
        <v/>
      </c>
      <c r="B3230" s="20" t="n"/>
      <c r="C3230" s="18" t="n"/>
      <c r="D3230" s="18" t="n"/>
      <c r="E3230" s="26" t="n"/>
      <c r="F3230" s="19" t="n"/>
      <c r="G3230" s="19" t="n"/>
      <c r="H3230" s="27">
        <f>IF($C3230="","",ROUND(SUMIF(账户表,$C3230,账户期初)+SUMIFS($F$5:F3230,$C$5:C3230,$C3230)-SUMIFS($G$5:G3230,$C$5:C3230,$C3230),2))</f>
        <v/>
      </c>
      <c r="I3230" s="18" t="n"/>
      <c r="J3230" s="18" t="n"/>
      <c r="K3230" s="28">
        <f>IF($B3230="","",--TEXT($B3230,"yyyymm"))</f>
        <v/>
      </c>
      <c r="L3230" s="29">
        <f>IF($D3230="","",IFERROR(INDEX(类别属性,MATCH($D3230,类别表,0)),""))</f>
        <v/>
      </c>
      <c r="M3230" s="18" t="n"/>
      <c r="N3230" s="18" t="n"/>
      <c r="O3230" s="26" t="n"/>
      <c r="P3230" s="21">
        <f>IF($C3230="","",IF(ISNA(MATCH($C3230,账户表,0)),"※这个账户不在【基础资料】的账户档案里",IF($B3230="","※没填日期，这一笔不会进任何月份的报表",IF(AND($F3230&lt;&gt;"",$G3230&lt;&gt;""),"※收入和支出不能同时填",IF(AND(N($F3230)=0,N($G3230)=0),"※收入和支出都没填",IF(OR(N($F3230)&lt;0,N($G3230)&lt;0),"※金额不能填负数，方向反了就换一列填",IF($D3230="","※没填收支类别，分类报表会漏掉这一笔",IF(ISNA(MATCH($D3230,类别表,0)),"※收支类别不在【基础资料】的清单里",IF(AND($L3230="内部转账",$M3230=""),"△内部转账要在「对方账户」写上另一头",IF(AND($L3230="内部转账",$M3230=$C3230),"※对方账户跟本账户是同一个",IF(AND($L3230&lt;&gt;"内部转账",$M3230&lt;&gt;""),"△填了对方账户，但类别不是内部转账",IF($H3230&lt;0,"△这一笔之后该账户余额成负数了，核一下",""))))))))))))</f>
        <v/>
      </c>
    </row>
    <row r="3231">
      <c r="A3231" s="17">
        <f>IF($C3231="","",COUNTA($C$5:$C3231))</f>
        <v/>
      </c>
      <c r="B3231" s="20" t="n"/>
      <c r="C3231" s="18" t="n"/>
      <c r="D3231" s="18" t="n"/>
      <c r="E3231" s="26" t="n"/>
      <c r="F3231" s="19" t="n"/>
      <c r="G3231" s="19" t="n"/>
      <c r="H3231" s="27">
        <f>IF($C3231="","",ROUND(SUMIF(账户表,$C3231,账户期初)+SUMIFS($F$5:F3231,$C$5:C3231,$C3231)-SUMIFS($G$5:G3231,$C$5:C3231,$C3231),2))</f>
        <v/>
      </c>
      <c r="I3231" s="18" t="n"/>
      <c r="J3231" s="18" t="n"/>
      <c r="K3231" s="28">
        <f>IF($B3231="","",--TEXT($B3231,"yyyymm"))</f>
        <v/>
      </c>
      <c r="L3231" s="29">
        <f>IF($D3231="","",IFERROR(INDEX(类别属性,MATCH($D3231,类别表,0)),""))</f>
        <v/>
      </c>
      <c r="M3231" s="18" t="n"/>
      <c r="N3231" s="18" t="n"/>
      <c r="O3231" s="26" t="n"/>
      <c r="P3231" s="21">
        <f>IF($C3231="","",IF(ISNA(MATCH($C3231,账户表,0)),"※这个账户不在【基础资料】的账户档案里",IF($B3231="","※没填日期，这一笔不会进任何月份的报表",IF(AND($F3231&lt;&gt;"",$G3231&lt;&gt;""),"※收入和支出不能同时填",IF(AND(N($F3231)=0,N($G3231)=0),"※收入和支出都没填",IF(OR(N($F3231)&lt;0,N($G3231)&lt;0),"※金额不能填负数，方向反了就换一列填",IF($D3231="","※没填收支类别，分类报表会漏掉这一笔",IF(ISNA(MATCH($D3231,类别表,0)),"※收支类别不在【基础资料】的清单里",IF(AND($L3231="内部转账",$M3231=""),"△内部转账要在「对方账户」写上另一头",IF(AND($L3231="内部转账",$M3231=$C3231),"※对方账户跟本账户是同一个",IF(AND($L3231&lt;&gt;"内部转账",$M3231&lt;&gt;""),"△填了对方账户，但类别不是内部转账",IF($H3231&lt;0,"△这一笔之后该账户余额成负数了，核一下",""))))))))))))</f>
        <v/>
      </c>
    </row>
    <row r="3232">
      <c r="A3232" s="17">
        <f>IF($C3232="","",COUNTA($C$5:$C3232))</f>
        <v/>
      </c>
      <c r="B3232" s="20" t="n"/>
      <c r="C3232" s="18" t="n"/>
      <c r="D3232" s="18" t="n"/>
      <c r="E3232" s="26" t="n"/>
      <c r="F3232" s="19" t="n"/>
      <c r="G3232" s="19" t="n"/>
      <c r="H3232" s="27">
        <f>IF($C3232="","",ROUND(SUMIF(账户表,$C3232,账户期初)+SUMIFS($F$5:F3232,$C$5:C3232,$C3232)-SUMIFS($G$5:G3232,$C$5:C3232,$C3232),2))</f>
        <v/>
      </c>
      <c r="I3232" s="18" t="n"/>
      <c r="J3232" s="18" t="n"/>
      <c r="K3232" s="28">
        <f>IF($B3232="","",--TEXT($B3232,"yyyymm"))</f>
        <v/>
      </c>
      <c r="L3232" s="29">
        <f>IF($D3232="","",IFERROR(INDEX(类别属性,MATCH($D3232,类别表,0)),""))</f>
        <v/>
      </c>
      <c r="M3232" s="18" t="n"/>
      <c r="N3232" s="18" t="n"/>
      <c r="O3232" s="26" t="n"/>
      <c r="P3232" s="21">
        <f>IF($C3232="","",IF(ISNA(MATCH($C3232,账户表,0)),"※这个账户不在【基础资料】的账户档案里",IF($B3232="","※没填日期，这一笔不会进任何月份的报表",IF(AND($F3232&lt;&gt;"",$G3232&lt;&gt;""),"※收入和支出不能同时填",IF(AND(N($F3232)=0,N($G3232)=0),"※收入和支出都没填",IF(OR(N($F3232)&lt;0,N($G3232)&lt;0),"※金额不能填负数，方向反了就换一列填",IF($D3232="","※没填收支类别，分类报表会漏掉这一笔",IF(ISNA(MATCH($D3232,类别表,0)),"※收支类别不在【基础资料】的清单里",IF(AND($L3232="内部转账",$M3232=""),"△内部转账要在「对方账户」写上另一头",IF(AND($L3232="内部转账",$M3232=$C3232),"※对方账户跟本账户是同一个",IF(AND($L3232&lt;&gt;"内部转账",$M3232&lt;&gt;""),"△填了对方账户，但类别不是内部转账",IF($H3232&lt;0,"△这一笔之后该账户余额成负数了，核一下",""))))))))))))</f>
        <v/>
      </c>
    </row>
    <row r="3233">
      <c r="A3233" s="17">
        <f>IF($C3233="","",COUNTA($C$5:$C3233))</f>
        <v/>
      </c>
      <c r="B3233" s="20" t="n"/>
      <c r="C3233" s="18" t="n"/>
      <c r="D3233" s="18" t="n"/>
      <c r="E3233" s="26" t="n"/>
      <c r="F3233" s="19" t="n"/>
      <c r="G3233" s="19" t="n"/>
      <c r="H3233" s="27">
        <f>IF($C3233="","",ROUND(SUMIF(账户表,$C3233,账户期初)+SUMIFS($F$5:F3233,$C$5:C3233,$C3233)-SUMIFS($G$5:G3233,$C$5:C3233,$C3233),2))</f>
        <v/>
      </c>
      <c r="I3233" s="18" t="n"/>
      <c r="J3233" s="18" t="n"/>
      <c r="K3233" s="28">
        <f>IF($B3233="","",--TEXT($B3233,"yyyymm"))</f>
        <v/>
      </c>
      <c r="L3233" s="29">
        <f>IF($D3233="","",IFERROR(INDEX(类别属性,MATCH($D3233,类别表,0)),""))</f>
        <v/>
      </c>
      <c r="M3233" s="18" t="n"/>
      <c r="N3233" s="18" t="n"/>
      <c r="O3233" s="26" t="n"/>
      <c r="P3233" s="21">
        <f>IF($C3233="","",IF(ISNA(MATCH($C3233,账户表,0)),"※这个账户不在【基础资料】的账户档案里",IF($B3233="","※没填日期，这一笔不会进任何月份的报表",IF(AND($F3233&lt;&gt;"",$G3233&lt;&gt;""),"※收入和支出不能同时填",IF(AND(N($F3233)=0,N($G3233)=0),"※收入和支出都没填",IF(OR(N($F3233)&lt;0,N($G3233)&lt;0),"※金额不能填负数，方向反了就换一列填",IF($D3233="","※没填收支类别，分类报表会漏掉这一笔",IF(ISNA(MATCH($D3233,类别表,0)),"※收支类别不在【基础资料】的清单里",IF(AND($L3233="内部转账",$M3233=""),"△内部转账要在「对方账户」写上另一头",IF(AND($L3233="内部转账",$M3233=$C3233),"※对方账户跟本账户是同一个",IF(AND($L3233&lt;&gt;"内部转账",$M3233&lt;&gt;""),"△填了对方账户，但类别不是内部转账",IF($H3233&lt;0,"△这一笔之后该账户余额成负数了，核一下",""))))))))))))</f>
        <v/>
      </c>
    </row>
    <row r="3234">
      <c r="A3234" s="17">
        <f>IF($C3234="","",COUNTA($C$5:$C3234))</f>
        <v/>
      </c>
      <c r="B3234" s="20" t="n"/>
      <c r="C3234" s="18" t="n"/>
      <c r="D3234" s="18" t="n"/>
      <c r="E3234" s="26" t="n"/>
      <c r="F3234" s="19" t="n"/>
      <c r="G3234" s="19" t="n"/>
      <c r="H3234" s="27">
        <f>IF($C3234="","",ROUND(SUMIF(账户表,$C3234,账户期初)+SUMIFS($F$5:F3234,$C$5:C3234,$C3234)-SUMIFS($G$5:G3234,$C$5:C3234,$C3234),2))</f>
        <v/>
      </c>
      <c r="I3234" s="18" t="n"/>
      <c r="J3234" s="18" t="n"/>
      <c r="K3234" s="28">
        <f>IF($B3234="","",--TEXT($B3234,"yyyymm"))</f>
        <v/>
      </c>
      <c r="L3234" s="29">
        <f>IF($D3234="","",IFERROR(INDEX(类别属性,MATCH($D3234,类别表,0)),""))</f>
        <v/>
      </c>
      <c r="M3234" s="18" t="n"/>
      <c r="N3234" s="18" t="n"/>
      <c r="O3234" s="26" t="n"/>
      <c r="P3234" s="21">
        <f>IF($C3234="","",IF(ISNA(MATCH($C3234,账户表,0)),"※这个账户不在【基础资料】的账户档案里",IF($B3234="","※没填日期，这一笔不会进任何月份的报表",IF(AND($F3234&lt;&gt;"",$G3234&lt;&gt;""),"※收入和支出不能同时填",IF(AND(N($F3234)=0,N($G3234)=0),"※收入和支出都没填",IF(OR(N($F3234)&lt;0,N($G3234)&lt;0),"※金额不能填负数，方向反了就换一列填",IF($D3234="","※没填收支类别，分类报表会漏掉这一笔",IF(ISNA(MATCH($D3234,类别表,0)),"※收支类别不在【基础资料】的清单里",IF(AND($L3234="内部转账",$M3234=""),"△内部转账要在「对方账户」写上另一头",IF(AND($L3234="内部转账",$M3234=$C3234),"※对方账户跟本账户是同一个",IF(AND($L3234&lt;&gt;"内部转账",$M3234&lt;&gt;""),"△填了对方账户，但类别不是内部转账",IF($H3234&lt;0,"△这一笔之后该账户余额成负数了，核一下",""))))))))))))</f>
        <v/>
      </c>
    </row>
    <row r="3235">
      <c r="A3235" s="17">
        <f>IF($C3235="","",COUNTA($C$5:$C3235))</f>
        <v/>
      </c>
      <c r="B3235" s="20" t="n"/>
      <c r="C3235" s="18" t="n"/>
      <c r="D3235" s="18" t="n"/>
      <c r="E3235" s="26" t="n"/>
      <c r="F3235" s="19" t="n"/>
      <c r="G3235" s="19" t="n"/>
      <c r="H3235" s="27">
        <f>IF($C3235="","",ROUND(SUMIF(账户表,$C3235,账户期初)+SUMIFS($F$5:F3235,$C$5:C3235,$C3235)-SUMIFS($G$5:G3235,$C$5:C3235,$C3235),2))</f>
        <v/>
      </c>
      <c r="I3235" s="18" t="n"/>
      <c r="J3235" s="18" t="n"/>
      <c r="K3235" s="28">
        <f>IF($B3235="","",--TEXT($B3235,"yyyymm"))</f>
        <v/>
      </c>
      <c r="L3235" s="29">
        <f>IF($D3235="","",IFERROR(INDEX(类别属性,MATCH($D3235,类别表,0)),""))</f>
        <v/>
      </c>
      <c r="M3235" s="18" t="n"/>
      <c r="N3235" s="18" t="n"/>
      <c r="O3235" s="26" t="n"/>
      <c r="P3235" s="21">
        <f>IF($C3235="","",IF(ISNA(MATCH($C3235,账户表,0)),"※这个账户不在【基础资料】的账户档案里",IF($B3235="","※没填日期，这一笔不会进任何月份的报表",IF(AND($F3235&lt;&gt;"",$G3235&lt;&gt;""),"※收入和支出不能同时填",IF(AND(N($F3235)=0,N($G3235)=0),"※收入和支出都没填",IF(OR(N($F3235)&lt;0,N($G3235)&lt;0),"※金额不能填负数，方向反了就换一列填",IF($D3235="","※没填收支类别，分类报表会漏掉这一笔",IF(ISNA(MATCH($D3235,类别表,0)),"※收支类别不在【基础资料】的清单里",IF(AND($L3235="内部转账",$M3235=""),"△内部转账要在「对方账户」写上另一头",IF(AND($L3235="内部转账",$M3235=$C3235),"※对方账户跟本账户是同一个",IF(AND($L3235&lt;&gt;"内部转账",$M3235&lt;&gt;""),"△填了对方账户，但类别不是内部转账",IF($H3235&lt;0,"△这一笔之后该账户余额成负数了，核一下",""))))))))))))</f>
        <v/>
      </c>
    </row>
    <row r="3236">
      <c r="A3236" s="17">
        <f>IF($C3236="","",COUNTA($C$5:$C3236))</f>
        <v/>
      </c>
      <c r="B3236" s="20" t="n"/>
      <c r="C3236" s="18" t="n"/>
      <c r="D3236" s="18" t="n"/>
      <c r="E3236" s="26" t="n"/>
      <c r="F3236" s="19" t="n"/>
      <c r="G3236" s="19" t="n"/>
      <c r="H3236" s="27">
        <f>IF($C3236="","",ROUND(SUMIF(账户表,$C3236,账户期初)+SUMIFS($F$5:F3236,$C$5:C3236,$C3236)-SUMIFS($G$5:G3236,$C$5:C3236,$C3236),2))</f>
        <v/>
      </c>
      <c r="I3236" s="18" t="n"/>
      <c r="J3236" s="18" t="n"/>
      <c r="K3236" s="28">
        <f>IF($B3236="","",--TEXT($B3236,"yyyymm"))</f>
        <v/>
      </c>
      <c r="L3236" s="29">
        <f>IF($D3236="","",IFERROR(INDEX(类别属性,MATCH($D3236,类别表,0)),""))</f>
        <v/>
      </c>
      <c r="M3236" s="18" t="n"/>
      <c r="N3236" s="18" t="n"/>
      <c r="O3236" s="26" t="n"/>
      <c r="P3236" s="21">
        <f>IF($C3236="","",IF(ISNA(MATCH($C3236,账户表,0)),"※这个账户不在【基础资料】的账户档案里",IF($B3236="","※没填日期，这一笔不会进任何月份的报表",IF(AND($F3236&lt;&gt;"",$G3236&lt;&gt;""),"※收入和支出不能同时填",IF(AND(N($F3236)=0,N($G3236)=0),"※收入和支出都没填",IF(OR(N($F3236)&lt;0,N($G3236)&lt;0),"※金额不能填负数，方向反了就换一列填",IF($D3236="","※没填收支类别，分类报表会漏掉这一笔",IF(ISNA(MATCH($D3236,类别表,0)),"※收支类别不在【基础资料】的清单里",IF(AND($L3236="内部转账",$M3236=""),"△内部转账要在「对方账户」写上另一头",IF(AND($L3236="内部转账",$M3236=$C3236),"※对方账户跟本账户是同一个",IF(AND($L3236&lt;&gt;"内部转账",$M3236&lt;&gt;""),"△填了对方账户，但类别不是内部转账",IF($H3236&lt;0,"△这一笔之后该账户余额成负数了，核一下",""))))))))))))</f>
        <v/>
      </c>
    </row>
    <row r="3237">
      <c r="A3237" s="17">
        <f>IF($C3237="","",COUNTA($C$5:$C3237))</f>
        <v/>
      </c>
      <c r="B3237" s="20" t="n"/>
      <c r="C3237" s="18" t="n"/>
      <c r="D3237" s="18" t="n"/>
      <c r="E3237" s="26" t="n"/>
      <c r="F3237" s="19" t="n"/>
      <c r="G3237" s="19" t="n"/>
      <c r="H3237" s="27">
        <f>IF($C3237="","",ROUND(SUMIF(账户表,$C3237,账户期初)+SUMIFS($F$5:F3237,$C$5:C3237,$C3237)-SUMIFS($G$5:G3237,$C$5:C3237,$C3237),2))</f>
        <v/>
      </c>
      <c r="I3237" s="18" t="n"/>
      <c r="J3237" s="18" t="n"/>
      <c r="K3237" s="28">
        <f>IF($B3237="","",--TEXT($B3237,"yyyymm"))</f>
        <v/>
      </c>
      <c r="L3237" s="29">
        <f>IF($D3237="","",IFERROR(INDEX(类别属性,MATCH($D3237,类别表,0)),""))</f>
        <v/>
      </c>
      <c r="M3237" s="18" t="n"/>
      <c r="N3237" s="18" t="n"/>
      <c r="O3237" s="26" t="n"/>
      <c r="P3237" s="21">
        <f>IF($C3237="","",IF(ISNA(MATCH($C3237,账户表,0)),"※这个账户不在【基础资料】的账户档案里",IF($B3237="","※没填日期，这一笔不会进任何月份的报表",IF(AND($F3237&lt;&gt;"",$G3237&lt;&gt;""),"※收入和支出不能同时填",IF(AND(N($F3237)=0,N($G3237)=0),"※收入和支出都没填",IF(OR(N($F3237)&lt;0,N($G3237)&lt;0),"※金额不能填负数，方向反了就换一列填",IF($D3237="","※没填收支类别，分类报表会漏掉这一笔",IF(ISNA(MATCH($D3237,类别表,0)),"※收支类别不在【基础资料】的清单里",IF(AND($L3237="内部转账",$M3237=""),"△内部转账要在「对方账户」写上另一头",IF(AND($L3237="内部转账",$M3237=$C3237),"※对方账户跟本账户是同一个",IF(AND($L3237&lt;&gt;"内部转账",$M3237&lt;&gt;""),"△填了对方账户，但类别不是内部转账",IF($H3237&lt;0,"△这一笔之后该账户余额成负数了，核一下",""))))))))))))</f>
        <v/>
      </c>
    </row>
    <row r="3238">
      <c r="A3238" s="17">
        <f>IF($C3238="","",COUNTA($C$5:$C3238))</f>
        <v/>
      </c>
      <c r="B3238" s="20" t="n"/>
      <c r="C3238" s="18" t="n"/>
      <c r="D3238" s="18" t="n"/>
      <c r="E3238" s="26" t="n"/>
      <c r="F3238" s="19" t="n"/>
      <c r="G3238" s="19" t="n"/>
      <c r="H3238" s="27">
        <f>IF($C3238="","",ROUND(SUMIF(账户表,$C3238,账户期初)+SUMIFS($F$5:F3238,$C$5:C3238,$C3238)-SUMIFS($G$5:G3238,$C$5:C3238,$C3238),2))</f>
        <v/>
      </c>
      <c r="I3238" s="18" t="n"/>
      <c r="J3238" s="18" t="n"/>
      <c r="K3238" s="28">
        <f>IF($B3238="","",--TEXT($B3238,"yyyymm"))</f>
        <v/>
      </c>
      <c r="L3238" s="29">
        <f>IF($D3238="","",IFERROR(INDEX(类别属性,MATCH($D3238,类别表,0)),""))</f>
        <v/>
      </c>
      <c r="M3238" s="18" t="n"/>
      <c r="N3238" s="18" t="n"/>
      <c r="O3238" s="26" t="n"/>
      <c r="P3238" s="21">
        <f>IF($C3238="","",IF(ISNA(MATCH($C3238,账户表,0)),"※这个账户不在【基础资料】的账户档案里",IF($B3238="","※没填日期，这一笔不会进任何月份的报表",IF(AND($F3238&lt;&gt;"",$G3238&lt;&gt;""),"※收入和支出不能同时填",IF(AND(N($F3238)=0,N($G3238)=0),"※收入和支出都没填",IF(OR(N($F3238)&lt;0,N($G3238)&lt;0),"※金额不能填负数，方向反了就换一列填",IF($D3238="","※没填收支类别，分类报表会漏掉这一笔",IF(ISNA(MATCH($D3238,类别表,0)),"※收支类别不在【基础资料】的清单里",IF(AND($L3238="内部转账",$M3238=""),"△内部转账要在「对方账户」写上另一头",IF(AND($L3238="内部转账",$M3238=$C3238),"※对方账户跟本账户是同一个",IF(AND($L3238&lt;&gt;"内部转账",$M3238&lt;&gt;""),"△填了对方账户，但类别不是内部转账",IF($H3238&lt;0,"△这一笔之后该账户余额成负数了，核一下",""))))))))))))</f>
        <v/>
      </c>
    </row>
    <row r="3239">
      <c r="A3239" s="17">
        <f>IF($C3239="","",COUNTA($C$5:$C3239))</f>
        <v/>
      </c>
      <c r="B3239" s="20" t="n"/>
      <c r="C3239" s="18" t="n"/>
      <c r="D3239" s="18" t="n"/>
      <c r="E3239" s="26" t="n"/>
      <c r="F3239" s="19" t="n"/>
      <c r="G3239" s="19" t="n"/>
      <c r="H3239" s="27">
        <f>IF($C3239="","",ROUND(SUMIF(账户表,$C3239,账户期初)+SUMIFS($F$5:F3239,$C$5:C3239,$C3239)-SUMIFS($G$5:G3239,$C$5:C3239,$C3239),2))</f>
        <v/>
      </c>
      <c r="I3239" s="18" t="n"/>
      <c r="J3239" s="18" t="n"/>
      <c r="K3239" s="28">
        <f>IF($B3239="","",--TEXT($B3239,"yyyymm"))</f>
        <v/>
      </c>
      <c r="L3239" s="29">
        <f>IF($D3239="","",IFERROR(INDEX(类别属性,MATCH($D3239,类别表,0)),""))</f>
        <v/>
      </c>
      <c r="M3239" s="18" t="n"/>
      <c r="N3239" s="18" t="n"/>
      <c r="O3239" s="26" t="n"/>
      <c r="P3239" s="21">
        <f>IF($C3239="","",IF(ISNA(MATCH($C3239,账户表,0)),"※这个账户不在【基础资料】的账户档案里",IF($B3239="","※没填日期，这一笔不会进任何月份的报表",IF(AND($F3239&lt;&gt;"",$G3239&lt;&gt;""),"※收入和支出不能同时填",IF(AND(N($F3239)=0,N($G3239)=0),"※收入和支出都没填",IF(OR(N($F3239)&lt;0,N($G3239)&lt;0),"※金额不能填负数，方向反了就换一列填",IF($D3239="","※没填收支类别，分类报表会漏掉这一笔",IF(ISNA(MATCH($D3239,类别表,0)),"※收支类别不在【基础资料】的清单里",IF(AND($L3239="内部转账",$M3239=""),"△内部转账要在「对方账户」写上另一头",IF(AND($L3239="内部转账",$M3239=$C3239),"※对方账户跟本账户是同一个",IF(AND($L3239&lt;&gt;"内部转账",$M3239&lt;&gt;""),"△填了对方账户，但类别不是内部转账",IF($H3239&lt;0,"△这一笔之后该账户余额成负数了，核一下",""))))))))))))</f>
        <v/>
      </c>
    </row>
    <row r="3240">
      <c r="A3240" s="17">
        <f>IF($C3240="","",COUNTA($C$5:$C3240))</f>
        <v/>
      </c>
      <c r="B3240" s="20" t="n"/>
      <c r="C3240" s="18" t="n"/>
      <c r="D3240" s="18" t="n"/>
      <c r="E3240" s="26" t="n"/>
      <c r="F3240" s="19" t="n"/>
      <c r="G3240" s="19" t="n"/>
      <c r="H3240" s="27">
        <f>IF($C3240="","",ROUND(SUMIF(账户表,$C3240,账户期初)+SUMIFS($F$5:F3240,$C$5:C3240,$C3240)-SUMIFS($G$5:G3240,$C$5:C3240,$C3240),2))</f>
        <v/>
      </c>
      <c r="I3240" s="18" t="n"/>
      <c r="J3240" s="18" t="n"/>
      <c r="K3240" s="28">
        <f>IF($B3240="","",--TEXT($B3240,"yyyymm"))</f>
        <v/>
      </c>
      <c r="L3240" s="29">
        <f>IF($D3240="","",IFERROR(INDEX(类别属性,MATCH($D3240,类别表,0)),""))</f>
        <v/>
      </c>
      <c r="M3240" s="18" t="n"/>
      <c r="N3240" s="18" t="n"/>
      <c r="O3240" s="26" t="n"/>
      <c r="P3240" s="21">
        <f>IF($C3240="","",IF(ISNA(MATCH($C3240,账户表,0)),"※这个账户不在【基础资料】的账户档案里",IF($B3240="","※没填日期，这一笔不会进任何月份的报表",IF(AND($F3240&lt;&gt;"",$G3240&lt;&gt;""),"※收入和支出不能同时填",IF(AND(N($F3240)=0,N($G3240)=0),"※收入和支出都没填",IF(OR(N($F3240)&lt;0,N($G3240)&lt;0),"※金额不能填负数，方向反了就换一列填",IF($D3240="","※没填收支类别，分类报表会漏掉这一笔",IF(ISNA(MATCH($D3240,类别表,0)),"※收支类别不在【基础资料】的清单里",IF(AND($L3240="内部转账",$M3240=""),"△内部转账要在「对方账户」写上另一头",IF(AND($L3240="内部转账",$M3240=$C3240),"※对方账户跟本账户是同一个",IF(AND($L3240&lt;&gt;"内部转账",$M3240&lt;&gt;""),"△填了对方账户，但类别不是内部转账",IF($H3240&lt;0,"△这一笔之后该账户余额成负数了，核一下",""))))))))))))</f>
        <v/>
      </c>
    </row>
    <row r="3241">
      <c r="A3241" s="17">
        <f>IF($C3241="","",COUNTA($C$5:$C3241))</f>
        <v/>
      </c>
      <c r="B3241" s="20" t="n"/>
      <c r="C3241" s="18" t="n"/>
      <c r="D3241" s="18" t="n"/>
      <c r="E3241" s="26" t="n"/>
      <c r="F3241" s="19" t="n"/>
      <c r="G3241" s="19" t="n"/>
      <c r="H3241" s="27">
        <f>IF($C3241="","",ROUND(SUMIF(账户表,$C3241,账户期初)+SUMIFS($F$5:F3241,$C$5:C3241,$C3241)-SUMIFS($G$5:G3241,$C$5:C3241,$C3241),2))</f>
        <v/>
      </c>
      <c r="I3241" s="18" t="n"/>
      <c r="J3241" s="18" t="n"/>
      <c r="K3241" s="28">
        <f>IF($B3241="","",--TEXT($B3241,"yyyymm"))</f>
        <v/>
      </c>
      <c r="L3241" s="29">
        <f>IF($D3241="","",IFERROR(INDEX(类别属性,MATCH($D3241,类别表,0)),""))</f>
        <v/>
      </c>
      <c r="M3241" s="18" t="n"/>
      <c r="N3241" s="18" t="n"/>
      <c r="O3241" s="26" t="n"/>
      <c r="P3241" s="21">
        <f>IF($C3241="","",IF(ISNA(MATCH($C3241,账户表,0)),"※这个账户不在【基础资料】的账户档案里",IF($B3241="","※没填日期，这一笔不会进任何月份的报表",IF(AND($F3241&lt;&gt;"",$G3241&lt;&gt;""),"※收入和支出不能同时填",IF(AND(N($F3241)=0,N($G3241)=0),"※收入和支出都没填",IF(OR(N($F3241)&lt;0,N($G3241)&lt;0),"※金额不能填负数，方向反了就换一列填",IF($D3241="","※没填收支类别，分类报表会漏掉这一笔",IF(ISNA(MATCH($D3241,类别表,0)),"※收支类别不在【基础资料】的清单里",IF(AND($L3241="内部转账",$M3241=""),"△内部转账要在「对方账户」写上另一头",IF(AND($L3241="内部转账",$M3241=$C3241),"※对方账户跟本账户是同一个",IF(AND($L3241&lt;&gt;"内部转账",$M3241&lt;&gt;""),"△填了对方账户，但类别不是内部转账",IF($H3241&lt;0,"△这一笔之后该账户余额成负数了，核一下",""))))))))))))</f>
        <v/>
      </c>
    </row>
    <row r="3242">
      <c r="A3242" s="17">
        <f>IF($C3242="","",COUNTA($C$5:$C3242))</f>
        <v/>
      </c>
      <c r="B3242" s="20" t="n"/>
      <c r="C3242" s="18" t="n"/>
      <c r="D3242" s="18" t="n"/>
      <c r="E3242" s="26" t="n"/>
      <c r="F3242" s="19" t="n"/>
      <c r="G3242" s="19" t="n"/>
      <c r="H3242" s="27">
        <f>IF($C3242="","",ROUND(SUMIF(账户表,$C3242,账户期初)+SUMIFS($F$5:F3242,$C$5:C3242,$C3242)-SUMIFS($G$5:G3242,$C$5:C3242,$C3242),2))</f>
        <v/>
      </c>
      <c r="I3242" s="18" t="n"/>
      <c r="J3242" s="18" t="n"/>
      <c r="K3242" s="28">
        <f>IF($B3242="","",--TEXT($B3242,"yyyymm"))</f>
        <v/>
      </c>
      <c r="L3242" s="29">
        <f>IF($D3242="","",IFERROR(INDEX(类别属性,MATCH($D3242,类别表,0)),""))</f>
        <v/>
      </c>
      <c r="M3242" s="18" t="n"/>
      <c r="N3242" s="18" t="n"/>
      <c r="O3242" s="26" t="n"/>
      <c r="P3242" s="21">
        <f>IF($C3242="","",IF(ISNA(MATCH($C3242,账户表,0)),"※这个账户不在【基础资料】的账户档案里",IF($B3242="","※没填日期，这一笔不会进任何月份的报表",IF(AND($F3242&lt;&gt;"",$G3242&lt;&gt;""),"※收入和支出不能同时填",IF(AND(N($F3242)=0,N($G3242)=0),"※收入和支出都没填",IF(OR(N($F3242)&lt;0,N($G3242)&lt;0),"※金额不能填负数，方向反了就换一列填",IF($D3242="","※没填收支类别，分类报表会漏掉这一笔",IF(ISNA(MATCH($D3242,类别表,0)),"※收支类别不在【基础资料】的清单里",IF(AND($L3242="内部转账",$M3242=""),"△内部转账要在「对方账户」写上另一头",IF(AND($L3242="内部转账",$M3242=$C3242),"※对方账户跟本账户是同一个",IF(AND($L3242&lt;&gt;"内部转账",$M3242&lt;&gt;""),"△填了对方账户，但类别不是内部转账",IF($H3242&lt;0,"△这一笔之后该账户余额成负数了，核一下",""))))))))))))</f>
        <v/>
      </c>
    </row>
    <row r="3243">
      <c r="A3243" s="17">
        <f>IF($C3243="","",COUNTA($C$5:$C3243))</f>
        <v/>
      </c>
      <c r="B3243" s="20" t="n"/>
      <c r="C3243" s="18" t="n"/>
      <c r="D3243" s="18" t="n"/>
      <c r="E3243" s="26" t="n"/>
      <c r="F3243" s="19" t="n"/>
      <c r="G3243" s="19" t="n"/>
      <c r="H3243" s="27">
        <f>IF($C3243="","",ROUND(SUMIF(账户表,$C3243,账户期初)+SUMIFS($F$5:F3243,$C$5:C3243,$C3243)-SUMIFS($G$5:G3243,$C$5:C3243,$C3243),2))</f>
        <v/>
      </c>
      <c r="I3243" s="18" t="n"/>
      <c r="J3243" s="18" t="n"/>
      <c r="K3243" s="28">
        <f>IF($B3243="","",--TEXT($B3243,"yyyymm"))</f>
        <v/>
      </c>
      <c r="L3243" s="29">
        <f>IF($D3243="","",IFERROR(INDEX(类别属性,MATCH($D3243,类别表,0)),""))</f>
        <v/>
      </c>
      <c r="M3243" s="18" t="n"/>
      <c r="N3243" s="18" t="n"/>
      <c r="O3243" s="26" t="n"/>
      <c r="P3243" s="21">
        <f>IF($C3243="","",IF(ISNA(MATCH($C3243,账户表,0)),"※这个账户不在【基础资料】的账户档案里",IF($B3243="","※没填日期，这一笔不会进任何月份的报表",IF(AND($F3243&lt;&gt;"",$G3243&lt;&gt;""),"※收入和支出不能同时填",IF(AND(N($F3243)=0,N($G3243)=0),"※收入和支出都没填",IF(OR(N($F3243)&lt;0,N($G3243)&lt;0),"※金额不能填负数，方向反了就换一列填",IF($D3243="","※没填收支类别，分类报表会漏掉这一笔",IF(ISNA(MATCH($D3243,类别表,0)),"※收支类别不在【基础资料】的清单里",IF(AND($L3243="内部转账",$M3243=""),"△内部转账要在「对方账户」写上另一头",IF(AND($L3243="内部转账",$M3243=$C3243),"※对方账户跟本账户是同一个",IF(AND($L3243&lt;&gt;"内部转账",$M3243&lt;&gt;""),"△填了对方账户，但类别不是内部转账",IF($H3243&lt;0,"△这一笔之后该账户余额成负数了，核一下",""))))))))))))</f>
        <v/>
      </c>
    </row>
    <row r="3244">
      <c r="A3244" s="17">
        <f>IF($C3244="","",COUNTA($C$5:$C3244))</f>
        <v/>
      </c>
      <c r="B3244" s="20" t="n"/>
      <c r="C3244" s="18" t="n"/>
      <c r="D3244" s="18" t="n"/>
      <c r="E3244" s="26" t="n"/>
      <c r="F3244" s="19" t="n"/>
      <c r="G3244" s="19" t="n"/>
      <c r="H3244" s="27">
        <f>IF($C3244="","",ROUND(SUMIF(账户表,$C3244,账户期初)+SUMIFS($F$5:F3244,$C$5:C3244,$C3244)-SUMIFS($G$5:G3244,$C$5:C3244,$C3244),2))</f>
        <v/>
      </c>
      <c r="I3244" s="18" t="n"/>
      <c r="J3244" s="18" t="n"/>
      <c r="K3244" s="28">
        <f>IF($B3244="","",--TEXT($B3244,"yyyymm"))</f>
        <v/>
      </c>
      <c r="L3244" s="29">
        <f>IF($D3244="","",IFERROR(INDEX(类别属性,MATCH($D3244,类别表,0)),""))</f>
        <v/>
      </c>
      <c r="M3244" s="18" t="n"/>
      <c r="N3244" s="18" t="n"/>
      <c r="O3244" s="26" t="n"/>
      <c r="P3244" s="21">
        <f>IF($C3244="","",IF(ISNA(MATCH($C3244,账户表,0)),"※这个账户不在【基础资料】的账户档案里",IF($B3244="","※没填日期，这一笔不会进任何月份的报表",IF(AND($F3244&lt;&gt;"",$G3244&lt;&gt;""),"※收入和支出不能同时填",IF(AND(N($F3244)=0,N($G3244)=0),"※收入和支出都没填",IF(OR(N($F3244)&lt;0,N($G3244)&lt;0),"※金额不能填负数，方向反了就换一列填",IF($D3244="","※没填收支类别，分类报表会漏掉这一笔",IF(ISNA(MATCH($D3244,类别表,0)),"※收支类别不在【基础资料】的清单里",IF(AND($L3244="内部转账",$M3244=""),"△内部转账要在「对方账户」写上另一头",IF(AND($L3244="内部转账",$M3244=$C3244),"※对方账户跟本账户是同一个",IF(AND($L3244&lt;&gt;"内部转账",$M3244&lt;&gt;""),"△填了对方账户，但类别不是内部转账",IF($H3244&lt;0,"△这一笔之后该账户余额成负数了，核一下",""))))))))))))</f>
        <v/>
      </c>
    </row>
    <row r="3245">
      <c r="A3245" s="17">
        <f>IF($C3245="","",COUNTA($C$5:$C3245))</f>
        <v/>
      </c>
      <c r="B3245" s="20" t="n"/>
      <c r="C3245" s="18" t="n"/>
      <c r="D3245" s="18" t="n"/>
      <c r="E3245" s="26" t="n"/>
      <c r="F3245" s="19" t="n"/>
      <c r="G3245" s="19" t="n"/>
      <c r="H3245" s="27">
        <f>IF($C3245="","",ROUND(SUMIF(账户表,$C3245,账户期初)+SUMIFS($F$5:F3245,$C$5:C3245,$C3245)-SUMIFS($G$5:G3245,$C$5:C3245,$C3245),2))</f>
        <v/>
      </c>
      <c r="I3245" s="18" t="n"/>
      <c r="J3245" s="18" t="n"/>
      <c r="K3245" s="28">
        <f>IF($B3245="","",--TEXT($B3245,"yyyymm"))</f>
        <v/>
      </c>
      <c r="L3245" s="29">
        <f>IF($D3245="","",IFERROR(INDEX(类别属性,MATCH($D3245,类别表,0)),""))</f>
        <v/>
      </c>
      <c r="M3245" s="18" t="n"/>
      <c r="N3245" s="18" t="n"/>
      <c r="O3245" s="26" t="n"/>
      <c r="P3245" s="21">
        <f>IF($C3245="","",IF(ISNA(MATCH($C3245,账户表,0)),"※这个账户不在【基础资料】的账户档案里",IF($B3245="","※没填日期，这一笔不会进任何月份的报表",IF(AND($F3245&lt;&gt;"",$G3245&lt;&gt;""),"※收入和支出不能同时填",IF(AND(N($F3245)=0,N($G3245)=0),"※收入和支出都没填",IF(OR(N($F3245)&lt;0,N($G3245)&lt;0),"※金额不能填负数，方向反了就换一列填",IF($D3245="","※没填收支类别，分类报表会漏掉这一笔",IF(ISNA(MATCH($D3245,类别表,0)),"※收支类别不在【基础资料】的清单里",IF(AND($L3245="内部转账",$M3245=""),"△内部转账要在「对方账户」写上另一头",IF(AND($L3245="内部转账",$M3245=$C3245),"※对方账户跟本账户是同一个",IF(AND($L3245&lt;&gt;"内部转账",$M3245&lt;&gt;""),"△填了对方账户，但类别不是内部转账",IF($H3245&lt;0,"△这一笔之后该账户余额成负数了，核一下",""))))))))))))</f>
        <v/>
      </c>
    </row>
    <row r="3246">
      <c r="A3246" s="17">
        <f>IF($C3246="","",COUNTA($C$5:$C3246))</f>
        <v/>
      </c>
      <c r="B3246" s="20" t="n"/>
      <c r="C3246" s="18" t="n"/>
      <c r="D3246" s="18" t="n"/>
      <c r="E3246" s="26" t="n"/>
      <c r="F3246" s="19" t="n"/>
      <c r="G3246" s="19" t="n"/>
      <c r="H3246" s="27">
        <f>IF($C3246="","",ROUND(SUMIF(账户表,$C3246,账户期初)+SUMIFS($F$5:F3246,$C$5:C3246,$C3246)-SUMIFS($G$5:G3246,$C$5:C3246,$C3246),2))</f>
        <v/>
      </c>
      <c r="I3246" s="18" t="n"/>
      <c r="J3246" s="18" t="n"/>
      <c r="K3246" s="28">
        <f>IF($B3246="","",--TEXT($B3246,"yyyymm"))</f>
        <v/>
      </c>
      <c r="L3246" s="29">
        <f>IF($D3246="","",IFERROR(INDEX(类别属性,MATCH($D3246,类别表,0)),""))</f>
        <v/>
      </c>
      <c r="M3246" s="18" t="n"/>
      <c r="N3246" s="18" t="n"/>
      <c r="O3246" s="26" t="n"/>
      <c r="P3246" s="21">
        <f>IF($C3246="","",IF(ISNA(MATCH($C3246,账户表,0)),"※这个账户不在【基础资料】的账户档案里",IF($B3246="","※没填日期，这一笔不会进任何月份的报表",IF(AND($F3246&lt;&gt;"",$G3246&lt;&gt;""),"※收入和支出不能同时填",IF(AND(N($F3246)=0,N($G3246)=0),"※收入和支出都没填",IF(OR(N($F3246)&lt;0,N($G3246)&lt;0),"※金额不能填负数，方向反了就换一列填",IF($D3246="","※没填收支类别，分类报表会漏掉这一笔",IF(ISNA(MATCH($D3246,类别表,0)),"※收支类别不在【基础资料】的清单里",IF(AND($L3246="内部转账",$M3246=""),"△内部转账要在「对方账户」写上另一头",IF(AND($L3246="内部转账",$M3246=$C3246),"※对方账户跟本账户是同一个",IF(AND($L3246&lt;&gt;"内部转账",$M3246&lt;&gt;""),"△填了对方账户，但类别不是内部转账",IF($H3246&lt;0,"△这一笔之后该账户余额成负数了，核一下",""))))))))))))</f>
        <v/>
      </c>
    </row>
    <row r="3247">
      <c r="A3247" s="17">
        <f>IF($C3247="","",COUNTA($C$5:$C3247))</f>
        <v/>
      </c>
      <c r="B3247" s="20" t="n"/>
      <c r="C3247" s="18" t="n"/>
      <c r="D3247" s="18" t="n"/>
      <c r="E3247" s="26" t="n"/>
      <c r="F3247" s="19" t="n"/>
      <c r="G3247" s="19" t="n"/>
      <c r="H3247" s="27">
        <f>IF($C3247="","",ROUND(SUMIF(账户表,$C3247,账户期初)+SUMIFS($F$5:F3247,$C$5:C3247,$C3247)-SUMIFS($G$5:G3247,$C$5:C3247,$C3247),2))</f>
        <v/>
      </c>
      <c r="I3247" s="18" t="n"/>
      <c r="J3247" s="18" t="n"/>
      <c r="K3247" s="28">
        <f>IF($B3247="","",--TEXT($B3247,"yyyymm"))</f>
        <v/>
      </c>
      <c r="L3247" s="29">
        <f>IF($D3247="","",IFERROR(INDEX(类别属性,MATCH($D3247,类别表,0)),""))</f>
        <v/>
      </c>
      <c r="M3247" s="18" t="n"/>
      <c r="N3247" s="18" t="n"/>
      <c r="O3247" s="26" t="n"/>
      <c r="P3247" s="21">
        <f>IF($C3247="","",IF(ISNA(MATCH($C3247,账户表,0)),"※这个账户不在【基础资料】的账户档案里",IF($B3247="","※没填日期，这一笔不会进任何月份的报表",IF(AND($F3247&lt;&gt;"",$G3247&lt;&gt;""),"※收入和支出不能同时填",IF(AND(N($F3247)=0,N($G3247)=0),"※收入和支出都没填",IF(OR(N($F3247)&lt;0,N($G3247)&lt;0),"※金额不能填负数，方向反了就换一列填",IF($D3247="","※没填收支类别，分类报表会漏掉这一笔",IF(ISNA(MATCH($D3247,类别表,0)),"※收支类别不在【基础资料】的清单里",IF(AND($L3247="内部转账",$M3247=""),"△内部转账要在「对方账户」写上另一头",IF(AND($L3247="内部转账",$M3247=$C3247),"※对方账户跟本账户是同一个",IF(AND($L3247&lt;&gt;"内部转账",$M3247&lt;&gt;""),"△填了对方账户，但类别不是内部转账",IF($H3247&lt;0,"△这一笔之后该账户余额成负数了，核一下",""))))))))))))</f>
        <v/>
      </c>
    </row>
    <row r="3248">
      <c r="A3248" s="17">
        <f>IF($C3248="","",COUNTA($C$5:$C3248))</f>
        <v/>
      </c>
      <c r="B3248" s="20" t="n"/>
      <c r="C3248" s="18" t="n"/>
      <c r="D3248" s="18" t="n"/>
      <c r="E3248" s="26" t="n"/>
      <c r="F3248" s="19" t="n"/>
      <c r="G3248" s="19" t="n"/>
      <c r="H3248" s="27">
        <f>IF($C3248="","",ROUND(SUMIF(账户表,$C3248,账户期初)+SUMIFS($F$5:F3248,$C$5:C3248,$C3248)-SUMIFS($G$5:G3248,$C$5:C3248,$C3248),2))</f>
        <v/>
      </c>
      <c r="I3248" s="18" t="n"/>
      <c r="J3248" s="18" t="n"/>
      <c r="K3248" s="28">
        <f>IF($B3248="","",--TEXT($B3248,"yyyymm"))</f>
        <v/>
      </c>
      <c r="L3248" s="29">
        <f>IF($D3248="","",IFERROR(INDEX(类别属性,MATCH($D3248,类别表,0)),""))</f>
        <v/>
      </c>
      <c r="M3248" s="18" t="n"/>
      <c r="N3248" s="18" t="n"/>
      <c r="O3248" s="26" t="n"/>
      <c r="P3248" s="21">
        <f>IF($C3248="","",IF(ISNA(MATCH($C3248,账户表,0)),"※这个账户不在【基础资料】的账户档案里",IF($B3248="","※没填日期，这一笔不会进任何月份的报表",IF(AND($F3248&lt;&gt;"",$G3248&lt;&gt;""),"※收入和支出不能同时填",IF(AND(N($F3248)=0,N($G3248)=0),"※收入和支出都没填",IF(OR(N($F3248)&lt;0,N($G3248)&lt;0),"※金额不能填负数，方向反了就换一列填",IF($D3248="","※没填收支类别，分类报表会漏掉这一笔",IF(ISNA(MATCH($D3248,类别表,0)),"※收支类别不在【基础资料】的清单里",IF(AND($L3248="内部转账",$M3248=""),"△内部转账要在「对方账户」写上另一头",IF(AND($L3248="内部转账",$M3248=$C3248),"※对方账户跟本账户是同一个",IF(AND($L3248&lt;&gt;"内部转账",$M3248&lt;&gt;""),"△填了对方账户，但类别不是内部转账",IF($H3248&lt;0,"△这一笔之后该账户余额成负数了，核一下",""))))))))))))</f>
        <v/>
      </c>
    </row>
    <row r="3249">
      <c r="A3249" s="17">
        <f>IF($C3249="","",COUNTA($C$5:$C3249))</f>
        <v/>
      </c>
      <c r="B3249" s="20" t="n"/>
      <c r="C3249" s="18" t="n"/>
      <c r="D3249" s="18" t="n"/>
      <c r="E3249" s="26" t="n"/>
      <c r="F3249" s="19" t="n"/>
      <c r="G3249" s="19" t="n"/>
      <c r="H3249" s="27">
        <f>IF($C3249="","",ROUND(SUMIF(账户表,$C3249,账户期初)+SUMIFS($F$5:F3249,$C$5:C3249,$C3249)-SUMIFS($G$5:G3249,$C$5:C3249,$C3249),2))</f>
        <v/>
      </c>
      <c r="I3249" s="18" t="n"/>
      <c r="J3249" s="18" t="n"/>
      <c r="K3249" s="28">
        <f>IF($B3249="","",--TEXT($B3249,"yyyymm"))</f>
        <v/>
      </c>
      <c r="L3249" s="29">
        <f>IF($D3249="","",IFERROR(INDEX(类别属性,MATCH($D3249,类别表,0)),""))</f>
        <v/>
      </c>
      <c r="M3249" s="18" t="n"/>
      <c r="N3249" s="18" t="n"/>
      <c r="O3249" s="26" t="n"/>
      <c r="P3249" s="21">
        <f>IF($C3249="","",IF(ISNA(MATCH($C3249,账户表,0)),"※这个账户不在【基础资料】的账户档案里",IF($B3249="","※没填日期，这一笔不会进任何月份的报表",IF(AND($F3249&lt;&gt;"",$G3249&lt;&gt;""),"※收入和支出不能同时填",IF(AND(N($F3249)=0,N($G3249)=0),"※收入和支出都没填",IF(OR(N($F3249)&lt;0,N($G3249)&lt;0),"※金额不能填负数，方向反了就换一列填",IF($D3249="","※没填收支类别，分类报表会漏掉这一笔",IF(ISNA(MATCH($D3249,类别表,0)),"※收支类别不在【基础资料】的清单里",IF(AND($L3249="内部转账",$M3249=""),"△内部转账要在「对方账户」写上另一头",IF(AND($L3249="内部转账",$M3249=$C3249),"※对方账户跟本账户是同一个",IF(AND($L3249&lt;&gt;"内部转账",$M3249&lt;&gt;""),"△填了对方账户，但类别不是内部转账",IF($H3249&lt;0,"△这一笔之后该账户余额成负数了，核一下",""))))))))))))</f>
        <v/>
      </c>
    </row>
    <row r="3250">
      <c r="A3250" s="17">
        <f>IF($C3250="","",COUNTA($C$5:$C3250))</f>
        <v/>
      </c>
      <c r="B3250" s="20" t="n"/>
      <c r="C3250" s="18" t="n"/>
      <c r="D3250" s="18" t="n"/>
      <c r="E3250" s="26" t="n"/>
      <c r="F3250" s="19" t="n"/>
      <c r="G3250" s="19" t="n"/>
      <c r="H3250" s="27">
        <f>IF($C3250="","",ROUND(SUMIF(账户表,$C3250,账户期初)+SUMIFS($F$5:F3250,$C$5:C3250,$C3250)-SUMIFS($G$5:G3250,$C$5:C3250,$C3250),2))</f>
        <v/>
      </c>
      <c r="I3250" s="18" t="n"/>
      <c r="J3250" s="18" t="n"/>
      <c r="K3250" s="28">
        <f>IF($B3250="","",--TEXT($B3250,"yyyymm"))</f>
        <v/>
      </c>
      <c r="L3250" s="29">
        <f>IF($D3250="","",IFERROR(INDEX(类别属性,MATCH($D3250,类别表,0)),""))</f>
        <v/>
      </c>
      <c r="M3250" s="18" t="n"/>
      <c r="N3250" s="18" t="n"/>
      <c r="O3250" s="26" t="n"/>
      <c r="P3250" s="21">
        <f>IF($C3250="","",IF(ISNA(MATCH($C3250,账户表,0)),"※这个账户不在【基础资料】的账户档案里",IF($B3250="","※没填日期，这一笔不会进任何月份的报表",IF(AND($F3250&lt;&gt;"",$G3250&lt;&gt;""),"※收入和支出不能同时填",IF(AND(N($F3250)=0,N($G3250)=0),"※收入和支出都没填",IF(OR(N($F3250)&lt;0,N($G3250)&lt;0),"※金额不能填负数，方向反了就换一列填",IF($D3250="","※没填收支类别，分类报表会漏掉这一笔",IF(ISNA(MATCH($D3250,类别表,0)),"※收支类别不在【基础资料】的清单里",IF(AND($L3250="内部转账",$M3250=""),"△内部转账要在「对方账户」写上另一头",IF(AND($L3250="内部转账",$M3250=$C3250),"※对方账户跟本账户是同一个",IF(AND($L3250&lt;&gt;"内部转账",$M3250&lt;&gt;""),"△填了对方账户，但类别不是内部转账",IF($H3250&lt;0,"△这一笔之后该账户余额成负数了，核一下",""))))))))))))</f>
        <v/>
      </c>
    </row>
    <row r="3251">
      <c r="A3251" s="17">
        <f>IF($C3251="","",COUNTA($C$5:$C3251))</f>
        <v/>
      </c>
      <c r="B3251" s="20" t="n"/>
      <c r="C3251" s="18" t="n"/>
      <c r="D3251" s="18" t="n"/>
      <c r="E3251" s="26" t="n"/>
      <c r="F3251" s="19" t="n"/>
      <c r="G3251" s="19" t="n"/>
      <c r="H3251" s="27">
        <f>IF($C3251="","",ROUND(SUMIF(账户表,$C3251,账户期初)+SUMIFS($F$5:F3251,$C$5:C3251,$C3251)-SUMIFS($G$5:G3251,$C$5:C3251,$C3251),2))</f>
        <v/>
      </c>
      <c r="I3251" s="18" t="n"/>
      <c r="J3251" s="18" t="n"/>
      <c r="K3251" s="28">
        <f>IF($B3251="","",--TEXT($B3251,"yyyymm"))</f>
        <v/>
      </c>
      <c r="L3251" s="29">
        <f>IF($D3251="","",IFERROR(INDEX(类别属性,MATCH($D3251,类别表,0)),""))</f>
        <v/>
      </c>
      <c r="M3251" s="18" t="n"/>
      <c r="N3251" s="18" t="n"/>
      <c r="O3251" s="26" t="n"/>
      <c r="P3251" s="21">
        <f>IF($C3251="","",IF(ISNA(MATCH($C3251,账户表,0)),"※这个账户不在【基础资料】的账户档案里",IF($B3251="","※没填日期，这一笔不会进任何月份的报表",IF(AND($F3251&lt;&gt;"",$G3251&lt;&gt;""),"※收入和支出不能同时填",IF(AND(N($F3251)=0,N($G3251)=0),"※收入和支出都没填",IF(OR(N($F3251)&lt;0,N($G3251)&lt;0),"※金额不能填负数，方向反了就换一列填",IF($D3251="","※没填收支类别，分类报表会漏掉这一笔",IF(ISNA(MATCH($D3251,类别表,0)),"※收支类别不在【基础资料】的清单里",IF(AND($L3251="内部转账",$M3251=""),"△内部转账要在「对方账户」写上另一头",IF(AND($L3251="内部转账",$M3251=$C3251),"※对方账户跟本账户是同一个",IF(AND($L3251&lt;&gt;"内部转账",$M3251&lt;&gt;""),"△填了对方账户，但类别不是内部转账",IF($H3251&lt;0,"△这一笔之后该账户余额成负数了，核一下",""))))))))))))</f>
        <v/>
      </c>
    </row>
    <row r="3252">
      <c r="A3252" s="17">
        <f>IF($C3252="","",COUNTA($C$5:$C3252))</f>
        <v/>
      </c>
      <c r="B3252" s="20" t="n"/>
      <c r="C3252" s="18" t="n"/>
      <c r="D3252" s="18" t="n"/>
      <c r="E3252" s="26" t="n"/>
      <c r="F3252" s="19" t="n"/>
      <c r="G3252" s="19" t="n"/>
      <c r="H3252" s="27">
        <f>IF($C3252="","",ROUND(SUMIF(账户表,$C3252,账户期初)+SUMIFS($F$5:F3252,$C$5:C3252,$C3252)-SUMIFS($G$5:G3252,$C$5:C3252,$C3252),2))</f>
        <v/>
      </c>
      <c r="I3252" s="18" t="n"/>
      <c r="J3252" s="18" t="n"/>
      <c r="K3252" s="28">
        <f>IF($B3252="","",--TEXT($B3252,"yyyymm"))</f>
        <v/>
      </c>
      <c r="L3252" s="29">
        <f>IF($D3252="","",IFERROR(INDEX(类别属性,MATCH($D3252,类别表,0)),""))</f>
        <v/>
      </c>
      <c r="M3252" s="18" t="n"/>
      <c r="N3252" s="18" t="n"/>
      <c r="O3252" s="26" t="n"/>
      <c r="P3252" s="21">
        <f>IF($C3252="","",IF(ISNA(MATCH($C3252,账户表,0)),"※这个账户不在【基础资料】的账户档案里",IF($B3252="","※没填日期，这一笔不会进任何月份的报表",IF(AND($F3252&lt;&gt;"",$G3252&lt;&gt;""),"※收入和支出不能同时填",IF(AND(N($F3252)=0,N($G3252)=0),"※收入和支出都没填",IF(OR(N($F3252)&lt;0,N($G3252)&lt;0),"※金额不能填负数，方向反了就换一列填",IF($D3252="","※没填收支类别，分类报表会漏掉这一笔",IF(ISNA(MATCH($D3252,类别表,0)),"※收支类别不在【基础资料】的清单里",IF(AND($L3252="内部转账",$M3252=""),"△内部转账要在「对方账户」写上另一头",IF(AND($L3252="内部转账",$M3252=$C3252),"※对方账户跟本账户是同一个",IF(AND($L3252&lt;&gt;"内部转账",$M3252&lt;&gt;""),"△填了对方账户，但类别不是内部转账",IF($H3252&lt;0,"△这一笔之后该账户余额成负数了，核一下",""))))))))))))</f>
        <v/>
      </c>
    </row>
    <row r="3253">
      <c r="A3253" s="17">
        <f>IF($C3253="","",COUNTA($C$5:$C3253))</f>
        <v/>
      </c>
      <c r="B3253" s="20" t="n"/>
      <c r="C3253" s="18" t="n"/>
      <c r="D3253" s="18" t="n"/>
      <c r="E3253" s="26" t="n"/>
      <c r="F3253" s="19" t="n"/>
      <c r="G3253" s="19" t="n"/>
      <c r="H3253" s="27">
        <f>IF($C3253="","",ROUND(SUMIF(账户表,$C3253,账户期初)+SUMIFS($F$5:F3253,$C$5:C3253,$C3253)-SUMIFS($G$5:G3253,$C$5:C3253,$C3253),2))</f>
        <v/>
      </c>
      <c r="I3253" s="18" t="n"/>
      <c r="J3253" s="18" t="n"/>
      <c r="K3253" s="28">
        <f>IF($B3253="","",--TEXT($B3253,"yyyymm"))</f>
        <v/>
      </c>
      <c r="L3253" s="29">
        <f>IF($D3253="","",IFERROR(INDEX(类别属性,MATCH($D3253,类别表,0)),""))</f>
        <v/>
      </c>
      <c r="M3253" s="18" t="n"/>
      <c r="N3253" s="18" t="n"/>
      <c r="O3253" s="26" t="n"/>
      <c r="P3253" s="21">
        <f>IF($C3253="","",IF(ISNA(MATCH($C3253,账户表,0)),"※这个账户不在【基础资料】的账户档案里",IF($B3253="","※没填日期，这一笔不会进任何月份的报表",IF(AND($F3253&lt;&gt;"",$G3253&lt;&gt;""),"※收入和支出不能同时填",IF(AND(N($F3253)=0,N($G3253)=0),"※收入和支出都没填",IF(OR(N($F3253)&lt;0,N($G3253)&lt;0),"※金额不能填负数，方向反了就换一列填",IF($D3253="","※没填收支类别，分类报表会漏掉这一笔",IF(ISNA(MATCH($D3253,类别表,0)),"※收支类别不在【基础资料】的清单里",IF(AND($L3253="内部转账",$M3253=""),"△内部转账要在「对方账户」写上另一头",IF(AND($L3253="内部转账",$M3253=$C3253),"※对方账户跟本账户是同一个",IF(AND($L3253&lt;&gt;"内部转账",$M3253&lt;&gt;""),"△填了对方账户，但类别不是内部转账",IF($H3253&lt;0,"△这一笔之后该账户余额成负数了，核一下",""))))))))))))</f>
        <v/>
      </c>
    </row>
    <row r="3254">
      <c r="A3254" s="17">
        <f>IF($C3254="","",COUNTA($C$5:$C3254))</f>
        <v/>
      </c>
      <c r="B3254" s="20" t="n"/>
      <c r="C3254" s="18" t="n"/>
      <c r="D3254" s="18" t="n"/>
      <c r="E3254" s="26" t="n"/>
      <c r="F3254" s="19" t="n"/>
      <c r="G3254" s="19" t="n"/>
      <c r="H3254" s="27">
        <f>IF($C3254="","",ROUND(SUMIF(账户表,$C3254,账户期初)+SUMIFS($F$5:F3254,$C$5:C3254,$C3254)-SUMIFS($G$5:G3254,$C$5:C3254,$C3254),2))</f>
        <v/>
      </c>
      <c r="I3254" s="18" t="n"/>
      <c r="J3254" s="18" t="n"/>
      <c r="K3254" s="28">
        <f>IF($B3254="","",--TEXT($B3254,"yyyymm"))</f>
        <v/>
      </c>
      <c r="L3254" s="29">
        <f>IF($D3254="","",IFERROR(INDEX(类别属性,MATCH($D3254,类别表,0)),""))</f>
        <v/>
      </c>
      <c r="M3254" s="18" t="n"/>
      <c r="N3254" s="18" t="n"/>
      <c r="O3254" s="26" t="n"/>
      <c r="P3254" s="21">
        <f>IF($C3254="","",IF(ISNA(MATCH($C3254,账户表,0)),"※这个账户不在【基础资料】的账户档案里",IF($B3254="","※没填日期，这一笔不会进任何月份的报表",IF(AND($F3254&lt;&gt;"",$G3254&lt;&gt;""),"※收入和支出不能同时填",IF(AND(N($F3254)=0,N($G3254)=0),"※收入和支出都没填",IF(OR(N($F3254)&lt;0,N($G3254)&lt;0),"※金额不能填负数，方向反了就换一列填",IF($D3254="","※没填收支类别，分类报表会漏掉这一笔",IF(ISNA(MATCH($D3254,类别表,0)),"※收支类别不在【基础资料】的清单里",IF(AND($L3254="内部转账",$M3254=""),"△内部转账要在「对方账户」写上另一头",IF(AND($L3254="内部转账",$M3254=$C3254),"※对方账户跟本账户是同一个",IF(AND($L3254&lt;&gt;"内部转账",$M3254&lt;&gt;""),"△填了对方账户，但类别不是内部转账",IF($H3254&lt;0,"△这一笔之后该账户余额成负数了，核一下",""))))))))))))</f>
        <v/>
      </c>
    </row>
    <row r="3255">
      <c r="A3255" s="17">
        <f>IF($C3255="","",COUNTA($C$5:$C3255))</f>
        <v/>
      </c>
      <c r="B3255" s="20" t="n"/>
      <c r="C3255" s="18" t="n"/>
      <c r="D3255" s="18" t="n"/>
      <c r="E3255" s="26" t="n"/>
      <c r="F3255" s="19" t="n"/>
      <c r="G3255" s="19" t="n"/>
      <c r="H3255" s="27">
        <f>IF($C3255="","",ROUND(SUMIF(账户表,$C3255,账户期初)+SUMIFS($F$5:F3255,$C$5:C3255,$C3255)-SUMIFS($G$5:G3255,$C$5:C3255,$C3255),2))</f>
        <v/>
      </c>
      <c r="I3255" s="18" t="n"/>
      <c r="J3255" s="18" t="n"/>
      <c r="K3255" s="28">
        <f>IF($B3255="","",--TEXT($B3255,"yyyymm"))</f>
        <v/>
      </c>
      <c r="L3255" s="29">
        <f>IF($D3255="","",IFERROR(INDEX(类别属性,MATCH($D3255,类别表,0)),""))</f>
        <v/>
      </c>
      <c r="M3255" s="18" t="n"/>
      <c r="N3255" s="18" t="n"/>
      <c r="O3255" s="26" t="n"/>
      <c r="P3255" s="21">
        <f>IF($C3255="","",IF(ISNA(MATCH($C3255,账户表,0)),"※这个账户不在【基础资料】的账户档案里",IF($B3255="","※没填日期，这一笔不会进任何月份的报表",IF(AND($F3255&lt;&gt;"",$G3255&lt;&gt;""),"※收入和支出不能同时填",IF(AND(N($F3255)=0,N($G3255)=0),"※收入和支出都没填",IF(OR(N($F3255)&lt;0,N($G3255)&lt;0),"※金额不能填负数，方向反了就换一列填",IF($D3255="","※没填收支类别，分类报表会漏掉这一笔",IF(ISNA(MATCH($D3255,类别表,0)),"※收支类别不在【基础资料】的清单里",IF(AND($L3255="内部转账",$M3255=""),"△内部转账要在「对方账户」写上另一头",IF(AND($L3255="内部转账",$M3255=$C3255),"※对方账户跟本账户是同一个",IF(AND($L3255&lt;&gt;"内部转账",$M3255&lt;&gt;""),"△填了对方账户，但类别不是内部转账",IF($H3255&lt;0,"△这一笔之后该账户余额成负数了，核一下",""))))))))))))</f>
        <v/>
      </c>
    </row>
    <row r="3256">
      <c r="A3256" s="17">
        <f>IF($C3256="","",COUNTA($C$5:$C3256))</f>
        <v/>
      </c>
      <c r="B3256" s="20" t="n"/>
      <c r="C3256" s="18" t="n"/>
      <c r="D3256" s="18" t="n"/>
      <c r="E3256" s="26" t="n"/>
      <c r="F3256" s="19" t="n"/>
      <c r="G3256" s="19" t="n"/>
      <c r="H3256" s="27">
        <f>IF($C3256="","",ROUND(SUMIF(账户表,$C3256,账户期初)+SUMIFS($F$5:F3256,$C$5:C3256,$C3256)-SUMIFS($G$5:G3256,$C$5:C3256,$C3256),2))</f>
        <v/>
      </c>
      <c r="I3256" s="18" t="n"/>
      <c r="J3256" s="18" t="n"/>
      <c r="K3256" s="28">
        <f>IF($B3256="","",--TEXT($B3256,"yyyymm"))</f>
        <v/>
      </c>
      <c r="L3256" s="29">
        <f>IF($D3256="","",IFERROR(INDEX(类别属性,MATCH($D3256,类别表,0)),""))</f>
        <v/>
      </c>
      <c r="M3256" s="18" t="n"/>
      <c r="N3256" s="18" t="n"/>
      <c r="O3256" s="26" t="n"/>
      <c r="P3256" s="21">
        <f>IF($C3256="","",IF(ISNA(MATCH($C3256,账户表,0)),"※这个账户不在【基础资料】的账户档案里",IF($B3256="","※没填日期，这一笔不会进任何月份的报表",IF(AND($F3256&lt;&gt;"",$G3256&lt;&gt;""),"※收入和支出不能同时填",IF(AND(N($F3256)=0,N($G3256)=0),"※收入和支出都没填",IF(OR(N($F3256)&lt;0,N($G3256)&lt;0),"※金额不能填负数，方向反了就换一列填",IF($D3256="","※没填收支类别，分类报表会漏掉这一笔",IF(ISNA(MATCH($D3256,类别表,0)),"※收支类别不在【基础资料】的清单里",IF(AND($L3256="内部转账",$M3256=""),"△内部转账要在「对方账户」写上另一头",IF(AND($L3256="内部转账",$M3256=$C3256),"※对方账户跟本账户是同一个",IF(AND($L3256&lt;&gt;"内部转账",$M3256&lt;&gt;""),"△填了对方账户，但类别不是内部转账",IF($H3256&lt;0,"△这一笔之后该账户余额成负数了，核一下",""))))))))))))</f>
        <v/>
      </c>
    </row>
    <row r="3257">
      <c r="A3257" s="17">
        <f>IF($C3257="","",COUNTA($C$5:$C3257))</f>
        <v/>
      </c>
      <c r="B3257" s="20" t="n"/>
      <c r="C3257" s="18" t="n"/>
      <c r="D3257" s="18" t="n"/>
      <c r="E3257" s="26" t="n"/>
      <c r="F3257" s="19" t="n"/>
      <c r="G3257" s="19" t="n"/>
      <c r="H3257" s="27">
        <f>IF($C3257="","",ROUND(SUMIF(账户表,$C3257,账户期初)+SUMIFS($F$5:F3257,$C$5:C3257,$C3257)-SUMIFS($G$5:G3257,$C$5:C3257,$C3257),2))</f>
        <v/>
      </c>
      <c r="I3257" s="18" t="n"/>
      <c r="J3257" s="18" t="n"/>
      <c r="K3257" s="28">
        <f>IF($B3257="","",--TEXT($B3257,"yyyymm"))</f>
        <v/>
      </c>
      <c r="L3257" s="29">
        <f>IF($D3257="","",IFERROR(INDEX(类别属性,MATCH($D3257,类别表,0)),""))</f>
        <v/>
      </c>
      <c r="M3257" s="18" t="n"/>
      <c r="N3257" s="18" t="n"/>
      <c r="O3257" s="26" t="n"/>
      <c r="P3257" s="21">
        <f>IF($C3257="","",IF(ISNA(MATCH($C3257,账户表,0)),"※这个账户不在【基础资料】的账户档案里",IF($B3257="","※没填日期，这一笔不会进任何月份的报表",IF(AND($F3257&lt;&gt;"",$G3257&lt;&gt;""),"※收入和支出不能同时填",IF(AND(N($F3257)=0,N($G3257)=0),"※收入和支出都没填",IF(OR(N($F3257)&lt;0,N($G3257)&lt;0),"※金额不能填负数，方向反了就换一列填",IF($D3257="","※没填收支类别，分类报表会漏掉这一笔",IF(ISNA(MATCH($D3257,类别表,0)),"※收支类别不在【基础资料】的清单里",IF(AND($L3257="内部转账",$M3257=""),"△内部转账要在「对方账户」写上另一头",IF(AND($L3257="内部转账",$M3257=$C3257),"※对方账户跟本账户是同一个",IF(AND($L3257&lt;&gt;"内部转账",$M3257&lt;&gt;""),"△填了对方账户，但类别不是内部转账",IF($H3257&lt;0,"△这一笔之后该账户余额成负数了，核一下",""))))))))))))</f>
        <v/>
      </c>
    </row>
    <row r="3258">
      <c r="A3258" s="17">
        <f>IF($C3258="","",COUNTA($C$5:$C3258))</f>
        <v/>
      </c>
      <c r="B3258" s="20" t="n"/>
      <c r="C3258" s="18" t="n"/>
      <c r="D3258" s="18" t="n"/>
      <c r="E3258" s="26" t="n"/>
      <c r="F3258" s="19" t="n"/>
      <c r="G3258" s="19" t="n"/>
      <c r="H3258" s="27">
        <f>IF($C3258="","",ROUND(SUMIF(账户表,$C3258,账户期初)+SUMIFS($F$5:F3258,$C$5:C3258,$C3258)-SUMIFS($G$5:G3258,$C$5:C3258,$C3258),2))</f>
        <v/>
      </c>
      <c r="I3258" s="18" t="n"/>
      <c r="J3258" s="18" t="n"/>
      <c r="K3258" s="28">
        <f>IF($B3258="","",--TEXT($B3258,"yyyymm"))</f>
        <v/>
      </c>
      <c r="L3258" s="29">
        <f>IF($D3258="","",IFERROR(INDEX(类别属性,MATCH($D3258,类别表,0)),""))</f>
        <v/>
      </c>
      <c r="M3258" s="18" t="n"/>
      <c r="N3258" s="18" t="n"/>
      <c r="O3258" s="26" t="n"/>
      <c r="P3258" s="21">
        <f>IF($C3258="","",IF(ISNA(MATCH($C3258,账户表,0)),"※这个账户不在【基础资料】的账户档案里",IF($B3258="","※没填日期，这一笔不会进任何月份的报表",IF(AND($F3258&lt;&gt;"",$G3258&lt;&gt;""),"※收入和支出不能同时填",IF(AND(N($F3258)=0,N($G3258)=0),"※收入和支出都没填",IF(OR(N($F3258)&lt;0,N($G3258)&lt;0),"※金额不能填负数，方向反了就换一列填",IF($D3258="","※没填收支类别，分类报表会漏掉这一笔",IF(ISNA(MATCH($D3258,类别表,0)),"※收支类别不在【基础资料】的清单里",IF(AND($L3258="内部转账",$M3258=""),"△内部转账要在「对方账户」写上另一头",IF(AND($L3258="内部转账",$M3258=$C3258),"※对方账户跟本账户是同一个",IF(AND($L3258&lt;&gt;"内部转账",$M3258&lt;&gt;""),"△填了对方账户，但类别不是内部转账",IF($H3258&lt;0,"△这一笔之后该账户余额成负数了，核一下",""))))))))))))</f>
        <v/>
      </c>
    </row>
    <row r="3259">
      <c r="A3259" s="17">
        <f>IF($C3259="","",COUNTA($C$5:$C3259))</f>
        <v/>
      </c>
      <c r="B3259" s="20" t="n"/>
      <c r="C3259" s="18" t="n"/>
      <c r="D3259" s="18" t="n"/>
      <c r="E3259" s="26" t="n"/>
      <c r="F3259" s="19" t="n"/>
      <c r="G3259" s="19" t="n"/>
      <c r="H3259" s="27">
        <f>IF($C3259="","",ROUND(SUMIF(账户表,$C3259,账户期初)+SUMIFS($F$5:F3259,$C$5:C3259,$C3259)-SUMIFS($G$5:G3259,$C$5:C3259,$C3259),2))</f>
        <v/>
      </c>
      <c r="I3259" s="18" t="n"/>
      <c r="J3259" s="18" t="n"/>
      <c r="K3259" s="28">
        <f>IF($B3259="","",--TEXT($B3259,"yyyymm"))</f>
        <v/>
      </c>
      <c r="L3259" s="29">
        <f>IF($D3259="","",IFERROR(INDEX(类别属性,MATCH($D3259,类别表,0)),""))</f>
        <v/>
      </c>
      <c r="M3259" s="18" t="n"/>
      <c r="N3259" s="18" t="n"/>
      <c r="O3259" s="26" t="n"/>
      <c r="P3259" s="21">
        <f>IF($C3259="","",IF(ISNA(MATCH($C3259,账户表,0)),"※这个账户不在【基础资料】的账户档案里",IF($B3259="","※没填日期，这一笔不会进任何月份的报表",IF(AND($F3259&lt;&gt;"",$G3259&lt;&gt;""),"※收入和支出不能同时填",IF(AND(N($F3259)=0,N($G3259)=0),"※收入和支出都没填",IF(OR(N($F3259)&lt;0,N($G3259)&lt;0),"※金额不能填负数，方向反了就换一列填",IF($D3259="","※没填收支类别，分类报表会漏掉这一笔",IF(ISNA(MATCH($D3259,类别表,0)),"※收支类别不在【基础资料】的清单里",IF(AND($L3259="内部转账",$M3259=""),"△内部转账要在「对方账户」写上另一头",IF(AND($L3259="内部转账",$M3259=$C3259),"※对方账户跟本账户是同一个",IF(AND($L3259&lt;&gt;"内部转账",$M3259&lt;&gt;""),"△填了对方账户，但类别不是内部转账",IF($H3259&lt;0,"△这一笔之后该账户余额成负数了，核一下",""))))))))))))</f>
        <v/>
      </c>
    </row>
    <row r="3260">
      <c r="A3260" s="17">
        <f>IF($C3260="","",COUNTA($C$5:$C3260))</f>
        <v/>
      </c>
      <c r="B3260" s="20" t="n"/>
      <c r="C3260" s="18" t="n"/>
      <c r="D3260" s="18" t="n"/>
      <c r="E3260" s="26" t="n"/>
      <c r="F3260" s="19" t="n"/>
      <c r="G3260" s="19" t="n"/>
      <c r="H3260" s="27">
        <f>IF($C3260="","",ROUND(SUMIF(账户表,$C3260,账户期初)+SUMIFS($F$5:F3260,$C$5:C3260,$C3260)-SUMIFS($G$5:G3260,$C$5:C3260,$C3260),2))</f>
        <v/>
      </c>
      <c r="I3260" s="18" t="n"/>
      <c r="J3260" s="18" t="n"/>
      <c r="K3260" s="28">
        <f>IF($B3260="","",--TEXT($B3260,"yyyymm"))</f>
        <v/>
      </c>
      <c r="L3260" s="29">
        <f>IF($D3260="","",IFERROR(INDEX(类别属性,MATCH($D3260,类别表,0)),""))</f>
        <v/>
      </c>
      <c r="M3260" s="18" t="n"/>
      <c r="N3260" s="18" t="n"/>
      <c r="O3260" s="26" t="n"/>
      <c r="P3260" s="21">
        <f>IF($C3260="","",IF(ISNA(MATCH($C3260,账户表,0)),"※这个账户不在【基础资料】的账户档案里",IF($B3260="","※没填日期，这一笔不会进任何月份的报表",IF(AND($F3260&lt;&gt;"",$G3260&lt;&gt;""),"※收入和支出不能同时填",IF(AND(N($F3260)=0,N($G3260)=0),"※收入和支出都没填",IF(OR(N($F3260)&lt;0,N($G3260)&lt;0),"※金额不能填负数，方向反了就换一列填",IF($D3260="","※没填收支类别，分类报表会漏掉这一笔",IF(ISNA(MATCH($D3260,类别表,0)),"※收支类别不在【基础资料】的清单里",IF(AND($L3260="内部转账",$M3260=""),"△内部转账要在「对方账户」写上另一头",IF(AND($L3260="内部转账",$M3260=$C3260),"※对方账户跟本账户是同一个",IF(AND($L3260&lt;&gt;"内部转账",$M3260&lt;&gt;""),"△填了对方账户，但类别不是内部转账",IF($H3260&lt;0,"△这一笔之后该账户余额成负数了，核一下",""))))))))))))</f>
        <v/>
      </c>
    </row>
    <row r="3261">
      <c r="A3261" s="17">
        <f>IF($C3261="","",COUNTA($C$5:$C3261))</f>
        <v/>
      </c>
      <c r="B3261" s="20" t="n"/>
      <c r="C3261" s="18" t="n"/>
      <c r="D3261" s="18" t="n"/>
      <c r="E3261" s="26" t="n"/>
      <c r="F3261" s="19" t="n"/>
      <c r="G3261" s="19" t="n"/>
      <c r="H3261" s="27">
        <f>IF($C3261="","",ROUND(SUMIF(账户表,$C3261,账户期初)+SUMIFS($F$5:F3261,$C$5:C3261,$C3261)-SUMIFS($G$5:G3261,$C$5:C3261,$C3261),2))</f>
        <v/>
      </c>
      <c r="I3261" s="18" t="n"/>
      <c r="J3261" s="18" t="n"/>
      <c r="K3261" s="28">
        <f>IF($B3261="","",--TEXT($B3261,"yyyymm"))</f>
        <v/>
      </c>
      <c r="L3261" s="29">
        <f>IF($D3261="","",IFERROR(INDEX(类别属性,MATCH($D3261,类别表,0)),""))</f>
        <v/>
      </c>
      <c r="M3261" s="18" t="n"/>
      <c r="N3261" s="18" t="n"/>
      <c r="O3261" s="26" t="n"/>
      <c r="P3261" s="21">
        <f>IF($C3261="","",IF(ISNA(MATCH($C3261,账户表,0)),"※这个账户不在【基础资料】的账户档案里",IF($B3261="","※没填日期，这一笔不会进任何月份的报表",IF(AND($F3261&lt;&gt;"",$G3261&lt;&gt;""),"※收入和支出不能同时填",IF(AND(N($F3261)=0,N($G3261)=0),"※收入和支出都没填",IF(OR(N($F3261)&lt;0,N($G3261)&lt;0),"※金额不能填负数，方向反了就换一列填",IF($D3261="","※没填收支类别，分类报表会漏掉这一笔",IF(ISNA(MATCH($D3261,类别表,0)),"※收支类别不在【基础资料】的清单里",IF(AND($L3261="内部转账",$M3261=""),"△内部转账要在「对方账户」写上另一头",IF(AND($L3261="内部转账",$M3261=$C3261),"※对方账户跟本账户是同一个",IF(AND($L3261&lt;&gt;"内部转账",$M3261&lt;&gt;""),"△填了对方账户，但类别不是内部转账",IF($H3261&lt;0,"△这一笔之后该账户余额成负数了，核一下",""))))))))))))</f>
        <v/>
      </c>
    </row>
    <row r="3262">
      <c r="A3262" s="17">
        <f>IF($C3262="","",COUNTA($C$5:$C3262))</f>
        <v/>
      </c>
      <c r="B3262" s="20" t="n"/>
      <c r="C3262" s="18" t="n"/>
      <c r="D3262" s="18" t="n"/>
      <c r="E3262" s="26" t="n"/>
      <c r="F3262" s="19" t="n"/>
      <c r="G3262" s="19" t="n"/>
      <c r="H3262" s="27">
        <f>IF($C3262="","",ROUND(SUMIF(账户表,$C3262,账户期初)+SUMIFS($F$5:F3262,$C$5:C3262,$C3262)-SUMIFS($G$5:G3262,$C$5:C3262,$C3262),2))</f>
        <v/>
      </c>
      <c r="I3262" s="18" t="n"/>
      <c r="J3262" s="18" t="n"/>
      <c r="K3262" s="28">
        <f>IF($B3262="","",--TEXT($B3262,"yyyymm"))</f>
        <v/>
      </c>
      <c r="L3262" s="29">
        <f>IF($D3262="","",IFERROR(INDEX(类别属性,MATCH($D3262,类别表,0)),""))</f>
        <v/>
      </c>
      <c r="M3262" s="18" t="n"/>
      <c r="N3262" s="18" t="n"/>
      <c r="O3262" s="26" t="n"/>
      <c r="P3262" s="21">
        <f>IF($C3262="","",IF(ISNA(MATCH($C3262,账户表,0)),"※这个账户不在【基础资料】的账户档案里",IF($B3262="","※没填日期，这一笔不会进任何月份的报表",IF(AND($F3262&lt;&gt;"",$G3262&lt;&gt;""),"※收入和支出不能同时填",IF(AND(N($F3262)=0,N($G3262)=0),"※收入和支出都没填",IF(OR(N($F3262)&lt;0,N($G3262)&lt;0),"※金额不能填负数，方向反了就换一列填",IF($D3262="","※没填收支类别，分类报表会漏掉这一笔",IF(ISNA(MATCH($D3262,类别表,0)),"※收支类别不在【基础资料】的清单里",IF(AND($L3262="内部转账",$M3262=""),"△内部转账要在「对方账户」写上另一头",IF(AND($L3262="内部转账",$M3262=$C3262),"※对方账户跟本账户是同一个",IF(AND($L3262&lt;&gt;"内部转账",$M3262&lt;&gt;""),"△填了对方账户，但类别不是内部转账",IF($H3262&lt;0,"△这一笔之后该账户余额成负数了，核一下",""))))))))))))</f>
        <v/>
      </c>
    </row>
    <row r="3263">
      <c r="A3263" s="17">
        <f>IF($C3263="","",COUNTA($C$5:$C3263))</f>
        <v/>
      </c>
      <c r="B3263" s="20" t="n"/>
      <c r="C3263" s="18" t="n"/>
      <c r="D3263" s="18" t="n"/>
      <c r="E3263" s="26" t="n"/>
      <c r="F3263" s="19" t="n"/>
      <c r="G3263" s="19" t="n"/>
      <c r="H3263" s="27">
        <f>IF($C3263="","",ROUND(SUMIF(账户表,$C3263,账户期初)+SUMIFS($F$5:F3263,$C$5:C3263,$C3263)-SUMIFS($G$5:G3263,$C$5:C3263,$C3263),2))</f>
        <v/>
      </c>
      <c r="I3263" s="18" t="n"/>
      <c r="J3263" s="18" t="n"/>
      <c r="K3263" s="28">
        <f>IF($B3263="","",--TEXT($B3263,"yyyymm"))</f>
        <v/>
      </c>
      <c r="L3263" s="29">
        <f>IF($D3263="","",IFERROR(INDEX(类别属性,MATCH($D3263,类别表,0)),""))</f>
        <v/>
      </c>
      <c r="M3263" s="18" t="n"/>
      <c r="N3263" s="18" t="n"/>
      <c r="O3263" s="26" t="n"/>
      <c r="P3263" s="21">
        <f>IF($C3263="","",IF(ISNA(MATCH($C3263,账户表,0)),"※这个账户不在【基础资料】的账户档案里",IF($B3263="","※没填日期，这一笔不会进任何月份的报表",IF(AND($F3263&lt;&gt;"",$G3263&lt;&gt;""),"※收入和支出不能同时填",IF(AND(N($F3263)=0,N($G3263)=0),"※收入和支出都没填",IF(OR(N($F3263)&lt;0,N($G3263)&lt;0),"※金额不能填负数，方向反了就换一列填",IF($D3263="","※没填收支类别，分类报表会漏掉这一笔",IF(ISNA(MATCH($D3263,类别表,0)),"※收支类别不在【基础资料】的清单里",IF(AND($L3263="内部转账",$M3263=""),"△内部转账要在「对方账户」写上另一头",IF(AND($L3263="内部转账",$M3263=$C3263),"※对方账户跟本账户是同一个",IF(AND($L3263&lt;&gt;"内部转账",$M3263&lt;&gt;""),"△填了对方账户，但类别不是内部转账",IF($H3263&lt;0,"△这一笔之后该账户余额成负数了，核一下",""))))))))))))</f>
        <v/>
      </c>
    </row>
    <row r="3264">
      <c r="A3264" s="17">
        <f>IF($C3264="","",COUNTA($C$5:$C3264))</f>
        <v/>
      </c>
      <c r="B3264" s="20" t="n"/>
      <c r="C3264" s="18" t="n"/>
      <c r="D3264" s="18" t="n"/>
      <c r="E3264" s="26" t="n"/>
      <c r="F3264" s="19" t="n"/>
      <c r="G3264" s="19" t="n"/>
      <c r="H3264" s="27">
        <f>IF($C3264="","",ROUND(SUMIF(账户表,$C3264,账户期初)+SUMIFS($F$5:F3264,$C$5:C3264,$C3264)-SUMIFS($G$5:G3264,$C$5:C3264,$C3264),2))</f>
        <v/>
      </c>
      <c r="I3264" s="18" t="n"/>
      <c r="J3264" s="18" t="n"/>
      <c r="K3264" s="28">
        <f>IF($B3264="","",--TEXT($B3264,"yyyymm"))</f>
        <v/>
      </c>
      <c r="L3264" s="29">
        <f>IF($D3264="","",IFERROR(INDEX(类别属性,MATCH($D3264,类别表,0)),""))</f>
        <v/>
      </c>
      <c r="M3264" s="18" t="n"/>
      <c r="N3264" s="18" t="n"/>
      <c r="O3264" s="26" t="n"/>
      <c r="P3264" s="21">
        <f>IF($C3264="","",IF(ISNA(MATCH($C3264,账户表,0)),"※这个账户不在【基础资料】的账户档案里",IF($B3264="","※没填日期，这一笔不会进任何月份的报表",IF(AND($F3264&lt;&gt;"",$G3264&lt;&gt;""),"※收入和支出不能同时填",IF(AND(N($F3264)=0,N($G3264)=0),"※收入和支出都没填",IF(OR(N($F3264)&lt;0,N($G3264)&lt;0),"※金额不能填负数，方向反了就换一列填",IF($D3264="","※没填收支类别，分类报表会漏掉这一笔",IF(ISNA(MATCH($D3264,类别表,0)),"※收支类别不在【基础资料】的清单里",IF(AND($L3264="内部转账",$M3264=""),"△内部转账要在「对方账户」写上另一头",IF(AND($L3264="内部转账",$M3264=$C3264),"※对方账户跟本账户是同一个",IF(AND($L3264&lt;&gt;"内部转账",$M3264&lt;&gt;""),"△填了对方账户，但类别不是内部转账",IF($H3264&lt;0,"△这一笔之后该账户余额成负数了，核一下",""))))))))))))</f>
        <v/>
      </c>
    </row>
    <row r="3265">
      <c r="A3265" s="17">
        <f>IF($C3265="","",COUNTA($C$5:$C3265))</f>
        <v/>
      </c>
      <c r="B3265" s="20" t="n"/>
      <c r="C3265" s="18" t="n"/>
      <c r="D3265" s="18" t="n"/>
      <c r="E3265" s="26" t="n"/>
      <c r="F3265" s="19" t="n"/>
      <c r="G3265" s="19" t="n"/>
      <c r="H3265" s="27">
        <f>IF($C3265="","",ROUND(SUMIF(账户表,$C3265,账户期初)+SUMIFS($F$5:F3265,$C$5:C3265,$C3265)-SUMIFS($G$5:G3265,$C$5:C3265,$C3265),2))</f>
        <v/>
      </c>
      <c r="I3265" s="18" t="n"/>
      <c r="J3265" s="18" t="n"/>
      <c r="K3265" s="28">
        <f>IF($B3265="","",--TEXT($B3265,"yyyymm"))</f>
        <v/>
      </c>
      <c r="L3265" s="29">
        <f>IF($D3265="","",IFERROR(INDEX(类别属性,MATCH($D3265,类别表,0)),""))</f>
        <v/>
      </c>
      <c r="M3265" s="18" t="n"/>
      <c r="N3265" s="18" t="n"/>
      <c r="O3265" s="26" t="n"/>
      <c r="P3265" s="21">
        <f>IF($C3265="","",IF(ISNA(MATCH($C3265,账户表,0)),"※这个账户不在【基础资料】的账户档案里",IF($B3265="","※没填日期，这一笔不会进任何月份的报表",IF(AND($F3265&lt;&gt;"",$G3265&lt;&gt;""),"※收入和支出不能同时填",IF(AND(N($F3265)=0,N($G3265)=0),"※收入和支出都没填",IF(OR(N($F3265)&lt;0,N($G3265)&lt;0),"※金额不能填负数，方向反了就换一列填",IF($D3265="","※没填收支类别，分类报表会漏掉这一笔",IF(ISNA(MATCH($D3265,类别表,0)),"※收支类别不在【基础资料】的清单里",IF(AND($L3265="内部转账",$M3265=""),"△内部转账要在「对方账户」写上另一头",IF(AND($L3265="内部转账",$M3265=$C3265),"※对方账户跟本账户是同一个",IF(AND($L3265&lt;&gt;"内部转账",$M3265&lt;&gt;""),"△填了对方账户，但类别不是内部转账",IF($H3265&lt;0,"△这一笔之后该账户余额成负数了，核一下",""))))))))))))</f>
        <v/>
      </c>
    </row>
    <row r="3266">
      <c r="A3266" s="17">
        <f>IF($C3266="","",COUNTA($C$5:$C3266))</f>
        <v/>
      </c>
      <c r="B3266" s="20" t="n"/>
      <c r="C3266" s="18" t="n"/>
      <c r="D3266" s="18" t="n"/>
      <c r="E3266" s="26" t="n"/>
      <c r="F3266" s="19" t="n"/>
      <c r="G3266" s="19" t="n"/>
      <c r="H3266" s="27">
        <f>IF($C3266="","",ROUND(SUMIF(账户表,$C3266,账户期初)+SUMIFS($F$5:F3266,$C$5:C3266,$C3266)-SUMIFS($G$5:G3266,$C$5:C3266,$C3266),2))</f>
        <v/>
      </c>
      <c r="I3266" s="18" t="n"/>
      <c r="J3266" s="18" t="n"/>
      <c r="K3266" s="28">
        <f>IF($B3266="","",--TEXT($B3266,"yyyymm"))</f>
        <v/>
      </c>
      <c r="L3266" s="29">
        <f>IF($D3266="","",IFERROR(INDEX(类别属性,MATCH($D3266,类别表,0)),""))</f>
        <v/>
      </c>
      <c r="M3266" s="18" t="n"/>
      <c r="N3266" s="18" t="n"/>
      <c r="O3266" s="26" t="n"/>
      <c r="P3266" s="21">
        <f>IF($C3266="","",IF(ISNA(MATCH($C3266,账户表,0)),"※这个账户不在【基础资料】的账户档案里",IF($B3266="","※没填日期，这一笔不会进任何月份的报表",IF(AND($F3266&lt;&gt;"",$G3266&lt;&gt;""),"※收入和支出不能同时填",IF(AND(N($F3266)=0,N($G3266)=0),"※收入和支出都没填",IF(OR(N($F3266)&lt;0,N($G3266)&lt;0),"※金额不能填负数，方向反了就换一列填",IF($D3266="","※没填收支类别，分类报表会漏掉这一笔",IF(ISNA(MATCH($D3266,类别表,0)),"※收支类别不在【基础资料】的清单里",IF(AND($L3266="内部转账",$M3266=""),"△内部转账要在「对方账户」写上另一头",IF(AND($L3266="内部转账",$M3266=$C3266),"※对方账户跟本账户是同一个",IF(AND($L3266&lt;&gt;"内部转账",$M3266&lt;&gt;""),"△填了对方账户，但类别不是内部转账",IF($H3266&lt;0,"△这一笔之后该账户余额成负数了，核一下",""))))))))))))</f>
        <v/>
      </c>
    </row>
    <row r="3267">
      <c r="A3267" s="17">
        <f>IF($C3267="","",COUNTA($C$5:$C3267))</f>
        <v/>
      </c>
      <c r="B3267" s="20" t="n"/>
      <c r="C3267" s="18" t="n"/>
      <c r="D3267" s="18" t="n"/>
      <c r="E3267" s="26" t="n"/>
      <c r="F3267" s="19" t="n"/>
      <c r="G3267" s="19" t="n"/>
      <c r="H3267" s="27">
        <f>IF($C3267="","",ROUND(SUMIF(账户表,$C3267,账户期初)+SUMIFS($F$5:F3267,$C$5:C3267,$C3267)-SUMIFS($G$5:G3267,$C$5:C3267,$C3267),2))</f>
        <v/>
      </c>
      <c r="I3267" s="18" t="n"/>
      <c r="J3267" s="18" t="n"/>
      <c r="K3267" s="28">
        <f>IF($B3267="","",--TEXT($B3267,"yyyymm"))</f>
        <v/>
      </c>
      <c r="L3267" s="29">
        <f>IF($D3267="","",IFERROR(INDEX(类别属性,MATCH($D3267,类别表,0)),""))</f>
        <v/>
      </c>
      <c r="M3267" s="18" t="n"/>
      <c r="N3267" s="18" t="n"/>
      <c r="O3267" s="26" t="n"/>
      <c r="P3267" s="21">
        <f>IF($C3267="","",IF(ISNA(MATCH($C3267,账户表,0)),"※这个账户不在【基础资料】的账户档案里",IF($B3267="","※没填日期，这一笔不会进任何月份的报表",IF(AND($F3267&lt;&gt;"",$G3267&lt;&gt;""),"※收入和支出不能同时填",IF(AND(N($F3267)=0,N($G3267)=0),"※收入和支出都没填",IF(OR(N($F3267)&lt;0,N($G3267)&lt;0),"※金额不能填负数，方向反了就换一列填",IF($D3267="","※没填收支类别，分类报表会漏掉这一笔",IF(ISNA(MATCH($D3267,类别表,0)),"※收支类别不在【基础资料】的清单里",IF(AND($L3267="内部转账",$M3267=""),"△内部转账要在「对方账户」写上另一头",IF(AND($L3267="内部转账",$M3267=$C3267),"※对方账户跟本账户是同一个",IF(AND($L3267&lt;&gt;"内部转账",$M3267&lt;&gt;""),"△填了对方账户，但类别不是内部转账",IF($H3267&lt;0,"△这一笔之后该账户余额成负数了，核一下",""))))))))))))</f>
        <v/>
      </c>
    </row>
    <row r="3268">
      <c r="A3268" s="17">
        <f>IF($C3268="","",COUNTA($C$5:$C3268))</f>
        <v/>
      </c>
      <c r="B3268" s="20" t="n"/>
      <c r="C3268" s="18" t="n"/>
      <c r="D3268" s="18" t="n"/>
      <c r="E3268" s="26" t="n"/>
      <c r="F3268" s="19" t="n"/>
      <c r="G3268" s="19" t="n"/>
      <c r="H3268" s="27">
        <f>IF($C3268="","",ROUND(SUMIF(账户表,$C3268,账户期初)+SUMIFS($F$5:F3268,$C$5:C3268,$C3268)-SUMIFS($G$5:G3268,$C$5:C3268,$C3268),2))</f>
        <v/>
      </c>
      <c r="I3268" s="18" t="n"/>
      <c r="J3268" s="18" t="n"/>
      <c r="K3268" s="28">
        <f>IF($B3268="","",--TEXT($B3268,"yyyymm"))</f>
        <v/>
      </c>
      <c r="L3268" s="29">
        <f>IF($D3268="","",IFERROR(INDEX(类别属性,MATCH($D3268,类别表,0)),""))</f>
        <v/>
      </c>
      <c r="M3268" s="18" t="n"/>
      <c r="N3268" s="18" t="n"/>
      <c r="O3268" s="26" t="n"/>
      <c r="P3268" s="21">
        <f>IF($C3268="","",IF(ISNA(MATCH($C3268,账户表,0)),"※这个账户不在【基础资料】的账户档案里",IF($B3268="","※没填日期，这一笔不会进任何月份的报表",IF(AND($F3268&lt;&gt;"",$G3268&lt;&gt;""),"※收入和支出不能同时填",IF(AND(N($F3268)=0,N($G3268)=0),"※收入和支出都没填",IF(OR(N($F3268)&lt;0,N($G3268)&lt;0),"※金额不能填负数，方向反了就换一列填",IF($D3268="","※没填收支类别，分类报表会漏掉这一笔",IF(ISNA(MATCH($D3268,类别表,0)),"※收支类别不在【基础资料】的清单里",IF(AND($L3268="内部转账",$M3268=""),"△内部转账要在「对方账户」写上另一头",IF(AND($L3268="内部转账",$M3268=$C3268),"※对方账户跟本账户是同一个",IF(AND($L3268&lt;&gt;"内部转账",$M3268&lt;&gt;""),"△填了对方账户，但类别不是内部转账",IF($H3268&lt;0,"△这一笔之后该账户余额成负数了，核一下",""))))))))))))</f>
        <v/>
      </c>
    </row>
    <row r="3269">
      <c r="A3269" s="17">
        <f>IF($C3269="","",COUNTA($C$5:$C3269))</f>
        <v/>
      </c>
      <c r="B3269" s="20" t="n"/>
      <c r="C3269" s="18" t="n"/>
      <c r="D3269" s="18" t="n"/>
      <c r="E3269" s="26" t="n"/>
      <c r="F3269" s="19" t="n"/>
      <c r="G3269" s="19" t="n"/>
      <c r="H3269" s="27">
        <f>IF($C3269="","",ROUND(SUMIF(账户表,$C3269,账户期初)+SUMIFS($F$5:F3269,$C$5:C3269,$C3269)-SUMIFS($G$5:G3269,$C$5:C3269,$C3269),2))</f>
        <v/>
      </c>
      <c r="I3269" s="18" t="n"/>
      <c r="J3269" s="18" t="n"/>
      <c r="K3269" s="28">
        <f>IF($B3269="","",--TEXT($B3269,"yyyymm"))</f>
        <v/>
      </c>
      <c r="L3269" s="29">
        <f>IF($D3269="","",IFERROR(INDEX(类别属性,MATCH($D3269,类别表,0)),""))</f>
        <v/>
      </c>
      <c r="M3269" s="18" t="n"/>
      <c r="N3269" s="18" t="n"/>
      <c r="O3269" s="26" t="n"/>
      <c r="P3269" s="21">
        <f>IF($C3269="","",IF(ISNA(MATCH($C3269,账户表,0)),"※这个账户不在【基础资料】的账户档案里",IF($B3269="","※没填日期，这一笔不会进任何月份的报表",IF(AND($F3269&lt;&gt;"",$G3269&lt;&gt;""),"※收入和支出不能同时填",IF(AND(N($F3269)=0,N($G3269)=0),"※收入和支出都没填",IF(OR(N($F3269)&lt;0,N($G3269)&lt;0),"※金额不能填负数，方向反了就换一列填",IF($D3269="","※没填收支类别，分类报表会漏掉这一笔",IF(ISNA(MATCH($D3269,类别表,0)),"※收支类别不在【基础资料】的清单里",IF(AND($L3269="内部转账",$M3269=""),"△内部转账要在「对方账户」写上另一头",IF(AND($L3269="内部转账",$M3269=$C3269),"※对方账户跟本账户是同一个",IF(AND($L3269&lt;&gt;"内部转账",$M3269&lt;&gt;""),"△填了对方账户，但类别不是内部转账",IF($H3269&lt;0,"△这一笔之后该账户余额成负数了，核一下",""))))))))))))</f>
        <v/>
      </c>
    </row>
    <row r="3270">
      <c r="A3270" s="17">
        <f>IF($C3270="","",COUNTA($C$5:$C3270))</f>
        <v/>
      </c>
      <c r="B3270" s="20" t="n"/>
      <c r="C3270" s="18" t="n"/>
      <c r="D3270" s="18" t="n"/>
      <c r="E3270" s="26" t="n"/>
      <c r="F3270" s="19" t="n"/>
      <c r="G3270" s="19" t="n"/>
      <c r="H3270" s="27">
        <f>IF($C3270="","",ROUND(SUMIF(账户表,$C3270,账户期初)+SUMIFS($F$5:F3270,$C$5:C3270,$C3270)-SUMIFS($G$5:G3270,$C$5:C3270,$C3270),2))</f>
        <v/>
      </c>
      <c r="I3270" s="18" t="n"/>
      <c r="J3270" s="18" t="n"/>
      <c r="K3270" s="28">
        <f>IF($B3270="","",--TEXT($B3270,"yyyymm"))</f>
        <v/>
      </c>
      <c r="L3270" s="29">
        <f>IF($D3270="","",IFERROR(INDEX(类别属性,MATCH($D3270,类别表,0)),""))</f>
        <v/>
      </c>
      <c r="M3270" s="18" t="n"/>
      <c r="N3270" s="18" t="n"/>
      <c r="O3270" s="26" t="n"/>
      <c r="P3270" s="21">
        <f>IF($C3270="","",IF(ISNA(MATCH($C3270,账户表,0)),"※这个账户不在【基础资料】的账户档案里",IF($B3270="","※没填日期，这一笔不会进任何月份的报表",IF(AND($F3270&lt;&gt;"",$G3270&lt;&gt;""),"※收入和支出不能同时填",IF(AND(N($F3270)=0,N($G3270)=0),"※收入和支出都没填",IF(OR(N($F3270)&lt;0,N($G3270)&lt;0),"※金额不能填负数，方向反了就换一列填",IF($D3270="","※没填收支类别，分类报表会漏掉这一笔",IF(ISNA(MATCH($D3270,类别表,0)),"※收支类别不在【基础资料】的清单里",IF(AND($L3270="内部转账",$M3270=""),"△内部转账要在「对方账户」写上另一头",IF(AND($L3270="内部转账",$M3270=$C3270),"※对方账户跟本账户是同一个",IF(AND($L3270&lt;&gt;"内部转账",$M3270&lt;&gt;""),"△填了对方账户，但类别不是内部转账",IF($H3270&lt;0,"△这一笔之后该账户余额成负数了，核一下",""))))))))))))</f>
        <v/>
      </c>
    </row>
    <row r="3271">
      <c r="A3271" s="17">
        <f>IF($C3271="","",COUNTA($C$5:$C3271))</f>
        <v/>
      </c>
      <c r="B3271" s="20" t="n"/>
      <c r="C3271" s="18" t="n"/>
      <c r="D3271" s="18" t="n"/>
      <c r="E3271" s="26" t="n"/>
      <c r="F3271" s="19" t="n"/>
      <c r="G3271" s="19" t="n"/>
      <c r="H3271" s="27">
        <f>IF($C3271="","",ROUND(SUMIF(账户表,$C3271,账户期初)+SUMIFS($F$5:F3271,$C$5:C3271,$C3271)-SUMIFS($G$5:G3271,$C$5:C3271,$C3271),2))</f>
        <v/>
      </c>
      <c r="I3271" s="18" t="n"/>
      <c r="J3271" s="18" t="n"/>
      <c r="K3271" s="28">
        <f>IF($B3271="","",--TEXT($B3271,"yyyymm"))</f>
        <v/>
      </c>
      <c r="L3271" s="29">
        <f>IF($D3271="","",IFERROR(INDEX(类别属性,MATCH($D3271,类别表,0)),""))</f>
        <v/>
      </c>
      <c r="M3271" s="18" t="n"/>
      <c r="N3271" s="18" t="n"/>
      <c r="O3271" s="26" t="n"/>
      <c r="P3271" s="21">
        <f>IF($C3271="","",IF(ISNA(MATCH($C3271,账户表,0)),"※这个账户不在【基础资料】的账户档案里",IF($B3271="","※没填日期，这一笔不会进任何月份的报表",IF(AND($F3271&lt;&gt;"",$G3271&lt;&gt;""),"※收入和支出不能同时填",IF(AND(N($F3271)=0,N($G3271)=0),"※收入和支出都没填",IF(OR(N($F3271)&lt;0,N($G3271)&lt;0),"※金额不能填负数，方向反了就换一列填",IF($D3271="","※没填收支类别，分类报表会漏掉这一笔",IF(ISNA(MATCH($D3271,类别表,0)),"※收支类别不在【基础资料】的清单里",IF(AND($L3271="内部转账",$M3271=""),"△内部转账要在「对方账户」写上另一头",IF(AND($L3271="内部转账",$M3271=$C3271),"※对方账户跟本账户是同一个",IF(AND($L3271&lt;&gt;"内部转账",$M3271&lt;&gt;""),"△填了对方账户，但类别不是内部转账",IF($H3271&lt;0,"△这一笔之后该账户余额成负数了，核一下",""))))))))))))</f>
        <v/>
      </c>
    </row>
    <row r="3272">
      <c r="A3272" s="17">
        <f>IF($C3272="","",COUNTA($C$5:$C3272))</f>
        <v/>
      </c>
      <c r="B3272" s="20" t="n"/>
      <c r="C3272" s="18" t="n"/>
      <c r="D3272" s="18" t="n"/>
      <c r="E3272" s="26" t="n"/>
      <c r="F3272" s="19" t="n"/>
      <c r="G3272" s="19" t="n"/>
      <c r="H3272" s="27">
        <f>IF($C3272="","",ROUND(SUMIF(账户表,$C3272,账户期初)+SUMIFS($F$5:F3272,$C$5:C3272,$C3272)-SUMIFS($G$5:G3272,$C$5:C3272,$C3272),2))</f>
        <v/>
      </c>
      <c r="I3272" s="18" t="n"/>
      <c r="J3272" s="18" t="n"/>
      <c r="K3272" s="28">
        <f>IF($B3272="","",--TEXT($B3272,"yyyymm"))</f>
        <v/>
      </c>
      <c r="L3272" s="29">
        <f>IF($D3272="","",IFERROR(INDEX(类别属性,MATCH($D3272,类别表,0)),""))</f>
        <v/>
      </c>
      <c r="M3272" s="18" t="n"/>
      <c r="N3272" s="18" t="n"/>
      <c r="O3272" s="26" t="n"/>
      <c r="P3272" s="21">
        <f>IF($C3272="","",IF(ISNA(MATCH($C3272,账户表,0)),"※这个账户不在【基础资料】的账户档案里",IF($B3272="","※没填日期，这一笔不会进任何月份的报表",IF(AND($F3272&lt;&gt;"",$G3272&lt;&gt;""),"※收入和支出不能同时填",IF(AND(N($F3272)=0,N($G3272)=0),"※收入和支出都没填",IF(OR(N($F3272)&lt;0,N($G3272)&lt;0),"※金额不能填负数，方向反了就换一列填",IF($D3272="","※没填收支类别，分类报表会漏掉这一笔",IF(ISNA(MATCH($D3272,类别表,0)),"※收支类别不在【基础资料】的清单里",IF(AND($L3272="内部转账",$M3272=""),"△内部转账要在「对方账户」写上另一头",IF(AND($L3272="内部转账",$M3272=$C3272),"※对方账户跟本账户是同一个",IF(AND($L3272&lt;&gt;"内部转账",$M3272&lt;&gt;""),"△填了对方账户，但类别不是内部转账",IF($H3272&lt;0,"△这一笔之后该账户余额成负数了，核一下",""))))))))))))</f>
        <v/>
      </c>
    </row>
    <row r="3273">
      <c r="A3273" s="17">
        <f>IF($C3273="","",COUNTA($C$5:$C3273))</f>
        <v/>
      </c>
      <c r="B3273" s="20" t="n"/>
      <c r="C3273" s="18" t="n"/>
      <c r="D3273" s="18" t="n"/>
      <c r="E3273" s="26" t="n"/>
      <c r="F3273" s="19" t="n"/>
      <c r="G3273" s="19" t="n"/>
      <c r="H3273" s="27">
        <f>IF($C3273="","",ROUND(SUMIF(账户表,$C3273,账户期初)+SUMIFS($F$5:F3273,$C$5:C3273,$C3273)-SUMIFS($G$5:G3273,$C$5:C3273,$C3273),2))</f>
        <v/>
      </c>
      <c r="I3273" s="18" t="n"/>
      <c r="J3273" s="18" t="n"/>
      <c r="K3273" s="28">
        <f>IF($B3273="","",--TEXT($B3273,"yyyymm"))</f>
        <v/>
      </c>
      <c r="L3273" s="29">
        <f>IF($D3273="","",IFERROR(INDEX(类别属性,MATCH($D3273,类别表,0)),""))</f>
        <v/>
      </c>
      <c r="M3273" s="18" t="n"/>
      <c r="N3273" s="18" t="n"/>
      <c r="O3273" s="26" t="n"/>
      <c r="P3273" s="21">
        <f>IF($C3273="","",IF(ISNA(MATCH($C3273,账户表,0)),"※这个账户不在【基础资料】的账户档案里",IF($B3273="","※没填日期，这一笔不会进任何月份的报表",IF(AND($F3273&lt;&gt;"",$G3273&lt;&gt;""),"※收入和支出不能同时填",IF(AND(N($F3273)=0,N($G3273)=0),"※收入和支出都没填",IF(OR(N($F3273)&lt;0,N($G3273)&lt;0),"※金额不能填负数，方向反了就换一列填",IF($D3273="","※没填收支类别，分类报表会漏掉这一笔",IF(ISNA(MATCH($D3273,类别表,0)),"※收支类别不在【基础资料】的清单里",IF(AND($L3273="内部转账",$M3273=""),"△内部转账要在「对方账户」写上另一头",IF(AND($L3273="内部转账",$M3273=$C3273),"※对方账户跟本账户是同一个",IF(AND($L3273&lt;&gt;"内部转账",$M3273&lt;&gt;""),"△填了对方账户，但类别不是内部转账",IF($H3273&lt;0,"△这一笔之后该账户余额成负数了，核一下",""))))))))))))</f>
        <v/>
      </c>
    </row>
    <row r="3274">
      <c r="A3274" s="17">
        <f>IF($C3274="","",COUNTA($C$5:$C3274))</f>
        <v/>
      </c>
      <c r="B3274" s="20" t="n"/>
      <c r="C3274" s="18" t="n"/>
      <c r="D3274" s="18" t="n"/>
      <c r="E3274" s="26" t="n"/>
      <c r="F3274" s="19" t="n"/>
      <c r="G3274" s="19" t="n"/>
      <c r="H3274" s="27">
        <f>IF($C3274="","",ROUND(SUMIF(账户表,$C3274,账户期初)+SUMIFS($F$5:F3274,$C$5:C3274,$C3274)-SUMIFS($G$5:G3274,$C$5:C3274,$C3274),2))</f>
        <v/>
      </c>
      <c r="I3274" s="18" t="n"/>
      <c r="J3274" s="18" t="n"/>
      <c r="K3274" s="28">
        <f>IF($B3274="","",--TEXT($B3274,"yyyymm"))</f>
        <v/>
      </c>
      <c r="L3274" s="29">
        <f>IF($D3274="","",IFERROR(INDEX(类别属性,MATCH($D3274,类别表,0)),""))</f>
        <v/>
      </c>
      <c r="M3274" s="18" t="n"/>
      <c r="N3274" s="18" t="n"/>
      <c r="O3274" s="26" t="n"/>
      <c r="P3274" s="21">
        <f>IF($C3274="","",IF(ISNA(MATCH($C3274,账户表,0)),"※这个账户不在【基础资料】的账户档案里",IF($B3274="","※没填日期，这一笔不会进任何月份的报表",IF(AND($F3274&lt;&gt;"",$G3274&lt;&gt;""),"※收入和支出不能同时填",IF(AND(N($F3274)=0,N($G3274)=0),"※收入和支出都没填",IF(OR(N($F3274)&lt;0,N($G3274)&lt;0),"※金额不能填负数，方向反了就换一列填",IF($D3274="","※没填收支类别，分类报表会漏掉这一笔",IF(ISNA(MATCH($D3274,类别表,0)),"※收支类别不在【基础资料】的清单里",IF(AND($L3274="内部转账",$M3274=""),"△内部转账要在「对方账户」写上另一头",IF(AND($L3274="内部转账",$M3274=$C3274),"※对方账户跟本账户是同一个",IF(AND($L3274&lt;&gt;"内部转账",$M3274&lt;&gt;""),"△填了对方账户，但类别不是内部转账",IF($H3274&lt;0,"△这一笔之后该账户余额成负数了，核一下",""))))))))))))</f>
        <v/>
      </c>
    </row>
    <row r="3275">
      <c r="A3275" s="17">
        <f>IF($C3275="","",COUNTA($C$5:$C3275))</f>
        <v/>
      </c>
      <c r="B3275" s="20" t="n"/>
      <c r="C3275" s="18" t="n"/>
      <c r="D3275" s="18" t="n"/>
      <c r="E3275" s="26" t="n"/>
      <c r="F3275" s="19" t="n"/>
      <c r="G3275" s="19" t="n"/>
      <c r="H3275" s="27">
        <f>IF($C3275="","",ROUND(SUMIF(账户表,$C3275,账户期初)+SUMIFS($F$5:F3275,$C$5:C3275,$C3275)-SUMIFS($G$5:G3275,$C$5:C3275,$C3275),2))</f>
        <v/>
      </c>
      <c r="I3275" s="18" t="n"/>
      <c r="J3275" s="18" t="n"/>
      <c r="K3275" s="28">
        <f>IF($B3275="","",--TEXT($B3275,"yyyymm"))</f>
        <v/>
      </c>
      <c r="L3275" s="29">
        <f>IF($D3275="","",IFERROR(INDEX(类别属性,MATCH($D3275,类别表,0)),""))</f>
        <v/>
      </c>
      <c r="M3275" s="18" t="n"/>
      <c r="N3275" s="18" t="n"/>
      <c r="O3275" s="26" t="n"/>
      <c r="P3275" s="21">
        <f>IF($C3275="","",IF(ISNA(MATCH($C3275,账户表,0)),"※这个账户不在【基础资料】的账户档案里",IF($B3275="","※没填日期，这一笔不会进任何月份的报表",IF(AND($F3275&lt;&gt;"",$G3275&lt;&gt;""),"※收入和支出不能同时填",IF(AND(N($F3275)=0,N($G3275)=0),"※收入和支出都没填",IF(OR(N($F3275)&lt;0,N($G3275)&lt;0),"※金额不能填负数，方向反了就换一列填",IF($D3275="","※没填收支类别，分类报表会漏掉这一笔",IF(ISNA(MATCH($D3275,类别表,0)),"※收支类别不在【基础资料】的清单里",IF(AND($L3275="内部转账",$M3275=""),"△内部转账要在「对方账户」写上另一头",IF(AND($L3275="内部转账",$M3275=$C3275),"※对方账户跟本账户是同一个",IF(AND($L3275&lt;&gt;"内部转账",$M3275&lt;&gt;""),"△填了对方账户，但类别不是内部转账",IF($H3275&lt;0,"△这一笔之后该账户余额成负数了，核一下",""))))))))))))</f>
        <v/>
      </c>
    </row>
    <row r="3276">
      <c r="A3276" s="17">
        <f>IF($C3276="","",COUNTA($C$5:$C3276))</f>
        <v/>
      </c>
      <c r="B3276" s="20" t="n"/>
      <c r="C3276" s="18" t="n"/>
      <c r="D3276" s="18" t="n"/>
      <c r="E3276" s="26" t="n"/>
      <c r="F3276" s="19" t="n"/>
      <c r="G3276" s="19" t="n"/>
      <c r="H3276" s="27">
        <f>IF($C3276="","",ROUND(SUMIF(账户表,$C3276,账户期初)+SUMIFS($F$5:F3276,$C$5:C3276,$C3276)-SUMIFS($G$5:G3276,$C$5:C3276,$C3276),2))</f>
        <v/>
      </c>
      <c r="I3276" s="18" t="n"/>
      <c r="J3276" s="18" t="n"/>
      <c r="K3276" s="28">
        <f>IF($B3276="","",--TEXT($B3276,"yyyymm"))</f>
        <v/>
      </c>
      <c r="L3276" s="29">
        <f>IF($D3276="","",IFERROR(INDEX(类别属性,MATCH($D3276,类别表,0)),""))</f>
        <v/>
      </c>
      <c r="M3276" s="18" t="n"/>
      <c r="N3276" s="18" t="n"/>
      <c r="O3276" s="26" t="n"/>
      <c r="P3276" s="21">
        <f>IF($C3276="","",IF(ISNA(MATCH($C3276,账户表,0)),"※这个账户不在【基础资料】的账户档案里",IF($B3276="","※没填日期，这一笔不会进任何月份的报表",IF(AND($F3276&lt;&gt;"",$G3276&lt;&gt;""),"※收入和支出不能同时填",IF(AND(N($F3276)=0,N($G3276)=0),"※收入和支出都没填",IF(OR(N($F3276)&lt;0,N($G3276)&lt;0),"※金额不能填负数，方向反了就换一列填",IF($D3276="","※没填收支类别，分类报表会漏掉这一笔",IF(ISNA(MATCH($D3276,类别表,0)),"※收支类别不在【基础资料】的清单里",IF(AND($L3276="内部转账",$M3276=""),"△内部转账要在「对方账户」写上另一头",IF(AND($L3276="内部转账",$M3276=$C3276),"※对方账户跟本账户是同一个",IF(AND($L3276&lt;&gt;"内部转账",$M3276&lt;&gt;""),"△填了对方账户，但类别不是内部转账",IF($H3276&lt;0,"△这一笔之后该账户余额成负数了，核一下",""))))))))))))</f>
        <v/>
      </c>
    </row>
    <row r="3277">
      <c r="A3277" s="17">
        <f>IF($C3277="","",COUNTA($C$5:$C3277))</f>
        <v/>
      </c>
      <c r="B3277" s="20" t="n"/>
      <c r="C3277" s="18" t="n"/>
      <c r="D3277" s="18" t="n"/>
      <c r="E3277" s="26" t="n"/>
      <c r="F3277" s="19" t="n"/>
      <c r="G3277" s="19" t="n"/>
      <c r="H3277" s="27">
        <f>IF($C3277="","",ROUND(SUMIF(账户表,$C3277,账户期初)+SUMIFS($F$5:F3277,$C$5:C3277,$C3277)-SUMIFS($G$5:G3277,$C$5:C3277,$C3277),2))</f>
        <v/>
      </c>
      <c r="I3277" s="18" t="n"/>
      <c r="J3277" s="18" t="n"/>
      <c r="K3277" s="28">
        <f>IF($B3277="","",--TEXT($B3277,"yyyymm"))</f>
        <v/>
      </c>
      <c r="L3277" s="29">
        <f>IF($D3277="","",IFERROR(INDEX(类别属性,MATCH($D3277,类别表,0)),""))</f>
        <v/>
      </c>
      <c r="M3277" s="18" t="n"/>
      <c r="N3277" s="18" t="n"/>
      <c r="O3277" s="26" t="n"/>
      <c r="P3277" s="21">
        <f>IF($C3277="","",IF(ISNA(MATCH($C3277,账户表,0)),"※这个账户不在【基础资料】的账户档案里",IF($B3277="","※没填日期，这一笔不会进任何月份的报表",IF(AND($F3277&lt;&gt;"",$G3277&lt;&gt;""),"※收入和支出不能同时填",IF(AND(N($F3277)=0,N($G3277)=0),"※收入和支出都没填",IF(OR(N($F3277)&lt;0,N($G3277)&lt;0),"※金额不能填负数，方向反了就换一列填",IF($D3277="","※没填收支类别，分类报表会漏掉这一笔",IF(ISNA(MATCH($D3277,类别表,0)),"※收支类别不在【基础资料】的清单里",IF(AND($L3277="内部转账",$M3277=""),"△内部转账要在「对方账户」写上另一头",IF(AND($L3277="内部转账",$M3277=$C3277),"※对方账户跟本账户是同一个",IF(AND($L3277&lt;&gt;"内部转账",$M3277&lt;&gt;""),"△填了对方账户，但类别不是内部转账",IF($H3277&lt;0,"△这一笔之后该账户余额成负数了，核一下",""))))))))))))</f>
        <v/>
      </c>
    </row>
    <row r="3278">
      <c r="A3278" s="17">
        <f>IF($C3278="","",COUNTA($C$5:$C3278))</f>
        <v/>
      </c>
      <c r="B3278" s="20" t="n"/>
      <c r="C3278" s="18" t="n"/>
      <c r="D3278" s="18" t="n"/>
      <c r="E3278" s="26" t="n"/>
      <c r="F3278" s="19" t="n"/>
      <c r="G3278" s="19" t="n"/>
      <c r="H3278" s="27">
        <f>IF($C3278="","",ROUND(SUMIF(账户表,$C3278,账户期初)+SUMIFS($F$5:F3278,$C$5:C3278,$C3278)-SUMIFS($G$5:G3278,$C$5:C3278,$C3278),2))</f>
        <v/>
      </c>
      <c r="I3278" s="18" t="n"/>
      <c r="J3278" s="18" t="n"/>
      <c r="K3278" s="28">
        <f>IF($B3278="","",--TEXT($B3278,"yyyymm"))</f>
        <v/>
      </c>
      <c r="L3278" s="29">
        <f>IF($D3278="","",IFERROR(INDEX(类别属性,MATCH($D3278,类别表,0)),""))</f>
        <v/>
      </c>
      <c r="M3278" s="18" t="n"/>
      <c r="N3278" s="18" t="n"/>
      <c r="O3278" s="26" t="n"/>
      <c r="P3278" s="21">
        <f>IF($C3278="","",IF(ISNA(MATCH($C3278,账户表,0)),"※这个账户不在【基础资料】的账户档案里",IF($B3278="","※没填日期，这一笔不会进任何月份的报表",IF(AND($F3278&lt;&gt;"",$G3278&lt;&gt;""),"※收入和支出不能同时填",IF(AND(N($F3278)=0,N($G3278)=0),"※收入和支出都没填",IF(OR(N($F3278)&lt;0,N($G3278)&lt;0),"※金额不能填负数，方向反了就换一列填",IF($D3278="","※没填收支类别，分类报表会漏掉这一笔",IF(ISNA(MATCH($D3278,类别表,0)),"※收支类别不在【基础资料】的清单里",IF(AND($L3278="内部转账",$M3278=""),"△内部转账要在「对方账户」写上另一头",IF(AND($L3278="内部转账",$M3278=$C3278),"※对方账户跟本账户是同一个",IF(AND($L3278&lt;&gt;"内部转账",$M3278&lt;&gt;""),"△填了对方账户，但类别不是内部转账",IF($H3278&lt;0,"△这一笔之后该账户余额成负数了，核一下",""))))))))))))</f>
        <v/>
      </c>
    </row>
    <row r="3279">
      <c r="A3279" s="17">
        <f>IF($C3279="","",COUNTA($C$5:$C3279))</f>
        <v/>
      </c>
      <c r="B3279" s="20" t="n"/>
      <c r="C3279" s="18" t="n"/>
      <c r="D3279" s="18" t="n"/>
      <c r="E3279" s="26" t="n"/>
      <c r="F3279" s="19" t="n"/>
      <c r="G3279" s="19" t="n"/>
      <c r="H3279" s="27">
        <f>IF($C3279="","",ROUND(SUMIF(账户表,$C3279,账户期初)+SUMIFS($F$5:F3279,$C$5:C3279,$C3279)-SUMIFS($G$5:G3279,$C$5:C3279,$C3279),2))</f>
        <v/>
      </c>
      <c r="I3279" s="18" t="n"/>
      <c r="J3279" s="18" t="n"/>
      <c r="K3279" s="28">
        <f>IF($B3279="","",--TEXT($B3279,"yyyymm"))</f>
        <v/>
      </c>
      <c r="L3279" s="29">
        <f>IF($D3279="","",IFERROR(INDEX(类别属性,MATCH($D3279,类别表,0)),""))</f>
        <v/>
      </c>
      <c r="M3279" s="18" t="n"/>
      <c r="N3279" s="18" t="n"/>
      <c r="O3279" s="26" t="n"/>
      <c r="P3279" s="21">
        <f>IF($C3279="","",IF(ISNA(MATCH($C3279,账户表,0)),"※这个账户不在【基础资料】的账户档案里",IF($B3279="","※没填日期，这一笔不会进任何月份的报表",IF(AND($F3279&lt;&gt;"",$G3279&lt;&gt;""),"※收入和支出不能同时填",IF(AND(N($F3279)=0,N($G3279)=0),"※收入和支出都没填",IF(OR(N($F3279)&lt;0,N($G3279)&lt;0),"※金额不能填负数，方向反了就换一列填",IF($D3279="","※没填收支类别，分类报表会漏掉这一笔",IF(ISNA(MATCH($D3279,类别表,0)),"※收支类别不在【基础资料】的清单里",IF(AND($L3279="内部转账",$M3279=""),"△内部转账要在「对方账户」写上另一头",IF(AND($L3279="内部转账",$M3279=$C3279),"※对方账户跟本账户是同一个",IF(AND($L3279&lt;&gt;"内部转账",$M3279&lt;&gt;""),"△填了对方账户，但类别不是内部转账",IF($H3279&lt;0,"△这一笔之后该账户余额成负数了，核一下",""))))))))))))</f>
        <v/>
      </c>
    </row>
    <row r="3280">
      <c r="A3280" s="17">
        <f>IF($C3280="","",COUNTA($C$5:$C3280))</f>
        <v/>
      </c>
      <c r="B3280" s="20" t="n"/>
      <c r="C3280" s="18" t="n"/>
      <c r="D3280" s="18" t="n"/>
      <c r="E3280" s="26" t="n"/>
      <c r="F3280" s="19" t="n"/>
      <c r="G3280" s="19" t="n"/>
      <c r="H3280" s="27">
        <f>IF($C3280="","",ROUND(SUMIF(账户表,$C3280,账户期初)+SUMIFS($F$5:F3280,$C$5:C3280,$C3280)-SUMIFS($G$5:G3280,$C$5:C3280,$C3280),2))</f>
        <v/>
      </c>
      <c r="I3280" s="18" t="n"/>
      <c r="J3280" s="18" t="n"/>
      <c r="K3280" s="28">
        <f>IF($B3280="","",--TEXT($B3280,"yyyymm"))</f>
        <v/>
      </c>
      <c r="L3280" s="29">
        <f>IF($D3280="","",IFERROR(INDEX(类别属性,MATCH($D3280,类别表,0)),""))</f>
        <v/>
      </c>
      <c r="M3280" s="18" t="n"/>
      <c r="N3280" s="18" t="n"/>
      <c r="O3280" s="26" t="n"/>
      <c r="P3280" s="21">
        <f>IF($C3280="","",IF(ISNA(MATCH($C3280,账户表,0)),"※这个账户不在【基础资料】的账户档案里",IF($B3280="","※没填日期，这一笔不会进任何月份的报表",IF(AND($F3280&lt;&gt;"",$G3280&lt;&gt;""),"※收入和支出不能同时填",IF(AND(N($F3280)=0,N($G3280)=0),"※收入和支出都没填",IF(OR(N($F3280)&lt;0,N($G3280)&lt;0),"※金额不能填负数，方向反了就换一列填",IF($D3280="","※没填收支类别，分类报表会漏掉这一笔",IF(ISNA(MATCH($D3280,类别表,0)),"※收支类别不在【基础资料】的清单里",IF(AND($L3280="内部转账",$M3280=""),"△内部转账要在「对方账户」写上另一头",IF(AND($L3280="内部转账",$M3280=$C3280),"※对方账户跟本账户是同一个",IF(AND($L3280&lt;&gt;"内部转账",$M3280&lt;&gt;""),"△填了对方账户，但类别不是内部转账",IF($H3280&lt;0,"△这一笔之后该账户余额成负数了，核一下",""))))))))))))</f>
        <v/>
      </c>
    </row>
    <row r="3281">
      <c r="A3281" s="17">
        <f>IF($C3281="","",COUNTA($C$5:$C3281))</f>
        <v/>
      </c>
      <c r="B3281" s="20" t="n"/>
      <c r="C3281" s="18" t="n"/>
      <c r="D3281" s="18" t="n"/>
      <c r="E3281" s="26" t="n"/>
      <c r="F3281" s="19" t="n"/>
      <c r="G3281" s="19" t="n"/>
      <c r="H3281" s="27">
        <f>IF($C3281="","",ROUND(SUMIF(账户表,$C3281,账户期初)+SUMIFS($F$5:F3281,$C$5:C3281,$C3281)-SUMIFS($G$5:G3281,$C$5:C3281,$C3281),2))</f>
        <v/>
      </c>
      <c r="I3281" s="18" t="n"/>
      <c r="J3281" s="18" t="n"/>
      <c r="K3281" s="28">
        <f>IF($B3281="","",--TEXT($B3281,"yyyymm"))</f>
        <v/>
      </c>
      <c r="L3281" s="29">
        <f>IF($D3281="","",IFERROR(INDEX(类别属性,MATCH($D3281,类别表,0)),""))</f>
        <v/>
      </c>
      <c r="M3281" s="18" t="n"/>
      <c r="N3281" s="18" t="n"/>
      <c r="O3281" s="26" t="n"/>
      <c r="P3281" s="21">
        <f>IF($C3281="","",IF(ISNA(MATCH($C3281,账户表,0)),"※这个账户不在【基础资料】的账户档案里",IF($B3281="","※没填日期，这一笔不会进任何月份的报表",IF(AND($F3281&lt;&gt;"",$G3281&lt;&gt;""),"※收入和支出不能同时填",IF(AND(N($F3281)=0,N($G3281)=0),"※收入和支出都没填",IF(OR(N($F3281)&lt;0,N($G3281)&lt;0),"※金额不能填负数，方向反了就换一列填",IF($D3281="","※没填收支类别，分类报表会漏掉这一笔",IF(ISNA(MATCH($D3281,类别表,0)),"※收支类别不在【基础资料】的清单里",IF(AND($L3281="内部转账",$M3281=""),"△内部转账要在「对方账户」写上另一头",IF(AND($L3281="内部转账",$M3281=$C3281),"※对方账户跟本账户是同一个",IF(AND($L3281&lt;&gt;"内部转账",$M3281&lt;&gt;""),"△填了对方账户，但类别不是内部转账",IF($H3281&lt;0,"△这一笔之后该账户余额成负数了，核一下",""))))))))))))</f>
        <v/>
      </c>
    </row>
    <row r="3282">
      <c r="A3282" s="17">
        <f>IF($C3282="","",COUNTA($C$5:$C3282))</f>
        <v/>
      </c>
      <c r="B3282" s="20" t="n"/>
      <c r="C3282" s="18" t="n"/>
      <c r="D3282" s="18" t="n"/>
      <c r="E3282" s="26" t="n"/>
      <c r="F3282" s="19" t="n"/>
      <c r="G3282" s="19" t="n"/>
      <c r="H3282" s="27">
        <f>IF($C3282="","",ROUND(SUMIF(账户表,$C3282,账户期初)+SUMIFS($F$5:F3282,$C$5:C3282,$C3282)-SUMIFS($G$5:G3282,$C$5:C3282,$C3282),2))</f>
        <v/>
      </c>
      <c r="I3282" s="18" t="n"/>
      <c r="J3282" s="18" t="n"/>
      <c r="K3282" s="28">
        <f>IF($B3282="","",--TEXT($B3282,"yyyymm"))</f>
        <v/>
      </c>
      <c r="L3282" s="29">
        <f>IF($D3282="","",IFERROR(INDEX(类别属性,MATCH($D3282,类别表,0)),""))</f>
        <v/>
      </c>
      <c r="M3282" s="18" t="n"/>
      <c r="N3282" s="18" t="n"/>
      <c r="O3282" s="26" t="n"/>
      <c r="P3282" s="21">
        <f>IF($C3282="","",IF(ISNA(MATCH($C3282,账户表,0)),"※这个账户不在【基础资料】的账户档案里",IF($B3282="","※没填日期，这一笔不会进任何月份的报表",IF(AND($F3282&lt;&gt;"",$G3282&lt;&gt;""),"※收入和支出不能同时填",IF(AND(N($F3282)=0,N($G3282)=0),"※收入和支出都没填",IF(OR(N($F3282)&lt;0,N($G3282)&lt;0),"※金额不能填负数，方向反了就换一列填",IF($D3282="","※没填收支类别，分类报表会漏掉这一笔",IF(ISNA(MATCH($D3282,类别表,0)),"※收支类别不在【基础资料】的清单里",IF(AND($L3282="内部转账",$M3282=""),"△内部转账要在「对方账户」写上另一头",IF(AND($L3282="内部转账",$M3282=$C3282),"※对方账户跟本账户是同一个",IF(AND($L3282&lt;&gt;"内部转账",$M3282&lt;&gt;""),"△填了对方账户，但类别不是内部转账",IF($H3282&lt;0,"△这一笔之后该账户余额成负数了，核一下",""))))))))))))</f>
        <v/>
      </c>
    </row>
    <row r="3283">
      <c r="A3283" s="17">
        <f>IF($C3283="","",COUNTA($C$5:$C3283))</f>
        <v/>
      </c>
      <c r="B3283" s="20" t="n"/>
      <c r="C3283" s="18" t="n"/>
      <c r="D3283" s="18" t="n"/>
      <c r="E3283" s="26" t="n"/>
      <c r="F3283" s="19" t="n"/>
      <c r="G3283" s="19" t="n"/>
      <c r="H3283" s="27">
        <f>IF($C3283="","",ROUND(SUMIF(账户表,$C3283,账户期初)+SUMIFS($F$5:F3283,$C$5:C3283,$C3283)-SUMIFS($G$5:G3283,$C$5:C3283,$C3283),2))</f>
        <v/>
      </c>
      <c r="I3283" s="18" t="n"/>
      <c r="J3283" s="18" t="n"/>
      <c r="K3283" s="28">
        <f>IF($B3283="","",--TEXT($B3283,"yyyymm"))</f>
        <v/>
      </c>
      <c r="L3283" s="29">
        <f>IF($D3283="","",IFERROR(INDEX(类别属性,MATCH($D3283,类别表,0)),""))</f>
        <v/>
      </c>
      <c r="M3283" s="18" t="n"/>
      <c r="N3283" s="18" t="n"/>
      <c r="O3283" s="26" t="n"/>
      <c r="P3283" s="21">
        <f>IF($C3283="","",IF(ISNA(MATCH($C3283,账户表,0)),"※这个账户不在【基础资料】的账户档案里",IF($B3283="","※没填日期，这一笔不会进任何月份的报表",IF(AND($F3283&lt;&gt;"",$G3283&lt;&gt;""),"※收入和支出不能同时填",IF(AND(N($F3283)=0,N($G3283)=0),"※收入和支出都没填",IF(OR(N($F3283)&lt;0,N($G3283)&lt;0),"※金额不能填负数，方向反了就换一列填",IF($D3283="","※没填收支类别，分类报表会漏掉这一笔",IF(ISNA(MATCH($D3283,类别表,0)),"※收支类别不在【基础资料】的清单里",IF(AND($L3283="内部转账",$M3283=""),"△内部转账要在「对方账户」写上另一头",IF(AND($L3283="内部转账",$M3283=$C3283),"※对方账户跟本账户是同一个",IF(AND($L3283&lt;&gt;"内部转账",$M3283&lt;&gt;""),"△填了对方账户，但类别不是内部转账",IF($H3283&lt;0,"△这一笔之后该账户余额成负数了，核一下",""))))))))))))</f>
        <v/>
      </c>
    </row>
    <row r="3284">
      <c r="A3284" s="17">
        <f>IF($C3284="","",COUNTA($C$5:$C3284))</f>
        <v/>
      </c>
      <c r="B3284" s="20" t="n"/>
      <c r="C3284" s="18" t="n"/>
      <c r="D3284" s="18" t="n"/>
      <c r="E3284" s="26" t="n"/>
      <c r="F3284" s="19" t="n"/>
      <c r="G3284" s="19" t="n"/>
      <c r="H3284" s="27">
        <f>IF($C3284="","",ROUND(SUMIF(账户表,$C3284,账户期初)+SUMIFS($F$5:F3284,$C$5:C3284,$C3284)-SUMIFS($G$5:G3284,$C$5:C3284,$C3284),2))</f>
        <v/>
      </c>
      <c r="I3284" s="18" t="n"/>
      <c r="J3284" s="18" t="n"/>
      <c r="K3284" s="28">
        <f>IF($B3284="","",--TEXT($B3284,"yyyymm"))</f>
        <v/>
      </c>
      <c r="L3284" s="29">
        <f>IF($D3284="","",IFERROR(INDEX(类别属性,MATCH($D3284,类别表,0)),""))</f>
        <v/>
      </c>
      <c r="M3284" s="18" t="n"/>
      <c r="N3284" s="18" t="n"/>
      <c r="O3284" s="26" t="n"/>
      <c r="P3284" s="21">
        <f>IF($C3284="","",IF(ISNA(MATCH($C3284,账户表,0)),"※这个账户不在【基础资料】的账户档案里",IF($B3284="","※没填日期，这一笔不会进任何月份的报表",IF(AND($F3284&lt;&gt;"",$G3284&lt;&gt;""),"※收入和支出不能同时填",IF(AND(N($F3284)=0,N($G3284)=0),"※收入和支出都没填",IF(OR(N($F3284)&lt;0,N($G3284)&lt;0),"※金额不能填负数，方向反了就换一列填",IF($D3284="","※没填收支类别，分类报表会漏掉这一笔",IF(ISNA(MATCH($D3284,类别表,0)),"※收支类别不在【基础资料】的清单里",IF(AND($L3284="内部转账",$M3284=""),"△内部转账要在「对方账户」写上另一头",IF(AND($L3284="内部转账",$M3284=$C3284),"※对方账户跟本账户是同一个",IF(AND($L3284&lt;&gt;"内部转账",$M3284&lt;&gt;""),"△填了对方账户，但类别不是内部转账",IF($H3284&lt;0,"△这一笔之后该账户余额成负数了，核一下",""))))))))))))</f>
        <v/>
      </c>
    </row>
    <row r="3285">
      <c r="A3285" s="17">
        <f>IF($C3285="","",COUNTA($C$5:$C3285))</f>
        <v/>
      </c>
      <c r="B3285" s="20" t="n"/>
      <c r="C3285" s="18" t="n"/>
      <c r="D3285" s="18" t="n"/>
      <c r="E3285" s="26" t="n"/>
      <c r="F3285" s="19" t="n"/>
      <c r="G3285" s="19" t="n"/>
      <c r="H3285" s="27">
        <f>IF($C3285="","",ROUND(SUMIF(账户表,$C3285,账户期初)+SUMIFS($F$5:F3285,$C$5:C3285,$C3285)-SUMIFS($G$5:G3285,$C$5:C3285,$C3285),2))</f>
        <v/>
      </c>
      <c r="I3285" s="18" t="n"/>
      <c r="J3285" s="18" t="n"/>
      <c r="K3285" s="28">
        <f>IF($B3285="","",--TEXT($B3285,"yyyymm"))</f>
        <v/>
      </c>
      <c r="L3285" s="29">
        <f>IF($D3285="","",IFERROR(INDEX(类别属性,MATCH($D3285,类别表,0)),""))</f>
        <v/>
      </c>
      <c r="M3285" s="18" t="n"/>
      <c r="N3285" s="18" t="n"/>
      <c r="O3285" s="26" t="n"/>
      <c r="P3285" s="21">
        <f>IF($C3285="","",IF(ISNA(MATCH($C3285,账户表,0)),"※这个账户不在【基础资料】的账户档案里",IF($B3285="","※没填日期，这一笔不会进任何月份的报表",IF(AND($F3285&lt;&gt;"",$G3285&lt;&gt;""),"※收入和支出不能同时填",IF(AND(N($F3285)=0,N($G3285)=0),"※收入和支出都没填",IF(OR(N($F3285)&lt;0,N($G3285)&lt;0),"※金额不能填负数，方向反了就换一列填",IF($D3285="","※没填收支类别，分类报表会漏掉这一笔",IF(ISNA(MATCH($D3285,类别表,0)),"※收支类别不在【基础资料】的清单里",IF(AND($L3285="内部转账",$M3285=""),"△内部转账要在「对方账户」写上另一头",IF(AND($L3285="内部转账",$M3285=$C3285),"※对方账户跟本账户是同一个",IF(AND($L3285&lt;&gt;"内部转账",$M3285&lt;&gt;""),"△填了对方账户，但类别不是内部转账",IF($H3285&lt;0,"△这一笔之后该账户余额成负数了，核一下",""))))))))))))</f>
        <v/>
      </c>
    </row>
    <row r="3286">
      <c r="A3286" s="17">
        <f>IF($C3286="","",COUNTA($C$5:$C3286))</f>
        <v/>
      </c>
      <c r="B3286" s="20" t="n"/>
      <c r="C3286" s="18" t="n"/>
      <c r="D3286" s="18" t="n"/>
      <c r="E3286" s="26" t="n"/>
      <c r="F3286" s="19" t="n"/>
      <c r="G3286" s="19" t="n"/>
      <c r="H3286" s="27">
        <f>IF($C3286="","",ROUND(SUMIF(账户表,$C3286,账户期初)+SUMIFS($F$5:F3286,$C$5:C3286,$C3286)-SUMIFS($G$5:G3286,$C$5:C3286,$C3286),2))</f>
        <v/>
      </c>
      <c r="I3286" s="18" t="n"/>
      <c r="J3286" s="18" t="n"/>
      <c r="K3286" s="28">
        <f>IF($B3286="","",--TEXT($B3286,"yyyymm"))</f>
        <v/>
      </c>
      <c r="L3286" s="29">
        <f>IF($D3286="","",IFERROR(INDEX(类别属性,MATCH($D3286,类别表,0)),""))</f>
        <v/>
      </c>
      <c r="M3286" s="18" t="n"/>
      <c r="N3286" s="18" t="n"/>
      <c r="O3286" s="26" t="n"/>
      <c r="P3286" s="21">
        <f>IF($C3286="","",IF(ISNA(MATCH($C3286,账户表,0)),"※这个账户不在【基础资料】的账户档案里",IF($B3286="","※没填日期，这一笔不会进任何月份的报表",IF(AND($F3286&lt;&gt;"",$G3286&lt;&gt;""),"※收入和支出不能同时填",IF(AND(N($F3286)=0,N($G3286)=0),"※收入和支出都没填",IF(OR(N($F3286)&lt;0,N($G3286)&lt;0),"※金额不能填负数，方向反了就换一列填",IF($D3286="","※没填收支类别，分类报表会漏掉这一笔",IF(ISNA(MATCH($D3286,类别表,0)),"※收支类别不在【基础资料】的清单里",IF(AND($L3286="内部转账",$M3286=""),"△内部转账要在「对方账户」写上另一头",IF(AND($L3286="内部转账",$M3286=$C3286),"※对方账户跟本账户是同一个",IF(AND($L3286&lt;&gt;"内部转账",$M3286&lt;&gt;""),"△填了对方账户，但类别不是内部转账",IF($H3286&lt;0,"△这一笔之后该账户余额成负数了，核一下",""))))))))))))</f>
        <v/>
      </c>
    </row>
    <row r="3287">
      <c r="A3287" s="17">
        <f>IF($C3287="","",COUNTA($C$5:$C3287))</f>
        <v/>
      </c>
      <c r="B3287" s="20" t="n"/>
      <c r="C3287" s="18" t="n"/>
      <c r="D3287" s="18" t="n"/>
      <c r="E3287" s="26" t="n"/>
      <c r="F3287" s="19" t="n"/>
      <c r="G3287" s="19" t="n"/>
      <c r="H3287" s="27">
        <f>IF($C3287="","",ROUND(SUMIF(账户表,$C3287,账户期初)+SUMIFS($F$5:F3287,$C$5:C3287,$C3287)-SUMIFS($G$5:G3287,$C$5:C3287,$C3287),2))</f>
        <v/>
      </c>
      <c r="I3287" s="18" t="n"/>
      <c r="J3287" s="18" t="n"/>
      <c r="K3287" s="28">
        <f>IF($B3287="","",--TEXT($B3287,"yyyymm"))</f>
        <v/>
      </c>
      <c r="L3287" s="29">
        <f>IF($D3287="","",IFERROR(INDEX(类别属性,MATCH($D3287,类别表,0)),""))</f>
        <v/>
      </c>
      <c r="M3287" s="18" t="n"/>
      <c r="N3287" s="18" t="n"/>
      <c r="O3287" s="26" t="n"/>
      <c r="P3287" s="21">
        <f>IF($C3287="","",IF(ISNA(MATCH($C3287,账户表,0)),"※这个账户不在【基础资料】的账户档案里",IF($B3287="","※没填日期，这一笔不会进任何月份的报表",IF(AND($F3287&lt;&gt;"",$G3287&lt;&gt;""),"※收入和支出不能同时填",IF(AND(N($F3287)=0,N($G3287)=0),"※收入和支出都没填",IF(OR(N($F3287)&lt;0,N($G3287)&lt;0),"※金额不能填负数，方向反了就换一列填",IF($D3287="","※没填收支类别，分类报表会漏掉这一笔",IF(ISNA(MATCH($D3287,类别表,0)),"※收支类别不在【基础资料】的清单里",IF(AND($L3287="内部转账",$M3287=""),"△内部转账要在「对方账户」写上另一头",IF(AND($L3287="内部转账",$M3287=$C3287),"※对方账户跟本账户是同一个",IF(AND($L3287&lt;&gt;"内部转账",$M3287&lt;&gt;""),"△填了对方账户，但类别不是内部转账",IF($H3287&lt;0,"△这一笔之后该账户余额成负数了，核一下",""))))))))))))</f>
        <v/>
      </c>
    </row>
    <row r="3288">
      <c r="A3288" s="17">
        <f>IF($C3288="","",COUNTA($C$5:$C3288))</f>
        <v/>
      </c>
      <c r="B3288" s="20" t="n"/>
      <c r="C3288" s="18" t="n"/>
      <c r="D3288" s="18" t="n"/>
      <c r="E3288" s="26" t="n"/>
      <c r="F3288" s="19" t="n"/>
      <c r="G3288" s="19" t="n"/>
      <c r="H3288" s="27">
        <f>IF($C3288="","",ROUND(SUMIF(账户表,$C3288,账户期初)+SUMIFS($F$5:F3288,$C$5:C3288,$C3288)-SUMIFS($G$5:G3288,$C$5:C3288,$C3288),2))</f>
        <v/>
      </c>
      <c r="I3288" s="18" t="n"/>
      <c r="J3288" s="18" t="n"/>
      <c r="K3288" s="28">
        <f>IF($B3288="","",--TEXT($B3288,"yyyymm"))</f>
        <v/>
      </c>
      <c r="L3288" s="29">
        <f>IF($D3288="","",IFERROR(INDEX(类别属性,MATCH($D3288,类别表,0)),""))</f>
        <v/>
      </c>
      <c r="M3288" s="18" t="n"/>
      <c r="N3288" s="18" t="n"/>
      <c r="O3288" s="26" t="n"/>
      <c r="P3288" s="21">
        <f>IF($C3288="","",IF(ISNA(MATCH($C3288,账户表,0)),"※这个账户不在【基础资料】的账户档案里",IF($B3288="","※没填日期，这一笔不会进任何月份的报表",IF(AND($F3288&lt;&gt;"",$G3288&lt;&gt;""),"※收入和支出不能同时填",IF(AND(N($F3288)=0,N($G3288)=0),"※收入和支出都没填",IF(OR(N($F3288)&lt;0,N($G3288)&lt;0),"※金额不能填负数，方向反了就换一列填",IF($D3288="","※没填收支类别，分类报表会漏掉这一笔",IF(ISNA(MATCH($D3288,类别表,0)),"※收支类别不在【基础资料】的清单里",IF(AND($L3288="内部转账",$M3288=""),"△内部转账要在「对方账户」写上另一头",IF(AND($L3288="内部转账",$M3288=$C3288),"※对方账户跟本账户是同一个",IF(AND($L3288&lt;&gt;"内部转账",$M3288&lt;&gt;""),"△填了对方账户，但类别不是内部转账",IF($H3288&lt;0,"△这一笔之后该账户余额成负数了，核一下",""))))))))))))</f>
        <v/>
      </c>
    </row>
    <row r="3289">
      <c r="A3289" s="17">
        <f>IF($C3289="","",COUNTA($C$5:$C3289))</f>
        <v/>
      </c>
      <c r="B3289" s="20" t="n"/>
      <c r="C3289" s="18" t="n"/>
      <c r="D3289" s="18" t="n"/>
      <c r="E3289" s="26" t="n"/>
      <c r="F3289" s="19" t="n"/>
      <c r="G3289" s="19" t="n"/>
      <c r="H3289" s="27">
        <f>IF($C3289="","",ROUND(SUMIF(账户表,$C3289,账户期初)+SUMIFS($F$5:F3289,$C$5:C3289,$C3289)-SUMIFS($G$5:G3289,$C$5:C3289,$C3289),2))</f>
        <v/>
      </c>
      <c r="I3289" s="18" t="n"/>
      <c r="J3289" s="18" t="n"/>
      <c r="K3289" s="28">
        <f>IF($B3289="","",--TEXT($B3289,"yyyymm"))</f>
        <v/>
      </c>
      <c r="L3289" s="29">
        <f>IF($D3289="","",IFERROR(INDEX(类别属性,MATCH($D3289,类别表,0)),""))</f>
        <v/>
      </c>
      <c r="M3289" s="18" t="n"/>
      <c r="N3289" s="18" t="n"/>
      <c r="O3289" s="26" t="n"/>
      <c r="P3289" s="21">
        <f>IF($C3289="","",IF(ISNA(MATCH($C3289,账户表,0)),"※这个账户不在【基础资料】的账户档案里",IF($B3289="","※没填日期，这一笔不会进任何月份的报表",IF(AND($F3289&lt;&gt;"",$G3289&lt;&gt;""),"※收入和支出不能同时填",IF(AND(N($F3289)=0,N($G3289)=0),"※收入和支出都没填",IF(OR(N($F3289)&lt;0,N($G3289)&lt;0),"※金额不能填负数，方向反了就换一列填",IF($D3289="","※没填收支类别，分类报表会漏掉这一笔",IF(ISNA(MATCH($D3289,类别表,0)),"※收支类别不在【基础资料】的清单里",IF(AND($L3289="内部转账",$M3289=""),"△内部转账要在「对方账户」写上另一头",IF(AND($L3289="内部转账",$M3289=$C3289),"※对方账户跟本账户是同一个",IF(AND($L3289&lt;&gt;"内部转账",$M3289&lt;&gt;""),"△填了对方账户，但类别不是内部转账",IF($H3289&lt;0,"△这一笔之后该账户余额成负数了，核一下",""))))))))))))</f>
        <v/>
      </c>
    </row>
    <row r="3290">
      <c r="A3290" s="17">
        <f>IF($C3290="","",COUNTA($C$5:$C3290))</f>
        <v/>
      </c>
      <c r="B3290" s="20" t="n"/>
      <c r="C3290" s="18" t="n"/>
      <c r="D3290" s="18" t="n"/>
      <c r="E3290" s="26" t="n"/>
      <c r="F3290" s="19" t="n"/>
      <c r="G3290" s="19" t="n"/>
      <c r="H3290" s="27">
        <f>IF($C3290="","",ROUND(SUMIF(账户表,$C3290,账户期初)+SUMIFS($F$5:F3290,$C$5:C3290,$C3290)-SUMIFS($G$5:G3290,$C$5:C3290,$C3290),2))</f>
        <v/>
      </c>
      <c r="I3290" s="18" t="n"/>
      <c r="J3290" s="18" t="n"/>
      <c r="K3290" s="28">
        <f>IF($B3290="","",--TEXT($B3290,"yyyymm"))</f>
        <v/>
      </c>
      <c r="L3290" s="29">
        <f>IF($D3290="","",IFERROR(INDEX(类别属性,MATCH($D3290,类别表,0)),""))</f>
        <v/>
      </c>
      <c r="M3290" s="18" t="n"/>
      <c r="N3290" s="18" t="n"/>
      <c r="O3290" s="26" t="n"/>
      <c r="P3290" s="21">
        <f>IF($C3290="","",IF(ISNA(MATCH($C3290,账户表,0)),"※这个账户不在【基础资料】的账户档案里",IF($B3290="","※没填日期，这一笔不会进任何月份的报表",IF(AND($F3290&lt;&gt;"",$G3290&lt;&gt;""),"※收入和支出不能同时填",IF(AND(N($F3290)=0,N($G3290)=0),"※收入和支出都没填",IF(OR(N($F3290)&lt;0,N($G3290)&lt;0),"※金额不能填负数，方向反了就换一列填",IF($D3290="","※没填收支类别，分类报表会漏掉这一笔",IF(ISNA(MATCH($D3290,类别表,0)),"※收支类别不在【基础资料】的清单里",IF(AND($L3290="内部转账",$M3290=""),"△内部转账要在「对方账户」写上另一头",IF(AND($L3290="内部转账",$M3290=$C3290),"※对方账户跟本账户是同一个",IF(AND($L3290&lt;&gt;"内部转账",$M3290&lt;&gt;""),"△填了对方账户，但类别不是内部转账",IF($H3290&lt;0,"△这一笔之后该账户余额成负数了，核一下",""))))))))))))</f>
        <v/>
      </c>
    </row>
    <row r="3291">
      <c r="A3291" s="17">
        <f>IF($C3291="","",COUNTA($C$5:$C3291))</f>
        <v/>
      </c>
      <c r="B3291" s="20" t="n"/>
      <c r="C3291" s="18" t="n"/>
      <c r="D3291" s="18" t="n"/>
      <c r="E3291" s="26" t="n"/>
      <c r="F3291" s="19" t="n"/>
      <c r="G3291" s="19" t="n"/>
      <c r="H3291" s="27">
        <f>IF($C3291="","",ROUND(SUMIF(账户表,$C3291,账户期初)+SUMIFS($F$5:F3291,$C$5:C3291,$C3291)-SUMIFS($G$5:G3291,$C$5:C3291,$C3291),2))</f>
        <v/>
      </c>
      <c r="I3291" s="18" t="n"/>
      <c r="J3291" s="18" t="n"/>
      <c r="K3291" s="28">
        <f>IF($B3291="","",--TEXT($B3291,"yyyymm"))</f>
        <v/>
      </c>
      <c r="L3291" s="29">
        <f>IF($D3291="","",IFERROR(INDEX(类别属性,MATCH($D3291,类别表,0)),""))</f>
        <v/>
      </c>
      <c r="M3291" s="18" t="n"/>
      <c r="N3291" s="18" t="n"/>
      <c r="O3291" s="26" t="n"/>
      <c r="P3291" s="21">
        <f>IF($C3291="","",IF(ISNA(MATCH($C3291,账户表,0)),"※这个账户不在【基础资料】的账户档案里",IF($B3291="","※没填日期，这一笔不会进任何月份的报表",IF(AND($F3291&lt;&gt;"",$G3291&lt;&gt;""),"※收入和支出不能同时填",IF(AND(N($F3291)=0,N($G3291)=0),"※收入和支出都没填",IF(OR(N($F3291)&lt;0,N($G3291)&lt;0),"※金额不能填负数，方向反了就换一列填",IF($D3291="","※没填收支类别，分类报表会漏掉这一笔",IF(ISNA(MATCH($D3291,类别表,0)),"※收支类别不在【基础资料】的清单里",IF(AND($L3291="内部转账",$M3291=""),"△内部转账要在「对方账户」写上另一头",IF(AND($L3291="内部转账",$M3291=$C3291),"※对方账户跟本账户是同一个",IF(AND($L3291&lt;&gt;"内部转账",$M3291&lt;&gt;""),"△填了对方账户，但类别不是内部转账",IF($H3291&lt;0,"△这一笔之后该账户余额成负数了，核一下",""))))))))))))</f>
        <v/>
      </c>
    </row>
    <row r="3292">
      <c r="A3292" s="17">
        <f>IF($C3292="","",COUNTA($C$5:$C3292))</f>
        <v/>
      </c>
      <c r="B3292" s="20" t="n"/>
      <c r="C3292" s="18" t="n"/>
      <c r="D3292" s="18" t="n"/>
      <c r="E3292" s="26" t="n"/>
      <c r="F3292" s="19" t="n"/>
      <c r="G3292" s="19" t="n"/>
      <c r="H3292" s="27">
        <f>IF($C3292="","",ROUND(SUMIF(账户表,$C3292,账户期初)+SUMIFS($F$5:F3292,$C$5:C3292,$C3292)-SUMIFS($G$5:G3292,$C$5:C3292,$C3292),2))</f>
        <v/>
      </c>
      <c r="I3292" s="18" t="n"/>
      <c r="J3292" s="18" t="n"/>
      <c r="K3292" s="28">
        <f>IF($B3292="","",--TEXT($B3292,"yyyymm"))</f>
        <v/>
      </c>
      <c r="L3292" s="29">
        <f>IF($D3292="","",IFERROR(INDEX(类别属性,MATCH($D3292,类别表,0)),""))</f>
        <v/>
      </c>
      <c r="M3292" s="18" t="n"/>
      <c r="N3292" s="18" t="n"/>
      <c r="O3292" s="26" t="n"/>
      <c r="P3292" s="21">
        <f>IF($C3292="","",IF(ISNA(MATCH($C3292,账户表,0)),"※这个账户不在【基础资料】的账户档案里",IF($B3292="","※没填日期，这一笔不会进任何月份的报表",IF(AND($F3292&lt;&gt;"",$G3292&lt;&gt;""),"※收入和支出不能同时填",IF(AND(N($F3292)=0,N($G3292)=0),"※收入和支出都没填",IF(OR(N($F3292)&lt;0,N($G3292)&lt;0),"※金额不能填负数，方向反了就换一列填",IF($D3292="","※没填收支类别，分类报表会漏掉这一笔",IF(ISNA(MATCH($D3292,类别表,0)),"※收支类别不在【基础资料】的清单里",IF(AND($L3292="内部转账",$M3292=""),"△内部转账要在「对方账户」写上另一头",IF(AND($L3292="内部转账",$M3292=$C3292),"※对方账户跟本账户是同一个",IF(AND($L3292&lt;&gt;"内部转账",$M3292&lt;&gt;""),"△填了对方账户，但类别不是内部转账",IF($H3292&lt;0,"△这一笔之后该账户余额成负数了，核一下",""))))))))))))</f>
        <v/>
      </c>
    </row>
    <row r="3293">
      <c r="A3293" s="17">
        <f>IF($C3293="","",COUNTA($C$5:$C3293))</f>
        <v/>
      </c>
      <c r="B3293" s="20" t="n"/>
      <c r="C3293" s="18" t="n"/>
      <c r="D3293" s="18" t="n"/>
      <c r="E3293" s="26" t="n"/>
      <c r="F3293" s="19" t="n"/>
      <c r="G3293" s="19" t="n"/>
      <c r="H3293" s="27">
        <f>IF($C3293="","",ROUND(SUMIF(账户表,$C3293,账户期初)+SUMIFS($F$5:F3293,$C$5:C3293,$C3293)-SUMIFS($G$5:G3293,$C$5:C3293,$C3293),2))</f>
        <v/>
      </c>
      <c r="I3293" s="18" t="n"/>
      <c r="J3293" s="18" t="n"/>
      <c r="K3293" s="28">
        <f>IF($B3293="","",--TEXT($B3293,"yyyymm"))</f>
        <v/>
      </c>
      <c r="L3293" s="29">
        <f>IF($D3293="","",IFERROR(INDEX(类别属性,MATCH($D3293,类别表,0)),""))</f>
        <v/>
      </c>
      <c r="M3293" s="18" t="n"/>
      <c r="N3293" s="18" t="n"/>
      <c r="O3293" s="26" t="n"/>
      <c r="P3293" s="21">
        <f>IF($C3293="","",IF(ISNA(MATCH($C3293,账户表,0)),"※这个账户不在【基础资料】的账户档案里",IF($B3293="","※没填日期，这一笔不会进任何月份的报表",IF(AND($F3293&lt;&gt;"",$G3293&lt;&gt;""),"※收入和支出不能同时填",IF(AND(N($F3293)=0,N($G3293)=0),"※收入和支出都没填",IF(OR(N($F3293)&lt;0,N($G3293)&lt;0),"※金额不能填负数，方向反了就换一列填",IF($D3293="","※没填收支类别，分类报表会漏掉这一笔",IF(ISNA(MATCH($D3293,类别表,0)),"※收支类别不在【基础资料】的清单里",IF(AND($L3293="内部转账",$M3293=""),"△内部转账要在「对方账户」写上另一头",IF(AND($L3293="内部转账",$M3293=$C3293),"※对方账户跟本账户是同一个",IF(AND($L3293&lt;&gt;"内部转账",$M3293&lt;&gt;""),"△填了对方账户，但类别不是内部转账",IF($H3293&lt;0,"△这一笔之后该账户余额成负数了，核一下",""))))))))))))</f>
        <v/>
      </c>
    </row>
    <row r="3294">
      <c r="A3294" s="17">
        <f>IF($C3294="","",COUNTA($C$5:$C3294))</f>
        <v/>
      </c>
      <c r="B3294" s="20" t="n"/>
      <c r="C3294" s="18" t="n"/>
      <c r="D3294" s="18" t="n"/>
      <c r="E3294" s="26" t="n"/>
      <c r="F3294" s="19" t="n"/>
      <c r="G3294" s="19" t="n"/>
      <c r="H3294" s="27">
        <f>IF($C3294="","",ROUND(SUMIF(账户表,$C3294,账户期初)+SUMIFS($F$5:F3294,$C$5:C3294,$C3294)-SUMIFS($G$5:G3294,$C$5:C3294,$C3294),2))</f>
        <v/>
      </c>
      <c r="I3294" s="18" t="n"/>
      <c r="J3294" s="18" t="n"/>
      <c r="K3294" s="28">
        <f>IF($B3294="","",--TEXT($B3294,"yyyymm"))</f>
        <v/>
      </c>
      <c r="L3294" s="29">
        <f>IF($D3294="","",IFERROR(INDEX(类别属性,MATCH($D3294,类别表,0)),""))</f>
        <v/>
      </c>
      <c r="M3294" s="18" t="n"/>
      <c r="N3294" s="18" t="n"/>
      <c r="O3294" s="26" t="n"/>
      <c r="P3294" s="21">
        <f>IF($C3294="","",IF(ISNA(MATCH($C3294,账户表,0)),"※这个账户不在【基础资料】的账户档案里",IF($B3294="","※没填日期，这一笔不会进任何月份的报表",IF(AND($F3294&lt;&gt;"",$G3294&lt;&gt;""),"※收入和支出不能同时填",IF(AND(N($F3294)=0,N($G3294)=0),"※收入和支出都没填",IF(OR(N($F3294)&lt;0,N($G3294)&lt;0),"※金额不能填负数，方向反了就换一列填",IF($D3294="","※没填收支类别，分类报表会漏掉这一笔",IF(ISNA(MATCH($D3294,类别表,0)),"※收支类别不在【基础资料】的清单里",IF(AND($L3294="内部转账",$M3294=""),"△内部转账要在「对方账户」写上另一头",IF(AND($L3294="内部转账",$M3294=$C3294),"※对方账户跟本账户是同一个",IF(AND($L3294&lt;&gt;"内部转账",$M3294&lt;&gt;""),"△填了对方账户，但类别不是内部转账",IF($H3294&lt;0,"△这一笔之后该账户余额成负数了，核一下",""))))))))))))</f>
        <v/>
      </c>
    </row>
    <row r="3295">
      <c r="A3295" s="17">
        <f>IF($C3295="","",COUNTA($C$5:$C3295))</f>
        <v/>
      </c>
      <c r="B3295" s="20" t="n"/>
      <c r="C3295" s="18" t="n"/>
      <c r="D3295" s="18" t="n"/>
      <c r="E3295" s="26" t="n"/>
      <c r="F3295" s="19" t="n"/>
      <c r="G3295" s="19" t="n"/>
      <c r="H3295" s="27">
        <f>IF($C3295="","",ROUND(SUMIF(账户表,$C3295,账户期初)+SUMIFS($F$5:F3295,$C$5:C3295,$C3295)-SUMIFS($G$5:G3295,$C$5:C3295,$C3295),2))</f>
        <v/>
      </c>
      <c r="I3295" s="18" t="n"/>
      <c r="J3295" s="18" t="n"/>
      <c r="K3295" s="28">
        <f>IF($B3295="","",--TEXT($B3295,"yyyymm"))</f>
        <v/>
      </c>
      <c r="L3295" s="29">
        <f>IF($D3295="","",IFERROR(INDEX(类别属性,MATCH($D3295,类别表,0)),""))</f>
        <v/>
      </c>
      <c r="M3295" s="18" t="n"/>
      <c r="N3295" s="18" t="n"/>
      <c r="O3295" s="26" t="n"/>
      <c r="P3295" s="21">
        <f>IF($C3295="","",IF(ISNA(MATCH($C3295,账户表,0)),"※这个账户不在【基础资料】的账户档案里",IF($B3295="","※没填日期，这一笔不会进任何月份的报表",IF(AND($F3295&lt;&gt;"",$G3295&lt;&gt;""),"※收入和支出不能同时填",IF(AND(N($F3295)=0,N($G3295)=0),"※收入和支出都没填",IF(OR(N($F3295)&lt;0,N($G3295)&lt;0),"※金额不能填负数，方向反了就换一列填",IF($D3295="","※没填收支类别，分类报表会漏掉这一笔",IF(ISNA(MATCH($D3295,类别表,0)),"※收支类别不在【基础资料】的清单里",IF(AND($L3295="内部转账",$M3295=""),"△内部转账要在「对方账户」写上另一头",IF(AND($L3295="内部转账",$M3295=$C3295),"※对方账户跟本账户是同一个",IF(AND($L3295&lt;&gt;"内部转账",$M3295&lt;&gt;""),"△填了对方账户，但类别不是内部转账",IF($H3295&lt;0,"△这一笔之后该账户余额成负数了，核一下",""))))))))))))</f>
        <v/>
      </c>
    </row>
    <row r="3296">
      <c r="A3296" s="17">
        <f>IF($C3296="","",COUNTA($C$5:$C3296))</f>
        <v/>
      </c>
      <c r="B3296" s="20" t="n"/>
      <c r="C3296" s="18" t="n"/>
      <c r="D3296" s="18" t="n"/>
      <c r="E3296" s="26" t="n"/>
      <c r="F3296" s="19" t="n"/>
      <c r="G3296" s="19" t="n"/>
      <c r="H3296" s="27">
        <f>IF($C3296="","",ROUND(SUMIF(账户表,$C3296,账户期初)+SUMIFS($F$5:F3296,$C$5:C3296,$C3296)-SUMIFS($G$5:G3296,$C$5:C3296,$C3296),2))</f>
        <v/>
      </c>
      <c r="I3296" s="18" t="n"/>
      <c r="J3296" s="18" t="n"/>
      <c r="K3296" s="28">
        <f>IF($B3296="","",--TEXT($B3296,"yyyymm"))</f>
        <v/>
      </c>
      <c r="L3296" s="29">
        <f>IF($D3296="","",IFERROR(INDEX(类别属性,MATCH($D3296,类别表,0)),""))</f>
        <v/>
      </c>
      <c r="M3296" s="18" t="n"/>
      <c r="N3296" s="18" t="n"/>
      <c r="O3296" s="26" t="n"/>
      <c r="P3296" s="21">
        <f>IF($C3296="","",IF(ISNA(MATCH($C3296,账户表,0)),"※这个账户不在【基础资料】的账户档案里",IF($B3296="","※没填日期，这一笔不会进任何月份的报表",IF(AND($F3296&lt;&gt;"",$G3296&lt;&gt;""),"※收入和支出不能同时填",IF(AND(N($F3296)=0,N($G3296)=0),"※收入和支出都没填",IF(OR(N($F3296)&lt;0,N($G3296)&lt;0),"※金额不能填负数，方向反了就换一列填",IF($D3296="","※没填收支类别，分类报表会漏掉这一笔",IF(ISNA(MATCH($D3296,类别表,0)),"※收支类别不在【基础资料】的清单里",IF(AND($L3296="内部转账",$M3296=""),"△内部转账要在「对方账户」写上另一头",IF(AND($L3296="内部转账",$M3296=$C3296),"※对方账户跟本账户是同一个",IF(AND($L3296&lt;&gt;"内部转账",$M3296&lt;&gt;""),"△填了对方账户，但类别不是内部转账",IF($H3296&lt;0,"△这一笔之后该账户余额成负数了，核一下",""))))))))))))</f>
        <v/>
      </c>
    </row>
    <row r="3297">
      <c r="A3297" s="17">
        <f>IF($C3297="","",COUNTA($C$5:$C3297))</f>
        <v/>
      </c>
      <c r="B3297" s="20" t="n"/>
      <c r="C3297" s="18" t="n"/>
      <c r="D3297" s="18" t="n"/>
      <c r="E3297" s="26" t="n"/>
      <c r="F3297" s="19" t="n"/>
      <c r="G3297" s="19" t="n"/>
      <c r="H3297" s="27">
        <f>IF($C3297="","",ROUND(SUMIF(账户表,$C3297,账户期初)+SUMIFS($F$5:F3297,$C$5:C3297,$C3297)-SUMIFS($G$5:G3297,$C$5:C3297,$C3297),2))</f>
        <v/>
      </c>
      <c r="I3297" s="18" t="n"/>
      <c r="J3297" s="18" t="n"/>
      <c r="K3297" s="28">
        <f>IF($B3297="","",--TEXT($B3297,"yyyymm"))</f>
        <v/>
      </c>
      <c r="L3297" s="29">
        <f>IF($D3297="","",IFERROR(INDEX(类别属性,MATCH($D3297,类别表,0)),""))</f>
        <v/>
      </c>
      <c r="M3297" s="18" t="n"/>
      <c r="N3297" s="18" t="n"/>
      <c r="O3297" s="26" t="n"/>
      <c r="P3297" s="21">
        <f>IF($C3297="","",IF(ISNA(MATCH($C3297,账户表,0)),"※这个账户不在【基础资料】的账户档案里",IF($B3297="","※没填日期，这一笔不会进任何月份的报表",IF(AND($F3297&lt;&gt;"",$G3297&lt;&gt;""),"※收入和支出不能同时填",IF(AND(N($F3297)=0,N($G3297)=0),"※收入和支出都没填",IF(OR(N($F3297)&lt;0,N($G3297)&lt;0),"※金额不能填负数，方向反了就换一列填",IF($D3297="","※没填收支类别，分类报表会漏掉这一笔",IF(ISNA(MATCH($D3297,类别表,0)),"※收支类别不在【基础资料】的清单里",IF(AND($L3297="内部转账",$M3297=""),"△内部转账要在「对方账户」写上另一头",IF(AND($L3297="内部转账",$M3297=$C3297),"※对方账户跟本账户是同一个",IF(AND($L3297&lt;&gt;"内部转账",$M3297&lt;&gt;""),"△填了对方账户，但类别不是内部转账",IF($H3297&lt;0,"△这一笔之后该账户余额成负数了，核一下",""))))))))))))</f>
        <v/>
      </c>
    </row>
    <row r="3298">
      <c r="A3298" s="17">
        <f>IF($C3298="","",COUNTA($C$5:$C3298))</f>
        <v/>
      </c>
      <c r="B3298" s="20" t="n"/>
      <c r="C3298" s="18" t="n"/>
      <c r="D3298" s="18" t="n"/>
      <c r="E3298" s="26" t="n"/>
      <c r="F3298" s="19" t="n"/>
      <c r="G3298" s="19" t="n"/>
      <c r="H3298" s="27">
        <f>IF($C3298="","",ROUND(SUMIF(账户表,$C3298,账户期初)+SUMIFS($F$5:F3298,$C$5:C3298,$C3298)-SUMIFS($G$5:G3298,$C$5:C3298,$C3298),2))</f>
        <v/>
      </c>
      <c r="I3298" s="18" t="n"/>
      <c r="J3298" s="18" t="n"/>
      <c r="K3298" s="28">
        <f>IF($B3298="","",--TEXT($B3298,"yyyymm"))</f>
        <v/>
      </c>
      <c r="L3298" s="29">
        <f>IF($D3298="","",IFERROR(INDEX(类别属性,MATCH($D3298,类别表,0)),""))</f>
        <v/>
      </c>
      <c r="M3298" s="18" t="n"/>
      <c r="N3298" s="18" t="n"/>
      <c r="O3298" s="26" t="n"/>
      <c r="P3298" s="21">
        <f>IF($C3298="","",IF(ISNA(MATCH($C3298,账户表,0)),"※这个账户不在【基础资料】的账户档案里",IF($B3298="","※没填日期，这一笔不会进任何月份的报表",IF(AND($F3298&lt;&gt;"",$G3298&lt;&gt;""),"※收入和支出不能同时填",IF(AND(N($F3298)=0,N($G3298)=0),"※收入和支出都没填",IF(OR(N($F3298)&lt;0,N($G3298)&lt;0),"※金额不能填负数，方向反了就换一列填",IF($D3298="","※没填收支类别，分类报表会漏掉这一笔",IF(ISNA(MATCH($D3298,类别表,0)),"※收支类别不在【基础资料】的清单里",IF(AND($L3298="内部转账",$M3298=""),"△内部转账要在「对方账户」写上另一头",IF(AND($L3298="内部转账",$M3298=$C3298),"※对方账户跟本账户是同一个",IF(AND($L3298&lt;&gt;"内部转账",$M3298&lt;&gt;""),"△填了对方账户，但类别不是内部转账",IF($H3298&lt;0,"△这一笔之后该账户余额成负数了，核一下",""))))))))))))</f>
        <v/>
      </c>
    </row>
    <row r="3299">
      <c r="A3299" s="17">
        <f>IF($C3299="","",COUNTA($C$5:$C3299))</f>
        <v/>
      </c>
      <c r="B3299" s="20" t="n"/>
      <c r="C3299" s="18" t="n"/>
      <c r="D3299" s="18" t="n"/>
      <c r="E3299" s="26" t="n"/>
      <c r="F3299" s="19" t="n"/>
      <c r="G3299" s="19" t="n"/>
      <c r="H3299" s="27">
        <f>IF($C3299="","",ROUND(SUMIF(账户表,$C3299,账户期初)+SUMIFS($F$5:F3299,$C$5:C3299,$C3299)-SUMIFS($G$5:G3299,$C$5:C3299,$C3299),2))</f>
        <v/>
      </c>
      <c r="I3299" s="18" t="n"/>
      <c r="J3299" s="18" t="n"/>
      <c r="K3299" s="28">
        <f>IF($B3299="","",--TEXT($B3299,"yyyymm"))</f>
        <v/>
      </c>
      <c r="L3299" s="29">
        <f>IF($D3299="","",IFERROR(INDEX(类别属性,MATCH($D3299,类别表,0)),""))</f>
        <v/>
      </c>
      <c r="M3299" s="18" t="n"/>
      <c r="N3299" s="18" t="n"/>
      <c r="O3299" s="26" t="n"/>
      <c r="P3299" s="21">
        <f>IF($C3299="","",IF(ISNA(MATCH($C3299,账户表,0)),"※这个账户不在【基础资料】的账户档案里",IF($B3299="","※没填日期，这一笔不会进任何月份的报表",IF(AND($F3299&lt;&gt;"",$G3299&lt;&gt;""),"※收入和支出不能同时填",IF(AND(N($F3299)=0,N($G3299)=0),"※收入和支出都没填",IF(OR(N($F3299)&lt;0,N($G3299)&lt;0),"※金额不能填负数，方向反了就换一列填",IF($D3299="","※没填收支类别，分类报表会漏掉这一笔",IF(ISNA(MATCH($D3299,类别表,0)),"※收支类别不在【基础资料】的清单里",IF(AND($L3299="内部转账",$M3299=""),"△内部转账要在「对方账户」写上另一头",IF(AND($L3299="内部转账",$M3299=$C3299),"※对方账户跟本账户是同一个",IF(AND($L3299&lt;&gt;"内部转账",$M3299&lt;&gt;""),"△填了对方账户，但类别不是内部转账",IF($H3299&lt;0,"△这一笔之后该账户余额成负数了，核一下",""))))))))))))</f>
        <v/>
      </c>
    </row>
    <row r="3300">
      <c r="A3300" s="17">
        <f>IF($C3300="","",COUNTA($C$5:$C3300))</f>
        <v/>
      </c>
      <c r="B3300" s="20" t="n"/>
      <c r="C3300" s="18" t="n"/>
      <c r="D3300" s="18" t="n"/>
      <c r="E3300" s="26" t="n"/>
      <c r="F3300" s="19" t="n"/>
      <c r="G3300" s="19" t="n"/>
      <c r="H3300" s="27">
        <f>IF($C3300="","",ROUND(SUMIF(账户表,$C3300,账户期初)+SUMIFS($F$5:F3300,$C$5:C3300,$C3300)-SUMIFS($G$5:G3300,$C$5:C3300,$C3300),2))</f>
        <v/>
      </c>
      <c r="I3300" s="18" t="n"/>
      <c r="J3300" s="18" t="n"/>
      <c r="K3300" s="28">
        <f>IF($B3300="","",--TEXT($B3300,"yyyymm"))</f>
        <v/>
      </c>
      <c r="L3300" s="29">
        <f>IF($D3300="","",IFERROR(INDEX(类别属性,MATCH($D3300,类别表,0)),""))</f>
        <v/>
      </c>
      <c r="M3300" s="18" t="n"/>
      <c r="N3300" s="18" t="n"/>
      <c r="O3300" s="26" t="n"/>
      <c r="P3300" s="21">
        <f>IF($C3300="","",IF(ISNA(MATCH($C3300,账户表,0)),"※这个账户不在【基础资料】的账户档案里",IF($B3300="","※没填日期，这一笔不会进任何月份的报表",IF(AND($F3300&lt;&gt;"",$G3300&lt;&gt;""),"※收入和支出不能同时填",IF(AND(N($F3300)=0,N($G3300)=0),"※收入和支出都没填",IF(OR(N($F3300)&lt;0,N($G3300)&lt;0),"※金额不能填负数，方向反了就换一列填",IF($D3300="","※没填收支类别，分类报表会漏掉这一笔",IF(ISNA(MATCH($D3300,类别表,0)),"※收支类别不在【基础资料】的清单里",IF(AND($L3300="内部转账",$M3300=""),"△内部转账要在「对方账户」写上另一头",IF(AND($L3300="内部转账",$M3300=$C3300),"※对方账户跟本账户是同一个",IF(AND($L3300&lt;&gt;"内部转账",$M3300&lt;&gt;""),"△填了对方账户，但类别不是内部转账",IF($H3300&lt;0,"△这一笔之后该账户余额成负数了，核一下",""))))))))))))</f>
        <v/>
      </c>
    </row>
    <row r="3301">
      <c r="A3301" s="17">
        <f>IF($C3301="","",COUNTA($C$5:$C3301))</f>
        <v/>
      </c>
      <c r="B3301" s="20" t="n"/>
      <c r="C3301" s="18" t="n"/>
      <c r="D3301" s="18" t="n"/>
      <c r="E3301" s="26" t="n"/>
      <c r="F3301" s="19" t="n"/>
      <c r="G3301" s="19" t="n"/>
      <c r="H3301" s="27">
        <f>IF($C3301="","",ROUND(SUMIF(账户表,$C3301,账户期初)+SUMIFS($F$5:F3301,$C$5:C3301,$C3301)-SUMIFS($G$5:G3301,$C$5:C3301,$C3301),2))</f>
        <v/>
      </c>
      <c r="I3301" s="18" t="n"/>
      <c r="J3301" s="18" t="n"/>
      <c r="K3301" s="28">
        <f>IF($B3301="","",--TEXT($B3301,"yyyymm"))</f>
        <v/>
      </c>
      <c r="L3301" s="29">
        <f>IF($D3301="","",IFERROR(INDEX(类别属性,MATCH($D3301,类别表,0)),""))</f>
        <v/>
      </c>
      <c r="M3301" s="18" t="n"/>
      <c r="N3301" s="18" t="n"/>
      <c r="O3301" s="26" t="n"/>
      <c r="P3301" s="21">
        <f>IF($C3301="","",IF(ISNA(MATCH($C3301,账户表,0)),"※这个账户不在【基础资料】的账户档案里",IF($B3301="","※没填日期，这一笔不会进任何月份的报表",IF(AND($F3301&lt;&gt;"",$G3301&lt;&gt;""),"※收入和支出不能同时填",IF(AND(N($F3301)=0,N($G3301)=0),"※收入和支出都没填",IF(OR(N($F3301)&lt;0,N($G3301)&lt;0),"※金额不能填负数，方向反了就换一列填",IF($D3301="","※没填收支类别，分类报表会漏掉这一笔",IF(ISNA(MATCH($D3301,类别表,0)),"※收支类别不在【基础资料】的清单里",IF(AND($L3301="内部转账",$M3301=""),"△内部转账要在「对方账户」写上另一头",IF(AND($L3301="内部转账",$M3301=$C3301),"※对方账户跟本账户是同一个",IF(AND($L3301&lt;&gt;"内部转账",$M3301&lt;&gt;""),"△填了对方账户，但类别不是内部转账",IF($H3301&lt;0,"△这一笔之后该账户余额成负数了，核一下",""))))))))))))</f>
        <v/>
      </c>
    </row>
    <row r="3302">
      <c r="A3302" s="17">
        <f>IF($C3302="","",COUNTA($C$5:$C3302))</f>
        <v/>
      </c>
      <c r="B3302" s="20" t="n"/>
      <c r="C3302" s="18" t="n"/>
      <c r="D3302" s="18" t="n"/>
      <c r="E3302" s="26" t="n"/>
      <c r="F3302" s="19" t="n"/>
      <c r="G3302" s="19" t="n"/>
      <c r="H3302" s="27">
        <f>IF($C3302="","",ROUND(SUMIF(账户表,$C3302,账户期初)+SUMIFS($F$5:F3302,$C$5:C3302,$C3302)-SUMIFS($G$5:G3302,$C$5:C3302,$C3302),2))</f>
        <v/>
      </c>
      <c r="I3302" s="18" t="n"/>
      <c r="J3302" s="18" t="n"/>
      <c r="K3302" s="28">
        <f>IF($B3302="","",--TEXT($B3302,"yyyymm"))</f>
        <v/>
      </c>
      <c r="L3302" s="29">
        <f>IF($D3302="","",IFERROR(INDEX(类别属性,MATCH($D3302,类别表,0)),""))</f>
        <v/>
      </c>
      <c r="M3302" s="18" t="n"/>
      <c r="N3302" s="18" t="n"/>
      <c r="O3302" s="26" t="n"/>
      <c r="P3302" s="21">
        <f>IF($C3302="","",IF(ISNA(MATCH($C3302,账户表,0)),"※这个账户不在【基础资料】的账户档案里",IF($B3302="","※没填日期，这一笔不会进任何月份的报表",IF(AND($F3302&lt;&gt;"",$G3302&lt;&gt;""),"※收入和支出不能同时填",IF(AND(N($F3302)=0,N($G3302)=0),"※收入和支出都没填",IF(OR(N($F3302)&lt;0,N($G3302)&lt;0),"※金额不能填负数，方向反了就换一列填",IF($D3302="","※没填收支类别，分类报表会漏掉这一笔",IF(ISNA(MATCH($D3302,类别表,0)),"※收支类别不在【基础资料】的清单里",IF(AND($L3302="内部转账",$M3302=""),"△内部转账要在「对方账户」写上另一头",IF(AND($L3302="内部转账",$M3302=$C3302),"※对方账户跟本账户是同一个",IF(AND($L3302&lt;&gt;"内部转账",$M3302&lt;&gt;""),"△填了对方账户，但类别不是内部转账",IF($H3302&lt;0,"△这一笔之后该账户余额成负数了，核一下",""))))))))))))</f>
        <v/>
      </c>
    </row>
    <row r="3303">
      <c r="A3303" s="17">
        <f>IF($C3303="","",COUNTA($C$5:$C3303))</f>
        <v/>
      </c>
      <c r="B3303" s="20" t="n"/>
      <c r="C3303" s="18" t="n"/>
      <c r="D3303" s="18" t="n"/>
      <c r="E3303" s="26" t="n"/>
      <c r="F3303" s="19" t="n"/>
      <c r="G3303" s="19" t="n"/>
      <c r="H3303" s="27">
        <f>IF($C3303="","",ROUND(SUMIF(账户表,$C3303,账户期初)+SUMIFS($F$5:F3303,$C$5:C3303,$C3303)-SUMIFS($G$5:G3303,$C$5:C3303,$C3303),2))</f>
        <v/>
      </c>
      <c r="I3303" s="18" t="n"/>
      <c r="J3303" s="18" t="n"/>
      <c r="K3303" s="28">
        <f>IF($B3303="","",--TEXT($B3303,"yyyymm"))</f>
        <v/>
      </c>
      <c r="L3303" s="29">
        <f>IF($D3303="","",IFERROR(INDEX(类别属性,MATCH($D3303,类别表,0)),""))</f>
        <v/>
      </c>
      <c r="M3303" s="18" t="n"/>
      <c r="N3303" s="18" t="n"/>
      <c r="O3303" s="26" t="n"/>
      <c r="P3303" s="21">
        <f>IF($C3303="","",IF(ISNA(MATCH($C3303,账户表,0)),"※这个账户不在【基础资料】的账户档案里",IF($B3303="","※没填日期，这一笔不会进任何月份的报表",IF(AND($F3303&lt;&gt;"",$G3303&lt;&gt;""),"※收入和支出不能同时填",IF(AND(N($F3303)=0,N($G3303)=0),"※收入和支出都没填",IF(OR(N($F3303)&lt;0,N($G3303)&lt;0),"※金额不能填负数，方向反了就换一列填",IF($D3303="","※没填收支类别，分类报表会漏掉这一笔",IF(ISNA(MATCH($D3303,类别表,0)),"※收支类别不在【基础资料】的清单里",IF(AND($L3303="内部转账",$M3303=""),"△内部转账要在「对方账户」写上另一头",IF(AND($L3303="内部转账",$M3303=$C3303),"※对方账户跟本账户是同一个",IF(AND($L3303&lt;&gt;"内部转账",$M3303&lt;&gt;""),"△填了对方账户，但类别不是内部转账",IF($H3303&lt;0,"△这一笔之后该账户余额成负数了，核一下",""))))))))))))</f>
        <v/>
      </c>
    </row>
    <row r="3304">
      <c r="A3304" s="17">
        <f>IF($C3304="","",COUNTA($C$5:$C3304))</f>
        <v/>
      </c>
      <c r="B3304" s="20" t="n"/>
      <c r="C3304" s="18" t="n"/>
      <c r="D3304" s="18" t="n"/>
      <c r="E3304" s="26" t="n"/>
      <c r="F3304" s="19" t="n"/>
      <c r="G3304" s="19" t="n"/>
      <c r="H3304" s="27">
        <f>IF($C3304="","",ROUND(SUMIF(账户表,$C3304,账户期初)+SUMIFS($F$5:F3304,$C$5:C3304,$C3304)-SUMIFS($G$5:G3304,$C$5:C3304,$C3304),2))</f>
        <v/>
      </c>
      <c r="I3304" s="18" t="n"/>
      <c r="J3304" s="18" t="n"/>
      <c r="K3304" s="28">
        <f>IF($B3304="","",--TEXT($B3304,"yyyymm"))</f>
        <v/>
      </c>
      <c r="L3304" s="29">
        <f>IF($D3304="","",IFERROR(INDEX(类别属性,MATCH($D3304,类别表,0)),""))</f>
        <v/>
      </c>
      <c r="M3304" s="18" t="n"/>
      <c r="N3304" s="18" t="n"/>
      <c r="O3304" s="26" t="n"/>
      <c r="P3304" s="21">
        <f>IF($C3304="","",IF(ISNA(MATCH($C3304,账户表,0)),"※这个账户不在【基础资料】的账户档案里",IF($B3304="","※没填日期，这一笔不会进任何月份的报表",IF(AND($F3304&lt;&gt;"",$G3304&lt;&gt;""),"※收入和支出不能同时填",IF(AND(N($F3304)=0,N($G3304)=0),"※收入和支出都没填",IF(OR(N($F3304)&lt;0,N($G3304)&lt;0),"※金额不能填负数，方向反了就换一列填",IF($D3304="","※没填收支类别，分类报表会漏掉这一笔",IF(ISNA(MATCH($D3304,类别表,0)),"※收支类别不在【基础资料】的清单里",IF(AND($L3304="内部转账",$M3304=""),"△内部转账要在「对方账户」写上另一头",IF(AND($L3304="内部转账",$M3304=$C3304),"※对方账户跟本账户是同一个",IF(AND($L3304&lt;&gt;"内部转账",$M3304&lt;&gt;""),"△填了对方账户，但类别不是内部转账",IF($H3304&lt;0,"△这一笔之后该账户余额成负数了，核一下",""))))))))))))</f>
        <v/>
      </c>
    </row>
    <row r="3305">
      <c r="A3305" s="17">
        <f>IF($C3305="","",COUNTA($C$5:$C3305))</f>
        <v/>
      </c>
      <c r="B3305" s="20" t="n"/>
      <c r="C3305" s="18" t="n"/>
      <c r="D3305" s="18" t="n"/>
      <c r="E3305" s="26" t="n"/>
      <c r="F3305" s="19" t="n"/>
      <c r="G3305" s="19" t="n"/>
      <c r="H3305" s="27">
        <f>IF($C3305="","",ROUND(SUMIF(账户表,$C3305,账户期初)+SUMIFS($F$5:F3305,$C$5:C3305,$C3305)-SUMIFS($G$5:G3305,$C$5:C3305,$C3305),2))</f>
        <v/>
      </c>
      <c r="I3305" s="18" t="n"/>
      <c r="J3305" s="18" t="n"/>
      <c r="K3305" s="28">
        <f>IF($B3305="","",--TEXT($B3305,"yyyymm"))</f>
        <v/>
      </c>
      <c r="L3305" s="29">
        <f>IF($D3305="","",IFERROR(INDEX(类别属性,MATCH($D3305,类别表,0)),""))</f>
        <v/>
      </c>
      <c r="M3305" s="18" t="n"/>
      <c r="N3305" s="18" t="n"/>
      <c r="O3305" s="26" t="n"/>
      <c r="P3305" s="21">
        <f>IF($C3305="","",IF(ISNA(MATCH($C3305,账户表,0)),"※这个账户不在【基础资料】的账户档案里",IF($B3305="","※没填日期，这一笔不会进任何月份的报表",IF(AND($F3305&lt;&gt;"",$G3305&lt;&gt;""),"※收入和支出不能同时填",IF(AND(N($F3305)=0,N($G3305)=0),"※收入和支出都没填",IF(OR(N($F3305)&lt;0,N($G3305)&lt;0),"※金额不能填负数，方向反了就换一列填",IF($D3305="","※没填收支类别，分类报表会漏掉这一笔",IF(ISNA(MATCH($D3305,类别表,0)),"※收支类别不在【基础资料】的清单里",IF(AND($L3305="内部转账",$M3305=""),"△内部转账要在「对方账户」写上另一头",IF(AND($L3305="内部转账",$M3305=$C3305),"※对方账户跟本账户是同一个",IF(AND($L3305&lt;&gt;"内部转账",$M3305&lt;&gt;""),"△填了对方账户，但类别不是内部转账",IF($H3305&lt;0,"△这一笔之后该账户余额成负数了，核一下",""))))))))))))</f>
        <v/>
      </c>
    </row>
    <row r="3306">
      <c r="A3306" s="17">
        <f>IF($C3306="","",COUNTA($C$5:$C3306))</f>
        <v/>
      </c>
      <c r="B3306" s="20" t="n"/>
      <c r="C3306" s="18" t="n"/>
      <c r="D3306" s="18" t="n"/>
      <c r="E3306" s="26" t="n"/>
      <c r="F3306" s="19" t="n"/>
      <c r="G3306" s="19" t="n"/>
      <c r="H3306" s="27">
        <f>IF($C3306="","",ROUND(SUMIF(账户表,$C3306,账户期初)+SUMIFS($F$5:F3306,$C$5:C3306,$C3306)-SUMIFS($G$5:G3306,$C$5:C3306,$C3306),2))</f>
        <v/>
      </c>
      <c r="I3306" s="18" t="n"/>
      <c r="J3306" s="18" t="n"/>
      <c r="K3306" s="28">
        <f>IF($B3306="","",--TEXT($B3306,"yyyymm"))</f>
        <v/>
      </c>
      <c r="L3306" s="29">
        <f>IF($D3306="","",IFERROR(INDEX(类别属性,MATCH($D3306,类别表,0)),""))</f>
        <v/>
      </c>
      <c r="M3306" s="18" t="n"/>
      <c r="N3306" s="18" t="n"/>
      <c r="O3306" s="26" t="n"/>
      <c r="P3306" s="21">
        <f>IF($C3306="","",IF(ISNA(MATCH($C3306,账户表,0)),"※这个账户不在【基础资料】的账户档案里",IF($B3306="","※没填日期，这一笔不会进任何月份的报表",IF(AND($F3306&lt;&gt;"",$G3306&lt;&gt;""),"※收入和支出不能同时填",IF(AND(N($F3306)=0,N($G3306)=0),"※收入和支出都没填",IF(OR(N($F3306)&lt;0,N($G3306)&lt;0),"※金额不能填负数，方向反了就换一列填",IF($D3306="","※没填收支类别，分类报表会漏掉这一笔",IF(ISNA(MATCH($D3306,类别表,0)),"※收支类别不在【基础资料】的清单里",IF(AND($L3306="内部转账",$M3306=""),"△内部转账要在「对方账户」写上另一头",IF(AND($L3306="内部转账",$M3306=$C3306),"※对方账户跟本账户是同一个",IF(AND($L3306&lt;&gt;"内部转账",$M3306&lt;&gt;""),"△填了对方账户，但类别不是内部转账",IF($H3306&lt;0,"△这一笔之后该账户余额成负数了，核一下",""))))))))))))</f>
        <v/>
      </c>
    </row>
    <row r="3307">
      <c r="A3307" s="17">
        <f>IF($C3307="","",COUNTA($C$5:$C3307))</f>
        <v/>
      </c>
      <c r="B3307" s="20" t="n"/>
      <c r="C3307" s="18" t="n"/>
      <c r="D3307" s="18" t="n"/>
      <c r="E3307" s="26" t="n"/>
      <c r="F3307" s="19" t="n"/>
      <c r="G3307" s="19" t="n"/>
      <c r="H3307" s="27">
        <f>IF($C3307="","",ROUND(SUMIF(账户表,$C3307,账户期初)+SUMIFS($F$5:F3307,$C$5:C3307,$C3307)-SUMIFS($G$5:G3307,$C$5:C3307,$C3307),2))</f>
        <v/>
      </c>
      <c r="I3307" s="18" t="n"/>
      <c r="J3307" s="18" t="n"/>
      <c r="K3307" s="28">
        <f>IF($B3307="","",--TEXT($B3307,"yyyymm"))</f>
        <v/>
      </c>
      <c r="L3307" s="29">
        <f>IF($D3307="","",IFERROR(INDEX(类别属性,MATCH($D3307,类别表,0)),""))</f>
        <v/>
      </c>
      <c r="M3307" s="18" t="n"/>
      <c r="N3307" s="18" t="n"/>
      <c r="O3307" s="26" t="n"/>
      <c r="P3307" s="21">
        <f>IF($C3307="","",IF(ISNA(MATCH($C3307,账户表,0)),"※这个账户不在【基础资料】的账户档案里",IF($B3307="","※没填日期，这一笔不会进任何月份的报表",IF(AND($F3307&lt;&gt;"",$G3307&lt;&gt;""),"※收入和支出不能同时填",IF(AND(N($F3307)=0,N($G3307)=0),"※收入和支出都没填",IF(OR(N($F3307)&lt;0,N($G3307)&lt;0),"※金额不能填负数，方向反了就换一列填",IF($D3307="","※没填收支类别，分类报表会漏掉这一笔",IF(ISNA(MATCH($D3307,类别表,0)),"※收支类别不在【基础资料】的清单里",IF(AND($L3307="内部转账",$M3307=""),"△内部转账要在「对方账户」写上另一头",IF(AND($L3307="内部转账",$M3307=$C3307),"※对方账户跟本账户是同一个",IF(AND($L3307&lt;&gt;"内部转账",$M3307&lt;&gt;""),"△填了对方账户，但类别不是内部转账",IF($H3307&lt;0,"△这一笔之后该账户余额成负数了，核一下",""))))))))))))</f>
        <v/>
      </c>
    </row>
    <row r="3308">
      <c r="A3308" s="17">
        <f>IF($C3308="","",COUNTA($C$5:$C3308))</f>
        <v/>
      </c>
      <c r="B3308" s="20" t="n"/>
      <c r="C3308" s="18" t="n"/>
      <c r="D3308" s="18" t="n"/>
      <c r="E3308" s="26" t="n"/>
      <c r="F3308" s="19" t="n"/>
      <c r="G3308" s="19" t="n"/>
      <c r="H3308" s="27">
        <f>IF($C3308="","",ROUND(SUMIF(账户表,$C3308,账户期初)+SUMIFS($F$5:F3308,$C$5:C3308,$C3308)-SUMIFS($G$5:G3308,$C$5:C3308,$C3308),2))</f>
        <v/>
      </c>
      <c r="I3308" s="18" t="n"/>
      <c r="J3308" s="18" t="n"/>
      <c r="K3308" s="28">
        <f>IF($B3308="","",--TEXT($B3308,"yyyymm"))</f>
        <v/>
      </c>
      <c r="L3308" s="29">
        <f>IF($D3308="","",IFERROR(INDEX(类别属性,MATCH($D3308,类别表,0)),""))</f>
        <v/>
      </c>
      <c r="M3308" s="18" t="n"/>
      <c r="N3308" s="18" t="n"/>
      <c r="O3308" s="26" t="n"/>
      <c r="P3308" s="21">
        <f>IF($C3308="","",IF(ISNA(MATCH($C3308,账户表,0)),"※这个账户不在【基础资料】的账户档案里",IF($B3308="","※没填日期，这一笔不会进任何月份的报表",IF(AND($F3308&lt;&gt;"",$G3308&lt;&gt;""),"※收入和支出不能同时填",IF(AND(N($F3308)=0,N($G3308)=0),"※收入和支出都没填",IF(OR(N($F3308)&lt;0,N($G3308)&lt;0),"※金额不能填负数，方向反了就换一列填",IF($D3308="","※没填收支类别，分类报表会漏掉这一笔",IF(ISNA(MATCH($D3308,类别表,0)),"※收支类别不在【基础资料】的清单里",IF(AND($L3308="内部转账",$M3308=""),"△内部转账要在「对方账户」写上另一头",IF(AND($L3308="内部转账",$M3308=$C3308),"※对方账户跟本账户是同一个",IF(AND($L3308&lt;&gt;"内部转账",$M3308&lt;&gt;""),"△填了对方账户，但类别不是内部转账",IF($H3308&lt;0,"△这一笔之后该账户余额成负数了，核一下",""))))))))))))</f>
        <v/>
      </c>
    </row>
    <row r="3309">
      <c r="A3309" s="17">
        <f>IF($C3309="","",COUNTA($C$5:$C3309))</f>
        <v/>
      </c>
      <c r="B3309" s="20" t="n"/>
      <c r="C3309" s="18" t="n"/>
      <c r="D3309" s="18" t="n"/>
      <c r="E3309" s="26" t="n"/>
      <c r="F3309" s="19" t="n"/>
      <c r="G3309" s="19" t="n"/>
      <c r="H3309" s="27">
        <f>IF($C3309="","",ROUND(SUMIF(账户表,$C3309,账户期初)+SUMIFS($F$5:F3309,$C$5:C3309,$C3309)-SUMIFS($G$5:G3309,$C$5:C3309,$C3309),2))</f>
        <v/>
      </c>
      <c r="I3309" s="18" t="n"/>
      <c r="J3309" s="18" t="n"/>
      <c r="K3309" s="28">
        <f>IF($B3309="","",--TEXT($B3309,"yyyymm"))</f>
        <v/>
      </c>
      <c r="L3309" s="29">
        <f>IF($D3309="","",IFERROR(INDEX(类别属性,MATCH($D3309,类别表,0)),""))</f>
        <v/>
      </c>
      <c r="M3309" s="18" t="n"/>
      <c r="N3309" s="18" t="n"/>
      <c r="O3309" s="26" t="n"/>
      <c r="P3309" s="21">
        <f>IF($C3309="","",IF(ISNA(MATCH($C3309,账户表,0)),"※这个账户不在【基础资料】的账户档案里",IF($B3309="","※没填日期，这一笔不会进任何月份的报表",IF(AND($F3309&lt;&gt;"",$G3309&lt;&gt;""),"※收入和支出不能同时填",IF(AND(N($F3309)=0,N($G3309)=0),"※收入和支出都没填",IF(OR(N($F3309)&lt;0,N($G3309)&lt;0),"※金额不能填负数，方向反了就换一列填",IF($D3309="","※没填收支类别，分类报表会漏掉这一笔",IF(ISNA(MATCH($D3309,类别表,0)),"※收支类别不在【基础资料】的清单里",IF(AND($L3309="内部转账",$M3309=""),"△内部转账要在「对方账户」写上另一头",IF(AND($L3309="内部转账",$M3309=$C3309),"※对方账户跟本账户是同一个",IF(AND($L3309&lt;&gt;"内部转账",$M3309&lt;&gt;""),"△填了对方账户，但类别不是内部转账",IF($H3309&lt;0,"△这一笔之后该账户余额成负数了，核一下",""))))))))))))</f>
        <v/>
      </c>
    </row>
    <row r="3310">
      <c r="A3310" s="17">
        <f>IF($C3310="","",COUNTA($C$5:$C3310))</f>
        <v/>
      </c>
      <c r="B3310" s="20" t="n"/>
      <c r="C3310" s="18" t="n"/>
      <c r="D3310" s="18" t="n"/>
      <c r="E3310" s="26" t="n"/>
      <c r="F3310" s="19" t="n"/>
      <c r="G3310" s="19" t="n"/>
      <c r="H3310" s="27">
        <f>IF($C3310="","",ROUND(SUMIF(账户表,$C3310,账户期初)+SUMIFS($F$5:F3310,$C$5:C3310,$C3310)-SUMIFS($G$5:G3310,$C$5:C3310,$C3310),2))</f>
        <v/>
      </c>
      <c r="I3310" s="18" t="n"/>
      <c r="J3310" s="18" t="n"/>
      <c r="K3310" s="28">
        <f>IF($B3310="","",--TEXT($B3310,"yyyymm"))</f>
        <v/>
      </c>
      <c r="L3310" s="29">
        <f>IF($D3310="","",IFERROR(INDEX(类别属性,MATCH($D3310,类别表,0)),""))</f>
        <v/>
      </c>
      <c r="M3310" s="18" t="n"/>
      <c r="N3310" s="18" t="n"/>
      <c r="O3310" s="26" t="n"/>
      <c r="P3310" s="21">
        <f>IF($C3310="","",IF(ISNA(MATCH($C3310,账户表,0)),"※这个账户不在【基础资料】的账户档案里",IF($B3310="","※没填日期，这一笔不会进任何月份的报表",IF(AND($F3310&lt;&gt;"",$G3310&lt;&gt;""),"※收入和支出不能同时填",IF(AND(N($F3310)=0,N($G3310)=0),"※收入和支出都没填",IF(OR(N($F3310)&lt;0,N($G3310)&lt;0),"※金额不能填负数，方向反了就换一列填",IF($D3310="","※没填收支类别，分类报表会漏掉这一笔",IF(ISNA(MATCH($D3310,类别表,0)),"※收支类别不在【基础资料】的清单里",IF(AND($L3310="内部转账",$M3310=""),"△内部转账要在「对方账户」写上另一头",IF(AND($L3310="内部转账",$M3310=$C3310),"※对方账户跟本账户是同一个",IF(AND($L3310&lt;&gt;"内部转账",$M3310&lt;&gt;""),"△填了对方账户，但类别不是内部转账",IF($H3310&lt;0,"△这一笔之后该账户余额成负数了，核一下",""))))))))))))</f>
        <v/>
      </c>
    </row>
    <row r="3311">
      <c r="A3311" s="17">
        <f>IF($C3311="","",COUNTA($C$5:$C3311))</f>
        <v/>
      </c>
      <c r="B3311" s="20" t="n"/>
      <c r="C3311" s="18" t="n"/>
      <c r="D3311" s="18" t="n"/>
      <c r="E3311" s="26" t="n"/>
      <c r="F3311" s="19" t="n"/>
      <c r="G3311" s="19" t="n"/>
      <c r="H3311" s="27">
        <f>IF($C3311="","",ROUND(SUMIF(账户表,$C3311,账户期初)+SUMIFS($F$5:F3311,$C$5:C3311,$C3311)-SUMIFS($G$5:G3311,$C$5:C3311,$C3311),2))</f>
        <v/>
      </c>
      <c r="I3311" s="18" t="n"/>
      <c r="J3311" s="18" t="n"/>
      <c r="K3311" s="28">
        <f>IF($B3311="","",--TEXT($B3311,"yyyymm"))</f>
        <v/>
      </c>
      <c r="L3311" s="29">
        <f>IF($D3311="","",IFERROR(INDEX(类别属性,MATCH($D3311,类别表,0)),""))</f>
        <v/>
      </c>
      <c r="M3311" s="18" t="n"/>
      <c r="N3311" s="18" t="n"/>
      <c r="O3311" s="26" t="n"/>
      <c r="P3311" s="21">
        <f>IF($C3311="","",IF(ISNA(MATCH($C3311,账户表,0)),"※这个账户不在【基础资料】的账户档案里",IF($B3311="","※没填日期，这一笔不会进任何月份的报表",IF(AND($F3311&lt;&gt;"",$G3311&lt;&gt;""),"※收入和支出不能同时填",IF(AND(N($F3311)=0,N($G3311)=0),"※收入和支出都没填",IF(OR(N($F3311)&lt;0,N($G3311)&lt;0),"※金额不能填负数，方向反了就换一列填",IF($D3311="","※没填收支类别，分类报表会漏掉这一笔",IF(ISNA(MATCH($D3311,类别表,0)),"※收支类别不在【基础资料】的清单里",IF(AND($L3311="内部转账",$M3311=""),"△内部转账要在「对方账户」写上另一头",IF(AND($L3311="内部转账",$M3311=$C3311),"※对方账户跟本账户是同一个",IF(AND($L3311&lt;&gt;"内部转账",$M3311&lt;&gt;""),"△填了对方账户，但类别不是内部转账",IF($H3311&lt;0,"△这一笔之后该账户余额成负数了，核一下",""))))))))))))</f>
        <v/>
      </c>
    </row>
    <row r="3312">
      <c r="A3312" s="17">
        <f>IF($C3312="","",COUNTA($C$5:$C3312))</f>
        <v/>
      </c>
      <c r="B3312" s="20" t="n"/>
      <c r="C3312" s="18" t="n"/>
      <c r="D3312" s="18" t="n"/>
      <c r="E3312" s="26" t="n"/>
      <c r="F3312" s="19" t="n"/>
      <c r="G3312" s="19" t="n"/>
      <c r="H3312" s="27">
        <f>IF($C3312="","",ROUND(SUMIF(账户表,$C3312,账户期初)+SUMIFS($F$5:F3312,$C$5:C3312,$C3312)-SUMIFS($G$5:G3312,$C$5:C3312,$C3312),2))</f>
        <v/>
      </c>
      <c r="I3312" s="18" t="n"/>
      <c r="J3312" s="18" t="n"/>
      <c r="K3312" s="28">
        <f>IF($B3312="","",--TEXT($B3312,"yyyymm"))</f>
        <v/>
      </c>
      <c r="L3312" s="29">
        <f>IF($D3312="","",IFERROR(INDEX(类别属性,MATCH($D3312,类别表,0)),""))</f>
        <v/>
      </c>
      <c r="M3312" s="18" t="n"/>
      <c r="N3312" s="18" t="n"/>
      <c r="O3312" s="26" t="n"/>
      <c r="P3312" s="21">
        <f>IF($C3312="","",IF(ISNA(MATCH($C3312,账户表,0)),"※这个账户不在【基础资料】的账户档案里",IF($B3312="","※没填日期，这一笔不会进任何月份的报表",IF(AND($F3312&lt;&gt;"",$G3312&lt;&gt;""),"※收入和支出不能同时填",IF(AND(N($F3312)=0,N($G3312)=0),"※收入和支出都没填",IF(OR(N($F3312)&lt;0,N($G3312)&lt;0),"※金额不能填负数，方向反了就换一列填",IF($D3312="","※没填收支类别，分类报表会漏掉这一笔",IF(ISNA(MATCH($D3312,类别表,0)),"※收支类别不在【基础资料】的清单里",IF(AND($L3312="内部转账",$M3312=""),"△内部转账要在「对方账户」写上另一头",IF(AND($L3312="内部转账",$M3312=$C3312),"※对方账户跟本账户是同一个",IF(AND($L3312&lt;&gt;"内部转账",$M3312&lt;&gt;""),"△填了对方账户，但类别不是内部转账",IF($H3312&lt;0,"△这一笔之后该账户余额成负数了，核一下",""))))))))))))</f>
        <v/>
      </c>
    </row>
    <row r="3313">
      <c r="A3313" s="17">
        <f>IF($C3313="","",COUNTA($C$5:$C3313))</f>
        <v/>
      </c>
      <c r="B3313" s="20" t="n"/>
      <c r="C3313" s="18" t="n"/>
      <c r="D3313" s="18" t="n"/>
      <c r="E3313" s="26" t="n"/>
      <c r="F3313" s="19" t="n"/>
      <c r="G3313" s="19" t="n"/>
      <c r="H3313" s="27">
        <f>IF($C3313="","",ROUND(SUMIF(账户表,$C3313,账户期初)+SUMIFS($F$5:F3313,$C$5:C3313,$C3313)-SUMIFS($G$5:G3313,$C$5:C3313,$C3313),2))</f>
        <v/>
      </c>
      <c r="I3313" s="18" t="n"/>
      <c r="J3313" s="18" t="n"/>
      <c r="K3313" s="28">
        <f>IF($B3313="","",--TEXT($B3313,"yyyymm"))</f>
        <v/>
      </c>
      <c r="L3313" s="29">
        <f>IF($D3313="","",IFERROR(INDEX(类别属性,MATCH($D3313,类别表,0)),""))</f>
        <v/>
      </c>
      <c r="M3313" s="18" t="n"/>
      <c r="N3313" s="18" t="n"/>
      <c r="O3313" s="26" t="n"/>
      <c r="P3313" s="21">
        <f>IF($C3313="","",IF(ISNA(MATCH($C3313,账户表,0)),"※这个账户不在【基础资料】的账户档案里",IF($B3313="","※没填日期，这一笔不会进任何月份的报表",IF(AND($F3313&lt;&gt;"",$G3313&lt;&gt;""),"※收入和支出不能同时填",IF(AND(N($F3313)=0,N($G3313)=0),"※收入和支出都没填",IF(OR(N($F3313)&lt;0,N($G3313)&lt;0),"※金额不能填负数，方向反了就换一列填",IF($D3313="","※没填收支类别，分类报表会漏掉这一笔",IF(ISNA(MATCH($D3313,类别表,0)),"※收支类别不在【基础资料】的清单里",IF(AND($L3313="内部转账",$M3313=""),"△内部转账要在「对方账户」写上另一头",IF(AND($L3313="内部转账",$M3313=$C3313),"※对方账户跟本账户是同一个",IF(AND($L3313&lt;&gt;"内部转账",$M3313&lt;&gt;""),"△填了对方账户，但类别不是内部转账",IF($H3313&lt;0,"△这一笔之后该账户余额成负数了，核一下",""))))))))))))</f>
        <v/>
      </c>
    </row>
    <row r="3314">
      <c r="A3314" s="17">
        <f>IF($C3314="","",COUNTA($C$5:$C3314))</f>
        <v/>
      </c>
      <c r="B3314" s="20" t="n"/>
      <c r="C3314" s="18" t="n"/>
      <c r="D3314" s="18" t="n"/>
      <c r="E3314" s="26" t="n"/>
      <c r="F3314" s="19" t="n"/>
      <c r="G3314" s="19" t="n"/>
      <c r="H3314" s="27">
        <f>IF($C3314="","",ROUND(SUMIF(账户表,$C3314,账户期初)+SUMIFS($F$5:F3314,$C$5:C3314,$C3314)-SUMIFS($G$5:G3314,$C$5:C3314,$C3314),2))</f>
        <v/>
      </c>
      <c r="I3314" s="18" t="n"/>
      <c r="J3314" s="18" t="n"/>
      <c r="K3314" s="28">
        <f>IF($B3314="","",--TEXT($B3314,"yyyymm"))</f>
        <v/>
      </c>
      <c r="L3314" s="29">
        <f>IF($D3314="","",IFERROR(INDEX(类别属性,MATCH($D3314,类别表,0)),""))</f>
        <v/>
      </c>
      <c r="M3314" s="18" t="n"/>
      <c r="N3314" s="18" t="n"/>
      <c r="O3314" s="26" t="n"/>
      <c r="P3314" s="21">
        <f>IF($C3314="","",IF(ISNA(MATCH($C3314,账户表,0)),"※这个账户不在【基础资料】的账户档案里",IF($B3314="","※没填日期，这一笔不会进任何月份的报表",IF(AND($F3314&lt;&gt;"",$G3314&lt;&gt;""),"※收入和支出不能同时填",IF(AND(N($F3314)=0,N($G3314)=0),"※收入和支出都没填",IF(OR(N($F3314)&lt;0,N($G3314)&lt;0),"※金额不能填负数，方向反了就换一列填",IF($D3314="","※没填收支类别，分类报表会漏掉这一笔",IF(ISNA(MATCH($D3314,类别表,0)),"※收支类别不在【基础资料】的清单里",IF(AND($L3314="内部转账",$M3314=""),"△内部转账要在「对方账户」写上另一头",IF(AND($L3314="内部转账",$M3314=$C3314),"※对方账户跟本账户是同一个",IF(AND($L3314&lt;&gt;"内部转账",$M3314&lt;&gt;""),"△填了对方账户，但类别不是内部转账",IF($H3314&lt;0,"△这一笔之后该账户余额成负数了，核一下",""))))))))))))</f>
        <v/>
      </c>
    </row>
    <row r="3315">
      <c r="A3315" s="17">
        <f>IF($C3315="","",COUNTA($C$5:$C3315))</f>
        <v/>
      </c>
      <c r="B3315" s="20" t="n"/>
      <c r="C3315" s="18" t="n"/>
      <c r="D3315" s="18" t="n"/>
      <c r="E3315" s="26" t="n"/>
      <c r="F3315" s="19" t="n"/>
      <c r="G3315" s="19" t="n"/>
      <c r="H3315" s="27">
        <f>IF($C3315="","",ROUND(SUMIF(账户表,$C3315,账户期初)+SUMIFS($F$5:F3315,$C$5:C3315,$C3315)-SUMIFS($G$5:G3315,$C$5:C3315,$C3315),2))</f>
        <v/>
      </c>
      <c r="I3315" s="18" t="n"/>
      <c r="J3315" s="18" t="n"/>
      <c r="K3315" s="28">
        <f>IF($B3315="","",--TEXT($B3315,"yyyymm"))</f>
        <v/>
      </c>
      <c r="L3315" s="29">
        <f>IF($D3315="","",IFERROR(INDEX(类别属性,MATCH($D3315,类别表,0)),""))</f>
        <v/>
      </c>
      <c r="M3315" s="18" t="n"/>
      <c r="N3315" s="18" t="n"/>
      <c r="O3315" s="26" t="n"/>
      <c r="P3315" s="21">
        <f>IF($C3315="","",IF(ISNA(MATCH($C3315,账户表,0)),"※这个账户不在【基础资料】的账户档案里",IF($B3315="","※没填日期，这一笔不会进任何月份的报表",IF(AND($F3315&lt;&gt;"",$G3315&lt;&gt;""),"※收入和支出不能同时填",IF(AND(N($F3315)=0,N($G3315)=0),"※收入和支出都没填",IF(OR(N($F3315)&lt;0,N($G3315)&lt;0),"※金额不能填负数，方向反了就换一列填",IF($D3315="","※没填收支类别，分类报表会漏掉这一笔",IF(ISNA(MATCH($D3315,类别表,0)),"※收支类别不在【基础资料】的清单里",IF(AND($L3315="内部转账",$M3315=""),"△内部转账要在「对方账户」写上另一头",IF(AND($L3315="内部转账",$M3315=$C3315),"※对方账户跟本账户是同一个",IF(AND($L3315&lt;&gt;"内部转账",$M3315&lt;&gt;""),"△填了对方账户，但类别不是内部转账",IF($H3315&lt;0,"△这一笔之后该账户余额成负数了，核一下",""))))))))))))</f>
        <v/>
      </c>
    </row>
    <row r="3316">
      <c r="A3316" s="17">
        <f>IF($C3316="","",COUNTA($C$5:$C3316))</f>
        <v/>
      </c>
      <c r="B3316" s="20" t="n"/>
      <c r="C3316" s="18" t="n"/>
      <c r="D3316" s="18" t="n"/>
      <c r="E3316" s="26" t="n"/>
      <c r="F3316" s="19" t="n"/>
      <c r="G3316" s="19" t="n"/>
      <c r="H3316" s="27">
        <f>IF($C3316="","",ROUND(SUMIF(账户表,$C3316,账户期初)+SUMIFS($F$5:F3316,$C$5:C3316,$C3316)-SUMIFS($G$5:G3316,$C$5:C3316,$C3316),2))</f>
        <v/>
      </c>
      <c r="I3316" s="18" t="n"/>
      <c r="J3316" s="18" t="n"/>
      <c r="K3316" s="28">
        <f>IF($B3316="","",--TEXT($B3316,"yyyymm"))</f>
        <v/>
      </c>
      <c r="L3316" s="29">
        <f>IF($D3316="","",IFERROR(INDEX(类别属性,MATCH($D3316,类别表,0)),""))</f>
        <v/>
      </c>
      <c r="M3316" s="18" t="n"/>
      <c r="N3316" s="18" t="n"/>
      <c r="O3316" s="26" t="n"/>
      <c r="P3316" s="21">
        <f>IF($C3316="","",IF(ISNA(MATCH($C3316,账户表,0)),"※这个账户不在【基础资料】的账户档案里",IF($B3316="","※没填日期，这一笔不会进任何月份的报表",IF(AND($F3316&lt;&gt;"",$G3316&lt;&gt;""),"※收入和支出不能同时填",IF(AND(N($F3316)=0,N($G3316)=0),"※收入和支出都没填",IF(OR(N($F3316)&lt;0,N($G3316)&lt;0),"※金额不能填负数，方向反了就换一列填",IF($D3316="","※没填收支类别，分类报表会漏掉这一笔",IF(ISNA(MATCH($D3316,类别表,0)),"※收支类别不在【基础资料】的清单里",IF(AND($L3316="内部转账",$M3316=""),"△内部转账要在「对方账户」写上另一头",IF(AND($L3316="内部转账",$M3316=$C3316),"※对方账户跟本账户是同一个",IF(AND($L3316&lt;&gt;"内部转账",$M3316&lt;&gt;""),"△填了对方账户，但类别不是内部转账",IF($H3316&lt;0,"△这一笔之后该账户余额成负数了，核一下",""))))))))))))</f>
        <v/>
      </c>
    </row>
    <row r="3317">
      <c r="A3317" s="17">
        <f>IF($C3317="","",COUNTA($C$5:$C3317))</f>
        <v/>
      </c>
      <c r="B3317" s="20" t="n"/>
      <c r="C3317" s="18" t="n"/>
      <c r="D3317" s="18" t="n"/>
      <c r="E3317" s="26" t="n"/>
      <c r="F3317" s="19" t="n"/>
      <c r="G3317" s="19" t="n"/>
      <c r="H3317" s="27">
        <f>IF($C3317="","",ROUND(SUMIF(账户表,$C3317,账户期初)+SUMIFS($F$5:F3317,$C$5:C3317,$C3317)-SUMIFS($G$5:G3317,$C$5:C3317,$C3317),2))</f>
        <v/>
      </c>
      <c r="I3317" s="18" t="n"/>
      <c r="J3317" s="18" t="n"/>
      <c r="K3317" s="28">
        <f>IF($B3317="","",--TEXT($B3317,"yyyymm"))</f>
        <v/>
      </c>
      <c r="L3317" s="29">
        <f>IF($D3317="","",IFERROR(INDEX(类别属性,MATCH($D3317,类别表,0)),""))</f>
        <v/>
      </c>
      <c r="M3317" s="18" t="n"/>
      <c r="N3317" s="18" t="n"/>
      <c r="O3317" s="26" t="n"/>
      <c r="P3317" s="21">
        <f>IF($C3317="","",IF(ISNA(MATCH($C3317,账户表,0)),"※这个账户不在【基础资料】的账户档案里",IF($B3317="","※没填日期，这一笔不会进任何月份的报表",IF(AND($F3317&lt;&gt;"",$G3317&lt;&gt;""),"※收入和支出不能同时填",IF(AND(N($F3317)=0,N($G3317)=0),"※收入和支出都没填",IF(OR(N($F3317)&lt;0,N($G3317)&lt;0),"※金额不能填负数，方向反了就换一列填",IF($D3317="","※没填收支类别，分类报表会漏掉这一笔",IF(ISNA(MATCH($D3317,类别表,0)),"※收支类别不在【基础资料】的清单里",IF(AND($L3317="内部转账",$M3317=""),"△内部转账要在「对方账户」写上另一头",IF(AND($L3317="内部转账",$M3317=$C3317),"※对方账户跟本账户是同一个",IF(AND($L3317&lt;&gt;"内部转账",$M3317&lt;&gt;""),"△填了对方账户，但类别不是内部转账",IF($H3317&lt;0,"△这一笔之后该账户余额成负数了，核一下",""))))))))))))</f>
        <v/>
      </c>
    </row>
    <row r="3318">
      <c r="A3318" s="17">
        <f>IF($C3318="","",COUNTA($C$5:$C3318))</f>
        <v/>
      </c>
      <c r="B3318" s="20" t="n"/>
      <c r="C3318" s="18" t="n"/>
      <c r="D3318" s="18" t="n"/>
      <c r="E3318" s="26" t="n"/>
      <c r="F3318" s="19" t="n"/>
      <c r="G3318" s="19" t="n"/>
      <c r="H3318" s="27">
        <f>IF($C3318="","",ROUND(SUMIF(账户表,$C3318,账户期初)+SUMIFS($F$5:F3318,$C$5:C3318,$C3318)-SUMIFS($G$5:G3318,$C$5:C3318,$C3318),2))</f>
        <v/>
      </c>
      <c r="I3318" s="18" t="n"/>
      <c r="J3318" s="18" t="n"/>
      <c r="K3318" s="28">
        <f>IF($B3318="","",--TEXT($B3318,"yyyymm"))</f>
        <v/>
      </c>
      <c r="L3318" s="29">
        <f>IF($D3318="","",IFERROR(INDEX(类别属性,MATCH($D3318,类别表,0)),""))</f>
        <v/>
      </c>
      <c r="M3318" s="18" t="n"/>
      <c r="N3318" s="18" t="n"/>
      <c r="O3318" s="26" t="n"/>
      <c r="P3318" s="21">
        <f>IF($C3318="","",IF(ISNA(MATCH($C3318,账户表,0)),"※这个账户不在【基础资料】的账户档案里",IF($B3318="","※没填日期，这一笔不会进任何月份的报表",IF(AND($F3318&lt;&gt;"",$G3318&lt;&gt;""),"※收入和支出不能同时填",IF(AND(N($F3318)=0,N($G3318)=0),"※收入和支出都没填",IF(OR(N($F3318)&lt;0,N($G3318)&lt;0),"※金额不能填负数，方向反了就换一列填",IF($D3318="","※没填收支类别，分类报表会漏掉这一笔",IF(ISNA(MATCH($D3318,类别表,0)),"※收支类别不在【基础资料】的清单里",IF(AND($L3318="内部转账",$M3318=""),"△内部转账要在「对方账户」写上另一头",IF(AND($L3318="内部转账",$M3318=$C3318),"※对方账户跟本账户是同一个",IF(AND($L3318&lt;&gt;"内部转账",$M3318&lt;&gt;""),"△填了对方账户，但类别不是内部转账",IF($H3318&lt;0,"△这一笔之后该账户余额成负数了，核一下",""))))))))))))</f>
        <v/>
      </c>
    </row>
    <row r="3319">
      <c r="A3319" s="17">
        <f>IF($C3319="","",COUNTA($C$5:$C3319))</f>
        <v/>
      </c>
      <c r="B3319" s="20" t="n"/>
      <c r="C3319" s="18" t="n"/>
      <c r="D3319" s="18" t="n"/>
      <c r="E3319" s="26" t="n"/>
      <c r="F3319" s="19" t="n"/>
      <c r="G3319" s="19" t="n"/>
      <c r="H3319" s="27">
        <f>IF($C3319="","",ROUND(SUMIF(账户表,$C3319,账户期初)+SUMIFS($F$5:F3319,$C$5:C3319,$C3319)-SUMIFS($G$5:G3319,$C$5:C3319,$C3319),2))</f>
        <v/>
      </c>
      <c r="I3319" s="18" t="n"/>
      <c r="J3319" s="18" t="n"/>
      <c r="K3319" s="28">
        <f>IF($B3319="","",--TEXT($B3319,"yyyymm"))</f>
        <v/>
      </c>
      <c r="L3319" s="29">
        <f>IF($D3319="","",IFERROR(INDEX(类别属性,MATCH($D3319,类别表,0)),""))</f>
        <v/>
      </c>
      <c r="M3319" s="18" t="n"/>
      <c r="N3319" s="18" t="n"/>
      <c r="O3319" s="26" t="n"/>
      <c r="P3319" s="21">
        <f>IF($C3319="","",IF(ISNA(MATCH($C3319,账户表,0)),"※这个账户不在【基础资料】的账户档案里",IF($B3319="","※没填日期，这一笔不会进任何月份的报表",IF(AND($F3319&lt;&gt;"",$G3319&lt;&gt;""),"※收入和支出不能同时填",IF(AND(N($F3319)=0,N($G3319)=0),"※收入和支出都没填",IF(OR(N($F3319)&lt;0,N($G3319)&lt;0),"※金额不能填负数，方向反了就换一列填",IF($D3319="","※没填收支类别，分类报表会漏掉这一笔",IF(ISNA(MATCH($D3319,类别表,0)),"※收支类别不在【基础资料】的清单里",IF(AND($L3319="内部转账",$M3319=""),"△内部转账要在「对方账户」写上另一头",IF(AND($L3319="内部转账",$M3319=$C3319),"※对方账户跟本账户是同一个",IF(AND($L3319&lt;&gt;"内部转账",$M3319&lt;&gt;""),"△填了对方账户，但类别不是内部转账",IF($H3319&lt;0,"△这一笔之后该账户余额成负数了，核一下",""))))))))))))</f>
        <v/>
      </c>
    </row>
    <row r="3320">
      <c r="A3320" s="17">
        <f>IF($C3320="","",COUNTA($C$5:$C3320))</f>
        <v/>
      </c>
      <c r="B3320" s="20" t="n"/>
      <c r="C3320" s="18" t="n"/>
      <c r="D3320" s="18" t="n"/>
      <c r="E3320" s="26" t="n"/>
      <c r="F3320" s="19" t="n"/>
      <c r="G3320" s="19" t="n"/>
      <c r="H3320" s="27">
        <f>IF($C3320="","",ROUND(SUMIF(账户表,$C3320,账户期初)+SUMIFS($F$5:F3320,$C$5:C3320,$C3320)-SUMIFS($G$5:G3320,$C$5:C3320,$C3320),2))</f>
        <v/>
      </c>
      <c r="I3320" s="18" t="n"/>
      <c r="J3320" s="18" t="n"/>
      <c r="K3320" s="28">
        <f>IF($B3320="","",--TEXT($B3320,"yyyymm"))</f>
        <v/>
      </c>
      <c r="L3320" s="29">
        <f>IF($D3320="","",IFERROR(INDEX(类别属性,MATCH($D3320,类别表,0)),""))</f>
        <v/>
      </c>
      <c r="M3320" s="18" t="n"/>
      <c r="N3320" s="18" t="n"/>
      <c r="O3320" s="26" t="n"/>
      <c r="P3320" s="21">
        <f>IF($C3320="","",IF(ISNA(MATCH($C3320,账户表,0)),"※这个账户不在【基础资料】的账户档案里",IF($B3320="","※没填日期，这一笔不会进任何月份的报表",IF(AND($F3320&lt;&gt;"",$G3320&lt;&gt;""),"※收入和支出不能同时填",IF(AND(N($F3320)=0,N($G3320)=0),"※收入和支出都没填",IF(OR(N($F3320)&lt;0,N($G3320)&lt;0),"※金额不能填负数，方向反了就换一列填",IF($D3320="","※没填收支类别，分类报表会漏掉这一笔",IF(ISNA(MATCH($D3320,类别表,0)),"※收支类别不在【基础资料】的清单里",IF(AND($L3320="内部转账",$M3320=""),"△内部转账要在「对方账户」写上另一头",IF(AND($L3320="内部转账",$M3320=$C3320),"※对方账户跟本账户是同一个",IF(AND($L3320&lt;&gt;"内部转账",$M3320&lt;&gt;""),"△填了对方账户，但类别不是内部转账",IF($H3320&lt;0,"△这一笔之后该账户余额成负数了，核一下",""))))))))))))</f>
        <v/>
      </c>
    </row>
    <row r="3321">
      <c r="A3321" s="17">
        <f>IF($C3321="","",COUNTA($C$5:$C3321))</f>
        <v/>
      </c>
      <c r="B3321" s="20" t="n"/>
      <c r="C3321" s="18" t="n"/>
      <c r="D3321" s="18" t="n"/>
      <c r="E3321" s="26" t="n"/>
      <c r="F3321" s="19" t="n"/>
      <c r="G3321" s="19" t="n"/>
      <c r="H3321" s="27">
        <f>IF($C3321="","",ROUND(SUMIF(账户表,$C3321,账户期初)+SUMIFS($F$5:F3321,$C$5:C3321,$C3321)-SUMIFS($G$5:G3321,$C$5:C3321,$C3321),2))</f>
        <v/>
      </c>
      <c r="I3321" s="18" t="n"/>
      <c r="J3321" s="18" t="n"/>
      <c r="K3321" s="28">
        <f>IF($B3321="","",--TEXT($B3321,"yyyymm"))</f>
        <v/>
      </c>
      <c r="L3321" s="29">
        <f>IF($D3321="","",IFERROR(INDEX(类别属性,MATCH($D3321,类别表,0)),""))</f>
        <v/>
      </c>
      <c r="M3321" s="18" t="n"/>
      <c r="N3321" s="18" t="n"/>
      <c r="O3321" s="26" t="n"/>
      <c r="P3321" s="21">
        <f>IF($C3321="","",IF(ISNA(MATCH($C3321,账户表,0)),"※这个账户不在【基础资料】的账户档案里",IF($B3321="","※没填日期，这一笔不会进任何月份的报表",IF(AND($F3321&lt;&gt;"",$G3321&lt;&gt;""),"※收入和支出不能同时填",IF(AND(N($F3321)=0,N($G3321)=0),"※收入和支出都没填",IF(OR(N($F3321)&lt;0,N($G3321)&lt;0),"※金额不能填负数，方向反了就换一列填",IF($D3321="","※没填收支类别，分类报表会漏掉这一笔",IF(ISNA(MATCH($D3321,类别表,0)),"※收支类别不在【基础资料】的清单里",IF(AND($L3321="内部转账",$M3321=""),"△内部转账要在「对方账户」写上另一头",IF(AND($L3321="内部转账",$M3321=$C3321),"※对方账户跟本账户是同一个",IF(AND($L3321&lt;&gt;"内部转账",$M3321&lt;&gt;""),"△填了对方账户，但类别不是内部转账",IF($H3321&lt;0,"△这一笔之后该账户余额成负数了，核一下",""))))))))))))</f>
        <v/>
      </c>
    </row>
    <row r="3322">
      <c r="A3322" s="17">
        <f>IF($C3322="","",COUNTA($C$5:$C3322))</f>
        <v/>
      </c>
      <c r="B3322" s="20" t="n"/>
      <c r="C3322" s="18" t="n"/>
      <c r="D3322" s="18" t="n"/>
      <c r="E3322" s="26" t="n"/>
      <c r="F3322" s="19" t="n"/>
      <c r="G3322" s="19" t="n"/>
      <c r="H3322" s="27">
        <f>IF($C3322="","",ROUND(SUMIF(账户表,$C3322,账户期初)+SUMIFS($F$5:F3322,$C$5:C3322,$C3322)-SUMIFS($G$5:G3322,$C$5:C3322,$C3322),2))</f>
        <v/>
      </c>
      <c r="I3322" s="18" t="n"/>
      <c r="J3322" s="18" t="n"/>
      <c r="K3322" s="28">
        <f>IF($B3322="","",--TEXT($B3322,"yyyymm"))</f>
        <v/>
      </c>
      <c r="L3322" s="29">
        <f>IF($D3322="","",IFERROR(INDEX(类别属性,MATCH($D3322,类别表,0)),""))</f>
        <v/>
      </c>
      <c r="M3322" s="18" t="n"/>
      <c r="N3322" s="18" t="n"/>
      <c r="O3322" s="26" t="n"/>
      <c r="P3322" s="21">
        <f>IF($C3322="","",IF(ISNA(MATCH($C3322,账户表,0)),"※这个账户不在【基础资料】的账户档案里",IF($B3322="","※没填日期，这一笔不会进任何月份的报表",IF(AND($F3322&lt;&gt;"",$G3322&lt;&gt;""),"※收入和支出不能同时填",IF(AND(N($F3322)=0,N($G3322)=0),"※收入和支出都没填",IF(OR(N($F3322)&lt;0,N($G3322)&lt;0),"※金额不能填负数，方向反了就换一列填",IF($D3322="","※没填收支类别，分类报表会漏掉这一笔",IF(ISNA(MATCH($D3322,类别表,0)),"※收支类别不在【基础资料】的清单里",IF(AND($L3322="内部转账",$M3322=""),"△内部转账要在「对方账户」写上另一头",IF(AND($L3322="内部转账",$M3322=$C3322),"※对方账户跟本账户是同一个",IF(AND($L3322&lt;&gt;"内部转账",$M3322&lt;&gt;""),"△填了对方账户，但类别不是内部转账",IF($H3322&lt;0,"△这一笔之后该账户余额成负数了，核一下",""))))))))))))</f>
        <v/>
      </c>
    </row>
    <row r="3323">
      <c r="A3323" s="17">
        <f>IF($C3323="","",COUNTA($C$5:$C3323))</f>
        <v/>
      </c>
      <c r="B3323" s="20" t="n"/>
      <c r="C3323" s="18" t="n"/>
      <c r="D3323" s="18" t="n"/>
      <c r="E3323" s="26" t="n"/>
      <c r="F3323" s="19" t="n"/>
      <c r="G3323" s="19" t="n"/>
      <c r="H3323" s="27">
        <f>IF($C3323="","",ROUND(SUMIF(账户表,$C3323,账户期初)+SUMIFS($F$5:F3323,$C$5:C3323,$C3323)-SUMIFS($G$5:G3323,$C$5:C3323,$C3323),2))</f>
        <v/>
      </c>
      <c r="I3323" s="18" t="n"/>
      <c r="J3323" s="18" t="n"/>
      <c r="K3323" s="28">
        <f>IF($B3323="","",--TEXT($B3323,"yyyymm"))</f>
        <v/>
      </c>
      <c r="L3323" s="29">
        <f>IF($D3323="","",IFERROR(INDEX(类别属性,MATCH($D3323,类别表,0)),""))</f>
        <v/>
      </c>
      <c r="M3323" s="18" t="n"/>
      <c r="N3323" s="18" t="n"/>
      <c r="O3323" s="26" t="n"/>
      <c r="P3323" s="21">
        <f>IF($C3323="","",IF(ISNA(MATCH($C3323,账户表,0)),"※这个账户不在【基础资料】的账户档案里",IF($B3323="","※没填日期，这一笔不会进任何月份的报表",IF(AND($F3323&lt;&gt;"",$G3323&lt;&gt;""),"※收入和支出不能同时填",IF(AND(N($F3323)=0,N($G3323)=0),"※收入和支出都没填",IF(OR(N($F3323)&lt;0,N($G3323)&lt;0),"※金额不能填负数，方向反了就换一列填",IF($D3323="","※没填收支类别，分类报表会漏掉这一笔",IF(ISNA(MATCH($D3323,类别表,0)),"※收支类别不在【基础资料】的清单里",IF(AND($L3323="内部转账",$M3323=""),"△内部转账要在「对方账户」写上另一头",IF(AND($L3323="内部转账",$M3323=$C3323),"※对方账户跟本账户是同一个",IF(AND($L3323&lt;&gt;"内部转账",$M3323&lt;&gt;""),"△填了对方账户，但类别不是内部转账",IF($H3323&lt;0,"△这一笔之后该账户余额成负数了，核一下",""))))))))))))</f>
        <v/>
      </c>
    </row>
    <row r="3324">
      <c r="A3324" s="17">
        <f>IF($C3324="","",COUNTA($C$5:$C3324))</f>
        <v/>
      </c>
      <c r="B3324" s="20" t="n"/>
      <c r="C3324" s="18" t="n"/>
      <c r="D3324" s="18" t="n"/>
      <c r="E3324" s="26" t="n"/>
      <c r="F3324" s="19" t="n"/>
      <c r="G3324" s="19" t="n"/>
      <c r="H3324" s="27">
        <f>IF($C3324="","",ROUND(SUMIF(账户表,$C3324,账户期初)+SUMIFS($F$5:F3324,$C$5:C3324,$C3324)-SUMIFS($G$5:G3324,$C$5:C3324,$C3324),2))</f>
        <v/>
      </c>
      <c r="I3324" s="18" t="n"/>
      <c r="J3324" s="18" t="n"/>
      <c r="K3324" s="28">
        <f>IF($B3324="","",--TEXT($B3324,"yyyymm"))</f>
        <v/>
      </c>
      <c r="L3324" s="29">
        <f>IF($D3324="","",IFERROR(INDEX(类别属性,MATCH($D3324,类别表,0)),""))</f>
        <v/>
      </c>
      <c r="M3324" s="18" t="n"/>
      <c r="N3324" s="18" t="n"/>
      <c r="O3324" s="26" t="n"/>
      <c r="P3324" s="21">
        <f>IF($C3324="","",IF(ISNA(MATCH($C3324,账户表,0)),"※这个账户不在【基础资料】的账户档案里",IF($B3324="","※没填日期，这一笔不会进任何月份的报表",IF(AND($F3324&lt;&gt;"",$G3324&lt;&gt;""),"※收入和支出不能同时填",IF(AND(N($F3324)=0,N($G3324)=0),"※收入和支出都没填",IF(OR(N($F3324)&lt;0,N($G3324)&lt;0),"※金额不能填负数，方向反了就换一列填",IF($D3324="","※没填收支类别，分类报表会漏掉这一笔",IF(ISNA(MATCH($D3324,类别表,0)),"※收支类别不在【基础资料】的清单里",IF(AND($L3324="内部转账",$M3324=""),"△内部转账要在「对方账户」写上另一头",IF(AND($L3324="内部转账",$M3324=$C3324),"※对方账户跟本账户是同一个",IF(AND($L3324&lt;&gt;"内部转账",$M3324&lt;&gt;""),"△填了对方账户，但类别不是内部转账",IF($H3324&lt;0,"△这一笔之后该账户余额成负数了，核一下",""))))))))))))</f>
        <v/>
      </c>
    </row>
    <row r="3325">
      <c r="A3325" s="17">
        <f>IF($C3325="","",COUNTA($C$5:$C3325))</f>
        <v/>
      </c>
      <c r="B3325" s="20" t="n"/>
      <c r="C3325" s="18" t="n"/>
      <c r="D3325" s="18" t="n"/>
      <c r="E3325" s="26" t="n"/>
      <c r="F3325" s="19" t="n"/>
      <c r="G3325" s="19" t="n"/>
      <c r="H3325" s="27">
        <f>IF($C3325="","",ROUND(SUMIF(账户表,$C3325,账户期初)+SUMIFS($F$5:F3325,$C$5:C3325,$C3325)-SUMIFS($G$5:G3325,$C$5:C3325,$C3325),2))</f>
        <v/>
      </c>
      <c r="I3325" s="18" t="n"/>
      <c r="J3325" s="18" t="n"/>
      <c r="K3325" s="28">
        <f>IF($B3325="","",--TEXT($B3325,"yyyymm"))</f>
        <v/>
      </c>
      <c r="L3325" s="29">
        <f>IF($D3325="","",IFERROR(INDEX(类别属性,MATCH($D3325,类别表,0)),""))</f>
        <v/>
      </c>
      <c r="M3325" s="18" t="n"/>
      <c r="N3325" s="18" t="n"/>
      <c r="O3325" s="26" t="n"/>
      <c r="P3325" s="21">
        <f>IF($C3325="","",IF(ISNA(MATCH($C3325,账户表,0)),"※这个账户不在【基础资料】的账户档案里",IF($B3325="","※没填日期，这一笔不会进任何月份的报表",IF(AND($F3325&lt;&gt;"",$G3325&lt;&gt;""),"※收入和支出不能同时填",IF(AND(N($F3325)=0,N($G3325)=0),"※收入和支出都没填",IF(OR(N($F3325)&lt;0,N($G3325)&lt;0),"※金额不能填负数，方向反了就换一列填",IF($D3325="","※没填收支类别，分类报表会漏掉这一笔",IF(ISNA(MATCH($D3325,类别表,0)),"※收支类别不在【基础资料】的清单里",IF(AND($L3325="内部转账",$M3325=""),"△内部转账要在「对方账户」写上另一头",IF(AND($L3325="内部转账",$M3325=$C3325),"※对方账户跟本账户是同一个",IF(AND($L3325&lt;&gt;"内部转账",$M3325&lt;&gt;""),"△填了对方账户，但类别不是内部转账",IF($H3325&lt;0,"△这一笔之后该账户余额成负数了，核一下",""))))))))))))</f>
        <v/>
      </c>
    </row>
    <row r="3326">
      <c r="A3326" s="17">
        <f>IF($C3326="","",COUNTA($C$5:$C3326))</f>
        <v/>
      </c>
      <c r="B3326" s="20" t="n"/>
      <c r="C3326" s="18" t="n"/>
      <c r="D3326" s="18" t="n"/>
      <c r="E3326" s="26" t="n"/>
      <c r="F3326" s="19" t="n"/>
      <c r="G3326" s="19" t="n"/>
      <c r="H3326" s="27">
        <f>IF($C3326="","",ROUND(SUMIF(账户表,$C3326,账户期初)+SUMIFS($F$5:F3326,$C$5:C3326,$C3326)-SUMIFS($G$5:G3326,$C$5:C3326,$C3326),2))</f>
        <v/>
      </c>
      <c r="I3326" s="18" t="n"/>
      <c r="J3326" s="18" t="n"/>
      <c r="K3326" s="28">
        <f>IF($B3326="","",--TEXT($B3326,"yyyymm"))</f>
        <v/>
      </c>
      <c r="L3326" s="29">
        <f>IF($D3326="","",IFERROR(INDEX(类别属性,MATCH($D3326,类别表,0)),""))</f>
        <v/>
      </c>
      <c r="M3326" s="18" t="n"/>
      <c r="N3326" s="18" t="n"/>
      <c r="O3326" s="26" t="n"/>
      <c r="P3326" s="21">
        <f>IF($C3326="","",IF(ISNA(MATCH($C3326,账户表,0)),"※这个账户不在【基础资料】的账户档案里",IF($B3326="","※没填日期，这一笔不会进任何月份的报表",IF(AND($F3326&lt;&gt;"",$G3326&lt;&gt;""),"※收入和支出不能同时填",IF(AND(N($F3326)=0,N($G3326)=0),"※收入和支出都没填",IF(OR(N($F3326)&lt;0,N($G3326)&lt;0),"※金额不能填负数，方向反了就换一列填",IF($D3326="","※没填收支类别，分类报表会漏掉这一笔",IF(ISNA(MATCH($D3326,类别表,0)),"※收支类别不在【基础资料】的清单里",IF(AND($L3326="内部转账",$M3326=""),"△内部转账要在「对方账户」写上另一头",IF(AND($L3326="内部转账",$M3326=$C3326),"※对方账户跟本账户是同一个",IF(AND($L3326&lt;&gt;"内部转账",$M3326&lt;&gt;""),"△填了对方账户，但类别不是内部转账",IF($H3326&lt;0,"△这一笔之后该账户余额成负数了，核一下",""))))))))))))</f>
        <v/>
      </c>
    </row>
    <row r="3327">
      <c r="A3327" s="17">
        <f>IF($C3327="","",COUNTA($C$5:$C3327))</f>
        <v/>
      </c>
      <c r="B3327" s="20" t="n"/>
      <c r="C3327" s="18" t="n"/>
      <c r="D3327" s="18" t="n"/>
      <c r="E3327" s="26" t="n"/>
      <c r="F3327" s="19" t="n"/>
      <c r="G3327" s="19" t="n"/>
      <c r="H3327" s="27">
        <f>IF($C3327="","",ROUND(SUMIF(账户表,$C3327,账户期初)+SUMIFS($F$5:F3327,$C$5:C3327,$C3327)-SUMIFS($G$5:G3327,$C$5:C3327,$C3327),2))</f>
        <v/>
      </c>
      <c r="I3327" s="18" t="n"/>
      <c r="J3327" s="18" t="n"/>
      <c r="K3327" s="28">
        <f>IF($B3327="","",--TEXT($B3327,"yyyymm"))</f>
        <v/>
      </c>
      <c r="L3327" s="29">
        <f>IF($D3327="","",IFERROR(INDEX(类别属性,MATCH($D3327,类别表,0)),""))</f>
        <v/>
      </c>
      <c r="M3327" s="18" t="n"/>
      <c r="N3327" s="18" t="n"/>
      <c r="O3327" s="26" t="n"/>
      <c r="P3327" s="21">
        <f>IF($C3327="","",IF(ISNA(MATCH($C3327,账户表,0)),"※这个账户不在【基础资料】的账户档案里",IF($B3327="","※没填日期，这一笔不会进任何月份的报表",IF(AND($F3327&lt;&gt;"",$G3327&lt;&gt;""),"※收入和支出不能同时填",IF(AND(N($F3327)=0,N($G3327)=0),"※收入和支出都没填",IF(OR(N($F3327)&lt;0,N($G3327)&lt;0),"※金额不能填负数，方向反了就换一列填",IF($D3327="","※没填收支类别，分类报表会漏掉这一笔",IF(ISNA(MATCH($D3327,类别表,0)),"※收支类别不在【基础资料】的清单里",IF(AND($L3327="内部转账",$M3327=""),"△内部转账要在「对方账户」写上另一头",IF(AND($L3327="内部转账",$M3327=$C3327),"※对方账户跟本账户是同一个",IF(AND($L3327&lt;&gt;"内部转账",$M3327&lt;&gt;""),"△填了对方账户，但类别不是内部转账",IF($H3327&lt;0,"△这一笔之后该账户余额成负数了，核一下",""))))))))))))</f>
        <v/>
      </c>
    </row>
    <row r="3328">
      <c r="A3328" s="17">
        <f>IF($C3328="","",COUNTA($C$5:$C3328))</f>
        <v/>
      </c>
      <c r="B3328" s="20" t="n"/>
      <c r="C3328" s="18" t="n"/>
      <c r="D3328" s="18" t="n"/>
      <c r="E3328" s="26" t="n"/>
      <c r="F3328" s="19" t="n"/>
      <c r="G3328" s="19" t="n"/>
      <c r="H3328" s="27">
        <f>IF($C3328="","",ROUND(SUMIF(账户表,$C3328,账户期初)+SUMIFS($F$5:F3328,$C$5:C3328,$C3328)-SUMIFS($G$5:G3328,$C$5:C3328,$C3328),2))</f>
        <v/>
      </c>
      <c r="I3328" s="18" t="n"/>
      <c r="J3328" s="18" t="n"/>
      <c r="K3328" s="28">
        <f>IF($B3328="","",--TEXT($B3328,"yyyymm"))</f>
        <v/>
      </c>
      <c r="L3328" s="29">
        <f>IF($D3328="","",IFERROR(INDEX(类别属性,MATCH($D3328,类别表,0)),""))</f>
        <v/>
      </c>
      <c r="M3328" s="18" t="n"/>
      <c r="N3328" s="18" t="n"/>
      <c r="O3328" s="26" t="n"/>
      <c r="P3328" s="21">
        <f>IF($C3328="","",IF(ISNA(MATCH($C3328,账户表,0)),"※这个账户不在【基础资料】的账户档案里",IF($B3328="","※没填日期，这一笔不会进任何月份的报表",IF(AND($F3328&lt;&gt;"",$G3328&lt;&gt;""),"※收入和支出不能同时填",IF(AND(N($F3328)=0,N($G3328)=0),"※收入和支出都没填",IF(OR(N($F3328)&lt;0,N($G3328)&lt;0),"※金额不能填负数，方向反了就换一列填",IF($D3328="","※没填收支类别，分类报表会漏掉这一笔",IF(ISNA(MATCH($D3328,类别表,0)),"※收支类别不在【基础资料】的清单里",IF(AND($L3328="内部转账",$M3328=""),"△内部转账要在「对方账户」写上另一头",IF(AND($L3328="内部转账",$M3328=$C3328),"※对方账户跟本账户是同一个",IF(AND($L3328&lt;&gt;"内部转账",$M3328&lt;&gt;""),"△填了对方账户，但类别不是内部转账",IF($H3328&lt;0,"△这一笔之后该账户余额成负数了，核一下",""))))))))))))</f>
        <v/>
      </c>
    </row>
    <row r="3329">
      <c r="A3329" s="17">
        <f>IF($C3329="","",COUNTA($C$5:$C3329))</f>
        <v/>
      </c>
      <c r="B3329" s="20" t="n"/>
      <c r="C3329" s="18" t="n"/>
      <c r="D3329" s="18" t="n"/>
      <c r="E3329" s="26" t="n"/>
      <c r="F3329" s="19" t="n"/>
      <c r="G3329" s="19" t="n"/>
      <c r="H3329" s="27">
        <f>IF($C3329="","",ROUND(SUMIF(账户表,$C3329,账户期初)+SUMIFS($F$5:F3329,$C$5:C3329,$C3329)-SUMIFS($G$5:G3329,$C$5:C3329,$C3329),2))</f>
        <v/>
      </c>
      <c r="I3329" s="18" t="n"/>
      <c r="J3329" s="18" t="n"/>
      <c r="K3329" s="28">
        <f>IF($B3329="","",--TEXT($B3329,"yyyymm"))</f>
        <v/>
      </c>
      <c r="L3329" s="29">
        <f>IF($D3329="","",IFERROR(INDEX(类别属性,MATCH($D3329,类别表,0)),""))</f>
        <v/>
      </c>
      <c r="M3329" s="18" t="n"/>
      <c r="N3329" s="18" t="n"/>
      <c r="O3329" s="26" t="n"/>
      <c r="P3329" s="21">
        <f>IF($C3329="","",IF(ISNA(MATCH($C3329,账户表,0)),"※这个账户不在【基础资料】的账户档案里",IF($B3329="","※没填日期，这一笔不会进任何月份的报表",IF(AND($F3329&lt;&gt;"",$G3329&lt;&gt;""),"※收入和支出不能同时填",IF(AND(N($F3329)=0,N($G3329)=0),"※收入和支出都没填",IF(OR(N($F3329)&lt;0,N($G3329)&lt;0),"※金额不能填负数，方向反了就换一列填",IF($D3329="","※没填收支类别，分类报表会漏掉这一笔",IF(ISNA(MATCH($D3329,类别表,0)),"※收支类别不在【基础资料】的清单里",IF(AND($L3329="内部转账",$M3329=""),"△内部转账要在「对方账户」写上另一头",IF(AND($L3329="内部转账",$M3329=$C3329),"※对方账户跟本账户是同一个",IF(AND($L3329&lt;&gt;"内部转账",$M3329&lt;&gt;""),"△填了对方账户，但类别不是内部转账",IF($H3329&lt;0,"△这一笔之后该账户余额成负数了，核一下",""))))))))))))</f>
        <v/>
      </c>
    </row>
    <row r="3330">
      <c r="A3330" s="17">
        <f>IF($C3330="","",COUNTA($C$5:$C3330))</f>
        <v/>
      </c>
      <c r="B3330" s="20" t="n"/>
      <c r="C3330" s="18" t="n"/>
      <c r="D3330" s="18" t="n"/>
      <c r="E3330" s="26" t="n"/>
      <c r="F3330" s="19" t="n"/>
      <c r="G3330" s="19" t="n"/>
      <c r="H3330" s="27">
        <f>IF($C3330="","",ROUND(SUMIF(账户表,$C3330,账户期初)+SUMIFS($F$5:F3330,$C$5:C3330,$C3330)-SUMIFS($G$5:G3330,$C$5:C3330,$C3330),2))</f>
        <v/>
      </c>
      <c r="I3330" s="18" t="n"/>
      <c r="J3330" s="18" t="n"/>
      <c r="K3330" s="28">
        <f>IF($B3330="","",--TEXT($B3330,"yyyymm"))</f>
        <v/>
      </c>
      <c r="L3330" s="29">
        <f>IF($D3330="","",IFERROR(INDEX(类别属性,MATCH($D3330,类别表,0)),""))</f>
        <v/>
      </c>
      <c r="M3330" s="18" t="n"/>
      <c r="N3330" s="18" t="n"/>
      <c r="O3330" s="26" t="n"/>
      <c r="P3330" s="21">
        <f>IF($C3330="","",IF(ISNA(MATCH($C3330,账户表,0)),"※这个账户不在【基础资料】的账户档案里",IF($B3330="","※没填日期，这一笔不会进任何月份的报表",IF(AND($F3330&lt;&gt;"",$G3330&lt;&gt;""),"※收入和支出不能同时填",IF(AND(N($F3330)=0,N($G3330)=0),"※收入和支出都没填",IF(OR(N($F3330)&lt;0,N($G3330)&lt;0),"※金额不能填负数，方向反了就换一列填",IF($D3330="","※没填收支类别，分类报表会漏掉这一笔",IF(ISNA(MATCH($D3330,类别表,0)),"※收支类别不在【基础资料】的清单里",IF(AND($L3330="内部转账",$M3330=""),"△内部转账要在「对方账户」写上另一头",IF(AND($L3330="内部转账",$M3330=$C3330),"※对方账户跟本账户是同一个",IF(AND($L3330&lt;&gt;"内部转账",$M3330&lt;&gt;""),"△填了对方账户，但类别不是内部转账",IF($H3330&lt;0,"△这一笔之后该账户余额成负数了，核一下",""))))))))))))</f>
        <v/>
      </c>
    </row>
    <row r="3331">
      <c r="A3331" s="17">
        <f>IF($C3331="","",COUNTA($C$5:$C3331))</f>
        <v/>
      </c>
      <c r="B3331" s="20" t="n"/>
      <c r="C3331" s="18" t="n"/>
      <c r="D3331" s="18" t="n"/>
      <c r="E3331" s="26" t="n"/>
      <c r="F3331" s="19" t="n"/>
      <c r="G3331" s="19" t="n"/>
      <c r="H3331" s="27">
        <f>IF($C3331="","",ROUND(SUMIF(账户表,$C3331,账户期初)+SUMIFS($F$5:F3331,$C$5:C3331,$C3331)-SUMIFS($G$5:G3331,$C$5:C3331,$C3331),2))</f>
        <v/>
      </c>
      <c r="I3331" s="18" t="n"/>
      <c r="J3331" s="18" t="n"/>
      <c r="K3331" s="28">
        <f>IF($B3331="","",--TEXT($B3331,"yyyymm"))</f>
        <v/>
      </c>
      <c r="L3331" s="29">
        <f>IF($D3331="","",IFERROR(INDEX(类别属性,MATCH($D3331,类别表,0)),""))</f>
        <v/>
      </c>
      <c r="M3331" s="18" t="n"/>
      <c r="N3331" s="18" t="n"/>
      <c r="O3331" s="26" t="n"/>
      <c r="P3331" s="21">
        <f>IF($C3331="","",IF(ISNA(MATCH($C3331,账户表,0)),"※这个账户不在【基础资料】的账户档案里",IF($B3331="","※没填日期，这一笔不会进任何月份的报表",IF(AND($F3331&lt;&gt;"",$G3331&lt;&gt;""),"※收入和支出不能同时填",IF(AND(N($F3331)=0,N($G3331)=0),"※收入和支出都没填",IF(OR(N($F3331)&lt;0,N($G3331)&lt;0),"※金额不能填负数，方向反了就换一列填",IF($D3331="","※没填收支类别，分类报表会漏掉这一笔",IF(ISNA(MATCH($D3331,类别表,0)),"※收支类别不在【基础资料】的清单里",IF(AND($L3331="内部转账",$M3331=""),"△内部转账要在「对方账户」写上另一头",IF(AND($L3331="内部转账",$M3331=$C3331),"※对方账户跟本账户是同一个",IF(AND($L3331&lt;&gt;"内部转账",$M3331&lt;&gt;""),"△填了对方账户，但类别不是内部转账",IF($H3331&lt;0,"△这一笔之后该账户余额成负数了，核一下",""))))))))))))</f>
        <v/>
      </c>
    </row>
    <row r="3332">
      <c r="A3332" s="17">
        <f>IF($C3332="","",COUNTA($C$5:$C3332))</f>
        <v/>
      </c>
      <c r="B3332" s="20" t="n"/>
      <c r="C3332" s="18" t="n"/>
      <c r="D3332" s="18" t="n"/>
      <c r="E3332" s="26" t="n"/>
      <c r="F3332" s="19" t="n"/>
      <c r="G3332" s="19" t="n"/>
      <c r="H3332" s="27">
        <f>IF($C3332="","",ROUND(SUMIF(账户表,$C3332,账户期初)+SUMIFS($F$5:F3332,$C$5:C3332,$C3332)-SUMIFS($G$5:G3332,$C$5:C3332,$C3332),2))</f>
        <v/>
      </c>
      <c r="I3332" s="18" t="n"/>
      <c r="J3332" s="18" t="n"/>
      <c r="K3332" s="28">
        <f>IF($B3332="","",--TEXT($B3332,"yyyymm"))</f>
        <v/>
      </c>
      <c r="L3332" s="29">
        <f>IF($D3332="","",IFERROR(INDEX(类别属性,MATCH($D3332,类别表,0)),""))</f>
        <v/>
      </c>
      <c r="M3332" s="18" t="n"/>
      <c r="N3332" s="18" t="n"/>
      <c r="O3332" s="26" t="n"/>
      <c r="P3332" s="21">
        <f>IF($C3332="","",IF(ISNA(MATCH($C3332,账户表,0)),"※这个账户不在【基础资料】的账户档案里",IF($B3332="","※没填日期，这一笔不会进任何月份的报表",IF(AND($F3332&lt;&gt;"",$G3332&lt;&gt;""),"※收入和支出不能同时填",IF(AND(N($F3332)=0,N($G3332)=0),"※收入和支出都没填",IF(OR(N($F3332)&lt;0,N($G3332)&lt;0),"※金额不能填负数，方向反了就换一列填",IF($D3332="","※没填收支类别，分类报表会漏掉这一笔",IF(ISNA(MATCH($D3332,类别表,0)),"※收支类别不在【基础资料】的清单里",IF(AND($L3332="内部转账",$M3332=""),"△内部转账要在「对方账户」写上另一头",IF(AND($L3332="内部转账",$M3332=$C3332),"※对方账户跟本账户是同一个",IF(AND($L3332&lt;&gt;"内部转账",$M3332&lt;&gt;""),"△填了对方账户，但类别不是内部转账",IF($H3332&lt;0,"△这一笔之后该账户余额成负数了，核一下",""))))))))))))</f>
        <v/>
      </c>
    </row>
    <row r="3333">
      <c r="A3333" s="17">
        <f>IF($C3333="","",COUNTA($C$5:$C3333))</f>
        <v/>
      </c>
      <c r="B3333" s="20" t="n"/>
      <c r="C3333" s="18" t="n"/>
      <c r="D3333" s="18" t="n"/>
      <c r="E3333" s="26" t="n"/>
      <c r="F3333" s="19" t="n"/>
      <c r="G3333" s="19" t="n"/>
      <c r="H3333" s="27">
        <f>IF($C3333="","",ROUND(SUMIF(账户表,$C3333,账户期初)+SUMIFS($F$5:F3333,$C$5:C3333,$C3333)-SUMIFS($G$5:G3333,$C$5:C3333,$C3333),2))</f>
        <v/>
      </c>
      <c r="I3333" s="18" t="n"/>
      <c r="J3333" s="18" t="n"/>
      <c r="K3333" s="28">
        <f>IF($B3333="","",--TEXT($B3333,"yyyymm"))</f>
        <v/>
      </c>
      <c r="L3333" s="29">
        <f>IF($D3333="","",IFERROR(INDEX(类别属性,MATCH($D3333,类别表,0)),""))</f>
        <v/>
      </c>
      <c r="M3333" s="18" t="n"/>
      <c r="N3333" s="18" t="n"/>
      <c r="O3333" s="26" t="n"/>
      <c r="P3333" s="21">
        <f>IF($C3333="","",IF(ISNA(MATCH($C3333,账户表,0)),"※这个账户不在【基础资料】的账户档案里",IF($B3333="","※没填日期，这一笔不会进任何月份的报表",IF(AND($F3333&lt;&gt;"",$G3333&lt;&gt;""),"※收入和支出不能同时填",IF(AND(N($F3333)=0,N($G3333)=0),"※收入和支出都没填",IF(OR(N($F3333)&lt;0,N($G3333)&lt;0),"※金额不能填负数，方向反了就换一列填",IF($D3333="","※没填收支类别，分类报表会漏掉这一笔",IF(ISNA(MATCH($D3333,类别表,0)),"※收支类别不在【基础资料】的清单里",IF(AND($L3333="内部转账",$M3333=""),"△内部转账要在「对方账户」写上另一头",IF(AND($L3333="内部转账",$M3333=$C3333),"※对方账户跟本账户是同一个",IF(AND($L3333&lt;&gt;"内部转账",$M3333&lt;&gt;""),"△填了对方账户，但类别不是内部转账",IF($H3333&lt;0,"△这一笔之后该账户余额成负数了，核一下",""))))))))))))</f>
        <v/>
      </c>
    </row>
    <row r="3334">
      <c r="A3334" s="17">
        <f>IF($C3334="","",COUNTA($C$5:$C3334))</f>
        <v/>
      </c>
      <c r="B3334" s="20" t="n"/>
      <c r="C3334" s="18" t="n"/>
      <c r="D3334" s="18" t="n"/>
      <c r="E3334" s="26" t="n"/>
      <c r="F3334" s="19" t="n"/>
      <c r="G3334" s="19" t="n"/>
      <c r="H3334" s="27">
        <f>IF($C3334="","",ROUND(SUMIF(账户表,$C3334,账户期初)+SUMIFS($F$5:F3334,$C$5:C3334,$C3334)-SUMIFS($G$5:G3334,$C$5:C3334,$C3334),2))</f>
        <v/>
      </c>
      <c r="I3334" s="18" t="n"/>
      <c r="J3334" s="18" t="n"/>
      <c r="K3334" s="28">
        <f>IF($B3334="","",--TEXT($B3334,"yyyymm"))</f>
        <v/>
      </c>
      <c r="L3334" s="29">
        <f>IF($D3334="","",IFERROR(INDEX(类别属性,MATCH($D3334,类别表,0)),""))</f>
        <v/>
      </c>
      <c r="M3334" s="18" t="n"/>
      <c r="N3334" s="18" t="n"/>
      <c r="O3334" s="26" t="n"/>
      <c r="P3334" s="21">
        <f>IF($C3334="","",IF(ISNA(MATCH($C3334,账户表,0)),"※这个账户不在【基础资料】的账户档案里",IF($B3334="","※没填日期，这一笔不会进任何月份的报表",IF(AND($F3334&lt;&gt;"",$G3334&lt;&gt;""),"※收入和支出不能同时填",IF(AND(N($F3334)=0,N($G3334)=0),"※收入和支出都没填",IF(OR(N($F3334)&lt;0,N($G3334)&lt;0),"※金额不能填负数，方向反了就换一列填",IF($D3334="","※没填收支类别，分类报表会漏掉这一笔",IF(ISNA(MATCH($D3334,类别表,0)),"※收支类别不在【基础资料】的清单里",IF(AND($L3334="内部转账",$M3334=""),"△内部转账要在「对方账户」写上另一头",IF(AND($L3334="内部转账",$M3334=$C3334),"※对方账户跟本账户是同一个",IF(AND($L3334&lt;&gt;"内部转账",$M3334&lt;&gt;""),"△填了对方账户，但类别不是内部转账",IF($H3334&lt;0,"△这一笔之后该账户余额成负数了，核一下",""))))))))))))</f>
        <v/>
      </c>
    </row>
    <row r="3335">
      <c r="A3335" s="17">
        <f>IF($C3335="","",COUNTA($C$5:$C3335))</f>
        <v/>
      </c>
      <c r="B3335" s="20" t="n"/>
      <c r="C3335" s="18" t="n"/>
      <c r="D3335" s="18" t="n"/>
      <c r="E3335" s="26" t="n"/>
      <c r="F3335" s="19" t="n"/>
      <c r="G3335" s="19" t="n"/>
      <c r="H3335" s="27">
        <f>IF($C3335="","",ROUND(SUMIF(账户表,$C3335,账户期初)+SUMIFS($F$5:F3335,$C$5:C3335,$C3335)-SUMIFS($G$5:G3335,$C$5:C3335,$C3335),2))</f>
        <v/>
      </c>
      <c r="I3335" s="18" t="n"/>
      <c r="J3335" s="18" t="n"/>
      <c r="K3335" s="28">
        <f>IF($B3335="","",--TEXT($B3335,"yyyymm"))</f>
        <v/>
      </c>
      <c r="L3335" s="29">
        <f>IF($D3335="","",IFERROR(INDEX(类别属性,MATCH($D3335,类别表,0)),""))</f>
        <v/>
      </c>
      <c r="M3335" s="18" t="n"/>
      <c r="N3335" s="18" t="n"/>
      <c r="O3335" s="26" t="n"/>
      <c r="P3335" s="21">
        <f>IF($C3335="","",IF(ISNA(MATCH($C3335,账户表,0)),"※这个账户不在【基础资料】的账户档案里",IF($B3335="","※没填日期，这一笔不会进任何月份的报表",IF(AND($F3335&lt;&gt;"",$G3335&lt;&gt;""),"※收入和支出不能同时填",IF(AND(N($F3335)=0,N($G3335)=0),"※收入和支出都没填",IF(OR(N($F3335)&lt;0,N($G3335)&lt;0),"※金额不能填负数，方向反了就换一列填",IF($D3335="","※没填收支类别，分类报表会漏掉这一笔",IF(ISNA(MATCH($D3335,类别表,0)),"※收支类别不在【基础资料】的清单里",IF(AND($L3335="内部转账",$M3335=""),"△内部转账要在「对方账户」写上另一头",IF(AND($L3335="内部转账",$M3335=$C3335),"※对方账户跟本账户是同一个",IF(AND($L3335&lt;&gt;"内部转账",$M3335&lt;&gt;""),"△填了对方账户，但类别不是内部转账",IF($H3335&lt;0,"△这一笔之后该账户余额成负数了，核一下",""))))))))))))</f>
        <v/>
      </c>
    </row>
    <row r="3336">
      <c r="A3336" s="17">
        <f>IF($C3336="","",COUNTA($C$5:$C3336))</f>
        <v/>
      </c>
      <c r="B3336" s="20" t="n"/>
      <c r="C3336" s="18" t="n"/>
      <c r="D3336" s="18" t="n"/>
      <c r="E3336" s="26" t="n"/>
      <c r="F3336" s="19" t="n"/>
      <c r="G3336" s="19" t="n"/>
      <c r="H3336" s="27">
        <f>IF($C3336="","",ROUND(SUMIF(账户表,$C3336,账户期初)+SUMIFS($F$5:F3336,$C$5:C3336,$C3336)-SUMIFS($G$5:G3336,$C$5:C3336,$C3336),2))</f>
        <v/>
      </c>
      <c r="I3336" s="18" t="n"/>
      <c r="J3336" s="18" t="n"/>
      <c r="K3336" s="28">
        <f>IF($B3336="","",--TEXT($B3336,"yyyymm"))</f>
        <v/>
      </c>
      <c r="L3336" s="29">
        <f>IF($D3336="","",IFERROR(INDEX(类别属性,MATCH($D3336,类别表,0)),""))</f>
        <v/>
      </c>
      <c r="M3336" s="18" t="n"/>
      <c r="N3336" s="18" t="n"/>
      <c r="O3336" s="26" t="n"/>
      <c r="P3336" s="21">
        <f>IF($C3336="","",IF(ISNA(MATCH($C3336,账户表,0)),"※这个账户不在【基础资料】的账户档案里",IF($B3336="","※没填日期，这一笔不会进任何月份的报表",IF(AND($F3336&lt;&gt;"",$G3336&lt;&gt;""),"※收入和支出不能同时填",IF(AND(N($F3336)=0,N($G3336)=0),"※收入和支出都没填",IF(OR(N($F3336)&lt;0,N($G3336)&lt;0),"※金额不能填负数，方向反了就换一列填",IF($D3336="","※没填收支类别，分类报表会漏掉这一笔",IF(ISNA(MATCH($D3336,类别表,0)),"※收支类别不在【基础资料】的清单里",IF(AND($L3336="内部转账",$M3336=""),"△内部转账要在「对方账户」写上另一头",IF(AND($L3336="内部转账",$M3336=$C3336),"※对方账户跟本账户是同一个",IF(AND($L3336&lt;&gt;"内部转账",$M3336&lt;&gt;""),"△填了对方账户，但类别不是内部转账",IF($H3336&lt;0,"△这一笔之后该账户余额成负数了，核一下",""))))))))))))</f>
        <v/>
      </c>
    </row>
    <row r="3337">
      <c r="A3337" s="17">
        <f>IF($C3337="","",COUNTA($C$5:$C3337))</f>
        <v/>
      </c>
      <c r="B3337" s="20" t="n"/>
      <c r="C3337" s="18" t="n"/>
      <c r="D3337" s="18" t="n"/>
      <c r="E3337" s="26" t="n"/>
      <c r="F3337" s="19" t="n"/>
      <c r="G3337" s="19" t="n"/>
      <c r="H3337" s="27">
        <f>IF($C3337="","",ROUND(SUMIF(账户表,$C3337,账户期初)+SUMIFS($F$5:F3337,$C$5:C3337,$C3337)-SUMIFS($G$5:G3337,$C$5:C3337,$C3337),2))</f>
        <v/>
      </c>
      <c r="I3337" s="18" t="n"/>
      <c r="J3337" s="18" t="n"/>
      <c r="K3337" s="28">
        <f>IF($B3337="","",--TEXT($B3337,"yyyymm"))</f>
        <v/>
      </c>
      <c r="L3337" s="29">
        <f>IF($D3337="","",IFERROR(INDEX(类别属性,MATCH($D3337,类别表,0)),""))</f>
        <v/>
      </c>
      <c r="M3337" s="18" t="n"/>
      <c r="N3337" s="18" t="n"/>
      <c r="O3337" s="26" t="n"/>
      <c r="P3337" s="21">
        <f>IF($C3337="","",IF(ISNA(MATCH($C3337,账户表,0)),"※这个账户不在【基础资料】的账户档案里",IF($B3337="","※没填日期，这一笔不会进任何月份的报表",IF(AND($F3337&lt;&gt;"",$G3337&lt;&gt;""),"※收入和支出不能同时填",IF(AND(N($F3337)=0,N($G3337)=0),"※收入和支出都没填",IF(OR(N($F3337)&lt;0,N($G3337)&lt;0),"※金额不能填负数，方向反了就换一列填",IF($D3337="","※没填收支类别，分类报表会漏掉这一笔",IF(ISNA(MATCH($D3337,类别表,0)),"※收支类别不在【基础资料】的清单里",IF(AND($L3337="内部转账",$M3337=""),"△内部转账要在「对方账户」写上另一头",IF(AND($L3337="内部转账",$M3337=$C3337),"※对方账户跟本账户是同一个",IF(AND($L3337&lt;&gt;"内部转账",$M3337&lt;&gt;""),"△填了对方账户，但类别不是内部转账",IF($H3337&lt;0,"△这一笔之后该账户余额成负数了，核一下",""))))))))))))</f>
        <v/>
      </c>
    </row>
    <row r="3338">
      <c r="A3338" s="17">
        <f>IF($C3338="","",COUNTA($C$5:$C3338))</f>
        <v/>
      </c>
      <c r="B3338" s="20" t="n"/>
      <c r="C3338" s="18" t="n"/>
      <c r="D3338" s="18" t="n"/>
      <c r="E3338" s="26" t="n"/>
      <c r="F3338" s="19" t="n"/>
      <c r="G3338" s="19" t="n"/>
      <c r="H3338" s="27">
        <f>IF($C3338="","",ROUND(SUMIF(账户表,$C3338,账户期初)+SUMIFS($F$5:F3338,$C$5:C3338,$C3338)-SUMIFS($G$5:G3338,$C$5:C3338,$C3338),2))</f>
        <v/>
      </c>
      <c r="I3338" s="18" t="n"/>
      <c r="J3338" s="18" t="n"/>
      <c r="K3338" s="28">
        <f>IF($B3338="","",--TEXT($B3338,"yyyymm"))</f>
        <v/>
      </c>
      <c r="L3338" s="29">
        <f>IF($D3338="","",IFERROR(INDEX(类别属性,MATCH($D3338,类别表,0)),""))</f>
        <v/>
      </c>
      <c r="M3338" s="18" t="n"/>
      <c r="N3338" s="18" t="n"/>
      <c r="O3338" s="26" t="n"/>
      <c r="P3338" s="21">
        <f>IF($C3338="","",IF(ISNA(MATCH($C3338,账户表,0)),"※这个账户不在【基础资料】的账户档案里",IF($B3338="","※没填日期，这一笔不会进任何月份的报表",IF(AND($F3338&lt;&gt;"",$G3338&lt;&gt;""),"※收入和支出不能同时填",IF(AND(N($F3338)=0,N($G3338)=0),"※收入和支出都没填",IF(OR(N($F3338)&lt;0,N($G3338)&lt;0),"※金额不能填负数，方向反了就换一列填",IF($D3338="","※没填收支类别，分类报表会漏掉这一笔",IF(ISNA(MATCH($D3338,类别表,0)),"※收支类别不在【基础资料】的清单里",IF(AND($L3338="内部转账",$M3338=""),"△内部转账要在「对方账户」写上另一头",IF(AND($L3338="内部转账",$M3338=$C3338),"※对方账户跟本账户是同一个",IF(AND($L3338&lt;&gt;"内部转账",$M3338&lt;&gt;""),"△填了对方账户，但类别不是内部转账",IF($H3338&lt;0,"△这一笔之后该账户余额成负数了，核一下",""))))))))))))</f>
        <v/>
      </c>
    </row>
    <row r="3339">
      <c r="A3339" s="17">
        <f>IF($C3339="","",COUNTA($C$5:$C3339))</f>
        <v/>
      </c>
      <c r="B3339" s="20" t="n"/>
      <c r="C3339" s="18" t="n"/>
      <c r="D3339" s="18" t="n"/>
      <c r="E3339" s="26" t="n"/>
      <c r="F3339" s="19" t="n"/>
      <c r="G3339" s="19" t="n"/>
      <c r="H3339" s="27">
        <f>IF($C3339="","",ROUND(SUMIF(账户表,$C3339,账户期初)+SUMIFS($F$5:F3339,$C$5:C3339,$C3339)-SUMIFS($G$5:G3339,$C$5:C3339,$C3339),2))</f>
        <v/>
      </c>
      <c r="I3339" s="18" t="n"/>
      <c r="J3339" s="18" t="n"/>
      <c r="K3339" s="28">
        <f>IF($B3339="","",--TEXT($B3339,"yyyymm"))</f>
        <v/>
      </c>
      <c r="L3339" s="29">
        <f>IF($D3339="","",IFERROR(INDEX(类别属性,MATCH($D3339,类别表,0)),""))</f>
        <v/>
      </c>
      <c r="M3339" s="18" t="n"/>
      <c r="N3339" s="18" t="n"/>
      <c r="O3339" s="26" t="n"/>
      <c r="P3339" s="21">
        <f>IF($C3339="","",IF(ISNA(MATCH($C3339,账户表,0)),"※这个账户不在【基础资料】的账户档案里",IF($B3339="","※没填日期，这一笔不会进任何月份的报表",IF(AND($F3339&lt;&gt;"",$G3339&lt;&gt;""),"※收入和支出不能同时填",IF(AND(N($F3339)=0,N($G3339)=0),"※收入和支出都没填",IF(OR(N($F3339)&lt;0,N($G3339)&lt;0),"※金额不能填负数，方向反了就换一列填",IF($D3339="","※没填收支类别，分类报表会漏掉这一笔",IF(ISNA(MATCH($D3339,类别表,0)),"※收支类别不在【基础资料】的清单里",IF(AND($L3339="内部转账",$M3339=""),"△内部转账要在「对方账户」写上另一头",IF(AND($L3339="内部转账",$M3339=$C3339),"※对方账户跟本账户是同一个",IF(AND($L3339&lt;&gt;"内部转账",$M3339&lt;&gt;""),"△填了对方账户，但类别不是内部转账",IF($H3339&lt;0,"△这一笔之后该账户余额成负数了，核一下",""))))))))))))</f>
        <v/>
      </c>
    </row>
    <row r="3340">
      <c r="A3340" s="17">
        <f>IF($C3340="","",COUNTA($C$5:$C3340))</f>
        <v/>
      </c>
      <c r="B3340" s="20" t="n"/>
      <c r="C3340" s="18" t="n"/>
      <c r="D3340" s="18" t="n"/>
      <c r="E3340" s="26" t="n"/>
      <c r="F3340" s="19" t="n"/>
      <c r="G3340" s="19" t="n"/>
      <c r="H3340" s="27">
        <f>IF($C3340="","",ROUND(SUMIF(账户表,$C3340,账户期初)+SUMIFS($F$5:F3340,$C$5:C3340,$C3340)-SUMIFS($G$5:G3340,$C$5:C3340,$C3340),2))</f>
        <v/>
      </c>
      <c r="I3340" s="18" t="n"/>
      <c r="J3340" s="18" t="n"/>
      <c r="K3340" s="28">
        <f>IF($B3340="","",--TEXT($B3340,"yyyymm"))</f>
        <v/>
      </c>
      <c r="L3340" s="29">
        <f>IF($D3340="","",IFERROR(INDEX(类别属性,MATCH($D3340,类别表,0)),""))</f>
        <v/>
      </c>
      <c r="M3340" s="18" t="n"/>
      <c r="N3340" s="18" t="n"/>
      <c r="O3340" s="26" t="n"/>
      <c r="P3340" s="21">
        <f>IF($C3340="","",IF(ISNA(MATCH($C3340,账户表,0)),"※这个账户不在【基础资料】的账户档案里",IF($B3340="","※没填日期，这一笔不会进任何月份的报表",IF(AND($F3340&lt;&gt;"",$G3340&lt;&gt;""),"※收入和支出不能同时填",IF(AND(N($F3340)=0,N($G3340)=0),"※收入和支出都没填",IF(OR(N($F3340)&lt;0,N($G3340)&lt;0),"※金额不能填负数，方向反了就换一列填",IF($D3340="","※没填收支类别，分类报表会漏掉这一笔",IF(ISNA(MATCH($D3340,类别表,0)),"※收支类别不在【基础资料】的清单里",IF(AND($L3340="内部转账",$M3340=""),"△内部转账要在「对方账户」写上另一头",IF(AND($L3340="内部转账",$M3340=$C3340),"※对方账户跟本账户是同一个",IF(AND($L3340&lt;&gt;"内部转账",$M3340&lt;&gt;""),"△填了对方账户，但类别不是内部转账",IF($H3340&lt;0,"△这一笔之后该账户余额成负数了，核一下",""))))))))))))</f>
        <v/>
      </c>
    </row>
    <row r="3341">
      <c r="A3341" s="17">
        <f>IF($C3341="","",COUNTA($C$5:$C3341))</f>
        <v/>
      </c>
      <c r="B3341" s="20" t="n"/>
      <c r="C3341" s="18" t="n"/>
      <c r="D3341" s="18" t="n"/>
      <c r="E3341" s="26" t="n"/>
      <c r="F3341" s="19" t="n"/>
      <c r="G3341" s="19" t="n"/>
      <c r="H3341" s="27">
        <f>IF($C3341="","",ROUND(SUMIF(账户表,$C3341,账户期初)+SUMIFS($F$5:F3341,$C$5:C3341,$C3341)-SUMIFS($G$5:G3341,$C$5:C3341,$C3341),2))</f>
        <v/>
      </c>
      <c r="I3341" s="18" t="n"/>
      <c r="J3341" s="18" t="n"/>
      <c r="K3341" s="28">
        <f>IF($B3341="","",--TEXT($B3341,"yyyymm"))</f>
        <v/>
      </c>
      <c r="L3341" s="29">
        <f>IF($D3341="","",IFERROR(INDEX(类别属性,MATCH($D3341,类别表,0)),""))</f>
        <v/>
      </c>
      <c r="M3341" s="18" t="n"/>
      <c r="N3341" s="18" t="n"/>
      <c r="O3341" s="26" t="n"/>
      <c r="P3341" s="21">
        <f>IF($C3341="","",IF(ISNA(MATCH($C3341,账户表,0)),"※这个账户不在【基础资料】的账户档案里",IF($B3341="","※没填日期，这一笔不会进任何月份的报表",IF(AND($F3341&lt;&gt;"",$G3341&lt;&gt;""),"※收入和支出不能同时填",IF(AND(N($F3341)=0,N($G3341)=0),"※收入和支出都没填",IF(OR(N($F3341)&lt;0,N($G3341)&lt;0),"※金额不能填负数，方向反了就换一列填",IF($D3341="","※没填收支类别，分类报表会漏掉这一笔",IF(ISNA(MATCH($D3341,类别表,0)),"※收支类别不在【基础资料】的清单里",IF(AND($L3341="内部转账",$M3341=""),"△内部转账要在「对方账户」写上另一头",IF(AND($L3341="内部转账",$M3341=$C3341),"※对方账户跟本账户是同一个",IF(AND($L3341&lt;&gt;"内部转账",$M3341&lt;&gt;""),"△填了对方账户，但类别不是内部转账",IF($H3341&lt;0,"△这一笔之后该账户余额成负数了，核一下",""))))))))))))</f>
        <v/>
      </c>
    </row>
    <row r="3342">
      <c r="A3342" s="17">
        <f>IF($C3342="","",COUNTA($C$5:$C3342))</f>
        <v/>
      </c>
      <c r="B3342" s="20" t="n"/>
      <c r="C3342" s="18" t="n"/>
      <c r="D3342" s="18" t="n"/>
      <c r="E3342" s="26" t="n"/>
      <c r="F3342" s="19" t="n"/>
      <c r="G3342" s="19" t="n"/>
      <c r="H3342" s="27">
        <f>IF($C3342="","",ROUND(SUMIF(账户表,$C3342,账户期初)+SUMIFS($F$5:F3342,$C$5:C3342,$C3342)-SUMIFS($G$5:G3342,$C$5:C3342,$C3342),2))</f>
        <v/>
      </c>
      <c r="I3342" s="18" t="n"/>
      <c r="J3342" s="18" t="n"/>
      <c r="K3342" s="28">
        <f>IF($B3342="","",--TEXT($B3342,"yyyymm"))</f>
        <v/>
      </c>
      <c r="L3342" s="29">
        <f>IF($D3342="","",IFERROR(INDEX(类别属性,MATCH($D3342,类别表,0)),""))</f>
        <v/>
      </c>
      <c r="M3342" s="18" t="n"/>
      <c r="N3342" s="18" t="n"/>
      <c r="O3342" s="26" t="n"/>
      <c r="P3342" s="21">
        <f>IF($C3342="","",IF(ISNA(MATCH($C3342,账户表,0)),"※这个账户不在【基础资料】的账户档案里",IF($B3342="","※没填日期，这一笔不会进任何月份的报表",IF(AND($F3342&lt;&gt;"",$G3342&lt;&gt;""),"※收入和支出不能同时填",IF(AND(N($F3342)=0,N($G3342)=0),"※收入和支出都没填",IF(OR(N($F3342)&lt;0,N($G3342)&lt;0),"※金额不能填负数，方向反了就换一列填",IF($D3342="","※没填收支类别，分类报表会漏掉这一笔",IF(ISNA(MATCH($D3342,类别表,0)),"※收支类别不在【基础资料】的清单里",IF(AND($L3342="内部转账",$M3342=""),"△内部转账要在「对方账户」写上另一头",IF(AND($L3342="内部转账",$M3342=$C3342),"※对方账户跟本账户是同一个",IF(AND($L3342&lt;&gt;"内部转账",$M3342&lt;&gt;""),"△填了对方账户，但类别不是内部转账",IF($H3342&lt;0,"△这一笔之后该账户余额成负数了，核一下",""))))))))))))</f>
        <v/>
      </c>
    </row>
    <row r="3343">
      <c r="A3343" s="17">
        <f>IF($C3343="","",COUNTA($C$5:$C3343))</f>
        <v/>
      </c>
      <c r="B3343" s="20" t="n"/>
      <c r="C3343" s="18" t="n"/>
      <c r="D3343" s="18" t="n"/>
      <c r="E3343" s="26" t="n"/>
      <c r="F3343" s="19" t="n"/>
      <c r="G3343" s="19" t="n"/>
      <c r="H3343" s="27">
        <f>IF($C3343="","",ROUND(SUMIF(账户表,$C3343,账户期初)+SUMIFS($F$5:F3343,$C$5:C3343,$C3343)-SUMIFS($G$5:G3343,$C$5:C3343,$C3343),2))</f>
        <v/>
      </c>
      <c r="I3343" s="18" t="n"/>
      <c r="J3343" s="18" t="n"/>
      <c r="K3343" s="28">
        <f>IF($B3343="","",--TEXT($B3343,"yyyymm"))</f>
        <v/>
      </c>
      <c r="L3343" s="29">
        <f>IF($D3343="","",IFERROR(INDEX(类别属性,MATCH($D3343,类别表,0)),""))</f>
        <v/>
      </c>
      <c r="M3343" s="18" t="n"/>
      <c r="N3343" s="18" t="n"/>
      <c r="O3343" s="26" t="n"/>
      <c r="P3343" s="21">
        <f>IF($C3343="","",IF(ISNA(MATCH($C3343,账户表,0)),"※这个账户不在【基础资料】的账户档案里",IF($B3343="","※没填日期，这一笔不会进任何月份的报表",IF(AND($F3343&lt;&gt;"",$G3343&lt;&gt;""),"※收入和支出不能同时填",IF(AND(N($F3343)=0,N($G3343)=0),"※收入和支出都没填",IF(OR(N($F3343)&lt;0,N($G3343)&lt;0),"※金额不能填负数，方向反了就换一列填",IF($D3343="","※没填收支类别，分类报表会漏掉这一笔",IF(ISNA(MATCH($D3343,类别表,0)),"※收支类别不在【基础资料】的清单里",IF(AND($L3343="内部转账",$M3343=""),"△内部转账要在「对方账户」写上另一头",IF(AND($L3343="内部转账",$M3343=$C3343),"※对方账户跟本账户是同一个",IF(AND($L3343&lt;&gt;"内部转账",$M3343&lt;&gt;""),"△填了对方账户，但类别不是内部转账",IF($H3343&lt;0,"△这一笔之后该账户余额成负数了，核一下",""))))))))))))</f>
        <v/>
      </c>
    </row>
    <row r="3344">
      <c r="A3344" s="17">
        <f>IF($C3344="","",COUNTA($C$5:$C3344))</f>
        <v/>
      </c>
      <c r="B3344" s="20" t="n"/>
      <c r="C3344" s="18" t="n"/>
      <c r="D3344" s="18" t="n"/>
      <c r="E3344" s="26" t="n"/>
      <c r="F3344" s="19" t="n"/>
      <c r="G3344" s="19" t="n"/>
      <c r="H3344" s="27">
        <f>IF($C3344="","",ROUND(SUMIF(账户表,$C3344,账户期初)+SUMIFS($F$5:F3344,$C$5:C3344,$C3344)-SUMIFS($G$5:G3344,$C$5:C3344,$C3344),2))</f>
        <v/>
      </c>
      <c r="I3344" s="18" t="n"/>
      <c r="J3344" s="18" t="n"/>
      <c r="K3344" s="28">
        <f>IF($B3344="","",--TEXT($B3344,"yyyymm"))</f>
        <v/>
      </c>
      <c r="L3344" s="29">
        <f>IF($D3344="","",IFERROR(INDEX(类别属性,MATCH($D3344,类别表,0)),""))</f>
        <v/>
      </c>
      <c r="M3344" s="18" t="n"/>
      <c r="N3344" s="18" t="n"/>
      <c r="O3344" s="26" t="n"/>
      <c r="P3344" s="21">
        <f>IF($C3344="","",IF(ISNA(MATCH($C3344,账户表,0)),"※这个账户不在【基础资料】的账户档案里",IF($B3344="","※没填日期，这一笔不会进任何月份的报表",IF(AND($F3344&lt;&gt;"",$G3344&lt;&gt;""),"※收入和支出不能同时填",IF(AND(N($F3344)=0,N($G3344)=0),"※收入和支出都没填",IF(OR(N($F3344)&lt;0,N($G3344)&lt;0),"※金额不能填负数，方向反了就换一列填",IF($D3344="","※没填收支类别，分类报表会漏掉这一笔",IF(ISNA(MATCH($D3344,类别表,0)),"※收支类别不在【基础资料】的清单里",IF(AND($L3344="内部转账",$M3344=""),"△内部转账要在「对方账户」写上另一头",IF(AND($L3344="内部转账",$M3344=$C3344),"※对方账户跟本账户是同一个",IF(AND($L3344&lt;&gt;"内部转账",$M3344&lt;&gt;""),"△填了对方账户，但类别不是内部转账",IF($H3344&lt;0,"△这一笔之后该账户余额成负数了，核一下",""))))))))))))</f>
        <v/>
      </c>
    </row>
    <row r="3345">
      <c r="A3345" s="17">
        <f>IF($C3345="","",COUNTA($C$5:$C3345))</f>
        <v/>
      </c>
      <c r="B3345" s="20" t="n"/>
      <c r="C3345" s="18" t="n"/>
      <c r="D3345" s="18" t="n"/>
      <c r="E3345" s="26" t="n"/>
      <c r="F3345" s="19" t="n"/>
      <c r="G3345" s="19" t="n"/>
      <c r="H3345" s="27">
        <f>IF($C3345="","",ROUND(SUMIF(账户表,$C3345,账户期初)+SUMIFS($F$5:F3345,$C$5:C3345,$C3345)-SUMIFS($G$5:G3345,$C$5:C3345,$C3345),2))</f>
        <v/>
      </c>
      <c r="I3345" s="18" t="n"/>
      <c r="J3345" s="18" t="n"/>
      <c r="K3345" s="28">
        <f>IF($B3345="","",--TEXT($B3345,"yyyymm"))</f>
        <v/>
      </c>
      <c r="L3345" s="29">
        <f>IF($D3345="","",IFERROR(INDEX(类别属性,MATCH($D3345,类别表,0)),""))</f>
        <v/>
      </c>
      <c r="M3345" s="18" t="n"/>
      <c r="N3345" s="18" t="n"/>
      <c r="O3345" s="26" t="n"/>
      <c r="P3345" s="21">
        <f>IF($C3345="","",IF(ISNA(MATCH($C3345,账户表,0)),"※这个账户不在【基础资料】的账户档案里",IF($B3345="","※没填日期，这一笔不会进任何月份的报表",IF(AND($F3345&lt;&gt;"",$G3345&lt;&gt;""),"※收入和支出不能同时填",IF(AND(N($F3345)=0,N($G3345)=0),"※收入和支出都没填",IF(OR(N($F3345)&lt;0,N($G3345)&lt;0),"※金额不能填负数，方向反了就换一列填",IF($D3345="","※没填收支类别，分类报表会漏掉这一笔",IF(ISNA(MATCH($D3345,类别表,0)),"※收支类别不在【基础资料】的清单里",IF(AND($L3345="内部转账",$M3345=""),"△内部转账要在「对方账户」写上另一头",IF(AND($L3345="内部转账",$M3345=$C3345),"※对方账户跟本账户是同一个",IF(AND($L3345&lt;&gt;"内部转账",$M3345&lt;&gt;""),"△填了对方账户，但类别不是内部转账",IF($H3345&lt;0,"△这一笔之后该账户余额成负数了，核一下",""))))))))))))</f>
        <v/>
      </c>
    </row>
    <row r="3346">
      <c r="A3346" s="17">
        <f>IF($C3346="","",COUNTA($C$5:$C3346))</f>
        <v/>
      </c>
      <c r="B3346" s="20" t="n"/>
      <c r="C3346" s="18" t="n"/>
      <c r="D3346" s="18" t="n"/>
      <c r="E3346" s="26" t="n"/>
      <c r="F3346" s="19" t="n"/>
      <c r="G3346" s="19" t="n"/>
      <c r="H3346" s="27">
        <f>IF($C3346="","",ROUND(SUMIF(账户表,$C3346,账户期初)+SUMIFS($F$5:F3346,$C$5:C3346,$C3346)-SUMIFS($G$5:G3346,$C$5:C3346,$C3346),2))</f>
        <v/>
      </c>
      <c r="I3346" s="18" t="n"/>
      <c r="J3346" s="18" t="n"/>
      <c r="K3346" s="28">
        <f>IF($B3346="","",--TEXT($B3346,"yyyymm"))</f>
        <v/>
      </c>
      <c r="L3346" s="29">
        <f>IF($D3346="","",IFERROR(INDEX(类别属性,MATCH($D3346,类别表,0)),""))</f>
        <v/>
      </c>
      <c r="M3346" s="18" t="n"/>
      <c r="N3346" s="18" t="n"/>
      <c r="O3346" s="26" t="n"/>
      <c r="P3346" s="21">
        <f>IF($C3346="","",IF(ISNA(MATCH($C3346,账户表,0)),"※这个账户不在【基础资料】的账户档案里",IF($B3346="","※没填日期，这一笔不会进任何月份的报表",IF(AND($F3346&lt;&gt;"",$G3346&lt;&gt;""),"※收入和支出不能同时填",IF(AND(N($F3346)=0,N($G3346)=0),"※收入和支出都没填",IF(OR(N($F3346)&lt;0,N($G3346)&lt;0),"※金额不能填负数，方向反了就换一列填",IF($D3346="","※没填收支类别，分类报表会漏掉这一笔",IF(ISNA(MATCH($D3346,类别表,0)),"※收支类别不在【基础资料】的清单里",IF(AND($L3346="内部转账",$M3346=""),"△内部转账要在「对方账户」写上另一头",IF(AND($L3346="内部转账",$M3346=$C3346),"※对方账户跟本账户是同一个",IF(AND($L3346&lt;&gt;"内部转账",$M3346&lt;&gt;""),"△填了对方账户，但类别不是内部转账",IF($H3346&lt;0,"△这一笔之后该账户余额成负数了，核一下",""))))))))))))</f>
        <v/>
      </c>
    </row>
    <row r="3347">
      <c r="A3347" s="17">
        <f>IF($C3347="","",COUNTA($C$5:$C3347))</f>
        <v/>
      </c>
      <c r="B3347" s="20" t="n"/>
      <c r="C3347" s="18" t="n"/>
      <c r="D3347" s="18" t="n"/>
      <c r="E3347" s="26" t="n"/>
      <c r="F3347" s="19" t="n"/>
      <c r="G3347" s="19" t="n"/>
      <c r="H3347" s="27">
        <f>IF($C3347="","",ROUND(SUMIF(账户表,$C3347,账户期初)+SUMIFS($F$5:F3347,$C$5:C3347,$C3347)-SUMIFS($G$5:G3347,$C$5:C3347,$C3347),2))</f>
        <v/>
      </c>
      <c r="I3347" s="18" t="n"/>
      <c r="J3347" s="18" t="n"/>
      <c r="K3347" s="28">
        <f>IF($B3347="","",--TEXT($B3347,"yyyymm"))</f>
        <v/>
      </c>
      <c r="L3347" s="29">
        <f>IF($D3347="","",IFERROR(INDEX(类别属性,MATCH($D3347,类别表,0)),""))</f>
        <v/>
      </c>
      <c r="M3347" s="18" t="n"/>
      <c r="N3347" s="18" t="n"/>
      <c r="O3347" s="26" t="n"/>
      <c r="P3347" s="21">
        <f>IF($C3347="","",IF(ISNA(MATCH($C3347,账户表,0)),"※这个账户不在【基础资料】的账户档案里",IF($B3347="","※没填日期，这一笔不会进任何月份的报表",IF(AND($F3347&lt;&gt;"",$G3347&lt;&gt;""),"※收入和支出不能同时填",IF(AND(N($F3347)=0,N($G3347)=0),"※收入和支出都没填",IF(OR(N($F3347)&lt;0,N($G3347)&lt;0),"※金额不能填负数，方向反了就换一列填",IF($D3347="","※没填收支类别，分类报表会漏掉这一笔",IF(ISNA(MATCH($D3347,类别表,0)),"※收支类别不在【基础资料】的清单里",IF(AND($L3347="内部转账",$M3347=""),"△内部转账要在「对方账户」写上另一头",IF(AND($L3347="内部转账",$M3347=$C3347),"※对方账户跟本账户是同一个",IF(AND($L3347&lt;&gt;"内部转账",$M3347&lt;&gt;""),"△填了对方账户，但类别不是内部转账",IF($H3347&lt;0,"△这一笔之后该账户余额成负数了，核一下",""))))))))))))</f>
        <v/>
      </c>
    </row>
    <row r="3348">
      <c r="A3348" s="17">
        <f>IF($C3348="","",COUNTA($C$5:$C3348))</f>
        <v/>
      </c>
      <c r="B3348" s="20" t="n"/>
      <c r="C3348" s="18" t="n"/>
      <c r="D3348" s="18" t="n"/>
      <c r="E3348" s="26" t="n"/>
      <c r="F3348" s="19" t="n"/>
      <c r="G3348" s="19" t="n"/>
      <c r="H3348" s="27">
        <f>IF($C3348="","",ROUND(SUMIF(账户表,$C3348,账户期初)+SUMIFS($F$5:F3348,$C$5:C3348,$C3348)-SUMIFS($G$5:G3348,$C$5:C3348,$C3348),2))</f>
        <v/>
      </c>
      <c r="I3348" s="18" t="n"/>
      <c r="J3348" s="18" t="n"/>
      <c r="K3348" s="28">
        <f>IF($B3348="","",--TEXT($B3348,"yyyymm"))</f>
        <v/>
      </c>
      <c r="L3348" s="29">
        <f>IF($D3348="","",IFERROR(INDEX(类别属性,MATCH($D3348,类别表,0)),""))</f>
        <v/>
      </c>
      <c r="M3348" s="18" t="n"/>
      <c r="N3348" s="18" t="n"/>
      <c r="O3348" s="26" t="n"/>
      <c r="P3348" s="21">
        <f>IF($C3348="","",IF(ISNA(MATCH($C3348,账户表,0)),"※这个账户不在【基础资料】的账户档案里",IF($B3348="","※没填日期，这一笔不会进任何月份的报表",IF(AND($F3348&lt;&gt;"",$G3348&lt;&gt;""),"※收入和支出不能同时填",IF(AND(N($F3348)=0,N($G3348)=0),"※收入和支出都没填",IF(OR(N($F3348)&lt;0,N($G3348)&lt;0),"※金额不能填负数，方向反了就换一列填",IF($D3348="","※没填收支类别，分类报表会漏掉这一笔",IF(ISNA(MATCH($D3348,类别表,0)),"※收支类别不在【基础资料】的清单里",IF(AND($L3348="内部转账",$M3348=""),"△内部转账要在「对方账户」写上另一头",IF(AND($L3348="内部转账",$M3348=$C3348),"※对方账户跟本账户是同一个",IF(AND($L3348&lt;&gt;"内部转账",$M3348&lt;&gt;""),"△填了对方账户，但类别不是内部转账",IF($H3348&lt;0,"△这一笔之后该账户余额成负数了，核一下",""))))))))))))</f>
        <v/>
      </c>
    </row>
    <row r="3349">
      <c r="A3349" s="17">
        <f>IF($C3349="","",COUNTA($C$5:$C3349))</f>
        <v/>
      </c>
      <c r="B3349" s="20" t="n"/>
      <c r="C3349" s="18" t="n"/>
      <c r="D3349" s="18" t="n"/>
      <c r="E3349" s="26" t="n"/>
      <c r="F3349" s="19" t="n"/>
      <c r="G3349" s="19" t="n"/>
      <c r="H3349" s="27">
        <f>IF($C3349="","",ROUND(SUMIF(账户表,$C3349,账户期初)+SUMIFS($F$5:F3349,$C$5:C3349,$C3349)-SUMIFS($G$5:G3349,$C$5:C3349,$C3349),2))</f>
        <v/>
      </c>
      <c r="I3349" s="18" t="n"/>
      <c r="J3349" s="18" t="n"/>
      <c r="K3349" s="28">
        <f>IF($B3349="","",--TEXT($B3349,"yyyymm"))</f>
        <v/>
      </c>
      <c r="L3349" s="29">
        <f>IF($D3349="","",IFERROR(INDEX(类别属性,MATCH($D3349,类别表,0)),""))</f>
        <v/>
      </c>
      <c r="M3349" s="18" t="n"/>
      <c r="N3349" s="18" t="n"/>
      <c r="O3349" s="26" t="n"/>
      <c r="P3349" s="21">
        <f>IF($C3349="","",IF(ISNA(MATCH($C3349,账户表,0)),"※这个账户不在【基础资料】的账户档案里",IF($B3349="","※没填日期，这一笔不会进任何月份的报表",IF(AND($F3349&lt;&gt;"",$G3349&lt;&gt;""),"※收入和支出不能同时填",IF(AND(N($F3349)=0,N($G3349)=0),"※收入和支出都没填",IF(OR(N($F3349)&lt;0,N($G3349)&lt;0),"※金额不能填负数，方向反了就换一列填",IF($D3349="","※没填收支类别，分类报表会漏掉这一笔",IF(ISNA(MATCH($D3349,类别表,0)),"※收支类别不在【基础资料】的清单里",IF(AND($L3349="内部转账",$M3349=""),"△内部转账要在「对方账户」写上另一头",IF(AND($L3349="内部转账",$M3349=$C3349),"※对方账户跟本账户是同一个",IF(AND($L3349&lt;&gt;"内部转账",$M3349&lt;&gt;""),"△填了对方账户，但类别不是内部转账",IF($H3349&lt;0,"△这一笔之后该账户余额成负数了，核一下",""))))))))))))</f>
        <v/>
      </c>
    </row>
    <row r="3350">
      <c r="A3350" s="17">
        <f>IF($C3350="","",COUNTA($C$5:$C3350))</f>
        <v/>
      </c>
      <c r="B3350" s="20" t="n"/>
      <c r="C3350" s="18" t="n"/>
      <c r="D3350" s="18" t="n"/>
      <c r="E3350" s="26" t="n"/>
      <c r="F3350" s="19" t="n"/>
      <c r="G3350" s="19" t="n"/>
      <c r="H3350" s="27">
        <f>IF($C3350="","",ROUND(SUMIF(账户表,$C3350,账户期初)+SUMIFS($F$5:F3350,$C$5:C3350,$C3350)-SUMIFS($G$5:G3350,$C$5:C3350,$C3350),2))</f>
        <v/>
      </c>
      <c r="I3350" s="18" t="n"/>
      <c r="J3350" s="18" t="n"/>
      <c r="K3350" s="28">
        <f>IF($B3350="","",--TEXT($B3350,"yyyymm"))</f>
        <v/>
      </c>
      <c r="L3350" s="29">
        <f>IF($D3350="","",IFERROR(INDEX(类别属性,MATCH($D3350,类别表,0)),""))</f>
        <v/>
      </c>
      <c r="M3350" s="18" t="n"/>
      <c r="N3350" s="18" t="n"/>
      <c r="O3350" s="26" t="n"/>
      <c r="P3350" s="21">
        <f>IF($C3350="","",IF(ISNA(MATCH($C3350,账户表,0)),"※这个账户不在【基础资料】的账户档案里",IF($B3350="","※没填日期，这一笔不会进任何月份的报表",IF(AND($F3350&lt;&gt;"",$G3350&lt;&gt;""),"※收入和支出不能同时填",IF(AND(N($F3350)=0,N($G3350)=0),"※收入和支出都没填",IF(OR(N($F3350)&lt;0,N($G3350)&lt;0),"※金额不能填负数，方向反了就换一列填",IF($D3350="","※没填收支类别，分类报表会漏掉这一笔",IF(ISNA(MATCH($D3350,类别表,0)),"※收支类别不在【基础资料】的清单里",IF(AND($L3350="内部转账",$M3350=""),"△内部转账要在「对方账户」写上另一头",IF(AND($L3350="内部转账",$M3350=$C3350),"※对方账户跟本账户是同一个",IF(AND($L3350&lt;&gt;"内部转账",$M3350&lt;&gt;""),"△填了对方账户，但类别不是内部转账",IF($H3350&lt;0,"△这一笔之后该账户余额成负数了，核一下",""))))))))))))</f>
        <v/>
      </c>
    </row>
    <row r="3351">
      <c r="A3351" s="17">
        <f>IF($C3351="","",COUNTA($C$5:$C3351))</f>
        <v/>
      </c>
      <c r="B3351" s="20" t="n"/>
      <c r="C3351" s="18" t="n"/>
      <c r="D3351" s="18" t="n"/>
      <c r="E3351" s="26" t="n"/>
      <c r="F3351" s="19" t="n"/>
      <c r="G3351" s="19" t="n"/>
      <c r="H3351" s="27">
        <f>IF($C3351="","",ROUND(SUMIF(账户表,$C3351,账户期初)+SUMIFS($F$5:F3351,$C$5:C3351,$C3351)-SUMIFS($G$5:G3351,$C$5:C3351,$C3351),2))</f>
        <v/>
      </c>
      <c r="I3351" s="18" t="n"/>
      <c r="J3351" s="18" t="n"/>
      <c r="K3351" s="28">
        <f>IF($B3351="","",--TEXT($B3351,"yyyymm"))</f>
        <v/>
      </c>
      <c r="L3351" s="29">
        <f>IF($D3351="","",IFERROR(INDEX(类别属性,MATCH($D3351,类别表,0)),""))</f>
        <v/>
      </c>
      <c r="M3351" s="18" t="n"/>
      <c r="N3351" s="18" t="n"/>
      <c r="O3351" s="26" t="n"/>
      <c r="P3351" s="21">
        <f>IF($C3351="","",IF(ISNA(MATCH($C3351,账户表,0)),"※这个账户不在【基础资料】的账户档案里",IF($B3351="","※没填日期，这一笔不会进任何月份的报表",IF(AND($F3351&lt;&gt;"",$G3351&lt;&gt;""),"※收入和支出不能同时填",IF(AND(N($F3351)=0,N($G3351)=0),"※收入和支出都没填",IF(OR(N($F3351)&lt;0,N($G3351)&lt;0),"※金额不能填负数，方向反了就换一列填",IF($D3351="","※没填收支类别，分类报表会漏掉这一笔",IF(ISNA(MATCH($D3351,类别表,0)),"※收支类别不在【基础资料】的清单里",IF(AND($L3351="内部转账",$M3351=""),"△内部转账要在「对方账户」写上另一头",IF(AND($L3351="内部转账",$M3351=$C3351),"※对方账户跟本账户是同一个",IF(AND($L3351&lt;&gt;"内部转账",$M3351&lt;&gt;""),"△填了对方账户，但类别不是内部转账",IF($H3351&lt;0,"△这一笔之后该账户余额成负数了，核一下",""))))))))))))</f>
        <v/>
      </c>
    </row>
    <row r="3352">
      <c r="A3352" s="17">
        <f>IF($C3352="","",COUNTA($C$5:$C3352))</f>
        <v/>
      </c>
      <c r="B3352" s="20" t="n"/>
      <c r="C3352" s="18" t="n"/>
      <c r="D3352" s="18" t="n"/>
      <c r="E3352" s="26" t="n"/>
      <c r="F3352" s="19" t="n"/>
      <c r="G3352" s="19" t="n"/>
      <c r="H3352" s="27">
        <f>IF($C3352="","",ROUND(SUMIF(账户表,$C3352,账户期初)+SUMIFS($F$5:F3352,$C$5:C3352,$C3352)-SUMIFS($G$5:G3352,$C$5:C3352,$C3352),2))</f>
        <v/>
      </c>
      <c r="I3352" s="18" t="n"/>
      <c r="J3352" s="18" t="n"/>
      <c r="K3352" s="28">
        <f>IF($B3352="","",--TEXT($B3352,"yyyymm"))</f>
        <v/>
      </c>
      <c r="L3352" s="29">
        <f>IF($D3352="","",IFERROR(INDEX(类别属性,MATCH($D3352,类别表,0)),""))</f>
        <v/>
      </c>
      <c r="M3352" s="18" t="n"/>
      <c r="N3352" s="18" t="n"/>
      <c r="O3352" s="26" t="n"/>
      <c r="P3352" s="21">
        <f>IF($C3352="","",IF(ISNA(MATCH($C3352,账户表,0)),"※这个账户不在【基础资料】的账户档案里",IF($B3352="","※没填日期，这一笔不会进任何月份的报表",IF(AND($F3352&lt;&gt;"",$G3352&lt;&gt;""),"※收入和支出不能同时填",IF(AND(N($F3352)=0,N($G3352)=0),"※收入和支出都没填",IF(OR(N($F3352)&lt;0,N($G3352)&lt;0),"※金额不能填负数，方向反了就换一列填",IF($D3352="","※没填收支类别，分类报表会漏掉这一笔",IF(ISNA(MATCH($D3352,类别表,0)),"※收支类别不在【基础资料】的清单里",IF(AND($L3352="内部转账",$M3352=""),"△内部转账要在「对方账户」写上另一头",IF(AND($L3352="内部转账",$M3352=$C3352),"※对方账户跟本账户是同一个",IF(AND($L3352&lt;&gt;"内部转账",$M3352&lt;&gt;""),"△填了对方账户，但类别不是内部转账",IF($H3352&lt;0,"△这一笔之后该账户余额成负数了，核一下",""))))))))))))</f>
        <v/>
      </c>
    </row>
    <row r="3353">
      <c r="A3353" s="17">
        <f>IF($C3353="","",COUNTA($C$5:$C3353))</f>
        <v/>
      </c>
      <c r="B3353" s="20" t="n"/>
      <c r="C3353" s="18" t="n"/>
      <c r="D3353" s="18" t="n"/>
      <c r="E3353" s="26" t="n"/>
      <c r="F3353" s="19" t="n"/>
      <c r="G3353" s="19" t="n"/>
      <c r="H3353" s="27">
        <f>IF($C3353="","",ROUND(SUMIF(账户表,$C3353,账户期初)+SUMIFS($F$5:F3353,$C$5:C3353,$C3353)-SUMIFS($G$5:G3353,$C$5:C3353,$C3353),2))</f>
        <v/>
      </c>
      <c r="I3353" s="18" t="n"/>
      <c r="J3353" s="18" t="n"/>
      <c r="K3353" s="28">
        <f>IF($B3353="","",--TEXT($B3353,"yyyymm"))</f>
        <v/>
      </c>
      <c r="L3353" s="29">
        <f>IF($D3353="","",IFERROR(INDEX(类别属性,MATCH($D3353,类别表,0)),""))</f>
        <v/>
      </c>
      <c r="M3353" s="18" t="n"/>
      <c r="N3353" s="18" t="n"/>
      <c r="O3353" s="26" t="n"/>
      <c r="P3353" s="21">
        <f>IF($C3353="","",IF(ISNA(MATCH($C3353,账户表,0)),"※这个账户不在【基础资料】的账户档案里",IF($B3353="","※没填日期，这一笔不会进任何月份的报表",IF(AND($F3353&lt;&gt;"",$G3353&lt;&gt;""),"※收入和支出不能同时填",IF(AND(N($F3353)=0,N($G3353)=0),"※收入和支出都没填",IF(OR(N($F3353)&lt;0,N($G3353)&lt;0),"※金额不能填负数，方向反了就换一列填",IF($D3353="","※没填收支类别，分类报表会漏掉这一笔",IF(ISNA(MATCH($D3353,类别表,0)),"※收支类别不在【基础资料】的清单里",IF(AND($L3353="内部转账",$M3353=""),"△内部转账要在「对方账户」写上另一头",IF(AND($L3353="内部转账",$M3353=$C3353),"※对方账户跟本账户是同一个",IF(AND($L3353&lt;&gt;"内部转账",$M3353&lt;&gt;""),"△填了对方账户，但类别不是内部转账",IF($H3353&lt;0,"△这一笔之后该账户余额成负数了，核一下",""))))))))))))</f>
        <v/>
      </c>
    </row>
    <row r="3354">
      <c r="A3354" s="17">
        <f>IF($C3354="","",COUNTA($C$5:$C3354))</f>
        <v/>
      </c>
      <c r="B3354" s="20" t="n"/>
      <c r="C3354" s="18" t="n"/>
      <c r="D3354" s="18" t="n"/>
      <c r="E3354" s="26" t="n"/>
      <c r="F3354" s="19" t="n"/>
      <c r="G3354" s="19" t="n"/>
      <c r="H3354" s="27">
        <f>IF($C3354="","",ROUND(SUMIF(账户表,$C3354,账户期初)+SUMIFS($F$5:F3354,$C$5:C3354,$C3354)-SUMIFS($G$5:G3354,$C$5:C3354,$C3354),2))</f>
        <v/>
      </c>
      <c r="I3354" s="18" t="n"/>
      <c r="J3354" s="18" t="n"/>
      <c r="K3354" s="28">
        <f>IF($B3354="","",--TEXT($B3354,"yyyymm"))</f>
        <v/>
      </c>
      <c r="L3354" s="29">
        <f>IF($D3354="","",IFERROR(INDEX(类别属性,MATCH($D3354,类别表,0)),""))</f>
        <v/>
      </c>
      <c r="M3354" s="18" t="n"/>
      <c r="N3354" s="18" t="n"/>
      <c r="O3354" s="26" t="n"/>
      <c r="P3354" s="21">
        <f>IF($C3354="","",IF(ISNA(MATCH($C3354,账户表,0)),"※这个账户不在【基础资料】的账户档案里",IF($B3354="","※没填日期，这一笔不会进任何月份的报表",IF(AND($F3354&lt;&gt;"",$G3354&lt;&gt;""),"※收入和支出不能同时填",IF(AND(N($F3354)=0,N($G3354)=0),"※收入和支出都没填",IF(OR(N($F3354)&lt;0,N($G3354)&lt;0),"※金额不能填负数，方向反了就换一列填",IF($D3354="","※没填收支类别，分类报表会漏掉这一笔",IF(ISNA(MATCH($D3354,类别表,0)),"※收支类别不在【基础资料】的清单里",IF(AND($L3354="内部转账",$M3354=""),"△内部转账要在「对方账户」写上另一头",IF(AND($L3354="内部转账",$M3354=$C3354),"※对方账户跟本账户是同一个",IF(AND($L3354&lt;&gt;"内部转账",$M3354&lt;&gt;""),"△填了对方账户，但类别不是内部转账",IF($H3354&lt;0,"△这一笔之后该账户余额成负数了，核一下",""))))))))))))</f>
        <v/>
      </c>
    </row>
    <row r="3355">
      <c r="A3355" s="17">
        <f>IF($C3355="","",COUNTA($C$5:$C3355))</f>
        <v/>
      </c>
      <c r="B3355" s="20" t="n"/>
      <c r="C3355" s="18" t="n"/>
      <c r="D3355" s="18" t="n"/>
      <c r="E3355" s="26" t="n"/>
      <c r="F3355" s="19" t="n"/>
      <c r="G3355" s="19" t="n"/>
      <c r="H3355" s="27">
        <f>IF($C3355="","",ROUND(SUMIF(账户表,$C3355,账户期初)+SUMIFS($F$5:F3355,$C$5:C3355,$C3355)-SUMIFS($G$5:G3355,$C$5:C3355,$C3355),2))</f>
        <v/>
      </c>
      <c r="I3355" s="18" t="n"/>
      <c r="J3355" s="18" t="n"/>
      <c r="K3355" s="28">
        <f>IF($B3355="","",--TEXT($B3355,"yyyymm"))</f>
        <v/>
      </c>
      <c r="L3355" s="29">
        <f>IF($D3355="","",IFERROR(INDEX(类别属性,MATCH($D3355,类别表,0)),""))</f>
        <v/>
      </c>
      <c r="M3355" s="18" t="n"/>
      <c r="N3355" s="18" t="n"/>
      <c r="O3355" s="26" t="n"/>
      <c r="P3355" s="21">
        <f>IF($C3355="","",IF(ISNA(MATCH($C3355,账户表,0)),"※这个账户不在【基础资料】的账户档案里",IF($B3355="","※没填日期，这一笔不会进任何月份的报表",IF(AND($F3355&lt;&gt;"",$G3355&lt;&gt;""),"※收入和支出不能同时填",IF(AND(N($F3355)=0,N($G3355)=0),"※收入和支出都没填",IF(OR(N($F3355)&lt;0,N($G3355)&lt;0),"※金额不能填负数，方向反了就换一列填",IF($D3355="","※没填收支类别，分类报表会漏掉这一笔",IF(ISNA(MATCH($D3355,类别表,0)),"※收支类别不在【基础资料】的清单里",IF(AND($L3355="内部转账",$M3355=""),"△内部转账要在「对方账户」写上另一头",IF(AND($L3355="内部转账",$M3355=$C3355),"※对方账户跟本账户是同一个",IF(AND($L3355&lt;&gt;"内部转账",$M3355&lt;&gt;""),"△填了对方账户，但类别不是内部转账",IF($H3355&lt;0,"△这一笔之后该账户余额成负数了，核一下",""))))))))))))</f>
        <v/>
      </c>
    </row>
    <row r="3356">
      <c r="A3356" s="17">
        <f>IF($C3356="","",COUNTA($C$5:$C3356))</f>
        <v/>
      </c>
      <c r="B3356" s="20" t="n"/>
      <c r="C3356" s="18" t="n"/>
      <c r="D3356" s="18" t="n"/>
      <c r="E3356" s="26" t="n"/>
      <c r="F3356" s="19" t="n"/>
      <c r="G3356" s="19" t="n"/>
      <c r="H3356" s="27">
        <f>IF($C3356="","",ROUND(SUMIF(账户表,$C3356,账户期初)+SUMIFS($F$5:F3356,$C$5:C3356,$C3356)-SUMIFS($G$5:G3356,$C$5:C3356,$C3356),2))</f>
        <v/>
      </c>
      <c r="I3356" s="18" t="n"/>
      <c r="J3356" s="18" t="n"/>
      <c r="K3356" s="28">
        <f>IF($B3356="","",--TEXT($B3356,"yyyymm"))</f>
        <v/>
      </c>
      <c r="L3356" s="29">
        <f>IF($D3356="","",IFERROR(INDEX(类别属性,MATCH($D3356,类别表,0)),""))</f>
        <v/>
      </c>
      <c r="M3356" s="18" t="n"/>
      <c r="N3356" s="18" t="n"/>
      <c r="O3356" s="26" t="n"/>
      <c r="P3356" s="21">
        <f>IF($C3356="","",IF(ISNA(MATCH($C3356,账户表,0)),"※这个账户不在【基础资料】的账户档案里",IF($B3356="","※没填日期，这一笔不会进任何月份的报表",IF(AND($F3356&lt;&gt;"",$G3356&lt;&gt;""),"※收入和支出不能同时填",IF(AND(N($F3356)=0,N($G3356)=0),"※收入和支出都没填",IF(OR(N($F3356)&lt;0,N($G3356)&lt;0),"※金额不能填负数，方向反了就换一列填",IF($D3356="","※没填收支类别，分类报表会漏掉这一笔",IF(ISNA(MATCH($D3356,类别表,0)),"※收支类别不在【基础资料】的清单里",IF(AND($L3356="内部转账",$M3356=""),"△内部转账要在「对方账户」写上另一头",IF(AND($L3356="内部转账",$M3356=$C3356),"※对方账户跟本账户是同一个",IF(AND($L3356&lt;&gt;"内部转账",$M3356&lt;&gt;""),"△填了对方账户，但类别不是内部转账",IF($H3356&lt;0,"△这一笔之后该账户余额成负数了，核一下",""))))))))))))</f>
        <v/>
      </c>
    </row>
    <row r="3357">
      <c r="A3357" s="17">
        <f>IF($C3357="","",COUNTA($C$5:$C3357))</f>
        <v/>
      </c>
      <c r="B3357" s="20" t="n"/>
      <c r="C3357" s="18" t="n"/>
      <c r="D3357" s="18" t="n"/>
      <c r="E3357" s="26" t="n"/>
      <c r="F3357" s="19" t="n"/>
      <c r="G3357" s="19" t="n"/>
      <c r="H3357" s="27">
        <f>IF($C3357="","",ROUND(SUMIF(账户表,$C3357,账户期初)+SUMIFS($F$5:F3357,$C$5:C3357,$C3357)-SUMIFS($G$5:G3357,$C$5:C3357,$C3357),2))</f>
        <v/>
      </c>
      <c r="I3357" s="18" t="n"/>
      <c r="J3357" s="18" t="n"/>
      <c r="K3357" s="28">
        <f>IF($B3357="","",--TEXT($B3357,"yyyymm"))</f>
        <v/>
      </c>
      <c r="L3357" s="29">
        <f>IF($D3357="","",IFERROR(INDEX(类别属性,MATCH($D3357,类别表,0)),""))</f>
        <v/>
      </c>
      <c r="M3357" s="18" t="n"/>
      <c r="N3357" s="18" t="n"/>
      <c r="O3357" s="26" t="n"/>
      <c r="P3357" s="21">
        <f>IF($C3357="","",IF(ISNA(MATCH($C3357,账户表,0)),"※这个账户不在【基础资料】的账户档案里",IF($B3357="","※没填日期，这一笔不会进任何月份的报表",IF(AND($F3357&lt;&gt;"",$G3357&lt;&gt;""),"※收入和支出不能同时填",IF(AND(N($F3357)=0,N($G3357)=0),"※收入和支出都没填",IF(OR(N($F3357)&lt;0,N($G3357)&lt;0),"※金额不能填负数，方向反了就换一列填",IF($D3357="","※没填收支类别，分类报表会漏掉这一笔",IF(ISNA(MATCH($D3357,类别表,0)),"※收支类别不在【基础资料】的清单里",IF(AND($L3357="内部转账",$M3357=""),"△内部转账要在「对方账户」写上另一头",IF(AND($L3357="内部转账",$M3357=$C3357),"※对方账户跟本账户是同一个",IF(AND($L3357&lt;&gt;"内部转账",$M3357&lt;&gt;""),"△填了对方账户，但类别不是内部转账",IF($H3357&lt;0,"△这一笔之后该账户余额成负数了，核一下",""))))))))))))</f>
        <v/>
      </c>
    </row>
    <row r="3358">
      <c r="A3358" s="17">
        <f>IF($C3358="","",COUNTA($C$5:$C3358))</f>
        <v/>
      </c>
      <c r="B3358" s="20" t="n"/>
      <c r="C3358" s="18" t="n"/>
      <c r="D3358" s="18" t="n"/>
      <c r="E3358" s="26" t="n"/>
      <c r="F3358" s="19" t="n"/>
      <c r="G3358" s="19" t="n"/>
      <c r="H3358" s="27">
        <f>IF($C3358="","",ROUND(SUMIF(账户表,$C3358,账户期初)+SUMIFS($F$5:F3358,$C$5:C3358,$C3358)-SUMIFS($G$5:G3358,$C$5:C3358,$C3358),2))</f>
        <v/>
      </c>
      <c r="I3358" s="18" t="n"/>
      <c r="J3358" s="18" t="n"/>
      <c r="K3358" s="28">
        <f>IF($B3358="","",--TEXT($B3358,"yyyymm"))</f>
        <v/>
      </c>
      <c r="L3358" s="29">
        <f>IF($D3358="","",IFERROR(INDEX(类别属性,MATCH($D3358,类别表,0)),""))</f>
        <v/>
      </c>
      <c r="M3358" s="18" t="n"/>
      <c r="N3358" s="18" t="n"/>
      <c r="O3358" s="26" t="n"/>
      <c r="P3358" s="21">
        <f>IF($C3358="","",IF(ISNA(MATCH($C3358,账户表,0)),"※这个账户不在【基础资料】的账户档案里",IF($B3358="","※没填日期，这一笔不会进任何月份的报表",IF(AND($F3358&lt;&gt;"",$G3358&lt;&gt;""),"※收入和支出不能同时填",IF(AND(N($F3358)=0,N($G3358)=0),"※收入和支出都没填",IF(OR(N($F3358)&lt;0,N($G3358)&lt;0),"※金额不能填负数，方向反了就换一列填",IF($D3358="","※没填收支类别，分类报表会漏掉这一笔",IF(ISNA(MATCH($D3358,类别表,0)),"※收支类别不在【基础资料】的清单里",IF(AND($L3358="内部转账",$M3358=""),"△内部转账要在「对方账户」写上另一头",IF(AND($L3358="内部转账",$M3358=$C3358),"※对方账户跟本账户是同一个",IF(AND($L3358&lt;&gt;"内部转账",$M3358&lt;&gt;""),"△填了对方账户，但类别不是内部转账",IF($H3358&lt;0,"△这一笔之后该账户余额成负数了，核一下",""))))))))))))</f>
        <v/>
      </c>
    </row>
    <row r="3359">
      <c r="A3359" s="17">
        <f>IF($C3359="","",COUNTA($C$5:$C3359))</f>
        <v/>
      </c>
      <c r="B3359" s="20" t="n"/>
      <c r="C3359" s="18" t="n"/>
      <c r="D3359" s="18" t="n"/>
      <c r="E3359" s="26" t="n"/>
      <c r="F3359" s="19" t="n"/>
      <c r="G3359" s="19" t="n"/>
      <c r="H3359" s="27">
        <f>IF($C3359="","",ROUND(SUMIF(账户表,$C3359,账户期初)+SUMIFS($F$5:F3359,$C$5:C3359,$C3359)-SUMIFS($G$5:G3359,$C$5:C3359,$C3359),2))</f>
        <v/>
      </c>
      <c r="I3359" s="18" t="n"/>
      <c r="J3359" s="18" t="n"/>
      <c r="K3359" s="28">
        <f>IF($B3359="","",--TEXT($B3359,"yyyymm"))</f>
        <v/>
      </c>
      <c r="L3359" s="29">
        <f>IF($D3359="","",IFERROR(INDEX(类别属性,MATCH($D3359,类别表,0)),""))</f>
        <v/>
      </c>
      <c r="M3359" s="18" t="n"/>
      <c r="N3359" s="18" t="n"/>
      <c r="O3359" s="26" t="n"/>
      <c r="P3359" s="21">
        <f>IF($C3359="","",IF(ISNA(MATCH($C3359,账户表,0)),"※这个账户不在【基础资料】的账户档案里",IF($B3359="","※没填日期，这一笔不会进任何月份的报表",IF(AND($F3359&lt;&gt;"",$G3359&lt;&gt;""),"※收入和支出不能同时填",IF(AND(N($F3359)=0,N($G3359)=0),"※收入和支出都没填",IF(OR(N($F3359)&lt;0,N($G3359)&lt;0),"※金额不能填负数，方向反了就换一列填",IF($D3359="","※没填收支类别，分类报表会漏掉这一笔",IF(ISNA(MATCH($D3359,类别表,0)),"※收支类别不在【基础资料】的清单里",IF(AND($L3359="内部转账",$M3359=""),"△内部转账要在「对方账户」写上另一头",IF(AND($L3359="内部转账",$M3359=$C3359),"※对方账户跟本账户是同一个",IF(AND($L3359&lt;&gt;"内部转账",$M3359&lt;&gt;""),"△填了对方账户，但类别不是内部转账",IF($H3359&lt;0,"△这一笔之后该账户余额成负数了，核一下",""))))))))))))</f>
        <v/>
      </c>
    </row>
    <row r="3360">
      <c r="A3360" s="17">
        <f>IF($C3360="","",COUNTA($C$5:$C3360))</f>
        <v/>
      </c>
      <c r="B3360" s="20" t="n"/>
      <c r="C3360" s="18" t="n"/>
      <c r="D3360" s="18" t="n"/>
      <c r="E3360" s="26" t="n"/>
      <c r="F3360" s="19" t="n"/>
      <c r="G3360" s="19" t="n"/>
      <c r="H3360" s="27">
        <f>IF($C3360="","",ROUND(SUMIF(账户表,$C3360,账户期初)+SUMIFS($F$5:F3360,$C$5:C3360,$C3360)-SUMIFS($G$5:G3360,$C$5:C3360,$C3360),2))</f>
        <v/>
      </c>
      <c r="I3360" s="18" t="n"/>
      <c r="J3360" s="18" t="n"/>
      <c r="K3360" s="28">
        <f>IF($B3360="","",--TEXT($B3360,"yyyymm"))</f>
        <v/>
      </c>
      <c r="L3360" s="29">
        <f>IF($D3360="","",IFERROR(INDEX(类别属性,MATCH($D3360,类别表,0)),""))</f>
        <v/>
      </c>
      <c r="M3360" s="18" t="n"/>
      <c r="N3360" s="18" t="n"/>
      <c r="O3360" s="26" t="n"/>
      <c r="P3360" s="21">
        <f>IF($C3360="","",IF(ISNA(MATCH($C3360,账户表,0)),"※这个账户不在【基础资料】的账户档案里",IF($B3360="","※没填日期，这一笔不会进任何月份的报表",IF(AND($F3360&lt;&gt;"",$G3360&lt;&gt;""),"※收入和支出不能同时填",IF(AND(N($F3360)=0,N($G3360)=0),"※收入和支出都没填",IF(OR(N($F3360)&lt;0,N($G3360)&lt;0),"※金额不能填负数，方向反了就换一列填",IF($D3360="","※没填收支类别，分类报表会漏掉这一笔",IF(ISNA(MATCH($D3360,类别表,0)),"※收支类别不在【基础资料】的清单里",IF(AND($L3360="内部转账",$M3360=""),"△内部转账要在「对方账户」写上另一头",IF(AND($L3360="内部转账",$M3360=$C3360),"※对方账户跟本账户是同一个",IF(AND($L3360&lt;&gt;"内部转账",$M3360&lt;&gt;""),"△填了对方账户，但类别不是内部转账",IF($H3360&lt;0,"△这一笔之后该账户余额成负数了，核一下",""))))))))))))</f>
        <v/>
      </c>
    </row>
    <row r="3361">
      <c r="A3361" s="17">
        <f>IF($C3361="","",COUNTA($C$5:$C3361))</f>
        <v/>
      </c>
      <c r="B3361" s="20" t="n"/>
      <c r="C3361" s="18" t="n"/>
      <c r="D3361" s="18" t="n"/>
      <c r="E3361" s="26" t="n"/>
      <c r="F3361" s="19" t="n"/>
      <c r="G3361" s="19" t="n"/>
      <c r="H3361" s="27">
        <f>IF($C3361="","",ROUND(SUMIF(账户表,$C3361,账户期初)+SUMIFS($F$5:F3361,$C$5:C3361,$C3361)-SUMIFS($G$5:G3361,$C$5:C3361,$C3361),2))</f>
        <v/>
      </c>
      <c r="I3361" s="18" t="n"/>
      <c r="J3361" s="18" t="n"/>
      <c r="K3361" s="28">
        <f>IF($B3361="","",--TEXT($B3361,"yyyymm"))</f>
        <v/>
      </c>
      <c r="L3361" s="29">
        <f>IF($D3361="","",IFERROR(INDEX(类别属性,MATCH($D3361,类别表,0)),""))</f>
        <v/>
      </c>
      <c r="M3361" s="18" t="n"/>
      <c r="N3361" s="18" t="n"/>
      <c r="O3361" s="26" t="n"/>
      <c r="P3361" s="21">
        <f>IF($C3361="","",IF(ISNA(MATCH($C3361,账户表,0)),"※这个账户不在【基础资料】的账户档案里",IF($B3361="","※没填日期，这一笔不会进任何月份的报表",IF(AND($F3361&lt;&gt;"",$G3361&lt;&gt;""),"※收入和支出不能同时填",IF(AND(N($F3361)=0,N($G3361)=0),"※收入和支出都没填",IF(OR(N($F3361)&lt;0,N($G3361)&lt;0),"※金额不能填负数，方向反了就换一列填",IF($D3361="","※没填收支类别，分类报表会漏掉这一笔",IF(ISNA(MATCH($D3361,类别表,0)),"※收支类别不在【基础资料】的清单里",IF(AND($L3361="内部转账",$M3361=""),"△内部转账要在「对方账户」写上另一头",IF(AND($L3361="内部转账",$M3361=$C3361),"※对方账户跟本账户是同一个",IF(AND($L3361&lt;&gt;"内部转账",$M3361&lt;&gt;""),"△填了对方账户，但类别不是内部转账",IF($H3361&lt;0,"△这一笔之后该账户余额成负数了，核一下",""))))))))))))</f>
        <v/>
      </c>
    </row>
    <row r="3362">
      <c r="A3362" s="17">
        <f>IF($C3362="","",COUNTA($C$5:$C3362))</f>
        <v/>
      </c>
      <c r="B3362" s="20" t="n"/>
      <c r="C3362" s="18" t="n"/>
      <c r="D3362" s="18" t="n"/>
      <c r="E3362" s="26" t="n"/>
      <c r="F3362" s="19" t="n"/>
      <c r="G3362" s="19" t="n"/>
      <c r="H3362" s="27">
        <f>IF($C3362="","",ROUND(SUMIF(账户表,$C3362,账户期初)+SUMIFS($F$5:F3362,$C$5:C3362,$C3362)-SUMIFS($G$5:G3362,$C$5:C3362,$C3362),2))</f>
        <v/>
      </c>
      <c r="I3362" s="18" t="n"/>
      <c r="J3362" s="18" t="n"/>
      <c r="K3362" s="28">
        <f>IF($B3362="","",--TEXT($B3362,"yyyymm"))</f>
        <v/>
      </c>
      <c r="L3362" s="29">
        <f>IF($D3362="","",IFERROR(INDEX(类别属性,MATCH($D3362,类别表,0)),""))</f>
        <v/>
      </c>
      <c r="M3362" s="18" t="n"/>
      <c r="N3362" s="18" t="n"/>
      <c r="O3362" s="26" t="n"/>
      <c r="P3362" s="21">
        <f>IF($C3362="","",IF(ISNA(MATCH($C3362,账户表,0)),"※这个账户不在【基础资料】的账户档案里",IF($B3362="","※没填日期，这一笔不会进任何月份的报表",IF(AND($F3362&lt;&gt;"",$G3362&lt;&gt;""),"※收入和支出不能同时填",IF(AND(N($F3362)=0,N($G3362)=0),"※收入和支出都没填",IF(OR(N($F3362)&lt;0,N($G3362)&lt;0),"※金额不能填负数，方向反了就换一列填",IF($D3362="","※没填收支类别，分类报表会漏掉这一笔",IF(ISNA(MATCH($D3362,类别表,0)),"※收支类别不在【基础资料】的清单里",IF(AND($L3362="内部转账",$M3362=""),"△内部转账要在「对方账户」写上另一头",IF(AND($L3362="内部转账",$M3362=$C3362),"※对方账户跟本账户是同一个",IF(AND($L3362&lt;&gt;"内部转账",$M3362&lt;&gt;""),"△填了对方账户，但类别不是内部转账",IF($H3362&lt;0,"△这一笔之后该账户余额成负数了，核一下",""))))))))))))</f>
        <v/>
      </c>
    </row>
    <row r="3363">
      <c r="A3363" s="17">
        <f>IF($C3363="","",COUNTA($C$5:$C3363))</f>
        <v/>
      </c>
      <c r="B3363" s="20" t="n"/>
      <c r="C3363" s="18" t="n"/>
      <c r="D3363" s="18" t="n"/>
      <c r="E3363" s="26" t="n"/>
      <c r="F3363" s="19" t="n"/>
      <c r="G3363" s="19" t="n"/>
      <c r="H3363" s="27">
        <f>IF($C3363="","",ROUND(SUMIF(账户表,$C3363,账户期初)+SUMIFS($F$5:F3363,$C$5:C3363,$C3363)-SUMIFS($G$5:G3363,$C$5:C3363,$C3363),2))</f>
        <v/>
      </c>
      <c r="I3363" s="18" t="n"/>
      <c r="J3363" s="18" t="n"/>
      <c r="K3363" s="28">
        <f>IF($B3363="","",--TEXT($B3363,"yyyymm"))</f>
        <v/>
      </c>
      <c r="L3363" s="29">
        <f>IF($D3363="","",IFERROR(INDEX(类别属性,MATCH($D3363,类别表,0)),""))</f>
        <v/>
      </c>
      <c r="M3363" s="18" t="n"/>
      <c r="N3363" s="18" t="n"/>
      <c r="O3363" s="26" t="n"/>
      <c r="P3363" s="21">
        <f>IF($C3363="","",IF(ISNA(MATCH($C3363,账户表,0)),"※这个账户不在【基础资料】的账户档案里",IF($B3363="","※没填日期，这一笔不会进任何月份的报表",IF(AND($F3363&lt;&gt;"",$G3363&lt;&gt;""),"※收入和支出不能同时填",IF(AND(N($F3363)=0,N($G3363)=0),"※收入和支出都没填",IF(OR(N($F3363)&lt;0,N($G3363)&lt;0),"※金额不能填负数，方向反了就换一列填",IF($D3363="","※没填收支类别，分类报表会漏掉这一笔",IF(ISNA(MATCH($D3363,类别表,0)),"※收支类别不在【基础资料】的清单里",IF(AND($L3363="内部转账",$M3363=""),"△内部转账要在「对方账户」写上另一头",IF(AND($L3363="内部转账",$M3363=$C3363),"※对方账户跟本账户是同一个",IF(AND($L3363&lt;&gt;"内部转账",$M3363&lt;&gt;""),"△填了对方账户，但类别不是内部转账",IF($H3363&lt;0,"△这一笔之后该账户余额成负数了，核一下",""))))))))))))</f>
        <v/>
      </c>
    </row>
    <row r="3364">
      <c r="A3364" s="17">
        <f>IF($C3364="","",COUNTA($C$5:$C3364))</f>
        <v/>
      </c>
      <c r="B3364" s="20" t="n"/>
      <c r="C3364" s="18" t="n"/>
      <c r="D3364" s="18" t="n"/>
      <c r="E3364" s="26" t="n"/>
      <c r="F3364" s="19" t="n"/>
      <c r="G3364" s="19" t="n"/>
      <c r="H3364" s="27">
        <f>IF($C3364="","",ROUND(SUMIF(账户表,$C3364,账户期初)+SUMIFS($F$5:F3364,$C$5:C3364,$C3364)-SUMIFS($G$5:G3364,$C$5:C3364,$C3364),2))</f>
        <v/>
      </c>
      <c r="I3364" s="18" t="n"/>
      <c r="J3364" s="18" t="n"/>
      <c r="K3364" s="28">
        <f>IF($B3364="","",--TEXT($B3364,"yyyymm"))</f>
        <v/>
      </c>
      <c r="L3364" s="29">
        <f>IF($D3364="","",IFERROR(INDEX(类别属性,MATCH($D3364,类别表,0)),""))</f>
        <v/>
      </c>
      <c r="M3364" s="18" t="n"/>
      <c r="N3364" s="18" t="n"/>
      <c r="O3364" s="26" t="n"/>
      <c r="P3364" s="21">
        <f>IF($C3364="","",IF(ISNA(MATCH($C3364,账户表,0)),"※这个账户不在【基础资料】的账户档案里",IF($B3364="","※没填日期，这一笔不会进任何月份的报表",IF(AND($F3364&lt;&gt;"",$G3364&lt;&gt;""),"※收入和支出不能同时填",IF(AND(N($F3364)=0,N($G3364)=0),"※收入和支出都没填",IF(OR(N($F3364)&lt;0,N($G3364)&lt;0),"※金额不能填负数，方向反了就换一列填",IF($D3364="","※没填收支类别，分类报表会漏掉这一笔",IF(ISNA(MATCH($D3364,类别表,0)),"※收支类别不在【基础资料】的清单里",IF(AND($L3364="内部转账",$M3364=""),"△内部转账要在「对方账户」写上另一头",IF(AND($L3364="内部转账",$M3364=$C3364),"※对方账户跟本账户是同一个",IF(AND($L3364&lt;&gt;"内部转账",$M3364&lt;&gt;""),"△填了对方账户，但类别不是内部转账",IF($H3364&lt;0,"△这一笔之后该账户余额成负数了，核一下",""))))))))))))</f>
        <v/>
      </c>
    </row>
    <row r="3365">
      <c r="A3365" s="17">
        <f>IF($C3365="","",COUNTA($C$5:$C3365))</f>
        <v/>
      </c>
      <c r="B3365" s="20" t="n"/>
      <c r="C3365" s="18" t="n"/>
      <c r="D3365" s="18" t="n"/>
      <c r="E3365" s="26" t="n"/>
      <c r="F3365" s="19" t="n"/>
      <c r="G3365" s="19" t="n"/>
      <c r="H3365" s="27">
        <f>IF($C3365="","",ROUND(SUMIF(账户表,$C3365,账户期初)+SUMIFS($F$5:F3365,$C$5:C3365,$C3365)-SUMIFS($G$5:G3365,$C$5:C3365,$C3365),2))</f>
        <v/>
      </c>
      <c r="I3365" s="18" t="n"/>
      <c r="J3365" s="18" t="n"/>
      <c r="K3365" s="28">
        <f>IF($B3365="","",--TEXT($B3365,"yyyymm"))</f>
        <v/>
      </c>
      <c r="L3365" s="29">
        <f>IF($D3365="","",IFERROR(INDEX(类别属性,MATCH($D3365,类别表,0)),""))</f>
        <v/>
      </c>
      <c r="M3365" s="18" t="n"/>
      <c r="N3365" s="18" t="n"/>
      <c r="O3365" s="26" t="n"/>
      <c r="P3365" s="21">
        <f>IF($C3365="","",IF(ISNA(MATCH($C3365,账户表,0)),"※这个账户不在【基础资料】的账户档案里",IF($B3365="","※没填日期，这一笔不会进任何月份的报表",IF(AND($F3365&lt;&gt;"",$G3365&lt;&gt;""),"※收入和支出不能同时填",IF(AND(N($F3365)=0,N($G3365)=0),"※收入和支出都没填",IF(OR(N($F3365)&lt;0,N($G3365)&lt;0),"※金额不能填负数，方向反了就换一列填",IF($D3365="","※没填收支类别，分类报表会漏掉这一笔",IF(ISNA(MATCH($D3365,类别表,0)),"※收支类别不在【基础资料】的清单里",IF(AND($L3365="内部转账",$M3365=""),"△内部转账要在「对方账户」写上另一头",IF(AND($L3365="内部转账",$M3365=$C3365),"※对方账户跟本账户是同一个",IF(AND($L3365&lt;&gt;"内部转账",$M3365&lt;&gt;""),"△填了对方账户，但类别不是内部转账",IF($H3365&lt;0,"△这一笔之后该账户余额成负数了，核一下",""))))))))))))</f>
        <v/>
      </c>
    </row>
    <row r="3366">
      <c r="A3366" s="17">
        <f>IF($C3366="","",COUNTA($C$5:$C3366))</f>
        <v/>
      </c>
      <c r="B3366" s="20" t="n"/>
      <c r="C3366" s="18" t="n"/>
      <c r="D3366" s="18" t="n"/>
      <c r="E3366" s="26" t="n"/>
      <c r="F3366" s="19" t="n"/>
      <c r="G3366" s="19" t="n"/>
      <c r="H3366" s="27">
        <f>IF($C3366="","",ROUND(SUMIF(账户表,$C3366,账户期初)+SUMIFS($F$5:F3366,$C$5:C3366,$C3366)-SUMIFS($G$5:G3366,$C$5:C3366,$C3366),2))</f>
        <v/>
      </c>
      <c r="I3366" s="18" t="n"/>
      <c r="J3366" s="18" t="n"/>
      <c r="K3366" s="28">
        <f>IF($B3366="","",--TEXT($B3366,"yyyymm"))</f>
        <v/>
      </c>
      <c r="L3366" s="29">
        <f>IF($D3366="","",IFERROR(INDEX(类别属性,MATCH($D3366,类别表,0)),""))</f>
        <v/>
      </c>
      <c r="M3366" s="18" t="n"/>
      <c r="N3366" s="18" t="n"/>
      <c r="O3366" s="26" t="n"/>
      <c r="P3366" s="21">
        <f>IF($C3366="","",IF(ISNA(MATCH($C3366,账户表,0)),"※这个账户不在【基础资料】的账户档案里",IF($B3366="","※没填日期，这一笔不会进任何月份的报表",IF(AND($F3366&lt;&gt;"",$G3366&lt;&gt;""),"※收入和支出不能同时填",IF(AND(N($F3366)=0,N($G3366)=0),"※收入和支出都没填",IF(OR(N($F3366)&lt;0,N($G3366)&lt;0),"※金额不能填负数，方向反了就换一列填",IF($D3366="","※没填收支类别，分类报表会漏掉这一笔",IF(ISNA(MATCH($D3366,类别表,0)),"※收支类别不在【基础资料】的清单里",IF(AND($L3366="内部转账",$M3366=""),"△内部转账要在「对方账户」写上另一头",IF(AND($L3366="内部转账",$M3366=$C3366),"※对方账户跟本账户是同一个",IF(AND($L3366&lt;&gt;"内部转账",$M3366&lt;&gt;""),"△填了对方账户，但类别不是内部转账",IF($H3366&lt;0,"△这一笔之后该账户余额成负数了，核一下",""))))))))))))</f>
        <v/>
      </c>
    </row>
    <row r="3367">
      <c r="A3367" s="17">
        <f>IF($C3367="","",COUNTA($C$5:$C3367))</f>
        <v/>
      </c>
      <c r="B3367" s="20" t="n"/>
      <c r="C3367" s="18" t="n"/>
      <c r="D3367" s="18" t="n"/>
      <c r="E3367" s="26" t="n"/>
      <c r="F3367" s="19" t="n"/>
      <c r="G3367" s="19" t="n"/>
      <c r="H3367" s="27">
        <f>IF($C3367="","",ROUND(SUMIF(账户表,$C3367,账户期初)+SUMIFS($F$5:F3367,$C$5:C3367,$C3367)-SUMIFS($G$5:G3367,$C$5:C3367,$C3367),2))</f>
        <v/>
      </c>
      <c r="I3367" s="18" t="n"/>
      <c r="J3367" s="18" t="n"/>
      <c r="K3367" s="28">
        <f>IF($B3367="","",--TEXT($B3367,"yyyymm"))</f>
        <v/>
      </c>
      <c r="L3367" s="29">
        <f>IF($D3367="","",IFERROR(INDEX(类别属性,MATCH($D3367,类别表,0)),""))</f>
        <v/>
      </c>
      <c r="M3367" s="18" t="n"/>
      <c r="N3367" s="18" t="n"/>
      <c r="O3367" s="26" t="n"/>
      <c r="P3367" s="21">
        <f>IF($C3367="","",IF(ISNA(MATCH($C3367,账户表,0)),"※这个账户不在【基础资料】的账户档案里",IF($B3367="","※没填日期，这一笔不会进任何月份的报表",IF(AND($F3367&lt;&gt;"",$G3367&lt;&gt;""),"※收入和支出不能同时填",IF(AND(N($F3367)=0,N($G3367)=0),"※收入和支出都没填",IF(OR(N($F3367)&lt;0,N($G3367)&lt;0),"※金额不能填负数，方向反了就换一列填",IF($D3367="","※没填收支类别，分类报表会漏掉这一笔",IF(ISNA(MATCH($D3367,类别表,0)),"※收支类别不在【基础资料】的清单里",IF(AND($L3367="内部转账",$M3367=""),"△内部转账要在「对方账户」写上另一头",IF(AND($L3367="内部转账",$M3367=$C3367),"※对方账户跟本账户是同一个",IF(AND($L3367&lt;&gt;"内部转账",$M3367&lt;&gt;""),"△填了对方账户，但类别不是内部转账",IF($H3367&lt;0,"△这一笔之后该账户余额成负数了，核一下",""))))))))))))</f>
        <v/>
      </c>
    </row>
    <row r="3368">
      <c r="A3368" s="17">
        <f>IF($C3368="","",COUNTA($C$5:$C3368))</f>
        <v/>
      </c>
      <c r="B3368" s="20" t="n"/>
      <c r="C3368" s="18" t="n"/>
      <c r="D3368" s="18" t="n"/>
      <c r="E3368" s="26" t="n"/>
      <c r="F3368" s="19" t="n"/>
      <c r="G3368" s="19" t="n"/>
      <c r="H3368" s="27">
        <f>IF($C3368="","",ROUND(SUMIF(账户表,$C3368,账户期初)+SUMIFS($F$5:F3368,$C$5:C3368,$C3368)-SUMIFS($G$5:G3368,$C$5:C3368,$C3368),2))</f>
        <v/>
      </c>
      <c r="I3368" s="18" t="n"/>
      <c r="J3368" s="18" t="n"/>
      <c r="K3368" s="28">
        <f>IF($B3368="","",--TEXT($B3368,"yyyymm"))</f>
        <v/>
      </c>
      <c r="L3368" s="29">
        <f>IF($D3368="","",IFERROR(INDEX(类别属性,MATCH($D3368,类别表,0)),""))</f>
        <v/>
      </c>
      <c r="M3368" s="18" t="n"/>
      <c r="N3368" s="18" t="n"/>
      <c r="O3368" s="26" t="n"/>
      <c r="P3368" s="21">
        <f>IF($C3368="","",IF(ISNA(MATCH($C3368,账户表,0)),"※这个账户不在【基础资料】的账户档案里",IF($B3368="","※没填日期，这一笔不会进任何月份的报表",IF(AND($F3368&lt;&gt;"",$G3368&lt;&gt;""),"※收入和支出不能同时填",IF(AND(N($F3368)=0,N($G3368)=0),"※收入和支出都没填",IF(OR(N($F3368)&lt;0,N($G3368)&lt;0),"※金额不能填负数，方向反了就换一列填",IF($D3368="","※没填收支类别，分类报表会漏掉这一笔",IF(ISNA(MATCH($D3368,类别表,0)),"※收支类别不在【基础资料】的清单里",IF(AND($L3368="内部转账",$M3368=""),"△内部转账要在「对方账户」写上另一头",IF(AND($L3368="内部转账",$M3368=$C3368),"※对方账户跟本账户是同一个",IF(AND($L3368&lt;&gt;"内部转账",$M3368&lt;&gt;""),"△填了对方账户，但类别不是内部转账",IF($H3368&lt;0,"△这一笔之后该账户余额成负数了，核一下",""))))))))))))</f>
        <v/>
      </c>
    </row>
    <row r="3369">
      <c r="A3369" s="17">
        <f>IF($C3369="","",COUNTA($C$5:$C3369))</f>
        <v/>
      </c>
      <c r="B3369" s="20" t="n"/>
      <c r="C3369" s="18" t="n"/>
      <c r="D3369" s="18" t="n"/>
      <c r="E3369" s="26" t="n"/>
      <c r="F3369" s="19" t="n"/>
      <c r="G3369" s="19" t="n"/>
      <c r="H3369" s="27">
        <f>IF($C3369="","",ROUND(SUMIF(账户表,$C3369,账户期初)+SUMIFS($F$5:F3369,$C$5:C3369,$C3369)-SUMIFS($G$5:G3369,$C$5:C3369,$C3369),2))</f>
        <v/>
      </c>
      <c r="I3369" s="18" t="n"/>
      <c r="J3369" s="18" t="n"/>
      <c r="K3369" s="28">
        <f>IF($B3369="","",--TEXT($B3369,"yyyymm"))</f>
        <v/>
      </c>
      <c r="L3369" s="29">
        <f>IF($D3369="","",IFERROR(INDEX(类别属性,MATCH($D3369,类别表,0)),""))</f>
        <v/>
      </c>
      <c r="M3369" s="18" t="n"/>
      <c r="N3369" s="18" t="n"/>
      <c r="O3369" s="26" t="n"/>
      <c r="P3369" s="21">
        <f>IF($C3369="","",IF(ISNA(MATCH($C3369,账户表,0)),"※这个账户不在【基础资料】的账户档案里",IF($B3369="","※没填日期，这一笔不会进任何月份的报表",IF(AND($F3369&lt;&gt;"",$G3369&lt;&gt;""),"※收入和支出不能同时填",IF(AND(N($F3369)=0,N($G3369)=0),"※收入和支出都没填",IF(OR(N($F3369)&lt;0,N($G3369)&lt;0),"※金额不能填负数，方向反了就换一列填",IF($D3369="","※没填收支类别，分类报表会漏掉这一笔",IF(ISNA(MATCH($D3369,类别表,0)),"※收支类别不在【基础资料】的清单里",IF(AND($L3369="内部转账",$M3369=""),"△内部转账要在「对方账户」写上另一头",IF(AND($L3369="内部转账",$M3369=$C3369),"※对方账户跟本账户是同一个",IF(AND($L3369&lt;&gt;"内部转账",$M3369&lt;&gt;""),"△填了对方账户，但类别不是内部转账",IF($H3369&lt;0,"△这一笔之后该账户余额成负数了，核一下",""))))))))))))</f>
        <v/>
      </c>
    </row>
    <row r="3370">
      <c r="A3370" s="17">
        <f>IF($C3370="","",COUNTA($C$5:$C3370))</f>
        <v/>
      </c>
      <c r="B3370" s="20" t="n"/>
      <c r="C3370" s="18" t="n"/>
      <c r="D3370" s="18" t="n"/>
      <c r="E3370" s="26" t="n"/>
      <c r="F3370" s="19" t="n"/>
      <c r="G3370" s="19" t="n"/>
      <c r="H3370" s="27">
        <f>IF($C3370="","",ROUND(SUMIF(账户表,$C3370,账户期初)+SUMIFS($F$5:F3370,$C$5:C3370,$C3370)-SUMIFS($G$5:G3370,$C$5:C3370,$C3370),2))</f>
        <v/>
      </c>
      <c r="I3370" s="18" t="n"/>
      <c r="J3370" s="18" t="n"/>
      <c r="K3370" s="28">
        <f>IF($B3370="","",--TEXT($B3370,"yyyymm"))</f>
        <v/>
      </c>
      <c r="L3370" s="29">
        <f>IF($D3370="","",IFERROR(INDEX(类别属性,MATCH($D3370,类别表,0)),""))</f>
        <v/>
      </c>
      <c r="M3370" s="18" t="n"/>
      <c r="N3370" s="18" t="n"/>
      <c r="O3370" s="26" t="n"/>
      <c r="P3370" s="21">
        <f>IF($C3370="","",IF(ISNA(MATCH($C3370,账户表,0)),"※这个账户不在【基础资料】的账户档案里",IF($B3370="","※没填日期，这一笔不会进任何月份的报表",IF(AND($F3370&lt;&gt;"",$G3370&lt;&gt;""),"※收入和支出不能同时填",IF(AND(N($F3370)=0,N($G3370)=0),"※收入和支出都没填",IF(OR(N($F3370)&lt;0,N($G3370)&lt;0),"※金额不能填负数，方向反了就换一列填",IF($D3370="","※没填收支类别，分类报表会漏掉这一笔",IF(ISNA(MATCH($D3370,类别表,0)),"※收支类别不在【基础资料】的清单里",IF(AND($L3370="内部转账",$M3370=""),"△内部转账要在「对方账户」写上另一头",IF(AND($L3370="内部转账",$M3370=$C3370),"※对方账户跟本账户是同一个",IF(AND($L3370&lt;&gt;"内部转账",$M3370&lt;&gt;""),"△填了对方账户，但类别不是内部转账",IF($H3370&lt;0,"△这一笔之后该账户余额成负数了，核一下",""))))))))))))</f>
        <v/>
      </c>
    </row>
    <row r="3371">
      <c r="A3371" s="17">
        <f>IF($C3371="","",COUNTA($C$5:$C3371))</f>
        <v/>
      </c>
      <c r="B3371" s="20" t="n"/>
      <c r="C3371" s="18" t="n"/>
      <c r="D3371" s="18" t="n"/>
      <c r="E3371" s="26" t="n"/>
      <c r="F3371" s="19" t="n"/>
      <c r="G3371" s="19" t="n"/>
      <c r="H3371" s="27">
        <f>IF($C3371="","",ROUND(SUMIF(账户表,$C3371,账户期初)+SUMIFS($F$5:F3371,$C$5:C3371,$C3371)-SUMIFS($G$5:G3371,$C$5:C3371,$C3371),2))</f>
        <v/>
      </c>
      <c r="I3371" s="18" t="n"/>
      <c r="J3371" s="18" t="n"/>
      <c r="K3371" s="28">
        <f>IF($B3371="","",--TEXT($B3371,"yyyymm"))</f>
        <v/>
      </c>
      <c r="L3371" s="29">
        <f>IF($D3371="","",IFERROR(INDEX(类别属性,MATCH($D3371,类别表,0)),""))</f>
        <v/>
      </c>
      <c r="M3371" s="18" t="n"/>
      <c r="N3371" s="18" t="n"/>
      <c r="O3371" s="26" t="n"/>
      <c r="P3371" s="21">
        <f>IF($C3371="","",IF(ISNA(MATCH($C3371,账户表,0)),"※这个账户不在【基础资料】的账户档案里",IF($B3371="","※没填日期，这一笔不会进任何月份的报表",IF(AND($F3371&lt;&gt;"",$G3371&lt;&gt;""),"※收入和支出不能同时填",IF(AND(N($F3371)=0,N($G3371)=0),"※收入和支出都没填",IF(OR(N($F3371)&lt;0,N($G3371)&lt;0),"※金额不能填负数，方向反了就换一列填",IF($D3371="","※没填收支类别，分类报表会漏掉这一笔",IF(ISNA(MATCH($D3371,类别表,0)),"※收支类别不在【基础资料】的清单里",IF(AND($L3371="内部转账",$M3371=""),"△内部转账要在「对方账户」写上另一头",IF(AND($L3371="内部转账",$M3371=$C3371),"※对方账户跟本账户是同一个",IF(AND($L3371&lt;&gt;"内部转账",$M3371&lt;&gt;""),"△填了对方账户，但类别不是内部转账",IF($H3371&lt;0,"△这一笔之后该账户余额成负数了，核一下",""))))))))))))</f>
        <v/>
      </c>
    </row>
    <row r="3372">
      <c r="A3372" s="17">
        <f>IF($C3372="","",COUNTA($C$5:$C3372))</f>
        <v/>
      </c>
      <c r="B3372" s="20" t="n"/>
      <c r="C3372" s="18" t="n"/>
      <c r="D3372" s="18" t="n"/>
      <c r="E3372" s="26" t="n"/>
      <c r="F3372" s="19" t="n"/>
      <c r="G3372" s="19" t="n"/>
      <c r="H3372" s="27">
        <f>IF($C3372="","",ROUND(SUMIF(账户表,$C3372,账户期初)+SUMIFS($F$5:F3372,$C$5:C3372,$C3372)-SUMIFS($G$5:G3372,$C$5:C3372,$C3372),2))</f>
        <v/>
      </c>
      <c r="I3372" s="18" t="n"/>
      <c r="J3372" s="18" t="n"/>
      <c r="K3372" s="28">
        <f>IF($B3372="","",--TEXT($B3372,"yyyymm"))</f>
        <v/>
      </c>
      <c r="L3372" s="29">
        <f>IF($D3372="","",IFERROR(INDEX(类别属性,MATCH($D3372,类别表,0)),""))</f>
        <v/>
      </c>
      <c r="M3372" s="18" t="n"/>
      <c r="N3372" s="18" t="n"/>
      <c r="O3372" s="26" t="n"/>
      <c r="P3372" s="21">
        <f>IF($C3372="","",IF(ISNA(MATCH($C3372,账户表,0)),"※这个账户不在【基础资料】的账户档案里",IF($B3372="","※没填日期，这一笔不会进任何月份的报表",IF(AND($F3372&lt;&gt;"",$G3372&lt;&gt;""),"※收入和支出不能同时填",IF(AND(N($F3372)=0,N($G3372)=0),"※收入和支出都没填",IF(OR(N($F3372)&lt;0,N($G3372)&lt;0),"※金额不能填负数，方向反了就换一列填",IF($D3372="","※没填收支类别，分类报表会漏掉这一笔",IF(ISNA(MATCH($D3372,类别表,0)),"※收支类别不在【基础资料】的清单里",IF(AND($L3372="内部转账",$M3372=""),"△内部转账要在「对方账户」写上另一头",IF(AND($L3372="内部转账",$M3372=$C3372),"※对方账户跟本账户是同一个",IF(AND($L3372&lt;&gt;"内部转账",$M3372&lt;&gt;""),"△填了对方账户，但类别不是内部转账",IF($H3372&lt;0,"△这一笔之后该账户余额成负数了，核一下",""))))))))))))</f>
        <v/>
      </c>
    </row>
    <row r="3373">
      <c r="A3373" s="17">
        <f>IF($C3373="","",COUNTA($C$5:$C3373))</f>
        <v/>
      </c>
      <c r="B3373" s="20" t="n"/>
      <c r="C3373" s="18" t="n"/>
      <c r="D3373" s="18" t="n"/>
      <c r="E3373" s="26" t="n"/>
      <c r="F3373" s="19" t="n"/>
      <c r="G3373" s="19" t="n"/>
      <c r="H3373" s="27">
        <f>IF($C3373="","",ROUND(SUMIF(账户表,$C3373,账户期初)+SUMIFS($F$5:F3373,$C$5:C3373,$C3373)-SUMIFS($G$5:G3373,$C$5:C3373,$C3373),2))</f>
        <v/>
      </c>
      <c r="I3373" s="18" t="n"/>
      <c r="J3373" s="18" t="n"/>
      <c r="K3373" s="28">
        <f>IF($B3373="","",--TEXT($B3373,"yyyymm"))</f>
        <v/>
      </c>
      <c r="L3373" s="29">
        <f>IF($D3373="","",IFERROR(INDEX(类别属性,MATCH($D3373,类别表,0)),""))</f>
        <v/>
      </c>
      <c r="M3373" s="18" t="n"/>
      <c r="N3373" s="18" t="n"/>
      <c r="O3373" s="26" t="n"/>
      <c r="P3373" s="21">
        <f>IF($C3373="","",IF(ISNA(MATCH($C3373,账户表,0)),"※这个账户不在【基础资料】的账户档案里",IF($B3373="","※没填日期，这一笔不会进任何月份的报表",IF(AND($F3373&lt;&gt;"",$G3373&lt;&gt;""),"※收入和支出不能同时填",IF(AND(N($F3373)=0,N($G3373)=0),"※收入和支出都没填",IF(OR(N($F3373)&lt;0,N($G3373)&lt;0),"※金额不能填负数，方向反了就换一列填",IF($D3373="","※没填收支类别，分类报表会漏掉这一笔",IF(ISNA(MATCH($D3373,类别表,0)),"※收支类别不在【基础资料】的清单里",IF(AND($L3373="内部转账",$M3373=""),"△内部转账要在「对方账户」写上另一头",IF(AND($L3373="内部转账",$M3373=$C3373),"※对方账户跟本账户是同一个",IF(AND($L3373&lt;&gt;"内部转账",$M3373&lt;&gt;""),"△填了对方账户，但类别不是内部转账",IF($H3373&lt;0,"△这一笔之后该账户余额成负数了，核一下",""))))))))))))</f>
        <v/>
      </c>
    </row>
    <row r="3374">
      <c r="A3374" s="17">
        <f>IF($C3374="","",COUNTA($C$5:$C3374))</f>
        <v/>
      </c>
      <c r="B3374" s="20" t="n"/>
      <c r="C3374" s="18" t="n"/>
      <c r="D3374" s="18" t="n"/>
      <c r="E3374" s="26" t="n"/>
      <c r="F3374" s="19" t="n"/>
      <c r="G3374" s="19" t="n"/>
      <c r="H3374" s="27">
        <f>IF($C3374="","",ROUND(SUMIF(账户表,$C3374,账户期初)+SUMIFS($F$5:F3374,$C$5:C3374,$C3374)-SUMIFS($G$5:G3374,$C$5:C3374,$C3374),2))</f>
        <v/>
      </c>
      <c r="I3374" s="18" t="n"/>
      <c r="J3374" s="18" t="n"/>
      <c r="K3374" s="28">
        <f>IF($B3374="","",--TEXT($B3374,"yyyymm"))</f>
        <v/>
      </c>
      <c r="L3374" s="29">
        <f>IF($D3374="","",IFERROR(INDEX(类别属性,MATCH($D3374,类别表,0)),""))</f>
        <v/>
      </c>
      <c r="M3374" s="18" t="n"/>
      <c r="N3374" s="18" t="n"/>
      <c r="O3374" s="26" t="n"/>
      <c r="P3374" s="21">
        <f>IF($C3374="","",IF(ISNA(MATCH($C3374,账户表,0)),"※这个账户不在【基础资料】的账户档案里",IF($B3374="","※没填日期，这一笔不会进任何月份的报表",IF(AND($F3374&lt;&gt;"",$G3374&lt;&gt;""),"※收入和支出不能同时填",IF(AND(N($F3374)=0,N($G3374)=0),"※收入和支出都没填",IF(OR(N($F3374)&lt;0,N($G3374)&lt;0),"※金额不能填负数，方向反了就换一列填",IF($D3374="","※没填收支类别，分类报表会漏掉这一笔",IF(ISNA(MATCH($D3374,类别表,0)),"※收支类别不在【基础资料】的清单里",IF(AND($L3374="内部转账",$M3374=""),"△内部转账要在「对方账户」写上另一头",IF(AND($L3374="内部转账",$M3374=$C3374),"※对方账户跟本账户是同一个",IF(AND($L3374&lt;&gt;"内部转账",$M3374&lt;&gt;""),"△填了对方账户，但类别不是内部转账",IF($H3374&lt;0,"△这一笔之后该账户余额成负数了，核一下",""))))))))))))</f>
        <v/>
      </c>
    </row>
    <row r="3375">
      <c r="A3375" s="17">
        <f>IF($C3375="","",COUNTA($C$5:$C3375))</f>
        <v/>
      </c>
      <c r="B3375" s="20" t="n"/>
      <c r="C3375" s="18" t="n"/>
      <c r="D3375" s="18" t="n"/>
      <c r="E3375" s="26" t="n"/>
      <c r="F3375" s="19" t="n"/>
      <c r="G3375" s="19" t="n"/>
      <c r="H3375" s="27">
        <f>IF($C3375="","",ROUND(SUMIF(账户表,$C3375,账户期初)+SUMIFS($F$5:F3375,$C$5:C3375,$C3375)-SUMIFS($G$5:G3375,$C$5:C3375,$C3375),2))</f>
        <v/>
      </c>
      <c r="I3375" s="18" t="n"/>
      <c r="J3375" s="18" t="n"/>
      <c r="K3375" s="28">
        <f>IF($B3375="","",--TEXT($B3375,"yyyymm"))</f>
        <v/>
      </c>
      <c r="L3375" s="29">
        <f>IF($D3375="","",IFERROR(INDEX(类别属性,MATCH($D3375,类别表,0)),""))</f>
        <v/>
      </c>
      <c r="M3375" s="18" t="n"/>
      <c r="N3375" s="18" t="n"/>
      <c r="O3375" s="26" t="n"/>
      <c r="P3375" s="21">
        <f>IF($C3375="","",IF(ISNA(MATCH($C3375,账户表,0)),"※这个账户不在【基础资料】的账户档案里",IF($B3375="","※没填日期，这一笔不会进任何月份的报表",IF(AND($F3375&lt;&gt;"",$G3375&lt;&gt;""),"※收入和支出不能同时填",IF(AND(N($F3375)=0,N($G3375)=0),"※收入和支出都没填",IF(OR(N($F3375)&lt;0,N($G3375)&lt;0),"※金额不能填负数，方向反了就换一列填",IF($D3375="","※没填收支类别，分类报表会漏掉这一笔",IF(ISNA(MATCH($D3375,类别表,0)),"※收支类别不在【基础资料】的清单里",IF(AND($L3375="内部转账",$M3375=""),"△内部转账要在「对方账户」写上另一头",IF(AND($L3375="内部转账",$M3375=$C3375),"※对方账户跟本账户是同一个",IF(AND($L3375&lt;&gt;"内部转账",$M3375&lt;&gt;""),"△填了对方账户，但类别不是内部转账",IF($H3375&lt;0,"△这一笔之后该账户余额成负数了，核一下",""))))))))))))</f>
        <v/>
      </c>
    </row>
    <row r="3376">
      <c r="A3376" s="17">
        <f>IF($C3376="","",COUNTA($C$5:$C3376))</f>
        <v/>
      </c>
      <c r="B3376" s="20" t="n"/>
      <c r="C3376" s="18" t="n"/>
      <c r="D3376" s="18" t="n"/>
      <c r="E3376" s="26" t="n"/>
      <c r="F3376" s="19" t="n"/>
      <c r="G3376" s="19" t="n"/>
      <c r="H3376" s="27">
        <f>IF($C3376="","",ROUND(SUMIF(账户表,$C3376,账户期初)+SUMIFS($F$5:F3376,$C$5:C3376,$C3376)-SUMIFS($G$5:G3376,$C$5:C3376,$C3376),2))</f>
        <v/>
      </c>
      <c r="I3376" s="18" t="n"/>
      <c r="J3376" s="18" t="n"/>
      <c r="K3376" s="28">
        <f>IF($B3376="","",--TEXT($B3376,"yyyymm"))</f>
        <v/>
      </c>
      <c r="L3376" s="29">
        <f>IF($D3376="","",IFERROR(INDEX(类别属性,MATCH($D3376,类别表,0)),""))</f>
        <v/>
      </c>
      <c r="M3376" s="18" t="n"/>
      <c r="N3376" s="18" t="n"/>
      <c r="O3376" s="26" t="n"/>
      <c r="P3376" s="21">
        <f>IF($C3376="","",IF(ISNA(MATCH($C3376,账户表,0)),"※这个账户不在【基础资料】的账户档案里",IF($B3376="","※没填日期，这一笔不会进任何月份的报表",IF(AND($F3376&lt;&gt;"",$G3376&lt;&gt;""),"※收入和支出不能同时填",IF(AND(N($F3376)=0,N($G3376)=0),"※收入和支出都没填",IF(OR(N($F3376)&lt;0,N($G3376)&lt;0),"※金额不能填负数，方向反了就换一列填",IF($D3376="","※没填收支类别，分类报表会漏掉这一笔",IF(ISNA(MATCH($D3376,类别表,0)),"※收支类别不在【基础资料】的清单里",IF(AND($L3376="内部转账",$M3376=""),"△内部转账要在「对方账户」写上另一头",IF(AND($L3376="内部转账",$M3376=$C3376),"※对方账户跟本账户是同一个",IF(AND($L3376&lt;&gt;"内部转账",$M3376&lt;&gt;""),"△填了对方账户，但类别不是内部转账",IF($H3376&lt;0,"△这一笔之后该账户余额成负数了，核一下",""))))))))))))</f>
        <v/>
      </c>
    </row>
    <row r="3377">
      <c r="A3377" s="17">
        <f>IF($C3377="","",COUNTA($C$5:$C3377))</f>
        <v/>
      </c>
      <c r="B3377" s="20" t="n"/>
      <c r="C3377" s="18" t="n"/>
      <c r="D3377" s="18" t="n"/>
      <c r="E3377" s="26" t="n"/>
      <c r="F3377" s="19" t="n"/>
      <c r="G3377" s="19" t="n"/>
      <c r="H3377" s="27">
        <f>IF($C3377="","",ROUND(SUMIF(账户表,$C3377,账户期初)+SUMIFS($F$5:F3377,$C$5:C3377,$C3377)-SUMIFS($G$5:G3377,$C$5:C3377,$C3377),2))</f>
        <v/>
      </c>
      <c r="I3377" s="18" t="n"/>
      <c r="J3377" s="18" t="n"/>
      <c r="K3377" s="28">
        <f>IF($B3377="","",--TEXT($B3377,"yyyymm"))</f>
        <v/>
      </c>
      <c r="L3377" s="29">
        <f>IF($D3377="","",IFERROR(INDEX(类别属性,MATCH($D3377,类别表,0)),""))</f>
        <v/>
      </c>
      <c r="M3377" s="18" t="n"/>
      <c r="N3377" s="18" t="n"/>
      <c r="O3377" s="26" t="n"/>
      <c r="P3377" s="21">
        <f>IF($C3377="","",IF(ISNA(MATCH($C3377,账户表,0)),"※这个账户不在【基础资料】的账户档案里",IF($B3377="","※没填日期，这一笔不会进任何月份的报表",IF(AND($F3377&lt;&gt;"",$G3377&lt;&gt;""),"※收入和支出不能同时填",IF(AND(N($F3377)=0,N($G3377)=0),"※收入和支出都没填",IF(OR(N($F3377)&lt;0,N($G3377)&lt;0),"※金额不能填负数，方向反了就换一列填",IF($D3377="","※没填收支类别，分类报表会漏掉这一笔",IF(ISNA(MATCH($D3377,类别表,0)),"※收支类别不在【基础资料】的清单里",IF(AND($L3377="内部转账",$M3377=""),"△内部转账要在「对方账户」写上另一头",IF(AND($L3377="内部转账",$M3377=$C3377),"※对方账户跟本账户是同一个",IF(AND($L3377&lt;&gt;"内部转账",$M3377&lt;&gt;""),"△填了对方账户，但类别不是内部转账",IF($H3377&lt;0,"△这一笔之后该账户余额成负数了，核一下",""))))))))))))</f>
        <v/>
      </c>
    </row>
    <row r="3378">
      <c r="A3378" s="17">
        <f>IF($C3378="","",COUNTA($C$5:$C3378))</f>
        <v/>
      </c>
      <c r="B3378" s="20" t="n"/>
      <c r="C3378" s="18" t="n"/>
      <c r="D3378" s="18" t="n"/>
      <c r="E3378" s="26" t="n"/>
      <c r="F3378" s="19" t="n"/>
      <c r="G3378" s="19" t="n"/>
      <c r="H3378" s="27">
        <f>IF($C3378="","",ROUND(SUMIF(账户表,$C3378,账户期初)+SUMIFS($F$5:F3378,$C$5:C3378,$C3378)-SUMIFS($G$5:G3378,$C$5:C3378,$C3378),2))</f>
        <v/>
      </c>
      <c r="I3378" s="18" t="n"/>
      <c r="J3378" s="18" t="n"/>
      <c r="K3378" s="28">
        <f>IF($B3378="","",--TEXT($B3378,"yyyymm"))</f>
        <v/>
      </c>
      <c r="L3378" s="29">
        <f>IF($D3378="","",IFERROR(INDEX(类别属性,MATCH($D3378,类别表,0)),""))</f>
        <v/>
      </c>
      <c r="M3378" s="18" t="n"/>
      <c r="N3378" s="18" t="n"/>
      <c r="O3378" s="26" t="n"/>
      <c r="P3378" s="21">
        <f>IF($C3378="","",IF(ISNA(MATCH($C3378,账户表,0)),"※这个账户不在【基础资料】的账户档案里",IF($B3378="","※没填日期，这一笔不会进任何月份的报表",IF(AND($F3378&lt;&gt;"",$G3378&lt;&gt;""),"※收入和支出不能同时填",IF(AND(N($F3378)=0,N($G3378)=0),"※收入和支出都没填",IF(OR(N($F3378)&lt;0,N($G3378)&lt;0),"※金额不能填负数，方向反了就换一列填",IF($D3378="","※没填收支类别，分类报表会漏掉这一笔",IF(ISNA(MATCH($D3378,类别表,0)),"※收支类别不在【基础资料】的清单里",IF(AND($L3378="内部转账",$M3378=""),"△内部转账要在「对方账户」写上另一头",IF(AND($L3378="内部转账",$M3378=$C3378),"※对方账户跟本账户是同一个",IF(AND($L3378&lt;&gt;"内部转账",$M3378&lt;&gt;""),"△填了对方账户，但类别不是内部转账",IF($H3378&lt;0,"△这一笔之后该账户余额成负数了，核一下",""))))))))))))</f>
        <v/>
      </c>
    </row>
    <row r="3379">
      <c r="A3379" s="17">
        <f>IF($C3379="","",COUNTA($C$5:$C3379))</f>
        <v/>
      </c>
      <c r="B3379" s="20" t="n"/>
      <c r="C3379" s="18" t="n"/>
      <c r="D3379" s="18" t="n"/>
      <c r="E3379" s="26" t="n"/>
      <c r="F3379" s="19" t="n"/>
      <c r="G3379" s="19" t="n"/>
      <c r="H3379" s="27">
        <f>IF($C3379="","",ROUND(SUMIF(账户表,$C3379,账户期初)+SUMIFS($F$5:F3379,$C$5:C3379,$C3379)-SUMIFS($G$5:G3379,$C$5:C3379,$C3379),2))</f>
        <v/>
      </c>
      <c r="I3379" s="18" t="n"/>
      <c r="J3379" s="18" t="n"/>
      <c r="K3379" s="28">
        <f>IF($B3379="","",--TEXT($B3379,"yyyymm"))</f>
        <v/>
      </c>
      <c r="L3379" s="29">
        <f>IF($D3379="","",IFERROR(INDEX(类别属性,MATCH($D3379,类别表,0)),""))</f>
        <v/>
      </c>
      <c r="M3379" s="18" t="n"/>
      <c r="N3379" s="18" t="n"/>
      <c r="O3379" s="26" t="n"/>
      <c r="P3379" s="21">
        <f>IF($C3379="","",IF(ISNA(MATCH($C3379,账户表,0)),"※这个账户不在【基础资料】的账户档案里",IF($B3379="","※没填日期，这一笔不会进任何月份的报表",IF(AND($F3379&lt;&gt;"",$G3379&lt;&gt;""),"※收入和支出不能同时填",IF(AND(N($F3379)=0,N($G3379)=0),"※收入和支出都没填",IF(OR(N($F3379)&lt;0,N($G3379)&lt;0),"※金额不能填负数，方向反了就换一列填",IF($D3379="","※没填收支类别，分类报表会漏掉这一笔",IF(ISNA(MATCH($D3379,类别表,0)),"※收支类别不在【基础资料】的清单里",IF(AND($L3379="内部转账",$M3379=""),"△内部转账要在「对方账户」写上另一头",IF(AND($L3379="内部转账",$M3379=$C3379),"※对方账户跟本账户是同一个",IF(AND($L3379&lt;&gt;"内部转账",$M3379&lt;&gt;""),"△填了对方账户，但类别不是内部转账",IF($H3379&lt;0,"△这一笔之后该账户余额成负数了，核一下",""))))))))))))</f>
        <v/>
      </c>
    </row>
    <row r="3380">
      <c r="A3380" s="17">
        <f>IF($C3380="","",COUNTA($C$5:$C3380))</f>
        <v/>
      </c>
      <c r="B3380" s="20" t="n"/>
      <c r="C3380" s="18" t="n"/>
      <c r="D3380" s="18" t="n"/>
      <c r="E3380" s="26" t="n"/>
      <c r="F3380" s="19" t="n"/>
      <c r="G3380" s="19" t="n"/>
      <c r="H3380" s="27">
        <f>IF($C3380="","",ROUND(SUMIF(账户表,$C3380,账户期初)+SUMIFS($F$5:F3380,$C$5:C3380,$C3380)-SUMIFS($G$5:G3380,$C$5:C3380,$C3380),2))</f>
        <v/>
      </c>
      <c r="I3380" s="18" t="n"/>
      <c r="J3380" s="18" t="n"/>
      <c r="K3380" s="28">
        <f>IF($B3380="","",--TEXT($B3380,"yyyymm"))</f>
        <v/>
      </c>
      <c r="L3380" s="29">
        <f>IF($D3380="","",IFERROR(INDEX(类别属性,MATCH($D3380,类别表,0)),""))</f>
        <v/>
      </c>
      <c r="M3380" s="18" t="n"/>
      <c r="N3380" s="18" t="n"/>
      <c r="O3380" s="26" t="n"/>
      <c r="P3380" s="21">
        <f>IF($C3380="","",IF(ISNA(MATCH($C3380,账户表,0)),"※这个账户不在【基础资料】的账户档案里",IF($B3380="","※没填日期，这一笔不会进任何月份的报表",IF(AND($F3380&lt;&gt;"",$G3380&lt;&gt;""),"※收入和支出不能同时填",IF(AND(N($F3380)=0,N($G3380)=0),"※收入和支出都没填",IF(OR(N($F3380)&lt;0,N($G3380)&lt;0),"※金额不能填负数，方向反了就换一列填",IF($D3380="","※没填收支类别，分类报表会漏掉这一笔",IF(ISNA(MATCH($D3380,类别表,0)),"※收支类别不在【基础资料】的清单里",IF(AND($L3380="内部转账",$M3380=""),"△内部转账要在「对方账户」写上另一头",IF(AND($L3380="内部转账",$M3380=$C3380),"※对方账户跟本账户是同一个",IF(AND($L3380&lt;&gt;"内部转账",$M3380&lt;&gt;""),"△填了对方账户，但类别不是内部转账",IF($H3380&lt;0,"△这一笔之后该账户余额成负数了，核一下",""))))))))))))</f>
        <v/>
      </c>
    </row>
    <row r="3381">
      <c r="A3381" s="17">
        <f>IF($C3381="","",COUNTA($C$5:$C3381))</f>
        <v/>
      </c>
      <c r="B3381" s="20" t="n"/>
      <c r="C3381" s="18" t="n"/>
      <c r="D3381" s="18" t="n"/>
      <c r="E3381" s="26" t="n"/>
      <c r="F3381" s="19" t="n"/>
      <c r="G3381" s="19" t="n"/>
      <c r="H3381" s="27">
        <f>IF($C3381="","",ROUND(SUMIF(账户表,$C3381,账户期初)+SUMIFS($F$5:F3381,$C$5:C3381,$C3381)-SUMIFS($G$5:G3381,$C$5:C3381,$C3381),2))</f>
        <v/>
      </c>
      <c r="I3381" s="18" t="n"/>
      <c r="J3381" s="18" t="n"/>
      <c r="K3381" s="28">
        <f>IF($B3381="","",--TEXT($B3381,"yyyymm"))</f>
        <v/>
      </c>
      <c r="L3381" s="29">
        <f>IF($D3381="","",IFERROR(INDEX(类别属性,MATCH($D3381,类别表,0)),""))</f>
        <v/>
      </c>
      <c r="M3381" s="18" t="n"/>
      <c r="N3381" s="18" t="n"/>
      <c r="O3381" s="26" t="n"/>
      <c r="P3381" s="21">
        <f>IF($C3381="","",IF(ISNA(MATCH($C3381,账户表,0)),"※这个账户不在【基础资料】的账户档案里",IF($B3381="","※没填日期，这一笔不会进任何月份的报表",IF(AND($F3381&lt;&gt;"",$G3381&lt;&gt;""),"※收入和支出不能同时填",IF(AND(N($F3381)=0,N($G3381)=0),"※收入和支出都没填",IF(OR(N($F3381)&lt;0,N($G3381)&lt;0),"※金额不能填负数，方向反了就换一列填",IF($D3381="","※没填收支类别，分类报表会漏掉这一笔",IF(ISNA(MATCH($D3381,类别表,0)),"※收支类别不在【基础资料】的清单里",IF(AND($L3381="内部转账",$M3381=""),"△内部转账要在「对方账户」写上另一头",IF(AND($L3381="内部转账",$M3381=$C3381),"※对方账户跟本账户是同一个",IF(AND($L3381&lt;&gt;"内部转账",$M3381&lt;&gt;""),"△填了对方账户，但类别不是内部转账",IF($H3381&lt;0,"△这一笔之后该账户余额成负数了，核一下",""))))))))))))</f>
        <v/>
      </c>
    </row>
    <row r="3382">
      <c r="A3382" s="17">
        <f>IF($C3382="","",COUNTA($C$5:$C3382))</f>
        <v/>
      </c>
      <c r="B3382" s="20" t="n"/>
      <c r="C3382" s="18" t="n"/>
      <c r="D3382" s="18" t="n"/>
      <c r="E3382" s="26" t="n"/>
      <c r="F3382" s="19" t="n"/>
      <c r="G3382" s="19" t="n"/>
      <c r="H3382" s="27">
        <f>IF($C3382="","",ROUND(SUMIF(账户表,$C3382,账户期初)+SUMIFS($F$5:F3382,$C$5:C3382,$C3382)-SUMIFS($G$5:G3382,$C$5:C3382,$C3382),2))</f>
        <v/>
      </c>
      <c r="I3382" s="18" t="n"/>
      <c r="J3382" s="18" t="n"/>
      <c r="K3382" s="28">
        <f>IF($B3382="","",--TEXT($B3382,"yyyymm"))</f>
        <v/>
      </c>
      <c r="L3382" s="29">
        <f>IF($D3382="","",IFERROR(INDEX(类别属性,MATCH($D3382,类别表,0)),""))</f>
        <v/>
      </c>
      <c r="M3382" s="18" t="n"/>
      <c r="N3382" s="18" t="n"/>
      <c r="O3382" s="26" t="n"/>
      <c r="P3382" s="21">
        <f>IF($C3382="","",IF(ISNA(MATCH($C3382,账户表,0)),"※这个账户不在【基础资料】的账户档案里",IF($B3382="","※没填日期，这一笔不会进任何月份的报表",IF(AND($F3382&lt;&gt;"",$G3382&lt;&gt;""),"※收入和支出不能同时填",IF(AND(N($F3382)=0,N($G3382)=0),"※收入和支出都没填",IF(OR(N($F3382)&lt;0,N($G3382)&lt;0),"※金额不能填负数，方向反了就换一列填",IF($D3382="","※没填收支类别，分类报表会漏掉这一笔",IF(ISNA(MATCH($D3382,类别表,0)),"※收支类别不在【基础资料】的清单里",IF(AND($L3382="内部转账",$M3382=""),"△内部转账要在「对方账户」写上另一头",IF(AND($L3382="内部转账",$M3382=$C3382),"※对方账户跟本账户是同一个",IF(AND($L3382&lt;&gt;"内部转账",$M3382&lt;&gt;""),"△填了对方账户，但类别不是内部转账",IF($H3382&lt;0,"△这一笔之后该账户余额成负数了，核一下",""))))))))))))</f>
        <v/>
      </c>
    </row>
    <row r="3383">
      <c r="A3383" s="17">
        <f>IF($C3383="","",COUNTA($C$5:$C3383))</f>
        <v/>
      </c>
      <c r="B3383" s="20" t="n"/>
      <c r="C3383" s="18" t="n"/>
      <c r="D3383" s="18" t="n"/>
      <c r="E3383" s="26" t="n"/>
      <c r="F3383" s="19" t="n"/>
      <c r="G3383" s="19" t="n"/>
      <c r="H3383" s="27">
        <f>IF($C3383="","",ROUND(SUMIF(账户表,$C3383,账户期初)+SUMIFS($F$5:F3383,$C$5:C3383,$C3383)-SUMIFS($G$5:G3383,$C$5:C3383,$C3383),2))</f>
        <v/>
      </c>
      <c r="I3383" s="18" t="n"/>
      <c r="J3383" s="18" t="n"/>
      <c r="K3383" s="28">
        <f>IF($B3383="","",--TEXT($B3383,"yyyymm"))</f>
        <v/>
      </c>
      <c r="L3383" s="29">
        <f>IF($D3383="","",IFERROR(INDEX(类别属性,MATCH($D3383,类别表,0)),""))</f>
        <v/>
      </c>
      <c r="M3383" s="18" t="n"/>
      <c r="N3383" s="18" t="n"/>
      <c r="O3383" s="26" t="n"/>
      <c r="P3383" s="21">
        <f>IF($C3383="","",IF(ISNA(MATCH($C3383,账户表,0)),"※这个账户不在【基础资料】的账户档案里",IF($B3383="","※没填日期，这一笔不会进任何月份的报表",IF(AND($F3383&lt;&gt;"",$G3383&lt;&gt;""),"※收入和支出不能同时填",IF(AND(N($F3383)=0,N($G3383)=0),"※收入和支出都没填",IF(OR(N($F3383)&lt;0,N($G3383)&lt;0),"※金额不能填负数，方向反了就换一列填",IF($D3383="","※没填收支类别，分类报表会漏掉这一笔",IF(ISNA(MATCH($D3383,类别表,0)),"※收支类别不在【基础资料】的清单里",IF(AND($L3383="内部转账",$M3383=""),"△内部转账要在「对方账户」写上另一头",IF(AND($L3383="内部转账",$M3383=$C3383),"※对方账户跟本账户是同一个",IF(AND($L3383&lt;&gt;"内部转账",$M3383&lt;&gt;""),"△填了对方账户，但类别不是内部转账",IF($H3383&lt;0,"△这一笔之后该账户余额成负数了，核一下",""))))))))))))</f>
        <v/>
      </c>
    </row>
    <row r="3384">
      <c r="A3384" s="17">
        <f>IF($C3384="","",COUNTA($C$5:$C3384))</f>
        <v/>
      </c>
      <c r="B3384" s="20" t="n"/>
      <c r="C3384" s="18" t="n"/>
      <c r="D3384" s="18" t="n"/>
      <c r="E3384" s="26" t="n"/>
      <c r="F3384" s="19" t="n"/>
      <c r="G3384" s="19" t="n"/>
      <c r="H3384" s="27">
        <f>IF($C3384="","",ROUND(SUMIF(账户表,$C3384,账户期初)+SUMIFS($F$5:F3384,$C$5:C3384,$C3384)-SUMIFS($G$5:G3384,$C$5:C3384,$C3384),2))</f>
        <v/>
      </c>
      <c r="I3384" s="18" t="n"/>
      <c r="J3384" s="18" t="n"/>
      <c r="K3384" s="28">
        <f>IF($B3384="","",--TEXT($B3384,"yyyymm"))</f>
        <v/>
      </c>
      <c r="L3384" s="29">
        <f>IF($D3384="","",IFERROR(INDEX(类别属性,MATCH($D3384,类别表,0)),""))</f>
        <v/>
      </c>
      <c r="M3384" s="18" t="n"/>
      <c r="N3384" s="18" t="n"/>
      <c r="O3384" s="26" t="n"/>
      <c r="P3384" s="21">
        <f>IF($C3384="","",IF(ISNA(MATCH($C3384,账户表,0)),"※这个账户不在【基础资料】的账户档案里",IF($B3384="","※没填日期，这一笔不会进任何月份的报表",IF(AND($F3384&lt;&gt;"",$G3384&lt;&gt;""),"※收入和支出不能同时填",IF(AND(N($F3384)=0,N($G3384)=0),"※收入和支出都没填",IF(OR(N($F3384)&lt;0,N($G3384)&lt;0),"※金额不能填负数，方向反了就换一列填",IF($D3384="","※没填收支类别，分类报表会漏掉这一笔",IF(ISNA(MATCH($D3384,类别表,0)),"※收支类别不在【基础资料】的清单里",IF(AND($L3384="内部转账",$M3384=""),"△内部转账要在「对方账户」写上另一头",IF(AND($L3384="内部转账",$M3384=$C3384),"※对方账户跟本账户是同一个",IF(AND($L3384&lt;&gt;"内部转账",$M3384&lt;&gt;""),"△填了对方账户，但类别不是内部转账",IF($H3384&lt;0,"△这一笔之后该账户余额成负数了，核一下",""))))))))))))</f>
        <v/>
      </c>
    </row>
    <row r="3385">
      <c r="A3385" s="17">
        <f>IF($C3385="","",COUNTA($C$5:$C3385))</f>
        <v/>
      </c>
      <c r="B3385" s="20" t="n"/>
      <c r="C3385" s="18" t="n"/>
      <c r="D3385" s="18" t="n"/>
      <c r="E3385" s="26" t="n"/>
      <c r="F3385" s="19" t="n"/>
      <c r="G3385" s="19" t="n"/>
      <c r="H3385" s="27">
        <f>IF($C3385="","",ROUND(SUMIF(账户表,$C3385,账户期初)+SUMIFS($F$5:F3385,$C$5:C3385,$C3385)-SUMIFS($G$5:G3385,$C$5:C3385,$C3385),2))</f>
        <v/>
      </c>
      <c r="I3385" s="18" t="n"/>
      <c r="J3385" s="18" t="n"/>
      <c r="K3385" s="28">
        <f>IF($B3385="","",--TEXT($B3385,"yyyymm"))</f>
        <v/>
      </c>
      <c r="L3385" s="29">
        <f>IF($D3385="","",IFERROR(INDEX(类别属性,MATCH($D3385,类别表,0)),""))</f>
        <v/>
      </c>
      <c r="M3385" s="18" t="n"/>
      <c r="N3385" s="18" t="n"/>
      <c r="O3385" s="26" t="n"/>
      <c r="P3385" s="21">
        <f>IF($C3385="","",IF(ISNA(MATCH($C3385,账户表,0)),"※这个账户不在【基础资料】的账户档案里",IF($B3385="","※没填日期，这一笔不会进任何月份的报表",IF(AND($F3385&lt;&gt;"",$G3385&lt;&gt;""),"※收入和支出不能同时填",IF(AND(N($F3385)=0,N($G3385)=0),"※收入和支出都没填",IF(OR(N($F3385)&lt;0,N($G3385)&lt;0),"※金额不能填负数，方向反了就换一列填",IF($D3385="","※没填收支类别，分类报表会漏掉这一笔",IF(ISNA(MATCH($D3385,类别表,0)),"※收支类别不在【基础资料】的清单里",IF(AND($L3385="内部转账",$M3385=""),"△内部转账要在「对方账户」写上另一头",IF(AND($L3385="内部转账",$M3385=$C3385),"※对方账户跟本账户是同一个",IF(AND($L3385&lt;&gt;"内部转账",$M3385&lt;&gt;""),"△填了对方账户，但类别不是内部转账",IF($H3385&lt;0,"△这一笔之后该账户余额成负数了，核一下",""))))))))))))</f>
        <v/>
      </c>
    </row>
    <row r="3386">
      <c r="A3386" s="17">
        <f>IF($C3386="","",COUNTA($C$5:$C3386))</f>
        <v/>
      </c>
      <c r="B3386" s="20" t="n"/>
      <c r="C3386" s="18" t="n"/>
      <c r="D3386" s="18" t="n"/>
      <c r="E3386" s="26" t="n"/>
      <c r="F3386" s="19" t="n"/>
      <c r="G3386" s="19" t="n"/>
      <c r="H3386" s="27">
        <f>IF($C3386="","",ROUND(SUMIF(账户表,$C3386,账户期初)+SUMIFS($F$5:F3386,$C$5:C3386,$C3386)-SUMIFS($G$5:G3386,$C$5:C3386,$C3386),2))</f>
        <v/>
      </c>
      <c r="I3386" s="18" t="n"/>
      <c r="J3386" s="18" t="n"/>
      <c r="K3386" s="28">
        <f>IF($B3386="","",--TEXT($B3386,"yyyymm"))</f>
        <v/>
      </c>
      <c r="L3386" s="29">
        <f>IF($D3386="","",IFERROR(INDEX(类别属性,MATCH($D3386,类别表,0)),""))</f>
        <v/>
      </c>
      <c r="M3386" s="18" t="n"/>
      <c r="N3386" s="18" t="n"/>
      <c r="O3386" s="26" t="n"/>
      <c r="P3386" s="21">
        <f>IF($C3386="","",IF(ISNA(MATCH($C3386,账户表,0)),"※这个账户不在【基础资料】的账户档案里",IF($B3386="","※没填日期，这一笔不会进任何月份的报表",IF(AND($F3386&lt;&gt;"",$G3386&lt;&gt;""),"※收入和支出不能同时填",IF(AND(N($F3386)=0,N($G3386)=0),"※收入和支出都没填",IF(OR(N($F3386)&lt;0,N($G3386)&lt;0),"※金额不能填负数，方向反了就换一列填",IF($D3386="","※没填收支类别，分类报表会漏掉这一笔",IF(ISNA(MATCH($D3386,类别表,0)),"※收支类别不在【基础资料】的清单里",IF(AND($L3386="内部转账",$M3386=""),"△内部转账要在「对方账户」写上另一头",IF(AND($L3386="内部转账",$M3386=$C3386),"※对方账户跟本账户是同一个",IF(AND($L3386&lt;&gt;"内部转账",$M3386&lt;&gt;""),"△填了对方账户，但类别不是内部转账",IF($H3386&lt;0,"△这一笔之后该账户余额成负数了，核一下",""))))))))))))</f>
        <v/>
      </c>
    </row>
    <row r="3387">
      <c r="A3387" s="17">
        <f>IF($C3387="","",COUNTA($C$5:$C3387))</f>
        <v/>
      </c>
      <c r="B3387" s="20" t="n"/>
      <c r="C3387" s="18" t="n"/>
      <c r="D3387" s="18" t="n"/>
      <c r="E3387" s="26" t="n"/>
      <c r="F3387" s="19" t="n"/>
      <c r="G3387" s="19" t="n"/>
      <c r="H3387" s="27">
        <f>IF($C3387="","",ROUND(SUMIF(账户表,$C3387,账户期初)+SUMIFS($F$5:F3387,$C$5:C3387,$C3387)-SUMIFS($G$5:G3387,$C$5:C3387,$C3387),2))</f>
        <v/>
      </c>
      <c r="I3387" s="18" t="n"/>
      <c r="J3387" s="18" t="n"/>
      <c r="K3387" s="28">
        <f>IF($B3387="","",--TEXT($B3387,"yyyymm"))</f>
        <v/>
      </c>
      <c r="L3387" s="29">
        <f>IF($D3387="","",IFERROR(INDEX(类别属性,MATCH($D3387,类别表,0)),""))</f>
        <v/>
      </c>
      <c r="M3387" s="18" t="n"/>
      <c r="N3387" s="18" t="n"/>
      <c r="O3387" s="26" t="n"/>
      <c r="P3387" s="21">
        <f>IF($C3387="","",IF(ISNA(MATCH($C3387,账户表,0)),"※这个账户不在【基础资料】的账户档案里",IF($B3387="","※没填日期，这一笔不会进任何月份的报表",IF(AND($F3387&lt;&gt;"",$G3387&lt;&gt;""),"※收入和支出不能同时填",IF(AND(N($F3387)=0,N($G3387)=0),"※收入和支出都没填",IF(OR(N($F3387)&lt;0,N($G3387)&lt;0),"※金额不能填负数，方向反了就换一列填",IF($D3387="","※没填收支类别，分类报表会漏掉这一笔",IF(ISNA(MATCH($D3387,类别表,0)),"※收支类别不在【基础资料】的清单里",IF(AND($L3387="内部转账",$M3387=""),"△内部转账要在「对方账户」写上另一头",IF(AND($L3387="内部转账",$M3387=$C3387),"※对方账户跟本账户是同一个",IF(AND($L3387&lt;&gt;"内部转账",$M3387&lt;&gt;""),"△填了对方账户，但类别不是内部转账",IF($H3387&lt;0,"△这一笔之后该账户余额成负数了，核一下",""))))))))))))</f>
        <v/>
      </c>
    </row>
    <row r="3388">
      <c r="A3388" s="17">
        <f>IF($C3388="","",COUNTA($C$5:$C3388))</f>
        <v/>
      </c>
      <c r="B3388" s="20" t="n"/>
      <c r="C3388" s="18" t="n"/>
      <c r="D3388" s="18" t="n"/>
      <c r="E3388" s="26" t="n"/>
      <c r="F3388" s="19" t="n"/>
      <c r="G3388" s="19" t="n"/>
      <c r="H3388" s="27">
        <f>IF($C3388="","",ROUND(SUMIF(账户表,$C3388,账户期初)+SUMIFS($F$5:F3388,$C$5:C3388,$C3388)-SUMIFS($G$5:G3388,$C$5:C3388,$C3388),2))</f>
        <v/>
      </c>
      <c r="I3388" s="18" t="n"/>
      <c r="J3388" s="18" t="n"/>
      <c r="K3388" s="28">
        <f>IF($B3388="","",--TEXT($B3388,"yyyymm"))</f>
        <v/>
      </c>
      <c r="L3388" s="29">
        <f>IF($D3388="","",IFERROR(INDEX(类别属性,MATCH($D3388,类别表,0)),""))</f>
        <v/>
      </c>
      <c r="M3388" s="18" t="n"/>
      <c r="N3388" s="18" t="n"/>
      <c r="O3388" s="26" t="n"/>
      <c r="P3388" s="21">
        <f>IF($C3388="","",IF(ISNA(MATCH($C3388,账户表,0)),"※这个账户不在【基础资料】的账户档案里",IF($B3388="","※没填日期，这一笔不会进任何月份的报表",IF(AND($F3388&lt;&gt;"",$G3388&lt;&gt;""),"※收入和支出不能同时填",IF(AND(N($F3388)=0,N($G3388)=0),"※收入和支出都没填",IF(OR(N($F3388)&lt;0,N($G3388)&lt;0),"※金额不能填负数，方向反了就换一列填",IF($D3388="","※没填收支类别，分类报表会漏掉这一笔",IF(ISNA(MATCH($D3388,类别表,0)),"※收支类别不在【基础资料】的清单里",IF(AND($L3388="内部转账",$M3388=""),"△内部转账要在「对方账户」写上另一头",IF(AND($L3388="内部转账",$M3388=$C3388),"※对方账户跟本账户是同一个",IF(AND($L3388&lt;&gt;"内部转账",$M3388&lt;&gt;""),"△填了对方账户，但类别不是内部转账",IF($H3388&lt;0,"△这一笔之后该账户余额成负数了，核一下",""))))))))))))</f>
        <v/>
      </c>
    </row>
    <row r="3389">
      <c r="A3389" s="17">
        <f>IF($C3389="","",COUNTA($C$5:$C3389))</f>
        <v/>
      </c>
      <c r="B3389" s="20" t="n"/>
      <c r="C3389" s="18" t="n"/>
      <c r="D3389" s="18" t="n"/>
      <c r="E3389" s="26" t="n"/>
      <c r="F3389" s="19" t="n"/>
      <c r="G3389" s="19" t="n"/>
      <c r="H3389" s="27">
        <f>IF($C3389="","",ROUND(SUMIF(账户表,$C3389,账户期初)+SUMIFS($F$5:F3389,$C$5:C3389,$C3389)-SUMIFS($G$5:G3389,$C$5:C3389,$C3389),2))</f>
        <v/>
      </c>
      <c r="I3389" s="18" t="n"/>
      <c r="J3389" s="18" t="n"/>
      <c r="K3389" s="28">
        <f>IF($B3389="","",--TEXT($B3389,"yyyymm"))</f>
        <v/>
      </c>
      <c r="L3389" s="29">
        <f>IF($D3389="","",IFERROR(INDEX(类别属性,MATCH($D3389,类别表,0)),""))</f>
        <v/>
      </c>
      <c r="M3389" s="18" t="n"/>
      <c r="N3389" s="18" t="n"/>
      <c r="O3389" s="26" t="n"/>
      <c r="P3389" s="21">
        <f>IF($C3389="","",IF(ISNA(MATCH($C3389,账户表,0)),"※这个账户不在【基础资料】的账户档案里",IF($B3389="","※没填日期，这一笔不会进任何月份的报表",IF(AND($F3389&lt;&gt;"",$G3389&lt;&gt;""),"※收入和支出不能同时填",IF(AND(N($F3389)=0,N($G3389)=0),"※收入和支出都没填",IF(OR(N($F3389)&lt;0,N($G3389)&lt;0),"※金额不能填负数，方向反了就换一列填",IF($D3389="","※没填收支类别，分类报表会漏掉这一笔",IF(ISNA(MATCH($D3389,类别表,0)),"※收支类别不在【基础资料】的清单里",IF(AND($L3389="内部转账",$M3389=""),"△内部转账要在「对方账户」写上另一头",IF(AND($L3389="内部转账",$M3389=$C3389),"※对方账户跟本账户是同一个",IF(AND($L3389&lt;&gt;"内部转账",$M3389&lt;&gt;""),"△填了对方账户，但类别不是内部转账",IF($H3389&lt;0,"△这一笔之后该账户余额成负数了，核一下",""))))))))))))</f>
        <v/>
      </c>
    </row>
    <row r="3390">
      <c r="A3390" s="17">
        <f>IF($C3390="","",COUNTA($C$5:$C3390))</f>
        <v/>
      </c>
      <c r="B3390" s="20" t="n"/>
      <c r="C3390" s="18" t="n"/>
      <c r="D3390" s="18" t="n"/>
      <c r="E3390" s="26" t="n"/>
      <c r="F3390" s="19" t="n"/>
      <c r="G3390" s="19" t="n"/>
      <c r="H3390" s="27">
        <f>IF($C3390="","",ROUND(SUMIF(账户表,$C3390,账户期初)+SUMIFS($F$5:F3390,$C$5:C3390,$C3390)-SUMIFS($G$5:G3390,$C$5:C3390,$C3390),2))</f>
        <v/>
      </c>
      <c r="I3390" s="18" t="n"/>
      <c r="J3390" s="18" t="n"/>
      <c r="K3390" s="28">
        <f>IF($B3390="","",--TEXT($B3390,"yyyymm"))</f>
        <v/>
      </c>
      <c r="L3390" s="29">
        <f>IF($D3390="","",IFERROR(INDEX(类别属性,MATCH($D3390,类别表,0)),""))</f>
        <v/>
      </c>
      <c r="M3390" s="18" t="n"/>
      <c r="N3390" s="18" t="n"/>
      <c r="O3390" s="26" t="n"/>
      <c r="P3390" s="21">
        <f>IF($C3390="","",IF(ISNA(MATCH($C3390,账户表,0)),"※这个账户不在【基础资料】的账户档案里",IF($B3390="","※没填日期，这一笔不会进任何月份的报表",IF(AND($F3390&lt;&gt;"",$G3390&lt;&gt;""),"※收入和支出不能同时填",IF(AND(N($F3390)=0,N($G3390)=0),"※收入和支出都没填",IF(OR(N($F3390)&lt;0,N($G3390)&lt;0),"※金额不能填负数，方向反了就换一列填",IF($D3390="","※没填收支类别，分类报表会漏掉这一笔",IF(ISNA(MATCH($D3390,类别表,0)),"※收支类别不在【基础资料】的清单里",IF(AND($L3390="内部转账",$M3390=""),"△内部转账要在「对方账户」写上另一头",IF(AND($L3390="内部转账",$M3390=$C3390),"※对方账户跟本账户是同一个",IF(AND($L3390&lt;&gt;"内部转账",$M3390&lt;&gt;""),"△填了对方账户，但类别不是内部转账",IF($H3390&lt;0,"△这一笔之后该账户余额成负数了，核一下",""))))))))))))</f>
        <v/>
      </c>
    </row>
    <row r="3391">
      <c r="A3391" s="17">
        <f>IF($C3391="","",COUNTA($C$5:$C3391))</f>
        <v/>
      </c>
      <c r="B3391" s="20" t="n"/>
      <c r="C3391" s="18" t="n"/>
      <c r="D3391" s="18" t="n"/>
      <c r="E3391" s="26" t="n"/>
      <c r="F3391" s="19" t="n"/>
      <c r="G3391" s="19" t="n"/>
      <c r="H3391" s="27">
        <f>IF($C3391="","",ROUND(SUMIF(账户表,$C3391,账户期初)+SUMIFS($F$5:F3391,$C$5:C3391,$C3391)-SUMIFS($G$5:G3391,$C$5:C3391,$C3391),2))</f>
        <v/>
      </c>
      <c r="I3391" s="18" t="n"/>
      <c r="J3391" s="18" t="n"/>
      <c r="K3391" s="28">
        <f>IF($B3391="","",--TEXT($B3391,"yyyymm"))</f>
        <v/>
      </c>
      <c r="L3391" s="29">
        <f>IF($D3391="","",IFERROR(INDEX(类别属性,MATCH($D3391,类别表,0)),""))</f>
        <v/>
      </c>
      <c r="M3391" s="18" t="n"/>
      <c r="N3391" s="18" t="n"/>
      <c r="O3391" s="26" t="n"/>
      <c r="P3391" s="21">
        <f>IF($C3391="","",IF(ISNA(MATCH($C3391,账户表,0)),"※这个账户不在【基础资料】的账户档案里",IF($B3391="","※没填日期，这一笔不会进任何月份的报表",IF(AND($F3391&lt;&gt;"",$G3391&lt;&gt;""),"※收入和支出不能同时填",IF(AND(N($F3391)=0,N($G3391)=0),"※收入和支出都没填",IF(OR(N($F3391)&lt;0,N($G3391)&lt;0),"※金额不能填负数，方向反了就换一列填",IF($D3391="","※没填收支类别，分类报表会漏掉这一笔",IF(ISNA(MATCH($D3391,类别表,0)),"※收支类别不在【基础资料】的清单里",IF(AND($L3391="内部转账",$M3391=""),"△内部转账要在「对方账户」写上另一头",IF(AND($L3391="内部转账",$M3391=$C3391),"※对方账户跟本账户是同一个",IF(AND($L3391&lt;&gt;"内部转账",$M3391&lt;&gt;""),"△填了对方账户，但类别不是内部转账",IF($H3391&lt;0,"△这一笔之后该账户余额成负数了，核一下",""))))))))))))</f>
        <v/>
      </c>
    </row>
    <row r="3392">
      <c r="A3392" s="17">
        <f>IF($C3392="","",COUNTA($C$5:$C3392))</f>
        <v/>
      </c>
      <c r="B3392" s="20" t="n"/>
      <c r="C3392" s="18" t="n"/>
      <c r="D3392" s="18" t="n"/>
      <c r="E3392" s="26" t="n"/>
      <c r="F3392" s="19" t="n"/>
      <c r="G3392" s="19" t="n"/>
      <c r="H3392" s="27">
        <f>IF($C3392="","",ROUND(SUMIF(账户表,$C3392,账户期初)+SUMIFS($F$5:F3392,$C$5:C3392,$C3392)-SUMIFS($G$5:G3392,$C$5:C3392,$C3392),2))</f>
        <v/>
      </c>
      <c r="I3392" s="18" t="n"/>
      <c r="J3392" s="18" t="n"/>
      <c r="K3392" s="28">
        <f>IF($B3392="","",--TEXT($B3392,"yyyymm"))</f>
        <v/>
      </c>
      <c r="L3392" s="29">
        <f>IF($D3392="","",IFERROR(INDEX(类别属性,MATCH($D3392,类别表,0)),""))</f>
        <v/>
      </c>
      <c r="M3392" s="18" t="n"/>
      <c r="N3392" s="18" t="n"/>
      <c r="O3392" s="26" t="n"/>
      <c r="P3392" s="21">
        <f>IF($C3392="","",IF(ISNA(MATCH($C3392,账户表,0)),"※这个账户不在【基础资料】的账户档案里",IF($B3392="","※没填日期，这一笔不会进任何月份的报表",IF(AND($F3392&lt;&gt;"",$G3392&lt;&gt;""),"※收入和支出不能同时填",IF(AND(N($F3392)=0,N($G3392)=0),"※收入和支出都没填",IF(OR(N($F3392)&lt;0,N($G3392)&lt;0),"※金额不能填负数，方向反了就换一列填",IF($D3392="","※没填收支类别，分类报表会漏掉这一笔",IF(ISNA(MATCH($D3392,类别表,0)),"※收支类别不在【基础资料】的清单里",IF(AND($L3392="内部转账",$M3392=""),"△内部转账要在「对方账户」写上另一头",IF(AND($L3392="内部转账",$M3392=$C3392),"※对方账户跟本账户是同一个",IF(AND($L3392&lt;&gt;"内部转账",$M3392&lt;&gt;""),"△填了对方账户，但类别不是内部转账",IF($H3392&lt;0,"△这一笔之后该账户余额成负数了，核一下",""))))))))))))</f>
        <v/>
      </c>
    </row>
    <row r="3393">
      <c r="A3393" s="17">
        <f>IF($C3393="","",COUNTA($C$5:$C3393))</f>
        <v/>
      </c>
      <c r="B3393" s="20" t="n"/>
      <c r="C3393" s="18" t="n"/>
      <c r="D3393" s="18" t="n"/>
      <c r="E3393" s="26" t="n"/>
      <c r="F3393" s="19" t="n"/>
      <c r="G3393" s="19" t="n"/>
      <c r="H3393" s="27">
        <f>IF($C3393="","",ROUND(SUMIF(账户表,$C3393,账户期初)+SUMIFS($F$5:F3393,$C$5:C3393,$C3393)-SUMIFS($G$5:G3393,$C$5:C3393,$C3393),2))</f>
        <v/>
      </c>
      <c r="I3393" s="18" t="n"/>
      <c r="J3393" s="18" t="n"/>
      <c r="K3393" s="28">
        <f>IF($B3393="","",--TEXT($B3393,"yyyymm"))</f>
        <v/>
      </c>
      <c r="L3393" s="29">
        <f>IF($D3393="","",IFERROR(INDEX(类别属性,MATCH($D3393,类别表,0)),""))</f>
        <v/>
      </c>
      <c r="M3393" s="18" t="n"/>
      <c r="N3393" s="18" t="n"/>
      <c r="O3393" s="26" t="n"/>
      <c r="P3393" s="21">
        <f>IF($C3393="","",IF(ISNA(MATCH($C3393,账户表,0)),"※这个账户不在【基础资料】的账户档案里",IF($B3393="","※没填日期，这一笔不会进任何月份的报表",IF(AND($F3393&lt;&gt;"",$G3393&lt;&gt;""),"※收入和支出不能同时填",IF(AND(N($F3393)=0,N($G3393)=0),"※收入和支出都没填",IF(OR(N($F3393)&lt;0,N($G3393)&lt;0),"※金额不能填负数，方向反了就换一列填",IF($D3393="","※没填收支类别，分类报表会漏掉这一笔",IF(ISNA(MATCH($D3393,类别表,0)),"※收支类别不在【基础资料】的清单里",IF(AND($L3393="内部转账",$M3393=""),"△内部转账要在「对方账户」写上另一头",IF(AND($L3393="内部转账",$M3393=$C3393),"※对方账户跟本账户是同一个",IF(AND($L3393&lt;&gt;"内部转账",$M3393&lt;&gt;""),"△填了对方账户，但类别不是内部转账",IF($H3393&lt;0,"△这一笔之后该账户余额成负数了，核一下",""))))))))))))</f>
        <v/>
      </c>
    </row>
    <row r="3394">
      <c r="A3394" s="17">
        <f>IF($C3394="","",COUNTA($C$5:$C3394))</f>
        <v/>
      </c>
      <c r="B3394" s="20" t="n"/>
      <c r="C3394" s="18" t="n"/>
      <c r="D3394" s="18" t="n"/>
      <c r="E3394" s="26" t="n"/>
      <c r="F3394" s="19" t="n"/>
      <c r="G3394" s="19" t="n"/>
      <c r="H3394" s="27">
        <f>IF($C3394="","",ROUND(SUMIF(账户表,$C3394,账户期初)+SUMIFS($F$5:F3394,$C$5:C3394,$C3394)-SUMIFS($G$5:G3394,$C$5:C3394,$C3394),2))</f>
        <v/>
      </c>
      <c r="I3394" s="18" t="n"/>
      <c r="J3394" s="18" t="n"/>
      <c r="K3394" s="28">
        <f>IF($B3394="","",--TEXT($B3394,"yyyymm"))</f>
        <v/>
      </c>
      <c r="L3394" s="29">
        <f>IF($D3394="","",IFERROR(INDEX(类别属性,MATCH($D3394,类别表,0)),""))</f>
        <v/>
      </c>
      <c r="M3394" s="18" t="n"/>
      <c r="N3394" s="18" t="n"/>
      <c r="O3394" s="26" t="n"/>
      <c r="P3394" s="21">
        <f>IF($C3394="","",IF(ISNA(MATCH($C3394,账户表,0)),"※这个账户不在【基础资料】的账户档案里",IF($B3394="","※没填日期，这一笔不会进任何月份的报表",IF(AND($F3394&lt;&gt;"",$G3394&lt;&gt;""),"※收入和支出不能同时填",IF(AND(N($F3394)=0,N($G3394)=0),"※收入和支出都没填",IF(OR(N($F3394)&lt;0,N($G3394)&lt;0),"※金额不能填负数，方向反了就换一列填",IF($D3394="","※没填收支类别，分类报表会漏掉这一笔",IF(ISNA(MATCH($D3394,类别表,0)),"※收支类别不在【基础资料】的清单里",IF(AND($L3394="内部转账",$M3394=""),"△内部转账要在「对方账户」写上另一头",IF(AND($L3394="内部转账",$M3394=$C3394),"※对方账户跟本账户是同一个",IF(AND($L3394&lt;&gt;"内部转账",$M3394&lt;&gt;""),"△填了对方账户，但类别不是内部转账",IF($H3394&lt;0,"△这一笔之后该账户余额成负数了，核一下",""))))))))))))</f>
        <v/>
      </c>
    </row>
    <row r="3395">
      <c r="A3395" s="17">
        <f>IF($C3395="","",COUNTA($C$5:$C3395))</f>
        <v/>
      </c>
      <c r="B3395" s="20" t="n"/>
      <c r="C3395" s="18" t="n"/>
      <c r="D3395" s="18" t="n"/>
      <c r="E3395" s="26" t="n"/>
      <c r="F3395" s="19" t="n"/>
      <c r="G3395" s="19" t="n"/>
      <c r="H3395" s="27">
        <f>IF($C3395="","",ROUND(SUMIF(账户表,$C3395,账户期初)+SUMIFS($F$5:F3395,$C$5:C3395,$C3395)-SUMIFS($G$5:G3395,$C$5:C3395,$C3395),2))</f>
        <v/>
      </c>
      <c r="I3395" s="18" t="n"/>
      <c r="J3395" s="18" t="n"/>
      <c r="K3395" s="28">
        <f>IF($B3395="","",--TEXT($B3395,"yyyymm"))</f>
        <v/>
      </c>
      <c r="L3395" s="29">
        <f>IF($D3395="","",IFERROR(INDEX(类别属性,MATCH($D3395,类别表,0)),""))</f>
        <v/>
      </c>
      <c r="M3395" s="18" t="n"/>
      <c r="N3395" s="18" t="n"/>
      <c r="O3395" s="26" t="n"/>
      <c r="P3395" s="21">
        <f>IF($C3395="","",IF(ISNA(MATCH($C3395,账户表,0)),"※这个账户不在【基础资料】的账户档案里",IF($B3395="","※没填日期，这一笔不会进任何月份的报表",IF(AND($F3395&lt;&gt;"",$G3395&lt;&gt;""),"※收入和支出不能同时填",IF(AND(N($F3395)=0,N($G3395)=0),"※收入和支出都没填",IF(OR(N($F3395)&lt;0,N($G3395)&lt;0),"※金额不能填负数，方向反了就换一列填",IF($D3395="","※没填收支类别，分类报表会漏掉这一笔",IF(ISNA(MATCH($D3395,类别表,0)),"※收支类别不在【基础资料】的清单里",IF(AND($L3395="内部转账",$M3395=""),"△内部转账要在「对方账户」写上另一头",IF(AND($L3395="内部转账",$M3395=$C3395),"※对方账户跟本账户是同一个",IF(AND($L3395&lt;&gt;"内部转账",$M3395&lt;&gt;""),"△填了对方账户，但类别不是内部转账",IF($H3395&lt;0,"△这一笔之后该账户余额成负数了，核一下",""))))))))))))</f>
        <v/>
      </c>
    </row>
    <row r="3396">
      <c r="A3396" s="17">
        <f>IF($C3396="","",COUNTA($C$5:$C3396))</f>
        <v/>
      </c>
      <c r="B3396" s="20" t="n"/>
      <c r="C3396" s="18" t="n"/>
      <c r="D3396" s="18" t="n"/>
      <c r="E3396" s="26" t="n"/>
      <c r="F3396" s="19" t="n"/>
      <c r="G3396" s="19" t="n"/>
      <c r="H3396" s="27">
        <f>IF($C3396="","",ROUND(SUMIF(账户表,$C3396,账户期初)+SUMIFS($F$5:F3396,$C$5:C3396,$C3396)-SUMIFS($G$5:G3396,$C$5:C3396,$C3396),2))</f>
        <v/>
      </c>
      <c r="I3396" s="18" t="n"/>
      <c r="J3396" s="18" t="n"/>
      <c r="K3396" s="28">
        <f>IF($B3396="","",--TEXT($B3396,"yyyymm"))</f>
        <v/>
      </c>
      <c r="L3396" s="29">
        <f>IF($D3396="","",IFERROR(INDEX(类别属性,MATCH($D3396,类别表,0)),""))</f>
        <v/>
      </c>
      <c r="M3396" s="18" t="n"/>
      <c r="N3396" s="18" t="n"/>
      <c r="O3396" s="26" t="n"/>
      <c r="P3396" s="21">
        <f>IF($C3396="","",IF(ISNA(MATCH($C3396,账户表,0)),"※这个账户不在【基础资料】的账户档案里",IF($B3396="","※没填日期，这一笔不会进任何月份的报表",IF(AND($F3396&lt;&gt;"",$G3396&lt;&gt;""),"※收入和支出不能同时填",IF(AND(N($F3396)=0,N($G3396)=0),"※收入和支出都没填",IF(OR(N($F3396)&lt;0,N($G3396)&lt;0),"※金额不能填负数，方向反了就换一列填",IF($D3396="","※没填收支类别，分类报表会漏掉这一笔",IF(ISNA(MATCH($D3396,类别表,0)),"※收支类别不在【基础资料】的清单里",IF(AND($L3396="内部转账",$M3396=""),"△内部转账要在「对方账户」写上另一头",IF(AND($L3396="内部转账",$M3396=$C3396),"※对方账户跟本账户是同一个",IF(AND($L3396&lt;&gt;"内部转账",$M3396&lt;&gt;""),"△填了对方账户，但类别不是内部转账",IF($H3396&lt;0,"△这一笔之后该账户余额成负数了，核一下",""))))))))))))</f>
        <v/>
      </c>
    </row>
    <row r="3397">
      <c r="A3397" s="17">
        <f>IF($C3397="","",COUNTA($C$5:$C3397))</f>
        <v/>
      </c>
      <c r="B3397" s="20" t="n"/>
      <c r="C3397" s="18" t="n"/>
      <c r="D3397" s="18" t="n"/>
      <c r="E3397" s="26" t="n"/>
      <c r="F3397" s="19" t="n"/>
      <c r="G3397" s="19" t="n"/>
      <c r="H3397" s="27">
        <f>IF($C3397="","",ROUND(SUMIF(账户表,$C3397,账户期初)+SUMIFS($F$5:F3397,$C$5:C3397,$C3397)-SUMIFS($G$5:G3397,$C$5:C3397,$C3397),2))</f>
        <v/>
      </c>
      <c r="I3397" s="18" t="n"/>
      <c r="J3397" s="18" t="n"/>
      <c r="K3397" s="28">
        <f>IF($B3397="","",--TEXT($B3397,"yyyymm"))</f>
        <v/>
      </c>
      <c r="L3397" s="29">
        <f>IF($D3397="","",IFERROR(INDEX(类别属性,MATCH($D3397,类别表,0)),""))</f>
        <v/>
      </c>
      <c r="M3397" s="18" t="n"/>
      <c r="N3397" s="18" t="n"/>
      <c r="O3397" s="26" t="n"/>
      <c r="P3397" s="21">
        <f>IF($C3397="","",IF(ISNA(MATCH($C3397,账户表,0)),"※这个账户不在【基础资料】的账户档案里",IF($B3397="","※没填日期，这一笔不会进任何月份的报表",IF(AND($F3397&lt;&gt;"",$G3397&lt;&gt;""),"※收入和支出不能同时填",IF(AND(N($F3397)=0,N($G3397)=0),"※收入和支出都没填",IF(OR(N($F3397)&lt;0,N($G3397)&lt;0),"※金额不能填负数，方向反了就换一列填",IF($D3397="","※没填收支类别，分类报表会漏掉这一笔",IF(ISNA(MATCH($D3397,类别表,0)),"※收支类别不在【基础资料】的清单里",IF(AND($L3397="内部转账",$M3397=""),"△内部转账要在「对方账户」写上另一头",IF(AND($L3397="内部转账",$M3397=$C3397),"※对方账户跟本账户是同一个",IF(AND($L3397&lt;&gt;"内部转账",$M3397&lt;&gt;""),"△填了对方账户，但类别不是内部转账",IF($H3397&lt;0,"△这一笔之后该账户余额成负数了，核一下",""))))))))))))</f>
        <v/>
      </c>
    </row>
    <row r="3398">
      <c r="A3398" s="17">
        <f>IF($C3398="","",COUNTA($C$5:$C3398))</f>
        <v/>
      </c>
      <c r="B3398" s="20" t="n"/>
      <c r="C3398" s="18" t="n"/>
      <c r="D3398" s="18" t="n"/>
      <c r="E3398" s="26" t="n"/>
      <c r="F3398" s="19" t="n"/>
      <c r="G3398" s="19" t="n"/>
      <c r="H3398" s="27">
        <f>IF($C3398="","",ROUND(SUMIF(账户表,$C3398,账户期初)+SUMIFS($F$5:F3398,$C$5:C3398,$C3398)-SUMIFS($G$5:G3398,$C$5:C3398,$C3398),2))</f>
        <v/>
      </c>
      <c r="I3398" s="18" t="n"/>
      <c r="J3398" s="18" t="n"/>
      <c r="K3398" s="28">
        <f>IF($B3398="","",--TEXT($B3398,"yyyymm"))</f>
        <v/>
      </c>
      <c r="L3398" s="29">
        <f>IF($D3398="","",IFERROR(INDEX(类别属性,MATCH($D3398,类别表,0)),""))</f>
        <v/>
      </c>
      <c r="M3398" s="18" t="n"/>
      <c r="N3398" s="18" t="n"/>
      <c r="O3398" s="26" t="n"/>
      <c r="P3398" s="21">
        <f>IF($C3398="","",IF(ISNA(MATCH($C3398,账户表,0)),"※这个账户不在【基础资料】的账户档案里",IF($B3398="","※没填日期，这一笔不会进任何月份的报表",IF(AND($F3398&lt;&gt;"",$G3398&lt;&gt;""),"※收入和支出不能同时填",IF(AND(N($F3398)=0,N($G3398)=0),"※收入和支出都没填",IF(OR(N($F3398)&lt;0,N($G3398)&lt;0),"※金额不能填负数，方向反了就换一列填",IF($D3398="","※没填收支类别，分类报表会漏掉这一笔",IF(ISNA(MATCH($D3398,类别表,0)),"※收支类别不在【基础资料】的清单里",IF(AND($L3398="内部转账",$M3398=""),"△内部转账要在「对方账户」写上另一头",IF(AND($L3398="内部转账",$M3398=$C3398),"※对方账户跟本账户是同一个",IF(AND($L3398&lt;&gt;"内部转账",$M3398&lt;&gt;""),"△填了对方账户，但类别不是内部转账",IF($H3398&lt;0,"△这一笔之后该账户余额成负数了，核一下",""))))))))))))</f>
        <v/>
      </c>
    </row>
    <row r="3399">
      <c r="A3399" s="17">
        <f>IF($C3399="","",COUNTA($C$5:$C3399))</f>
        <v/>
      </c>
      <c r="B3399" s="20" t="n"/>
      <c r="C3399" s="18" t="n"/>
      <c r="D3399" s="18" t="n"/>
      <c r="E3399" s="26" t="n"/>
      <c r="F3399" s="19" t="n"/>
      <c r="G3399" s="19" t="n"/>
      <c r="H3399" s="27">
        <f>IF($C3399="","",ROUND(SUMIF(账户表,$C3399,账户期初)+SUMIFS($F$5:F3399,$C$5:C3399,$C3399)-SUMIFS($G$5:G3399,$C$5:C3399,$C3399),2))</f>
        <v/>
      </c>
      <c r="I3399" s="18" t="n"/>
      <c r="J3399" s="18" t="n"/>
      <c r="K3399" s="28">
        <f>IF($B3399="","",--TEXT($B3399,"yyyymm"))</f>
        <v/>
      </c>
      <c r="L3399" s="29">
        <f>IF($D3399="","",IFERROR(INDEX(类别属性,MATCH($D3399,类别表,0)),""))</f>
        <v/>
      </c>
      <c r="M3399" s="18" t="n"/>
      <c r="N3399" s="18" t="n"/>
      <c r="O3399" s="26" t="n"/>
      <c r="P3399" s="21">
        <f>IF($C3399="","",IF(ISNA(MATCH($C3399,账户表,0)),"※这个账户不在【基础资料】的账户档案里",IF($B3399="","※没填日期，这一笔不会进任何月份的报表",IF(AND($F3399&lt;&gt;"",$G3399&lt;&gt;""),"※收入和支出不能同时填",IF(AND(N($F3399)=0,N($G3399)=0),"※收入和支出都没填",IF(OR(N($F3399)&lt;0,N($G3399)&lt;0),"※金额不能填负数，方向反了就换一列填",IF($D3399="","※没填收支类别，分类报表会漏掉这一笔",IF(ISNA(MATCH($D3399,类别表,0)),"※收支类别不在【基础资料】的清单里",IF(AND($L3399="内部转账",$M3399=""),"△内部转账要在「对方账户」写上另一头",IF(AND($L3399="内部转账",$M3399=$C3399),"※对方账户跟本账户是同一个",IF(AND($L3399&lt;&gt;"内部转账",$M3399&lt;&gt;""),"△填了对方账户，但类别不是内部转账",IF($H3399&lt;0,"△这一笔之后该账户余额成负数了，核一下",""))))))))))))</f>
        <v/>
      </c>
    </row>
    <row r="3400">
      <c r="A3400" s="17">
        <f>IF($C3400="","",COUNTA($C$5:$C3400))</f>
        <v/>
      </c>
      <c r="B3400" s="20" t="n"/>
      <c r="C3400" s="18" t="n"/>
      <c r="D3400" s="18" t="n"/>
      <c r="E3400" s="26" t="n"/>
      <c r="F3400" s="19" t="n"/>
      <c r="G3400" s="19" t="n"/>
      <c r="H3400" s="27">
        <f>IF($C3400="","",ROUND(SUMIF(账户表,$C3400,账户期初)+SUMIFS($F$5:F3400,$C$5:C3400,$C3400)-SUMIFS($G$5:G3400,$C$5:C3400,$C3400),2))</f>
        <v/>
      </c>
      <c r="I3400" s="18" t="n"/>
      <c r="J3400" s="18" t="n"/>
      <c r="K3400" s="28">
        <f>IF($B3400="","",--TEXT($B3400,"yyyymm"))</f>
        <v/>
      </c>
      <c r="L3400" s="29">
        <f>IF($D3400="","",IFERROR(INDEX(类别属性,MATCH($D3400,类别表,0)),""))</f>
        <v/>
      </c>
      <c r="M3400" s="18" t="n"/>
      <c r="N3400" s="18" t="n"/>
      <c r="O3400" s="26" t="n"/>
      <c r="P3400" s="21">
        <f>IF($C3400="","",IF(ISNA(MATCH($C3400,账户表,0)),"※这个账户不在【基础资料】的账户档案里",IF($B3400="","※没填日期，这一笔不会进任何月份的报表",IF(AND($F3400&lt;&gt;"",$G3400&lt;&gt;""),"※收入和支出不能同时填",IF(AND(N($F3400)=0,N($G3400)=0),"※收入和支出都没填",IF(OR(N($F3400)&lt;0,N($G3400)&lt;0),"※金额不能填负数，方向反了就换一列填",IF($D3400="","※没填收支类别，分类报表会漏掉这一笔",IF(ISNA(MATCH($D3400,类别表,0)),"※收支类别不在【基础资料】的清单里",IF(AND($L3400="内部转账",$M3400=""),"△内部转账要在「对方账户」写上另一头",IF(AND($L3400="内部转账",$M3400=$C3400),"※对方账户跟本账户是同一个",IF(AND($L3400&lt;&gt;"内部转账",$M3400&lt;&gt;""),"△填了对方账户，但类别不是内部转账",IF($H3400&lt;0,"△这一笔之后该账户余额成负数了，核一下",""))))))))))))</f>
        <v/>
      </c>
    </row>
    <row r="3401">
      <c r="A3401" s="17">
        <f>IF($C3401="","",COUNTA($C$5:$C3401))</f>
        <v/>
      </c>
      <c r="B3401" s="20" t="n"/>
      <c r="C3401" s="18" t="n"/>
      <c r="D3401" s="18" t="n"/>
      <c r="E3401" s="26" t="n"/>
      <c r="F3401" s="19" t="n"/>
      <c r="G3401" s="19" t="n"/>
      <c r="H3401" s="27">
        <f>IF($C3401="","",ROUND(SUMIF(账户表,$C3401,账户期初)+SUMIFS($F$5:F3401,$C$5:C3401,$C3401)-SUMIFS($G$5:G3401,$C$5:C3401,$C3401),2))</f>
        <v/>
      </c>
      <c r="I3401" s="18" t="n"/>
      <c r="J3401" s="18" t="n"/>
      <c r="K3401" s="28">
        <f>IF($B3401="","",--TEXT($B3401,"yyyymm"))</f>
        <v/>
      </c>
      <c r="L3401" s="29">
        <f>IF($D3401="","",IFERROR(INDEX(类别属性,MATCH($D3401,类别表,0)),""))</f>
        <v/>
      </c>
      <c r="M3401" s="18" t="n"/>
      <c r="N3401" s="18" t="n"/>
      <c r="O3401" s="26" t="n"/>
      <c r="P3401" s="21">
        <f>IF($C3401="","",IF(ISNA(MATCH($C3401,账户表,0)),"※这个账户不在【基础资料】的账户档案里",IF($B3401="","※没填日期，这一笔不会进任何月份的报表",IF(AND($F3401&lt;&gt;"",$G3401&lt;&gt;""),"※收入和支出不能同时填",IF(AND(N($F3401)=0,N($G3401)=0),"※收入和支出都没填",IF(OR(N($F3401)&lt;0,N($G3401)&lt;0),"※金额不能填负数，方向反了就换一列填",IF($D3401="","※没填收支类别，分类报表会漏掉这一笔",IF(ISNA(MATCH($D3401,类别表,0)),"※收支类别不在【基础资料】的清单里",IF(AND($L3401="内部转账",$M3401=""),"△内部转账要在「对方账户」写上另一头",IF(AND($L3401="内部转账",$M3401=$C3401),"※对方账户跟本账户是同一个",IF(AND($L3401&lt;&gt;"内部转账",$M3401&lt;&gt;""),"△填了对方账户，但类别不是内部转账",IF($H3401&lt;0,"△这一笔之后该账户余额成负数了，核一下",""))))))))))))</f>
        <v/>
      </c>
    </row>
    <row r="3402">
      <c r="A3402" s="17">
        <f>IF($C3402="","",COUNTA($C$5:$C3402))</f>
        <v/>
      </c>
      <c r="B3402" s="20" t="n"/>
      <c r="C3402" s="18" t="n"/>
      <c r="D3402" s="18" t="n"/>
      <c r="E3402" s="26" t="n"/>
      <c r="F3402" s="19" t="n"/>
      <c r="G3402" s="19" t="n"/>
      <c r="H3402" s="27">
        <f>IF($C3402="","",ROUND(SUMIF(账户表,$C3402,账户期初)+SUMIFS($F$5:F3402,$C$5:C3402,$C3402)-SUMIFS($G$5:G3402,$C$5:C3402,$C3402),2))</f>
        <v/>
      </c>
      <c r="I3402" s="18" t="n"/>
      <c r="J3402" s="18" t="n"/>
      <c r="K3402" s="28">
        <f>IF($B3402="","",--TEXT($B3402,"yyyymm"))</f>
        <v/>
      </c>
      <c r="L3402" s="29">
        <f>IF($D3402="","",IFERROR(INDEX(类别属性,MATCH($D3402,类别表,0)),""))</f>
        <v/>
      </c>
      <c r="M3402" s="18" t="n"/>
      <c r="N3402" s="18" t="n"/>
      <c r="O3402" s="26" t="n"/>
      <c r="P3402" s="21">
        <f>IF($C3402="","",IF(ISNA(MATCH($C3402,账户表,0)),"※这个账户不在【基础资料】的账户档案里",IF($B3402="","※没填日期，这一笔不会进任何月份的报表",IF(AND($F3402&lt;&gt;"",$G3402&lt;&gt;""),"※收入和支出不能同时填",IF(AND(N($F3402)=0,N($G3402)=0),"※收入和支出都没填",IF(OR(N($F3402)&lt;0,N($G3402)&lt;0),"※金额不能填负数，方向反了就换一列填",IF($D3402="","※没填收支类别，分类报表会漏掉这一笔",IF(ISNA(MATCH($D3402,类别表,0)),"※收支类别不在【基础资料】的清单里",IF(AND($L3402="内部转账",$M3402=""),"△内部转账要在「对方账户」写上另一头",IF(AND($L3402="内部转账",$M3402=$C3402),"※对方账户跟本账户是同一个",IF(AND($L3402&lt;&gt;"内部转账",$M3402&lt;&gt;""),"△填了对方账户，但类别不是内部转账",IF($H3402&lt;0,"△这一笔之后该账户余额成负数了，核一下",""))))))))))))</f>
        <v/>
      </c>
    </row>
    <row r="3403">
      <c r="A3403" s="17">
        <f>IF($C3403="","",COUNTA($C$5:$C3403))</f>
        <v/>
      </c>
      <c r="B3403" s="20" t="n"/>
      <c r="C3403" s="18" t="n"/>
      <c r="D3403" s="18" t="n"/>
      <c r="E3403" s="26" t="n"/>
      <c r="F3403" s="19" t="n"/>
      <c r="G3403" s="19" t="n"/>
      <c r="H3403" s="27">
        <f>IF($C3403="","",ROUND(SUMIF(账户表,$C3403,账户期初)+SUMIFS($F$5:F3403,$C$5:C3403,$C3403)-SUMIFS($G$5:G3403,$C$5:C3403,$C3403),2))</f>
        <v/>
      </c>
      <c r="I3403" s="18" t="n"/>
      <c r="J3403" s="18" t="n"/>
      <c r="K3403" s="28">
        <f>IF($B3403="","",--TEXT($B3403,"yyyymm"))</f>
        <v/>
      </c>
      <c r="L3403" s="29">
        <f>IF($D3403="","",IFERROR(INDEX(类别属性,MATCH($D3403,类别表,0)),""))</f>
        <v/>
      </c>
      <c r="M3403" s="18" t="n"/>
      <c r="N3403" s="18" t="n"/>
      <c r="O3403" s="26" t="n"/>
      <c r="P3403" s="21">
        <f>IF($C3403="","",IF(ISNA(MATCH($C3403,账户表,0)),"※这个账户不在【基础资料】的账户档案里",IF($B3403="","※没填日期，这一笔不会进任何月份的报表",IF(AND($F3403&lt;&gt;"",$G3403&lt;&gt;""),"※收入和支出不能同时填",IF(AND(N($F3403)=0,N($G3403)=0),"※收入和支出都没填",IF(OR(N($F3403)&lt;0,N($G3403)&lt;0),"※金额不能填负数，方向反了就换一列填",IF($D3403="","※没填收支类别，分类报表会漏掉这一笔",IF(ISNA(MATCH($D3403,类别表,0)),"※收支类别不在【基础资料】的清单里",IF(AND($L3403="内部转账",$M3403=""),"△内部转账要在「对方账户」写上另一头",IF(AND($L3403="内部转账",$M3403=$C3403),"※对方账户跟本账户是同一个",IF(AND($L3403&lt;&gt;"内部转账",$M3403&lt;&gt;""),"△填了对方账户，但类别不是内部转账",IF($H3403&lt;0,"△这一笔之后该账户余额成负数了，核一下",""))))))))))))</f>
        <v/>
      </c>
    </row>
    <row r="3404">
      <c r="A3404" s="17">
        <f>IF($C3404="","",COUNTA($C$5:$C3404))</f>
        <v/>
      </c>
      <c r="B3404" s="20" t="n"/>
      <c r="C3404" s="18" t="n"/>
      <c r="D3404" s="18" t="n"/>
      <c r="E3404" s="26" t="n"/>
      <c r="F3404" s="19" t="n"/>
      <c r="G3404" s="19" t="n"/>
      <c r="H3404" s="27">
        <f>IF($C3404="","",ROUND(SUMIF(账户表,$C3404,账户期初)+SUMIFS($F$5:F3404,$C$5:C3404,$C3404)-SUMIFS($G$5:G3404,$C$5:C3404,$C3404),2))</f>
        <v/>
      </c>
      <c r="I3404" s="18" t="n"/>
      <c r="J3404" s="18" t="n"/>
      <c r="K3404" s="28">
        <f>IF($B3404="","",--TEXT($B3404,"yyyymm"))</f>
        <v/>
      </c>
      <c r="L3404" s="29">
        <f>IF($D3404="","",IFERROR(INDEX(类别属性,MATCH($D3404,类别表,0)),""))</f>
        <v/>
      </c>
      <c r="M3404" s="18" t="n"/>
      <c r="N3404" s="18" t="n"/>
      <c r="O3404" s="26" t="n"/>
      <c r="P3404" s="21">
        <f>IF($C3404="","",IF(ISNA(MATCH($C3404,账户表,0)),"※这个账户不在【基础资料】的账户档案里",IF($B3404="","※没填日期，这一笔不会进任何月份的报表",IF(AND($F3404&lt;&gt;"",$G3404&lt;&gt;""),"※收入和支出不能同时填",IF(AND(N($F3404)=0,N($G3404)=0),"※收入和支出都没填",IF(OR(N($F3404)&lt;0,N($G3404)&lt;0),"※金额不能填负数，方向反了就换一列填",IF($D3404="","※没填收支类别，分类报表会漏掉这一笔",IF(ISNA(MATCH($D3404,类别表,0)),"※收支类别不在【基础资料】的清单里",IF(AND($L3404="内部转账",$M3404=""),"△内部转账要在「对方账户」写上另一头",IF(AND($L3404="内部转账",$M3404=$C3404),"※对方账户跟本账户是同一个",IF(AND($L3404&lt;&gt;"内部转账",$M3404&lt;&gt;""),"△填了对方账户，但类别不是内部转账",IF($H3404&lt;0,"△这一笔之后该账户余额成负数了，核一下",""))))))))))))</f>
        <v/>
      </c>
    </row>
    <row r="3405">
      <c r="A3405" s="17">
        <f>IF($C3405="","",COUNTA($C$5:$C3405))</f>
        <v/>
      </c>
      <c r="B3405" s="20" t="n"/>
      <c r="C3405" s="18" t="n"/>
      <c r="D3405" s="18" t="n"/>
      <c r="E3405" s="26" t="n"/>
      <c r="F3405" s="19" t="n"/>
      <c r="G3405" s="19" t="n"/>
      <c r="H3405" s="27">
        <f>IF($C3405="","",ROUND(SUMIF(账户表,$C3405,账户期初)+SUMIFS($F$5:F3405,$C$5:C3405,$C3405)-SUMIFS($G$5:G3405,$C$5:C3405,$C3405),2))</f>
        <v/>
      </c>
      <c r="I3405" s="18" t="n"/>
      <c r="J3405" s="18" t="n"/>
      <c r="K3405" s="28">
        <f>IF($B3405="","",--TEXT($B3405,"yyyymm"))</f>
        <v/>
      </c>
      <c r="L3405" s="29">
        <f>IF($D3405="","",IFERROR(INDEX(类别属性,MATCH($D3405,类别表,0)),""))</f>
        <v/>
      </c>
      <c r="M3405" s="18" t="n"/>
      <c r="N3405" s="18" t="n"/>
      <c r="O3405" s="26" t="n"/>
      <c r="P3405" s="21">
        <f>IF($C3405="","",IF(ISNA(MATCH($C3405,账户表,0)),"※这个账户不在【基础资料】的账户档案里",IF($B3405="","※没填日期，这一笔不会进任何月份的报表",IF(AND($F3405&lt;&gt;"",$G3405&lt;&gt;""),"※收入和支出不能同时填",IF(AND(N($F3405)=0,N($G3405)=0),"※收入和支出都没填",IF(OR(N($F3405)&lt;0,N($G3405)&lt;0),"※金额不能填负数，方向反了就换一列填",IF($D3405="","※没填收支类别，分类报表会漏掉这一笔",IF(ISNA(MATCH($D3405,类别表,0)),"※收支类别不在【基础资料】的清单里",IF(AND($L3405="内部转账",$M3405=""),"△内部转账要在「对方账户」写上另一头",IF(AND($L3405="内部转账",$M3405=$C3405),"※对方账户跟本账户是同一个",IF(AND($L3405&lt;&gt;"内部转账",$M3405&lt;&gt;""),"△填了对方账户，但类别不是内部转账",IF($H3405&lt;0,"△这一笔之后该账户余额成负数了，核一下",""))))))))))))</f>
        <v/>
      </c>
    </row>
    <row r="3406">
      <c r="A3406" s="17">
        <f>IF($C3406="","",COUNTA($C$5:$C3406))</f>
        <v/>
      </c>
      <c r="B3406" s="20" t="n"/>
      <c r="C3406" s="18" t="n"/>
      <c r="D3406" s="18" t="n"/>
      <c r="E3406" s="26" t="n"/>
      <c r="F3406" s="19" t="n"/>
      <c r="G3406" s="19" t="n"/>
      <c r="H3406" s="27">
        <f>IF($C3406="","",ROUND(SUMIF(账户表,$C3406,账户期初)+SUMIFS($F$5:F3406,$C$5:C3406,$C3406)-SUMIFS($G$5:G3406,$C$5:C3406,$C3406),2))</f>
        <v/>
      </c>
      <c r="I3406" s="18" t="n"/>
      <c r="J3406" s="18" t="n"/>
      <c r="K3406" s="28">
        <f>IF($B3406="","",--TEXT($B3406,"yyyymm"))</f>
        <v/>
      </c>
      <c r="L3406" s="29">
        <f>IF($D3406="","",IFERROR(INDEX(类别属性,MATCH($D3406,类别表,0)),""))</f>
        <v/>
      </c>
      <c r="M3406" s="18" t="n"/>
      <c r="N3406" s="18" t="n"/>
      <c r="O3406" s="26" t="n"/>
      <c r="P3406" s="21">
        <f>IF($C3406="","",IF(ISNA(MATCH($C3406,账户表,0)),"※这个账户不在【基础资料】的账户档案里",IF($B3406="","※没填日期，这一笔不会进任何月份的报表",IF(AND($F3406&lt;&gt;"",$G3406&lt;&gt;""),"※收入和支出不能同时填",IF(AND(N($F3406)=0,N($G3406)=0),"※收入和支出都没填",IF(OR(N($F3406)&lt;0,N($G3406)&lt;0),"※金额不能填负数，方向反了就换一列填",IF($D3406="","※没填收支类别，分类报表会漏掉这一笔",IF(ISNA(MATCH($D3406,类别表,0)),"※收支类别不在【基础资料】的清单里",IF(AND($L3406="内部转账",$M3406=""),"△内部转账要在「对方账户」写上另一头",IF(AND($L3406="内部转账",$M3406=$C3406),"※对方账户跟本账户是同一个",IF(AND($L3406&lt;&gt;"内部转账",$M3406&lt;&gt;""),"△填了对方账户，但类别不是内部转账",IF($H3406&lt;0,"△这一笔之后该账户余额成负数了，核一下",""))))))))))))</f>
        <v/>
      </c>
    </row>
    <row r="3407">
      <c r="A3407" s="17">
        <f>IF($C3407="","",COUNTA($C$5:$C3407))</f>
        <v/>
      </c>
      <c r="B3407" s="20" t="n"/>
      <c r="C3407" s="18" t="n"/>
      <c r="D3407" s="18" t="n"/>
      <c r="E3407" s="26" t="n"/>
      <c r="F3407" s="19" t="n"/>
      <c r="G3407" s="19" t="n"/>
      <c r="H3407" s="27">
        <f>IF($C3407="","",ROUND(SUMIF(账户表,$C3407,账户期初)+SUMIFS($F$5:F3407,$C$5:C3407,$C3407)-SUMIFS($G$5:G3407,$C$5:C3407,$C3407),2))</f>
        <v/>
      </c>
      <c r="I3407" s="18" t="n"/>
      <c r="J3407" s="18" t="n"/>
      <c r="K3407" s="28">
        <f>IF($B3407="","",--TEXT($B3407,"yyyymm"))</f>
        <v/>
      </c>
      <c r="L3407" s="29">
        <f>IF($D3407="","",IFERROR(INDEX(类别属性,MATCH($D3407,类别表,0)),""))</f>
        <v/>
      </c>
      <c r="M3407" s="18" t="n"/>
      <c r="N3407" s="18" t="n"/>
      <c r="O3407" s="26" t="n"/>
      <c r="P3407" s="21">
        <f>IF($C3407="","",IF(ISNA(MATCH($C3407,账户表,0)),"※这个账户不在【基础资料】的账户档案里",IF($B3407="","※没填日期，这一笔不会进任何月份的报表",IF(AND($F3407&lt;&gt;"",$G3407&lt;&gt;""),"※收入和支出不能同时填",IF(AND(N($F3407)=0,N($G3407)=0),"※收入和支出都没填",IF(OR(N($F3407)&lt;0,N($G3407)&lt;0),"※金额不能填负数，方向反了就换一列填",IF($D3407="","※没填收支类别，分类报表会漏掉这一笔",IF(ISNA(MATCH($D3407,类别表,0)),"※收支类别不在【基础资料】的清单里",IF(AND($L3407="内部转账",$M3407=""),"△内部转账要在「对方账户」写上另一头",IF(AND($L3407="内部转账",$M3407=$C3407),"※对方账户跟本账户是同一个",IF(AND($L3407&lt;&gt;"内部转账",$M3407&lt;&gt;""),"△填了对方账户，但类别不是内部转账",IF($H3407&lt;0,"△这一笔之后该账户余额成负数了，核一下",""))))))))))))</f>
        <v/>
      </c>
    </row>
    <row r="3408">
      <c r="A3408" s="17">
        <f>IF($C3408="","",COUNTA($C$5:$C3408))</f>
        <v/>
      </c>
      <c r="B3408" s="20" t="n"/>
      <c r="C3408" s="18" t="n"/>
      <c r="D3408" s="18" t="n"/>
      <c r="E3408" s="26" t="n"/>
      <c r="F3408" s="19" t="n"/>
      <c r="G3408" s="19" t="n"/>
      <c r="H3408" s="27">
        <f>IF($C3408="","",ROUND(SUMIF(账户表,$C3408,账户期初)+SUMIFS($F$5:F3408,$C$5:C3408,$C3408)-SUMIFS($G$5:G3408,$C$5:C3408,$C3408),2))</f>
        <v/>
      </c>
      <c r="I3408" s="18" t="n"/>
      <c r="J3408" s="18" t="n"/>
      <c r="K3408" s="28">
        <f>IF($B3408="","",--TEXT($B3408,"yyyymm"))</f>
        <v/>
      </c>
      <c r="L3408" s="29">
        <f>IF($D3408="","",IFERROR(INDEX(类别属性,MATCH($D3408,类别表,0)),""))</f>
        <v/>
      </c>
      <c r="M3408" s="18" t="n"/>
      <c r="N3408" s="18" t="n"/>
      <c r="O3408" s="26" t="n"/>
      <c r="P3408" s="21">
        <f>IF($C3408="","",IF(ISNA(MATCH($C3408,账户表,0)),"※这个账户不在【基础资料】的账户档案里",IF($B3408="","※没填日期，这一笔不会进任何月份的报表",IF(AND($F3408&lt;&gt;"",$G3408&lt;&gt;""),"※收入和支出不能同时填",IF(AND(N($F3408)=0,N($G3408)=0),"※收入和支出都没填",IF(OR(N($F3408)&lt;0,N($G3408)&lt;0),"※金额不能填负数，方向反了就换一列填",IF($D3408="","※没填收支类别，分类报表会漏掉这一笔",IF(ISNA(MATCH($D3408,类别表,0)),"※收支类别不在【基础资料】的清单里",IF(AND($L3408="内部转账",$M3408=""),"△内部转账要在「对方账户」写上另一头",IF(AND($L3408="内部转账",$M3408=$C3408),"※对方账户跟本账户是同一个",IF(AND($L3408&lt;&gt;"内部转账",$M3408&lt;&gt;""),"△填了对方账户，但类别不是内部转账",IF($H3408&lt;0,"△这一笔之后该账户余额成负数了，核一下",""))))))))))))</f>
        <v/>
      </c>
    </row>
    <row r="3409">
      <c r="A3409" s="17">
        <f>IF($C3409="","",COUNTA($C$5:$C3409))</f>
        <v/>
      </c>
      <c r="B3409" s="20" t="n"/>
      <c r="C3409" s="18" t="n"/>
      <c r="D3409" s="18" t="n"/>
      <c r="E3409" s="26" t="n"/>
      <c r="F3409" s="19" t="n"/>
      <c r="G3409" s="19" t="n"/>
      <c r="H3409" s="27">
        <f>IF($C3409="","",ROUND(SUMIF(账户表,$C3409,账户期初)+SUMIFS($F$5:F3409,$C$5:C3409,$C3409)-SUMIFS($G$5:G3409,$C$5:C3409,$C3409),2))</f>
        <v/>
      </c>
      <c r="I3409" s="18" t="n"/>
      <c r="J3409" s="18" t="n"/>
      <c r="K3409" s="28">
        <f>IF($B3409="","",--TEXT($B3409,"yyyymm"))</f>
        <v/>
      </c>
      <c r="L3409" s="29">
        <f>IF($D3409="","",IFERROR(INDEX(类别属性,MATCH($D3409,类别表,0)),""))</f>
        <v/>
      </c>
      <c r="M3409" s="18" t="n"/>
      <c r="N3409" s="18" t="n"/>
      <c r="O3409" s="26" t="n"/>
      <c r="P3409" s="21">
        <f>IF($C3409="","",IF(ISNA(MATCH($C3409,账户表,0)),"※这个账户不在【基础资料】的账户档案里",IF($B3409="","※没填日期，这一笔不会进任何月份的报表",IF(AND($F3409&lt;&gt;"",$G3409&lt;&gt;""),"※收入和支出不能同时填",IF(AND(N($F3409)=0,N($G3409)=0),"※收入和支出都没填",IF(OR(N($F3409)&lt;0,N($G3409)&lt;0),"※金额不能填负数，方向反了就换一列填",IF($D3409="","※没填收支类别，分类报表会漏掉这一笔",IF(ISNA(MATCH($D3409,类别表,0)),"※收支类别不在【基础资料】的清单里",IF(AND($L3409="内部转账",$M3409=""),"△内部转账要在「对方账户」写上另一头",IF(AND($L3409="内部转账",$M3409=$C3409),"※对方账户跟本账户是同一个",IF(AND($L3409&lt;&gt;"内部转账",$M3409&lt;&gt;""),"△填了对方账户，但类别不是内部转账",IF($H3409&lt;0,"△这一笔之后该账户余额成负数了，核一下",""))))))))))))</f>
        <v/>
      </c>
    </row>
    <row r="3410">
      <c r="A3410" s="17">
        <f>IF($C3410="","",COUNTA($C$5:$C3410))</f>
        <v/>
      </c>
      <c r="B3410" s="20" t="n"/>
      <c r="C3410" s="18" t="n"/>
      <c r="D3410" s="18" t="n"/>
      <c r="E3410" s="26" t="n"/>
      <c r="F3410" s="19" t="n"/>
      <c r="G3410" s="19" t="n"/>
      <c r="H3410" s="27">
        <f>IF($C3410="","",ROUND(SUMIF(账户表,$C3410,账户期初)+SUMIFS($F$5:F3410,$C$5:C3410,$C3410)-SUMIFS($G$5:G3410,$C$5:C3410,$C3410),2))</f>
        <v/>
      </c>
      <c r="I3410" s="18" t="n"/>
      <c r="J3410" s="18" t="n"/>
      <c r="K3410" s="28">
        <f>IF($B3410="","",--TEXT($B3410,"yyyymm"))</f>
        <v/>
      </c>
      <c r="L3410" s="29">
        <f>IF($D3410="","",IFERROR(INDEX(类别属性,MATCH($D3410,类别表,0)),""))</f>
        <v/>
      </c>
      <c r="M3410" s="18" t="n"/>
      <c r="N3410" s="18" t="n"/>
      <c r="O3410" s="26" t="n"/>
      <c r="P3410" s="21">
        <f>IF($C3410="","",IF(ISNA(MATCH($C3410,账户表,0)),"※这个账户不在【基础资料】的账户档案里",IF($B3410="","※没填日期，这一笔不会进任何月份的报表",IF(AND($F3410&lt;&gt;"",$G3410&lt;&gt;""),"※收入和支出不能同时填",IF(AND(N($F3410)=0,N($G3410)=0),"※收入和支出都没填",IF(OR(N($F3410)&lt;0,N($G3410)&lt;0),"※金额不能填负数，方向反了就换一列填",IF($D3410="","※没填收支类别，分类报表会漏掉这一笔",IF(ISNA(MATCH($D3410,类别表,0)),"※收支类别不在【基础资料】的清单里",IF(AND($L3410="内部转账",$M3410=""),"△内部转账要在「对方账户」写上另一头",IF(AND($L3410="内部转账",$M3410=$C3410),"※对方账户跟本账户是同一个",IF(AND($L3410&lt;&gt;"内部转账",$M3410&lt;&gt;""),"△填了对方账户，但类别不是内部转账",IF($H3410&lt;0,"△这一笔之后该账户余额成负数了，核一下",""))))))))))))</f>
        <v/>
      </c>
    </row>
    <row r="3411">
      <c r="A3411" s="17">
        <f>IF($C3411="","",COUNTA($C$5:$C3411))</f>
        <v/>
      </c>
      <c r="B3411" s="20" t="n"/>
      <c r="C3411" s="18" t="n"/>
      <c r="D3411" s="18" t="n"/>
      <c r="E3411" s="26" t="n"/>
      <c r="F3411" s="19" t="n"/>
      <c r="G3411" s="19" t="n"/>
      <c r="H3411" s="27">
        <f>IF($C3411="","",ROUND(SUMIF(账户表,$C3411,账户期初)+SUMIFS($F$5:F3411,$C$5:C3411,$C3411)-SUMIFS($G$5:G3411,$C$5:C3411,$C3411),2))</f>
        <v/>
      </c>
      <c r="I3411" s="18" t="n"/>
      <c r="J3411" s="18" t="n"/>
      <c r="K3411" s="28">
        <f>IF($B3411="","",--TEXT($B3411,"yyyymm"))</f>
        <v/>
      </c>
      <c r="L3411" s="29">
        <f>IF($D3411="","",IFERROR(INDEX(类别属性,MATCH($D3411,类别表,0)),""))</f>
        <v/>
      </c>
      <c r="M3411" s="18" t="n"/>
      <c r="N3411" s="18" t="n"/>
      <c r="O3411" s="26" t="n"/>
      <c r="P3411" s="21">
        <f>IF($C3411="","",IF(ISNA(MATCH($C3411,账户表,0)),"※这个账户不在【基础资料】的账户档案里",IF($B3411="","※没填日期，这一笔不会进任何月份的报表",IF(AND($F3411&lt;&gt;"",$G3411&lt;&gt;""),"※收入和支出不能同时填",IF(AND(N($F3411)=0,N($G3411)=0),"※收入和支出都没填",IF(OR(N($F3411)&lt;0,N($G3411)&lt;0),"※金额不能填负数，方向反了就换一列填",IF($D3411="","※没填收支类别，分类报表会漏掉这一笔",IF(ISNA(MATCH($D3411,类别表,0)),"※收支类别不在【基础资料】的清单里",IF(AND($L3411="内部转账",$M3411=""),"△内部转账要在「对方账户」写上另一头",IF(AND($L3411="内部转账",$M3411=$C3411),"※对方账户跟本账户是同一个",IF(AND($L3411&lt;&gt;"内部转账",$M3411&lt;&gt;""),"△填了对方账户，但类别不是内部转账",IF($H3411&lt;0,"△这一笔之后该账户余额成负数了，核一下",""))))))))))))</f>
        <v/>
      </c>
    </row>
    <row r="3412">
      <c r="A3412" s="17">
        <f>IF($C3412="","",COUNTA($C$5:$C3412))</f>
        <v/>
      </c>
      <c r="B3412" s="20" t="n"/>
      <c r="C3412" s="18" t="n"/>
      <c r="D3412" s="18" t="n"/>
      <c r="E3412" s="26" t="n"/>
      <c r="F3412" s="19" t="n"/>
      <c r="G3412" s="19" t="n"/>
      <c r="H3412" s="27">
        <f>IF($C3412="","",ROUND(SUMIF(账户表,$C3412,账户期初)+SUMIFS($F$5:F3412,$C$5:C3412,$C3412)-SUMIFS($G$5:G3412,$C$5:C3412,$C3412),2))</f>
        <v/>
      </c>
      <c r="I3412" s="18" t="n"/>
      <c r="J3412" s="18" t="n"/>
      <c r="K3412" s="28">
        <f>IF($B3412="","",--TEXT($B3412,"yyyymm"))</f>
        <v/>
      </c>
      <c r="L3412" s="29">
        <f>IF($D3412="","",IFERROR(INDEX(类别属性,MATCH($D3412,类别表,0)),""))</f>
        <v/>
      </c>
      <c r="M3412" s="18" t="n"/>
      <c r="N3412" s="18" t="n"/>
      <c r="O3412" s="26" t="n"/>
      <c r="P3412" s="21">
        <f>IF($C3412="","",IF(ISNA(MATCH($C3412,账户表,0)),"※这个账户不在【基础资料】的账户档案里",IF($B3412="","※没填日期，这一笔不会进任何月份的报表",IF(AND($F3412&lt;&gt;"",$G3412&lt;&gt;""),"※收入和支出不能同时填",IF(AND(N($F3412)=0,N($G3412)=0),"※收入和支出都没填",IF(OR(N($F3412)&lt;0,N($G3412)&lt;0),"※金额不能填负数，方向反了就换一列填",IF($D3412="","※没填收支类别，分类报表会漏掉这一笔",IF(ISNA(MATCH($D3412,类别表,0)),"※收支类别不在【基础资料】的清单里",IF(AND($L3412="内部转账",$M3412=""),"△内部转账要在「对方账户」写上另一头",IF(AND($L3412="内部转账",$M3412=$C3412),"※对方账户跟本账户是同一个",IF(AND($L3412&lt;&gt;"内部转账",$M3412&lt;&gt;""),"△填了对方账户，但类别不是内部转账",IF($H3412&lt;0,"△这一笔之后该账户余额成负数了，核一下",""))))))))))))</f>
        <v/>
      </c>
    </row>
    <row r="3413">
      <c r="A3413" s="17">
        <f>IF($C3413="","",COUNTA($C$5:$C3413))</f>
        <v/>
      </c>
      <c r="B3413" s="20" t="n"/>
      <c r="C3413" s="18" t="n"/>
      <c r="D3413" s="18" t="n"/>
      <c r="E3413" s="26" t="n"/>
      <c r="F3413" s="19" t="n"/>
      <c r="G3413" s="19" t="n"/>
      <c r="H3413" s="27">
        <f>IF($C3413="","",ROUND(SUMIF(账户表,$C3413,账户期初)+SUMIFS($F$5:F3413,$C$5:C3413,$C3413)-SUMIFS($G$5:G3413,$C$5:C3413,$C3413),2))</f>
        <v/>
      </c>
      <c r="I3413" s="18" t="n"/>
      <c r="J3413" s="18" t="n"/>
      <c r="K3413" s="28">
        <f>IF($B3413="","",--TEXT($B3413,"yyyymm"))</f>
        <v/>
      </c>
      <c r="L3413" s="29">
        <f>IF($D3413="","",IFERROR(INDEX(类别属性,MATCH($D3413,类别表,0)),""))</f>
        <v/>
      </c>
      <c r="M3413" s="18" t="n"/>
      <c r="N3413" s="18" t="n"/>
      <c r="O3413" s="26" t="n"/>
      <c r="P3413" s="21">
        <f>IF($C3413="","",IF(ISNA(MATCH($C3413,账户表,0)),"※这个账户不在【基础资料】的账户档案里",IF($B3413="","※没填日期，这一笔不会进任何月份的报表",IF(AND($F3413&lt;&gt;"",$G3413&lt;&gt;""),"※收入和支出不能同时填",IF(AND(N($F3413)=0,N($G3413)=0),"※收入和支出都没填",IF(OR(N($F3413)&lt;0,N($G3413)&lt;0),"※金额不能填负数，方向反了就换一列填",IF($D3413="","※没填收支类别，分类报表会漏掉这一笔",IF(ISNA(MATCH($D3413,类别表,0)),"※收支类别不在【基础资料】的清单里",IF(AND($L3413="内部转账",$M3413=""),"△内部转账要在「对方账户」写上另一头",IF(AND($L3413="内部转账",$M3413=$C3413),"※对方账户跟本账户是同一个",IF(AND($L3413&lt;&gt;"内部转账",$M3413&lt;&gt;""),"△填了对方账户，但类别不是内部转账",IF($H3413&lt;0,"△这一笔之后该账户余额成负数了，核一下",""))))))))))))</f>
        <v/>
      </c>
    </row>
    <row r="3414">
      <c r="A3414" s="17">
        <f>IF($C3414="","",COUNTA($C$5:$C3414))</f>
        <v/>
      </c>
      <c r="B3414" s="20" t="n"/>
      <c r="C3414" s="18" t="n"/>
      <c r="D3414" s="18" t="n"/>
      <c r="E3414" s="26" t="n"/>
      <c r="F3414" s="19" t="n"/>
      <c r="G3414" s="19" t="n"/>
      <c r="H3414" s="27">
        <f>IF($C3414="","",ROUND(SUMIF(账户表,$C3414,账户期初)+SUMIFS($F$5:F3414,$C$5:C3414,$C3414)-SUMIFS($G$5:G3414,$C$5:C3414,$C3414),2))</f>
        <v/>
      </c>
      <c r="I3414" s="18" t="n"/>
      <c r="J3414" s="18" t="n"/>
      <c r="K3414" s="28">
        <f>IF($B3414="","",--TEXT($B3414,"yyyymm"))</f>
        <v/>
      </c>
      <c r="L3414" s="29">
        <f>IF($D3414="","",IFERROR(INDEX(类别属性,MATCH($D3414,类别表,0)),""))</f>
        <v/>
      </c>
      <c r="M3414" s="18" t="n"/>
      <c r="N3414" s="18" t="n"/>
      <c r="O3414" s="26" t="n"/>
      <c r="P3414" s="21">
        <f>IF($C3414="","",IF(ISNA(MATCH($C3414,账户表,0)),"※这个账户不在【基础资料】的账户档案里",IF($B3414="","※没填日期，这一笔不会进任何月份的报表",IF(AND($F3414&lt;&gt;"",$G3414&lt;&gt;""),"※收入和支出不能同时填",IF(AND(N($F3414)=0,N($G3414)=0),"※收入和支出都没填",IF(OR(N($F3414)&lt;0,N($G3414)&lt;0),"※金额不能填负数，方向反了就换一列填",IF($D3414="","※没填收支类别，分类报表会漏掉这一笔",IF(ISNA(MATCH($D3414,类别表,0)),"※收支类别不在【基础资料】的清单里",IF(AND($L3414="内部转账",$M3414=""),"△内部转账要在「对方账户」写上另一头",IF(AND($L3414="内部转账",$M3414=$C3414),"※对方账户跟本账户是同一个",IF(AND($L3414&lt;&gt;"内部转账",$M3414&lt;&gt;""),"△填了对方账户，但类别不是内部转账",IF($H3414&lt;0,"△这一笔之后该账户余额成负数了，核一下",""))))))))))))</f>
        <v/>
      </c>
    </row>
    <row r="3415">
      <c r="A3415" s="17">
        <f>IF($C3415="","",COUNTA($C$5:$C3415))</f>
        <v/>
      </c>
      <c r="B3415" s="20" t="n"/>
      <c r="C3415" s="18" t="n"/>
      <c r="D3415" s="18" t="n"/>
      <c r="E3415" s="26" t="n"/>
      <c r="F3415" s="19" t="n"/>
      <c r="G3415" s="19" t="n"/>
      <c r="H3415" s="27">
        <f>IF($C3415="","",ROUND(SUMIF(账户表,$C3415,账户期初)+SUMIFS($F$5:F3415,$C$5:C3415,$C3415)-SUMIFS($G$5:G3415,$C$5:C3415,$C3415),2))</f>
        <v/>
      </c>
      <c r="I3415" s="18" t="n"/>
      <c r="J3415" s="18" t="n"/>
      <c r="K3415" s="28">
        <f>IF($B3415="","",--TEXT($B3415,"yyyymm"))</f>
        <v/>
      </c>
      <c r="L3415" s="29">
        <f>IF($D3415="","",IFERROR(INDEX(类别属性,MATCH($D3415,类别表,0)),""))</f>
        <v/>
      </c>
      <c r="M3415" s="18" t="n"/>
      <c r="N3415" s="18" t="n"/>
      <c r="O3415" s="26" t="n"/>
      <c r="P3415" s="21">
        <f>IF($C3415="","",IF(ISNA(MATCH($C3415,账户表,0)),"※这个账户不在【基础资料】的账户档案里",IF($B3415="","※没填日期，这一笔不会进任何月份的报表",IF(AND($F3415&lt;&gt;"",$G3415&lt;&gt;""),"※收入和支出不能同时填",IF(AND(N($F3415)=0,N($G3415)=0),"※收入和支出都没填",IF(OR(N($F3415)&lt;0,N($G3415)&lt;0),"※金额不能填负数，方向反了就换一列填",IF($D3415="","※没填收支类别，分类报表会漏掉这一笔",IF(ISNA(MATCH($D3415,类别表,0)),"※收支类别不在【基础资料】的清单里",IF(AND($L3415="内部转账",$M3415=""),"△内部转账要在「对方账户」写上另一头",IF(AND($L3415="内部转账",$M3415=$C3415),"※对方账户跟本账户是同一个",IF(AND($L3415&lt;&gt;"内部转账",$M3415&lt;&gt;""),"△填了对方账户，但类别不是内部转账",IF($H3415&lt;0,"△这一笔之后该账户余额成负数了，核一下",""))))))))))))</f>
        <v/>
      </c>
    </row>
    <row r="3416">
      <c r="A3416" s="17">
        <f>IF($C3416="","",COUNTA($C$5:$C3416))</f>
        <v/>
      </c>
      <c r="B3416" s="20" t="n"/>
      <c r="C3416" s="18" t="n"/>
      <c r="D3416" s="18" t="n"/>
      <c r="E3416" s="26" t="n"/>
      <c r="F3416" s="19" t="n"/>
      <c r="G3416" s="19" t="n"/>
      <c r="H3416" s="27">
        <f>IF($C3416="","",ROUND(SUMIF(账户表,$C3416,账户期初)+SUMIFS($F$5:F3416,$C$5:C3416,$C3416)-SUMIFS($G$5:G3416,$C$5:C3416,$C3416),2))</f>
        <v/>
      </c>
      <c r="I3416" s="18" t="n"/>
      <c r="J3416" s="18" t="n"/>
      <c r="K3416" s="28">
        <f>IF($B3416="","",--TEXT($B3416,"yyyymm"))</f>
        <v/>
      </c>
      <c r="L3416" s="29">
        <f>IF($D3416="","",IFERROR(INDEX(类别属性,MATCH($D3416,类别表,0)),""))</f>
        <v/>
      </c>
      <c r="M3416" s="18" t="n"/>
      <c r="N3416" s="18" t="n"/>
      <c r="O3416" s="26" t="n"/>
      <c r="P3416" s="21">
        <f>IF($C3416="","",IF(ISNA(MATCH($C3416,账户表,0)),"※这个账户不在【基础资料】的账户档案里",IF($B3416="","※没填日期，这一笔不会进任何月份的报表",IF(AND($F3416&lt;&gt;"",$G3416&lt;&gt;""),"※收入和支出不能同时填",IF(AND(N($F3416)=0,N($G3416)=0),"※收入和支出都没填",IF(OR(N($F3416)&lt;0,N($G3416)&lt;0),"※金额不能填负数，方向反了就换一列填",IF($D3416="","※没填收支类别，分类报表会漏掉这一笔",IF(ISNA(MATCH($D3416,类别表,0)),"※收支类别不在【基础资料】的清单里",IF(AND($L3416="内部转账",$M3416=""),"△内部转账要在「对方账户」写上另一头",IF(AND($L3416="内部转账",$M3416=$C3416),"※对方账户跟本账户是同一个",IF(AND($L3416&lt;&gt;"内部转账",$M3416&lt;&gt;""),"△填了对方账户，但类别不是内部转账",IF($H3416&lt;0,"△这一笔之后该账户余额成负数了，核一下",""))))))))))))</f>
        <v/>
      </c>
    </row>
    <row r="3417">
      <c r="A3417" s="17">
        <f>IF($C3417="","",COUNTA($C$5:$C3417))</f>
        <v/>
      </c>
      <c r="B3417" s="20" t="n"/>
      <c r="C3417" s="18" t="n"/>
      <c r="D3417" s="18" t="n"/>
      <c r="E3417" s="26" t="n"/>
      <c r="F3417" s="19" t="n"/>
      <c r="G3417" s="19" t="n"/>
      <c r="H3417" s="27">
        <f>IF($C3417="","",ROUND(SUMIF(账户表,$C3417,账户期初)+SUMIFS($F$5:F3417,$C$5:C3417,$C3417)-SUMIFS($G$5:G3417,$C$5:C3417,$C3417),2))</f>
        <v/>
      </c>
      <c r="I3417" s="18" t="n"/>
      <c r="J3417" s="18" t="n"/>
      <c r="K3417" s="28">
        <f>IF($B3417="","",--TEXT($B3417,"yyyymm"))</f>
        <v/>
      </c>
      <c r="L3417" s="29">
        <f>IF($D3417="","",IFERROR(INDEX(类别属性,MATCH($D3417,类别表,0)),""))</f>
        <v/>
      </c>
      <c r="M3417" s="18" t="n"/>
      <c r="N3417" s="18" t="n"/>
      <c r="O3417" s="26" t="n"/>
      <c r="P3417" s="21">
        <f>IF($C3417="","",IF(ISNA(MATCH($C3417,账户表,0)),"※这个账户不在【基础资料】的账户档案里",IF($B3417="","※没填日期，这一笔不会进任何月份的报表",IF(AND($F3417&lt;&gt;"",$G3417&lt;&gt;""),"※收入和支出不能同时填",IF(AND(N($F3417)=0,N($G3417)=0),"※收入和支出都没填",IF(OR(N($F3417)&lt;0,N($G3417)&lt;0),"※金额不能填负数，方向反了就换一列填",IF($D3417="","※没填收支类别，分类报表会漏掉这一笔",IF(ISNA(MATCH($D3417,类别表,0)),"※收支类别不在【基础资料】的清单里",IF(AND($L3417="内部转账",$M3417=""),"△内部转账要在「对方账户」写上另一头",IF(AND($L3417="内部转账",$M3417=$C3417),"※对方账户跟本账户是同一个",IF(AND($L3417&lt;&gt;"内部转账",$M3417&lt;&gt;""),"△填了对方账户，但类别不是内部转账",IF($H3417&lt;0,"△这一笔之后该账户余额成负数了，核一下",""))))))))))))</f>
        <v/>
      </c>
    </row>
    <row r="3418">
      <c r="A3418" s="17">
        <f>IF($C3418="","",COUNTA($C$5:$C3418))</f>
        <v/>
      </c>
      <c r="B3418" s="20" t="n"/>
      <c r="C3418" s="18" t="n"/>
      <c r="D3418" s="18" t="n"/>
      <c r="E3418" s="26" t="n"/>
      <c r="F3418" s="19" t="n"/>
      <c r="G3418" s="19" t="n"/>
      <c r="H3418" s="27">
        <f>IF($C3418="","",ROUND(SUMIF(账户表,$C3418,账户期初)+SUMIFS($F$5:F3418,$C$5:C3418,$C3418)-SUMIFS($G$5:G3418,$C$5:C3418,$C3418),2))</f>
        <v/>
      </c>
      <c r="I3418" s="18" t="n"/>
      <c r="J3418" s="18" t="n"/>
      <c r="K3418" s="28">
        <f>IF($B3418="","",--TEXT($B3418,"yyyymm"))</f>
        <v/>
      </c>
      <c r="L3418" s="29">
        <f>IF($D3418="","",IFERROR(INDEX(类别属性,MATCH($D3418,类别表,0)),""))</f>
        <v/>
      </c>
      <c r="M3418" s="18" t="n"/>
      <c r="N3418" s="18" t="n"/>
      <c r="O3418" s="26" t="n"/>
      <c r="P3418" s="21">
        <f>IF($C3418="","",IF(ISNA(MATCH($C3418,账户表,0)),"※这个账户不在【基础资料】的账户档案里",IF($B3418="","※没填日期，这一笔不会进任何月份的报表",IF(AND($F3418&lt;&gt;"",$G3418&lt;&gt;""),"※收入和支出不能同时填",IF(AND(N($F3418)=0,N($G3418)=0),"※收入和支出都没填",IF(OR(N($F3418)&lt;0,N($G3418)&lt;0),"※金额不能填负数，方向反了就换一列填",IF($D3418="","※没填收支类别，分类报表会漏掉这一笔",IF(ISNA(MATCH($D3418,类别表,0)),"※收支类别不在【基础资料】的清单里",IF(AND($L3418="内部转账",$M3418=""),"△内部转账要在「对方账户」写上另一头",IF(AND($L3418="内部转账",$M3418=$C3418),"※对方账户跟本账户是同一个",IF(AND($L3418&lt;&gt;"内部转账",$M3418&lt;&gt;""),"△填了对方账户，但类别不是内部转账",IF($H3418&lt;0,"△这一笔之后该账户余额成负数了，核一下",""))))))))))))</f>
        <v/>
      </c>
    </row>
    <row r="3419">
      <c r="A3419" s="17">
        <f>IF($C3419="","",COUNTA($C$5:$C3419))</f>
        <v/>
      </c>
      <c r="B3419" s="20" t="n"/>
      <c r="C3419" s="18" t="n"/>
      <c r="D3419" s="18" t="n"/>
      <c r="E3419" s="26" t="n"/>
      <c r="F3419" s="19" t="n"/>
      <c r="G3419" s="19" t="n"/>
      <c r="H3419" s="27">
        <f>IF($C3419="","",ROUND(SUMIF(账户表,$C3419,账户期初)+SUMIFS($F$5:F3419,$C$5:C3419,$C3419)-SUMIFS($G$5:G3419,$C$5:C3419,$C3419),2))</f>
        <v/>
      </c>
      <c r="I3419" s="18" t="n"/>
      <c r="J3419" s="18" t="n"/>
      <c r="K3419" s="28">
        <f>IF($B3419="","",--TEXT($B3419,"yyyymm"))</f>
        <v/>
      </c>
      <c r="L3419" s="29">
        <f>IF($D3419="","",IFERROR(INDEX(类别属性,MATCH($D3419,类别表,0)),""))</f>
        <v/>
      </c>
      <c r="M3419" s="18" t="n"/>
      <c r="N3419" s="18" t="n"/>
      <c r="O3419" s="26" t="n"/>
      <c r="P3419" s="21">
        <f>IF($C3419="","",IF(ISNA(MATCH($C3419,账户表,0)),"※这个账户不在【基础资料】的账户档案里",IF($B3419="","※没填日期，这一笔不会进任何月份的报表",IF(AND($F3419&lt;&gt;"",$G3419&lt;&gt;""),"※收入和支出不能同时填",IF(AND(N($F3419)=0,N($G3419)=0),"※收入和支出都没填",IF(OR(N($F3419)&lt;0,N($G3419)&lt;0),"※金额不能填负数，方向反了就换一列填",IF($D3419="","※没填收支类别，分类报表会漏掉这一笔",IF(ISNA(MATCH($D3419,类别表,0)),"※收支类别不在【基础资料】的清单里",IF(AND($L3419="内部转账",$M3419=""),"△内部转账要在「对方账户」写上另一头",IF(AND($L3419="内部转账",$M3419=$C3419),"※对方账户跟本账户是同一个",IF(AND($L3419&lt;&gt;"内部转账",$M3419&lt;&gt;""),"△填了对方账户，但类别不是内部转账",IF($H3419&lt;0,"△这一笔之后该账户余额成负数了，核一下",""))))))))))))</f>
        <v/>
      </c>
    </row>
    <row r="3420">
      <c r="A3420" s="17">
        <f>IF($C3420="","",COUNTA($C$5:$C3420))</f>
        <v/>
      </c>
      <c r="B3420" s="20" t="n"/>
      <c r="C3420" s="18" t="n"/>
      <c r="D3420" s="18" t="n"/>
      <c r="E3420" s="26" t="n"/>
      <c r="F3420" s="19" t="n"/>
      <c r="G3420" s="19" t="n"/>
      <c r="H3420" s="27">
        <f>IF($C3420="","",ROUND(SUMIF(账户表,$C3420,账户期初)+SUMIFS($F$5:F3420,$C$5:C3420,$C3420)-SUMIFS($G$5:G3420,$C$5:C3420,$C3420),2))</f>
        <v/>
      </c>
      <c r="I3420" s="18" t="n"/>
      <c r="J3420" s="18" t="n"/>
      <c r="K3420" s="28">
        <f>IF($B3420="","",--TEXT($B3420,"yyyymm"))</f>
        <v/>
      </c>
      <c r="L3420" s="29">
        <f>IF($D3420="","",IFERROR(INDEX(类别属性,MATCH($D3420,类别表,0)),""))</f>
        <v/>
      </c>
      <c r="M3420" s="18" t="n"/>
      <c r="N3420" s="18" t="n"/>
      <c r="O3420" s="26" t="n"/>
      <c r="P3420" s="21">
        <f>IF($C3420="","",IF(ISNA(MATCH($C3420,账户表,0)),"※这个账户不在【基础资料】的账户档案里",IF($B3420="","※没填日期，这一笔不会进任何月份的报表",IF(AND($F3420&lt;&gt;"",$G3420&lt;&gt;""),"※收入和支出不能同时填",IF(AND(N($F3420)=0,N($G3420)=0),"※收入和支出都没填",IF(OR(N($F3420)&lt;0,N($G3420)&lt;0),"※金额不能填负数，方向反了就换一列填",IF($D3420="","※没填收支类别，分类报表会漏掉这一笔",IF(ISNA(MATCH($D3420,类别表,0)),"※收支类别不在【基础资料】的清单里",IF(AND($L3420="内部转账",$M3420=""),"△内部转账要在「对方账户」写上另一头",IF(AND($L3420="内部转账",$M3420=$C3420),"※对方账户跟本账户是同一个",IF(AND($L3420&lt;&gt;"内部转账",$M3420&lt;&gt;""),"△填了对方账户，但类别不是内部转账",IF($H3420&lt;0,"△这一笔之后该账户余额成负数了，核一下",""))))))))))))</f>
        <v/>
      </c>
    </row>
    <row r="3421">
      <c r="A3421" s="17">
        <f>IF($C3421="","",COUNTA($C$5:$C3421))</f>
        <v/>
      </c>
      <c r="B3421" s="20" t="n"/>
      <c r="C3421" s="18" t="n"/>
      <c r="D3421" s="18" t="n"/>
      <c r="E3421" s="26" t="n"/>
      <c r="F3421" s="19" t="n"/>
      <c r="G3421" s="19" t="n"/>
      <c r="H3421" s="27">
        <f>IF($C3421="","",ROUND(SUMIF(账户表,$C3421,账户期初)+SUMIFS($F$5:F3421,$C$5:C3421,$C3421)-SUMIFS($G$5:G3421,$C$5:C3421,$C3421),2))</f>
        <v/>
      </c>
      <c r="I3421" s="18" t="n"/>
      <c r="J3421" s="18" t="n"/>
      <c r="K3421" s="28">
        <f>IF($B3421="","",--TEXT($B3421,"yyyymm"))</f>
        <v/>
      </c>
      <c r="L3421" s="29">
        <f>IF($D3421="","",IFERROR(INDEX(类别属性,MATCH($D3421,类别表,0)),""))</f>
        <v/>
      </c>
      <c r="M3421" s="18" t="n"/>
      <c r="N3421" s="18" t="n"/>
      <c r="O3421" s="26" t="n"/>
      <c r="P3421" s="21">
        <f>IF($C3421="","",IF(ISNA(MATCH($C3421,账户表,0)),"※这个账户不在【基础资料】的账户档案里",IF($B3421="","※没填日期，这一笔不会进任何月份的报表",IF(AND($F3421&lt;&gt;"",$G3421&lt;&gt;""),"※收入和支出不能同时填",IF(AND(N($F3421)=0,N($G3421)=0),"※收入和支出都没填",IF(OR(N($F3421)&lt;0,N($G3421)&lt;0),"※金额不能填负数，方向反了就换一列填",IF($D3421="","※没填收支类别，分类报表会漏掉这一笔",IF(ISNA(MATCH($D3421,类别表,0)),"※收支类别不在【基础资料】的清单里",IF(AND($L3421="内部转账",$M3421=""),"△内部转账要在「对方账户」写上另一头",IF(AND($L3421="内部转账",$M3421=$C3421),"※对方账户跟本账户是同一个",IF(AND($L3421&lt;&gt;"内部转账",$M3421&lt;&gt;""),"△填了对方账户，但类别不是内部转账",IF($H3421&lt;0,"△这一笔之后该账户余额成负数了，核一下",""))))))))))))</f>
        <v/>
      </c>
    </row>
    <row r="3422">
      <c r="A3422" s="17">
        <f>IF($C3422="","",COUNTA($C$5:$C3422))</f>
        <v/>
      </c>
      <c r="B3422" s="20" t="n"/>
      <c r="C3422" s="18" t="n"/>
      <c r="D3422" s="18" t="n"/>
      <c r="E3422" s="26" t="n"/>
      <c r="F3422" s="19" t="n"/>
      <c r="G3422" s="19" t="n"/>
      <c r="H3422" s="27">
        <f>IF($C3422="","",ROUND(SUMIF(账户表,$C3422,账户期初)+SUMIFS($F$5:F3422,$C$5:C3422,$C3422)-SUMIFS($G$5:G3422,$C$5:C3422,$C3422),2))</f>
        <v/>
      </c>
      <c r="I3422" s="18" t="n"/>
      <c r="J3422" s="18" t="n"/>
      <c r="K3422" s="28">
        <f>IF($B3422="","",--TEXT($B3422,"yyyymm"))</f>
        <v/>
      </c>
      <c r="L3422" s="29">
        <f>IF($D3422="","",IFERROR(INDEX(类别属性,MATCH($D3422,类别表,0)),""))</f>
        <v/>
      </c>
      <c r="M3422" s="18" t="n"/>
      <c r="N3422" s="18" t="n"/>
      <c r="O3422" s="26" t="n"/>
      <c r="P3422" s="21">
        <f>IF($C3422="","",IF(ISNA(MATCH($C3422,账户表,0)),"※这个账户不在【基础资料】的账户档案里",IF($B3422="","※没填日期，这一笔不会进任何月份的报表",IF(AND($F3422&lt;&gt;"",$G3422&lt;&gt;""),"※收入和支出不能同时填",IF(AND(N($F3422)=0,N($G3422)=0),"※收入和支出都没填",IF(OR(N($F3422)&lt;0,N($G3422)&lt;0),"※金额不能填负数，方向反了就换一列填",IF($D3422="","※没填收支类别，分类报表会漏掉这一笔",IF(ISNA(MATCH($D3422,类别表,0)),"※收支类别不在【基础资料】的清单里",IF(AND($L3422="内部转账",$M3422=""),"△内部转账要在「对方账户」写上另一头",IF(AND($L3422="内部转账",$M3422=$C3422),"※对方账户跟本账户是同一个",IF(AND($L3422&lt;&gt;"内部转账",$M3422&lt;&gt;""),"△填了对方账户，但类别不是内部转账",IF($H3422&lt;0,"△这一笔之后该账户余额成负数了，核一下",""))))))))))))</f>
        <v/>
      </c>
    </row>
    <row r="3423">
      <c r="A3423" s="17">
        <f>IF($C3423="","",COUNTA($C$5:$C3423))</f>
        <v/>
      </c>
      <c r="B3423" s="20" t="n"/>
      <c r="C3423" s="18" t="n"/>
      <c r="D3423" s="18" t="n"/>
      <c r="E3423" s="26" t="n"/>
      <c r="F3423" s="19" t="n"/>
      <c r="G3423" s="19" t="n"/>
      <c r="H3423" s="27">
        <f>IF($C3423="","",ROUND(SUMIF(账户表,$C3423,账户期初)+SUMIFS($F$5:F3423,$C$5:C3423,$C3423)-SUMIFS($G$5:G3423,$C$5:C3423,$C3423),2))</f>
        <v/>
      </c>
      <c r="I3423" s="18" t="n"/>
      <c r="J3423" s="18" t="n"/>
      <c r="K3423" s="28">
        <f>IF($B3423="","",--TEXT($B3423,"yyyymm"))</f>
        <v/>
      </c>
      <c r="L3423" s="29">
        <f>IF($D3423="","",IFERROR(INDEX(类别属性,MATCH($D3423,类别表,0)),""))</f>
        <v/>
      </c>
      <c r="M3423" s="18" t="n"/>
      <c r="N3423" s="18" t="n"/>
      <c r="O3423" s="26" t="n"/>
      <c r="P3423" s="21">
        <f>IF($C3423="","",IF(ISNA(MATCH($C3423,账户表,0)),"※这个账户不在【基础资料】的账户档案里",IF($B3423="","※没填日期，这一笔不会进任何月份的报表",IF(AND($F3423&lt;&gt;"",$G3423&lt;&gt;""),"※收入和支出不能同时填",IF(AND(N($F3423)=0,N($G3423)=0),"※收入和支出都没填",IF(OR(N($F3423)&lt;0,N($G3423)&lt;0),"※金额不能填负数，方向反了就换一列填",IF($D3423="","※没填收支类别，分类报表会漏掉这一笔",IF(ISNA(MATCH($D3423,类别表,0)),"※收支类别不在【基础资料】的清单里",IF(AND($L3423="内部转账",$M3423=""),"△内部转账要在「对方账户」写上另一头",IF(AND($L3423="内部转账",$M3423=$C3423),"※对方账户跟本账户是同一个",IF(AND($L3423&lt;&gt;"内部转账",$M3423&lt;&gt;""),"△填了对方账户，但类别不是内部转账",IF($H3423&lt;0,"△这一笔之后该账户余额成负数了，核一下",""))))))))))))</f>
        <v/>
      </c>
    </row>
    <row r="3424">
      <c r="A3424" s="17">
        <f>IF($C3424="","",COUNTA($C$5:$C3424))</f>
        <v/>
      </c>
      <c r="B3424" s="20" t="n"/>
      <c r="C3424" s="18" t="n"/>
      <c r="D3424" s="18" t="n"/>
      <c r="E3424" s="26" t="n"/>
      <c r="F3424" s="19" t="n"/>
      <c r="G3424" s="19" t="n"/>
      <c r="H3424" s="27">
        <f>IF($C3424="","",ROUND(SUMIF(账户表,$C3424,账户期初)+SUMIFS($F$5:F3424,$C$5:C3424,$C3424)-SUMIFS($G$5:G3424,$C$5:C3424,$C3424),2))</f>
        <v/>
      </c>
      <c r="I3424" s="18" t="n"/>
      <c r="J3424" s="18" t="n"/>
      <c r="K3424" s="28">
        <f>IF($B3424="","",--TEXT($B3424,"yyyymm"))</f>
        <v/>
      </c>
      <c r="L3424" s="29">
        <f>IF($D3424="","",IFERROR(INDEX(类别属性,MATCH($D3424,类别表,0)),""))</f>
        <v/>
      </c>
      <c r="M3424" s="18" t="n"/>
      <c r="N3424" s="18" t="n"/>
      <c r="O3424" s="26" t="n"/>
      <c r="P3424" s="21">
        <f>IF($C3424="","",IF(ISNA(MATCH($C3424,账户表,0)),"※这个账户不在【基础资料】的账户档案里",IF($B3424="","※没填日期，这一笔不会进任何月份的报表",IF(AND($F3424&lt;&gt;"",$G3424&lt;&gt;""),"※收入和支出不能同时填",IF(AND(N($F3424)=0,N($G3424)=0),"※收入和支出都没填",IF(OR(N($F3424)&lt;0,N($G3424)&lt;0),"※金额不能填负数，方向反了就换一列填",IF($D3424="","※没填收支类别，分类报表会漏掉这一笔",IF(ISNA(MATCH($D3424,类别表,0)),"※收支类别不在【基础资料】的清单里",IF(AND($L3424="内部转账",$M3424=""),"△内部转账要在「对方账户」写上另一头",IF(AND($L3424="内部转账",$M3424=$C3424),"※对方账户跟本账户是同一个",IF(AND($L3424&lt;&gt;"内部转账",$M3424&lt;&gt;""),"△填了对方账户，但类别不是内部转账",IF($H3424&lt;0,"△这一笔之后该账户余额成负数了，核一下",""))))))))))))</f>
        <v/>
      </c>
    </row>
    <row r="3425">
      <c r="A3425" s="17">
        <f>IF($C3425="","",COUNTA($C$5:$C3425))</f>
        <v/>
      </c>
      <c r="B3425" s="20" t="n"/>
      <c r="C3425" s="18" t="n"/>
      <c r="D3425" s="18" t="n"/>
      <c r="E3425" s="26" t="n"/>
      <c r="F3425" s="19" t="n"/>
      <c r="G3425" s="19" t="n"/>
      <c r="H3425" s="27">
        <f>IF($C3425="","",ROUND(SUMIF(账户表,$C3425,账户期初)+SUMIFS($F$5:F3425,$C$5:C3425,$C3425)-SUMIFS($G$5:G3425,$C$5:C3425,$C3425),2))</f>
        <v/>
      </c>
      <c r="I3425" s="18" t="n"/>
      <c r="J3425" s="18" t="n"/>
      <c r="K3425" s="28">
        <f>IF($B3425="","",--TEXT($B3425,"yyyymm"))</f>
        <v/>
      </c>
      <c r="L3425" s="29">
        <f>IF($D3425="","",IFERROR(INDEX(类别属性,MATCH($D3425,类别表,0)),""))</f>
        <v/>
      </c>
      <c r="M3425" s="18" t="n"/>
      <c r="N3425" s="18" t="n"/>
      <c r="O3425" s="26" t="n"/>
      <c r="P3425" s="21">
        <f>IF($C3425="","",IF(ISNA(MATCH($C3425,账户表,0)),"※这个账户不在【基础资料】的账户档案里",IF($B3425="","※没填日期，这一笔不会进任何月份的报表",IF(AND($F3425&lt;&gt;"",$G3425&lt;&gt;""),"※收入和支出不能同时填",IF(AND(N($F3425)=0,N($G3425)=0),"※收入和支出都没填",IF(OR(N($F3425)&lt;0,N($G3425)&lt;0),"※金额不能填负数，方向反了就换一列填",IF($D3425="","※没填收支类别，分类报表会漏掉这一笔",IF(ISNA(MATCH($D3425,类别表,0)),"※收支类别不在【基础资料】的清单里",IF(AND($L3425="内部转账",$M3425=""),"△内部转账要在「对方账户」写上另一头",IF(AND($L3425="内部转账",$M3425=$C3425),"※对方账户跟本账户是同一个",IF(AND($L3425&lt;&gt;"内部转账",$M3425&lt;&gt;""),"△填了对方账户，但类别不是内部转账",IF($H3425&lt;0,"△这一笔之后该账户余额成负数了，核一下",""))))))))))))</f>
        <v/>
      </c>
    </row>
    <row r="3426">
      <c r="A3426" s="17">
        <f>IF($C3426="","",COUNTA($C$5:$C3426))</f>
        <v/>
      </c>
      <c r="B3426" s="20" t="n"/>
      <c r="C3426" s="18" t="n"/>
      <c r="D3426" s="18" t="n"/>
      <c r="E3426" s="26" t="n"/>
      <c r="F3426" s="19" t="n"/>
      <c r="G3426" s="19" t="n"/>
      <c r="H3426" s="27">
        <f>IF($C3426="","",ROUND(SUMIF(账户表,$C3426,账户期初)+SUMIFS($F$5:F3426,$C$5:C3426,$C3426)-SUMIFS($G$5:G3426,$C$5:C3426,$C3426),2))</f>
        <v/>
      </c>
      <c r="I3426" s="18" t="n"/>
      <c r="J3426" s="18" t="n"/>
      <c r="K3426" s="28">
        <f>IF($B3426="","",--TEXT($B3426,"yyyymm"))</f>
        <v/>
      </c>
      <c r="L3426" s="29">
        <f>IF($D3426="","",IFERROR(INDEX(类别属性,MATCH($D3426,类别表,0)),""))</f>
        <v/>
      </c>
      <c r="M3426" s="18" t="n"/>
      <c r="N3426" s="18" t="n"/>
      <c r="O3426" s="26" t="n"/>
      <c r="P3426" s="21">
        <f>IF($C3426="","",IF(ISNA(MATCH($C3426,账户表,0)),"※这个账户不在【基础资料】的账户档案里",IF($B3426="","※没填日期，这一笔不会进任何月份的报表",IF(AND($F3426&lt;&gt;"",$G3426&lt;&gt;""),"※收入和支出不能同时填",IF(AND(N($F3426)=0,N($G3426)=0),"※收入和支出都没填",IF(OR(N($F3426)&lt;0,N($G3426)&lt;0),"※金额不能填负数，方向反了就换一列填",IF($D3426="","※没填收支类别，分类报表会漏掉这一笔",IF(ISNA(MATCH($D3426,类别表,0)),"※收支类别不在【基础资料】的清单里",IF(AND($L3426="内部转账",$M3426=""),"△内部转账要在「对方账户」写上另一头",IF(AND($L3426="内部转账",$M3426=$C3426),"※对方账户跟本账户是同一个",IF(AND($L3426&lt;&gt;"内部转账",$M3426&lt;&gt;""),"△填了对方账户，但类别不是内部转账",IF($H3426&lt;0,"△这一笔之后该账户余额成负数了，核一下",""))))))))))))</f>
        <v/>
      </c>
    </row>
    <row r="3427">
      <c r="A3427" s="17">
        <f>IF($C3427="","",COUNTA($C$5:$C3427))</f>
        <v/>
      </c>
      <c r="B3427" s="20" t="n"/>
      <c r="C3427" s="18" t="n"/>
      <c r="D3427" s="18" t="n"/>
      <c r="E3427" s="26" t="n"/>
      <c r="F3427" s="19" t="n"/>
      <c r="G3427" s="19" t="n"/>
      <c r="H3427" s="27">
        <f>IF($C3427="","",ROUND(SUMIF(账户表,$C3427,账户期初)+SUMIFS($F$5:F3427,$C$5:C3427,$C3427)-SUMIFS($G$5:G3427,$C$5:C3427,$C3427),2))</f>
        <v/>
      </c>
      <c r="I3427" s="18" t="n"/>
      <c r="J3427" s="18" t="n"/>
      <c r="K3427" s="28">
        <f>IF($B3427="","",--TEXT($B3427,"yyyymm"))</f>
        <v/>
      </c>
      <c r="L3427" s="29">
        <f>IF($D3427="","",IFERROR(INDEX(类别属性,MATCH($D3427,类别表,0)),""))</f>
        <v/>
      </c>
      <c r="M3427" s="18" t="n"/>
      <c r="N3427" s="18" t="n"/>
      <c r="O3427" s="26" t="n"/>
      <c r="P3427" s="21">
        <f>IF($C3427="","",IF(ISNA(MATCH($C3427,账户表,0)),"※这个账户不在【基础资料】的账户档案里",IF($B3427="","※没填日期，这一笔不会进任何月份的报表",IF(AND($F3427&lt;&gt;"",$G3427&lt;&gt;""),"※收入和支出不能同时填",IF(AND(N($F3427)=0,N($G3427)=0),"※收入和支出都没填",IF(OR(N($F3427)&lt;0,N($G3427)&lt;0),"※金额不能填负数，方向反了就换一列填",IF($D3427="","※没填收支类别，分类报表会漏掉这一笔",IF(ISNA(MATCH($D3427,类别表,0)),"※收支类别不在【基础资料】的清单里",IF(AND($L3427="内部转账",$M3427=""),"△内部转账要在「对方账户」写上另一头",IF(AND($L3427="内部转账",$M3427=$C3427),"※对方账户跟本账户是同一个",IF(AND($L3427&lt;&gt;"内部转账",$M3427&lt;&gt;""),"△填了对方账户，但类别不是内部转账",IF($H3427&lt;0,"△这一笔之后该账户余额成负数了，核一下",""))))))))))))</f>
        <v/>
      </c>
    </row>
    <row r="3428">
      <c r="A3428" s="17">
        <f>IF($C3428="","",COUNTA($C$5:$C3428))</f>
        <v/>
      </c>
      <c r="B3428" s="20" t="n"/>
      <c r="C3428" s="18" t="n"/>
      <c r="D3428" s="18" t="n"/>
      <c r="E3428" s="26" t="n"/>
      <c r="F3428" s="19" t="n"/>
      <c r="G3428" s="19" t="n"/>
      <c r="H3428" s="27">
        <f>IF($C3428="","",ROUND(SUMIF(账户表,$C3428,账户期初)+SUMIFS($F$5:F3428,$C$5:C3428,$C3428)-SUMIFS($G$5:G3428,$C$5:C3428,$C3428),2))</f>
        <v/>
      </c>
      <c r="I3428" s="18" t="n"/>
      <c r="J3428" s="18" t="n"/>
      <c r="K3428" s="28">
        <f>IF($B3428="","",--TEXT($B3428,"yyyymm"))</f>
        <v/>
      </c>
      <c r="L3428" s="29">
        <f>IF($D3428="","",IFERROR(INDEX(类别属性,MATCH($D3428,类别表,0)),""))</f>
        <v/>
      </c>
      <c r="M3428" s="18" t="n"/>
      <c r="N3428" s="18" t="n"/>
      <c r="O3428" s="26" t="n"/>
      <c r="P3428" s="21">
        <f>IF($C3428="","",IF(ISNA(MATCH($C3428,账户表,0)),"※这个账户不在【基础资料】的账户档案里",IF($B3428="","※没填日期，这一笔不会进任何月份的报表",IF(AND($F3428&lt;&gt;"",$G3428&lt;&gt;""),"※收入和支出不能同时填",IF(AND(N($F3428)=0,N($G3428)=0),"※收入和支出都没填",IF(OR(N($F3428)&lt;0,N($G3428)&lt;0),"※金额不能填负数，方向反了就换一列填",IF($D3428="","※没填收支类别，分类报表会漏掉这一笔",IF(ISNA(MATCH($D3428,类别表,0)),"※收支类别不在【基础资料】的清单里",IF(AND($L3428="内部转账",$M3428=""),"△内部转账要在「对方账户」写上另一头",IF(AND($L3428="内部转账",$M3428=$C3428),"※对方账户跟本账户是同一个",IF(AND($L3428&lt;&gt;"内部转账",$M3428&lt;&gt;""),"△填了对方账户，但类别不是内部转账",IF($H3428&lt;0,"△这一笔之后该账户余额成负数了，核一下",""))))))))))))</f>
        <v/>
      </c>
    </row>
    <row r="3429">
      <c r="A3429" s="17">
        <f>IF($C3429="","",COUNTA($C$5:$C3429))</f>
        <v/>
      </c>
      <c r="B3429" s="20" t="n"/>
      <c r="C3429" s="18" t="n"/>
      <c r="D3429" s="18" t="n"/>
      <c r="E3429" s="26" t="n"/>
      <c r="F3429" s="19" t="n"/>
      <c r="G3429" s="19" t="n"/>
      <c r="H3429" s="27">
        <f>IF($C3429="","",ROUND(SUMIF(账户表,$C3429,账户期初)+SUMIFS($F$5:F3429,$C$5:C3429,$C3429)-SUMIFS($G$5:G3429,$C$5:C3429,$C3429),2))</f>
        <v/>
      </c>
      <c r="I3429" s="18" t="n"/>
      <c r="J3429" s="18" t="n"/>
      <c r="K3429" s="28">
        <f>IF($B3429="","",--TEXT($B3429,"yyyymm"))</f>
        <v/>
      </c>
      <c r="L3429" s="29">
        <f>IF($D3429="","",IFERROR(INDEX(类别属性,MATCH($D3429,类别表,0)),""))</f>
        <v/>
      </c>
      <c r="M3429" s="18" t="n"/>
      <c r="N3429" s="18" t="n"/>
      <c r="O3429" s="26" t="n"/>
      <c r="P3429" s="21">
        <f>IF($C3429="","",IF(ISNA(MATCH($C3429,账户表,0)),"※这个账户不在【基础资料】的账户档案里",IF($B3429="","※没填日期，这一笔不会进任何月份的报表",IF(AND($F3429&lt;&gt;"",$G3429&lt;&gt;""),"※收入和支出不能同时填",IF(AND(N($F3429)=0,N($G3429)=0),"※收入和支出都没填",IF(OR(N($F3429)&lt;0,N($G3429)&lt;0),"※金额不能填负数，方向反了就换一列填",IF($D3429="","※没填收支类别，分类报表会漏掉这一笔",IF(ISNA(MATCH($D3429,类别表,0)),"※收支类别不在【基础资料】的清单里",IF(AND($L3429="内部转账",$M3429=""),"△内部转账要在「对方账户」写上另一头",IF(AND($L3429="内部转账",$M3429=$C3429),"※对方账户跟本账户是同一个",IF(AND($L3429&lt;&gt;"内部转账",$M3429&lt;&gt;""),"△填了对方账户，但类别不是内部转账",IF($H3429&lt;0,"△这一笔之后该账户余额成负数了，核一下",""))))))))))))</f>
        <v/>
      </c>
    </row>
    <row r="3430">
      <c r="A3430" s="17">
        <f>IF($C3430="","",COUNTA($C$5:$C3430))</f>
        <v/>
      </c>
      <c r="B3430" s="20" t="n"/>
      <c r="C3430" s="18" t="n"/>
      <c r="D3430" s="18" t="n"/>
      <c r="E3430" s="26" t="n"/>
      <c r="F3430" s="19" t="n"/>
      <c r="G3430" s="19" t="n"/>
      <c r="H3430" s="27">
        <f>IF($C3430="","",ROUND(SUMIF(账户表,$C3430,账户期初)+SUMIFS($F$5:F3430,$C$5:C3430,$C3430)-SUMIFS($G$5:G3430,$C$5:C3430,$C3430),2))</f>
        <v/>
      </c>
      <c r="I3430" s="18" t="n"/>
      <c r="J3430" s="18" t="n"/>
      <c r="K3430" s="28">
        <f>IF($B3430="","",--TEXT($B3430,"yyyymm"))</f>
        <v/>
      </c>
      <c r="L3430" s="29">
        <f>IF($D3430="","",IFERROR(INDEX(类别属性,MATCH($D3430,类别表,0)),""))</f>
        <v/>
      </c>
      <c r="M3430" s="18" t="n"/>
      <c r="N3430" s="18" t="n"/>
      <c r="O3430" s="26" t="n"/>
      <c r="P3430" s="21">
        <f>IF($C3430="","",IF(ISNA(MATCH($C3430,账户表,0)),"※这个账户不在【基础资料】的账户档案里",IF($B3430="","※没填日期，这一笔不会进任何月份的报表",IF(AND($F3430&lt;&gt;"",$G3430&lt;&gt;""),"※收入和支出不能同时填",IF(AND(N($F3430)=0,N($G3430)=0),"※收入和支出都没填",IF(OR(N($F3430)&lt;0,N($G3430)&lt;0),"※金额不能填负数，方向反了就换一列填",IF($D3430="","※没填收支类别，分类报表会漏掉这一笔",IF(ISNA(MATCH($D3430,类别表,0)),"※收支类别不在【基础资料】的清单里",IF(AND($L3430="内部转账",$M3430=""),"△内部转账要在「对方账户」写上另一头",IF(AND($L3430="内部转账",$M3430=$C3430),"※对方账户跟本账户是同一个",IF(AND($L3430&lt;&gt;"内部转账",$M3430&lt;&gt;""),"△填了对方账户，但类别不是内部转账",IF($H3430&lt;0,"△这一笔之后该账户余额成负数了，核一下",""))))))))))))</f>
        <v/>
      </c>
    </row>
    <row r="3431">
      <c r="A3431" s="17">
        <f>IF($C3431="","",COUNTA($C$5:$C3431))</f>
        <v/>
      </c>
      <c r="B3431" s="20" t="n"/>
      <c r="C3431" s="18" t="n"/>
      <c r="D3431" s="18" t="n"/>
      <c r="E3431" s="26" t="n"/>
      <c r="F3431" s="19" t="n"/>
      <c r="G3431" s="19" t="n"/>
      <c r="H3431" s="27">
        <f>IF($C3431="","",ROUND(SUMIF(账户表,$C3431,账户期初)+SUMIFS($F$5:F3431,$C$5:C3431,$C3431)-SUMIFS($G$5:G3431,$C$5:C3431,$C3431),2))</f>
        <v/>
      </c>
      <c r="I3431" s="18" t="n"/>
      <c r="J3431" s="18" t="n"/>
      <c r="K3431" s="28">
        <f>IF($B3431="","",--TEXT($B3431,"yyyymm"))</f>
        <v/>
      </c>
      <c r="L3431" s="29">
        <f>IF($D3431="","",IFERROR(INDEX(类别属性,MATCH($D3431,类别表,0)),""))</f>
        <v/>
      </c>
      <c r="M3431" s="18" t="n"/>
      <c r="N3431" s="18" t="n"/>
      <c r="O3431" s="26" t="n"/>
      <c r="P3431" s="21">
        <f>IF($C3431="","",IF(ISNA(MATCH($C3431,账户表,0)),"※这个账户不在【基础资料】的账户档案里",IF($B3431="","※没填日期，这一笔不会进任何月份的报表",IF(AND($F3431&lt;&gt;"",$G3431&lt;&gt;""),"※收入和支出不能同时填",IF(AND(N($F3431)=0,N($G3431)=0),"※收入和支出都没填",IF(OR(N($F3431)&lt;0,N($G3431)&lt;0),"※金额不能填负数，方向反了就换一列填",IF($D3431="","※没填收支类别，分类报表会漏掉这一笔",IF(ISNA(MATCH($D3431,类别表,0)),"※收支类别不在【基础资料】的清单里",IF(AND($L3431="内部转账",$M3431=""),"△内部转账要在「对方账户」写上另一头",IF(AND($L3431="内部转账",$M3431=$C3431),"※对方账户跟本账户是同一个",IF(AND($L3431&lt;&gt;"内部转账",$M3431&lt;&gt;""),"△填了对方账户，但类别不是内部转账",IF($H3431&lt;0,"△这一笔之后该账户余额成负数了，核一下",""))))))))))))</f>
        <v/>
      </c>
    </row>
    <row r="3432">
      <c r="A3432" s="17">
        <f>IF($C3432="","",COUNTA($C$5:$C3432))</f>
        <v/>
      </c>
      <c r="B3432" s="20" t="n"/>
      <c r="C3432" s="18" t="n"/>
      <c r="D3432" s="18" t="n"/>
      <c r="E3432" s="26" t="n"/>
      <c r="F3432" s="19" t="n"/>
      <c r="G3432" s="19" t="n"/>
      <c r="H3432" s="27">
        <f>IF($C3432="","",ROUND(SUMIF(账户表,$C3432,账户期初)+SUMIFS($F$5:F3432,$C$5:C3432,$C3432)-SUMIFS($G$5:G3432,$C$5:C3432,$C3432),2))</f>
        <v/>
      </c>
      <c r="I3432" s="18" t="n"/>
      <c r="J3432" s="18" t="n"/>
      <c r="K3432" s="28">
        <f>IF($B3432="","",--TEXT($B3432,"yyyymm"))</f>
        <v/>
      </c>
      <c r="L3432" s="29">
        <f>IF($D3432="","",IFERROR(INDEX(类别属性,MATCH($D3432,类别表,0)),""))</f>
        <v/>
      </c>
      <c r="M3432" s="18" t="n"/>
      <c r="N3432" s="18" t="n"/>
      <c r="O3432" s="26" t="n"/>
      <c r="P3432" s="21">
        <f>IF($C3432="","",IF(ISNA(MATCH($C3432,账户表,0)),"※这个账户不在【基础资料】的账户档案里",IF($B3432="","※没填日期，这一笔不会进任何月份的报表",IF(AND($F3432&lt;&gt;"",$G3432&lt;&gt;""),"※收入和支出不能同时填",IF(AND(N($F3432)=0,N($G3432)=0),"※收入和支出都没填",IF(OR(N($F3432)&lt;0,N($G3432)&lt;0),"※金额不能填负数，方向反了就换一列填",IF($D3432="","※没填收支类别，分类报表会漏掉这一笔",IF(ISNA(MATCH($D3432,类别表,0)),"※收支类别不在【基础资料】的清单里",IF(AND($L3432="内部转账",$M3432=""),"△内部转账要在「对方账户」写上另一头",IF(AND($L3432="内部转账",$M3432=$C3432),"※对方账户跟本账户是同一个",IF(AND($L3432&lt;&gt;"内部转账",$M3432&lt;&gt;""),"△填了对方账户，但类别不是内部转账",IF($H3432&lt;0,"△这一笔之后该账户余额成负数了，核一下",""))))))))))))</f>
        <v/>
      </c>
    </row>
    <row r="3433">
      <c r="A3433" s="17">
        <f>IF($C3433="","",COUNTA($C$5:$C3433))</f>
        <v/>
      </c>
      <c r="B3433" s="20" t="n"/>
      <c r="C3433" s="18" t="n"/>
      <c r="D3433" s="18" t="n"/>
      <c r="E3433" s="26" t="n"/>
      <c r="F3433" s="19" t="n"/>
      <c r="G3433" s="19" t="n"/>
      <c r="H3433" s="27">
        <f>IF($C3433="","",ROUND(SUMIF(账户表,$C3433,账户期初)+SUMIFS($F$5:F3433,$C$5:C3433,$C3433)-SUMIFS($G$5:G3433,$C$5:C3433,$C3433),2))</f>
        <v/>
      </c>
      <c r="I3433" s="18" t="n"/>
      <c r="J3433" s="18" t="n"/>
      <c r="K3433" s="28">
        <f>IF($B3433="","",--TEXT($B3433,"yyyymm"))</f>
        <v/>
      </c>
      <c r="L3433" s="29">
        <f>IF($D3433="","",IFERROR(INDEX(类别属性,MATCH($D3433,类别表,0)),""))</f>
        <v/>
      </c>
      <c r="M3433" s="18" t="n"/>
      <c r="N3433" s="18" t="n"/>
      <c r="O3433" s="26" t="n"/>
      <c r="P3433" s="21">
        <f>IF($C3433="","",IF(ISNA(MATCH($C3433,账户表,0)),"※这个账户不在【基础资料】的账户档案里",IF($B3433="","※没填日期，这一笔不会进任何月份的报表",IF(AND($F3433&lt;&gt;"",$G3433&lt;&gt;""),"※收入和支出不能同时填",IF(AND(N($F3433)=0,N($G3433)=0),"※收入和支出都没填",IF(OR(N($F3433)&lt;0,N($G3433)&lt;0),"※金额不能填负数，方向反了就换一列填",IF($D3433="","※没填收支类别，分类报表会漏掉这一笔",IF(ISNA(MATCH($D3433,类别表,0)),"※收支类别不在【基础资料】的清单里",IF(AND($L3433="内部转账",$M3433=""),"△内部转账要在「对方账户」写上另一头",IF(AND($L3433="内部转账",$M3433=$C3433),"※对方账户跟本账户是同一个",IF(AND($L3433&lt;&gt;"内部转账",$M3433&lt;&gt;""),"△填了对方账户，但类别不是内部转账",IF($H3433&lt;0,"△这一笔之后该账户余额成负数了，核一下",""))))))))))))</f>
        <v/>
      </c>
    </row>
    <row r="3434">
      <c r="A3434" s="17">
        <f>IF($C3434="","",COUNTA($C$5:$C3434))</f>
        <v/>
      </c>
      <c r="B3434" s="20" t="n"/>
      <c r="C3434" s="18" t="n"/>
      <c r="D3434" s="18" t="n"/>
      <c r="E3434" s="26" t="n"/>
      <c r="F3434" s="19" t="n"/>
      <c r="G3434" s="19" t="n"/>
      <c r="H3434" s="27">
        <f>IF($C3434="","",ROUND(SUMIF(账户表,$C3434,账户期初)+SUMIFS($F$5:F3434,$C$5:C3434,$C3434)-SUMIFS($G$5:G3434,$C$5:C3434,$C3434),2))</f>
        <v/>
      </c>
      <c r="I3434" s="18" t="n"/>
      <c r="J3434" s="18" t="n"/>
      <c r="K3434" s="28">
        <f>IF($B3434="","",--TEXT($B3434,"yyyymm"))</f>
        <v/>
      </c>
      <c r="L3434" s="29">
        <f>IF($D3434="","",IFERROR(INDEX(类别属性,MATCH($D3434,类别表,0)),""))</f>
        <v/>
      </c>
      <c r="M3434" s="18" t="n"/>
      <c r="N3434" s="18" t="n"/>
      <c r="O3434" s="26" t="n"/>
      <c r="P3434" s="21">
        <f>IF($C3434="","",IF(ISNA(MATCH($C3434,账户表,0)),"※这个账户不在【基础资料】的账户档案里",IF($B3434="","※没填日期，这一笔不会进任何月份的报表",IF(AND($F3434&lt;&gt;"",$G3434&lt;&gt;""),"※收入和支出不能同时填",IF(AND(N($F3434)=0,N($G3434)=0),"※收入和支出都没填",IF(OR(N($F3434)&lt;0,N($G3434)&lt;0),"※金额不能填负数，方向反了就换一列填",IF($D3434="","※没填收支类别，分类报表会漏掉这一笔",IF(ISNA(MATCH($D3434,类别表,0)),"※收支类别不在【基础资料】的清单里",IF(AND($L3434="内部转账",$M3434=""),"△内部转账要在「对方账户」写上另一头",IF(AND($L3434="内部转账",$M3434=$C3434),"※对方账户跟本账户是同一个",IF(AND($L3434&lt;&gt;"内部转账",$M3434&lt;&gt;""),"△填了对方账户，但类别不是内部转账",IF($H3434&lt;0,"△这一笔之后该账户余额成负数了，核一下",""))))))))))))</f>
        <v/>
      </c>
    </row>
    <row r="3435">
      <c r="A3435" s="17">
        <f>IF($C3435="","",COUNTA($C$5:$C3435))</f>
        <v/>
      </c>
      <c r="B3435" s="20" t="n"/>
      <c r="C3435" s="18" t="n"/>
      <c r="D3435" s="18" t="n"/>
      <c r="E3435" s="26" t="n"/>
      <c r="F3435" s="19" t="n"/>
      <c r="G3435" s="19" t="n"/>
      <c r="H3435" s="27">
        <f>IF($C3435="","",ROUND(SUMIF(账户表,$C3435,账户期初)+SUMIFS($F$5:F3435,$C$5:C3435,$C3435)-SUMIFS($G$5:G3435,$C$5:C3435,$C3435),2))</f>
        <v/>
      </c>
      <c r="I3435" s="18" t="n"/>
      <c r="J3435" s="18" t="n"/>
      <c r="K3435" s="28">
        <f>IF($B3435="","",--TEXT($B3435,"yyyymm"))</f>
        <v/>
      </c>
      <c r="L3435" s="29">
        <f>IF($D3435="","",IFERROR(INDEX(类别属性,MATCH($D3435,类别表,0)),""))</f>
        <v/>
      </c>
      <c r="M3435" s="18" t="n"/>
      <c r="N3435" s="18" t="n"/>
      <c r="O3435" s="26" t="n"/>
      <c r="P3435" s="21">
        <f>IF($C3435="","",IF(ISNA(MATCH($C3435,账户表,0)),"※这个账户不在【基础资料】的账户档案里",IF($B3435="","※没填日期，这一笔不会进任何月份的报表",IF(AND($F3435&lt;&gt;"",$G3435&lt;&gt;""),"※收入和支出不能同时填",IF(AND(N($F3435)=0,N($G3435)=0),"※收入和支出都没填",IF(OR(N($F3435)&lt;0,N($G3435)&lt;0),"※金额不能填负数，方向反了就换一列填",IF($D3435="","※没填收支类别，分类报表会漏掉这一笔",IF(ISNA(MATCH($D3435,类别表,0)),"※收支类别不在【基础资料】的清单里",IF(AND($L3435="内部转账",$M3435=""),"△内部转账要在「对方账户」写上另一头",IF(AND($L3435="内部转账",$M3435=$C3435),"※对方账户跟本账户是同一个",IF(AND($L3435&lt;&gt;"内部转账",$M3435&lt;&gt;""),"△填了对方账户，但类别不是内部转账",IF($H3435&lt;0,"△这一笔之后该账户余额成负数了，核一下",""))))))))))))</f>
        <v/>
      </c>
    </row>
    <row r="3436">
      <c r="A3436" s="17">
        <f>IF($C3436="","",COUNTA($C$5:$C3436))</f>
        <v/>
      </c>
      <c r="B3436" s="20" t="n"/>
      <c r="C3436" s="18" t="n"/>
      <c r="D3436" s="18" t="n"/>
      <c r="E3436" s="26" t="n"/>
      <c r="F3436" s="19" t="n"/>
      <c r="G3436" s="19" t="n"/>
      <c r="H3436" s="27">
        <f>IF($C3436="","",ROUND(SUMIF(账户表,$C3436,账户期初)+SUMIFS($F$5:F3436,$C$5:C3436,$C3436)-SUMIFS($G$5:G3436,$C$5:C3436,$C3436),2))</f>
        <v/>
      </c>
      <c r="I3436" s="18" t="n"/>
      <c r="J3436" s="18" t="n"/>
      <c r="K3436" s="28">
        <f>IF($B3436="","",--TEXT($B3436,"yyyymm"))</f>
        <v/>
      </c>
      <c r="L3436" s="29">
        <f>IF($D3436="","",IFERROR(INDEX(类别属性,MATCH($D3436,类别表,0)),""))</f>
        <v/>
      </c>
      <c r="M3436" s="18" t="n"/>
      <c r="N3436" s="18" t="n"/>
      <c r="O3436" s="26" t="n"/>
      <c r="P3436" s="21">
        <f>IF($C3436="","",IF(ISNA(MATCH($C3436,账户表,0)),"※这个账户不在【基础资料】的账户档案里",IF($B3436="","※没填日期，这一笔不会进任何月份的报表",IF(AND($F3436&lt;&gt;"",$G3436&lt;&gt;""),"※收入和支出不能同时填",IF(AND(N($F3436)=0,N($G3436)=0),"※收入和支出都没填",IF(OR(N($F3436)&lt;0,N($G3436)&lt;0),"※金额不能填负数，方向反了就换一列填",IF($D3436="","※没填收支类别，分类报表会漏掉这一笔",IF(ISNA(MATCH($D3436,类别表,0)),"※收支类别不在【基础资料】的清单里",IF(AND($L3436="内部转账",$M3436=""),"△内部转账要在「对方账户」写上另一头",IF(AND($L3436="内部转账",$M3436=$C3436),"※对方账户跟本账户是同一个",IF(AND($L3436&lt;&gt;"内部转账",$M3436&lt;&gt;""),"△填了对方账户，但类别不是内部转账",IF($H3436&lt;0,"△这一笔之后该账户余额成负数了，核一下",""))))))))))))</f>
        <v/>
      </c>
    </row>
    <row r="3437">
      <c r="A3437" s="17">
        <f>IF($C3437="","",COUNTA($C$5:$C3437))</f>
        <v/>
      </c>
      <c r="B3437" s="20" t="n"/>
      <c r="C3437" s="18" t="n"/>
      <c r="D3437" s="18" t="n"/>
      <c r="E3437" s="26" t="n"/>
      <c r="F3437" s="19" t="n"/>
      <c r="G3437" s="19" t="n"/>
      <c r="H3437" s="27">
        <f>IF($C3437="","",ROUND(SUMIF(账户表,$C3437,账户期初)+SUMIFS($F$5:F3437,$C$5:C3437,$C3437)-SUMIFS($G$5:G3437,$C$5:C3437,$C3437),2))</f>
        <v/>
      </c>
      <c r="I3437" s="18" t="n"/>
      <c r="J3437" s="18" t="n"/>
      <c r="K3437" s="28">
        <f>IF($B3437="","",--TEXT($B3437,"yyyymm"))</f>
        <v/>
      </c>
      <c r="L3437" s="29">
        <f>IF($D3437="","",IFERROR(INDEX(类别属性,MATCH($D3437,类别表,0)),""))</f>
        <v/>
      </c>
      <c r="M3437" s="18" t="n"/>
      <c r="N3437" s="18" t="n"/>
      <c r="O3437" s="26" t="n"/>
      <c r="P3437" s="21">
        <f>IF($C3437="","",IF(ISNA(MATCH($C3437,账户表,0)),"※这个账户不在【基础资料】的账户档案里",IF($B3437="","※没填日期，这一笔不会进任何月份的报表",IF(AND($F3437&lt;&gt;"",$G3437&lt;&gt;""),"※收入和支出不能同时填",IF(AND(N($F3437)=0,N($G3437)=0),"※收入和支出都没填",IF(OR(N($F3437)&lt;0,N($G3437)&lt;0),"※金额不能填负数，方向反了就换一列填",IF($D3437="","※没填收支类别，分类报表会漏掉这一笔",IF(ISNA(MATCH($D3437,类别表,0)),"※收支类别不在【基础资料】的清单里",IF(AND($L3437="内部转账",$M3437=""),"△内部转账要在「对方账户」写上另一头",IF(AND($L3437="内部转账",$M3437=$C3437),"※对方账户跟本账户是同一个",IF(AND($L3437&lt;&gt;"内部转账",$M3437&lt;&gt;""),"△填了对方账户，但类别不是内部转账",IF($H3437&lt;0,"△这一笔之后该账户余额成负数了，核一下",""))))))))))))</f>
        <v/>
      </c>
    </row>
    <row r="3438">
      <c r="A3438" s="17">
        <f>IF($C3438="","",COUNTA($C$5:$C3438))</f>
        <v/>
      </c>
      <c r="B3438" s="20" t="n"/>
      <c r="C3438" s="18" t="n"/>
      <c r="D3438" s="18" t="n"/>
      <c r="E3438" s="26" t="n"/>
      <c r="F3438" s="19" t="n"/>
      <c r="G3438" s="19" t="n"/>
      <c r="H3438" s="27">
        <f>IF($C3438="","",ROUND(SUMIF(账户表,$C3438,账户期初)+SUMIFS($F$5:F3438,$C$5:C3438,$C3438)-SUMIFS($G$5:G3438,$C$5:C3438,$C3438),2))</f>
        <v/>
      </c>
      <c r="I3438" s="18" t="n"/>
      <c r="J3438" s="18" t="n"/>
      <c r="K3438" s="28">
        <f>IF($B3438="","",--TEXT($B3438,"yyyymm"))</f>
        <v/>
      </c>
      <c r="L3438" s="29">
        <f>IF($D3438="","",IFERROR(INDEX(类别属性,MATCH($D3438,类别表,0)),""))</f>
        <v/>
      </c>
      <c r="M3438" s="18" t="n"/>
      <c r="N3438" s="18" t="n"/>
      <c r="O3438" s="26" t="n"/>
      <c r="P3438" s="21">
        <f>IF($C3438="","",IF(ISNA(MATCH($C3438,账户表,0)),"※这个账户不在【基础资料】的账户档案里",IF($B3438="","※没填日期，这一笔不会进任何月份的报表",IF(AND($F3438&lt;&gt;"",$G3438&lt;&gt;""),"※收入和支出不能同时填",IF(AND(N($F3438)=0,N($G3438)=0),"※收入和支出都没填",IF(OR(N($F3438)&lt;0,N($G3438)&lt;0),"※金额不能填负数，方向反了就换一列填",IF($D3438="","※没填收支类别，分类报表会漏掉这一笔",IF(ISNA(MATCH($D3438,类别表,0)),"※收支类别不在【基础资料】的清单里",IF(AND($L3438="内部转账",$M3438=""),"△内部转账要在「对方账户」写上另一头",IF(AND($L3438="内部转账",$M3438=$C3438),"※对方账户跟本账户是同一个",IF(AND($L3438&lt;&gt;"内部转账",$M3438&lt;&gt;""),"△填了对方账户，但类别不是内部转账",IF($H3438&lt;0,"△这一笔之后该账户余额成负数了，核一下",""))))))))))))</f>
        <v/>
      </c>
    </row>
    <row r="3439">
      <c r="A3439" s="17">
        <f>IF($C3439="","",COUNTA($C$5:$C3439))</f>
        <v/>
      </c>
      <c r="B3439" s="20" t="n"/>
      <c r="C3439" s="18" t="n"/>
      <c r="D3439" s="18" t="n"/>
      <c r="E3439" s="26" t="n"/>
      <c r="F3439" s="19" t="n"/>
      <c r="G3439" s="19" t="n"/>
      <c r="H3439" s="27">
        <f>IF($C3439="","",ROUND(SUMIF(账户表,$C3439,账户期初)+SUMIFS($F$5:F3439,$C$5:C3439,$C3439)-SUMIFS($G$5:G3439,$C$5:C3439,$C3439),2))</f>
        <v/>
      </c>
      <c r="I3439" s="18" t="n"/>
      <c r="J3439" s="18" t="n"/>
      <c r="K3439" s="28">
        <f>IF($B3439="","",--TEXT($B3439,"yyyymm"))</f>
        <v/>
      </c>
      <c r="L3439" s="29">
        <f>IF($D3439="","",IFERROR(INDEX(类别属性,MATCH($D3439,类别表,0)),""))</f>
        <v/>
      </c>
      <c r="M3439" s="18" t="n"/>
      <c r="N3439" s="18" t="n"/>
      <c r="O3439" s="26" t="n"/>
      <c r="P3439" s="21">
        <f>IF($C3439="","",IF(ISNA(MATCH($C3439,账户表,0)),"※这个账户不在【基础资料】的账户档案里",IF($B3439="","※没填日期，这一笔不会进任何月份的报表",IF(AND($F3439&lt;&gt;"",$G3439&lt;&gt;""),"※收入和支出不能同时填",IF(AND(N($F3439)=0,N($G3439)=0),"※收入和支出都没填",IF(OR(N($F3439)&lt;0,N($G3439)&lt;0),"※金额不能填负数，方向反了就换一列填",IF($D3439="","※没填收支类别，分类报表会漏掉这一笔",IF(ISNA(MATCH($D3439,类别表,0)),"※收支类别不在【基础资料】的清单里",IF(AND($L3439="内部转账",$M3439=""),"△内部转账要在「对方账户」写上另一头",IF(AND($L3439="内部转账",$M3439=$C3439),"※对方账户跟本账户是同一个",IF(AND($L3439&lt;&gt;"内部转账",$M3439&lt;&gt;""),"△填了对方账户，但类别不是内部转账",IF($H3439&lt;0,"△这一笔之后该账户余额成负数了，核一下",""))))))))))))</f>
        <v/>
      </c>
    </row>
    <row r="3440">
      <c r="A3440" s="17">
        <f>IF($C3440="","",COUNTA($C$5:$C3440))</f>
        <v/>
      </c>
      <c r="B3440" s="20" t="n"/>
      <c r="C3440" s="18" t="n"/>
      <c r="D3440" s="18" t="n"/>
      <c r="E3440" s="26" t="n"/>
      <c r="F3440" s="19" t="n"/>
      <c r="G3440" s="19" t="n"/>
      <c r="H3440" s="27">
        <f>IF($C3440="","",ROUND(SUMIF(账户表,$C3440,账户期初)+SUMIFS($F$5:F3440,$C$5:C3440,$C3440)-SUMIFS($G$5:G3440,$C$5:C3440,$C3440),2))</f>
        <v/>
      </c>
      <c r="I3440" s="18" t="n"/>
      <c r="J3440" s="18" t="n"/>
      <c r="K3440" s="28">
        <f>IF($B3440="","",--TEXT($B3440,"yyyymm"))</f>
        <v/>
      </c>
      <c r="L3440" s="29">
        <f>IF($D3440="","",IFERROR(INDEX(类别属性,MATCH($D3440,类别表,0)),""))</f>
        <v/>
      </c>
      <c r="M3440" s="18" t="n"/>
      <c r="N3440" s="18" t="n"/>
      <c r="O3440" s="26" t="n"/>
      <c r="P3440" s="21">
        <f>IF($C3440="","",IF(ISNA(MATCH($C3440,账户表,0)),"※这个账户不在【基础资料】的账户档案里",IF($B3440="","※没填日期，这一笔不会进任何月份的报表",IF(AND($F3440&lt;&gt;"",$G3440&lt;&gt;""),"※收入和支出不能同时填",IF(AND(N($F3440)=0,N($G3440)=0),"※收入和支出都没填",IF(OR(N($F3440)&lt;0,N($G3440)&lt;0),"※金额不能填负数，方向反了就换一列填",IF($D3440="","※没填收支类别，分类报表会漏掉这一笔",IF(ISNA(MATCH($D3440,类别表,0)),"※收支类别不在【基础资料】的清单里",IF(AND($L3440="内部转账",$M3440=""),"△内部转账要在「对方账户」写上另一头",IF(AND($L3440="内部转账",$M3440=$C3440),"※对方账户跟本账户是同一个",IF(AND($L3440&lt;&gt;"内部转账",$M3440&lt;&gt;""),"△填了对方账户，但类别不是内部转账",IF($H3440&lt;0,"△这一笔之后该账户余额成负数了，核一下",""))))))))))))</f>
        <v/>
      </c>
    </row>
    <row r="3441">
      <c r="A3441" s="17">
        <f>IF($C3441="","",COUNTA($C$5:$C3441))</f>
        <v/>
      </c>
      <c r="B3441" s="20" t="n"/>
      <c r="C3441" s="18" t="n"/>
      <c r="D3441" s="18" t="n"/>
      <c r="E3441" s="26" t="n"/>
      <c r="F3441" s="19" t="n"/>
      <c r="G3441" s="19" t="n"/>
      <c r="H3441" s="27">
        <f>IF($C3441="","",ROUND(SUMIF(账户表,$C3441,账户期初)+SUMIFS($F$5:F3441,$C$5:C3441,$C3441)-SUMIFS($G$5:G3441,$C$5:C3441,$C3441),2))</f>
        <v/>
      </c>
      <c r="I3441" s="18" t="n"/>
      <c r="J3441" s="18" t="n"/>
      <c r="K3441" s="28">
        <f>IF($B3441="","",--TEXT($B3441,"yyyymm"))</f>
        <v/>
      </c>
      <c r="L3441" s="29">
        <f>IF($D3441="","",IFERROR(INDEX(类别属性,MATCH($D3441,类别表,0)),""))</f>
        <v/>
      </c>
      <c r="M3441" s="18" t="n"/>
      <c r="N3441" s="18" t="n"/>
      <c r="O3441" s="26" t="n"/>
      <c r="P3441" s="21">
        <f>IF($C3441="","",IF(ISNA(MATCH($C3441,账户表,0)),"※这个账户不在【基础资料】的账户档案里",IF($B3441="","※没填日期，这一笔不会进任何月份的报表",IF(AND($F3441&lt;&gt;"",$G3441&lt;&gt;""),"※收入和支出不能同时填",IF(AND(N($F3441)=0,N($G3441)=0),"※收入和支出都没填",IF(OR(N($F3441)&lt;0,N($G3441)&lt;0),"※金额不能填负数，方向反了就换一列填",IF($D3441="","※没填收支类别，分类报表会漏掉这一笔",IF(ISNA(MATCH($D3441,类别表,0)),"※收支类别不在【基础资料】的清单里",IF(AND($L3441="内部转账",$M3441=""),"△内部转账要在「对方账户」写上另一头",IF(AND($L3441="内部转账",$M3441=$C3441),"※对方账户跟本账户是同一个",IF(AND($L3441&lt;&gt;"内部转账",$M3441&lt;&gt;""),"△填了对方账户，但类别不是内部转账",IF($H3441&lt;0,"△这一笔之后该账户余额成负数了，核一下",""))))))))))))</f>
        <v/>
      </c>
    </row>
    <row r="3442">
      <c r="A3442" s="17">
        <f>IF($C3442="","",COUNTA($C$5:$C3442))</f>
        <v/>
      </c>
      <c r="B3442" s="20" t="n"/>
      <c r="C3442" s="18" t="n"/>
      <c r="D3442" s="18" t="n"/>
      <c r="E3442" s="26" t="n"/>
      <c r="F3442" s="19" t="n"/>
      <c r="G3442" s="19" t="n"/>
      <c r="H3442" s="27">
        <f>IF($C3442="","",ROUND(SUMIF(账户表,$C3442,账户期初)+SUMIFS($F$5:F3442,$C$5:C3442,$C3442)-SUMIFS($G$5:G3442,$C$5:C3442,$C3442),2))</f>
        <v/>
      </c>
      <c r="I3442" s="18" t="n"/>
      <c r="J3442" s="18" t="n"/>
      <c r="K3442" s="28">
        <f>IF($B3442="","",--TEXT($B3442,"yyyymm"))</f>
        <v/>
      </c>
      <c r="L3442" s="29">
        <f>IF($D3442="","",IFERROR(INDEX(类别属性,MATCH($D3442,类别表,0)),""))</f>
        <v/>
      </c>
      <c r="M3442" s="18" t="n"/>
      <c r="N3442" s="18" t="n"/>
      <c r="O3442" s="26" t="n"/>
      <c r="P3442" s="21">
        <f>IF($C3442="","",IF(ISNA(MATCH($C3442,账户表,0)),"※这个账户不在【基础资料】的账户档案里",IF($B3442="","※没填日期，这一笔不会进任何月份的报表",IF(AND($F3442&lt;&gt;"",$G3442&lt;&gt;""),"※收入和支出不能同时填",IF(AND(N($F3442)=0,N($G3442)=0),"※收入和支出都没填",IF(OR(N($F3442)&lt;0,N($G3442)&lt;0),"※金额不能填负数，方向反了就换一列填",IF($D3442="","※没填收支类别，分类报表会漏掉这一笔",IF(ISNA(MATCH($D3442,类别表,0)),"※收支类别不在【基础资料】的清单里",IF(AND($L3442="内部转账",$M3442=""),"△内部转账要在「对方账户」写上另一头",IF(AND($L3442="内部转账",$M3442=$C3442),"※对方账户跟本账户是同一个",IF(AND($L3442&lt;&gt;"内部转账",$M3442&lt;&gt;""),"△填了对方账户，但类别不是内部转账",IF($H3442&lt;0,"△这一笔之后该账户余额成负数了，核一下",""))))))))))))</f>
        <v/>
      </c>
    </row>
    <row r="3443">
      <c r="A3443" s="17">
        <f>IF($C3443="","",COUNTA($C$5:$C3443))</f>
        <v/>
      </c>
      <c r="B3443" s="20" t="n"/>
      <c r="C3443" s="18" t="n"/>
      <c r="D3443" s="18" t="n"/>
      <c r="E3443" s="26" t="n"/>
      <c r="F3443" s="19" t="n"/>
      <c r="G3443" s="19" t="n"/>
      <c r="H3443" s="27">
        <f>IF($C3443="","",ROUND(SUMIF(账户表,$C3443,账户期初)+SUMIFS($F$5:F3443,$C$5:C3443,$C3443)-SUMIFS($G$5:G3443,$C$5:C3443,$C3443),2))</f>
        <v/>
      </c>
      <c r="I3443" s="18" t="n"/>
      <c r="J3443" s="18" t="n"/>
      <c r="K3443" s="28">
        <f>IF($B3443="","",--TEXT($B3443,"yyyymm"))</f>
        <v/>
      </c>
      <c r="L3443" s="29">
        <f>IF($D3443="","",IFERROR(INDEX(类别属性,MATCH($D3443,类别表,0)),""))</f>
        <v/>
      </c>
      <c r="M3443" s="18" t="n"/>
      <c r="N3443" s="18" t="n"/>
      <c r="O3443" s="26" t="n"/>
      <c r="P3443" s="21">
        <f>IF($C3443="","",IF(ISNA(MATCH($C3443,账户表,0)),"※这个账户不在【基础资料】的账户档案里",IF($B3443="","※没填日期，这一笔不会进任何月份的报表",IF(AND($F3443&lt;&gt;"",$G3443&lt;&gt;""),"※收入和支出不能同时填",IF(AND(N($F3443)=0,N($G3443)=0),"※收入和支出都没填",IF(OR(N($F3443)&lt;0,N($G3443)&lt;0),"※金额不能填负数，方向反了就换一列填",IF($D3443="","※没填收支类别，分类报表会漏掉这一笔",IF(ISNA(MATCH($D3443,类别表,0)),"※收支类别不在【基础资料】的清单里",IF(AND($L3443="内部转账",$M3443=""),"△内部转账要在「对方账户」写上另一头",IF(AND($L3443="内部转账",$M3443=$C3443),"※对方账户跟本账户是同一个",IF(AND($L3443&lt;&gt;"内部转账",$M3443&lt;&gt;""),"△填了对方账户，但类别不是内部转账",IF($H3443&lt;0,"△这一笔之后该账户余额成负数了，核一下",""))))))))))))</f>
        <v/>
      </c>
    </row>
    <row r="3444">
      <c r="A3444" s="17">
        <f>IF($C3444="","",COUNTA($C$5:$C3444))</f>
        <v/>
      </c>
      <c r="B3444" s="20" t="n"/>
      <c r="C3444" s="18" t="n"/>
      <c r="D3444" s="18" t="n"/>
      <c r="E3444" s="26" t="n"/>
      <c r="F3444" s="19" t="n"/>
      <c r="G3444" s="19" t="n"/>
      <c r="H3444" s="27">
        <f>IF($C3444="","",ROUND(SUMIF(账户表,$C3444,账户期初)+SUMIFS($F$5:F3444,$C$5:C3444,$C3444)-SUMIFS($G$5:G3444,$C$5:C3444,$C3444),2))</f>
        <v/>
      </c>
      <c r="I3444" s="18" t="n"/>
      <c r="J3444" s="18" t="n"/>
      <c r="K3444" s="28">
        <f>IF($B3444="","",--TEXT($B3444,"yyyymm"))</f>
        <v/>
      </c>
      <c r="L3444" s="29">
        <f>IF($D3444="","",IFERROR(INDEX(类别属性,MATCH($D3444,类别表,0)),""))</f>
        <v/>
      </c>
      <c r="M3444" s="18" t="n"/>
      <c r="N3444" s="18" t="n"/>
      <c r="O3444" s="26" t="n"/>
      <c r="P3444" s="21">
        <f>IF($C3444="","",IF(ISNA(MATCH($C3444,账户表,0)),"※这个账户不在【基础资料】的账户档案里",IF($B3444="","※没填日期，这一笔不会进任何月份的报表",IF(AND($F3444&lt;&gt;"",$G3444&lt;&gt;""),"※收入和支出不能同时填",IF(AND(N($F3444)=0,N($G3444)=0),"※收入和支出都没填",IF(OR(N($F3444)&lt;0,N($G3444)&lt;0),"※金额不能填负数，方向反了就换一列填",IF($D3444="","※没填收支类别，分类报表会漏掉这一笔",IF(ISNA(MATCH($D3444,类别表,0)),"※收支类别不在【基础资料】的清单里",IF(AND($L3444="内部转账",$M3444=""),"△内部转账要在「对方账户」写上另一头",IF(AND($L3444="内部转账",$M3444=$C3444),"※对方账户跟本账户是同一个",IF(AND($L3444&lt;&gt;"内部转账",$M3444&lt;&gt;""),"△填了对方账户，但类别不是内部转账",IF($H3444&lt;0,"△这一笔之后该账户余额成负数了，核一下",""))))))))))))</f>
        <v/>
      </c>
    </row>
    <row r="3445">
      <c r="A3445" s="17">
        <f>IF($C3445="","",COUNTA($C$5:$C3445))</f>
        <v/>
      </c>
      <c r="B3445" s="20" t="n"/>
      <c r="C3445" s="18" t="n"/>
      <c r="D3445" s="18" t="n"/>
      <c r="E3445" s="26" t="n"/>
      <c r="F3445" s="19" t="n"/>
      <c r="G3445" s="19" t="n"/>
      <c r="H3445" s="27">
        <f>IF($C3445="","",ROUND(SUMIF(账户表,$C3445,账户期初)+SUMIFS($F$5:F3445,$C$5:C3445,$C3445)-SUMIFS($G$5:G3445,$C$5:C3445,$C3445),2))</f>
        <v/>
      </c>
      <c r="I3445" s="18" t="n"/>
      <c r="J3445" s="18" t="n"/>
      <c r="K3445" s="28">
        <f>IF($B3445="","",--TEXT($B3445,"yyyymm"))</f>
        <v/>
      </c>
      <c r="L3445" s="29">
        <f>IF($D3445="","",IFERROR(INDEX(类别属性,MATCH($D3445,类别表,0)),""))</f>
        <v/>
      </c>
      <c r="M3445" s="18" t="n"/>
      <c r="N3445" s="18" t="n"/>
      <c r="O3445" s="26" t="n"/>
      <c r="P3445" s="21">
        <f>IF($C3445="","",IF(ISNA(MATCH($C3445,账户表,0)),"※这个账户不在【基础资料】的账户档案里",IF($B3445="","※没填日期，这一笔不会进任何月份的报表",IF(AND($F3445&lt;&gt;"",$G3445&lt;&gt;""),"※收入和支出不能同时填",IF(AND(N($F3445)=0,N($G3445)=0),"※收入和支出都没填",IF(OR(N($F3445)&lt;0,N($G3445)&lt;0),"※金额不能填负数，方向反了就换一列填",IF($D3445="","※没填收支类别，分类报表会漏掉这一笔",IF(ISNA(MATCH($D3445,类别表,0)),"※收支类别不在【基础资料】的清单里",IF(AND($L3445="内部转账",$M3445=""),"△内部转账要在「对方账户」写上另一头",IF(AND($L3445="内部转账",$M3445=$C3445),"※对方账户跟本账户是同一个",IF(AND($L3445&lt;&gt;"内部转账",$M3445&lt;&gt;""),"△填了对方账户，但类别不是内部转账",IF($H3445&lt;0,"△这一笔之后该账户余额成负数了，核一下",""))))))))))))</f>
        <v/>
      </c>
    </row>
    <row r="3446">
      <c r="A3446" s="17">
        <f>IF($C3446="","",COUNTA($C$5:$C3446))</f>
        <v/>
      </c>
      <c r="B3446" s="20" t="n"/>
      <c r="C3446" s="18" t="n"/>
      <c r="D3446" s="18" t="n"/>
      <c r="E3446" s="26" t="n"/>
      <c r="F3446" s="19" t="n"/>
      <c r="G3446" s="19" t="n"/>
      <c r="H3446" s="27">
        <f>IF($C3446="","",ROUND(SUMIF(账户表,$C3446,账户期初)+SUMIFS($F$5:F3446,$C$5:C3446,$C3446)-SUMIFS($G$5:G3446,$C$5:C3446,$C3446),2))</f>
        <v/>
      </c>
      <c r="I3446" s="18" t="n"/>
      <c r="J3446" s="18" t="n"/>
      <c r="K3446" s="28">
        <f>IF($B3446="","",--TEXT($B3446,"yyyymm"))</f>
        <v/>
      </c>
      <c r="L3446" s="29">
        <f>IF($D3446="","",IFERROR(INDEX(类别属性,MATCH($D3446,类别表,0)),""))</f>
        <v/>
      </c>
      <c r="M3446" s="18" t="n"/>
      <c r="N3446" s="18" t="n"/>
      <c r="O3446" s="26" t="n"/>
      <c r="P3446" s="21">
        <f>IF($C3446="","",IF(ISNA(MATCH($C3446,账户表,0)),"※这个账户不在【基础资料】的账户档案里",IF($B3446="","※没填日期，这一笔不会进任何月份的报表",IF(AND($F3446&lt;&gt;"",$G3446&lt;&gt;""),"※收入和支出不能同时填",IF(AND(N($F3446)=0,N($G3446)=0),"※收入和支出都没填",IF(OR(N($F3446)&lt;0,N($G3446)&lt;0),"※金额不能填负数，方向反了就换一列填",IF($D3446="","※没填收支类别，分类报表会漏掉这一笔",IF(ISNA(MATCH($D3446,类别表,0)),"※收支类别不在【基础资料】的清单里",IF(AND($L3446="内部转账",$M3446=""),"△内部转账要在「对方账户」写上另一头",IF(AND($L3446="内部转账",$M3446=$C3446),"※对方账户跟本账户是同一个",IF(AND($L3446&lt;&gt;"内部转账",$M3446&lt;&gt;""),"△填了对方账户，但类别不是内部转账",IF($H3446&lt;0,"△这一笔之后该账户余额成负数了，核一下",""))))))))))))</f>
        <v/>
      </c>
    </row>
    <row r="3447">
      <c r="A3447" s="17">
        <f>IF($C3447="","",COUNTA($C$5:$C3447))</f>
        <v/>
      </c>
      <c r="B3447" s="20" t="n"/>
      <c r="C3447" s="18" t="n"/>
      <c r="D3447" s="18" t="n"/>
      <c r="E3447" s="26" t="n"/>
      <c r="F3447" s="19" t="n"/>
      <c r="G3447" s="19" t="n"/>
      <c r="H3447" s="27">
        <f>IF($C3447="","",ROUND(SUMIF(账户表,$C3447,账户期初)+SUMIFS($F$5:F3447,$C$5:C3447,$C3447)-SUMIFS($G$5:G3447,$C$5:C3447,$C3447),2))</f>
        <v/>
      </c>
      <c r="I3447" s="18" t="n"/>
      <c r="J3447" s="18" t="n"/>
      <c r="K3447" s="28">
        <f>IF($B3447="","",--TEXT($B3447,"yyyymm"))</f>
        <v/>
      </c>
      <c r="L3447" s="29">
        <f>IF($D3447="","",IFERROR(INDEX(类别属性,MATCH($D3447,类别表,0)),""))</f>
        <v/>
      </c>
      <c r="M3447" s="18" t="n"/>
      <c r="N3447" s="18" t="n"/>
      <c r="O3447" s="26" t="n"/>
      <c r="P3447" s="21">
        <f>IF($C3447="","",IF(ISNA(MATCH($C3447,账户表,0)),"※这个账户不在【基础资料】的账户档案里",IF($B3447="","※没填日期，这一笔不会进任何月份的报表",IF(AND($F3447&lt;&gt;"",$G3447&lt;&gt;""),"※收入和支出不能同时填",IF(AND(N($F3447)=0,N($G3447)=0),"※收入和支出都没填",IF(OR(N($F3447)&lt;0,N($G3447)&lt;0),"※金额不能填负数，方向反了就换一列填",IF($D3447="","※没填收支类别，分类报表会漏掉这一笔",IF(ISNA(MATCH($D3447,类别表,0)),"※收支类别不在【基础资料】的清单里",IF(AND($L3447="内部转账",$M3447=""),"△内部转账要在「对方账户」写上另一头",IF(AND($L3447="内部转账",$M3447=$C3447),"※对方账户跟本账户是同一个",IF(AND($L3447&lt;&gt;"内部转账",$M3447&lt;&gt;""),"△填了对方账户，但类别不是内部转账",IF($H3447&lt;0,"△这一笔之后该账户余额成负数了，核一下",""))))))))))))</f>
        <v/>
      </c>
    </row>
    <row r="3448">
      <c r="A3448" s="17">
        <f>IF($C3448="","",COUNTA($C$5:$C3448))</f>
        <v/>
      </c>
      <c r="B3448" s="20" t="n"/>
      <c r="C3448" s="18" t="n"/>
      <c r="D3448" s="18" t="n"/>
      <c r="E3448" s="26" t="n"/>
      <c r="F3448" s="19" t="n"/>
      <c r="G3448" s="19" t="n"/>
      <c r="H3448" s="27">
        <f>IF($C3448="","",ROUND(SUMIF(账户表,$C3448,账户期初)+SUMIFS($F$5:F3448,$C$5:C3448,$C3448)-SUMIFS($G$5:G3448,$C$5:C3448,$C3448),2))</f>
        <v/>
      </c>
      <c r="I3448" s="18" t="n"/>
      <c r="J3448" s="18" t="n"/>
      <c r="K3448" s="28">
        <f>IF($B3448="","",--TEXT($B3448,"yyyymm"))</f>
        <v/>
      </c>
      <c r="L3448" s="29">
        <f>IF($D3448="","",IFERROR(INDEX(类别属性,MATCH($D3448,类别表,0)),""))</f>
        <v/>
      </c>
      <c r="M3448" s="18" t="n"/>
      <c r="N3448" s="18" t="n"/>
      <c r="O3448" s="26" t="n"/>
      <c r="P3448" s="21">
        <f>IF($C3448="","",IF(ISNA(MATCH($C3448,账户表,0)),"※这个账户不在【基础资料】的账户档案里",IF($B3448="","※没填日期，这一笔不会进任何月份的报表",IF(AND($F3448&lt;&gt;"",$G3448&lt;&gt;""),"※收入和支出不能同时填",IF(AND(N($F3448)=0,N($G3448)=0),"※收入和支出都没填",IF(OR(N($F3448)&lt;0,N($G3448)&lt;0),"※金额不能填负数，方向反了就换一列填",IF($D3448="","※没填收支类别，分类报表会漏掉这一笔",IF(ISNA(MATCH($D3448,类别表,0)),"※收支类别不在【基础资料】的清单里",IF(AND($L3448="内部转账",$M3448=""),"△内部转账要在「对方账户」写上另一头",IF(AND($L3448="内部转账",$M3448=$C3448),"※对方账户跟本账户是同一个",IF(AND($L3448&lt;&gt;"内部转账",$M3448&lt;&gt;""),"△填了对方账户，但类别不是内部转账",IF($H3448&lt;0,"△这一笔之后该账户余额成负数了，核一下",""))))))))))))</f>
        <v/>
      </c>
    </row>
    <row r="3449">
      <c r="A3449" s="17">
        <f>IF($C3449="","",COUNTA($C$5:$C3449))</f>
        <v/>
      </c>
      <c r="B3449" s="20" t="n"/>
      <c r="C3449" s="18" t="n"/>
      <c r="D3449" s="18" t="n"/>
      <c r="E3449" s="26" t="n"/>
      <c r="F3449" s="19" t="n"/>
      <c r="G3449" s="19" t="n"/>
      <c r="H3449" s="27">
        <f>IF($C3449="","",ROUND(SUMIF(账户表,$C3449,账户期初)+SUMIFS($F$5:F3449,$C$5:C3449,$C3449)-SUMIFS($G$5:G3449,$C$5:C3449,$C3449),2))</f>
        <v/>
      </c>
      <c r="I3449" s="18" t="n"/>
      <c r="J3449" s="18" t="n"/>
      <c r="K3449" s="28">
        <f>IF($B3449="","",--TEXT($B3449,"yyyymm"))</f>
        <v/>
      </c>
      <c r="L3449" s="29">
        <f>IF($D3449="","",IFERROR(INDEX(类别属性,MATCH($D3449,类别表,0)),""))</f>
        <v/>
      </c>
      <c r="M3449" s="18" t="n"/>
      <c r="N3449" s="18" t="n"/>
      <c r="O3449" s="26" t="n"/>
      <c r="P3449" s="21">
        <f>IF($C3449="","",IF(ISNA(MATCH($C3449,账户表,0)),"※这个账户不在【基础资料】的账户档案里",IF($B3449="","※没填日期，这一笔不会进任何月份的报表",IF(AND($F3449&lt;&gt;"",$G3449&lt;&gt;""),"※收入和支出不能同时填",IF(AND(N($F3449)=0,N($G3449)=0),"※收入和支出都没填",IF(OR(N($F3449)&lt;0,N($G3449)&lt;0),"※金额不能填负数，方向反了就换一列填",IF($D3449="","※没填收支类别，分类报表会漏掉这一笔",IF(ISNA(MATCH($D3449,类别表,0)),"※收支类别不在【基础资料】的清单里",IF(AND($L3449="内部转账",$M3449=""),"△内部转账要在「对方账户」写上另一头",IF(AND($L3449="内部转账",$M3449=$C3449),"※对方账户跟本账户是同一个",IF(AND($L3449&lt;&gt;"内部转账",$M3449&lt;&gt;""),"△填了对方账户，但类别不是内部转账",IF($H3449&lt;0,"△这一笔之后该账户余额成负数了，核一下",""))))))))))))</f>
        <v/>
      </c>
    </row>
    <row r="3450">
      <c r="A3450" s="17">
        <f>IF($C3450="","",COUNTA($C$5:$C3450))</f>
        <v/>
      </c>
      <c r="B3450" s="20" t="n"/>
      <c r="C3450" s="18" t="n"/>
      <c r="D3450" s="18" t="n"/>
      <c r="E3450" s="26" t="n"/>
      <c r="F3450" s="19" t="n"/>
      <c r="G3450" s="19" t="n"/>
      <c r="H3450" s="27">
        <f>IF($C3450="","",ROUND(SUMIF(账户表,$C3450,账户期初)+SUMIFS($F$5:F3450,$C$5:C3450,$C3450)-SUMIFS($G$5:G3450,$C$5:C3450,$C3450),2))</f>
        <v/>
      </c>
      <c r="I3450" s="18" t="n"/>
      <c r="J3450" s="18" t="n"/>
      <c r="K3450" s="28">
        <f>IF($B3450="","",--TEXT($B3450,"yyyymm"))</f>
        <v/>
      </c>
      <c r="L3450" s="29">
        <f>IF($D3450="","",IFERROR(INDEX(类别属性,MATCH($D3450,类别表,0)),""))</f>
        <v/>
      </c>
      <c r="M3450" s="18" t="n"/>
      <c r="N3450" s="18" t="n"/>
      <c r="O3450" s="26" t="n"/>
      <c r="P3450" s="21">
        <f>IF($C3450="","",IF(ISNA(MATCH($C3450,账户表,0)),"※这个账户不在【基础资料】的账户档案里",IF($B3450="","※没填日期，这一笔不会进任何月份的报表",IF(AND($F3450&lt;&gt;"",$G3450&lt;&gt;""),"※收入和支出不能同时填",IF(AND(N($F3450)=0,N($G3450)=0),"※收入和支出都没填",IF(OR(N($F3450)&lt;0,N($G3450)&lt;0),"※金额不能填负数，方向反了就换一列填",IF($D3450="","※没填收支类别，分类报表会漏掉这一笔",IF(ISNA(MATCH($D3450,类别表,0)),"※收支类别不在【基础资料】的清单里",IF(AND($L3450="内部转账",$M3450=""),"△内部转账要在「对方账户」写上另一头",IF(AND($L3450="内部转账",$M3450=$C3450),"※对方账户跟本账户是同一个",IF(AND($L3450&lt;&gt;"内部转账",$M3450&lt;&gt;""),"△填了对方账户，但类别不是内部转账",IF($H3450&lt;0,"△这一笔之后该账户余额成负数了，核一下",""))))))))))))</f>
        <v/>
      </c>
    </row>
    <row r="3451">
      <c r="A3451" s="17">
        <f>IF($C3451="","",COUNTA($C$5:$C3451))</f>
        <v/>
      </c>
      <c r="B3451" s="20" t="n"/>
      <c r="C3451" s="18" t="n"/>
      <c r="D3451" s="18" t="n"/>
      <c r="E3451" s="26" t="n"/>
      <c r="F3451" s="19" t="n"/>
      <c r="G3451" s="19" t="n"/>
      <c r="H3451" s="27">
        <f>IF($C3451="","",ROUND(SUMIF(账户表,$C3451,账户期初)+SUMIFS($F$5:F3451,$C$5:C3451,$C3451)-SUMIFS($G$5:G3451,$C$5:C3451,$C3451),2))</f>
        <v/>
      </c>
      <c r="I3451" s="18" t="n"/>
      <c r="J3451" s="18" t="n"/>
      <c r="K3451" s="28">
        <f>IF($B3451="","",--TEXT($B3451,"yyyymm"))</f>
        <v/>
      </c>
      <c r="L3451" s="29">
        <f>IF($D3451="","",IFERROR(INDEX(类别属性,MATCH($D3451,类别表,0)),""))</f>
        <v/>
      </c>
      <c r="M3451" s="18" t="n"/>
      <c r="N3451" s="18" t="n"/>
      <c r="O3451" s="26" t="n"/>
      <c r="P3451" s="21">
        <f>IF($C3451="","",IF(ISNA(MATCH($C3451,账户表,0)),"※这个账户不在【基础资料】的账户档案里",IF($B3451="","※没填日期，这一笔不会进任何月份的报表",IF(AND($F3451&lt;&gt;"",$G3451&lt;&gt;""),"※收入和支出不能同时填",IF(AND(N($F3451)=0,N($G3451)=0),"※收入和支出都没填",IF(OR(N($F3451)&lt;0,N($G3451)&lt;0),"※金额不能填负数，方向反了就换一列填",IF($D3451="","※没填收支类别，分类报表会漏掉这一笔",IF(ISNA(MATCH($D3451,类别表,0)),"※收支类别不在【基础资料】的清单里",IF(AND($L3451="内部转账",$M3451=""),"△内部转账要在「对方账户」写上另一头",IF(AND($L3451="内部转账",$M3451=$C3451),"※对方账户跟本账户是同一个",IF(AND($L3451&lt;&gt;"内部转账",$M3451&lt;&gt;""),"△填了对方账户，但类别不是内部转账",IF($H3451&lt;0,"△这一笔之后该账户余额成负数了，核一下",""))))))))))))</f>
        <v/>
      </c>
    </row>
    <row r="3452">
      <c r="A3452" s="17">
        <f>IF($C3452="","",COUNTA($C$5:$C3452))</f>
        <v/>
      </c>
      <c r="B3452" s="20" t="n"/>
      <c r="C3452" s="18" t="n"/>
      <c r="D3452" s="18" t="n"/>
      <c r="E3452" s="26" t="n"/>
      <c r="F3452" s="19" t="n"/>
      <c r="G3452" s="19" t="n"/>
      <c r="H3452" s="27">
        <f>IF($C3452="","",ROUND(SUMIF(账户表,$C3452,账户期初)+SUMIFS($F$5:F3452,$C$5:C3452,$C3452)-SUMIFS($G$5:G3452,$C$5:C3452,$C3452),2))</f>
        <v/>
      </c>
      <c r="I3452" s="18" t="n"/>
      <c r="J3452" s="18" t="n"/>
      <c r="K3452" s="28">
        <f>IF($B3452="","",--TEXT($B3452,"yyyymm"))</f>
        <v/>
      </c>
      <c r="L3452" s="29">
        <f>IF($D3452="","",IFERROR(INDEX(类别属性,MATCH($D3452,类别表,0)),""))</f>
        <v/>
      </c>
      <c r="M3452" s="18" t="n"/>
      <c r="N3452" s="18" t="n"/>
      <c r="O3452" s="26" t="n"/>
      <c r="P3452" s="21">
        <f>IF($C3452="","",IF(ISNA(MATCH($C3452,账户表,0)),"※这个账户不在【基础资料】的账户档案里",IF($B3452="","※没填日期，这一笔不会进任何月份的报表",IF(AND($F3452&lt;&gt;"",$G3452&lt;&gt;""),"※收入和支出不能同时填",IF(AND(N($F3452)=0,N($G3452)=0),"※收入和支出都没填",IF(OR(N($F3452)&lt;0,N($G3452)&lt;0),"※金额不能填负数，方向反了就换一列填",IF($D3452="","※没填收支类别，分类报表会漏掉这一笔",IF(ISNA(MATCH($D3452,类别表,0)),"※收支类别不在【基础资料】的清单里",IF(AND($L3452="内部转账",$M3452=""),"△内部转账要在「对方账户」写上另一头",IF(AND($L3452="内部转账",$M3452=$C3452),"※对方账户跟本账户是同一个",IF(AND($L3452&lt;&gt;"内部转账",$M3452&lt;&gt;""),"△填了对方账户，但类别不是内部转账",IF($H3452&lt;0,"△这一笔之后该账户余额成负数了，核一下",""))))))))))))</f>
        <v/>
      </c>
    </row>
    <row r="3453">
      <c r="A3453" s="17">
        <f>IF($C3453="","",COUNTA($C$5:$C3453))</f>
        <v/>
      </c>
      <c r="B3453" s="20" t="n"/>
      <c r="C3453" s="18" t="n"/>
      <c r="D3453" s="18" t="n"/>
      <c r="E3453" s="26" t="n"/>
      <c r="F3453" s="19" t="n"/>
      <c r="G3453" s="19" t="n"/>
      <c r="H3453" s="27">
        <f>IF($C3453="","",ROUND(SUMIF(账户表,$C3453,账户期初)+SUMIFS($F$5:F3453,$C$5:C3453,$C3453)-SUMIFS($G$5:G3453,$C$5:C3453,$C3453),2))</f>
        <v/>
      </c>
      <c r="I3453" s="18" t="n"/>
      <c r="J3453" s="18" t="n"/>
      <c r="K3453" s="28">
        <f>IF($B3453="","",--TEXT($B3453,"yyyymm"))</f>
        <v/>
      </c>
      <c r="L3453" s="29">
        <f>IF($D3453="","",IFERROR(INDEX(类别属性,MATCH($D3453,类别表,0)),""))</f>
        <v/>
      </c>
      <c r="M3453" s="18" t="n"/>
      <c r="N3453" s="18" t="n"/>
      <c r="O3453" s="26" t="n"/>
      <c r="P3453" s="21">
        <f>IF($C3453="","",IF(ISNA(MATCH($C3453,账户表,0)),"※这个账户不在【基础资料】的账户档案里",IF($B3453="","※没填日期，这一笔不会进任何月份的报表",IF(AND($F3453&lt;&gt;"",$G3453&lt;&gt;""),"※收入和支出不能同时填",IF(AND(N($F3453)=0,N($G3453)=0),"※收入和支出都没填",IF(OR(N($F3453)&lt;0,N($G3453)&lt;0),"※金额不能填负数，方向反了就换一列填",IF($D3453="","※没填收支类别，分类报表会漏掉这一笔",IF(ISNA(MATCH($D3453,类别表,0)),"※收支类别不在【基础资料】的清单里",IF(AND($L3453="内部转账",$M3453=""),"△内部转账要在「对方账户」写上另一头",IF(AND($L3453="内部转账",$M3453=$C3453),"※对方账户跟本账户是同一个",IF(AND($L3453&lt;&gt;"内部转账",$M3453&lt;&gt;""),"△填了对方账户，但类别不是内部转账",IF($H3453&lt;0,"△这一笔之后该账户余额成负数了，核一下",""))))))))))))</f>
        <v/>
      </c>
    </row>
    <row r="3454">
      <c r="A3454" s="17">
        <f>IF($C3454="","",COUNTA($C$5:$C3454))</f>
        <v/>
      </c>
      <c r="B3454" s="20" t="n"/>
      <c r="C3454" s="18" t="n"/>
      <c r="D3454" s="18" t="n"/>
      <c r="E3454" s="26" t="n"/>
      <c r="F3454" s="19" t="n"/>
      <c r="G3454" s="19" t="n"/>
      <c r="H3454" s="27">
        <f>IF($C3454="","",ROUND(SUMIF(账户表,$C3454,账户期初)+SUMIFS($F$5:F3454,$C$5:C3454,$C3454)-SUMIFS($G$5:G3454,$C$5:C3454,$C3454),2))</f>
        <v/>
      </c>
      <c r="I3454" s="18" t="n"/>
      <c r="J3454" s="18" t="n"/>
      <c r="K3454" s="28">
        <f>IF($B3454="","",--TEXT($B3454,"yyyymm"))</f>
        <v/>
      </c>
      <c r="L3454" s="29">
        <f>IF($D3454="","",IFERROR(INDEX(类别属性,MATCH($D3454,类别表,0)),""))</f>
        <v/>
      </c>
      <c r="M3454" s="18" t="n"/>
      <c r="N3454" s="18" t="n"/>
      <c r="O3454" s="26" t="n"/>
      <c r="P3454" s="21">
        <f>IF($C3454="","",IF(ISNA(MATCH($C3454,账户表,0)),"※这个账户不在【基础资料】的账户档案里",IF($B3454="","※没填日期，这一笔不会进任何月份的报表",IF(AND($F3454&lt;&gt;"",$G3454&lt;&gt;""),"※收入和支出不能同时填",IF(AND(N($F3454)=0,N($G3454)=0),"※收入和支出都没填",IF(OR(N($F3454)&lt;0,N($G3454)&lt;0),"※金额不能填负数，方向反了就换一列填",IF($D3454="","※没填收支类别，分类报表会漏掉这一笔",IF(ISNA(MATCH($D3454,类别表,0)),"※收支类别不在【基础资料】的清单里",IF(AND($L3454="内部转账",$M3454=""),"△内部转账要在「对方账户」写上另一头",IF(AND($L3454="内部转账",$M3454=$C3454),"※对方账户跟本账户是同一个",IF(AND($L3454&lt;&gt;"内部转账",$M3454&lt;&gt;""),"△填了对方账户，但类别不是内部转账",IF($H3454&lt;0,"△这一笔之后该账户余额成负数了，核一下",""))))))))))))</f>
        <v/>
      </c>
    </row>
    <row r="3455">
      <c r="A3455" s="17">
        <f>IF($C3455="","",COUNTA($C$5:$C3455))</f>
        <v/>
      </c>
      <c r="B3455" s="20" t="n"/>
      <c r="C3455" s="18" t="n"/>
      <c r="D3455" s="18" t="n"/>
      <c r="E3455" s="26" t="n"/>
      <c r="F3455" s="19" t="n"/>
      <c r="G3455" s="19" t="n"/>
      <c r="H3455" s="27">
        <f>IF($C3455="","",ROUND(SUMIF(账户表,$C3455,账户期初)+SUMIFS($F$5:F3455,$C$5:C3455,$C3455)-SUMIFS($G$5:G3455,$C$5:C3455,$C3455),2))</f>
        <v/>
      </c>
      <c r="I3455" s="18" t="n"/>
      <c r="J3455" s="18" t="n"/>
      <c r="K3455" s="28">
        <f>IF($B3455="","",--TEXT($B3455,"yyyymm"))</f>
        <v/>
      </c>
      <c r="L3455" s="29">
        <f>IF($D3455="","",IFERROR(INDEX(类别属性,MATCH($D3455,类别表,0)),""))</f>
        <v/>
      </c>
      <c r="M3455" s="18" t="n"/>
      <c r="N3455" s="18" t="n"/>
      <c r="O3455" s="26" t="n"/>
      <c r="P3455" s="21">
        <f>IF($C3455="","",IF(ISNA(MATCH($C3455,账户表,0)),"※这个账户不在【基础资料】的账户档案里",IF($B3455="","※没填日期，这一笔不会进任何月份的报表",IF(AND($F3455&lt;&gt;"",$G3455&lt;&gt;""),"※收入和支出不能同时填",IF(AND(N($F3455)=0,N($G3455)=0),"※收入和支出都没填",IF(OR(N($F3455)&lt;0,N($G3455)&lt;0),"※金额不能填负数，方向反了就换一列填",IF($D3455="","※没填收支类别，分类报表会漏掉这一笔",IF(ISNA(MATCH($D3455,类别表,0)),"※收支类别不在【基础资料】的清单里",IF(AND($L3455="内部转账",$M3455=""),"△内部转账要在「对方账户」写上另一头",IF(AND($L3455="内部转账",$M3455=$C3455),"※对方账户跟本账户是同一个",IF(AND($L3455&lt;&gt;"内部转账",$M3455&lt;&gt;""),"△填了对方账户，但类别不是内部转账",IF($H3455&lt;0,"△这一笔之后该账户余额成负数了，核一下",""))))))))))))</f>
        <v/>
      </c>
    </row>
    <row r="3456">
      <c r="A3456" s="17">
        <f>IF($C3456="","",COUNTA($C$5:$C3456))</f>
        <v/>
      </c>
      <c r="B3456" s="20" t="n"/>
      <c r="C3456" s="18" t="n"/>
      <c r="D3456" s="18" t="n"/>
      <c r="E3456" s="26" t="n"/>
      <c r="F3456" s="19" t="n"/>
      <c r="G3456" s="19" t="n"/>
      <c r="H3456" s="27">
        <f>IF($C3456="","",ROUND(SUMIF(账户表,$C3456,账户期初)+SUMIFS($F$5:F3456,$C$5:C3456,$C3456)-SUMIFS($G$5:G3456,$C$5:C3456,$C3456),2))</f>
        <v/>
      </c>
      <c r="I3456" s="18" t="n"/>
      <c r="J3456" s="18" t="n"/>
      <c r="K3456" s="28">
        <f>IF($B3456="","",--TEXT($B3456,"yyyymm"))</f>
        <v/>
      </c>
      <c r="L3456" s="29">
        <f>IF($D3456="","",IFERROR(INDEX(类别属性,MATCH($D3456,类别表,0)),""))</f>
        <v/>
      </c>
      <c r="M3456" s="18" t="n"/>
      <c r="N3456" s="18" t="n"/>
      <c r="O3456" s="26" t="n"/>
      <c r="P3456" s="21">
        <f>IF($C3456="","",IF(ISNA(MATCH($C3456,账户表,0)),"※这个账户不在【基础资料】的账户档案里",IF($B3456="","※没填日期，这一笔不会进任何月份的报表",IF(AND($F3456&lt;&gt;"",$G3456&lt;&gt;""),"※收入和支出不能同时填",IF(AND(N($F3456)=0,N($G3456)=0),"※收入和支出都没填",IF(OR(N($F3456)&lt;0,N($G3456)&lt;0),"※金额不能填负数，方向反了就换一列填",IF($D3456="","※没填收支类别，分类报表会漏掉这一笔",IF(ISNA(MATCH($D3456,类别表,0)),"※收支类别不在【基础资料】的清单里",IF(AND($L3456="内部转账",$M3456=""),"△内部转账要在「对方账户」写上另一头",IF(AND($L3456="内部转账",$M3456=$C3456),"※对方账户跟本账户是同一个",IF(AND($L3456&lt;&gt;"内部转账",$M3456&lt;&gt;""),"△填了对方账户，但类别不是内部转账",IF($H3456&lt;0,"△这一笔之后该账户余额成负数了，核一下",""))))))))))))</f>
        <v/>
      </c>
    </row>
    <row r="3457">
      <c r="A3457" s="17">
        <f>IF($C3457="","",COUNTA($C$5:$C3457))</f>
        <v/>
      </c>
      <c r="B3457" s="20" t="n"/>
      <c r="C3457" s="18" t="n"/>
      <c r="D3457" s="18" t="n"/>
      <c r="E3457" s="26" t="n"/>
      <c r="F3457" s="19" t="n"/>
      <c r="G3457" s="19" t="n"/>
      <c r="H3457" s="27">
        <f>IF($C3457="","",ROUND(SUMIF(账户表,$C3457,账户期初)+SUMIFS($F$5:F3457,$C$5:C3457,$C3457)-SUMIFS($G$5:G3457,$C$5:C3457,$C3457),2))</f>
        <v/>
      </c>
      <c r="I3457" s="18" t="n"/>
      <c r="J3457" s="18" t="n"/>
      <c r="K3457" s="28">
        <f>IF($B3457="","",--TEXT($B3457,"yyyymm"))</f>
        <v/>
      </c>
      <c r="L3457" s="29">
        <f>IF($D3457="","",IFERROR(INDEX(类别属性,MATCH($D3457,类别表,0)),""))</f>
        <v/>
      </c>
      <c r="M3457" s="18" t="n"/>
      <c r="N3457" s="18" t="n"/>
      <c r="O3457" s="26" t="n"/>
      <c r="P3457" s="21">
        <f>IF($C3457="","",IF(ISNA(MATCH($C3457,账户表,0)),"※这个账户不在【基础资料】的账户档案里",IF($B3457="","※没填日期，这一笔不会进任何月份的报表",IF(AND($F3457&lt;&gt;"",$G3457&lt;&gt;""),"※收入和支出不能同时填",IF(AND(N($F3457)=0,N($G3457)=0),"※收入和支出都没填",IF(OR(N($F3457)&lt;0,N($G3457)&lt;0),"※金额不能填负数，方向反了就换一列填",IF($D3457="","※没填收支类别，分类报表会漏掉这一笔",IF(ISNA(MATCH($D3457,类别表,0)),"※收支类别不在【基础资料】的清单里",IF(AND($L3457="内部转账",$M3457=""),"△内部转账要在「对方账户」写上另一头",IF(AND($L3457="内部转账",$M3457=$C3457),"※对方账户跟本账户是同一个",IF(AND($L3457&lt;&gt;"内部转账",$M3457&lt;&gt;""),"△填了对方账户，但类别不是内部转账",IF($H3457&lt;0,"△这一笔之后该账户余额成负数了，核一下",""))))))))))))</f>
        <v/>
      </c>
    </row>
    <row r="3458">
      <c r="A3458" s="17">
        <f>IF($C3458="","",COUNTA($C$5:$C3458))</f>
        <v/>
      </c>
      <c r="B3458" s="20" t="n"/>
      <c r="C3458" s="18" t="n"/>
      <c r="D3458" s="18" t="n"/>
      <c r="E3458" s="26" t="n"/>
      <c r="F3458" s="19" t="n"/>
      <c r="G3458" s="19" t="n"/>
      <c r="H3458" s="27">
        <f>IF($C3458="","",ROUND(SUMIF(账户表,$C3458,账户期初)+SUMIFS($F$5:F3458,$C$5:C3458,$C3458)-SUMIFS($G$5:G3458,$C$5:C3458,$C3458),2))</f>
        <v/>
      </c>
      <c r="I3458" s="18" t="n"/>
      <c r="J3458" s="18" t="n"/>
      <c r="K3458" s="28">
        <f>IF($B3458="","",--TEXT($B3458,"yyyymm"))</f>
        <v/>
      </c>
      <c r="L3458" s="29">
        <f>IF($D3458="","",IFERROR(INDEX(类别属性,MATCH($D3458,类别表,0)),""))</f>
        <v/>
      </c>
      <c r="M3458" s="18" t="n"/>
      <c r="N3458" s="18" t="n"/>
      <c r="O3458" s="26" t="n"/>
      <c r="P3458" s="21">
        <f>IF($C3458="","",IF(ISNA(MATCH($C3458,账户表,0)),"※这个账户不在【基础资料】的账户档案里",IF($B3458="","※没填日期，这一笔不会进任何月份的报表",IF(AND($F3458&lt;&gt;"",$G3458&lt;&gt;""),"※收入和支出不能同时填",IF(AND(N($F3458)=0,N($G3458)=0),"※收入和支出都没填",IF(OR(N($F3458)&lt;0,N($G3458)&lt;0),"※金额不能填负数，方向反了就换一列填",IF($D3458="","※没填收支类别，分类报表会漏掉这一笔",IF(ISNA(MATCH($D3458,类别表,0)),"※收支类别不在【基础资料】的清单里",IF(AND($L3458="内部转账",$M3458=""),"△内部转账要在「对方账户」写上另一头",IF(AND($L3458="内部转账",$M3458=$C3458),"※对方账户跟本账户是同一个",IF(AND($L3458&lt;&gt;"内部转账",$M3458&lt;&gt;""),"△填了对方账户，但类别不是内部转账",IF($H3458&lt;0,"△这一笔之后该账户余额成负数了，核一下",""))))))))))))</f>
        <v/>
      </c>
    </row>
    <row r="3459">
      <c r="A3459" s="17">
        <f>IF($C3459="","",COUNTA($C$5:$C3459))</f>
        <v/>
      </c>
      <c r="B3459" s="20" t="n"/>
      <c r="C3459" s="18" t="n"/>
      <c r="D3459" s="18" t="n"/>
      <c r="E3459" s="26" t="n"/>
      <c r="F3459" s="19" t="n"/>
      <c r="G3459" s="19" t="n"/>
      <c r="H3459" s="27">
        <f>IF($C3459="","",ROUND(SUMIF(账户表,$C3459,账户期初)+SUMIFS($F$5:F3459,$C$5:C3459,$C3459)-SUMIFS($G$5:G3459,$C$5:C3459,$C3459),2))</f>
        <v/>
      </c>
      <c r="I3459" s="18" t="n"/>
      <c r="J3459" s="18" t="n"/>
      <c r="K3459" s="28">
        <f>IF($B3459="","",--TEXT($B3459,"yyyymm"))</f>
        <v/>
      </c>
      <c r="L3459" s="29">
        <f>IF($D3459="","",IFERROR(INDEX(类别属性,MATCH($D3459,类别表,0)),""))</f>
        <v/>
      </c>
      <c r="M3459" s="18" t="n"/>
      <c r="N3459" s="18" t="n"/>
      <c r="O3459" s="26" t="n"/>
      <c r="P3459" s="21">
        <f>IF($C3459="","",IF(ISNA(MATCH($C3459,账户表,0)),"※这个账户不在【基础资料】的账户档案里",IF($B3459="","※没填日期，这一笔不会进任何月份的报表",IF(AND($F3459&lt;&gt;"",$G3459&lt;&gt;""),"※收入和支出不能同时填",IF(AND(N($F3459)=0,N($G3459)=0),"※收入和支出都没填",IF(OR(N($F3459)&lt;0,N($G3459)&lt;0),"※金额不能填负数，方向反了就换一列填",IF($D3459="","※没填收支类别，分类报表会漏掉这一笔",IF(ISNA(MATCH($D3459,类别表,0)),"※收支类别不在【基础资料】的清单里",IF(AND($L3459="内部转账",$M3459=""),"△内部转账要在「对方账户」写上另一头",IF(AND($L3459="内部转账",$M3459=$C3459),"※对方账户跟本账户是同一个",IF(AND($L3459&lt;&gt;"内部转账",$M3459&lt;&gt;""),"△填了对方账户，但类别不是内部转账",IF($H3459&lt;0,"△这一笔之后该账户余额成负数了，核一下",""))))))))))))</f>
        <v/>
      </c>
    </row>
    <row r="3460">
      <c r="A3460" s="17">
        <f>IF($C3460="","",COUNTA($C$5:$C3460))</f>
        <v/>
      </c>
      <c r="B3460" s="20" t="n"/>
      <c r="C3460" s="18" t="n"/>
      <c r="D3460" s="18" t="n"/>
      <c r="E3460" s="26" t="n"/>
      <c r="F3460" s="19" t="n"/>
      <c r="G3460" s="19" t="n"/>
      <c r="H3460" s="27">
        <f>IF($C3460="","",ROUND(SUMIF(账户表,$C3460,账户期初)+SUMIFS($F$5:F3460,$C$5:C3460,$C3460)-SUMIFS($G$5:G3460,$C$5:C3460,$C3460),2))</f>
        <v/>
      </c>
      <c r="I3460" s="18" t="n"/>
      <c r="J3460" s="18" t="n"/>
      <c r="K3460" s="28">
        <f>IF($B3460="","",--TEXT($B3460,"yyyymm"))</f>
        <v/>
      </c>
      <c r="L3460" s="29">
        <f>IF($D3460="","",IFERROR(INDEX(类别属性,MATCH($D3460,类别表,0)),""))</f>
        <v/>
      </c>
      <c r="M3460" s="18" t="n"/>
      <c r="N3460" s="18" t="n"/>
      <c r="O3460" s="26" t="n"/>
      <c r="P3460" s="21">
        <f>IF($C3460="","",IF(ISNA(MATCH($C3460,账户表,0)),"※这个账户不在【基础资料】的账户档案里",IF($B3460="","※没填日期，这一笔不会进任何月份的报表",IF(AND($F3460&lt;&gt;"",$G3460&lt;&gt;""),"※收入和支出不能同时填",IF(AND(N($F3460)=0,N($G3460)=0),"※收入和支出都没填",IF(OR(N($F3460)&lt;0,N($G3460)&lt;0),"※金额不能填负数，方向反了就换一列填",IF($D3460="","※没填收支类别，分类报表会漏掉这一笔",IF(ISNA(MATCH($D3460,类别表,0)),"※收支类别不在【基础资料】的清单里",IF(AND($L3460="内部转账",$M3460=""),"△内部转账要在「对方账户」写上另一头",IF(AND($L3460="内部转账",$M3460=$C3460),"※对方账户跟本账户是同一个",IF(AND($L3460&lt;&gt;"内部转账",$M3460&lt;&gt;""),"△填了对方账户，但类别不是内部转账",IF($H3460&lt;0,"△这一笔之后该账户余额成负数了，核一下",""))))))))))))</f>
        <v/>
      </c>
    </row>
    <row r="3461">
      <c r="A3461" s="17">
        <f>IF($C3461="","",COUNTA($C$5:$C3461))</f>
        <v/>
      </c>
      <c r="B3461" s="20" t="n"/>
      <c r="C3461" s="18" t="n"/>
      <c r="D3461" s="18" t="n"/>
      <c r="E3461" s="26" t="n"/>
      <c r="F3461" s="19" t="n"/>
      <c r="G3461" s="19" t="n"/>
      <c r="H3461" s="27">
        <f>IF($C3461="","",ROUND(SUMIF(账户表,$C3461,账户期初)+SUMIFS($F$5:F3461,$C$5:C3461,$C3461)-SUMIFS($G$5:G3461,$C$5:C3461,$C3461),2))</f>
        <v/>
      </c>
      <c r="I3461" s="18" t="n"/>
      <c r="J3461" s="18" t="n"/>
      <c r="K3461" s="28">
        <f>IF($B3461="","",--TEXT($B3461,"yyyymm"))</f>
        <v/>
      </c>
      <c r="L3461" s="29">
        <f>IF($D3461="","",IFERROR(INDEX(类别属性,MATCH($D3461,类别表,0)),""))</f>
        <v/>
      </c>
      <c r="M3461" s="18" t="n"/>
      <c r="N3461" s="18" t="n"/>
      <c r="O3461" s="26" t="n"/>
      <c r="P3461" s="21">
        <f>IF($C3461="","",IF(ISNA(MATCH($C3461,账户表,0)),"※这个账户不在【基础资料】的账户档案里",IF($B3461="","※没填日期，这一笔不会进任何月份的报表",IF(AND($F3461&lt;&gt;"",$G3461&lt;&gt;""),"※收入和支出不能同时填",IF(AND(N($F3461)=0,N($G3461)=0),"※收入和支出都没填",IF(OR(N($F3461)&lt;0,N($G3461)&lt;0),"※金额不能填负数，方向反了就换一列填",IF($D3461="","※没填收支类别，分类报表会漏掉这一笔",IF(ISNA(MATCH($D3461,类别表,0)),"※收支类别不在【基础资料】的清单里",IF(AND($L3461="内部转账",$M3461=""),"△内部转账要在「对方账户」写上另一头",IF(AND($L3461="内部转账",$M3461=$C3461),"※对方账户跟本账户是同一个",IF(AND($L3461&lt;&gt;"内部转账",$M3461&lt;&gt;""),"△填了对方账户，但类别不是内部转账",IF($H3461&lt;0,"△这一笔之后该账户余额成负数了，核一下",""))))))))))))</f>
        <v/>
      </c>
    </row>
    <row r="3462">
      <c r="A3462" s="17">
        <f>IF($C3462="","",COUNTA($C$5:$C3462))</f>
        <v/>
      </c>
      <c r="B3462" s="20" t="n"/>
      <c r="C3462" s="18" t="n"/>
      <c r="D3462" s="18" t="n"/>
      <c r="E3462" s="26" t="n"/>
      <c r="F3462" s="19" t="n"/>
      <c r="G3462" s="19" t="n"/>
      <c r="H3462" s="27">
        <f>IF($C3462="","",ROUND(SUMIF(账户表,$C3462,账户期初)+SUMIFS($F$5:F3462,$C$5:C3462,$C3462)-SUMIFS($G$5:G3462,$C$5:C3462,$C3462),2))</f>
        <v/>
      </c>
      <c r="I3462" s="18" t="n"/>
      <c r="J3462" s="18" t="n"/>
      <c r="K3462" s="28">
        <f>IF($B3462="","",--TEXT($B3462,"yyyymm"))</f>
        <v/>
      </c>
      <c r="L3462" s="29">
        <f>IF($D3462="","",IFERROR(INDEX(类别属性,MATCH($D3462,类别表,0)),""))</f>
        <v/>
      </c>
      <c r="M3462" s="18" t="n"/>
      <c r="N3462" s="18" t="n"/>
      <c r="O3462" s="26" t="n"/>
      <c r="P3462" s="21">
        <f>IF($C3462="","",IF(ISNA(MATCH($C3462,账户表,0)),"※这个账户不在【基础资料】的账户档案里",IF($B3462="","※没填日期，这一笔不会进任何月份的报表",IF(AND($F3462&lt;&gt;"",$G3462&lt;&gt;""),"※收入和支出不能同时填",IF(AND(N($F3462)=0,N($G3462)=0),"※收入和支出都没填",IF(OR(N($F3462)&lt;0,N($G3462)&lt;0),"※金额不能填负数，方向反了就换一列填",IF($D3462="","※没填收支类别，分类报表会漏掉这一笔",IF(ISNA(MATCH($D3462,类别表,0)),"※收支类别不在【基础资料】的清单里",IF(AND($L3462="内部转账",$M3462=""),"△内部转账要在「对方账户」写上另一头",IF(AND($L3462="内部转账",$M3462=$C3462),"※对方账户跟本账户是同一个",IF(AND($L3462&lt;&gt;"内部转账",$M3462&lt;&gt;""),"△填了对方账户，但类别不是内部转账",IF($H3462&lt;0,"△这一笔之后该账户余额成负数了，核一下",""))))))))))))</f>
        <v/>
      </c>
    </row>
    <row r="3463">
      <c r="A3463" s="17">
        <f>IF($C3463="","",COUNTA($C$5:$C3463))</f>
        <v/>
      </c>
      <c r="B3463" s="20" t="n"/>
      <c r="C3463" s="18" t="n"/>
      <c r="D3463" s="18" t="n"/>
      <c r="E3463" s="26" t="n"/>
      <c r="F3463" s="19" t="n"/>
      <c r="G3463" s="19" t="n"/>
      <c r="H3463" s="27">
        <f>IF($C3463="","",ROUND(SUMIF(账户表,$C3463,账户期初)+SUMIFS($F$5:F3463,$C$5:C3463,$C3463)-SUMIFS($G$5:G3463,$C$5:C3463,$C3463),2))</f>
        <v/>
      </c>
      <c r="I3463" s="18" t="n"/>
      <c r="J3463" s="18" t="n"/>
      <c r="K3463" s="28">
        <f>IF($B3463="","",--TEXT($B3463,"yyyymm"))</f>
        <v/>
      </c>
      <c r="L3463" s="29">
        <f>IF($D3463="","",IFERROR(INDEX(类别属性,MATCH($D3463,类别表,0)),""))</f>
        <v/>
      </c>
      <c r="M3463" s="18" t="n"/>
      <c r="N3463" s="18" t="n"/>
      <c r="O3463" s="26" t="n"/>
      <c r="P3463" s="21">
        <f>IF($C3463="","",IF(ISNA(MATCH($C3463,账户表,0)),"※这个账户不在【基础资料】的账户档案里",IF($B3463="","※没填日期，这一笔不会进任何月份的报表",IF(AND($F3463&lt;&gt;"",$G3463&lt;&gt;""),"※收入和支出不能同时填",IF(AND(N($F3463)=0,N($G3463)=0),"※收入和支出都没填",IF(OR(N($F3463)&lt;0,N($G3463)&lt;0),"※金额不能填负数，方向反了就换一列填",IF($D3463="","※没填收支类别，分类报表会漏掉这一笔",IF(ISNA(MATCH($D3463,类别表,0)),"※收支类别不在【基础资料】的清单里",IF(AND($L3463="内部转账",$M3463=""),"△内部转账要在「对方账户」写上另一头",IF(AND($L3463="内部转账",$M3463=$C3463),"※对方账户跟本账户是同一个",IF(AND($L3463&lt;&gt;"内部转账",$M3463&lt;&gt;""),"△填了对方账户，但类别不是内部转账",IF($H3463&lt;0,"△这一笔之后该账户余额成负数了，核一下",""))))))))))))</f>
        <v/>
      </c>
    </row>
    <row r="3464">
      <c r="A3464" s="17">
        <f>IF($C3464="","",COUNTA($C$5:$C3464))</f>
        <v/>
      </c>
      <c r="B3464" s="20" t="n"/>
      <c r="C3464" s="18" t="n"/>
      <c r="D3464" s="18" t="n"/>
      <c r="E3464" s="26" t="n"/>
      <c r="F3464" s="19" t="n"/>
      <c r="G3464" s="19" t="n"/>
      <c r="H3464" s="27">
        <f>IF($C3464="","",ROUND(SUMIF(账户表,$C3464,账户期初)+SUMIFS($F$5:F3464,$C$5:C3464,$C3464)-SUMIFS($G$5:G3464,$C$5:C3464,$C3464),2))</f>
        <v/>
      </c>
      <c r="I3464" s="18" t="n"/>
      <c r="J3464" s="18" t="n"/>
      <c r="K3464" s="28">
        <f>IF($B3464="","",--TEXT($B3464,"yyyymm"))</f>
        <v/>
      </c>
      <c r="L3464" s="29">
        <f>IF($D3464="","",IFERROR(INDEX(类别属性,MATCH($D3464,类别表,0)),""))</f>
        <v/>
      </c>
      <c r="M3464" s="18" t="n"/>
      <c r="N3464" s="18" t="n"/>
      <c r="O3464" s="26" t="n"/>
      <c r="P3464" s="21">
        <f>IF($C3464="","",IF(ISNA(MATCH($C3464,账户表,0)),"※这个账户不在【基础资料】的账户档案里",IF($B3464="","※没填日期，这一笔不会进任何月份的报表",IF(AND($F3464&lt;&gt;"",$G3464&lt;&gt;""),"※收入和支出不能同时填",IF(AND(N($F3464)=0,N($G3464)=0),"※收入和支出都没填",IF(OR(N($F3464)&lt;0,N($G3464)&lt;0),"※金额不能填负数，方向反了就换一列填",IF($D3464="","※没填收支类别，分类报表会漏掉这一笔",IF(ISNA(MATCH($D3464,类别表,0)),"※收支类别不在【基础资料】的清单里",IF(AND($L3464="内部转账",$M3464=""),"△内部转账要在「对方账户」写上另一头",IF(AND($L3464="内部转账",$M3464=$C3464),"※对方账户跟本账户是同一个",IF(AND($L3464&lt;&gt;"内部转账",$M3464&lt;&gt;""),"△填了对方账户，但类别不是内部转账",IF($H3464&lt;0,"△这一笔之后该账户余额成负数了，核一下",""))))))))))))</f>
        <v/>
      </c>
    </row>
    <row r="3465">
      <c r="A3465" s="17">
        <f>IF($C3465="","",COUNTA($C$5:$C3465))</f>
        <v/>
      </c>
      <c r="B3465" s="20" t="n"/>
      <c r="C3465" s="18" t="n"/>
      <c r="D3465" s="18" t="n"/>
      <c r="E3465" s="26" t="n"/>
      <c r="F3465" s="19" t="n"/>
      <c r="G3465" s="19" t="n"/>
      <c r="H3465" s="27">
        <f>IF($C3465="","",ROUND(SUMIF(账户表,$C3465,账户期初)+SUMIFS($F$5:F3465,$C$5:C3465,$C3465)-SUMIFS($G$5:G3465,$C$5:C3465,$C3465),2))</f>
        <v/>
      </c>
      <c r="I3465" s="18" t="n"/>
      <c r="J3465" s="18" t="n"/>
      <c r="K3465" s="28">
        <f>IF($B3465="","",--TEXT($B3465,"yyyymm"))</f>
        <v/>
      </c>
      <c r="L3465" s="29">
        <f>IF($D3465="","",IFERROR(INDEX(类别属性,MATCH($D3465,类别表,0)),""))</f>
        <v/>
      </c>
      <c r="M3465" s="18" t="n"/>
      <c r="N3465" s="18" t="n"/>
      <c r="O3465" s="26" t="n"/>
      <c r="P3465" s="21">
        <f>IF($C3465="","",IF(ISNA(MATCH($C3465,账户表,0)),"※这个账户不在【基础资料】的账户档案里",IF($B3465="","※没填日期，这一笔不会进任何月份的报表",IF(AND($F3465&lt;&gt;"",$G3465&lt;&gt;""),"※收入和支出不能同时填",IF(AND(N($F3465)=0,N($G3465)=0),"※收入和支出都没填",IF(OR(N($F3465)&lt;0,N($G3465)&lt;0),"※金额不能填负数，方向反了就换一列填",IF($D3465="","※没填收支类别，分类报表会漏掉这一笔",IF(ISNA(MATCH($D3465,类别表,0)),"※收支类别不在【基础资料】的清单里",IF(AND($L3465="内部转账",$M3465=""),"△内部转账要在「对方账户」写上另一头",IF(AND($L3465="内部转账",$M3465=$C3465),"※对方账户跟本账户是同一个",IF(AND($L3465&lt;&gt;"内部转账",$M3465&lt;&gt;""),"△填了对方账户，但类别不是内部转账",IF($H3465&lt;0,"△这一笔之后该账户余额成负数了，核一下",""))))))))))))</f>
        <v/>
      </c>
    </row>
    <row r="3466">
      <c r="A3466" s="17">
        <f>IF($C3466="","",COUNTA($C$5:$C3466))</f>
        <v/>
      </c>
      <c r="B3466" s="20" t="n"/>
      <c r="C3466" s="18" t="n"/>
      <c r="D3466" s="18" t="n"/>
      <c r="E3466" s="26" t="n"/>
      <c r="F3466" s="19" t="n"/>
      <c r="G3466" s="19" t="n"/>
      <c r="H3466" s="27">
        <f>IF($C3466="","",ROUND(SUMIF(账户表,$C3466,账户期初)+SUMIFS($F$5:F3466,$C$5:C3466,$C3466)-SUMIFS($G$5:G3466,$C$5:C3466,$C3466),2))</f>
        <v/>
      </c>
      <c r="I3466" s="18" t="n"/>
      <c r="J3466" s="18" t="n"/>
      <c r="K3466" s="28">
        <f>IF($B3466="","",--TEXT($B3466,"yyyymm"))</f>
        <v/>
      </c>
      <c r="L3466" s="29">
        <f>IF($D3466="","",IFERROR(INDEX(类别属性,MATCH($D3466,类别表,0)),""))</f>
        <v/>
      </c>
      <c r="M3466" s="18" t="n"/>
      <c r="N3466" s="18" t="n"/>
      <c r="O3466" s="26" t="n"/>
      <c r="P3466" s="21">
        <f>IF($C3466="","",IF(ISNA(MATCH($C3466,账户表,0)),"※这个账户不在【基础资料】的账户档案里",IF($B3466="","※没填日期，这一笔不会进任何月份的报表",IF(AND($F3466&lt;&gt;"",$G3466&lt;&gt;""),"※收入和支出不能同时填",IF(AND(N($F3466)=0,N($G3466)=0),"※收入和支出都没填",IF(OR(N($F3466)&lt;0,N($G3466)&lt;0),"※金额不能填负数，方向反了就换一列填",IF($D3466="","※没填收支类别，分类报表会漏掉这一笔",IF(ISNA(MATCH($D3466,类别表,0)),"※收支类别不在【基础资料】的清单里",IF(AND($L3466="内部转账",$M3466=""),"△内部转账要在「对方账户」写上另一头",IF(AND($L3466="内部转账",$M3466=$C3466),"※对方账户跟本账户是同一个",IF(AND($L3466&lt;&gt;"内部转账",$M3466&lt;&gt;""),"△填了对方账户，但类别不是内部转账",IF($H3466&lt;0,"△这一笔之后该账户余额成负数了，核一下",""))))))))))))</f>
        <v/>
      </c>
    </row>
    <row r="3467">
      <c r="A3467" s="17">
        <f>IF($C3467="","",COUNTA($C$5:$C3467))</f>
        <v/>
      </c>
      <c r="B3467" s="20" t="n"/>
      <c r="C3467" s="18" t="n"/>
      <c r="D3467" s="18" t="n"/>
      <c r="E3467" s="26" t="n"/>
      <c r="F3467" s="19" t="n"/>
      <c r="G3467" s="19" t="n"/>
      <c r="H3467" s="27">
        <f>IF($C3467="","",ROUND(SUMIF(账户表,$C3467,账户期初)+SUMIFS($F$5:F3467,$C$5:C3467,$C3467)-SUMIFS($G$5:G3467,$C$5:C3467,$C3467),2))</f>
        <v/>
      </c>
      <c r="I3467" s="18" t="n"/>
      <c r="J3467" s="18" t="n"/>
      <c r="K3467" s="28">
        <f>IF($B3467="","",--TEXT($B3467,"yyyymm"))</f>
        <v/>
      </c>
      <c r="L3467" s="29">
        <f>IF($D3467="","",IFERROR(INDEX(类别属性,MATCH($D3467,类别表,0)),""))</f>
        <v/>
      </c>
      <c r="M3467" s="18" t="n"/>
      <c r="N3467" s="18" t="n"/>
      <c r="O3467" s="26" t="n"/>
      <c r="P3467" s="21">
        <f>IF($C3467="","",IF(ISNA(MATCH($C3467,账户表,0)),"※这个账户不在【基础资料】的账户档案里",IF($B3467="","※没填日期，这一笔不会进任何月份的报表",IF(AND($F3467&lt;&gt;"",$G3467&lt;&gt;""),"※收入和支出不能同时填",IF(AND(N($F3467)=0,N($G3467)=0),"※收入和支出都没填",IF(OR(N($F3467)&lt;0,N($G3467)&lt;0),"※金额不能填负数，方向反了就换一列填",IF($D3467="","※没填收支类别，分类报表会漏掉这一笔",IF(ISNA(MATCH($D3467,类别表,0)),"※收支类别不在【基础资料】的清单里",IF(AND($L3467="内部转账",$M3467=""),"△内部转账要在「对方账户」写上另一头",IF(AND($L3467="内部转账",$M3467=$C3467),"※对方账户跟本账户是同一个",IF(AND($L3467&lt;&gt;"内部转账",$M3467&lt;&gt;""),"△填了对方账户，但类别不是内部转账",IF($H3467&lt;0,"△这一笔之后该账户余额成负数了，核一下",""))))))))))))</f>
        <v/>
      </c>
    </row>
    <row r="3468">
      <c r="A3468" s="17">
        <f>IF($C3468="","",COUNTA($C$5:$C3468))</f>
        <v/>
      </c>
      <c r="B3468" s="20" t="n"/>
      <c r="C3468" s="18" t="n"/>
      <c r="D3468" s="18" t="n"/>
      <c r="E3468" s="26" t="n"/>
      <c r="F3468" s="19" t="n"/>
      <c r="G3468" s="19" t="n"/>
      <c r="H3468" s="27">
        <f>IF($C3468="","",ROUND(SUMIF(账户表,$C3468,账户期初)+SUMIFS($F$5:F3468,$C$5:C3468,$C3468)-SUMIFS($G$5:G3468,$C$5:C3468,$C3468),2))</f>
        <v/>
      </c>
      <c r="I3468" s="18" t="n"/>
      <c r="J3468" s="18" t="n"/>
      <c r="K3468" s="28">
        <f>IF($B3468="","",--TEXT($B3468,"yyyymm"))</f>
        <v/>
      </c>
      <c r="L3468" s="29">
        <f>IF($D3468="","",IFERROR(INDEX(类别属性,MATCH($D3468,类别表,0)),""))</f>
        <v/>
      </c>
      <c r="M3468" s="18" t="n"/>
      <c r="N3468" s="18" t="n"/>
      <c r="O3468" s="26" t="n"/>
      <c r="P3468" s="21">
        <f>IF($C3468="","",IF(ISNA(MATCH($C3468,账户表,0)),"※这个账户不在【基础资料】的账户档案里",IF($B3468="","※没填日期，这一笔不会进任何月份的报表",IF(AND($F3468&lt;&gt;"",$G3468&lt;&gt;""),"※收入和支出不能同时填",IF(AND(N($F3468)=0,N($G3468)=0),"※收入和支出都没填",IF(OR(N($F3468)&lt;0,N($G3468)&lt;0),"※金额不能填负数，方向反了就换一列填",IF($D3468="","※没填收支类别，分类报表会漏掉这一笔",IF(ISNA(MATCH($D3468,类别表,0)),"※收支类别不在【基础资料】的清单里",IF(AND($L3468="内部转账",$M3468=""),"△内部转账要在「对方账户」写上另一头",IF(AND($L3468="内部转账",$M3468=$C3468),"※对方账户跟本账户是同一个",IF(AND($L3468&lt;&gt;"内部转账",$M3468&lt;&gt;""),"△填了对方账户，但类别不是内部转账",IF($H3468&lt;0,"△这一笔之后该账户余额成负数了，核一下",""))))))))))))</f>
        <v/>
      </c>
    </row>
    <row r="3469">
      <c r="A3469" s="17">
        <f>IF($C3469="","",COUNTA($C$5:$C3469))</f>
        <v/>
      </c>
      <c r="B3469" s="20" t="n"/>
      <c r="C3469" s="18" t="n"/>
      <c r="D3469" s="18" t="n"/>
      <c r="E3469" s="26" t="n"/>
      <c r="F3469" s="19" t="n"/>
      <c r="G3469" s="19" t="n"/>
      <c r="H3469" s="27">
        <f>IF($C3469="","",ROUND(SUMIF(账户表,$C3469,账户期初)+SUMIFS($F$5:F3469,$C$5:C3469,$C3469)-SUMIFS($G$5:G3469,$C$5:C3469,$C3469),2))</f>
        <v/>
      </c>
      <c r="I3469" s="18" t="n"/>
      <c r="J3469" s="18" t="n"/>
      <c r="K3469" s="28">
        <f>IF($B3469="","",--TEXT($B3469,"yyyymm"))</f>
        <v/>
      </c>
      <c r="L3469" s="29">
        <f>IF($D3469="","",IFERROR(INDEX(类别属性,MATCH($D3469,类别表,0)),""))</f>
        <v/>
      </c>
      <c r="M3469" s="18" t="n"/>
      <c r="N3469" s="18" t="n"/>
      <c r="O3469" s="26" t="n"/>
      <c r="P3469" s="21">
        <f>IF($C3469="","",IF(ISNA(MATCH($C3469,账户表,0)),"※这个账户不在【基础资料】的账户档案里",IF($B3469="","※没填日期，这一笔不会进任何月份的报表",IF(AND($F3469&lt;&gt;"",$G3469&lt;&gt;""),"※收入和支出不能同时填",IF(AND(N($F3469)=0,N($G3469)=0),"※收入和支出都没填",IF(OR(N($F3469)&lt;0,N($G3469)&lt;0),"※金额不能填负数，方向反了就换一列填",IF($D3469="","※没填收支类别，分类报表会漏掉这一笔",IF(ISNA(MATCH($D3469,类别表,0)),"※收支类别不在【基础资料】的清单里",IF(AND($L3469="内部转账",$M3469=""),"△内部转账要在「对方账户」写上另一头",IF(AND($L3469="内部转账",$M3469=$C3469),"※对方账户跟本账户是同一个",IF(AND($L3469&lt;&gt;"内部转账",$M3469&lt;&gt;""),"△填了对方账户，但类别不是内部转账",IF($H3469&lt;0,"△这一笔之后该账户余额成负数了，核一下",""))))))))))))</f>
        <v/>
      </c>
    </row>
    <row r="3470">
      <c r="A3470" s="17">
        <f>IF($C3470="","",COUNTA($C$5:$C3470))</f>
        <v/>
      </c>
      <c r="B3470" s="20" t="n"/>
      <c r="C3470" s="18" t="n"/>
      <c r="D3470" s="18" t="n"/>
      <c r="E3470" s="26" t="n"/>
      <c r="F3470" s="19" t="n"/>
      <c r="G3470" s="19" t="n"/>
      <c r="H3470" s="27">
        <f>IF($C3470="","",ROUND(SUMIF(账户表,$C3470,账户期初)+SUMIFS($F$5:F3470,$C$5:C3470,$C3470)-SUMIFS($G$5:G3470,$C$5:C3470,$C3470),2))</f>
        <v/>
      </c>
      <c r="I3470" s="18" t="n"/>
      <c r="J3470" s="18" t="n"/>
      <c r="K3470" s="28">
        <f>IF($B3470="","",--TEXT($B3470,"yyyymm"))</f>
        <v/>
      </c>
      <c r="L3470" s="29">
        <f>IF($D3470="","",IFERROR(INDEX(类别属性,MATCH($D3470,类别表,0)),""))</f>
        <v/>
      </c>
      <c r="M3470" s="18" t="n"/>
      <c r="N3470" s="18" t="n"/>
      <c r="O3470" s="26" t="n"/>
      <c r="P3470" s="21">
        <f>IF($C3470="","",IF(ISNA(MATCH($C3470,账户表,0)),"※这个账户不在【基础资料】的账户档案里",IF($B3470="","※没填日期，这一笔不会进任何月份的报表",IF(AND($F3470&lt;&gt;"",$G3470&lt;&gt;""),"※收入和支出不能同时填",IF(AND(N($F3470)=0,N($G3470)=0),"※收入和支出都没填",IF(OR(N($F3470)&lt;0,N($G3470)&lt;0),"※金额不能填负数，方向反了就换一列填",IF($D3470="","※没填收支类别，分类报表会漏掉这一笔",IF(ISNA(MATCH($D3470,类别表,0)),"※收支类别不在【基础资料】的清单里",IF(AND($L3470="内部转账",$M3470=""),"△内部转账要在「对方账户」写上另一头",IF(AND($L3470="内部转账",$M3470=$C3470),"※对方账户跟本账户是同一个",IF(AND($L3470&lt;&gt;"内部转账",$M3470&lt;&gt;""),"△填了对方账户，但类别不是内部转账",IF($H3470&lt;0,"△这一笔之后该账户余额成负数了，核一下",""))))))))))))</f>
        <v/>
      </c>
    </row>
    <row r="3471">
      <c r="A3471" s="17">
        <f>IF($C3471="","",COUNTA($C$5:$C3471))</f>
        <v/>
      </c>
      <c r="B3471" s="20" t="n"/>
      <c r="C3471" s="18" t="n"/>
      <c r="D3471" s="18" t="n"/>
      <c r="E3471" s="26" t="n"/>
      <c r="F3471" s="19" t="n"/>
      <c r="G3471" s="19" t="n"/>
      <c r="H3471" s="27">
        <f>IF($C3471="","",ROUND(SUMIF(账户表,$C3471,账户期初)+SUMIFS($F$5:F3471,$C$5:C3471,$C3471)-SUMIFS($G$5:G3471,$C$5:C3471,$C3471),2))</f>
        <v/>
      </c>
      <c r="I3471" s="18" t="n"/>
      <c r="J3471" s="18" t="n"/>
      <c r="K3471" s="28">
        <f>IF($B3471="","",--TEXT($B3471,"yyyymm"))</f>
        <v/>
      </c>
      <c r="L3471" s="29">
        <f>IF($D3471="","",IFERROR(INDEX(类别属性,MATCH($D3471,类别表,0)),""))</f>
        <v/>
      </c>
      <c r="M3471" s="18" t="n"/>
      <c r="N3471" s="18" t="n"/>
      <c r="O3471" s="26" t="n"/>
      <c r="P3471" s="21">
        <f>IF($C3471="","",IF(ISNA(MATCH($C3471,账户表,0)),"※这个账户不在【基础资料】的账户档案里",IF($B3471="","※没填日期，这一笔不会进任何月份的报表",IF(AND($F3471&lt;&gt;"",$G3471&lt;&gt;""),"※收入和支出不能同时填",IF(AND(N($F3471)=0,N($G3471)=0),"※收入和支出都没填",IF(OR(N($F3471)&lt;0,N($G3471)&lt;0),"※金额不能填负数，方向反了就换一列填",IF($D3471="","※没填收支类别，分类报表会漏掉这一笔",IF(ISNA(MATCH($D3471,类别表,0)),"※收支类别不在【基础资料】的清单里",IF(AND($L3471="内部转账",$M3471=""),"△内部转账要在「对方账户」写上另一头",IF(AND($L3471="内部转账",$M3471=$C3471),"※对方账户跟本账户是同一个",IF(AND($L3471&lt;&gt;"内部转账",$M3471&lt;&gt;""),"△填了对方账户，但类别不是内部转账",IF($H3471&lt;0,"△这一笔之后该账户余额成负数了，核一下",""))))))))))))</f>
        <v/>
      </c>
    </row>
    <row r="3472">
      <c r="A3472" s="17">
        <f>IF($C3472="","",COUNTA($C$5:$C3472))</f>
        <v/>
      </c>
      <c r="B3472" s="20" t="n"/>
      <c r="C3472" s="18" t="n"/>
      <c r="D3472" s="18" t="n"/>
      <c r="E3472" s="26" t="n"/>
      <c r="F3472" s="19" t="n"/>
      <c r="G3472" s="19" t="n"/>
      <c r="H3472" s="27">
        <f>IF($C3472="","",ROUND(SUMIF(账户表,$C3472,账户期初)+SUMIFS($F$5:F3472,$C$5:C3472,$C3472)-SUMIFS($G$5:G3472,$C$5:C3472,$C3472),2))</f>
        <v/>
      </c>
      <c r="I3472" s="18" t="n"/>
      <c r="J3472" s="18" t="n"/>
      <c r="K3472" s="28">
        <f>IF($B3472="","",--TEXT($B3472,"yyyymm"))</f>
        <v/>
      </c>
      <c r="L3472" s="29">
        <f>IF($D3472="","",IFERROR(INDEX(类别属性,MATCH($D3472,类别表,0)),""))</f>
        <v/>
      </c>
      <c r="M3472" s="18" t="n"/>
      <c r="N3472" s="18" t="n"/>
      <c r="O3472" s="26" t="n"/>
      <c r="P3472" s="21">
        <f>IF($C3472="","",IF(ISNA(MATCH($C3472,账户表,0)),"※这个账户不在【基础资料】的账户档案里",IF($B3472="","※没填日期，这一笔不会进任何月份的报表",IF(AND($F3472&lt;&gt;"",$G3472&lt;&gt;""),"※收入和支出不能同时填",IF(AND(N($F3472)=0,N($G3472)=0),"※收入和支出都没填",IF(OR(N($F3472)&lt;0,N($G3472)&lt;0),"※金额不能填负数，方向反了就换一列填",IF($D3472="","※没填收支类别，分类报表会漏掉这一笔",IF(ISNA(MATCH($D3472,类别表,0)),"※收支类别不在【基础资料】的清单里",IF(AND($L3472="内部转账",$M3472=""),"△内部转账要在「对方账户」写上另一头",IF(AND($L3472="内部转账",$M3472=$C3472),"※对方账户跟本账户是同一个",IF(AND($L3472&lt;&gt;"内部转账",$M3472&lt;&gt;""),"△填了对方账户，但类别不是内部转账",IF($H3472&lt;0,"△这一笔之后该账户余额成负数了，核一下",""))))))))))))</f>
        <v/>
      </c>
    </row>
    <row r="3473">
      <c r="A3473" s="17">
        <f>IF($C3473="","",COUNTA($C$5:$C3473))</f>
        <v/>
      </c>
      <c r="B3473" s="20" t="n"/>
      <c r="C3473" s="18" t="n"/>
      <c r="D3473" s="18" t="n"/>
      <c r="E3473" s="26" t="n"/>
      <c r="F3473" s="19" t="n"/>
      <c r="G3473" s="19" t="n"/>
      <c r="H3473" s="27">
        <f>IF($C3473="","",ROUND(SUMIF(账户表,$C3473,账户期初)+SUMIFS($F$5:F3473,$C$5:C3473,$C3473)-SUMIFS($G$5:G3473,$C$5:C3473,$C3473),2))</f>
        <v/>
      </c>
      <c r="I3473" s="18" t="n"/>
      <c r="J3473" s="18" t="n"/>
      <c r="K3473" s="28">
        <f>IF($B3473="","",--TEXT($B3473,"yyyymm"))</f>
        <v/>
      </c>
      <c r="L3473" s="29">
        <f>IF($D3473="","",IFERROR(INDEX(类别属性,MATCH($D3473,类别表,0)),""))</f>
        <v/>
      </c>
      <c r="M3473" s="18" t="n"/>
      <c r="N3473" s="18" t="n"/>
      <c r="O3473" s="26" t="n"/>
      <c r="P3473" s="21">
        <f>IF($C3473="","",IF(ISNA(MATCH($C3473,账户表,0)),"※这个账户不在【基础资料】的账户档案里",IF($B3473="","※没填日期，这一笔不会进任何月份的报表",IF(AND($F3473&lt;&gt;"",$G3473&lt;&gt;""),"※收入和支出不能同时填",IF(AND(N($F3473)=0,N($G3473)=0),"※收入和支出都没填",IF(OR(N($F3473)&lt;0,N($G3473)&lt;0),"※金额不能填负数，方向反了就换一列填",IF($D3473="","※没填收支类别，分类报表会漏掉这一笔",IF(ISNA(MATCH($D3473,类别表,0)),"※收支类别不在【基础资料】的清单里",IF(AND($L3473="内部转账",$M3473=""),"△内部转账要在「对方账户」写上另一头",IF(AND($L3473="内部转账",$M3473=$C3473),"※对方账户跟本账户是同一个",IF(AND($L3473&lt;&gt;"内部转账",$M3473&lt;&gt;""),"△填了对方账户，但类别不是内部转账",IF($H3473&lt;0,"△这一笔之后该账户余额成负数了，核一下",""))))))))))))</f>
        <v/>
      </c>
    </row>
    <row r="3474">
      <c r="A3474" s="17">
        <f>IF($C3474="","",COUNTA($C$5:$C3474))</f>
        <v/>
      </c>
      <c r="B3474" s="20" t="n"/>
      <c r="C3474" s="18" t="n"/>
      <c r="D3474" s="18" t="n"/>
      <c r="E3474" s="26" t="n"/>
      <c r="F3474" s="19" t="n"/>
      <c r="G3474" s="19" t="n"/>
      <c r="H3474" s="27">
        <f>IF($C3474="","",ROUND(SUMIF(账户表,$C3474,账户期初)+SUMIFS($F$5:F3474,$C$5:C3474,$C3474)-SUMIFS($G$5:G3474,$C$5:C3474,$C3474),2))</f>
        <v/>
      </c>
      <c r="I3474" s="18" t="n"/>
      <c r="J3474" s="18" t="n"/>
      <c r="K3474" s="28">
        <f>IF($B3474="","",--TEXT($B3474,"yyyymm"))</f>
        <v/>
      </c>
      <c r="L3474" s="29">
        <f>IF($D3474="","",IFERROR(INDEX(类别属性,MATCH($D3474,类别表,0)),""))</f>
        <v/>
      </c>
      <c r="M3474" s="18" t="n"/>
      <c r="N3474" s="18" t="n"/>
      <c r="O3474" s="26" t="n"/>
      <c r="P3474" s="21">
        <f>IF($C3474="","",IF(ISNA(MATCH($C3474,账户表,0)),"※这个账户不在【基础资料】的账户档案里",IF($B3474="","※没填日期，这一笔不会进任何月份的报表",IF(AND($F3474&lt;&gt;"",$G3474&lt;&gt;""),"※收入和支出不能同时填",IF(AND(N($F3474)=0,N($G3474)=0),"※收入和支出都没填",IF(OR(N($F3474)&lt;0,N($G3474)&lt;0),"※金额不能填负数，方向反了就换一列填",IF($D3474="","※没填收支类别，分类报表会漏掉这一笔",IF(ISNA(MATCH($D3474,类别表,0)),"※收支类别不在【基础资料】的清单里",IF(AND($L3474="内部转账",$M3474=""),"△内部转账要在「对方账户」写上另一头",IF(AND($L3474="内部转账",$M3474=$C3474),"※对方账户跟本账户是同一个",IF(AND($L3474&lt;&gt;"内部转账",$M3474&lt;&gt;""),"△填了对方账户，但类别不是内部转账",IF($H3474&lt;0,"△这一笔之后该账户余额成负数了，核一下",""))))))))))))</f>
        <v/>
      </c>
    </row>
    <row r="3475">
      <c r="A3475" s="17">
        <f>IF($C3475="","",COUNTA($C$5:$C3475))</f>
        <v/>
      </c>
      <c r="B3475" s="20" t="n"/>
      <c r="C3475" s="18" t="n"/>
      <c r="D3475" s="18" t="n"/>
      <c r="E3475" s="26" t="n"/>
      <c r="F3475" s="19" t="n"/>
      <c r="G3475" s="19" t="n"/>
      <c r="H3475" s="27">
        <f>IF($C3475="","",ROUND(SUMIF(账户表,$C3475,账户期初)+SUMIFS($F$5:F3475,$C$5:C3475,$C3475)-SUMIFS($G$5:G3475,$C$5:C3475,$C3475),2))</f>
        <v/>
      </c>
      <c r="I3475" s="18" t="n"/>
      <c r="J3475" s="18" t="n"/>
      <c r="K3475" s="28">
        <f>IF($B3475="","",--TEXT($B3475,"yyyymm"))</f>
        <v/>
      </c>
      <c r="L3475" s="29">
        <f>IF($D3475="","",IFERROR(INDEX(类别属性,MATCH($D3475,类别表,0)),""))</f>
        <v/>
      </c>
      <c r="M3475" s="18" t="n"/>
      <c r="N3475" s="18" t="n"/>
      <c r="O3475" s="26" t="n"/>
      <c r="P3475" s="21">
        <f>IF($C3475="","",IF(ISNA(MATCH($C3475,账户表,0)),"※这个账户不在【基础资料】的账户档案里",IF($B3475="","※没填日期，这一笔不会进任何月份的报表",IF(AND($F3475&lt;&gt;"",$G3475&lt;&gt;""),"※收入和支出不能同时填",IF(AND(N($F3475)=0,N($G3475)=0),"※收入和支出都没填",IF(OR(N($F3475)&lt;0,N($G3475)&lt;0),"※金额不能填负数，方向反了就换一列填",IF($D3475="","※没填收支类别，分类报表会漏掉这一笔",IF(ISNA(MATCH($D3475,类别表,0)),"※收支类别不在【基础资料】的清单里",IF(AND($L3475="内部转账",$M3475=""),"△内部转账要在「对方账户」写上另一头",IF(AND($L3475="内部转账",$M3475=$C3475),"※对方账户跟本账户是同一个",IF(AND($L3475&lt;&gt;"内部转账",$M3475&lt;&gt;""),"△填了对方账户，但类别不是内部转账",IF($H3475&lt;0,"△这一笔之后该账户余额成负数了，核一下",""))))))))))))</f>
        <v/>
      </c>
    </row>
    <row r="3476">
      <c r="A3476" s="17">
        <f>IF($C3476="","",COUNTA($C$5:$C3476))</f>
        <v/>
      </c>
      <c r="B3476" s="20" t="n"/>
      <c r="C3476" s="18" t="n"/>
      <c r="D3476" s="18" t="n"/>
      <c r="E3476" s="26" t="n"/>
      <c r="F3476" s="19" t="n"/>
      <c r="G3476" s="19" t="n"/>
      <c r="H3476" s="27">
        <f>IF($C3476="","",ROUND(SUMIF(账户表,$C3476,账户期初)+SUMIFS($F$5:F3476,$C$5:C3476,$C3476)-SUMIFS($G$5:G3476,$C$5:C3476,$C3476),2))</f>
        <v/>
      </c>
      <c r="I3476" s="18" t="n"/>
      <c r="J3476" s="18" t="n"/>
      <c r="K3476" s="28">
        <f>IF($B3476="","",--TEXT($B3476,"yyyymm"))</f>
        <v/>
      </c>
      <c r="L3476" s="29">
        <f>IF($D3476="","",IFERROR(INDEX(类别属性,MATCH($D3476,类别表,0)),""))</f>
        <v/>
      </c>
      <c r="M3476" s="18" t="n"/>
      <c r="N3476" s="18" t="n"/>
      <c r="O3476" s="26" t="n"/>
      <c r="P3476" s="21">
        <f>IF($C3476="","",IF(ISNA(MATCH($C3476,账户表,0)),"※这个账户不在【基础资料】的账户档案里",IF($B3476="","※没填日期，这一笔不会进任何月份的报表",IF(AND($F3476&lt;&gt;"",$G3476&lt;&gt;""),"※收入和支出不能同时填",IF(AND(N($F3476)=0,N($G3476)=0),"※收入和支出都没填",IF(OR(N($F3476)&lt;0,N($G3476)&lt;0),"※金额不能填负数，方向反了就换一列填",IF($D3476="","※没填收支类别，分类报表会漏掉这一笔",IF(ISNA(MATCH($D3476,类别表,0)),"※收支类别不在【基础资料】的清单里",IF(AND($L3476="内部转账",$M3476=""),"△内部转账要在「对方账户」写上另一头",IF(AND($L3476="内部转账",$M3476=$C3476),"※对方账户跟本账户是同一个",IF(AND($L3476&lt;&gt;"内部转账",$M3476&lt;&gt;""),"△填了对方账户，但类别不是内部转账",IF($H3476&lt;0,"△这一笔之后该账户余额成负数了，核一下",""))))))))))))</f>
        <v/>
      </c>
    </row>
    <row r="3477">
      <c r="A3477" s="17">
        <f>IF($C3477="","",COUNTA($C$5:$C3477))</f>
        <v/>
      </c>
      <c r="B3477" s="20" t="n"/>
      <c r="C3477" s="18" t="n"/>
      <c r="D3477" s="18" t="n"/>
      <c r="E3477" s="26" t="n"/>
      <c r="F3477" s="19" t="n"/>
      <c r="G3477" s="19" t="n"/>
      <c r="H3477" s="27">
        <f>IF($C3477="","",ROUND(SUMIF(账户表,$C3477,账户期初)+SUMIFS($F$5:F3477,$C$5:C3477,$C3477)-SUMIFS($G$5:G3477,$C$5:C3477,$C3477),2))</f>
        <v/>
      </c>
      <c r="I3477" s="18" t="n"/>
      <c r="J3477" s="18" t="n"/>
      <c r="K3477" s="28">
        <f>IF($B3477="","",--TEXT($B3477,"yyyymm"))</f>
        <v/>
      </c>
      <c r="L3477" s="29">
        <f>IF($D3477="","",IFERROR(INDEX(类别属性,MATCH($D3477,类别表,0)),""))</f>
        <v/>
      </c>
      <c r="M3477" s="18" t="n"/>
      <c r="N3477" s="18" t="n"/>
      <c r="O3477" s="26" t="n"/>
      <c r="P3477" s="21">
        <f>IF($C3477="","",IF(ISNA(MATCH($C3477,账户表,0)),"※这个账户不在【基础资料】的账户档案里",IF($B3477="","※没填日期，这一笔不会进任何月份的报表",IF(AND($F3477&lt;&gt;"",$G3477&lt;&gt;""),"※收入和支出不能同时填",IF(AND(N($F3477)=0,N($G3477)=0),"※收入和支出都没填",IF(OR(N($F3477)&lt;0,N($G3477)&lt;0),"※金额不能填负数，方向反了就换一列填",IF($D3477="","※没填收支类别，分类报表会漏掉这一笔",IF(ISNA(MATCH($D3477,类别表,0)),"※收支类别不在【基础资料】的清单里",IF(AND($L3477="内部转账",$M3477=""),"△内部转账要在「对方账户」写上另一头",IF(AND($L3477="内部转账",$M3477=$C3477),"※对方账户跟本账户是同一个",IF(AND($L3477&lt;&gt;"内部转账",$M3477&lt;&gt;""),"△填了对方账户，但类别不是内部转账",IF($H3477&lt;0,"△这一笔之后该账户余额成负数了，核一下",""))))))))))))</f>
        <v/>
      </c>
    </row>
    <row r="3478">
      <c r="A3478" s="17">
        <f>IF($C3478="","",COUNTA($C$5:$C3478))</f>
        <v/>
      </c>
      <c r="B3478" s="20" t="n"/>
      <c r="C3478" s="18" t="n"/>
      <c r="D3478" s="18" t="n"/>
      <c r="E3478" s="26" t="n"/>
      <c r="F3478" s="19" t="n"/>
      <c r="G3478" s="19" t="n"/>
      <c r="H3478" s="27">
        <f>IF($C3478="","",ROUND(SUMIF(账户表,$C3478,账户期初)+SUMIFS($F$5:F3478,$C$5:C3478,$C3478)-SUMIFS($G$5:G3478,$C$5:C3478,$C3478),2))</f>
        <v/>
      </c>
      <c r="I3478" s="18" t="n"/>
      <c r="J3478" s="18" t="n"/>
      <c r="K3478" s="28">
        <f>IF($B3478="","",--TEXT($B3478,"yyyymm"))</f>
        <v/>
      </c>
      <c r="L3478" s="29">
        <f>IF($D3478="","",IFERROR(INDEX(类别属性,MATCH($D3478,类别表,0)),""))</f>
        <v/>
      </c>
      <c r="M3478" s="18" t="n"/>
      <c r="N3478" s="18" t="n"/>
      <c r="O3478" s="26" t="n"/>
      <c r="P3478" s="21">
        <f>IF($C3478="","",IF(ISNA(MATCH($C3478,账户表,0)),"※这个账户不在【基础资料】的账户档案里",IF($B3478="","※没填日期，这一笔不会进任何月份的报表",IF(AND($F3478&lt;&gt;"",$G3478&lt;&gt;""),"※收入和支出不能同时填",IF(AND(N($F3478)=0,N($G3478)=0),"※收入和支出都没填",IF(OR(N($F3478)&lt;0,N($G3478)&lt;0),"※金额不能填负数，方向反了就换一列填",IF($D3478="","※没填收支类别，分类报表会漏掉这一笔",IF(ISNA(MATCH($D3478,类别表,0)),"※收支类别不在【基础资料】的清单里",IF(AND($L3478="内部转账",$M3478=""),"△内部转账要在「对方账户」写上另一头",IF(AND($L3478="内部转账",$M3478=$C3478),"※对方账户跟本账户是同一个",IF(AND($L3478&lt;&gt;"内部转账",$M3478&lt;&gt;""),"△填了对方账户，但类别不是内部转账",IF($H3478&lt;0,"△这一笔之后该账户余额成负数了，核一下",""))))))))))))</f>
        <v/>
      </c>
    </row>
    <row r="3479">
      <c r="A3479" s="17">
        <f>IF($C3479="","",COUNTA($C$5:$C3479))</f>
        <v/>
      </c>
      <c r="B3479" s="20" t="n"/>
      <c r="C3479" s="18" t="n"/>
      <c r="D3479" s="18" t="n"/>
      <c r="E3479" s="26" t="n"/>
      <c r="F3479" s="19" t="n"/>
      <c r="G3479" s="19" t="n"/>
      <c r="H3479" s="27">
        <f>IF($C3479="","",ROUND(SUMIF(账户表,$C3479,账户期初)+SUMIFS($F$5:F3479,$C$5:C3479,$C3479)-SUMIFS($G$5:G3479,$C$5:C3479,$C3479),2))</f>
        <v/>
      </c>
      <c r="I3479" s="18" t="n"/>
      <c r="J3479" s="18" t="n"/>
      <c r="K3479" s="28">
        <f>IF($B3479="","",--TEXT($B3479,"yyyymm"))</f>
        <v/>
      </c>
      <c r="L3479" s="29">
        <f>IF($D3479="","",IFERROR(INDEX(类别属性,MATCH($D3479,类别表,0)),""))</f>
        <v/>
      </c>
      <c r="M3479" s="18" t="n"/>
      <c r="N3479" s="18" t="n"/>
      <c r="O3479" s="26" t="n"/>
      <c r="P3479" s="21">
        <f>IF($C3479="","",IF(ISNA(MATCH($C3479,账户表,0)),"※这个账户不在【基础资料】的账户档案里",IF($B3479="","※没填日期，这一笔不会进任何月份的报表",IF(AND($F3479&lt;&gt;"",$G3479&lt;&gt;""),"※收入和支出不能同时填",IF(AND(N($F3479)=0,N($G3479)=0),"※收入和支出都没填",IF(OR(N($F3479)&lt;0,N($G3479)&lt;0),"※金额不能填负数，方向反了就换一列填",IF($D3479="","※没填收支类别，分类报表会漏掉这一笔",IF(ISNA(MATCH($D3479,类别表,0)),"※收支类别不在【基础资料】的清单里",IF(AND($L3479="内部转账",$M3479=""),"△内部转账要在「对方账户」写上另一头",IF(AND($L3479="内部转账",$M3479=$C3479),"※对方账户跟本账户是同一个",IF(AND($L3479&lt;&gt;"内部转账",$M3479&lt;&gt;""),"△填了对方账户，但类别不是内部转账",IF($H3479&lt;0,"△这一笔之后该账户余额成负数了，核一下",""))))))))))))</f>
        <v/>
      </c>
    </row>
    <row r="3480">
      <c r="A3480" s="17">
        <f>IF($C3480="","",COUNTA($C$5:$C3480))</f>
        <v/>
      </c>
      <c r="B3480" s="20" t="n"/>
      <c r="C3480" s="18" t="n"/>
      <c r="D3480" s="18" t="n"/>
      <c r="E3480" s="26" t="n"/>
      <c r="F3480" s="19" t="n"/>
      <c r="G3480" s="19" t="n"/>
      <c r="H3480" s="27">
        <f>IF($C3480="","",ROUND(SUMIF(账户表,$C3480,账户期初)+SUMIFS($F$5:F3480,$C$5:C3480,$C3480)-SUMIFS($G$5:G3480,$C$5:C3480,$C3480),2))</f>
        <v/>
      </c>
      <c r="I3480" s="18" t="n"/>
      <c r="J3480" s="18" t="n"/>
      <c r="K3480" s="28">
        <f>IF($B3480="","",--TEXT($B3480,"yyyymm"))</f>
        <v/>
      </c>
      <c r="L3480" s="29">
        <f>IF($D3480="","",IFERROR(INDEX(类别属性,MATCH($D3480,类别表,0)),""))</f>
        <v/>
      </c>
      <c r="M3480" s="18" t="n"/>
      <c r="N3480" s="18" t="n"/>
      <c r="O3480" s="26" t="n"/>
      <c r="P3480" s="21">
        <f>IF($C3480="","",IF(ISNA(MATCH($C3480,账户表,0)),"※这个账户不在【基础资料】的账户档案里",IF($B3480="","※没填日期，这一笔不会进任何月份的报表",IF(AND($F3480&lt;&gt;"",$G3480&lt;&gt;""),"※收入和支出不能同时填",IF(AND(N($F3480)=0,N($G3480)=0),"※收入和支出都没填",IF(OR(N($F3480)&lt;0,N($G3480)&lt;0),"※金额不能填负数，方向反了就换一列填",IF($D3480="","※没填收支类别，分类报表会漏掉这一笔",IF(ISNA(MATCH($D3480,类别表,0)),"※收支类别不在【基础资料】的清单里",IF(AND($L3480="内部转账",$M3480=""),"△内部转账要在「对方账户」写上另一头",IF(AND($L3480="内部转账",$M3480=$C3480),"※对方账户跟本账户是同一个",IF(AND($L3480&lt;&gt;"内部转账",$M3480&lt;&gt;""),"△填了对方账户，但类别不是内部转账",IF($H3480&lt;0,"△这一笔之后该账户余额成负数了，核一下",""))))))))))))</f>
        <v/>
      </c>
    </row>
    <row r="3481">
      <c r="A3481" s="17">
        <f>IF($C3481="","",COUNTA($C$5:$C3481))</f>
        <v/>
      </c>
      <c r="B3481" s="20" t="n"/>
      <c r="C3481" s="18" t="n"/>
      <c r="D3481" s="18" t="n"/>
      <c r="E3481" s="26" t="n"/>
      <c r="F3481" s="19" t="n"/>
      <c r="G3481" s="19" t="n"/>
      <c r="H3481" s="27">
        <f>IF($C3481="","",ROUND(SUMIF(账户表,$C3481,账户期初)+SUMIFS($F$5:F3481,$C$5:C3481,$C3481)-SUMIFS($G$5:G3481,$C$5:C3481,$C3481),2))</f>
        <v/>
      </c>
      <c r="I3481" s="18" t="n"/>
      <c r="J3481" s="18" t="n"/>
      <c r="K3481" s="28">
        <f>IF($B3481="","",--TEXT($B3481,"yyyymm"))</f>
        <v/>
      </c>
      <c r="L3481" s="29">
        <f>IF($D3481="","",IFERROR(INDEX(类别属性,MATCH($D3481,类别表,0)),""))</f>
        <v/>
      </c>
      <c r="M3481" s="18" t="n"/>
      <c r="N3481" s="18" t="n"/>
      <c r="O3481" s="26" t="n"/>
      <c r="P3481" s="21">
        <f>IF($C3481="","",IF(ISNA(MATCH($C3481,账户表,0)),"※这个账户不在【基础资料】的账户档案里",IF($B3481="","※没填日期，这一笔不会进任何月份的报表",IF(AND($F3481&lt;&gt;"",$G3481&lt;&gt;""),"※收入和支出不能同时填",IF(AND(N($F3481)=0,N($G3481)=0),"※收入和支出都没填",IF(OR(N($F3481)&lt;0,N($G3481)&lt;0),"※金额不能填负数，方向反了就换一列填",IF($D3481="","※没填收支类别，分类报表会漏掉这一笔",IF(ISNA(MATCH($D3481,类别表,0)),"※收支类别不在【基础资料】的清单里",IF(AND($L3481="内部转账",$M3481=""),"△内部转账要在「对方账户」写上另一头",IF(AND($L3481="内部转账",$M3481=$C3481),"※对方账户跟本账户是同一个",IF(AND($L3481&lt;&gt;"内部转账",$M3481&lt;&gt;""),"△填了对方账户，但类别不是内部转账",IF($H3481&lt;0,"△这一笔之后该账户余额成负数了，核一下",""))))))))))))</f>
        <v/>
      </c>
    </row>
    <row r="3482">
      <c r="A3482" s="17">
        <f>IF($C3482="","",COUNTA($C$5:$C3482))</f>
        <v/>
      </c>
      <c r="B3482" s="20" t="n"/>
      <c r="C3482" s="18" t="n"/>
      <c r="D3482" s="18" t="n"/>
      <c r="E3482" s="26" t="n"/>
      <c r="F3482" s="19" t="n"/>
      <c r="G3482" s="19" t="n"/>
      <c r="H3482" s="27">
        <f>IF($C3482="","",ROUND(SUMIF(账户表,$C3482,账户期初)+SUMIFS($F$5:F3482,$C$5:C3482,$C3482)-SUMIFS($G$5:G3482,$C$5:C3482,$C3482),2))</f>
        <v/>
      </c>
      <c r="I3482" s="18" t="n"/>
      <c r="J3482" s="18" t="n"/>
      <c r="K3482" s="28">
        <f>IF($B3482="","",--TEXT($B3482,"yyyymm"))</f>
        <v/>
      </c>
      <c r="L3482" s="29">
        <f>IF($D3482="","",IFERROR(INDEX(类别属性,MATCH($D3482,类别表,0)),""))</f>
        <v/>
      </c>
      <c r="M3482" s="18" t="n"/>
      <c r="N3482" s="18" t="n"/>
      <c r="O3482" s="26" t="n"/>
      <c r="P3482" s="21">
        <f>IF($C3482="","",IF(ISNA(MATCH($C3482,账户表,0)),"※这个账户不在【基础资料】的账户档案里",IF($B3482="","※没填日期，这一笔不会进任何月份的报表",IF(AND($F3482&lt;&gt;"",$G3482&lt;&gt;""),"※收入和支出不能同时填",IF(AND(N($F3482)=0,N($G3482)=0),"※收入和支出都没填",IF(OR(N($F3482)&lt;0,N($G3482)&lt;0),"※金额不能填负数，方向反了就换一列填",IF($D3482="","※没填收支类别，分类报表会漏掉这一笔",IF(ISNA(MATCH($D3482,类别表,0)),"※收支类别不在【基础资料】的清单里",IF(AND($L3482="内部转账",$M3482=""),"△内部转账要在「对方账户」写上另一头",IF(AND($L3482="内部转账",$M3482=$C3482),"※对方账户跟本账户是同一个",IF(AND($L3482&lt;&gt;"内部转账",$M3482&lt;&gt;""),"△填了对方账户，但类别不是内部转账",IF($H3482&lt;0,"△这一笔之后该账户余额成负数了，核一下",""))))))))))))</f>
        <v/>
      </c>
    </row>
    <row r="3483">
      <c r="A3483" s="17">
        <f>IF($C3483="","",COUNTA($C$5:$C3483))</f>
        <v/>
      </c>
      <c r="B3483" s="20" t="n"/>
      <c r="C3483" s="18" t="n"/>
      <c r="D3483" s="18" t="n"/>
      <c r="E3483" s="26" t="n"/>
      <c r="F3483" s="19" t="n"/>
      <c r="G3483" s="19" t="n"/>
      <c r="H3483" s="27">
        <f>IF($C3483="","",ROUND(SUMIF(账户表,$C3483,账户期初)+SUMIFS($F$5:F3483,$C$5:C3483,$C3483)-SUMIFS($G$5:G3483,$C$5:C3483,$C3483),2))</f>
        <v/>
      </c>
      <c r="I3483" s="18" t="n"/>
      <c r="J3483" s="18" t="n"/>
      <c r="K3483" s="28">
        <f>IF($B3483="","",--TEXT($B3483,"yyyymm"))</f>
        <v/>
      </c>
      <c r="L3483" s="29">
        <f>IF($D3483="","",IFERROR(INDEX(类别属性,MATCH($D3483,类别表,0)),""))</f>
        <v/>
      </c>
      <c r="M3483" s="18" t="n"/>
      <c r="N3483" s="18" t="n"/>
      <c r="O3483" s="26" t="n"/>
      <c r="P3483" s="21">
        <f>IF($C3483="","",IF(ISNA(MATCH($C3483,账户表,0)),"※这个账户不在【基础资料】的账户档案里",IF($B3483="","※没填日期，这一笔不会进任何月份的报表",IF(AND($F3483&lt;&gt;"",$G3483&lt;&gt;""),"※收入和支出不能同时填",IF(AND(N($F3483)=0,N($G3483)=0),"※收入和支出都没填",IF(OR(N($F3483)&lt;0,N($G3483)&lt;0),"※金额不能填负数，方向反了就换一列填",IF($D3483="","※没填收支类别，分类报表会漏掉这一笔",IF(ISNA(MATCH($D3483,类别表,0)),"※收支类别不在【基础资料】的清单里",IF(AND($L3483="内部转账",$M3483=""),"△内部转账要在「对方账户」写上另一头",IF(AND($L3483="内部转账",$M3483=$C3483),"※对方账户跟本账户是同一个",IF(AND($L3483&lt;&gt;"内部转账",$M3483&lt;&gt;""),"△填了对方账户，但类别不是内部转账",IF($H3483&lt;0,"△这一笔之后该账户余额成负数了，核一下",""))))))))))))</f>
        <v/>
      </c>
    </row>
    <row r="3484">
      <c r="A3484" s="17">
        <f>IF($C3484="","",COUNTA($C$5:$C3484))</f>
        <v/>
      </c>
      <c r="B3484" s="20" t="n"/>
      <c r="C3484" s="18" t="n"/>
      <c r="D3484" s="18" t="n"/>
      <c r="E3484" s="26" t="n"/>
      <c r="F3484" s="19" t="n"/>
      <c r="G3484" s="19" t="n"/>
      <c r="H3484" s="27">
        <f>IF($C3484="","",ROUND(SUMIF(账户表,$C3484,账户期初)+SUMIFS($F$5:F3484,$C$5:C3484,$C3484)-SUMIFS($G$5:G3484,$C$5:C3484,$C3484),2))</f>
        <v/>
      </c>
      <c r="I3484" s="18" t="n"/>
      <c r="J3484" s="18" t="n"/>
      <c r="K3484" s="28">
        <f>IF($B3484="","",--TEXT($B3484,"yyyymm"))</f>
        <v/>
      </c>
      <c r="L3484" s="29">
        <f>IF($D3484="","",IFERROR(INDEX(类别属性,MATCH($D3484,类别表,0)),""))</f>
        <v/>
      </c>
      <c r="M3484" s="18" t="n"/>
      <c r="N3484" s="18" t="n"/>
      <c r="O3484" s="26" t="n"/>
      <c r="P3484" s="21">
        <f>IF($C3484="","",IF(ISNA(MATCH($C3484,账户表,0)),"※这个账户不在【基础资料】的账户档案里",IF($B3484="","※没填日期，这一笔不会进任何月份的报表",IF(AND($F3484&lt;&gt;"",$G3484&lt;&gt;""),"※收入和支出不能同时填",IF(AND(N($F3484)=0,N($G3484)=0),"※收入和支出都没填",IF(OR(N($F3484)&lt;0,N($G3484)&lt;0),"※金额不能填负数，方向反了就换一列填",IF($D3484="","※没填收支类别，分类报表会漏掉这一笔",IF(ISNA(MATCH($D3484,类别表,0)),"※收支类别不在【基础资料】的清单里",IF(AND($L3484="内部转账",$M3484=""),"△内部转账要在「对方账户」写上另一头",IF(AND($L3484="内部转账",$M3484=$C3484),"※对方账户跟本账户是同一个",IF(AND($L3484&lt;&gt;"内部转账",$M3484&lt;&gt;""),"△填了对方账户，但类别不是内部转账",IF($H3484&lt;0,"△这一笔之后该账户余额成负数了，核一下",""))))))))))))</f>
        <v/>
      </c>
    </row>
    <row r="3485">
      <c r="A3485" s="17">
        <f>IF($C3485="","",COUNTA($C$5:$C3485))</f>
        <v/>
      </c>
      <c r="B3485" s="20" t="n"/>
      <c r="C3485" s="18" t="n"/>
      <c r="D3485" s="18" t="n"/>
      <c r="E3485" s="26" t="n"/>
      <c r="F3485" s="19" t="n"/>
      <c r="G3485" s="19" t="n"/>
      <c r="H3485" s="27">
        <f>IF($C3485="","",ROUND(SUMIF(账户表,$C3485,账户期初)+SUMIFS($F$5:F3485,$C$5:C3485,$C3485)-SUMIFS($G$5:G3485,$C$5:C3485,$C3485),2))</f>
        <v/>
      </c>
      <c r="I3485" s="18" t="n"/>
      <c r="J3485" s="18" t="n"/>
      <c r="K3485" s="28">
        <f>IF($B3485="","",--TEXT($B3485,"yyyymm"))</f>
        <v/>
      </c>
      <c r="L3485" s="29">
        <f>IF($D3485="","",IFERROR(INDEX(类别属性,MATCH($D3485,类别表,0)),""))</f>
        <v/>
      </c>
      <c r="M3485" s="18" t="n"/>
      <c r="N3485" s="18" t="n"/>
      <c r="O3485" s="26" t="n"/>
      <c r="P3485" s="21">
        <f>IF($C3485="","",IF(ISNA(MATCH($C3485,账户表,0)),"※这个账户不在【基础资料】的账户档案里",IF($B3485="","※没填日期，这一笔不会进任何月份的报表",IF(AND($F3485&lt;&gt;"",$G3485&lt;&gt;""),"※收入和支出不能同时填",IF(AND(N($F3485)=0,N($G3485)=0),"※收入和支出都没填",IF(OR(N($F3485)&lt;0,N($G3485)&lt;0),"※金额不能填负数，方向反了就换一列填",IF($D3485="","※没填收支类别，分类报表会漏掉这一笔",IF(ISNA(MATCH($D3485,类别表,0)),"※收支类别不在【基础资料】的清单里",IF(AND($L3485="内部转账",$M3485=""),"△内部转账要在「对方账户」写上另一头",IF(AND($L3485="内部转账",$M3485=$C3485),"※对方账户跟本账户是同一个",IF(AND($L3485&lt;&gt;"内部转账",$M3485&lt;&gt;""),"△填了对方账户，但类别不是内部转账",IF($H3485&lt;0,"△这一笔之后该账户余额成负数了，核一下",""))))))))))))</f>
        <v/>
      </c>
    </row>
    <row r="3486">
      <c r="A3486" s="17">
        <f>IF($C3486="","",COUNTA($C$5:$C3486))</f>
        <v/>
      </c>
      <c r="B3486" s="20" t="n"/>
      <c r="C3486" s="18" t="n"/>
      <c r="D3486" s="18" t="n"/>
      <c r="E3486" s="26" t="n"/>
      <c r="F3486" s="19" t="n"/>
      <c r="G3486" s="19" t="n"/>
      <c r="H3486" s="27">
        <f>IF($C3486="","",ROUND(SUMIF(账户表,$C3486,账户期初)+SUMIFS($F$5:F3486,$C$5:C3486,$C3486)-SUMIFS($G$5:G3486,$C$5:C3486,$C3486),2))</f>
        <v/>
      </c>
      <c r="I3486" s="18" t="n"/>
      <c r="J3486" s="18" t="n"/>
      <c r="K3486" s="28">
        <f>IF($B3486="","",--TEXT($B3486,"yyyymm"))</f>
        <v/>
      </c>
      <c r="L3486" s="29">
        <f>IF($D3486="","",IFERROR(INDEX(类别属性,MATCH($D3486,类别表,0)),""))</f>
        <v/>
      </c>
      <c r="M3486" s="18" t="n"/>
      <c r="N3486" s="18" t="n"/>
      <c r="O3486" s="26" t="n"/>
      <c r="P3486" s="21">
        <f>IF($C3486="","",IF(ISNA(MATCH($C3486,账户表,0)),"※这个账户不在【基础资料】的账户档案里",IF($B3486="","※没填日期，这一笔不会进任何月份的报表",IF(AND($F3486&lt;&gt;"",$G3486&lt;&gt;""),"※收入和支出不能同时填",IF(AND(N($F3486)=0,N($G3486)=0),"※收入和支出都没填",IF(OR(N($F3486)&lt;0,N($G3486)&lt;0),"※金额不能填负数，方向反了就换一列填",IF($D3486="","※没填收支类别，分类报表会漏掉这一笔",IF(ISNA(MATCH($D3486,类别表,0)),"※收支类别不在【基础资料】的清单里",IF(AND($L3486="内部转账",$M3486=""),"△内部转账要在「对方账户」写上另一头",IF(AND($L3486="内部转账",$M3486=$C3486),"※对方账户跟本账户是同一个",IF(AND($L3486&lt;&gt;"内部转账",$M3486&lt;&gt;""),"△填了对方账户，但类别不是内部转账",IF($H3486&lt;0,"△这一笔之后该账户余额成负数了，核一下",""))))))))))))</f>
        <v/>
      </c>
    </row>
    <row r="3487">
      <c r="A3487" s="17">
        <f>IF($C3487="","",COUNTA($C$5:$C3487))</f>
        <v/>
      </c>
      <c r="B3487" s="20" t="n"/>
      <c r="C3487" s="18" t="n"/>
      <c r="D3487" s="18" t="n"/>
      <c r="E3487" s="26" t="n"/>
      <c r="F3487" s="19" t="n"/>
      <c r="G3487" s="19" t="n"/>
      <c r="H3487" s="27">
        <f>IF($C3487="","",ROUND(SUMIF(账户表,$C3487,账户期初)+SUMIFS($F$5:F3487,$C$5:C3487,$C3487)-SUMIFS($G$5:G3487,$C$5:C3487,$C3487),2))</f>
        <v/>
      </c>
      <c r="I3487" s="18" t="n"/>
      <c r="J3487" s="18" t="n"/>
      <c r="K3487" s="28">
        <f>IF($B3487="","",--TEXT($B3487,"yyyymm"))</f>
        <v/>
      </c>
      <c r="L3487" s="29">
        <f>IF($D3487="","",IFERROR(INDEX(类别属性,MATCH($D3487,类别表,0)),""))</f>
        <v/>
      </c>
      <c r="M3487" s="18" t="n"/>
      <c r="N3487" s="18" t="n"/>
      <c r="O3487" s="26" t="n"/>
      <c r="P3487" s="21">
        <f>IF($C3487="","",IF(ISNA(MATCH($C3487,账户表,0)),"※这个账户不在【基础资料】的账户档案里",IF($B3487="","※没填日期，这一笔不会进任何月份的报表",IF(AND($F3487&lt;&gt;"",$G3487&lt;&gt;""),"※收入和支出不能同时填",IF(AND(N($F3487)=0,N($G3487)=0),"※收入和支出都没填",IF(OR(N($F3487)&lt;0,N($G3487)&lt;0),"※金额不能填负数，方向反了就换一列填",IF($D3487="","※没填收支类别，分类报表会漏掉这一笔",IF(ISNA(MATCH($D3487,类别表,0)),"※收支类别不在【基础资料】的清单里",IF(AND($L3487="内部转账",$M3487=""),"△内部转账要在「对方账户」写上另一头",IF(AND($L3487="内部转账",$M3487=$C3487),"※对方账户跟本账户是同一个",IF(AND($L3487&lt;&gt;"内部转账",$M3487&lt;&gt;""),"△填了对方账户，但类别不是内部转账",IF($H3487&lt;0,"△这一笔之后该账户余额成负数了，核一下",""))))))))))))</f>
        <v/>
      </c>
    </row>
    <row r="3488">
      <c r="A3488" s="17">
        <f>IF($C3488="","",COUNTA($C$5:$C3488))</f>
        <v/>
      </c>
      <c r="B3488" s="20" t="n"/>
      <c r="C3488" s="18" t="n"/>
      <c r="D3488" s="18" t="n"/>
      <c r="E3488" s="26" t="n"/>
      <c r="F3488" s="19" t="n"/>
      <c r="G3488" s="19" t="n"/>
      <c r="H3488" s="27">
        <f>IF($C3488="","",ROUND(SUMIF(账户表,$C3488,账户期初)+SUMIFS($F$5:F3488,$C$5:C3488,$C3488)-SUMIFS($G$5:G3488,$C$5:C3488,$C3488),2))</f>
        <v/>
      </c>
      <c r="I3488" s="18" t="n"/>
      <c r="J3488" s="18" t="n"/>
      <c r="K3488" s="28">
        <f>IF($B3488="","",--TEXT($B3488,"yyyymm"))</f>
        <v/>
      </c>
      <c r="L3488" s="29">
        <f>IF($D3488="","",IFERROR(INDEX(类别属性,MATCH($D3488,类别表,0)),""))</f>
        <v/>
      </c>
      <c r="M3488" s="18" t="n"/>
      <c r="N3488" s="18" t="n"/>
      <c r="O3488" s="26" t="n"/>
      <c r="P3488" s="21">
        <f>IF($C3488="","",IF(ISNA(MATCH($C3488,账户表,0)),"※这个账户不在【基础资料】的账户档案里",IF($B3488="","※没填日期，这一笔不会进任何月份的报表",IF(AND($F3488&lt;&gt;"",$G3488&lt;&gt;""),"※收入和支出不能同时填",IF(AND(N($F3488)=0,N($G3488)=0),"※收入和支出都没填",IF(OR(N($F3488)&lt;0,N($G3488)&lt;0),"※金额不能填负数，方向反了就换一列填",IF($D3488="","※没填收支类别，分类报表会漏掉这一笔",IF(ISNA(MATCH($D3488,类别表,0)),"※收支类别不在【基础资料】的清单里",IF(AND($L3488="内部转账",$M3488=""),"△内部转账要在「对方账户」写上另一头",IF(AND($L3488="内部转账",$M3488=$C3488),"※对方账户跟本账户是同一个",IF(AND($L3488&lt;&gt;"内部转账",$M3488&lt;&gt;""),"△填了对方账户，但类别不是内部转账",IF($H3488&lt;0,"△这一笔之后该账户余额成负数了，核一下",""))))))))))))</f>
        <v/>
      </c>
    </row>
    <row r="3489">
      <c r="A3489" s="17">
        <f>IF($C3489="","",COUNTA($C$5:$C3489))</f>
        <v/>
      </c>
      <c r="B3489" s="20" t="n"/>
      <c r="C3489" s="18" t="n"/>
      <c r="D3489" s="18" t="n"/>
      <c r="E3489" s="26" t="n"/>
      <c r="F3489" s="19" t="n"/>
      <c r="G3489" s="19" t="n"/>
      <c r="H3489" s="27">
        <f>IF($C3489="","",ROUND(SUMIF(账户表,$C3489,账户期初)+SUMIFS($F$5:F3489,$C$5:C3489,$C3489)-SUMIFS($G$5:G3489,$C$5:C3489,$C3489),2))</f>
        <v/>
      </c>
      <c r="I3489" s="18" t="n"/>
      <c r="J3489" s="18" t="n"/>
      <c r="K3489" s="28">
        <f>IF($B3489="","",--TEXT($B3489,"yyyymm"))</f>
        <v/>
      </c>
      <c r="L3489" s="29">
        <f>IF($D3489="","",IFERROR(INDEX(类别属性,MATCH($D3489,类别表,0)),""))</f>
        <v/>
      </c>
      <c r="M3489" s="18" t="n"/>
      <c r="N3489" s="18" t="n"/>
      <c r="O3489" s="26" t="n"/>
      <c r="P3489" s="21">
        <f>IF($C3489="","",IF(ISNA(MATCH($C3489,账户表,0)),"※这个账户不在【基础资料】的账户档案里",IF($B3489="","※没填日期，这一笔不会进任何月份的报表",IF(AND($F3489&lt;&gt;"",$G3489&lt;&gt;""),"※收入和支出不能同时填",IF(AND(N($F3489)=0,N($G3489)=0),"※收入和支出都没填",IF(OR(N($F3489)&lt;0,N($G3489)&lt;0),"※金额不能填负数，方向反了就换一列填",IF($D3489="","※没填收支类别，分类报表会漏掉这一笔",IF(ISNA(MATCH($D3489,类别表,0)),"※收支类别不在【基础资料】的清单里",IF(AND($L3489="内部转账",$M3489=""),"△内部转账要在「对方账户」写上另一头",IF(AND($L3489="内部转账",$M3489=$C3489),"※对方账户跟本账户是同一个",IF(AND($L3489&lt;&gt;"内部转账",$M3489&lt;&gt;""),"△填了对方账户，但类别不是内部转账",IF($H3489&lt;0,"△这一笔之后该账户余额成负数了，核一下",""))))))))))))</f>
        <v/>
      </c>
    </row>
    <row r="3490">
      <c r="A3490" s="17">
        <f>IF($C3490="","",COUNTA($C$5:$C3490))</f>
        <v/>
      </c>
      <c r="B3490" s="20" t="n"/>
      <c r="C3490" s="18" t="n"/>
      <c r="D3490" s="18" t="n"/>
      <c r="E3490" s="26" t="n"/>
      <c r="F3490" s="19" t="n"/>
      <c r="G3490" s="19" t="n"/>
      <c r="H3490" s="27">
        <f>IF($C3490="","",ROUND(SUMIF(账户表,$C3490,账户期初)+SUMIFS($F$5:F3490,$C$5:C3490,$C3490)-SUMIFS($G$5:G3490,$C$5:C3490,$C3490),2))</f>
        <v/>
      </c>
      <c r="I3490" s="18" t="n"/>
      <c r="J3490" s="18" t="n"/>
      <c r="K3490" s="28">
        <f>IF($B3490="","",--TEXT($B3490,"yyyymm"))</f>
        <v/>
      </c>
      <c r="L3490" s="29">
        <f>IF($D3490="","",IFERROR(INDEX(类别属性,MATCH($D3490,类别表,0)),""))</f>
        <v/>
      </c>
      <c r="M3490" s="18" t="n"/>
      <c r="N3490" s="18" t="n"/>
      <c r="O3490" s="26" t="n"/>
      <c r="P3490" s="21">
        <f>IF($C3490="","",IF(ISNA(MATCH($C3490,账户表,0)),"※这个账户不在【基础资料】的账户档案里",IF($B3490="","※没填日期，这一笔不会进任何月份的报表",IF(AND($F3490&lt;&gt;"",$G3490&lt;&gt;""),"※收入和支出不能同时填",IF(AND(N($F3490)=0,N($G3490)=0),"※收入和支出都没填",IF(OR(N($F3490)&lt;0,N($G3490)&lt;0),"※金额不能填负数，方向反了就换一列填",IF($D3490="","※没填收支类别，分类报表会漏掉这一笔",IF(ISNA(MATCH($D3490,类别表,0)),"※收支类别不在【基础资料】的清单里",IF(AND($L3490="内部转账",$M3490=""),"△内部转账要在「对方账户」写上另一头",IF(AND($L3490="内部转账",$M3490=$C3490),"※对方账户跟本账户是同一个",IF(AND($L3490&lt;&gt;"内部转账",$M3490&lt;&gt;""),"△填了对方账户，但类别不是内部转账",IF($H3490&lt;0,"△这一笔之后该账户余额成负数了，核一下",""))))))))))))</f>
        <v/>
      </c>
    </row>
    <row r="3491">
      <c r="A3491" s="17">
        <f>IF($C3491="","",COUNTA($C$5:$C3491))</f>
        <v/>
      </c>
      <c r="B3491" s="20" t="n"/>
      <c r="C3491" s="18" t="n"/>
      <c r="D3491" s="18" t="n"/>
      <c r="E3491" s="26" t="n"/>
      <c r="F3491" s="19" t="n"/>
      <c r="G3491" s="19" t="n"/>
      <c r="H3491" s="27">
        <f>IF($C3491="","",ROUND(SUMIF(账户表,$C3491,账户期初)+SUMIFS($F$5:F3491,$C$5:C3491,$C3491)-SUMIFS($G$5:G3491,$C$5:C3491,$C3491),2))</f>
        <v/>
      </c>
      <c r="I3491" s="18" t="n"/>
      <c r="J3491" s="18" t="n"/>
      <c r="K3491" s="28">
        <f>IF($B3491="","",--TEXT($B3491,"yyyymm"))</f>
        <v/>
      </c>
      <c r="L3491" s="29">
        <f>IF($D3491="","",IFERROR(INDEX(类别属性,MATCH($D3491,类别表,0)),""))</f>
        <v/>
      </c>
      <c r="M3491" s="18" t="n"/>
      <c r="N3491" s="18" t="n"/>
      <c r="O3491" s="26" t="n"/>
      <c r="P3491" s="21">
        <f>IF($C3491="","",IF(ISNA(MATCH($C3491,账户表,0)),"※这个账户不在【基础资料】的账户档案里",IF($B3491="","※没填日期，这一笔不会进任何月份的报表",IF(AND($F3491&lt;&gt;"",$G3491&lt;&gt;""),"※收入和支出不能同时填",IF(AND(N($F3491)=0,N($G3491)=0),"※收入和支出都没填",IF(OR(N($F3491)&lt;0,N($G3491)&lt;0),"※金额不能填负数，方向反了就换一列填",IF($D3491="","※没填收支类别，分类报表会漏掉这一笔",IF(ISNA(MATCH($D3491,类别表,0)),"※收支类别不在【基础资料】的清单里",IF(AND($L3491="内部转账",$M3491=""),"△内部转账要在「对方账户」写上另一头",IF(AND($L3491="内部转账",$M3491=$C3491),"※对方账户跟本账户是同一个",IF(AND($L3491&lt;&gt;"内部转账",$M3491&lt;&gt;""),"△填了对方账户，但类别不是内部转账",IF($H3491&lt;0,"△这一笔之后该账户余额成负数了，核一下",""))))))))))))</f>
        <v/>
      </c>
    </row>
    <row r="3492">
      <c r="A3492" s="17">
        <f>IF($C3492="","",COUNTA($C$5:$C3492))</f>
        <v/>
      </c>
      <c r="B3492" s="20" t="n"/>
      <c r="C3492" s="18" t="n"/>
      <c r="D3492" s="18" t="n"/>
      <c r="E3492" s="26" t="n"/>
      <c r="F3492" s="19" t="n"/>
      <c r="G3492" s="19" t="n"/>
      <c r="H3492" s="27">
        <f>IF($C3492="","",ROUND(SUMIF(账户表,$C3492,账户期初)+SUMIFS($F$5:F3492,$C$5:C3492,$C3492)-SUMIFS($G$5:G3492,$C$5:C3492,$C3492),2))</f>
        <v/>
      </c>
      <c r="I3492" s="18" t="n"/>
      <c r="J3492" s="18" t="n"/>
      <c r="K3492" s="28">
        <f>IF($B3492="","",--TEXT($B3492,"yyyymm"))</f>
        <v/>
      </c>
      <c r="L3492" s="29">
        <f>IF($D3492="","",IFERROR(INDEX(类别属性,MATCH($D3492,类别表,0)),""))</f>
        <v/>
      </c>
      <c r="M3492" s="18" t="n"/>
      <c r="N3492" s="18" t="n"/>
      <c r="O3492" s="26" t="n"/>
      <c r="P3492" s="21">
        <f>IF($C3492="","",IF(ISNA(MATCH($C3492,账户表,0)),"※这个账户不在【基础资料】的账户档案里",IF($B3492="","※没填日期，这一笔不会进任何月份的报表",IF(AND($F3492&lt;&gt;"",$G3492&lt;&gt;""),"※收入和支出不能同时填",IF(AND(N($F3492)=0,N($G3492)=0),"※收入和支出都没填",IF(OR(N($F3492)&lt;0,N($G3492)&lt;0),"※金额不能填负数，方向反了就换一列填",IF($D3492="","※没填收支类别，分类报表会漏掉这一笔",IF(ISNA(MATCH($D3492,类别表,0)),"※收支类别不在【基础资料】的清单里",IF(AND($L3492="内部转账",$M3492=""),"△内部转账要在「对方账户」写上另一头",IF(AND($L3492="内部转账",$M3492=$C3492),"※对方账户跟本账户是同一个",IF(AND($L3492&lt;&gt;"内部转账",$M3492&lt;&gt;""),"△填了对方账户，但类别不是内部转账",IF($H3492&lt;0,"△这一笔之后该账户余额成负数了，核一下",""))))))))))))</f>
        <v/>
      </c>
    </row>
    <row r="3493">
      <c r="A3493" s="17">
        <f>IF($C3493="","",COUNTA($C$5:$C3493))</f>
        <v/>
      </c>
      <c r="B3493" s="20" t="n"/>
      <c r="C3493" s="18" t="n"/>
      <c r="D3493" s="18" t="n"/>
      <c r="E3493" s="26" t="n"/>
      <c r="F3493" s="19" t="n"/>
      <c r="G3493" s="19" t="n"/>
      <c r="H3493" s="27">
        <f>IF($C3493="","",ROUND(SUMIF(账户表,$C3493,账户期初)+SUMIFS($F$5:F3493,$C$5:C3493,$C3493)-SUMIFS($G$5:G3493,$C$5:C3493,$C3493),2))</f>
        <v/>
      </c>
      <c r="I3493" s="18" t="n"/>
      <c r="J3493" s="18" t="n"/>
      <c r="K3493" s="28">
        <f>IF($B3493="","",--TEXT($B3493,"yyyymm"))</f>
        <v/>
      </c>
      <c r="L3493" s="29">
        <f>IF($D3493="","",IFERROR(INDEX(类别属性,MATCH($D3493,类别表,0)),""))</f>
        <v/>
      </c>
      <c r="M3493" s="18" t="n"/>
      <c r="N3493" s="18" t="n"/>
      <c r="O3493" s="26" t="n"/>
      <c r="P3493" s="21">
        <f>IF($C3493="","",IF(ISNA(MATCH($C3493,账户表,0)),"※这个账户不在【基础资料】的账户档案里",IF($B3493="","※没填日期，这一笔不会进任何月份的报表",IF(AND($F3493&lt;&gt;"",$G3493&lt;&gt;""),"※收入和支出不能同时填",IF(AND(N($F3493)=0,N($G3493)=0),"※收入和支出都没填",IF(OR(N($F3493)&lt;0,N($G3493)&lt;0),"※金额不能填负数，方向反了就换一列填",IF($D3493="","※没填收支类别，分类报表会漏掉这一笔",IF(ISNA(MATCH($D3493,类别表,0)),"※收支类别不在【基础资料】的清单里",IF(AND($L3493="内部转账",$M3493=""),"△内部转账要在「对方账户」写上另一头",IF(AND($L3493="内部转账",$M3493=$C3493),"※对方账户跟本账户是同一个",IF(AND($L3493&lt;&gt;"内部转账",$M3493&lt;&gt;""),"△填了对方账户，但类别不是内部转账",IF($H3493&lt;0,"△这一笔之后该账户余额成负数了，核一下",""))))))))))))</f>
        <v/>
      </c>
    </row>
    <row r="3494">
      <c r="A3494" s="17">
        <f>IF($C3494="","",COUNTA($C$5:$C3494))</f>
        <v/>
      </c>
      <c r="B3494" s="20" t="n"/>
      <c r="C3494" s="18" t="n"/>
      <c r="D3494" s="18" t="n"/>
      <c r="E3494" s="26" t="n"/>
      <c r="F3494" s="19" t="n"/>
      <c r="G3494" s="19" t="n"/>
      <c r="H3494" s="27">
        <f>IF($C3494="","",ROUND(SUMIF(账户表,$C3494,账户期初)+SUMIFS($F$5:F3494,$C$5:C3494,$C3494)-SUMIFS($G$5:G3494,$C$5:C3494,$C3494),2))</f>
        <v/>
      </c>
      <c r="I3494" s="18" t="n"/>
      <c r="J3494" s="18" t="n"/>
      <c r="K3494" s="28">
        <f>IF($B3494="","",--TEXT($B3494,"yyyymm"))</f>
        <v/>
      </c>
      <c r="L3494" s="29">
        <f>IF($D3494="","",IFERROR(INDEX(类别属性,MATCH($D3494,类别表,0)),""))</f>
        <v/>
      </c>
      <c r="M3494" s="18" t="n"/>
      <c r="N3494" s="18" t="n"/>
      <c r="O3494" s="26" t="n"/>
      <c r="P3494" s="21">
        <f>IF($C3494="","",IF(ISNA(MATCH($C3494,账户表,0)),"※这个账户不在【基础资料】的账户档案里",IF($B3494="","※没填日期，这一笔不会进任何月份的报表",IF(AND($F3494&lt;&gt;"",$G3494&lt;&gt;""),"※收入和支出不能同时填",IF(AND(N($F3494)=0,N($G3494)=0),"※收入和支出都没填",IF(OR(N($F3494)&lt;0,N($G3494)&lt;0),"※金额不能填负数，方向反了就换一列填",IF($D3494="","※没填收支类别，分类报表会漏掉这一笔",IF(ISNA(MATCH($D3494,类别表,0)),"※收支类别不在【基础资料】的清单里",IF(AND($L3494="内部转账",$M3494=""),"△内部转账要在「对方账户」写上另一头",IF(AND($L3494="内部转账",$M3494=$C3494),"※对方账户跟本账户是同一个",IF(AND($L3494&lt;&gt;"内部转账",$M3494&lt;&gt;""),"△填了对方账户，但类别不是内部转账",IF($H3494&lt;0,"△这一笔之后该账户余额成负数了，核一下",""))))))))))))</f>
        <v/>
      </c>
    </row>
    <row r="3495">
      <c r="A3495" s="17">
        <f>IF($C3495="","",COUNTA($C$5:$C3495))</f>
        <v/>
      </c>
      <c r="B3495" s="20" t="n"/>
      <c r="C3495" s="18" t="n"/>
      <c r="D3495" s="18" t="n"/>
      <c r="E3495" s="26" t="n"/>
      <c r="F3495" s="19" t="n"/>
      <c r="G3495" s="19" t="n"/>
      <c r="H3495" s="27">
        <f>IF($C3495="","",ROUND(SUMIF(账户表,$C3495,账户期初)+SUMIFS($F$5:F3495,$C$5:C3495,$C3495)-SUMIFS($G$5:G3495,$C$5:C3495,$C3495),2))</f>
        <v/>
      </c>
      <c r="I3495" s="18" t="n"/>
      <c r="J3495" s="18" t="n"/>
      <c r="K3495" s="28">
        <f>IF($B3495="","",--TEXT($B3495,"yyyymm"))</f>
        <v/>
      </c>
      <c r="L3495" s="29">
        <f>IF($D3495="","",IFERROR(INDEX(类别属性,MATCH($D3495,类别表,0)),""))</f>
        <v/>
      </c>
      <c r="M3495" s="18" t="n"/>
      <c r="N3495" s="18" t="n"/>
      <c r="O3495" s="26" t="n"/>
      <c r="P3495" s="21">
        <f>IF($C3495="","",IF(ISNA(MATCH($C3495,账户表,0)),"※这个账户不在【基础资料】的账户档案里",IF($B3495="","※没填日期，这一笔不会进任何月份的报表",IF(AND($F3495&lt;&gt;"",$G3495&lt;&gt;""),"※收入和支出不能同时填",IF(AND(N($F3495)=0,N($G3495)=0),"※收入和支出都没填",IF(OR(N($F3495)&lt;0,N($G3495)&lt;0),"※金额不能填负数，方向反了就换一列填",IF($D3495="","※没填收支类别，分类报表会漏掉这一笔",IF(ISNA(MATCH($D3495,类别表,0)),"※收支类别不在【基础资料】的清单里",IF(AND($L3495="内部转账",$M3495=""),"△内部转账要在「对方账户」写上另一头",IF(AND($L3495="内部转账",$M3495=$C3495),"※对方账户跟本账户是同一个",IF(AND($L3495&lt;&gt;"内部转账",$M3495&lt;&gt;""),"△填了对方账户，但类别不是内部转账",IF($H3495&lt;0,"△这一笔之后该账户余额成负数了，核一下",""))))))))))))</f>
        <v/>
      </c>
    </row>
    <row r="3496">
      <c r="A3496" s="17">
        <f>IF($C3496="","",COUNTA($C$5:$C3496))</f>
        <v/>
      </c>
      <c r="B3496" s="20" t="n"/>
      <c r="C3496" s="18" t="n"/>
      <c r="D3496" s="18" t="n"/>
      <c r="E3496" s="26" t="n"/>
      <c r="F3496" s="19" t="n"/>
      <c r="G3496" s="19" t="n"/>
      <c r="H3496" s="27">
        <f>IF($C3496="","",ROUND(SUMIF(账户表,$C3496,账户期初)+SUMIFS($F$5:F3496,$C$5:C3496,$C3496)-SUMIFS($G$5:G3496,$C$5:C3496,$C3496),2))</f>
        <v/>
      </c>
      <c r="I3496" s="18" t="n"/>
      <c r="J3496" s="18" t="n"/>
      <c r="K3496" s="28">
        <f>IF($B3496="","",--TEXT($B3496,"yyyymm"))</f>
        <v/>
      </c>
      <c r="L3496" s="29">
        <f>IF($D3496="","",IFERROR(INDEX(类别属性,MATCH($D3496,类别表,0)),""))</f>
        <v/>
      </c>
      <c r="M3496" s="18" t="n"/>
      <c r="N3496" s="18" t="n"/>
      <c r="O3496" s="26" t="n"/>
      <c r="P3496" s="21">
        <f>IF($C3496="","",IF(ISNA(MATCH($C3496,账户表,0)),"※这个账户不在【基础资料】的账户档案里",IF($B3496="","※没填日期，这一笔不会进任何月份的报表",IF(AND($F3496&lt;&gt;"",$G3496&lt;&gt;""),"※收入和支出不能同时填",IF(AND(N($F3496)=0,N($G3496)=0),"※收入和支出都没填",IF(OR(N($F3496)&lt;0,N($G3496)&lt;0),"※金额不能填负数，方向反了就换一列填",IF($D3496="","※没填收支类别，分类报表会漏掉这一笔",IF(ISNA(MATCH($D3496,类别表,0)),"※收支类别不在【基础资料】的清单里",IF(AND($L3496="内部转账",$M3496=""),"△内部转账要在「对方账户」写上另一头",IF(AND($L3496="内部转账",$M3496=$C3496),"※对方账户跟本账户是同一个",IF(AND($L3496&lt;&gt;"内部转账",$M3496&lt;&gt;""),"△填了对方账户，但类别不是内部转账",IF($H3496&lt;0,"△这一笔之后该账户余额成负数了，核一下",""))))))))))))</f>
        <v/>
      </c>
    </row>
    <row r="3497">
      <c r="A3497" s="17">
        <f>IF($C3497="","",COUNTA($C$5:$C3497))</f>
        <v/>
      </c>
      <c r="B3497" s="20" t="n"/>
      <c r="C3497" s="18" t="n"/>
      <c r="D3497" s="18" t="n"/>
      <c r="E3497" s="26" t="n"/>
      <c r="F3497" s="19" t="n"/>
      <c r="G3497" s="19" t="n"/>
      <c r="H3497" s="27">
        <f>IF($C3497="","",ROUND(SUMIF(账户表,$C3497,账户期初)+SUMIFS($F$5:F3497,$C$5:C3497,$C3497)-SUMIFS($G$5:G3497,$C$5:C3497,$C3497),2))</f>
        <v/>
      </c>
      <c r="I3497" s="18" t="n"/>
      <c r="J3497" s="18" t="n"/>
      <c r="K3497" s="28">
        <f>IF($B3497="","",--TEXT($B3497,"yyyymm"))</f>
        <v/>
      </c>
      <c r="L3497" s="29">
        <f>IF($D3497="","",IFERROR(INDEX(类别属性,MATCH($D3497,类别表,0)),""))</f>
        <v/>
      </c>
      <c r="M3497" s="18" t="n"/>
      <c r="N3497" s="18" t="n"/>
      <c r="O3497" s="26" t="n"/>
      <c r="P3497" s="21">
        <f>IF($C3497="","",IF(ISNA(MATCH($C3497,账户表,0)),"※这个账户不在【基础资料】的账户档案里",IF($B3497="","※没填日期，这一笔不会进任何月份的报表",IF(AND($F3497&lt;&gt;"",$G3497&lt;&gt;""),"※收入和支出不能同时填",IF(AND(N($F3497)=0,N($G3497)=0),"※收入和支出都没填",IF(OR(N($F3497)&lt;0,N($G3497)&lt;0),"※金额不能填负数，方向反了就换一列填",IF($D3497="","※没填收支类别，分类报表会漏掉这一笔",IF(ISNA(MATCH($D3497,类别表,0)),"※收支类别不在【基础资料】的清单里",IF(AND($L3497="内部转账",$M3497=""),"△内部转账要在「对方账户」写上另一头",IF(AND($L3497="内部转账",$M3497=$C3497),"※对方账户跟本账户是同一个",IF(AND($L3497&lt;&gt;"内部转账",$M3497&lt;&gt;""),"△填了对方账户，但类别不是内部转账",IF($H3497&lt;0,"△这一笔之后该账户余额成负数了，核一下",""))))))))))))</f>
        <v/>
      </c>
    </row>
    <row r="3498">
      <c r="A3498" s="17">
        <f>IF($C3498="","",COUNTA($C$5:$C3498))</f>
        <v/>
      </c>
      <c r="B3498" s="20" t="n"/>
      <c r="C3498" s="18" t="n"/>
      <c r="D3498" s="18" t="n"/>
      <c r="E3498" s="26" t="n"/>
      <c r="F3498" s="19" t="n"/>
      <c r="G3498" s="19" t="n"/>
      <c r="H3498" s="27">
        <f>IF($C3498="","",ROUND(SUMIF(账户表,$C3498,账户期初)+SUMIFS($F$5:F3498,$C$5:C3498,$C3498)-SUMIFS($G$5:G3498,$C$5:C3498,$C3498),2))</f>
        <v/>
      </c>
      <c r="I3498" s="18" t="n"/>
      <c r="J3498" s="18" t="n"/>
      <c r="K3498" s="28">
        <f>IF($B3498="","",--TEXT($B3498,"yyyymm"))</f>
        <v/>
      </c>
      <c r="L3498" s="29">
        <f>IF($D3498="","",IFERROR(INDEX(类别属性,MATCH($D3498,类别表,0)),""))</f>
        <v/>
      </c>
      <c r="M3498" s="18" t="n"/>
      <c r="N3498" s="18" t="n"/>
      <c r="O3498" s="26" t="n"/>
      <c r="P3498" s="21">
        <f>IF($C3498="","",IF(ISNA(MATCH($C3498,账户表,0)),"※这个账户不在【基础资料】的账户档案里",IF($B3498="","※没填日期，这一笔不会进任何月份的报表",IF(AND($F3498&lt;&gt;"",$G3498&lt;&gt;""),"※收入和支出不能同时填",IF(AND(N($F3498)=0,N($G3498)=0),"※收入和支出都没填",IF(OR(N($F3498)&lt;0,N($G3498)&lt;0),"※金额不能填负数，方向反了就换一列填",IF($D3498="","※没填收支类别，分类报表会漏掉这一笔",IF(ISNA(MATCH($D3498,类别表,0)),"※收支类别不在【基础资料】的清单里",IF(AND($L3498="内部转账",$M3498=""),"△内部转账要在「对方账户」写上另一头",IF(AND($L3498="内部转账",$M3498=$C3498),"※对方账户跟本账户是同一个",IF(AND($L3498&lt;&gt;"内部转账",$M3498&lt;&gt;""),"△填了对方账户，但类别不是内部转账",IF($H3498&lt;0,"△这一笔之后该账户余额成负数了，核一下",""))))))))))))</f>
        <v/>
      </c>
    </row>
    <row r="3499">
      <c r="A3499" s="17">
        <f>IF($C3499="","",COUNTA($C$5:$C3499))</f>
        <v/>
      </c>
      <c r="B3499" s="20" t="n"/>
      <c r="C3499" s="18" t="n"/>
      <c r="D3499" s="18" t="n"/>
      <c r="E3499" s="26" t="n"/>
      <c r="F3499" s="19" t="n"/>
      <c r="G3499" s="19" t="n"/>
      <c r="H3499" s="27">
        <f>IF($C3499="","",ROUND(SUMIF(账户表,$C3499,账户期初)+SUMIFS($F$5:F3499,$C$5:C3499,$C3499)-SUMIFS($G$5:G3499,$C$5:C3499,$C3499),2))</f>
        <v/>
      </c>
      <c r="I3499" s="18" t="n"/>
      <c r="J3499" s="18" t="n"/>
      <c r="K3499" s="28">
        <f>IF($B3499="","",--TEXT($B3499,"yyyymm"))</f>
        <v/>
      </c>
      <c r="L3499" s="29">
        <f>IF($D3499="","",IFERROR(INDEX(类别属性,MATCH($D3499,类别表,0)),""))</f>
        <v/>
      </c>
      <c r="M3499" s="18" t="n"/>
      <c r="N3499" s="18" t="n"/>
      <c r="O3499" s="26" t="n"/>
      <c r="P3499" s="21">
        <f>IF($C3499="","",IF(ISNA(MATCH($C3499,账户表,0)),"※这个账户不在【基础资料】的账户档案里",IF($B3499="","※没填日期，这一笔不会进任何月份的报表",IF(AND($F3499&lt;&gt;"",$G3499&lt;&gt;""),"※收入和支出不能同时填",IF(AND(N($F3499)=0,N($G3499)=0),"※收入和支出都没填",IF(OR(N($F3499)&lt;0,N($G3499)&lt;0),"※金额不能填负数，方向反了就换一列填",IF($D3499="","※没填收支类别，分类报表会漏掉这一笔",IF(ISNA(MATCH($D3499,类别表,0)),"※收支类别不在【基础资料】的清单里",IF(AND($L3499="内部转账",$M3499=""),"△内部转账要在「对方账户」写上另一头",IF(AND($L3499="内部转账",$M3499=$C3499),"※对方账户跟本账户是同一个",IF(AND($L3499&lt;&gt;"内部转账",$M3499&lt;&gt;""),"△填了对方账户，但类别不是内部转账",IF($H3499&lt;0,"△这一笔之后该账户余额成负数了，核一下",""))))))))))))</f>
        <v/>
      </c>
    </row>
    <row r="3500">
      <c r="A3500" s="17">
        <f>IF($C3500="","",COUNTA($C$5:$C3500))</f>
        <v/>
      </c>
      <c r="B3500" s="20" t="n"/>
      <c r="C3500" s="18" t="n"/>
      <c r="D3500" s="18" t="n"/>
      <c r="E3500" s="26" t="n"/>
      <c r="F3500" s="19" t="n"/>
      <c r="G3500" s="19" t="n"/>
      <c r="H3500" s="27">
        <f>IF($C3500="","",ROUND(SUMIF(账户表,$C3500,账户期初)+SUMIFS($F$5:F3500,$C$5:C3500,$C3500)-SUMIFS($G$5:G3500,$C$5:C3500,$C3500),2))</f>
        <v/>
      </c>
      <c r="I3500" s="18" t="n"/>
      <c r="J3500" s="18" t="n"/>
      <c r="K3500" s="28">
        <f>IF($B3500="","",--TEXT($B3500,"yyyymm"))</f>
        <v/>
      </c>
      <c r="L3500" s="29">
        <f>IF($D3500="","",IFERROR(INDEX(类别属性,MATCH($D3500,类别表,0)),""))</f>
        <v/>
      </c>
      <c r="M3500" s="18" t="n"/>
      <c r="N3500" s="18" t="n"/>
      <c r="O3500" s="26" t="n"/>
      <c r="P3500" s="21">
        <f>IF($C3500="","",IF(ISNA(MATCH($C3500,账户表,0)),"※这个账户不在【基础资料】的账户档案里",IF($B3500="","※没填日期，这一笔不会进任何月份的报表",IF(AND($F3500&lt;&gt;"",$G3500&lt;&gt;""),"※收入和支出不能同时填",IF(AND(N($F3500)=0,N($G3500)=0),"※收入和支出都没填",IF(OR(N($F3500)&lt;0,N($G3500)&lt;0),"※金额不能填负数，方向反了就换一列填",IF($D3500="","※没填收支类别，分类报表会漏掉这一笔",IF(ISNA(MATCH($D3500,类别表,0)),"※收支类别不在【基础资料】的清单里",IF(AND($L3500="内部转账",$M3500=""),"△内部转账要在「对方账户」写上另一头",IF(AND($L3500="内部转账",$M3500=$C3500),"※对方账户跟本账户是同一个",IF(AND($L3500&lt;&gt;"内部转账",$M3500&lt;&gt;""),"△填了对方账户，但类别不是内部转账",IF($H3500&lt;0,"△这一笔之后该账户余额成负数了，核一下",""))))))))))))</f>
        <v/>
      </c>
    </row>
    <row r="3501">
      <c r="A3501" s="17">
        <f>IF($C3501="","",COUNTA($C$5:$C3501))</f>
        <v/>
      </c>
      <c r="B3501" s="20" t="n"/>
      <c r="C3501" s="18" t="n"/>
      <c r="D3501" s="18" t="n"/>
      <c r="E3501" s="26" t="n"/>
      <c r="F3501" s="19" t="n"/>
      <c r="G3501" s="19" t="n"/>
      <c r="H3501" s="27">
        <f>IF($C3501="","",ROUND(SUMIF(账户表,$C3501,账户期初)+SUMIFS($F$5:F3501,$C$5:C3501,$C3501)-SUMIFS($G$5:G3501,$C$5:C3501,$C3501),2))</f>
        <v/>
      </c>
      <c r="I3501" s="18" t="n"/>
      <c r="J3501" s="18" t="n"/>
      <c r="K3501" s="28">
        <f>IF($B3501="","",--TEXT($B3501,"yyyymm"))</f>
        <v/>
      </c>
      <c r="L3501" s="29">
        <f>IF($D3501="","",IFERROR(INDEX(类别属性,MATCH($D3501,类别表,0)),""))</f>
        <v/>
      </c>
      <c r="M3501" s="18" t="n"/>
      <c r="N3501" s="18" t="n"/>
      <c r="O3501" s="26" t="n"/>
      <c r="P3501" s="21">
        <f>IF($C3501="","",IF(ISNA(MATCH($C3501,账户表,0)),"※这个账户不在【基础资料】的账户档案里",IF($B3501="","※没填日期，这一笔不会进任何月份的报表",IF(AND($F3501&lt;&gt;"",$G3501&lt;&gt;""),"※收入和支出不能同时填",IF(AND(N($F3501)=0,N($G3501)=0),"※收入和支出都没填",IF(OR(N($F3501)&lt;0,N($G3501)&lt;0),"※金额不能填负数，方向反了就换一列填",IF($D3501="","※没填收支类别，分类报表会漏掉这一笔",IF(ISNA(MATCH($D3501,类别表,0)),"※收支类别不在【基础资料】的清单里",IF(AND($L3501="内部转账",$M3501=""),"△内部转账要在「对方账户」写上另一头",IF(AND($L3501="内部转账",$M3501=$C3501),"※对方账户跟本账户是同一个",IF(AND($L3501&lt;&gt;"内部转账",$M3501&lt;&gt;""),"△填了对方账户，但类别不是内部转账",IF($H3501&lt;0,"△这一笔之后该账户余额成负数了，核一下",""))))))))))))</f>
        <v/>
      </c>
    </row>
    <row r="3502">
      <c r="A3502" s="17">
        <f>IF($C3502="","",COUNTA($C$5:$C3502))</f>
        <v/>
      </c>
      <c r="B3502" s="20" t="n"/>
      <c r="C3502" s="18" t="n"/>
      <c r="D3502" s="18" t="n"/>
      <c r="E3502" s="26" t="n"/>
      <c r="F3502" s="19" t="n"/>
      <c r="G3502" s="19" t="n"/>
      <c r="H3502" s="27">
        <f>IF($C3502="","",ROUND(SUMIF(账户表,$C3502,账户期初)+SUMIFS($F$5:F3502,$C$5:C3502,$C3502)-SUMIFS($G$5:G3502,$C$5:C3502,$C3502),2))</f>
        <v/>
      </c>
      <c r="I3502" s="18" t="n"/>
      <c r="J3502" s="18" t="n"/>
      <c r="K3502" s="28">
        <f>IF($B3502="","",--TEXT($B3502,"yyyymm"))</f>
        <v/>
      </c>
      <c r="L3502" s="29">
        <f>IF($D3502="","",IFERROR(INDEX(类别属性,MATCH($D3502,类别表,0)),""))</f>
        <v/>
      </c>
      <c r="M3502" s="18" t="n"/>
      <c r="N3502" s="18" t="n"/>
      <c r="O3502" s="26" t="n"/>
      <c r="P3502" s="21">
        <f>IF($C3502="","",IF(ISNA(MATCH($C3502,账户表,0)),"※这个账户不在【基础资料】的账户档案里",IF($B3502="","※没填日期，这一笔不会进任何月份的报表",IF(AND($F3502&lt;&gt;"",$G3502&lt;&gt;""),"※收入和支出不能同时填",IF(AND(N($F3502)=0,N($G3502)=0),"※收入和支出都没填",IF(OR(N($F3502)&lt;0,N($G3502)&lt;0),"※金额不能填负数，方向反了就换一列填",IF($D3502="","※没填收支类别，分类报表会漏掉这一笔",IF(ISNA(MATCH($D3502,类别表,0)),"※收支类别不在【基础资料】的清单里",IF(AND($L3502="内部转账",$M3502=""),"△内部转账要在「对方账户」写上另一头",IF(AND($L3502="内部转账",$M3502=$C3502),"※对方账户跟本账户是同一个",IF(AND($L3502&lt;&gt;"内部转账",$M3502&lt;&gt;""),"△填了对方账户，但类别不是内部转账",IF($H3502&lt;0,"△这一笔之后该账户余额成负数了，核一下",""))))))))))))</f>
        <v/>
      </c>
    </row>
    <row r="3503">
      <c r="A3503" s="17">
        <f>IF($C3503="","",COUNTA($C$5:$C3503))</f>
        <v/>
      </c>
      <c r="B3503" s="20" t="n"/>
      <c r="C3503" s="18" t="n"/>
      <c r="D3503" s="18" t="n"/>
      <c r="E3503" s="26" t="n"/>
      <c r="F3503" s="19" t="n"/>
      <c r="G3503" s="19" t="n"/>
      <c r="H3503" s="27">
        <f>IF($C3503="","",ROUND(SUMIF(账户表,$C3503,账户期初)+SUMIFS($F$5:F3503,$C$5:C3503,$C3503)-SUMIFS($G$5:G3503,$C$5:C3503,$C3503),2))</f>
        <v/>
      </c>
      <c r="I3503" s="18" t="n"/>
      <c r="J3503" s="18" t="n"/>
      <c r="K3503" s="28">
        <f>IF($B3503="","",--TEXT($B3503,"yyyymm"))</f>
        <v/>
      </c>
      <c r="L3503" s="29">
        <f>IF($D3503="","",IFERROR(INDEX(类别属性,MATCH($D3503,类别表,0)),""))</f>
        <v/>
      </c>
      <c r="M3503" s="18" t="n"/>
      <c r="N3503" s="18" t="n"/>
      <c r="O3503" s="26" t="n"/>
      <c r="P3503" s="21">
        <f>IF($C3503="","",IF(ISNA(MATCH($C3503,账户表,0)),"※这个账户不在【基础资料】的账户档案里",IF($B3503="","※没填日期，这一笔不会进任何月份的报表",IF(AND($F3503&lt;&gt;"",$G3503&lt;&gt;""),"※收入和支出不能同时填",IF(AND(N($F3503)=0,N($G3503)=0),"※收入和支出都没填",IF(OR(N($F3503)&lt;0,N($G3503)&lt;0),"※金额不能填负数，方向反了就换一列填",IF($D3503="","※没填收支类别，分类报表会漏掉这一笔",IF(ISNA(MATCH($D3503,类别表,0)),"※收支类别不在【基础资料】的清单里",IF(AND($L3503="内部转账",$M3503=""),"△内部转账要在「对方账户」写上另一头",IF(AND($L3503="内部转账",$M3503=$C3503),"※对方账户跟本账户是同一个",IF(AND($L3503&lt;&gt;"内部转账",$M3503&lt;&gt;""),"△填了对方账户，但类别不是内部转账",IF($H3503&lt;0,"△这一笔之后该账户余额成负数了，核一下",""))))))))))))</f>
        <v/>
      </c>
    </row>
    <row r="3504">
      <c r="A3504" s="17">
        <f>IF($C3504="","",COUNTA($C$5:$C3504))</f>
        <v/>
      </c>
      <c r="B3504" s="20" t="n"/>
      <c r="C3504" s="18" t="n"/>
      <c r="D3504" s="18" t="n"/>
      <c r="E3504" s="26" t="n"/>
      <c r="F3504" s="19" t="n"/>
      <c r="G3504" s="19" t="n"/>
      <c r="H3504" s="27">
        <f>IF($C3504="","",ROUND(SUMIF(账户表,$C3504,账户期初)+SUMIFS($F$5:F3504,$C$5:C3504,$C3504)-SUMIFS($G$5:G3504,$C$5:C3504,$C3504),2))</f>
        <v/>
      </c>
      <c r="I3504" s="18" t="n"/>
      <c r="J3504" s="18" t="n"/>
      <c r="K3504" s="28">
        <f>IF($B3504="","",--TEXT($B3504,"yyyymm"))</f>
        <v/>
      </c>
      <c r="L3504" s="29">
        <f>IF($D3504="","",IFERROR(INDEX(类别属性,MATCH($D3504,类别表,0)),""))</f>
        <v/>
      </c>
      <c r="M3504" s="18" t="n"/>
      <c r="N3504" s="18" t="n"/>
      <c r="O3504" s="26" t="n"/>
      <c r="P3504" s="21">
        <f>IF($C3504="","",IF(ISNA(MATCH($C3504,账户表,0)),"※这个账户不在【基础资料】的账户档案里",IF($B3504="","※没填日期，这一笔不会进任何月份的报表",IF(AND($F3504&lt;&gt;"",$G3504&lt;&gt;""),"※收入和支出不能同时填",IF(AND(N($F3504)=0,N($G3504)=0),"※收入和支出都没填",IF(OR(N($F3504)&lt;0,N($G3504)&lt;0),"※金额不能填负数，方向反了就换一列填",IF($D3504="","※没填收支类别，分类报表会漏掉这一笔",IF(ISNA(MATCH($D3504,类别表,0)),"※收支类别不在【基础资料】的清单里",IF(AND($L3504="内部转账",$M3504=""),"△内部转账要在「对方账户」写上另一头",IF(AND($L3504="内部转账",$M3504=$C3504),"※对方账户跟本账户是同一个",IF(AND($L3504&lt;&gt;"内部转账",$M3504&lt;&gt;""),"△填了对方账户，但类别不是内部转账",IF($H3504&lt;0,"△这一笔之后该账户余额成负数了，核一下",""))))))))))))</f>
        <v/>
      </c>
    </row>
    <row r="3505">
      <c r="A3505" s="17">
        <f>IF($C3505="","",COUNTA($C$5:$C3505))</f>
        <v/>
      </c>
      <c r="B3505" s="20" t="n"/>
      <c r="C3505" s="18" t="n"/>
      <c r="D3505" s="18" t="n"/>
      <c r="E3505" s="26" t="n"/>
      <c r="F3505" s="19" t="n"/>
      <c r="G3505" s="19" t="n"/>
      <c r="H3505" s="27">
        <f>IF($C3505="","",ROUND(SUMIF(账户表,$C3505,账户期初)+SUMIFS($F$5:F3505,$C$5:C3505,$C3505)-SUMIFS($G$5:G3505,$C$5:C3505,$C3505),2))</f>
        <v/>
      </c>
      <c r="I3505" s="18" t="n"/>
      <c r="J3505" s="18" t="n"/>
      <c r="K3505" s="28">
        <f>IF($B3505="","",--TEXT($B3505,"yyyymm"))</f>
        <v/>
      </c>
      <c r="L3505" s="29">
        <f>IF($D3505="","",IFERROR(INDEX(类别属性,MATCH($D3505,类别表,0)),""))</f>
        <v/>
      </c>
      <c r="M3505" s="18" t="n"/>
      <c r="N3505" s="18" t="n"/>
      <c r="O3505" s="26" t="n"/>
      <c r="P3505" s="21">
        <f>IF($C3505="","",IF(ISNA(MATCH($C3505,账户表,0)),"※这个账户不在【基础资料】的账户档案里",IF($B3505="","※没填日期，这一笔不会进任何月份的报表",IF(AND($F3505&lt;&gt;"",$G3505&lt;&gt;""),"※收入和支出不能同时填",IF(AND(N($F3505)=0,N($G3505)=0),"※收入和支出都没填",IF(OR(N($F3505)&lt;0,N($G3505)&lt;0),"※金额不能填负数，方向反了就换一列填",IF($D3505="","※没填收支类别，分类报表会漏掉这一笔",IF(ISNA(MATCH($D3505,类别表,0)),"※收支类别不在【基础资料】的清单里",IF(AND($L3505="内部转账",$M3505=""),"△内部转账要在「对方账户」写上另一头",IF(AND($L3505="内部转账",$M3505=$C3505),"※对方账户跟本账户是同一个",IF(AND($L3505&lt;&gt;"内部转账",$M3505&lt;&gt;""),"△填了对方账户，但类别不是内部转账",IF($H3505&lt;0,"△这一笔之后该账户余额成负数了，核一下",""))))))))))))</f>
        <v/>
      </c>
    </row>
    <row r="3506">
      <c r="A3506" s="17">
        <f>IF($C3506="","",COUNTA($C$5:$C3506))</f>
        <v/>
      </c>
      <c r="B3506" s="20" t="n"/>
      <c r="C3506" s="18" t="n"/>
      <c r="D3506" s="18" t="n"/>
      <c r="E3506" s="26" t="n"/>
      <c r="F3506" s="19" t="n"/>
      <c r="G3506" s="19" t="n"/>
      <c r="H3506" s="27">
        <f>IF($C3506="","",ROUND(SUMIF(账户表,$C3506,账户期初)+SUMIFS($F$5:F3506,$C$5:C3506,$C3506)-SUMIFS($G$5:G3506,$C$5:C3506,$C3506),2))</f>
        <v/>
      </c>
      <c r="I3506" s="18" t="n"/>
      <c r="J3506" s="18" t="n"/>
      <c r="K3506" s="28">
        <f>IF($B3506="","",--TEXT($B3506,"yyyymm"))</f>
        <v/>
      </c>
      <c r="L3506" s="29">
        <f>IF($D3506="","",IFERROR(INDEX(类别属性,MATCH($D3506,类别表,0)),""))</f>
        <v/>
      </c>
      <c r="M3506" s="18" t="n"/>
      <c r="N3506" s="18" t="n"/>
      <c r="O3506" s="26" t="n"/>
      <c r="P3506" s="21">
        <f>IF($C3506="","",IF(ISNA(MATCH($C3506,账户表,0)),"※这个账户不在【基础资料】的账户档案里",IF($B3506="","※没填日期，这一笔不会进任何月份的报表",IF(AND($F3506&lt;&gt;"",$G3506&lt;&gt;""),"※收入和支出不能同时填",IF(AND(N($F3506)=0,N($G3506)=0),"※收入和支出都没填",IF(OR(N($F3506)&lt;0,N($G3506)&lt;0),"※金额不能填负数，方向反了就换一列填",IF($D3506="","※没填收支类别，分类报表会漏掉这一笔",IF(ISNA(MATCH($D3506,类别表,0)),"※收支类别不在【基础资料】的清单里",IF(AND($L3506="内部转账",$M3506=""),"△内部转账要在「对方账户」写上另一头",IF(AND($L3506="内部转账",$M3506=$C3506),"※对方账户跟本账户是同一个",IF(AND($L3506&lt;&gt;"内部转账",$M3506&lt;&gt;""),"△填了对方账户，但类别不是内部转账",IF($H3506&lt;0,"△这一笔之后该账户余额成负数了，核一下",""))))))))))))</f>
        <v/>
      </c>
    </row>
    <row r="3507">
      <c r="A3507" s="17">
        <f>IF($C3507="","",COUNTA($C$5:$C3507))</f>
        <v/>
      </c>
      <c r="B3507" s="20" t="n"/>
      <c r="C3507" s="18" t="n"/>
      <c r="D3507" s="18" t="n"/>
      <c r="E3507" s="26" t="n"/>
      <c r="F3507" s="19" t="n"/>
      <c r="G3507" s="19" t="n"/>
      <c r="H3507" s="27">
        <f>IF($C3507="","",ROUND(SUMIF(账户表,$C3507,账户期初)+SUMIFS($F$5:F3507,$C$5:C3507,$C3507)-SUMIFS($G$5:G3507,$C$5:C3507,$C3507),2))</f>
        <v/>
      </c>
      <c r="I3507" s="18" t="n"/>
      <c r="J3507" s="18" t="n"/>
      <c r="K3507" s="28">
        <f>IF($B3507="","",--TEXT($B3507,"yyyymm"))</f>
        <v/>
      </c>
      <c r="L3507" s="29">
        <f>IF($D3507="","",IFERROR(INDEX(类别属性,MATCH($D3507,类别表,0)),""))</f>
        <v/>
      </c>
      <c r="M3507" s="18" t="n"/>
      <c r="N3507" s="18" t="n"/>
      <c r="O3507" s="26" t="n"/>
      <c r="P3507" s="21">
        <f>IF($C3507="","",IF(ISNA(MATCH($C3507,账户表,0)),"※这个账户不在【基础资料】的账户档案里",IF($B3507="","※没填日期，这一笔不会进任何月份的报表",IF(AND($F3507&lt;&gt;"",$G3507&lt;&gt;""),"※收入和支出不能同时填",IF(AND(N($F3507)=0,N($G3507)=0),"※收入和支出都没填",IF(OR(N($F3507)&lt;0,N($G3507)&lt;0),"※金额不能填负数，方向反了就换一列填",IF($D3507="","※没填收支类别，分类报表会漏掉这一笔",IF(ISNA(MATCH($D3507,类别表,0)),"※收支类别不在【基础资料】的清单里",IF(AND($L3507="内部转账",$M3507=""),"△内部转账要在「对方账户」写上另一头",IF(AND($L3507="内部转账",$M3507=$C3507),"※对方账户跟本账户是同一个",IF(AND($L3507&lt;&gt;"内部转账",$M3507&lt;&gt;""),"△填了对方账户，但类别不是内部转账",IF($H3507&lt;0,"△这一笔之后该账户余额成负数了，核一下",""))))))))))))</f>
        <v/>
      </c>
    </row>
    <row r="3508">
      <c r="A3508" s="17">
        <f>IF($C3508="","",COUNTA($C$5:$C3508))</f>
        <v/>
      </c>
      <c r="B3508" s="20" t="n"/>
      <c r="C3508" s="18" t="n"/>
      <c r="D3508" s="18" t="n"/>
      <c r="E3508" s="26" t="n"/>
      <c r="F3508" s="19" t="n"/>
      <c r="G3508" s="19" t="n"/>
      <c r="H3508" s="27">
        <f>IF($C3508="","",ROUND(SUMIF(账户表,$C3508,账户期初)+SUMIFS($F$5:F3508,$C$5:C3508,$C3508)-SUMIFS($G$5:G3508,$C$5:C3508,$C3508),2))</f>
        <v/>
      </c>
      <c r="I3508" s="18" t="n"/>
      <c r="J3508" s="18" t="n"/>
      <c r="K3508" s="28">
        <f>IF($B3508="","",--TEXT($B3508,"yyyymm"))</f>
        <v/>
      </c>
      <c r="L3508" s="29">
        <f>IF($D3508="","",IFERROR(INDEX(类别属性,MATCH($D3508,类别表,0)),""))</f>
        <v/>
      </c>
      <c r="M3508" s="18" t="n"/>
      <c r="N3508" s="18" t="n"/>
      <c r="O3508" s="26" t="n"/>
      <c r="P3508" s="21">
        <f>IF($C3508="","",IF(ISNA(MATCH($C3508,账户表,0)),"※这个账户不在【基础资料】的账户档案里",IF($B3508="","※没填日期，这一笔不会进任何月份的报表",IF(AND($F3508&lt;&gt;"",$G3508&lt;&gt;""),"※收入和支出不能同时填",IF(AND(N($F3508)=0,N($G3508)=0),"※收入和支出都没填",IF(OR(N($F3508)&lt;0,N($G3508)&lt;0),"※金额不能填负数，方向反了就换一列填",IF($D3508="","※没填收支类别，分类报表会漏掉这一笔",IF(ISNA(MATCH($D3508,类别表,0)),"※收支类别不在【基础资料】的清单里",IF(AND($L3508="内部转账",$M3508=""),"△内部转账要在「对方账户」写上另一头",IF(AND($L3508="内部转账",$M3508=$C3508),"※对方账户跟本账户是同一个",IF(AND($L3508&lt;&gt;"内部转账",$M3508&lt;&gt;""),"△填了对方账户，但类别不是内部转账",IF($H3508&lt;0,"△这一笔之后该账户余额成负数了，核一下",""))))))))))))</f>
        <v/>
      </c>
    </row>
    <row r="3509">
      <c r="A3509" s="17">
        <f>IF($C3509="","",COUNTA($C$5:$C3509))</f>
        <v/>
      </c>
      <c r="B3509" s="20" t="n"/>
      <c r="C3509" s="18" t="n"/>
      <c r="D3509" s="18" t="n"/>
      <c r="E3509" s="26" t="n"/>
      <c r="F3509" s="19" t="n"/>
      <c r="G3509" s="19" t="n"/>
      <c r="H3509" s="27">
        <f>IF($C3509="","",ROUND(SUMIF(账户表,$C3509,账户期初)+SUMIFS($F$5:F3509,$C$5:C3509,$C3509)-SUMIFS($G$5:G3509,$C$5:C3509,$C3509),2))</f>
        <v/>
      </c>
      <c r="I3509" s="18" t="n"/>
      <c r="J3509" s="18" t="n"/>
      <c r="K3509" s="28">
        <f>IF($B3509="","",--TEXT($B3509,"yyyymm"))</f>
        <v/>
      </c>
      <c r="L3509" s="29">
        <f>IF($D3509="","",IFERROR(INDEX(类别属性,MATCH($D3509,类别表,0)),""))</f>
        <v/>
      </c>
      <c r="M3509" s="18" t="n"/>
      <c r="N3509" s="18" t="n"/>
      <c r="O3509" s="26" t="n"/>
      <c r="P3509" s="21">
        <f>IF($C3509="","",IF(ISNA(MATCH($C3509,账户表,0)),"※这个账户不在【基础资料】的账户档案里",IF($B3509="","※没填日期，这一笔不会进任何月份的报表",IF(AND($F3509&lt;&gt;"",$G3509&lt;&gt;""),"※收入和支出不能同时填",IF(AND(N($F3509)=0,N($G3509)=0),"※收入和支出都没填",IF(OR(N($F3509)&lt;0,N($G3509)&lt;0),"※金额不能填负数，方向反了就换一列填",IF($D3509="","※没填收支类别，分类报表会漏掉这一笔",IF(ISNA(MATCH($D3509,类别表,0)),"※收支类别不在【基础资料】的清单里",IF(AND($L3509="内部转账",$M3509=""),"△内部转账要在「对方账户」写上另一头",IF(AND($L3509="内部转账",$M3509=$C3509),"※对方账户跟本账户是同一个",IF(AND($L3509&lt;&gt;"内部转账",$M3509&lt;&gt;""),"△填了对方账户，但类别不是内部转账",IF($H3509&lt;0,"△这一笔之后该账户余额成负数了，核一下",""))))))))))))</f>
        <v/>
      </c>
    </row>
    <row r="3510">
      <c r="A3510" s="17">
        <f>IF($C3510="","",COUNTA($C$5:$C3510))</f>
        <v/>
      </c>
      <c r="B3510" s="20" t="n"/>
      <c r="C3510" s="18" t="n"/>
      <c r="D3510" s="18" t="n"/>
      <c r="E3510" s="26" t="n"/>
      <c r="F3510" s="19" t="n"/>
      <c r="G3510" s="19" t="n"/>
      <c r="H3510" s="27">
        <f>IF($C3510="","",ROUND(SUMIF(账户表,$C3510,账户期初)+SUMIFS($F$5:F3510,$C$5:C3510,$C3510)-SUMIFS($G$5:G3510,$C$5:C3510,$C3510),2))</f>
        <v/>
      </c>
      <c r="I3510" s="18" t="n"/>
      <c r="J3510" s="18" t="n"/>
      <c r="K3510" s="28">
        <f>IF($B3510="","",--TEXT($B3510,"yyyymm"))</f>
        <v/>
      </c>
      <c r="L3510" s="29">
        <f>IF($D3510="","",IFERROR(INDEX(类别属性,MATCH($D3510,类别表,0)),""))</f>
        <v/>
      </c>
      <c r="M3510" s="18" t="n"/>
      <c r="N3510" s="18" t="n"/>
      <c r="O3510" s="26" t="n"/>
      <c r="P3510" s="21">
        <f>IF($C3510="","",IF(ISNA(MATCH($C3510,账户表,0)),"※这个账户不在【基础资料】的账户档案里",IF($B3510="","※没填日期，这一笔不会进任何月份的报表",IF(AND($F3510&lt;&gt;"",$G3510&lt;&gt;""),"※收入和支出不能同时填",IF(AND(N($F3510)=0,N($G3510)=0),"※收入和支出都没填",IF(OR(N($F3510)&lt;0,N($G3510)&lt;0),"※金额不能填负数，方向反了就换一列填",IF($D3510="","※没填收支类别，分类报表会漏掉这一笔",IF(ISNA(MATCH($D3510,类别表,0)),"※收支类别不在【基础资料】的清单里",IF(AND($L3510="内部转账",$M3510=""),"△内部转账要在「对方账户」写上另一头",IF(AND($L3510="内部转账",$M3510=$C3510),"※对方账户跟本账户是同一个",IF(AND($L3510&lt;&gt;"内部转账",$M3510&lt;&gt;""),"△填了对方账户，但类别不是内部转账",IF($H3510&lt;0,"△这一笔之后该账户余额成负数了，核一下",""))))))))))))</f>
        <v/>
      </c>
    </row>
    <row r="3511">
      <c r="A3511" s="17">
        <f>IF($C3511="","",COUNTA($C$5:$C3511))</f>
        <v/>
      </c>
      <c r="B3511" s="20" t="n"/>
      <c r="C3511" s="18" t="n"/>
      <c r="D3511" s="18" t="n"/>
      <c r="E3511" s="26" t="n"/>
      <c r="F3511" s="19" t="n"/>
      <c r="G3511" s="19" t="n"/>
      <c r="H3511" s="27">
        <f>IF($C3511="","",ROUND(SUMIF(账户表,$C3511,账户期初)+SUMIFS($F$5:F3511,$C$5:C3511,$C3511)-SUMIFS($G$5:G3511,$C$5:C3511,$C3511),2))</f>
        <v/>
      </c>
      <c r="I3511" s="18" t="n"/>
      <c r="J3511" s="18" t="n"/>
      <c r="K3511" s="28">
        <f>IF($B3511="","",--TEXT($B3511,"yyyymm"))</f>
        <v/>
      </c>
      <c r="L3511" s="29">
        <f>IF($D3511="","",IFERROR(INDEX(类别属性,MATCH($D3511,类别表,0)),""))</f>
        <v/>
      </c>
      <c r="M3511" s="18" t="n"/>
      <c r="N3511" s="18" t="n"/>
      <c r="O3511" s="26" t="n"/>
      <c r="P3511" s="21">
        <f>IF($C3511="","",IF(ISNA(MATCH($C3511,账户表,0)),"※这个账户不在【基础资料】的账户档案里",IF($B3511="","※没填日期，这一笔不会进任何月份的报表",IF(AND($F3511&lt;&gt;"",$G3511&lt;&gt;""),"※收入和支出不能同时填",IF(AND(N($F3511)=0,N($G3511)=0),"※收入和支出都没填",IF(OR(N($F3511)&lt;0,N($G3511)&lt;0),"※金额不能填负数，方向反了就换一列填",IF($D3511="","※没填收支类别，分类报表会漏掉这一笔",IF(ISNA(MATCH($D3511,类别表,0)),"※收支类别不在【基础资料】的清单里",IF(AND($L3511="内部转账",$M3511=""),"△内部转账要在「对方账户」写上另一头",IF(AND($L3511="内部转账",$M3511=$C3511),"※对方账户跟本账户是同一个",IF(AND($L3511&lt;&gt;"内部转账",$M3511&lt;&gt;""),"△填了对方账户，但类别不是内部转账",IF($H3511&lt;0,"△这一笔之后该账户余额成负数了，核一下",""))))))))))))</f>
        <v/>
      </c>
    </row>
    <row r="3512">
      <c r="A3512" s="17">
        <f>IF($C3512="","",COUNTA($C$5:$C3512))</f>
        <v/>
      </c>
      <c r="B3512" s="20" t="n"/>
      <c r="C3512" s="18" t="n"/>
      <c r="D3512" s="18" t="n"/>
      <c r="E3512" s="26" t="n"/>
      <c r="F3512" s="19" t="n"/>
      <c r="G3512" s="19" t="n"/>
      <c r="H3512" s="27">
        <f>IF($C3512="","",ROUND(SUMIF(账户表,$C3512,账户期初)+SUMIFS($F$5:F3512,$C$5:C3512,$C3512)-SUMIFS($G$5:G3512,$C$5:C3512,$C3512),2))</f>
        <v/>
      </c>
      <c r="I3512" s="18" t="n"/>
      <c r="J3512" s="18" t="n"/>
      <c r="K3512" s="28">
        <f>IF($B3512="","",--TEXT($B3512,"yyyymm"))</f>
        <v/>
      </c>
      <c r="L3512" s="29">
        <f>IF($D3512="","",IFERROR(INDEX(类别属性,MATCH($D3512,类别表,0)),""))</f>
        <v/>
      </c>
      <c r="M3512" s="18" t="n"/>
      <c r="N3512" s="18" t="n"/>
      <c r="O3512" s="26" t="n"/>
      <c r="P3512" s="21">
        <f>IF($C3512="","",IF(ISNA(MATCH($C3512,账户表,0)),"※这个账户不在【基础资料】的账户档案里",IF($B3512="","※没填日期，这一笔不会进任何月份的报表",IF(AND($F3512&lt;&gt;"",$G3512&lt;&gt;""),"※收入和支出不能同时填",IF(AND(N($F3512)=0,N($G3512)=0),"※收入和支出都没填",IF(OR(N($F3512)&lt;0,N($G3512)&lt;0),"※金额不能填负数，方向反了就换一列填",IF($D3512="","※没填收支类别，分类报表会漏掉这一笔",IF(ISNA(MATCH($D3512,类别表,0)),"※收支类别不在【基础资料】的清单里",IF(AND($L3512="内部转账",$M3512=""),"△内部转账要在「对方账户」写上另一头",IF(AND($L3512="内部转账",$M3512=$C3512),"※对方账户跟本账户是同一个",IF(AND($L3512&lt;&gt;"内部转账",$M3512&lt;&gt;""),"△填了对方账户，但类别不是内部转账",IF($H3512&lt;0,"△这一笔之后该账户余额成负数了，核一下",""))))))))))))</f>
        <v/>
      </c>
    </row>
    <row r="3513">
      <c r="A3513" s="17">
        <f>IF($C3513="","",COUNTA($C$5:$C3513))</f>
        <v/>
      </c>
      <c r="B3513" s="20" t="n"/>
      <c r="C3513" s="18" t="n"/>
      <c r="D3513" s="18" t="n"/>
      <c r="E3513" s="26" t="n"/>
      <c r="F3513" s="19" t="n"/>
      <c r="G3513" s="19" t="n"/>
      <c r="H3513" s="27">
        <f>IF($C3513="","",ROUND(SUMIF(账户表,$C3513,账户期初)+SUMIFS($F$5:F3513,$C$5:C3513,$C3513)-SUMIFS($G$5:G3513,$C$5:C3513,$C3513),2))</f>
        <v/>
      </c>
      <c r="I3513" s="18" t="n"/>
      <c r="J3513" s="18" t="n"/>
      <c r="K3513" s="28">
        <f>IF($B3513="","",--TEXT($B3513,"yyyymm"))</f>
        <v/>
      </c>
      <c r="L3513" s="29">
        <f>IF($D3513="","",IFERROR(INDEX(类别属性,MATCH($D3513,类别表,0)),""))</f>
        <v/>
      </c>
      <c r="M3513" s="18" t="n"/>
      <c r="N3513" s="18" t="n"/>
      <c r="O3513" s="26" t="n"/>
      <c r="P3513" s="21">
        <f>IF($C3513="","",IF(ISNA(MATCH($C3513,账户表,0)),"※这个账户不在【基础资料】的账户档案里",IF($B3513="","※没填日期，这一笔不会进任何月份的报表",IF(AND($F3513&lt;&gt;"",$G3513&lt;&gt;""),"※收入和支出不能同时填",IF(AND(N($F3513)=0,N($G3513)=0),"※收入和支出都没填",IF(OR(N($F3513)&lt;0,N($G3513)&lt;0),"※金额不能填负数，方向反了就换一列填",IF($D3513="","※没填收支类别，分类报表会漏掉这一笔",IF(ISNA(MATCH($D3513,类别表,0)),"※收支类别不在【基础资料】的清单里",IF(AND($L3513="内部转账",$M3513=""),"△内部转账要在「对方账户」写上另一头",IF(AND($L3513="内部转账",$M3513=$C3513),"※对方账户跟本账户是同一个",IF(AND($L3513&lt;&gt;"内部转账",$M3513&lt;&gt;""),"△填了对方账户，但类别不是内部转账",IF($H3513&lt;0,"△这一笔之后该账户余额成负数了，核一下",""))))))))))))</f>
        <v/>
      </c>
    </row>
    <row r="3514">
      <c r="A3514" s="17">
        <f>IF($C3514="","",COUNTA($C$5:$C3514))</f>
        <v/>
      </c>
      <c r="B3514" s="20" t="n"/>
      <c r="C3514" s="18" t="n"/>
      <c r="D3514" s="18" t="n"/>
      <c r="E3514" s="26" t="n"/>
      <c r="F3514" s="19" t="n"/>
      <c r="G3514" s="19" t="n"/>
      <c r="H3514" s="27">
        <f>IF($C3514="","",ROUND(SUMIF(账户表,$C3514,账户期初)+SUMIFS($F$5:F3514,$C$5:C3514,$C3514)-SUMIFS($G$5:G3514,$C$5:C3514,$C3514),2))</f>
        <v/>
      </c>
      <c r="I3514" s="18" t="n"/>
      <c r="J3514" s="18" t="n"/>
      <c r="K3514" s="28">
        <f>IF($B3514="","",--TEXT($B3514,"yyyymm"))</f>
        <v/>
      </c>
      <c r="L3514" s="29">
        <f>IF($D3514="","",IFERROR(INDEX(类别属性,MATCH($D3514,类别表,0)),""))</f>
        <v/>
      </c>
      <c r="M3514" s="18" t="n"/>
      <c r="N3514" s="18" t="n"/>
      <c r="O3514" s="26" t="n"/>
      <c r="P3514" s="21">
        <f>IF($C3514="","",IF(ISNA(MATCH($C3514,账户表,0)),"※这个账户不在【基础资料】的账户档案里",IF($B3514="","※没填日期，这一笔不会进任何月份的报表",IF(AND($F3514&lt;&gt;"",$G3514&lt;&gt;""),"※收入和支出不能同时填",IF(AND(N($F3514)=0,N($G3514)=0),"※收入和支出都没填",IF(OR(N($F3514)&lt;0,N($G3514)&lt;0),"※金额不能填负数，方向反了就换一列填",IF($D3514="","※没填收支类别，分类报表会漏掉这一笔",IF(ISNA(MATCH($D3514,类别表,0)),"※收支类别不在【基础资料】的清单里",IF(AND($L3514="内部转账",$M3514=""),"△内部转账要在「对方账户」写上另一头",IF(AND($L3514="内部转账",$M3514=$C3514),"※对方账户跟本账户是同一个",IF(AND($L3514&lt;&gt;"内部转账",$M3514&lt;&gt;""),"△填了对方账户，但类别不是内部转账",IF($H3514&lt;0,"△这一笔之后该账户余额成负数了，核一下",""))))))))))))</f>
        <v/>
      </c>
    </row>
    <row r="3515">
      <c r="A3515" s="17">
        <f>IF($C3515="","",COUNTA($C$5:$C3515))</f>
        <v/>
      </c>
      <c r="B3515" s="20" t="n"/>
      <c r="C3515" s="18" t="n"/>
      <c r="D3515" s="18" t="n"/>
      <c r="E3515" s="26" t="n"/>
      <c r="F3515" s="19" t="n"/>
      <c r="G3515" s="19" t="n"/>
      <c r="H3515" s="27">
        <f>IF($C3515="","",ROUND(SUMIF(账户表,$C3515,账户期初)+SUMIFS($F$5:F3515,$C$5:C3515,$C3515)-SUMIFS($G$5:G3515,$C$5:C3515,$C3515),2))</f>
        <v/>
      </c>
      <c r="I3515" s="18" t="n"/>
      <c r="J3515" s="18" t="n"/>
      <c r="K3515" s="28">
        <f>IF($B3515="","",--TEXT($B3515,"yyyymm"))</f>
        <v/>
      </c>
      <c r="L3515" s="29">
        <f>IF($D3515="","",IFERROR(INDEX(类别属性,MATCH($D3515,类别表,0)),""))</f>
        <v/>
      </c>
      <c r="M3515" s="18" t="n"/>
      <c r="N3515" s="18" t="n"/>
      <c r="O3515" s="26" t="n"/>
      <c r="P3515" s="21">
        <f>IF($C3515="","",IF(ISNA(MATCH($C3515,账户表,0)),"※这个账户不在【基础资料】的账户档案里",IF($B3515="","※没填日期，这一笔不会进任何月份的报表",IF(AND($F3515&lt;&gt;"",$G3515&lt;&gt;""),"※收入和支出不能同时填",IF(AND(N($F3515)=0,N($G3515)=0),"※收入和支出都没填",IF(OR(N($F3515)&lt;0,N($G3515)&lt;0),"※金额不能填负数，方向反了就换一列填",IF($D3515="","※没填收支类别，分类报表会漏掉这一笔",IF(ISNA(MATCH($D3515,类别表,0)),"※收支类别不在【基础资料】的清单里",IF(AND($L3515="内部转账",$M3515=""),"△内部转账要在「对方账户」写上另一头",IF(AND($L3515="内部转账",$M3515=$C3515),"※对方账户跟本账户是同一个",IF(AND($L3515&lt;&gt;"内部转账",$M3515&lt;&gt;""),"△填了对方账户，但类别不是内部转账",IF($H3515&lt;0,"△这一笔之后该账户余额成负数了，核一下",""))))))))))))</f>
        <v/>
      </c>
    </row>
    <row r="3516">
      <c r="A3516" s="17">
        <f>IF($C3516="","",COUNTA($C$5:$C3516))</f>
        <v/>
      </c>
      <c r="B3516" s="20" t="n"/>
      <c r="C3516" s="18" t="n"/>
      <c r="D3516" s="18" t="n"/>
      <c r="E3516" s="26" t="n"/>
      <c r="F3516" s="19" t="n"/>
      <c r="G3516" s="19" t="n"/>
      <c r="H3516" s="27">
        <f>IF($C3516="","",ROUND(SUMIF(账户表,$C3516,账户期初)+SUMIFS($F$5:F3516,$C$5:C3516,$C3516)-SUMIFS($G$5:G3516,$C$5:C3516,$C3516),2))</f>
        <v/>
      </c>
      <c r="I3516" s="18" t="n"/>
      <c r="J3516" s="18" t="n"/>
      <c r="K3516" s="28">
        <f>IF($B3516="","",--TEXT($B3516,"yyyymm"))</f>
        <v/>
      </c>
      <c r="L3516" s="29">
        <f>IF($D3516="","",IFERROR(INDEX(类别属性,MATCH($D3516,类别表,0)),""))</f>
        <v/>
      </c>
      <c r="M3516" s="18" t="n"/>
      <c r="N3516" s="18" t="n"/>
      <c r="O3516" s="26" t="n"/>
      <c r="P3516" s="21">
        <f>IF($C3516="","",IF(ISNA(MATCH($C3516,账户表,0)),"※这个账户不在【基础资料】的账户档案里",IF($B3516="","※没填日期，这一笔不会进任何月份的报表",IF(AND($F3516&lt;&gt;"",$G3516&lt;&gt;""),"※收入和支出不能同时填",IF(AND(N($F3516)=0,N($G3516)=0),"※收入和支出都没填",IF(OR(N($F3516)&lt;0,N($G3516)&lt;0),"※金额不能填负数，方向反了就换一列填",IF($D3516="","※没填收支类别，分类报表会漏掉这一笔",IF(ISNA(MATCH($D3516,类别表,0)),"※收支类别不在【基础资料】的清单里",IF(AND($L3516="内部转账",$M3516=""),"△内部转账要在「对方账户」写上另一头",IF(AND($L3516="内部转账",$M3516=$C3516),"※对方账户跟本账户是同一个",IF(AND($L3516&lt;&gt;"内部转账",$M3516&lt;&gt;""),"△填了对方账户，但类别不是内部转账",IF($H3516&lt;0,"△这一笔之后该账户余额成负数了，核一下",""))))))))))))</f>
        <v/>
      </c>
    </row>
    <row r="3517">
      <c r="A3517" s="17">
        <f>IF($C3517="","",COUNTA($C$5:$C3517))</f>
        <v/>
      </c>
      <c r="B3517" s="20" t="n"/>
      <c r="C3517" s="18" t="n"/>
      <c r="D3517" s="18" t="n"/>
      <c r="E3517" s="26" t="n"/>
      <c r="F3517" s="19" t="n"/>
      <c r="G3517" s="19" t="n"/>
      <c r="H3517" s="27">
        <f>IF($C3517="","",ROUND(SUMIF(账户表,$C3517,账户期初)+SUMIFS($F$5:F3517,$C$5:C3517,$C3517)-SUMIFS($G$5:G3517,$C$5:C3517,$C3517),2))</f>
        <v/>
      </c>
      <c r="I3517" s="18" t="n"/>
      <c r="J3517" s="18" t="n"/>
      <c r="K3517" s="28">
        <f>IF($B3517="","",--TEXT($B3517,"yyyymm"))</f>
        <v/>
      </c>
      <c r="L3517" s="29">
        <f>IF($D3517="","",IFERROR(INDEX(类别属性,MATCH($D3517,类别表,0)),""))</f>
        <v/>
      </c>
      <c r="M3517" s="18" t="n"/>
      <c r="N3517" s="18" t="n"/>
      <c r="O3517" s="26" t="n"/>
      <c r="P3517" s="21">
        <f>IF($C3517="","",IF(ISNA(MATCH($C3517,账户表,0)),"※这个账户不在【基础资料】的账户档案里",IF($B3517="","※没填日期，这一笔不会进任何月份的报表",IF(AND($F3517&lt;&gt;"",$G3517&lt;&gt;""),"※收入和支出不能同时填",IF(AND(N($F3517)=0,N($G3517)=0),"※收入和支出都没填",IF(OR(N($F3517)&lt;0,N($G3517)&lt;0),"※金额不能填负数，方向反了就换一列填",IF($D3517="","※没填收支类别，分类报表会漏掉这一笔",IF(ISNA(MATCH($D3517,类别表,0)),"※收支类别不在【基础资料】的清单里",IF(AND($L3517="内部转账",$M3517=""),"△内部转账要在「对方账户」写上另一头",IF(AND($L3517="内部转账",$M3517=$C3517),"※对方账户跟本账户是同一个",IF(AND($L3517&lt;&gt;"内部转账",$M3517&lt;&gt;""),"△填了对方账户，但类别不是内部转账",IF($H3517&lt;0,"△这一笔之后该账户余额成负数了，核一下",""))))))))))))</f>
        <v/>
      </c>
    </row>
    <row r="3518">
      <c r="A3518" s="17">
        <f>IF($C3518="","",COUNTA($C$5:$C3518))</f>
        <v/>
      </c>
      <c r="B3518" s="20" t="n"/>
      <c r="C3518" s="18" t="n"/>
      <c r="D3518" s="18" t="n"/>
      <c r="E3518" s="26" t="n"/>
      <c r="F3518" s="19" t="n"/>
      <c r="G3518" s="19" t="n"/>
      <c r="H3518" s="27">
        <f>IF($C3518="","",ROUND(SUMIF(账户表,$C3518,账户期初)+SUMIFS($F$5:F3518,$C$5:C3518,$C3518)-SUMIFS($G$5:G3518,$C$5:C3518,$C3518),2))</f>
        <v/>
      </c>
      <c r="I3518" s="18" t="n"/>
      <c r="J3518" s="18" t="n"/>
      <c r="K3518" s="28">
        <f>IF($B3518="","",--TEXT($B3518,"yyyymm"))</f>
        <v/>
      </c>
      <c r="L3518" s="29">
        <f>IF($D3518="","",IFERROR(INDEX(类别属性,MATCH($D3518,类别表,0)),""))</f>
        <v/>
      </c>
      <c r="M3518" s="18" t="n"/>
      <c r="N3518" s="18" t="n"/>
      <c r="O3518" s="26" t="n"/>
      <c r="P3518" s="21">
        <f>IF($C3518="","",IF(ISNA(MATCH($C3518,账户表,0)),"※这个账户不在【基础资料】的账户档案里",IF($B3518="","※没填日期，这一笔不会进任何月份的报表",IF(AND($F3518&lt;&gt;"",$G3518&lt;&gt;""),"※收入和支出不能同时填",IF(AND(N($F3518)=0,N($G3518)=0),"※收入和支出都没填",IF(OR(N($F3518)&lt;0,N($G3518)&lt;0),"※金额不能填负数，方向反了就换一列填",IF($D3518="","※没填收支类别，分类报表会漏掉这一笔",IF(ISNA(MATCH($D3518,类别表,0)),"※收支类别不在【基础资料】的清单里",IF(AND($L3518="内部转账",$M3518=""),"△内部转账要在「对方账户」写上另一头",IF(AND($L3518="内部转账",$M3518=$C3518),"※对方账户跟本账户是同一个",IF(AND($L3518&lt;&gt;"内部转账",$M3518&lt;&gt;""),"△填了对方账户，但类别不是内部转账",IF($H3518&lt;0,"△这一笔之后该账户余额成负数了，核一下",""))))))))))))</f>
        <v/>
      </c>
    </row>
    <row r="3519">
      <c r="A3519" s="17">
        <f>IF($C3519="","",COUNTA($C$5:$C3519))</f>
        <v/>
      </c>
      <c r="B3519" s="20" t="n"/>
      <c r="C3519" s="18" t="n"/>
      <c r="D3519" s="18" t="n"/>
      <c r="E3519" s="26" t="n"/>
      <c r="F3519" s="19" t="n"/>
      <c r="G3519" s="19" t="n"/>
      <c r="H3519" s="27">
        <f>IF($C3519="","",ROUND(SUMIF(账户表,$C3519,账户期初)+SUMIFS($F$5:F3519,$C$5:C3519,$C3519)-SUMIFS($G$5:G3519,$C$5:C3519,$C3519),2))</f>
        <v/>
      </c>
      <c r="I3519" s="18" t="n"/>
      <c r="J3519" s="18" t="n"/>
      <c r="K3519" s="28">
        <f>IF($B3519="","",--TEXT($B3519,"yyyymm"))</f>
        <v/>
      </c>
      <c r="L3519" s="29">
        <f>IF($D3519="","",IFERROR(INDEX(类别属性,MATCH($D3519,类别表,0)),""))</f>
        <v/>
      </c>
      <c r="M3519" s="18" t="n"/>
      <c r="N3519" s="18" t="n"/>
      <c r="O3519" s="26" t="n"/>
      <c r="P3519" s="21">
        <f>IF($C3519="","",IF(ISNA(MATCH($C3519,账户表,0)),"※这个账户不在【基础资料】的账户档案里",IF($B3519="","※没填日期，这一笔不会进任何月份的报表",IF(AND($F3519&lt;&gt;"",$G3519&lt;&gt;""),"※收入和支出不能同时填",IF(AND(N($F3519)=0,N($G3519)=0),"※收入和支出都没填",IF(OR(N($F3519)&lt;0,N($G3519)&lt;0),"※金额不能填负数，方向反了就换一列填",IF($D3519="","※没填收支类别，分类报表会漏掉这一笔",IF(ISNA(MATCH($D3519,类别表,0)),"※收支类别不在【基础资料】的清单里",IF(AND($L3519="内部转账",$M3519=""),"△内部转账要在「对方账户」写上另一头",IF(AND($L3519="内部转账",$M3519=$C3519),"※对方账户跟本账户是同一个",IF(AND($L3519&lt;&gt;"内部转账",$M3519&lt;&gt;""),"△填了对方账户，但类别不是内部转账",IF($H3519&lt;0,"△这一笔之后该账户余额成负数了，核一下",""))))))))))))</f>
        <v/>
      </c>
    </row>
    <row r="3520">
      <c r="A3520" s="17">
        <f>IF($C3520="","",COUNTA($C$5:$C3520))</f>
        <v/>
      </c>
      <c r="B3520" s="20" t="n"/>
      <c r="C3520" s="18" t="n"/>
      <c r="D3520" s="18" t="n"/>
      <c r="E3520" s="26" t="n"/>
      <c r="F3520" s="19" t="n"/>
      <c r="G3520" s="19" t="n"/>
      <c r="H3520" s="27">
        <f>IF($C3520="","",ROUND(SUMIF(账户表,$C3520,账户期初)+SUMIFS($F$5:F3520,$C$5:C3520,$C3520)-SUMIFS($G$5:G3520,$C$5:C3520,$C3520),2))</f>
        <v/>
      </c>
      <c r="I3520" s="18" t="n"/>
      <c r="J3520" s="18" t="n"/>
      <c r="K3520" s="28">
        <f>IF($B3520="","",--TEXT($B3520,"yyyymm"))</f>
        <v/>
      </c>
      <c r="L3520" s="29">
        <f>IF($D3520="","",IFERROR(INDEX(类别属性,MATCH($D3520,类别表,0)),""))</f>
        <v/>
      </c>
      <c r="M3520" s="18" t="n"/>
      <c r="N3520" s="18" t="n"/>
      <c r="O3520" s="26" t="n"/>
      <c r="P3520" s="21">
        <f>IF($C3520="","",IF(ISNA(MATCH($C3520,账户表,0)),"※这个账户不在【基础资料】的账户档案里",IF($B3520="","※没填日期，这一笔不会进任何月份的报表",IF(AND($F3520&lt;&gt;"",$G3520&lt;&gt;""),"※收入和支出不能同时填",IF(AND(N($F3520)=0,N($G3520)=0),"※收入和支出都没填",IF(OR(N($F3520)&lt;0,N($G3520)&lt;0),"※金额不能填负数，方向反了就换一列填",IF($D3520="","※没填收支类别，分类报表会漏掉这一笔",IF(ISNA(MATCH($D3520,类别表,0)),"※收支类别不在【基础资料】的清单里",IF(AND($L3520="内部转账",$M3520=""),"△内部转账要在「对方账户」写上另一头",IF(AND($L3520="内部转账",$M3520=$C3520),"※对方账户跟本账户是同一个",IF(AND($L3520&lt;&gt;"内部转账",$M3520&lt;&gt;""),"△填了对方账户，但类别不是内部转账",IF($H3520&lt;0,"△这一笔之后该账户余额成负数了，核一下",""))))))))))))</f>
        <v/>
      </c>
    </row>
    <row r="3521">
      <c r="A3521" s="17">
        <f>IF($C3521="","",COUNTA($C$5:$C3521))</f>
        <v/>
      </c>
      <c r="B3521" s="20" t="n"/>
      <c r="C3521" s="18" t="n"/>
      <c r="D3521" s="18" t="n"/>
      <c r="E3521" s="26" t="n"/>
      <c r="F3521" s="19" t="n"/>
      <c r="G3521" s="19" t="n"/>
      <c r="H3521" s="27">
        <f>IF($C3521="","",ROUND(SUMIF(账户表,$C3521,账户期初)+SUMIFS($F$5:F3521,$C$5:C3521,$C3521)-SUMIFS($G$5:G3521,$C$5:C3521,$C3521),2))</f>
        <v/>
      </c>
      <c r="I3521" s="18" t="n"/>
      <c r="J3521" s="18" t="n"/>
      <c r="K3521" s="28">
        <f>IF($B3521="","",--TEXT($B3521,"yyyymm"))</f>
        <v/>
      </c>
      <c r="L3521" s="29">
        <f>IF($D3521="","",IFERROR(INDEX(类别属性,MATCH($D3521,类别表,0)),""))</f>
        <v/>
      </c>
      <c r="M3521" s="18" t="n"/>
      <c r="N3521" s="18" t="n"/>
      <c r="O3521" s="26" t="n"/>
      <c r="P3521" s="21">
        <f>IF($C3521="","",IF(ISNA(MATCH($C3521,账户表,0)),"※这个账户不在【基础资料】的账户档案里",IF($B3521="","※没填日期，这一笔不会进任何月份的报表",IF(AND($F3521&lt;&gt;"",$G3521&lt;&gt;""),"※收入和支出不能同时填",IF(AND(N($F3521)=0,N($G3521)=0),"※收入和支出都没填",IF(OR(N($F3521)&lt;0,N($G3521)&lt;0),"※金额不能填负数，方向反了就换一列填",IF($D3521="","※没填收支类别，分类报表会漏掉这一笔",IF(ISNA(MATCH($D3521,类别表,0)),"※收支类别不在【基础资料】的清单里",IF(AND($L3521="内部转账",$M3521=""),"△内部转账要在「对方账户」写上另一头",IF(AND($L3521="内部转账",$M3521=$C3521),"※对方账户跟本账户是同一个",IF(AND($L3521&lt;&gt;"内部转账",$M3521&lt;&gt;""),"△填了对方账户，但类别不是内部转账",IF($H3521&lt;0,"△这一笔之后该账户余额成负数了，核一下",""))))))))))))</f>
        <v/>
      </c>
    </row>
    <row r="3522">
      <c r="A3522" s="17">
        <f>IF($C3522="","",COUNTA($C$5:$C3522))</f>
        <v/>
      </c>
      <c r="B3522" s="20" t="n"/>
      <c r="C3522" s="18" t="n"/>
      <c r="D3522" s="18" t="n"/>
      <c r="E3522" s="26" t="n"/>
      <c r="F3522" s="19" t="n"/>
      <c r="G3522" s="19" t="n"/>
      <c r="H3522" s="27">
        <f>IF($C3522="","",ROUND(SUMIF(账户表,$C3522,账户期初)+SUMIFS($F$5:F3522,$C$5:C3522,$C3522)-SUMIFS($G$5:G3522,$C$5:C3522,$C3522),2))</f>
        <v/>
      </c>
      <c r="I3522" s="18" t="n"/>
      <c r="J3522" s="18" t="n"/>
      <c r="K3522" s="28">
        <f>IF($B3522="","",--TEXT($B3522,"yyyymm"))</f>
        <v/>
      </c>
      <c r="L3522" s="29">
        <f>IF($D3522="","",IFERROR(INDEX(类别属性,MATCH($D3522,类别表,0)),""))</f>
        <v/>
      </c>
      <c r="M3522" s="18" t="n"/>
      <c r="N3522" s="18" t="n"/>
      <c r="O3522" s="26" t="n"/>
      <c r="P3522" s="21">
        <f>IF($C3522="","",IF(ISNA(MATCH($C3522,账户表,0)),"※这个账户不在【基础资料】的账户档案里",IF($B3522="","※没填日期，这一笔不会进任何月份的报表",IF(AND($F3522&lt;&gt;"",$G3522&lt;&gt;""),"※收入和支出不能同时填",IF(AND(N($F3522)=0,N($G3522)=0),"※收入和支出都没填",IF(OR(N($F3522)&lt;0,N($G3522)&lt;0),"※金额不能填负数，方向反了就换一列填",IF($D3522="","※没填收支类别，分类报表会漏掉这一笔",IF(ISNA(MATCH($D3522,类别表,0)),"※收支类别不在【基础资料】的清单里",IF(AND($L3522="内部转账",$M3522=""),"△内部转账要在「对方账户」写上另一头",IF(AND($L3522="内部转账",$M3522=$C3522),"※对方账户跟本账户是同一个",IF(AND($L3522&lt;&gt;"内部转账",$M3522&lt;&gt;""),"△填了对方账户，但类别不是内部转账",IF($H3522&lt;0,"△这一笔之后该账户余额成负数了，核一下",""))))))))))))</f>
        <v/>
      </c>
    </row>
    <row r="3523">
      <c r="A3523" s="17">
        <f>IF($C3523="","",COUNTA($C$5:$C3523))</f>
        <v/>
      </c>
      <c r="B3523" s="20" t="n"/>
      <c r="C3523" s="18" t="n"/>
      <c r="D3523" s="18" t="n"/>
      <c r="E3523" s="26" t="n"/>
      <c r="F3523" s="19" t="n"/>
      <c r="G3523" s="19" t="n"/>
      <c r="H3523" s="27">
        <f>IF($C3523="","",ROUND(SUMIF(账户表,$C3523,账户期初)+SUMIFS($F$5:F3523,$C$5:C3523,$C3523)-SUMIFS($G$5:G3523,$C$5:C3523,$C3523),2))</f>
        <v/>
      </c>
      <c r="I3523" s="18" t="n"/>
      <c r="J3523" s="18" t="n"/>
      <c r="K3523" s="28">
        <f>IF($B3523="","",--TEXT($B3523,"yyyymm"))</f>
        <v/>
      </c>
      <c r="L3523" s="29">
        <f>IF($D3523="","",IFERROR(INDEX(类别属性,MATCH($D3523,类别表,0)),""))</f>
        <v/>
      </c>
      <c r="M3523" s="18" t="n"/>
      <c r="N3523" s="18" t="n"/>
      <c r="O3523" s="26" t="n"/>
      <c r="P3523" s="21">
        <f>IF($C3523="","",IF(ISNA(MATCH($C3523,账户表,0)),"※这个账户不在【基础资料】的账户档案里",IF($B3523="","※没填日期，这一笔不会进任何月份的报表",IF(AND($F3523&lt;&gt;"",$G3523&lt;&gt;""),"※收入和支出不能同时填",IF(AND(N($F3523)=0,N($G3523)=0),"※收入和支出都没填",IF(OR(N($F3523)&lt;0,N($G3523)&lt;0),"※金额不能填负数，方向反了就换一列填",IF($D3523="","※没填收支类别，分类报表会漏掉这一笔",IF(ISNA(MATCH($D3523,类别表,0)),"※收支类别不在【基础资料】的清单里",IF(AND($L3523="内部转账",$M3523=""),"△内部转账要在「对方账户」写上另一头",IF(AND($L3523="内部转账",$M3523=$C3523),"※对方账户跟本账户是同一个",IF(AND($L3523&lt;&gt;"内部转账",$M3523&lt;&gt;""),"△填了对方账户，但类别不是内部转账",IF($H3523&lt;0,"△这一笔之后该账户余额成负数了，核一下",""))))))))))))</f>
        <v/>
      </c>
    </row>
    <row r="3524">
      <c r="A3524" s="17">
        <f>IF($C3524="","",COUNTA($C$5:$C3524))</f>
        <v/>
      </c>
      <c r="B3524" s="20" t="n"/>
      <c r="C3524" s="18" t="n"/>
      <c r="D3524" s="18" t="n"/>
      <c r="E3524" s="26" t="n"/>
      <c r="F3524" s="19" t="n"/>
      <c r="G3524" s="19" t="n"/>
      <c r="H3524" s="27">
        <f>IF($C3524="","",ROUND(SUMIF(账户表,$C3524,账户期初)+SUMIFS($F$5:F3524,$C$5:C3524,$C3524)-SUMIFS($G$5:G3524,$C$5:C3524,$C3524),2))</f>
        <v/>
      </c>
      <c r="I3524" s="18" t="n"/>
      <c r="J3524" s="18" t="n"/>
      <c r="K3524" s="28">
        <f>IF($B3524="","",--TEXT($B3524,"yyyymm"))</f>
        <v/>
      </c>
      <c r="L3524" s="29">
        <f>IF($D3524="","",IFERROR(INDEX(类别属性,MATCH($D3524,类别表,0)),""))</f>
        <v/>
      </c>
      <c r="M3524" s="18" t="n"/>
      <c r="N3524" s="18" t="n"/>
      <c r="O3524" s="26" t="n"/>
      <c r="P3524" s="21">
        <f>IF($C3524="","",IF(ISNA(MATCH($C3524,账户表,0)),"※这个账户不在【基础资料】的账户档案里",IF($B3524="","※没填日期，这一笔不会进任何月份的报表",IF(AND($F3524&lt;&gt;"",$G3524&lt;&gt;""),"※收入和支出不能同时填",IF(AND(N($F3524)=0,N($G3524)=0),"※收入和支出都没填",IF(OR(N($F3524)&lt;0,N($G3524)&lt;0),"※金额不能填负数，方向反了就换一列填",IF($D3524="","※没填收支类别，分类报表会漏掉这一笔",IF(ISNA(MATCH($D3524,类别表,0)),"※收支类别不在【基础资料】的清单里",IF(AND($L3524="内部转账",$M3524=""),"△内部转账要在「对方账户」写上另一头",IF(AND($L3524="内部转账",$M3524=$C3524),"※对方账户跟本账户是同一个",IF(AND($L3524&lt;&gt;"内部转账",$M3524&lt;&gt;""),"△填了对方账户，但类别不是内部转账",IF($H3524&lt;0,"△这一笔之后该账户余额成负数了，核一下",""))))))))))))</f>
        <v/>
      </c>
    </row>
    <row r="3525">
      <c r="A3525" s="17">
        <f>IF($C3525="","",COUNTA($C$5:$C3525))</f>
        <v/>
      </c>
      <c r="B3525" s="20" t="n"/>
      <c r="C3525" s="18" t="n"/>
      <c r="D3525" s="18" t="n"/>
      <c r="E3525" s="26" t="n"/>
      <c r="F3525" s="19" t="n"/>
      <c r="G3525" s="19" t="n"/>
      <c r="H3525" s="27">
        <f>IF($C3525="","",ROUND(SUMIF(账户表,$C3525,账户期初)+SUMIFS($F$5:F3525,$C$5:C3525,$C3525)-SUMIFS($G$5:G3525,$C$5:C3525,$C3525),2))</f>
        <v/>
      </c>
      <c r="I3525" s="18" t="n"/>
      <c r="J3525" s="18" t="n"/>
      <c r="K3525" s="28">
        <f>IF($B3525="","",--TEXT($B3525,"yyyymm"))</f>
        <v/>
      </c>
      <c r="L3525" s="29">
        <f>IF($D3525="","",IFERROR(INDEX(类别属性,MATCH($D3525,类别表,0)),""))</f>
        <v/>
      </c>
      <c r="M3525" s="18" t="n"/>
      <c r="N3525" s="18" t="n"/>
      <c r="O3525" s="26" t="n"/>
      <c r="P3525" s="21">
        <f>IF($C3525="","",IF(ISNA(MATCH($C3525,账户表,0)),"※这个账户不在【基础资料】的账户档案里",IF($B3525="","※没填日期，这一笔不会进任何月份的报表",IF(AND($F3525&lt;&gt;"",$G3525&lt;&gt;""),"※收入和支出不能同时填",IF(AND(N($F3525)=0,N($G3525)=0),"※收入和支出都没填",IF(OR(N($F3525)&lt;0,N($G3525)&lt;0),"※金额不能填负数，方向反了就换一列填",IF($D3525="","※没填收支类别，分类报表会漏掉这一笔",IF(ISNA(MATCH($D3525,类别表,0)),"※收支类别不在【基础资料】的清单里",IF(AND($L3525="内部转账",$M3525=""),"△内部转账要在「对方账户」写上另一头",IF(AND($L3525="内部转账",$M3525=$C3525),"※对方账户跟本账户是同一个",IF(AND($L3525&lt;&gt;"内部转账",$M3525&lt;&gt;""),"△填了对方账户，但类别不是内部转账",IF($H3525&lt;0,"△这一笔之后该账户余额成负数了，核一下",""))))))))))))</f>
        <v/>
      </c>
    </row>
    <row r="3526">
      <c r="A3526" s="17">
        <f>IF($C3526="","",COUNTA($C$5:$C3526))</f>
        <v/>
      </c>
      <c r="B3526" s="20" t="n"/>
      <c r="C3526" s="18" t="n"/>
      <c r="D3526" s="18" t="n"/>
      <c r="E3526" s="26" t="n"/>
      <c r="F3526" s="19" t="n"/>
      <c r="G3526" s="19" t="n"/>
      <c r="H3526" s="27">
        <f>IF($C3526="","",ROUND(SUMIF(账户表,$C3526,账户期初)+SUMIFS($F$5:F3526,$C$5:C3526,$C3526)-SUMIFS($G$5:G3526,$C$5:C3526,$C3526),2))</f>
        <v/>
      </c>
      <c r="I3526" s="18" t="n"/>
      <c r="J3526" s="18" t="n"/>
      <c r="K3526" s="28">
        <f>IF($B3526="","",--TEXT($B3526,"yyyymm"))</f>
        <v/>
      </c>
      <c r="L3526" s="29">
        <f>IF($D3526="","",IFERROR(INDEX(类别属性,MATCH($D3526,类别表,0)),""))</f>
        <v/>
      </c>
      <c r="M3526" s="18" t="n"/>
      <c r="N3526" s="18" t="n"/>
      <c r="O3526" s="26" t="n"/>
      <c r="P3526" s="21">
        <f>IF($C3526="","",IF(ISNA(MATCH($C3526,账户表,0)),"※这个账户不在【基础资料】的账户档案里",IF($B3526="","※没填日期，这一笔不会进任何月份的报表",IF(AND($F3526&lt;&gt;"",$G3526&lt;&gt;""),"※收入和支出不能同时填",IF(AND(N($F3526)=0,N($G3526)=0),"※收入和支出都没填",IF(OR(N($F3526)&lt;0,N($G3526)&lt;0),"※金额不能填负数，方向反了就换一列填",IF($D3526="","※没填收支类别，分类报表会漏掉这一笔",IF(ISNA(MATCH($D3526,类别表,0)),"※收支类别不在【基础资料】的清单里",IF(AND($L3526="内部转账",$M3526=""),"△内部转账要在「对方账户」写上另一头",IF(AND($L3526="内部转账",$M3526=$C3526),"※对方账户跟本账户是同一个",IF(AND($L3526&lt;&gt;"内部转账",$M3526&lt;&gt;""),"△填了对方账户，但类别不是内部转账",IF($H3526&lt;0,"△这一笔之后该账户余额成负数了，核一下",""))))))))))))</f>
        <v/>
      </c>
    </row>
    <row r="3527">
      <c r="A3527" s="17">
        <f>IF($C3527="","",COUNTA($C$5:$C3527))</f>
        <v/>
      </c>
      <c r="B3527" s="20" t="n"/>
      <c r="C3527" s="18" t="n"/>
      <c r="D3527" s="18" t="n"/>
      <c r="E3527" s="26" t="n"/>
      <c r="F3527" s="19" t="n"/>
      <c r="G3527" s="19" t="n"/>
      <c r="H3527" s="27">
        <f>IF($C3527="","",ROUND(SUMIF(账户表,$C3527,账户期初)+SUMIFS($F$5:F3527,$C$5:C3527,$C3527)-SUMIFS($G$5:G3527,$C$5:C3527,$C3527),2))</f>
        <v/>
      </c>
      <c r="I3527" s="18" t="n"/>
      <c r="J3527" s="18" t="n"/>
      <c r="K3527" s="28">
        <f>IF($B3527="","",--TEXT($B3527,"yyyymm"))</f>
        <v/>
      </c>
      <c r="L3527" s="29">
        <f>IF($D3527="","",IFERROR(INDEX(类别属性,MATCH($D3527,类别表,0)),""))</f>
        <v/>
      </c>
      <c r="M3527" s="18" t="n"/>
      <c r="N3527" s="18" t="n"/>
      <c r="O3527" s="26" t="n"/>
      <c r="P3527" s="21">
        <f>IF($C3527="","",IF(ISNA(MATCH($C3527,账户表,0)),"※这个账户不在【基础资料】的账户档案里",IF($B3527="","※没填日期，这一笔不会进任何月份的报表",IF(AND($F3527&lt;&gt;"",$G3527&lt;&gt;""),"※收入和支出不能同时填",IF(AND(N($F3527)=0,N($G3527)=0),"※收入和支出都没填",IF(OR(N($F3527)&lt;0,N($G3527)&lt;0),"※金额不能填负数，方向反了就换一列填",IF($D3527="","※没填收支类别，分类报表会漏掉这一笔",IF(ISNA(MATCH($D3527,类别表,0)),"※收支类别不在【基础资料】的清单里",IF(AND($L3527="内部转账",$M3527=""),"△内部转账要在「对方账户」写上另一头",IF(AND($L3527="内部转账",$M3527=$C3527),"※对方账户跟本账户是同一个",IF(AND($L3527&lt;&gt;"内部转账",$M3527&lt;&gt;""),"△填了对方账户，但类别不是内部转账",IF($H3527&lt;0,"△这一笔之后该账户余额成负数了，核一下",""))))))))))))</f>
        <v/>
      </c>
    </row>
    <row r="3528">
      <c r="A3528" s="17">
        <f>IF($C3528="","",COUNTA($C$5:$C3528))</f>
        <v/>
      </c>
      <c r="B3528" s="20" t="n"/>
      <c r="C3528" s="18" t="n"/>
      <c r="D3528" s="18" t="n"/>
      <c r="E3528" s="26" t="n"/>
      <c r="F3528" s="19" t="n"/>
      <c r="G3528" s="19" t="n"/>
      <c r="H3528" s="27">
        <f>IF($C3528="","",ROUND(SUMIF(账户表,$C3528,账户期初)+SUMIFS($F$5:F3528,$C$5:C3528,$C3528)-SUMIFS($G$5:G3528,$C$5:C3528,$C3528),2))</f>
        <v/>
      </c>
      <c r="I3528" s="18" t="n"/>
      <c r="J3528" s="18" t="n"/>
      <c r="K3528" s="28">
        <f>IF($B3528="","",--TEXT($B3528,"yyyymm"))</f>
        <v/>
      </c>
      <c r="L3528" s="29">
        <f>IF($D3528="","",IFERROR(INDEX(类别属性,MATCH($D3528,类别表,0)),""))</f>
        <v/>
      </c>
      <c r="M3528" s="18" t="n"/>
      <c r="N3528" s="18" t="n"/>
      <c r="O3528" s="26" t="n"/>
      <c r="P3528" s="21">
        <f>IF($C3528="","",IF(ISNA(MATCH($C3528,账户表,0)),"※这个账户不在【基础资料】的账户档案里",IF($B3528="","※没填日期，这一笔不会进任何月份的报表",IF(AND($F3528&lt;&gt;"",$G3528&lt;&gt;""),"※收入和支出不能同时填",IF(AND(N($F3528)=0,N($G3528)=0),"※收入和支出都没填",IF(OR(N($F3528)&lt;0,N($G3528)&lt;0),"※金额不能填负数，方向反了就换一列填",IF($D3528="","※没填收支类别，分类报表会漏掉这一笔",IF(ISNA(MATCH($D3528,类别表,0)),"※收支类别不在【基础资料】的清单里",IF(AND($L3528="内部转账",$M3528=""),"△内部转账要在「对方账户」写上另一头",IF(AND($L3528="内部转账",$M3528=$C3528),"※对方账户跟本账户是同一个",IF(AND($L3528&lt;&gt;"内部转账",$M3528&lt;&gt;""),"△填了对方账户，但类别不是内部转账",IF($H3528&lt;0,"△这一笔之后该账户余额成负数了，核一下",""))))))))))))</f>
        <v/>
      </c>
    </row>
    <row r="3529">
      <c r="A3529" s="17">
        <f>IF($C3529="","",COUNTA($C$5:$C3529))</f>
        <v/>
      </c>
      <c r="B3529" s="20" t="n"/>
      <c r="C3529" s="18" t="n"/>
      <c r="D3529" s="18" t="n"/>
      <c r="E3529" s="26" t="n"/>
      <c r="F3529" s="19" t="n"/>
      <c r="G3529" s="19" t="n"/>
      <c r="H3529" s="27">
        <f>IF($C3529="","",ROUND(SUMIF(账户表,$C3529,账户期初)+SUMIFS($F$5:F3529,$C$5:C3529,$C3529)-SUMIFS($G$5:G3529,$C$5:C3529,$C3529),2))</f>
        <v/>
      </c>
      <c r="I3529" s="18" t="n"/>
      <c r="J3529" s="18" t="n"/>
      <c r="K3529" s="28">
        <f>IF($B3529="","",--TEXT($B3529,"yyyymm"))</f>
        <v/>
      </c>
      <c r="L3529" s="29">
        <f>IF($D3529="","",IFERROR(INDEX(类别属性,MATCH($D3529,类别表,0)),""))</f>
        <v/>
      </c>
      <c r="M3529" s="18" t="n"/>
      <c r="N3529" s="18" t="n"/>
      <c r="O3529" s="26" t="n"/>
      <c r="P3529" s="21">
        <f>IF($C3529="","",IF(ISNA(MATCH($C3529,账户表,0)),"※这个账户不在【基础资料】的账户档案里",IF($B3529="","※没填日期，这一笔不会进任何月份的报表",IF(AND($F3529&lt;&gt;"",$G3529&lt;&gt;""),"※收入和支出不能同时填",IF(AND(N($F3529)=0,N($G3529)=0),"※收入和支出都没填",IF(OR(N($F3529)&lt;0,N($G3529)&lt;0),"※金额不能填负数，方向反了就换一列填",IF($D3529="","※没填收支类别，分类报表会漏掉这一笔",IF(ISNA(MATCH($D3529,类别表,0)),"※收支类别不在【基础资料】的清单里",IF(AND($L3529="内部转账",$M3529=""),"△内部转账要在「对方账户」写上另一头",IF(AND($L3529="内部转账",$M3529=$C3529),"※对方账户跟本账户是同一个",IF(AND($L3529&lt;&gt;"内部转账",$M3529&lt;&gt;""),"△填了对方账户，但类别不是内部转账",IF($H3529&lt;0,"△这一笔之后该账户余额成负数了，核一下",""))))))))))))</f>
        <v/>
      </c>
    </row>
    <row r="3530">
      <c r="A3530" s="17">
        <f>IF($C3530="","",COUNTA($C$5:$C3530))</f>
        <v/>
      </c>
      <c r="B3530" s="20" t="n"/>
      <c r="C3530" s="18" t="n"/>
      <c r="D3530" s="18" t="n"/>
      <c r="E3530" s="26" t="n"/>
      <c r="F3530" s="19" t="n"/>
      <c r="G3530" s="19" t="n"/>
      <c r="H3530" s="27">
        <f>IF($C3530="","",ROUND(SUMIF(账户表,$C3530,账户期初)+SUMIFS($F$5:F3530,$C$5:C3530,$C3530)-SUMIFS($G$5:G3530,$C$5:C3530,$C3530),2))</f>
        <v/>
      </c>
      <c r="I3530" s="18" t="n"/>
      <c r="J3530" s="18" t="n"/>
      <c r="K3530" s="28">
        <f>IF($B3530="","",--TEXT($B3530,"yyyymm"))</f>
        <v/>
      </c>
      <c r="L3530" s="29">
        <f>IF($D3530="","",IFERROR(INDEX(类别属性,MATCH($D3530,类别表,0)),""))</f>
        <v/>
      </c>
      <c r="M3530" s="18" t="n"/>
      <c r="N3530" s="18" t="n"/>
      <c r="O3530" s="26" t="n"/>
      <c r="P3530" s="21">
        <f>IF($C3530="","",IF(ISNA(MATCH($C3530,账户表,0)),"※这个账户不在【基础资料】的账户档案里",IF($B3530="","※没填日期，这一笔不会进任何月份的报表",IF(AND($F3530&lt;&gt;"",$G3530&lt;&gt;""),"※收入和支出不能同时填",IF(AND(N($F3530)=0,N($G3530)=0),"※收入和支出都没填",IF(OR(N($F3530)&lt;0,N($G3530)&lt;0),"※金额不能填负数，方向反了就换一列填",IF($D3530="","※没填收支类别，分类报表会漏掉这一笔",IF(ISNA(MATCH($D3530,类别表,0)),"※收支类别不在【基础资料】的清单里",IF(AND($L3530="内部转账",$M3530=""),"△内部转账要在「对方账户」写上另一头",IF(AND($L3530="内部转账",$M3530=$C3530),"※对方账户跟本账户是同一个",IF(AND($L3530&lt;&gt;"内部转账",$M3530&lt;&gt;""),"△填了对方账户，但类别不是内部转账",IF($H3530&lt;0,"△这一笔之后该账户余额成负数了，核一下",""))))))))))))</f>
        <v/>
      </c>
    </row>
    <row r="3531">
      <c r="A3531" s="17">
        <f>IF($C3531="","",COUNTA($C$5:$C3531))</f>
        <v/>
      </c>
      <c r="B3531" s="20" t="n"/>
      <c r="C3531" s="18" t="n"/>
      <c r="D3531" s="18" t="n"/>
      <c r="E3531" s="26" t="n"/>
      <c r="F3531" s="19" t="n"/>
      <c r="G3531" s="19" t="n"/>
      <c r="H3531" s="27">
        <f>IF($C3531="","",ROUND(SUMIF(账户表,$C3531,账户期初)+SUMIFS($F$5:F3531,$C$5:C3531,$C3531)-SUMIFS($G$5:G3531,$C$5:C3531,$C3531),2))</f>
        <v/>
      </c>
      <c r="I3531" s="18" t="n"/>
      <c r="J3531" s="18" t="n"/>
      <c r="K3531" s="28">
        <f>IF($B3531="","",--TEXT($B3531,"yyyymm"))</f>
        <v/>
      </c>
      <c r="L3531" s="29">
        <f>IF($D3531="","",IFERROR(INDEX(类别属性,MATCH($D3531,类别表,0)),""))</f>
        <v/>
      </c>
      <c r="M3531" s="18" t="n"/>
      <c r="N3531" s="18" t="n"/>
      <c r="O3531" s="26" t="n"/>
      <c r="P3531" s="21">
        <f>IF($C3531="","",IF(ISNA(MATCH($C3531,账户表,0)),"※这个账户不在【基础资料】的账户档案里",IF($B3531="","※没填日期，这一笔不会进任何月份的报表",IF(AND($F3531&lt;&gt;"",$G3531&lt;&gt;""),"※收入和支出不能同时填",IF(AND(N($F3531)=0,N($G3531)=0),"※收入和支出都没填",IF(OR(N($F3531)&lt;0,N($G3531)&lt;0),"※金额不能填负数，方向反了就换一列填",IF($D3531="","※没填收支类别，分类报表会漏掉这一笔",IF(ISNA(MATCH($D3531,类别表,0)),"※收支类别不在【基础资料】的清单里",IF(AND($L3531="内部转账",$M3531=""),"△内部转账要在「对方账户」写上另一头",IF(AND($L3531="内部转账",$M3531=$C3531),"※对方账户跟本账户是同一个",IF(AND($L3531&lt;&gt;"内部转账",$M3531&lt;&gt;""),"△填了对方账户，但类别不是内部转账",IF($H3531&lt;0,"△这一笔之后该账户余额成负数了，核一下",""))))))))))))</f>
        <v/>
      </c>
    </row>
    <row r="3532">
      <c r="A3532" s="17">
        <f>IF($C3532="","",COUNTA($C$5:$C3532))</f>
        <v/>
      </c>
      <c r="B3532" s="20" t="n"/>
      <c r="C3532" s="18" t="n"/>
      <c r="D3532" s="18" t="n"/>
      <c r="E3532" s="26" t="n"/>
      <c r="F3532" s="19" t="n"/>
      <c r="G3532" s="19" t="n"/>
      <c r="H3532" s="27">
        <f>IF($C3532="","",ROUND(SUMIF(账户表,$C3532,账户期初)+SUMIFS($F$5:F3532,$C$5:C3532,$C3532)-SUMIFS($G$5:G3532,$C$5:C3532,$C3532),2))</f>
        <v/>
      </c>
      <c r="I3532" s="18" t="n"/>
      <c r="J3532" s="18" t="n"/>
      <c r="K3532" s="28">
        <f>IF($B3532="","",--TEXT($B3532,"yyyymm"))</f>
        <v/>
      </c>
      <c r="L3532" s="29">
        <f>IF($D3532="","",IFERROR(INDEX(类别属性,MATCH($D3532,类别表,0)),""))</f>
        <v/>
      </c>
      <c r="M3532" s="18" t="n"/>
      <c r="N3532" s="18" t="n"/>
      <c r="O3532" s="26" t="n"/>
      <c r="P3532" s="21">
        <f>IF($C3532="","",IF(ISNA(MATCH($C3532,账户表,0)),"※这个账户不在【基础资料】的账户档案里",IF($B3532="","※没填日期，这一笔不会进任何月份的报表",IF(AND($F3532&lt;&gt;"",$G3532&lt;&gt;""),"※收入和支出不能同时填",IF(AND(N($F3532)=0,N($G3532)=0),"※收入和支出都没填",IF(OR(N($F3532)&lt;0,N($G3532)&lt;0),"※金额不能填负数，方向反了就换一列填",IF($D3532="","※没填收支类别，分类报表会漏掉这一笔",IF(ISNA(MATCH($D3532,类别表,0)),"※收支类别不在【基础资料】的清单里",IF(AND($L3532="内部转账",$M3532=""),"△内部转账要在「对方账户」写上另一头",IF(AND($L3532="内部转账",$M3532=$C3532),"※对方账户跟本账户是同一个",IF(AND($L3532&lt;&gt;"内部转账",$M3532&lt;&gt;""),"△填了对方账户，但类别不是内部转账",IF($H3532&lt;0,"△这一笔之后该账户余额成负数了，核一下",""))))))))))))</f>
        <v/>
      </c>
    </row>
    <row r="3533">
      <c r="A3533" s="17">
        <f>IF($C3533="","",COUNTA($C$5:$C3533))</f>
        <v/>
      </c>
      <c r="B3533" s="20" t="n"/>
      <c r="C3533" s="18" t="n"/>
      <c r="D3533" s="18" t="n"/>
      <c r="E3533" s="26" t="n"/>
      <c r="F3533" s="19" t="n"/>
      <c r="G3533" s="19" t="n"/>
      <c r="H3533" s="27">
        <f>IF($C3533="","",ROUND(SUMIF(账户表,$C3533,账户期初)+SUMIFS($F$5:F3533,$C$5:C3533,$C3533)-SUMIFS($G$5:G3533,$C$5:C3533,$C3533),2))</f>
        <v/>
      </c>
      <c r="I3533" s="18" t="n"/>
      <c r="J3533" s="18" t="n"/>
      <c r="K3533" s="28">
        <f>IF($B3533="","",--TEXT($B3533,"yyyymm"))</f>
        <v/>
      </c>
      <c r="L3533" s="29">
        <f>IF($D3533="","",IFERROR(INDEX(类别属性,MATCH($D3533,类别表,0)),""))</f>
        <v/>
      </c>
      <c r="M3533" s="18" t="n"/>
      <c r="N3533" s="18" t="n"/>
      <c r="O3533" s="26" t="n"/>
      <c r="P3533" s="21">
        <f>IF($C3533="","",IF(ISNA(MATCH($C3533,账户表,0)),"※这个账户不在【基础资料】的账户档案里",IF($B3533="","※没填日期，这一笔不会进任何月份的报表",IF(AND($F3533&lt;&gt;"",$G3533&lt;&gt;""),"※收入和支出不能同时填",IF(AND(N($F3533)=0,N($G3533)=0),"※收入和支出都没填",IF(OR(N($F3533)&lt;0,N($G3533)&lt;0),"※金额不能填负数，方向反了就换一列填",IF($D3533="","※没填收支类别，分类报表会漏掉这一笔",IF(ISNA(MATCH($D3533,类别表,0)),"※收支类别不在【基础资料】的清单里",IF(AND($L3533="内部转账",$M3533=""),"△内部转账要在「对方账户」写上另一头",IF(AND($L3533="内部转账",$M3533=$C3533),"※对方账户跟本账户是同一个",IF(AND($L3533&lt;&gt;"内部转账",$M3533&lt;&gt;""),"△填了对方账户，但类别不是内部转账",IF($H3533&lt;0,"△这一笔之后该账户余额成负数了，核一下",""))))))))))))</f>
        <v/>
      </c>
    </row>
    <row r="3534">
      <c r="A3534" s="17">
        <f>IF($C3534="","",COUNTA($C$5:$C3534))</f>
        <v/>
      </c>
      <c r="B3534" s="20" t="n"/>
      <c r="C3534" s="18" t="n"/>
      <c r="D3534" s="18" t="n"/>
      <c r="E3534" s="26" t="n"/>
      <c r="F3534" s="19" t="n"/>
      <c r="G3534" s="19" t="n"/>
      <c r="H3534" s="27">
        <f>IF($C3534="","",ROUND(SUMIF(账户表,$C3534,账户期初)+SUMIFS($F$5:F3534,$C$5:C3534,$C3534)-SUMIFS($G$5:G3534,$C$5:C3534,$C3534),2))</f>
        <v/>
      </c>
      <c r="I3534" s="18" t="n"/>
      <c r="J3534" s="18" t="n"/>
      <c r="K3534" s="28">
        <f>IF($B3534="","",--TEXT($B3534,"yyyymm"))</f>
        <v/>
      </c>
      <c r="L3534" s="29">
        <f>IF($D3534="","",IFERROR(INDEX(类别属性,MATCH($D3534,类别表,0)),""))</f>
        <v/>
      </c>
      <c r="M3534" s="18" t="n"/>
      <c r="N3534" s="18" t="n"/>
      <c r="O3534" s="26" t="n"/>
      <c r="P3534" s="21">
        <f>IF($C3534="","",IF(ISNA(MATCH($C3534,账户表,0)),"※这个账户不在【基础资料】的账户档案里",IF($B3534="","※没填日期，这一笔不会进任何月份的报表",IF(AND($F3534&lt;&gt;"",$G3534&lt;&gt;""),"※收入和支出不能同时填",IF(AND(N($F3534)=0,N($G3534)=0),"※收入和支出都没填",IF(OR(N($F3534)&lt;0,N($G3534)&lt;0),"※金额不能填负数，方向反了就换一列填",IF($D3534="","※没填收支类别，分类报表会漏掉这一笔",IF(ISNA(MATCH($D3534,类别表,0)),"※收支类别不在【基础资料】的清单里",IF(AND($L3534="内部转账",$M3534=""),"△内部转账要在「对方账户」写上另一头",IF(AND($L3534="内部转账",$M3534=$C3534),"※对方账户跟本账户是同一个",IF(AND($L3534&lt;&gt;"内部转账",$M3534&lt;&gt;""),"△填了对方账户，但类别不是内部转账",IF($H3534&lt;0,"△这一笔之后该账户余额成负数了，核一下",""))))))))))))</f>
        <v/>
      </c>
    </row>
    <row r="3535">
      <c r="A3535" s="17">
        <f>IF($C3535="","",COUNTA($C$5:$C3535))</f>
        <v/>
      </c>
      <c r="B3535" s="20" t="n"/>
      <c r="C3535" s="18" t="n"/>
      <c r="D3535" s="18" t="n"/>
      <c r="E3535" s="26" t="n"/>
      <c r="F3535" s="19" t="n"/>
      <c r="G3535" s="19" t="n"/>
      <c r="H3535" s="27">
        <f>IF($C3535="","",ROUND(SUMIF(账户表,$C3535,账户期初)+SUMIFS($F$5:F3535,$C$5:C3535,$C3535)-SUMIFS($G$5:G3535,$C$5:C3535,$C3535),2))</f>
        <v/>
      </c>
      <c r="I3535" s="18" t="n"/>
      <c r="J3535" s="18" t="n"/>
      <c r="K3535" s="28">
        <f>IF($B3535="","",--TEXT($B3535,"yyyymm"))</f>
        <v/>
      </c>
      <c r="L3535" s="29">
        <f>IF($D3535="","",IFERROR(INDEX(类别属性,MATCH($D3535,类别表,0)),""))</f>
        <v/>
      </c>
      <c r="M3535" s="18" t="n"/>
      <c r="N3535" s="18" t="n"/>
      <c r="O3535" s="26" t="n"/>
      <c r="P3535" s="21">
        <f>IF($C3535="","",IF(ISNA(MATCH($C3535,账户表,0)),"※这个账户不在【基础资料】的账户档案里",IF($B3535="","※没填日期，这一笔不会进任何月份的报表",IF(AND($F3535&lt;&gt;"",$G3535&lt;&gt;""),"※收入和支出不能同时填",IF(AND(N($F3535)=0,N($G3535)=0),"※收入和支出都没填",IF(OR(N($F3535)&lt;0,N($G3535)&lt;0),"※金额不能填负数，方向反了就换一列填",IF($D3535="","※没填收支类别，分类报表会漏掉这一笔",IF(ISNA(MATCH($D3535,类别表,0)),"※收支类别不在【基础资料】的清单里",IF(AND($L3535="内部转账",$M3535=""),"△内部转账要在「对方账户」写上另一头",IF(AND($L3535="内部转账",$M3535=$C3535),"※对方账户跟本账户是同一个",IF(AND($L3535&lt;&gt;"内部转账",$M3535&lt;&gt;""),"△填了对方账户，但类别不是内部转账",IF($H3535&lt;0,"△这一笔之后该账户余额成负数了，核一下",""))))))))))))</f>
        <v/>
      </c>
    </row>
    <row r="3536">
      <c r="A3536" s="17">
        <f>IF($C3536="","",COUNTA($C$5:$C3536))</f>
        <v/>
      </c>
      <c r="B3536" s="20" t="n"/>
      <c r="C3536" s="18" t="n"/>
      <c r="D3536" s="18" t="n"/>
      <c r="E3536" s="26" t="n"/>
      <c r="F3536" s="19" t="n"/>
      <c r="G3536" s="19" t="n"/>
      <c r="H3536" s="27">
        <f>IF($C3536="","",ROUND(SUMIF(账户表,$C3536,账户期初)+SUMIFS($F$5:F3536,$C$5:C3536,$C3536)-SUMIFS($G$5:G3536,$C$5:C3536,$C3536),2))</f>
        <v/>
      </c>
      <c r="I3536" s="18" t="n"/>
      <c r="J3536" s="18" t="n"/>
      <c r="K3536" s="28">
        <f>IF($B3536="","",--TEXT($B3536,"yyyymm"))</f>
        <v/>
      </c>
      <c r="L3536" s="29">
        <f>IF($D3536="","",IFERROR(INDEX(类别属性,MATCH($D3536,类别表,0)),""))</f>
        <v/>
      </c>
      <c r="M3536" s="18" t="n"/>
      <c r="N3536" s="18" t="n"/>
      <c r="O3536" s="26" t="n"/>
      <c r="P3536" s="21">
        <f>IF($C3536="","",IF(ISNA(MATCH($C3536,账户表,0)),"※这个账户不在【基础资料】的账户档案里",IF($B3536="","※没填日期，这一笔不会进任何月份的报表",IF(AND($F3536&lt;&gt;"",$G3536&lt;&gt;""),"※收入和支出不能同时填",IF(AND(N($F3536)=0,N($G3536)=0),"※收入和支出都没填",IF(OR(N($F3536)&lt;0,N($G3536)&lt;0),"※金额不能填负数，方向反了就换一列填",IF($D3536="","※没填收支类别，分类报表会漏掉这一笔",IF(ISNA(MATCH($D3536,类别表,0)),"※收支类别不在【基础资料】的清单里",IF(AND($L3536="内部转账",$M3536=""),"△内部转账要在「对方账户」写上另一头",IF(AND($L3536="内部转账",$M3536=$C3536),"※对方账户跟本账户是同一个",IF(AND($L3536&lt;&gt;"内部转账",$M3536&lt;&gt;""),"△填了对方账户，但类别不是内部转账",IF($H3536&lt;0,"△这一笔之后该账户余额成负数了，核一下",""))))))))))))</f>
        <v/>
      </c>
    </row>
    <row r="3537">
      <c r="A3537" s="17">
        <f>IF($C3537="","",COUNTA($C$5:$C3537))</f>
        <v/>
      </c>
      <c r="B3537" s="20" t="n"/>
      <c r="C3537" s="18" t="n"/>
      <c r="D3537" s="18" t="n"/>
      <c r="E3537" s="26" t="n"/>
      <c r="F3537" s="19" t="n"/>
      <c r="G3537" s="19" t="n"/>
      <c r="H3537" s="27">
        <f>IF($C3537="","",ROUND(SUMIF(账户表,$C3537,账户期初)+SUMIFS($F$5:F3537,$C$5:C3537,$C3537)-SUMIFS($G$5:G3537,$C$5:C3537,$C3537),2))</f>
        <v/>
      </c>
      <c r="I3537" s="18" t="n"/>
      <c r="J3537" s="18" t="n"/>
      <c r="K3537" s="28">
        <f>IF($B3537="","",--TEXT($B3537,"yyyymm"))</f>
        <v/>
      </c>
      <c r="L3537" s="29">
        <f>IF($D3537="","",IFERROR(INDEX(类别属性,MATCH($D3537,类别表,0)),""))</f>
        <v/>
      </c>
      <c r="M3537" s="18" t="n"/>
      <c r="N3537" s="18" t="n"/>
      <c r="O3537" s="26" t="n"/>
      <c r="P3537" s="21">
        <f>IF($C3537="","",IF(ISNA(MATCH($C3537,账户表,0)),"※这个账户不在【基础资料】的账户档案里",IF($B3537="","※没填日期，这一笔不会进任何月份的报表",IF(AND($F3537&lt;&gt;"",$G3537&lt;&gt;""),"※收入和支出不能同时填",IF(AND(N($F3537)=0,N($G3537)=0),"※收入和支出都没填",IF(OR(N($F3537)&lt;0,N($G3537)&lt;0),"※金额不能填负数，方向反了就换一列填",IF($D3537="","※没填收支类别，分类报表会漏掉这一笔",IF(ISNA(MATCH($D3537,类别表,0)),"※收支类别不在【基础资料】的清单里",IF(AND($L3537="内部转账",$M3537=""),"△内部转账要在「对方账户」写上另一头",IF(AND($L3537="内部转账",$M3537=$C3537),"※对方账户跟本账户是同一个",IF(AND($L3537&lt;&gt;"内部转账",$M3537&lt;&gt;""),"△填了对方账户，但类别不是内部转账",IF($H3537&lt;0,"△这一笔之后该账户余额成负数了，核一下",""))))))))))))</f>
        <v/>
      </c>
    </row>
    <row r="3538">
      <c r="A3538" s="17">
        <f>IF($C3538="","",COUNTA($C$5:$C3538))</f>
        <v/>
      </c>
      <c r="B3538" s="20" t="n"/>
      <c r="C3538" s="18" t="n"/>
      <c r="D3538" s="18" t="n"/>
      <c r="E3538" s="26" t="n"/>
      <c r="F3538" s="19" t="n"/>
      <c r="G3538" s="19" t="n"/>
      <c r="H3538" s="27">
        <f>IF($C3538="","",ROUND(SUMIF(账户表,$C3538,账户期初)+SUMIFS($F$5:F3538,$C$5:C3538,$C3538)-SUMIFS($G$5:G3538,$C$5:C3538,$C3538),2))</f>
        <v/>
      </c>
      <c r="I3538" s="18" t="n"/>
      <c r="J3538" s="18" t="n"/>
      <c r="K3538" s="28">
        <f>IF($B3538="","",--TEXT($B3538,"yyyymm"))</f>
        <v/>
      </c>
      <c r="L3538" s="29">
        <f>IF($D3538="","",IFERROR(INDEX(类别属性,MATCH($D3538,类别表,0)),""))</f>
        <v/>
      </c>
      <c r="M3538" s="18" t="n"/>
      <c r="N3538" s="18" t="n"/>
      <c r="O3538" s="26" t="n"/>
      <c r="P3538" s="21">
        <f>IF($C3538="","",IF(ISNA(MATCH($C3538,账户表,0)),"※这个账户不在【基础资料】的账户档案里",IF($B3538="","※没填日期，这一笔不会进任何月份的报表",IF(AND($F3538&lt;&gt;"",$G3538&lt;&gt;""),"※收入和支出不能同时填",IF(AND(N($F3538)=0,N($G3538)=0),"※收入和支出都没填",IF(OR(N($F3538)&lt;0,N($G3538)&lt;0),"※金额不能填负数，方向反了就换一列填",IF($D3538="","※没填收支类别，分类报表会漏掉这一笔",IF(ISNA(MATCH($D3538,类别表,0)),"※收支类别不在【基础资料】的清单里",IF(AND($L3538="内部转账",$M3538=""),"△内部转账要在「对方账户」写上另一头",IF(AND($L3538="内部转账",$M3538=$C3538),"※对方账户跟本账户是同一个",IF(AND($L3538&lt;&gt;"内部转账",$M3538&lt;&gt;""),"△填了对方账户，但类别不是内部转账",IF($H3538&lt;0,"△这一笔之后该账户余额成负数了，核一下",""))))))))))))</f>
        <v/>
      </c>
    </row>
    <row r="3539">
      <c r="A3539" s="17">
        <f>IF($C3539="","",COUNTA($C$5:$C3539))</f>
        <v/>
      </c>
      <c r="B3539" s="20" t="n"/>
      <c r="C3539" s="18" t="n"/>
      <c r="D3539" s="18" t="n"/>
      <c r="E3539" s="26" t="n"/>
      <c r="F3539" s="19" t="n"/>
      <c r="G3539" s="19" t="n"/>
      <c r="H3539" s="27">
        <f>IF($C3539="","",ROUND(SUMIF(账户表,$C3539,账户期初)+SUMIFS($F$5:F3539,$C$5:C3539,$C3539)-SUMIFS($G$5:G3539,$C$5:C3539,$C3539),2))</f>
        <v/>
      </c>
      <c r="I3539" s="18" t="n"/>
      <c r="J3539" s="18" t="n"/>
      <c r="K3539" s="28">
        <f>IF($B3539="","",--TEXT($B3539,"yyyymm"))</f>
        <v/>
      </c>
      <c r="L3539" s="29">
        <f>IF($D3539="","",IFERROR(INDEX(类别属性,MATCH($D3539,类别表,0)),""))</f>
        <v/>
      </c>
      <c r="M3539" s="18" t="n"/>
      <c r="N3539" s="18" t="n"/>
      <c r="O3539" s="26" t="n"/>
      <c r="P3539" s="21">
        <f>IF($C3539="","",IF(ISNA(MATCH($C3539,账户表,0)),"※这个账户不在【基础资料】的账户档案里",IF($B3539="","※没填日期，这一笔不会进任何月份的报表",IF(AND($F3539&lt;&gt;"",$G3539&lt;&gt;""),"※收入和支出不能同时填",IF(AND(N($F3539)=0,N($G3539)=0),"※收入和支出都没填",IF(OR(N($F3539)&lt;0,N($G3539)&lt;0),"※金额不能填负数，方向反了就换一列填",IF($D3539="","※没填收支类别，分类报表会漏掉这一笔",IF(ISNA(MATCH($D3539,类别表,0)),"※收支类别不在【基础资料】的清单里",IF(AND($L3539="内部转账",$M3539=""),"△内部转账要在「对方账户」写上另一头",IF(AND($L3539="内部转账",$M3539=$C3539),"※对方账户跟本账户是同一个",IF(AND($L3539&lt;&gt;"内部转账",$M3539&lt;&gt;""),"△填了对方账户，但类别不是内部转账",IF($H3539&lt;0,"△这一笔之后该账户余额成负数了，核一下",""))))))))))))</f>
        <v/>
      </c>
    </row>
    <row r="3540">
      <c r="A3540" s="17">
        <f>IF($C3540="","",COUNTA($C$5:$C3540))</f>
        <v/>
      </c>
      <c r="B3540" s="20" t="n"/>
      <c r="C3540" s="18" t="n"/>
      <c r="D3540" s="18" t="n"/>
      <c r="E3540" s="26" t="n"/>
      <c r="F3540" s="19" t="n"/>
      <c r="G3540" s="19" t="n"/>
      <c r="H3540" s="27">
        <f>IF($C3540="","",ROUND(SUMIF(账户表,$C3540,账户期初)+SUMIFS($F$5:F3540,$C$5:C3540,$C3540)-SUMIFS($G$5:G3540,$C$5:C3540,$C3540),2))</f>
        <v/>
      </c>
      <c r="I3540" s="18" t="n"/>
      <c r="J3540" s="18" t="n"/>
      <c r="K3540" s="28">
        <f>IF($B3540="","",--TEXT($B3540,"yyyymm"))</f>
        <v/>
      </c>
      <c r="L3540" s="29">
        <f>IF($D3540="","",IFERROR(INDEX(类别属性,MATCH($D3540,类别表,0)),""))</f>
        <v/>
      </c>
      <c r="M3540" s="18" t="n"/>
      <c r="N3540" s="18" t="n"/>
      <c r="O3540" s="26" t="n"/>
      <c r="P3540" s="21">
        <f>IF($C3540="","",IF(ISNA(MATCH($C3540,账户表,0)),"※这个账户不在【基础资料】的账户档案里",IF($B3540="","※没填日期，这一笔不会进任何月份的报表",IF(AND($F3540&lt;&gt;"",$G3540&lt;&gt;""),"※收入和支出不能同时填",IF(AND(N($F3540)=0,N($G3540)=0),"※收入和支出都没填",IF(OR(N($F3540)&lt;0,N($G3540)&lt;0),"※金额不能填负数，方向反了就换一列填",IF($D3540="","※没填收支类别，分类报表会漏掉这一笔",IF(ISNA(MATCH($D3540,类别表,0)),"※收支类别不在【基础资料】的清单里",IF(AND($L3540="内部转账",$M3540=""),"△内部转账要在「对方账户」写上另一头",IF(AND($L3540="内部转账",$M3540=$C3540),"※对方账户跟本账户是同一个",IF(AND($L3540&lt;&gt;"内部转账",$M3540&lt;&gt;""),"△填了对方账户，但类别不是内部转账",IF($H3540&lt;0,"△这一笔之后该账户余额成负数了，核一下",""))))))))))))</f>
        <v/>
      </c>
    </row>
    <row r="3541">
      <c r="A3541" s="17">
        <f>IF($C3541="","",COUNTA($C$5:$C3541))</f>
        <v/>
      </c>
      <c r="B3541" s="20" t="n"/>
      <c r="C3541" s="18" t="n"/>
      <c r="D3541" s="18" t="n"/>
      <c r="E3541" s="26" t="n"/>
      <c r="F3541" s="19" t="n"/>
      <c r="G3541" s="19" t="n"/>
      <c r="H3541" s="27">
        <f>IF($C3541="","",ROUND(SUMIF(账户表,$C3541,账户期初)+SUMIFS($F$5:F3541,$C$5:C3541,$C3541)-SUMIFS($G$5:G3541,$C$5:C3541,$C3541),2))</f>
        <v/>
      </c>
      <c r="I3541" s="18" t="n"/>
      <c r="J3541" s="18" t="n"/>
      <c r="K3541" s="28">
        <f>IF($B3541="","",--TEXT($B3541,"yyyymm"))</f>
        <v/>
      </c>
      <c r="L3541" s="29">
        <f>IF($D3541="","",IFERROR(INDEX(类别属性,MATCH($D3541,类别表,0)),""))</f>
        <v/>
      </c>
      <c r="M3541" s="18" t="n"/>
      <c r="N3541" s="18" t="n"/>
      <c r="O3541" s="26" t="n"/>
      <c r="P3541" s="21">
        <f>IF($C3541="","",IF(ISNA(MATCH($C3541,账户表,0)),"※这个账户不在【基础资料】的账户档案里",IF($B3541="","※没填日期，这一笔不会进任何月份的报表",IF(AND($F3541&lt;&gt;"",$G3541&lt;&gt;""),"※收入和支出不能同时填",IF(AND(N($F3541)=0,N($G3541)=0),"※收入和支出都没填",IF(OR(N($F3541)&lt;0,N($G3541)&lt;0),"※金额不能填负数，方向反了就换一列填",IF($D3541="","※没填收支类别，分类报表会漏掉这一笔",IF(ISNA(MATCH($D3541,类别表,0)),"※收支类别不在【基础资料】的清单里",IF(AND($L3541="内部转账",$M3541=""),"△内部转账要在「对方账户」写上另一头",IF(AND($L3541="内部转账",$M3541=$C3541),"※对方账户跟本账户是同一个",IF(AND($L3541&lt;&gt;"内部转账",$M3541&lt;&gt;""),"△填了对方账户，但类别不是内部转账",IF($H3541&lt;0,"△这一笔之后该账户余额成负数了，核一下",""))))))))))))</f>
        <v/>
      </c>
    </row>
    <row r="3542">
      <c r="A3542" s="17">
        <f>IF($C3542="","",COUNTA($C$5:$C3542))</f>
        <v/>
      </c>
      <c r="B3542" s="20" t="n"/>
      <c r="C3542" s="18" t="n"/>
      <c r="D3542" s="18" t="n"/>
      <c r="E3542" s="26" t="n"/>
      <c r="F3542" s="19" t="n"/>
      <c r="G3542" s="19" t="n"/>
      <c r="H3542" s="27">
        <f>IF($C3542="","",ROUND(SUMIF(账户表,$C3542,账户期初)+SUMIFS($F$5:F3542,$C$5:C3542,$C3542)-SUMIFS($G$5:G3542,$C$5:C3542,$C3542),2))</f>
        <v/>
      </c>
      <c r="I3542" s="18" t="n"/>
      <c r="J3542" s="18" t="n"/>
      <c r="K3542" s="28">
        <f>IF($B3542="","",--TEXT($B3542,"yyyymm"))</f>
        <v/>
      </c>
      <c r="L3542" s="29">
        <f>IF($D3542="","",IFERROR(INDEX(类别属性,MATCH($D3542,类别表,0)),""))</f>
        <v/>
      </c>
      <c r="M3542" s="18" t="n"/>
      <c r="N3542" s="18" t="n"/>
      <c r="O3542" s="26" t="n"/>
      <c r="P3542" s="21">
        <f>IF($C3542="","",IF(ISNA(MATCH($C3542,账户表,0)),"※这个账户不在【基础资料】的账户档案里",IF($B3542="","※没填日期，这一笔不会进任何月份的报表",IF(AND($F3542&lt;&gt;"",$G3542&lt;&gt;""),"※收入和支出不能同时填",IF(AND(N($F3542)=0,N($G3542)=0),"※收入和支出都没填",IF(OR(N($F3542)&lt;0,N($G3542)&lt;0),"※金额不能填负数，方向反了就换一列填",IF($D3542="","※没填收支类别，分类报表会漏掉这一笔",IF(ISNA(MATCH($D3542,类别表,0)),"※收支类别不在【基础资料】的清单里",IF(AND($L3542="内部转账",$M3542=""),"△内部转账要在「对方账户」写上另一头",IF(AND($L3542="内部转账",$M3542=$C3542),"※对方账户跟本账户是同一个",IF(AND($L3542&lt;&gt;"内部转账",$M3542&lt;&gt;""),"△填了对方账户，但类别不是内部转账",IF($H3542&lt;0,"△这一笔之后该账户余额成负数了，核一下",""))))))))))))</f>
        <v/>
      </c>
    </row>
    <row r="3543">
      <c r="A3543" s="17">
        <f>IF($C3543="","",COUNTA($C$5:$C3543))</f>
        <v/>
      </c>
      <c r="B3543" s="20" t="n"/>
      <c r="C3543" s="18" t="n"/>
      <c r="D3543" s="18" t="n"/>
      <c r="E3543" s="26" t="n"/>
      <c r="F3543" s="19" t="n"/>
      <c r="G3543" s="19" t="n"/>
      <c r="H3543" s="27">
        <f>IF($C3543="","",ROUND(SUMIF(账户表,$C3543,账户期初)+SUMIFS($F$5:F3543,$C$5:C3543,$C3543)-SUMIFS($G$5:G3543,$C$5:C3543,$C3543),2))</f>
        <v/>
      </c>
      <c r="I3543" s="18" t="n"/>
      <c r="J3543" s="18" t="n"/>
      <c r="K3543" s="28">
        <f>IF($B3543="","",--TEXT($B3543,"yyyymm"))</f>
        <v/>
      </c>
      <c r="L3543" s="29">
        <f>IF($D3543="","",IFERROR(INDEX(类别属性,MATCH($D3543,类别表,0)),""))</f>
        <v/>
      </c>
      <c r="M3543" s="18" t="n"/>
      <c r="N3543" s="18" t="n"/>
      <c r="O3543" s="26" t="n"/>
      <c r="P3543" s="21">
        <f>IF($C3543="","",IF(ISNA(MATCH($C3543,账户表,0)),"※这个账户不在【基础资料】的账户档案里",IF($B3543="","※没填日期，这一笔不会进任何月份的报表",IF(AND($F3543&lt;&gt;"",$G3543&lt;&gt;""),"※收入和支出不能同时填",IF(AND(N($F3543)=0,N($G3543)=0),"※收入和支出都没填",IF(OR(N($F3543)&lt;0,N($G3543)&lt;0),"※金额不能填负数，方向反了就换一列填",IF($D3543="","※没填收支类别，分类报表会漏掉这一笔",IF(ISNA(MATCH($D3543,类别表,0)),"※收支类别不在【基础资料】的清单里",IF(AND($L3543="内部转账",$M3543=""),"△内部转账要在「对方账户」写上另一头",IF(AND($L3543="内部转账",$M3543=$C3543),"※对方账户跟本账户是同一个",IF(AND($L3543&lt;&gt;"内部转账",$M3543&lt;&gt;""),"△填了对方账户，但类别不是内部转账",IF($H3543&lt;0,"△这一笔之后该账户余额成负数了，核一下",""))))))))))))</f>
        <v/>
      </c>
    </row>
    <row r="3544">
      <c r="A3544" s="17">
        <f>IF($C3544="","",COUNTA($C$5:$C3544))</f>
        <v/>
      </c>
      <c r="B3544" s="20" t="n"/>
      <c r="C3544" s="18" t="n"/>
      <c r="D3544" s="18" t="n"/>
      <c r="E3544" s="26" t="n"/>
      <c r="F3544" s="19" t="n"/>
      <c r="G3544" s="19" t="n"/>
      <c r="H3544" s="27">
        <f>IF($C3544="","",ROUND(SUMIF(账户表,$C3544,账户期初)+SUMIFS($F$5:F3544,$C$5:C3544,$C3544)-SUMIFS($G$5:G3544,$C$5:C3544,$C3544),2))</f>
        <v/>
      </c>
      <c r="I3544" s="18" t="n"/>
      <c r="J3544" s="18" t="n"/>
      <c r="K3544" s="28">
        <f>IF($B3544="","",--TEXT($B3544,"yyyymm"))</f>
        <v/>
      </c>
      <c r="L3544" s="29">
        <f>IF($D3544="","",IFERROR(INDEX(类别属性,MATCH($D3544,类别表,0)),""))</f>
        <v/>
      </c>
      <c r="M3544" s="18" t="n"/>
      <c r="N3544" s="18" t="n"/>
      <c r="O3544" s="26" t="n"/>
      <c r="P3544" s="21">
        <f>IF($C3544="","",IF(ISNA(MATCH($C3544,账户表,0)),"※这个账户不在【基础资料】的账户档案里",IF($B3544="","※没填日期，这一笔不会进任何月份的报表",IF(AND($F3544&lt;&gt;"",$G3544&lt;&gt;""),"※收入和支出不能同时填",IF(AND(N($F3544)=0,N($G3544)=0),"※收入和支出都没填",IF(OR(N($F3544)&lt;0,N($G3544)&lt;0),"※金额不能填负数，方向反了就换一列填",IF($D3544="","※没填收支类别，分类报表会漏掉这一笔",IF(ISNA(MATCH($D3544,类别表,0)),"※收支类别不在【基础资料】的清单里",IF(AND($L3544="内部转账",$M3544=""),"△内部转账要在「对方账户」写上另一头",IF(AND($L3544="内部转账",$M3544=$C3544),"※对方账户跟本账户是同一个",IF(AND($L3544&lt;&gt;"内部转账",$M3544&lt;&gt;""),"△填了对方账户，但类别不是内部转账",IF($H3544&lt;0,"△这一笔之后该账户余额成负数了，核一下",""))))))))))))</f>
        <v/>
      </c>
    </row>
    <row r="3545">
      <c r="A3545" s="17">
        <f>IF($C3545="","",COUNTA($C$5:$C3545))</f>
        <v/>
      </c>
      <c r="B3545" s="20" t="n"/>
      <c r="C3545" s="18" t="n"/>
      <c r="D3545" s="18" t="n"/>
      <c r="E3545" s="26" t="n"/>
      <c r="F3545" s="19" t="n"/>
      <c r="G3545" s="19" t="n"/>
      <c r="H3545" s="27">
        <f>IF($C3545="","",ROUND(SUMIF(账户表,$C3545,账户期初)+SUMIFS($F$5:F3545,$C$5:C3545,$C3545)-SUMIFS($G$5:G3545,$C$5:C3545,$C3545),2))</f>
        <v/>
      </c>
      <c r="I3545" s="18" t="n"/>
      <c r="J3545" s="18" t="n"/>
      <c r="K3545" s="28">
        <f>IF($B3545="","",--TEXT($B3545,"yyyymm"))</f>
        <v/>
      </c>
      <c r="L3545" s="29">
        <f>IF($D3545="","",IFERROR(INDEX(类别属性,MATCH($D3545,类别表,0)),""))</f>
        <v/>
      </c>
      <c r="M3545" s="18" t="n"/>
      <c r="N3545" s="18" t="n"/>
      <c r="O3545" s="26" t="n"/>
      <c r="P3545" s="21">
        <f>IF($C3545="","",IF(ISNA(MATCH($C3545,账户表,0)),"※这个账户不在【基础资料】的账户档案里",IF($B3545="","※没填日期，这一笔不会进任何月份的报表",IF(AND($F3545&lt;&gt;"",$G3545&lt;&gt;""),"※收入和支出不能同时填",IF(AND(N($F3545)=0,N($G3545)=0),"※收入和支出都没填",IF(OR(N($F3545)&lt;0,N($G3545)&lt;0),"※金额不能填负数，方向反了就换一列填",IF($D3545="","※没填收支类别，分类报表会漏掉这一笔",IF(ISNA(MATCH($D3545,类别表,0)),"※收支类别不在【基础资料】的清单里",IF(AND($L3545="内部转账",$M3545=""),"△内部转账要在「对方账户」写上另一头",IF(AND($L3545="内部转账",$M3545=$C3545),"※对方账户跟本账户是同一个",IF(AND($L3545&lt;&gt;"内部转账",$M3545&lt;&gt;""),"△填了对方账户，但类别不是内部转账",IF($H3545&lt;0,"△这一笔之后该账户余额成负数了，核一下",""))))))))))))</f>
        <v/>
      </c>
    </row>
    <row r="3546">
      <c r="A3546" s="17">
        <f>IF($C3546="","",COUNTA($C$5:$C3546))</f>
        <v/>
      </c>
      <c r="B3546" s="20" t="n"/>
      <c r="C3546" s="18" t="n"/>
      <c r="D3546" s="18" t="n"/>
      <c r="E3546" s="26" t="n"/>
      <c r="F3546" s="19" t="n"/>
      <c r="G3546" s="19" t="n"/>
      <c r="H3546" s="27">
        <f>IF($C3546="","",ROUND(SUMIF(账户表,$C3546,账户期初)+SUMIFS($F$5:F3546,$C$5:C3546,$C3546)-SUMIFS($G$5:G3546,$C$5:C3546,$C3546),2))</f>
        <v/>
      </c>
      <c r="I3546" s="18" t="n"/>
      <c r="J3546" s="18" t="n"/>
      <c r="K3546" s="28">
        <f>IF($B3546="","",--TEXT($B3546,"yyyymm"))</f>
        <v/>
      </c>
      <c r="L3546" s="29">
        <f>IF($D3546="","",IFERROR(INDEX(类别属性,MATCH($D3546,类别表,0)),""))</f>
        <v/>
      </c>
      <c r="M3546" s="18" t="n"/>
      <c r="N3546" s="18" t="n"/>
      <c r="O3546" s="26" t="n"/>
      <c r="P3546" s="21">
        <f>IF($C3546="","",IF(ISNA(MATCH($C3546,账户表,0)),"※这个账户不在【基础资料】的账户档案里",IF($B3546="","※没填日期，这一笔不会进任何月份的报表",IF(AND($F3546&lt;&gt;"",$G3546&lt;&gt;""),"※收入和支出不能同时填",IF(AND(N($F3546)=0,N($G3546)=0),"※收入和支出都没填",IF(OR(N($F3546)&lt;0,N($G3546)&lt;0),"※金额不能填负数，方向反了就换一列填",IF($D3546="","※没填收支类别，分类报表会漏掉这一笔",IF(ISNA(MATCH($D3546,类别表,0)),"※收支类别不在【基础资料】的清单里",IF(AND($L3546="内部转账",$M3546=""),"△内部转账要在「对方账户」写上另一头",IF(AND($L3546="内部转账",$M3546=$C3546),"※对方账户跟本账户是同一个",IF(AND($L3546&lt;&gt;"内部转账",$M3546&lt;&gt;""),"△填了对方账户，但类别不是内部转账",IF($H3546&lt;0,"△这一笔之后该账户余额成负数了，核一下",""))))))))))))</f>
        <v/>
      </c>
    </row>
    <row r="3547">
      <c r="A3547" s="17">
        <f>IF($C3547="","",COUNTA($C$5:$C3547))</f>
        <v/>
      </c>
      <c r="B3547" s="20" t="n"/>
      <c r="C3547" s="18" t="n"/>
      <c r="D3547" s="18" t="n"/>
      <c r="E3547" s="26" t="n"/>
      <c r="F3547" s="19" t="n"/>
      <c r="G3547" s="19" t="n"/>
      <c r="H3547" s="27">
        <f>IF($C3547="","",ROUND(SUMIF(账户表,$C3547,账户期初)+SUMIFS($F$5:F3547,$C$5:C3547,$C3547)-SUMIFS($G$5:G3547,$C$5:C3547,$C3547),2))</f>
        <v/>
      </c>
      <c r="I3547" s="18" t="n"/>
      <c r="J3547" s="18" t="n"/>
      <c r="K3547" s="28">
        <f>IF($B3547="","",--TEXT($B3547,"yyyymm"))</f>
        <v/>
      </c>
      <c r="L3547" s="29">
        <f>IF($D3547="","",IFERROR(INDEX(类别属性,MATCH($D3547,类别表,0)),""))</f>
        <v/>
      </c>
      <c r="M3547" s="18" t="n"/>
      <c r="N3547" s="18" t="n"/>
      <c r="O3547" s="26" t="n"/>
      <c r="P3547" s="21">
        <f>IF($C3547="","",IF(ISNA(MATCH($C3547,账户表,0)),"※这个账户不在【基础资料】的账户档案里",IF($B3547="","※没填日期，这一笔不会进任何月份的报表",IF(AND($F3547&lt;&gt;"",$G3547&lt;&gt;""),"※收入和支出不能同时填",IF(AND(N($F3547)=0,N($G3547)=0),"※收入和支出都没填",IF(OR(N($F3547)&lt;0,N($G3547)&lt;0),"※金额不能填负数，方向反了就换一列填",IF($D3547="","※没填收支类别，分类报表会漏掉这一笔",IF(ISNA(MATCH($D3547,类别表,0)),"※收支类别不在【基础资料】的清单里",IF(AND($L3547="内部转账",$M3547=""),"△内部转账要在「对方账户」写上另一头",IF(AND($L3547="内部转账",$M3547=$C3547),"※对方账户跟本账户是同一个",IF(AND($L3547&lt;&gt;"内部转账",$M3547&lt;&gt;""),"△填了对方账户，但类别不是内部转账",IF($H3547&lt;0,"△这一笔之后该账户余额成负数了，核一下",""))))))))))))</f>
        <v/>
      </c>
    </row>
    <row r="3548">
      <c r="A3548" s="17">
        <f>IF($C3548="","",COUNTA($C$5:$C3548))</f>
        <v/>
      </c>
      <c r="B3548" s="20" t="n"/>
      <c r="C3548" s="18" t="n"/>
      <c r="D3548" s="18" t="n"/>
      <c r="E3548" s="26" t="n"/>
      <c r="F3548" s="19" t="n"/>
      <c r="G3548" s="19" t="n"/>
      <c r="H3548" s="27">
        <f>IF($C3548="","",ROUND(SUMIF(账户表,$C3548,账户期初)+SUMIFS($F$5:F3548,$C$5:C3548,$C3548)-SUMIFS($G$5:G3548,$C$5:C3548,$C3548),2))</f>
        <v/>
      </c>
      <c r="I3548" s="18" t="n"/>
      <c r="J3548" s="18" t="n"/>
      <c r="K3548" s="28">
        <f>IF($B3548="","",--TEXT($B3548,"yyyymm"))</f>
        <v/>
      </c>
      <c r="L3548" s="29">
        <f>IF($D3548="","",IFERROR(INDEX(类别属性,MATCH($D3548,类别表,0)),""))</f>
        <v/>
      </c>
      <c r="M3548" s="18" t="n"/>
      <c r="N3548" s="18" t="n"/>
      <c r="O3548" s="26" t="n"/>
      <c r="P3548" s="21">
        <f>IF($C3548="","",IF(ISNA(MATCH($C3548,账户表,0)),"※这个账户不在【基础资料】的账户档案里",IF($B3548="","※没填日期，这一笔不会进任何月份的报表",IF(AND($F3548&lt;&gt;"",$G3548&lt;&gt;""),"※收入和支出不能同时填",IF(AND(N($F3548)=0,N($G3548)=0),"※收入和支出都没填",IF(OR(N($F3548)&lt;0,N($G3548)&lt;0),"※金额不能填负数，方向反了就换一列填",IF($D3548="","※没填收支类别，分类报表会漏掉这一笔",IF(ISNA(MATCH($D3548,类别表,0)),"※收支类别不在【基础资料】的清单里",IF(AND($L3548="内部转账",$M3548=""),"△内部转账要在「对方账户」写上另一头",IF(AND($L3548="内部转账",$M3548=$C3548),"※对方账户跟本账户是同一个",IF(AND($L3548&lt;&gt;"内部转账",$M3548&lt;&gt;""),"△填了对方账户，但类别不是内部转账",IF($H3548&lt;0,"△这一笔之后该账户余额成负数了，核一下",""))))))))))))</f>
        <v/>
      </c>
    </row>
    <row r="3549">
      <c r="A3549" s="17">
        <f>IF($C3549="","",COUNTA($C$5:$C3549))</f>
        <v/>
      </c>
      <c r="B3549" s="20" t="n"/>
      <c r="C3549" s="18" t="n"/>
      <c r="D3549" s="18" t="n"/>
      <c r="E3549" s="26" t="n"/>
      <c r="F3549" s="19" t="n"/>
      <c r="G3549" s="19" t="n"/>
      <c r="H3549" s="27">
        <f>IF($C3549="","",ROUND(SUMIF(账户表,$C3549,账户期初)+SUMIFS($F$5:F3549,$C$5:C3549,$C3549)-SUMIFS($G$5:G3549,$C$5:C3549,$C3549),2))</f>
        <v/>
      </c>
      <c r="I3549" s="18" t="n"/>
      <c r="J3549" s="18" t="n"/>
      <c r="K3549" s="28">
        <f>IF($B3549="","",--TEXT($B3549,"yyyymm"))</f>
        <v/>
      </c>
      <c r="L3549" s="29">
        <f>IF($D3549="","",IFERROR(INDEX(类别属性,MATCH($D3549,类别表,0)),""))</f>
        <v/>
      </c>
      <c r="M3549" s="18" t="n"/>
      <c r="N3549" s="18" t="n"/>
      <c r="O3549" s="26" t="n"/>
      <c r="P3549" s="21">
        <f>IF($C3549="","",IF(ISNA(MATCH($C3549,账户表,0)),"※这个账户不在【基础资料】的账户档案里",IF($B3549="","※没填日期，这一笔不会进任何月份的报表",IF(AND($F3549&lt;&gt;"",$G3549&lt;&gt;""),"※收入和支出不能同时填",IF(AND(N($F3549)=0,N($G3549)=0),"※收入和支出都没填",IF(OR(N($F3549)&lt;0,N($G3549)&lt;0),"※金额不能填负数，方向反了就换一列填",IF($D3549="","※没填收支类别，分类报表会漏掉这一笔",IF(ISNA(MATCH($D3549,类别表,0)),"※收支类别不在【基础资料】的清单里",IF(AND($L3549="内部转账",$M3549=""),"△内部转账要在「对方账户」写上另一头",IF(AND($L3549="内部转账",$M3549=$C3549),"※对方账户跟本账户是同一个",IF(AND($L3549&lt;&gt;"内部转账",$M3549&lt;&gt;""),"△填了对方账户，但类别不是内部转账",IF($H3549&lt;0,"△这一笔之后该账户余额成负数了，核一下",""))))))))))))</f>
        <v/>
      </c>
    </row>
    <row r="3550">
      <c r="A3550" s="17">
        <f>IF($C3550="","",COUNTA($C$5:$C3550))</f>
        <v/>
      </c>
      <c r="B3550" s="20" t="n"/>
      <c r="C3550" s="18" t="n"/>
      <c r="D3550" s="18" t="n"/>
      <c r="E3550" s="26" t="n"/>
      <c r="F3550" s="19" t="n"/>
      <c r="G3550" s="19" t="n"/>
      <c r="H3550" s="27">
        <f>IF($C3550="","",ROUND(SUMIF(账户表,$C3550,账户期初)+SUMIFS($F$5:F3550,$C$5:C3550,$C3550)-SUMIFS($G$5:G3550,$C$5:C3550,$C3550),2))</f>
        <v/>
      </c>
      <c r="I3550" s="18" t="n"/>
      <c r="J3550" s="18" t="n"/>
      <c r="K3550" s="28">
        <f>IF($B3550="","",--TEXT($B3550,"yyyymm"))</f>
        <v/>
      </c>
      <c r="L3550" s="29">
        <f>IF($D3550="","",IFERROR(INDEX(类别属性,MATCH($D3550,类别表,0)),""))</f>
        <v/>
      </c>
      <c r="M3550" s="18" t="n"/>
      <c r="N3550" s="18" t="n"/>
      <c r="O3550" s="26" t="n"/>
      <c r="P3550" s="21">
        <f>IF($C3550="","",IF(ISNA(MATCH($C3550,账户表,0)),"※这个账户不在【基础资料】的账户档案里",IF($B3550="","※没填日期，这一笔不会进任何月份的报表",IF(AND($F3550&lt;&gt;"",$G3550&lt;&gt;""),"※收入和支出不能同时填",IF(AND(N($F3550)=0,N($G3550)=0),"※收入和支出都没填",IF(OR(N($F3550)&lt;0,N($G3550)&lt;0),"※金额不能填负数，方向反了就换一列填",IF($D3550="","※没填收支类别，分类报表会漏掉这一笔",IF(ISNA(MATCH($D3550,类别表,0)),"※收支类别不在【基础资料】的清单里",IF(AND($L3550="内部转账",$M3550=""),"△内部转账要在「对方账户」写上另一头",IF(AND($L3550="内部转账",$M3550=$C3550),"※对方账户跟本账户是同一个",IF(AND($L3550&lt;&gt;"内部转账",$M3550&lt;&gt;""),"△填了对方账户，但类别不是内部转账",IF($H3550&lt;0,"△这一笔之后该账户余额成负数了，核一下",""))))))))))))</f>
        <v/>
      </c>
    </row>
    <row r="3551">
      <c r="A3551" s="17">
        <f>IF($C3551="","",COUNTA($C$5:$C3551))</f>
        <v/>
      </c>
      <c r="B3551" s="20" t="n"/>
      <c r="C3551" s="18" t="n"/>
      <c r="D3551" s="18" t="n"/>
      <c r="E3551" s="26" t="n"/>
      <c r="F3551" s="19" t="n"/>
      <c r="G3551" s="19" t="n"/>
      <c r="H3551" s="27">
        <f>IF($C3551="","",ROUND(SUMIF(账户表,$C3551,账户期初)+SUMIFS($F$5:F3551,$C$5:C3551,$C3551)-SUMIFS($G$5:G3551,$C$5:C3551,$C3551),2))</f>
        <v/>
      </c>
      <c r="I3551" s="18" t="n"/>
      <c r="J3551" s="18" t="n"/>
      <c r="K3551" s="28">
        <f>IF($B3551="","",--TEXT($B3551,"yyyymm"))</f>
        <v/>
      </c>
      <c r="L3551" s="29">
        <f>IF($D3551="","",IFERROR(INDEX(类别属性,MATCH($D3551,类别表,0)),""))</f>
        <v/>
      </c>
      <c r="M3551" s="18" t="n"/>
      <c r="N3551" s="18" t="n"/>
      <c r="O3551" s="26" t="n"/>
      <c r="P3551" s="21">
        <f>IF($C3551="","",IF(ISNA(MATCH($C3551,账户表,0)),"※这个账户不在【基础资料】的账户档案里",IF($B3551="","※没填日期，这一笔不会进任何月份的报表",IF(AND($F3551&lt;&gt;"",$G3551&lt;&gt;""),"※收入和支出不能同时填",IF(AND(N($F3551)=0,N($G3551)=0),"※收入和支出都没填",IF(OR(N($F3551)&lt;0,N($G3551)&lt;0),"※金额不能填负数，方向反了就换一列填",IF($D3551="","※没填收支类别，分类报表会漏掉这一笔",IF(ISNA(MATCH($D3551,类别表,0)),"※收支类别不在【基础资料】的清单里",IF(AND($L3551="内部转账",$M3551=""),"△内部转账要在「对方账户」写上另一头",IF(AND($L3551="内部转账",$M3551=$C3551),"※对方账户跟本账户是同一个",IF(AND($L3551&lt;&gt;"内部转账",$M3551&lt;&gt;""),"△填了对方账户，但类别不是内部转账",IF($H3551&lt;0,"△这一笔之后该账户余额成负数了，核一下",""))))))))))))</f>
        <v/>
      </c>
    </row>
    <row r="3552">
      <c r="A3552" s="17">
        <f>IF($C3552="","",COUNTA($C$5:$C3552))</f>
        <v/>
      </c>
      <c r="B3552" s="20" t="n"/>
      <c r="C3552" s="18" t="n"/>
      <c r="D3552" s="18" t="n"/>
      <c r="E3552" s="26" t="n"/>
      <c r="F3552" s="19" t="n"/>
      <c r="G3552" s="19" t="n"/>
      <c r="H3552" s="27">
        <f>IF($C3552="","",ROUND(SUMIF(账户表,$C3552,账户期初)+SUMIFS($F$5:F3552,$C$5:C3552,$C3552)-SUMIFS($G$5:G3552,$C$5:C3552,$C3552),2))</f>
        <v/>
      </c>
      <c r="I3552" s="18" t="n"/>
      <c r="J3552" s="18" t="n"/>
      <c r="K3552" s="28">
        <f>IF($B3552="","",--TEXT($B3552,"yyyymm"))</f>
        <v/>
      </c>
      <c r="L3552" s="29">
        <f>IF($D3552="","",IFERROR(INDEX(类别属性,MATCH($D3552,类别表,0)),""))</f>
        <v/>
      </c>
      <c r="M3552" s="18" t="n"/>
      <c r="N3552" s="18" t="n"/>
      <c r="O3552" s="26" t="n"/>
      <c r="P3552" s="21">
        <f>IF($C3552="","",IF(ISNA(MATCH($C3552,账户表,0)),"※这个账户不在【基础资料】的账户档案里",IF($B3552="","※没填日期，这一笔不会进任何月份的报表",IF(AND($F3552&lt;&gt;"",$G3552&lt;&gt;""),"※收入和支出不能同时填",IF(AND(N($F3552)=0,N($G3552)=0),"※收入和支出都没填",IF(OR(N($F3552)&lt;0,N($G3552)&lt;0),"※金额不能填负数，方向反了就换一列填",IF($D3552="","※没填收支类别，分类报表会漏掉这一笔",IF(ISNA(MATCH($D3552,类别表,0)),"※收支类别不在【基础资料】的清单里",IF(AND($L3552="内部转账",$M3552=""),"△内部转账要在「对方账户」写上另一头",IF(AND($L3552="内部转账",$M3552=$C3552),"※对方账户跟本账户是同一个",IF(AND($L3552&lt;&gt;"内部转账",$M3552&lt;&gt;""),"△填了对方账户，但类别不是内部转账",IF($H3552&lt;0,"△这一笔之后该账户余额成负数了，核一下",""))))))))))))</f>
        <v/>
      </c>
    </row>
    <row r="3553">
      <c r="A3553" s="17">
        <f>IF($C3553="","",COUNTA($C$5:$C3553))</f>
        <v/>
      </c>
      <c r="B3553" s="20" t="n"/>
      <c r="C3553" s="18" t="n"/>
      <c r="D3553" s="18" t="n"/>
      <c r="E3553" s="26" t="n"/>
      <c r="F3553" s="19" t="n"/>
      <c r="G3553" s="19" t="n"/>
      <c r="H3553" s="27">
        <f>IF($C3553="","",ROUND(SUMIF(账户表,$C3553,账户期初)+SUMIFS($F$5:F3553,$C$5:C3553,$C3553)-SUMIFS($G$5:G3553,$C$5:C3553,$C3553),2))</f>
        <v/>
      </c>
      <c r="I3553" s="18" t="n"/>
      <c r="J3553" s="18" t="n"/>
      <c r="K3553" s="28">
        <f>IF($B3553="","",--TEXT($B3553,"yyyymm"))</f>
        <v/>
      </c>
      <c r="L3553" s="29">
        <f>IF($D3553="","",IFERROR(INDEX(类别属性,MATCH($D3553,类别表,0)),""))</f>
        <v/>
      </c>
      <c r="M3553" s="18" t="n"/>
      <c r="N3553" s="18" t="n"/>
      <c r="O3553" s="26" t="n"/>
      <c r="P3553" s="21">
        <f>IF($C3553="","",IF(ISNA(MATCH($C3553,账户表,0)),"※这个账户不在【基础资料】的账户档案里",IF($B3553="","※没填日期，这一笔不会进任何月份的报表",IF(AND($F3553&lt;&gt;"",$G3553&lt;&gt;""),"※收入和支出不能同时填",IF(AND(N($F3553)=0,N($G3553)=0),"※收入和支出都没填",IF(OR(N($F3553)&lt;0,N($G3553)&lt;0),"※金额不能填负数，方向反了就换一列填",IF($D3553="","※没填收支类别，分类报表会漏掉这一笔",IF(ISNA(MATCH($D3553,类别表,0)),"※收支类别不在【基础资料】的清单里",IF(AND($L3553="内部转账",$M3553=""),"△内部转账要在「对方账户」写上另一头",IF(AND($L3553="内部转账",$M3553=$C3553),"※对方账户跟本账户是同一个",IF(AND($L3553&lt;&gt;"内部转账",$M3553&lt;&gt;""),"△填了对方账户，但类别不是内部转账",IF($H3553&lt;0,"△这一笔之后该账户余额成负数了，核一下",""))))))))))))</f>
        <v/>
      </c>
    </row>
    <row r="3554">
      <c r="A3554" s="17">
        <f>IF($C3554="","",COUNTA($C$5:$C3554))</f>
        <v/>
      </c>
      <c r="B3554" s="20" t="n"/>
      <c r="C3554" s="18" t="n"/>
      <c r="D3554" s="18" t="n"/>
      <c r="E3554" s="26" t="n"/>
      <c r="F3554" s="19" t="n"/>
      <c r="G3554" s="19" t="n"/>
      <c r="H3554" s="27">
        <f>IF($C3554="","",ROUND(SUMIF(账户表,$C3554,账户期初)+SUMIFS($F$5:F3554,$C$5:C3554,$C3554)-SUMIFS($G$5:G3554,$C$5:C3554,$C3554),2))</f>
        <v/>
      </c>
      <c r="I3554" s="18" t="n"/>
      <c r="J3554" s="18" t="n"/>
      <c r="K3554" s="28">
        <f>IF($B3554="","",--TEXT($B3554,"yyyymm"))</f>
        <v/>
      </c>
      <c r="L3554" s="29">
        <f>IF($D3554="","",IFERROR(INDEX(类别属性,MATCH($D3554,类别表,0)),""))</f>
        <v/>
      </c>
      <c r="M3554" s="18" t="n"/>
      <c r="N3554" s="18" t="n"/>
      <c r="O3554" s="26" t="n"/>
      <c r="P3554" s="21">
        <f>IF($C3554="","",IF(ISNA(MATCH($C3554,账户表,0)),"※这个账户不在【基础资料】的账户档案里",IF($B3554="","※没填日期，这一笔不会进任何月份的报表",IF(AND($F3554&lt;&gt;"",$G3554&lt;&gt;""),"※收入和支出不能同时填",IF(AND(N($F3554)=0,N($G3554)=0),"※收入和支出都没填",IF(OR(N($F3554)&lt;0,N($G3554)&lt;0),"※金额不能填负数，方向反了就换一列填",IF($D3554="","※没填收支类别，分类报表会漏掉这一笔",IF(ISNA(MATCH($D3554,类别表,0)),"※收支类别不在【基础资料】的清单里",IF(AND($L3554="内部转账",$M3554=""),"△内部转账要在「对方账户」写上另一头",IF(AND($L3554="内部转账",$M3554=$C3554),"※对方账户跟本账户是同一个",IF(AND($L3554&lt;&gt;"内部转账",$M3554&lt;&gt;""),"△填了对方账户，但类别不是内部转账",IF($H3554&lt;0,"△这一笔之后该账户余额成负数了，核一下",""))))))))))))</f>
        <v/>
      </c>
    </row>
    <row r="3555">
      <c r="A3555" s="17">
        <f>IF($C3555="","",COUNTA($C$5:$C3555))</f>
        <v/>
      </c>
      <c r="B3555" s="20" t="n"/>
      <c r="C3555" s="18" t="n"/>
      <c r="D3555" s="18" t="n"/>
      <c r="E3555" s="26" t="n"/>
      <c r="F3555" s="19" t="n"/>
      <c r="G3555" s="19" t="n"/>
      <c r="H3555" s="27">
        <f>IF($C3555="","",ROUND(SUMIF(账户表,$C3555,账户期初)+SUMIFS($F$5:F3555,$C$5:C3555,$C3555)-SUMIFS($G$5:G3555,$C$5:C3555,$C3555),2))</f>
        <v/>
      </c>
      <c r="I3555" s="18" t="n"/>
      <c r="J3555" s="18" t="n"/>
      <c r="K3555" s="28">
        <f>IF($B3555="","",--TEXT($B3555,"yyyymm"))</f>
        <v/>
      </c>
      <c r="L3555" s="29">
        <f>IF($D3555="","",IFERROR(INDEX(类别属性,MATCH($D3555,类别表,0)),""))</f>
        <v/>
      </c>
      <c r="M3555" s="18" t="n"/>
      <c r="N3555" s="18" t="n"/>
      <c r="O3555" s="26" t="n"/>
      <c r="P3555" s="21">
        <f>IF($C3555="","",IF(ISNA(MATCH($C3555,账户表,0)),"※这个账户不在【基础资料】的账户档案里",IF($B3555="","※没填日期，这一笔不会进任何月份的报表",IF(AND($F3555&lt;&gt;"",$G3555&lt;&gt;""),"※收入和支出不能同时填",IF(AND(N($F3555)=0,N($G3555)=0),"※收入和支出都没填",IF(OR(N($F3555)&lt;0,N($G3555)&lt;0),"※金额不能填负数，方向反了就换一列填",IF($D3555="","※没填收支类别，分类报表会漏掉这一笔",IF(ISNA(MATCH($D3555,类别表,0)),"※收支类别不在【基础资料】的清单里",IF(AND($L3555="内部转账",$M3555=""),"△内部转账要在「对方账户」写上另一头",IF(AND($L3555="内部转账",$M3555=$C3555),"※对方账户跟本账户是同一个",IF(AND($L3555&lt;&gt;"内部转账",$M3555&lt;&gt;""),"△填了对方账户，但类别不是内部转账",IF($H3555&lt;0,"△这一笔之后该账户余额成负数了，核一下",""))))))))))))</f>
        <v/>
      </c>
    </row>
    <row r="3556">
      <c r="A3556" s="17">
        <f>IF($C3556="","",COUNTA($C$5:$C3556))</f>
        <v/>
      </c>
      <c r="B3556" s="20" t="n"/>
      <c r="C3556" s="18" t="n"/>
      <c r="D3556" s="18" t="n"/>
      <c r="E3556" s="26" t="n"/>
      <c r="F3556" s="19" t="n"/>
      <c r="G3556" s="19" t="n"/>
      <c r="H3556" s="27">
        <f>IF($C3556="","",ROUND(SUMIF(账户表,$C3556,账户期初)+SUMIFS($F$5:F3556,$C$5:C3556,$C3556)-SUMIFS($G$5:G3556,$C$5:C3556,$C3556),2))</f>
        <v/>
      </c>
      <c r="I3556" s="18" t="n"/>
      <c r="J3556" s="18" t="n"/>
      <c r="K3556" s="28">
        <f>IF($B3556="","",--TEXT($B3556,"yyyymm"))</f>
        <v/>
      </c>
      <c r="L3556" s="29">
        <f>IF($D3556="","",IFERROR(INDEX(类别属性,MATCH($D3556,类别表,0)),""))</f>
        <v/>
      </c>
      <c r="M3556" s="18" t="n"/>
      <c r="N3556" s="18" t="n"/>
      <c r="O3556" s="26" t="n"/>
      <c r="P3556" s="21">
        <f>IF($C3556="","",IF(ISNA(MATCH($C3556,账户表,0)),"※这个账户不在【基础资料】的账户档案里",IF($B3556="","※没填日期，这一笔不会进任何月份的报表",IF(AND($F3556&lt;&gt;"",$G3556&lt;&gt;""),"※收入和支出不能同时填",IF(AND(N($F3556)=0,N($G3556)=0),"※收入和支出都没填",IF(OR(N($F3556)&lt;0,N($G3556)&lt;0),"※金额不能填负数，方向反了就换一列填",IF($D3556="","※没填收支类别，分类报表会漏掉这一笔",IF(ISNA(MATCH($D3556,类别表,0)),"※收支类别不在【基础资料】的清单里",IF(AND($L3556="内部转账",$M3556=""),"△内部转账要在「对方账户」写上另一头",IF(AND($L3556="内部转账",$M3556=$C3556),"※对方账户跟本账户是同一个",IF(AND($L3556&lt;&gt;"内部转账",$M3556&lt;&gt;""),"△填了对方账户，但类别不是内部转账",IF($H3556&lt;0,"△这一笔之后该账户余额成负数了，核一下",""))))))))))))</f>
        <v/>
      </c>
    </row>
    <row r="3557">
      <c r="A3557" s="17">
        <f>IF($C3557="","",COUNTA($C$5:$C3557))</f>
        <v/>
      </c>
      <c r="B3557" s="20" t="n"/>
      <c r="C3557" s="18" t="n"/>
      <c r="D3557" s="18" t="n"/>
      <c r="E3557" s="26" t="n"/>
      <c r="F3557" s="19" t="n"/>
      <c r="G3557" s="19" t="n"/>
      <c r="H3557" s="27">
        <f>IF($C3557="","",ROUND(SUMIF(账户表,$C3557,账户期初)+SUMIFS($F$5:F3557,$C$5:C3557,$C3557)-SUMIFS($G$5:G3557,$C$5:C3557,$C3557),2))</f>
        <v/>
      </c>
      <c r="I3557" s="18" t="n"/>
      <c r="J3557" s="18" t="n"/>
      <c r="K3557" s="28">
        <f>IF($B3557="","",--TEXT($B3557,"yyyymm"))</f>
        <v/>
      </c>
      <c r="L3557" s="29">
        <f>IF($D3557="","",IFERROR(INDEX(类别属性,MATCH($D3557,类别表,0)),""))</f>
        <v/>
      </c>
      <c r="M3557" s="18" t="n"/>
      <c r="N3557" s="18" t="n"/>
      <c r="O3557" s="26" t="n"/>
      <c r="P3557" s="21">
        <f>IF($C3557="","",IF(ISNA(MATCH($C3557,账户表,0)),"※这个账户不在【基础资料】的账户档案里",IF($B3557="","※没填日期，这一笔不会进任何月份的报表",IF(AND($F3557&lt;&gt;"",$G3557&lt;&gt;""),"※收入和支出不能同时填",IF(AND(N($F3557)=0,N($G3557)=0),"※收入和支出都没填",IF(OR(N($F3557)&lt;0,N($G3557)&lt;0),"※金额不能填负数，方向反了就换一列填",IF($D3557="","※没填收支类别，分类报表会漏掉这一笔",IF(ISNA(MATCH($D3557,类别表,0)),"※收支类别不在【基础资料】的清单里",IF(AND($L3557="内部转账",$M3557=""),"△内部转账要在「对方账户」写上另一头",IF(AND($L3557="内部转账",$M3557=$C3557),"※对方账户跟本账户是同一个",IF(AND($L3557&lt;&gt;"内部转账",$M3557&lt;&gt;""),"△填了对方账户，但类别不是内部转账",IF($H3557&lt;0,"△这一笔之后该账户余额成负数了，核一下",""))))))))))))</f>
        <v/>
      </c>
    </row>
    <row r="3558">
      <c r="A3558" s="17">
        <f>IF($C3558="","",COUNTA($C$5:$C3558))</f>
        <v/>
      </c>
      <c r="B3558" s="20" t="n"/>
      <c r="C3558" s="18" t="n"/>
      <c r="D3558" s="18" t="n"/>
      <c r="E3558" s="26" t="n"/>
      <c r="F3558" s="19" t="n"/>
      <c r="G3558" s="19" t="n"/>
      <c r="H3558" s="27">
        <f>IF($C3558="","",ROUND(SUMIF(账户表,$C3558,账户期初)+SUMIFS($F$5:F3558,$C$5:C3558,$C3558)-SUMIFS($G$5:G3558,$C$5:C3558,$C3558),2))</f>
        <v/>
      </c>
      <c r="I3558" s="18" t="n"/>
      <c r="J3558" s="18" t="n"/>
      <c r="K3558" s="28">
        <f>IF($B3558="","",--TEXT($B3558,"yyyymm"))</f>
        <v/>
      </c>
      <c r="L3558" s="29">
        <f>IF($D3558="","",IFERROR(INDEX(类别属性,MATCH($D3558,类别表,0)),""))</f>
        <v/>
      </c>
      <c r="M3558" s="18" t="n"/>
      <c r="N3558" s="18" t="n"/>
      <c r="O3558" s="26" t="n"/>
      <c r="P3558" s="21">
        <f>IF($C3558="","",IF(ISNA(MATCH($C3558,账户表,0)),"※这个账户不在【基础资料】的账户档案里",IF($B3558="","※没填日期，这一笔不会进任何月份的报表",IF(AND($F3558&lt;&gt;"",$G3558&lt;&gt;""),"※收入和支出不能同时填",IF(AND(N($F3558)=0,N($G3558)=0),"※收入和支出都没填",IF(OR(N($F3558)&lt;0,N($G3558)&lt;0),"※金额不能填负数，方向反了就换一列填",IF($D3558="","※没填收支类别，分类报表会漏掉这一笔",IF(ISNA(MATCH($D3558,类别表,0)),"※收支类别不在【基础资料】的清单里",IF(AND($L3558="内部转账",$M3558=""),"△内部转账要在「对方账户」写上另一头",IF(AND($L3558="内部转账",$M3558=$C3558),"※对方账户跟本账户是同一个",IF(AND($L3558&lt;&gt;"内部转账",$M3558&lt;&gt;""),"△填了对方账户，但类别不是内部转账",IF($H3558&lt;0,"△这一笔之后该账户余额成负数了，核一下",""))))))))))))</f>
        <v/>
      </c>
    </row>
    <row r="3559">
      <c r="A3559" s="17">
        <f>IF($C3559="","",COUNTA($C$5:$C3559))</f>
        <v/>
      </c>
      <c r="B3559" s="20" t="n"/>
      <c r="C3559" s="18" t="n"/>
      <c r="D3559" s="18" t="n"/>
      <c r="E3559" s="26" t="n"/>
      <c r="F3559" s="19" t="n"/>
      <c r="G3559" s="19" t="n"/>
      <c r="H3559" s="27">
        <f>IF($C3559="","",ROUND(SUMIF(账户表,$C3559,账户期初)+SUMIFS($F$5:F3559,$C$5:C3559,$C3559)-SUMIFS($G$5:G3559,$C$5:C3559,$C3559),2))</f>
        <v/>
      </c>
      <c r="I3559" s="18" t="n"/>
      <c r="J3559" s="18" t="n"/>
      <c r="K3559" s="28">
        <f>IF($B3559="","",--TEXT($B3559,"yyyymm"))</f>
        <v/>
      </c>
      <c r="L3559" s="29">
        <f>IF($D3559="","",IFERROR(INDEX(类别属性,MATCH($D3559,类别表,0)),""))</f>
        <v/>
      </c>
      <c r="M3559" s="18" t="n"/>
      <c r="N3559" s="18" t="n"/>
      <c r="O3559" s="26" t="n"/>
      <c r="P3559" s="21">
        <f>IF($C3559="","",IF(ISNA(MATCH($C3559,账户表,0)),"※这个账户不在【基础资料】的账户档案里",IF($B3559="","※没填日期，这一笔不会进任何月份的报表",IF(AND($F3559&lt;&gt;"",$G3559&lt;&gt;""),"※收入和支出不能同时填",IF(AND(N($F3559)=0,N($G3559)=0),"※收入和支出都没填",IF(OR(N($F3559)&lt;0,N($G3559)&lt;0),"※金额不能填负数，方向反了就换一列填",IF($D3559="","※没填收支类别，分类报表会漏掉这一笔",IF(ISNA(MATCH($D3559,类别表,0)),"※收支类别不在【基础资料】的清单里",IF(AND($L3559="内部转账",$M3559=""),"△内部转账要在「对方账户」写上另一头",IF(AND($L3559="内部转账",$M3559=$C3559),"※对方账户跟本账户是同一个",IF(AND($L3559&lt;&gt;"内部转账",$M3559&lt;&gt;""),"△填了对方账户，但类别不是内部转账",IF($H3559&lt;0,"△这一笔之后该账户余额成负数了，核一下",""))))))))))))</f>
        <v/>
      </c>
    </row>
    <row r="3560">
      <c r="A3560" s="17">
        <f>IF($C3560="","",COUNTA($C$5:$C3560))</f>
        <v/>
      </c>
      <c r="B3560" s="20" t="n"/>
      <c r="C3560" s="18" t="n"/>
      <c r="D3560" s="18" t="n"/>
      <c r="E3560" s="26" t="n"/>
      <c r="F3560" s="19" t="n"/>
      <c r="G3560" s="19" t="n"/>
      <c r="H3560" s="27">
        <f>IF($C3560="","",ROUND(SUMIF(账户表,$C3560,账户期初)+SUMIFS($F$5:F3560,$C$5:C3560,$C3560)-SUMIFS($G$5:G3560,$C$5:C3560,$C3560),2))</f>
        <v/>
      </c>
      <c r="I3560" s="18" t="n"/>
      <c r="J3560" s="18" t="n"/>
      <c r="K3560" s="28">
        <f>IF($B3560="","",--TEXT($B3560,"yyyymm"))</f>
        <v/>
      </c>
      <c r="L3560" s="29">
        <f>IF($D3560="","",IFERROR(INDEX(类别属性,MATCH($D3560,类别表,0)),""))</f>
        <v/>
      </c>
      <c r="M3560" s="18" t="n"/>
      <c r="N3560" s="18" t="n"/>
      <c r="O3560" s="26" t="n"/>
      <c r="P3560" s="21">
        <f>IF($C3560="","",IF(ISNA(MATCH($C3560,账户表,0)),"※这个账户不在【基础资料】的账户档案里",IF($B3560="","※没填日期，这一笔不会进任何月份的报表",IF(AND($F3560&lt;&gt;"",$G3560&lt;&gt;""),"※收入和支出不能同时填",IF(AND(N($F3560)=0,N($G3560)=0),"※收入和支出都没填",IF(OR(N($F3560)&lt;0,N($G3560)&lt;0),"※金额不能填负数，方向反了就换一列填",IF($D3560="","※没填收支类别，分类报表会漏掉这一笔",IF(ISNA(MATCH($D3560,类别表,0)),"※收支类别不在【基础资料】的清单里",IF(AND($L3560="内部转账",$M3560=""),"△内部转账要在「对方账户」写上另一头",IF(AND($L3560="内部转账",$M3560=$C3560),"※对方账户跟本账户是同一个",IF(AND($L3560&lt;&gt;"内部转账",$M3560&lt;&gt;""),"△填了对方账户，但类别不是内部转账",IF($H3560&lt;0,"△这一笔之后该账户余额成负数了，核一下",""))))))))))))</f>
        <v/>
      </c>
    </row>
    <row r="3561">
      <c r="A3561" s="17">
        <f>IF($C3561="","",COUNTA($C$5:$C3561))</f>
        <v/>
      </c>
      <c r="B3561" s="20" t="n"/>
      <c r="C3561" s="18" t="n"/>
      <c r="D3561" s="18" t="n"/>
      <c r="E3561" s="26" t="n"/>
      <c r="F3561" s="19" t="n"/>
      <c r="G3561" s="19" t="n"/>
      <c r="H3561" s="27">
        <f>IF($C3561="","",ROUND(SUMIF(账户表,$C3561,账户期初)+SUMIFS($F$5:F3561,$C$5:C3561,$C3561)-SUMIFS($G$5:G3561,$C$5:C3561,$C3561),2))</f>
        <v/>
      </c>
      <c r="I3561" s="18" t="n"/>
      <c r="J3561" s="18" t="n"/>
      <c r="K3561" s="28">
        <f>IF($B3561="","",--TEXT($B3561,"yyyymm"))</f>
        <v/>
      </c>
      <c r="L3561" s="29">
        <f>IF($D3561="","",IFERROR(INDEX(类别属性,MATCH($D3561,类别表,0)),""))</f>
        <v/>
      </c>
      <c r="M3561" s="18" t="n"/>
      <c r="N3561" s="18" t="n"/>
      <c r="O3561" s="26" t="n"/>
      <c r="P3561" s="21">
        <f>IF($C3561="","",IF(ISNA(MATCH($C3561,账户表,0)),"※这个账户不在【基础资料】的账户档案里",IF($B3561="","※没填日期，这一笔不会进任何月份的报表",IF(AND($F3561&lt;&gt;"",$G3561&lt;&gt;""),"※收入和支出不能同时填",IF(AND(N($F3561)=0,N($G3561)=0),"※收入和支出都没填",IF(OR(N($F3561)&lt;0,N($G3561)&lt;0),"※金额不能填负数，方向反了就换一列填",IF($D3561="","※没填收支类别，分类报表会漏掉这一笔",IF(ISNA(MATCH($D3561,类别表,0)),"※收支类别不在【基础资料】的清单里",IF(AND($L3561="内部转账",$M3561=""),"△内部转账要在「对方账户」写上另一头",IF(AND($L3561="内部转账",$M3561=$C3561),"※对方账户跟本账户是同一个",IF(AND($L3561&lt;&gt;"内部转账",$M3561&lt;&gt;""),"△填了对方账户，但类别不是内部转账",IF($H3561&lt;0,"△这一笔之后该账户余额成负数了，核一下",""))))))))))))</f>
        <v/>
      </c>
    </row>
    <row r="3562">
      <c r="A3562" s="17">
        <f>IF($C3562="","",COUNTA($C$5:$C3562))</f>
        <v/>
      </c>
      <c r="B3562" s="20" t="n"/>
      <c r="C3562" s="18" t="n"/>
      <c r="D3562" s="18" t="n"/>
      <c r="E3562" s="26" t="n"/>
      <c r="F3562" s="19" t="n"/>
      <c r="G3562" s="19" t="n"/>
      <c r="H3562" s="27">
        <f>IF($C3562="","",ROUND(SUMIF(账户表,$C3562,账户期初)+SUMIFS($F$5:F3562,$C$5:C3562,$C3562)-SUMIFS($G$5:G3562,$C$5:C3562,$C3562),2))</f>
        <v/>
      </c>
      <c r="I3562" s="18" t="n"/>
      <c r="J3562" s="18" t="n"/>
      <c r="K3562" s="28">
        <f>IF($B3562="","",--TEXT($B3562,"yyyymm"))</f>
        <v/>
      </c>
      <c r="L3562" s="29">
        <f>IF($D3562="","",IFERROR(INDEX(类别属性,MATCH($D3562,类别表,0)),""))</f>
        <v/>
      </c>
      <c r="M3562" s="18" t="n"/>
      <c r="N3562" s="18" t="n"/>
      <c r="O3562" s="26" t="n"/>
      <c r="P3562" s="21">
        <f>IF($C3562="","",IF(ISNA(MATCH($C3562,账户表,0)),"※这个账户不在【基础资料】的账户档案里",IF($B3562="","※没填日期，这一笔不会进任何月份的报表",IF(AND($F3562&lt;&gt;"",$G3562&lt;&gt;""),"※收入和支出不能同时填",IF(AND(N($F3562)=0,N($G3562)=0),"※收入和支出都没填",IF(OR(N($F3562)&lt;0,N($G3562)&lt;0),"※金额不能填负数，方向反了就换一列填",IF($D3562="","※没填收支类别，分类报表会漏掉这一笔",IF(ISNA(MATCH($D3562,类别表,0)),"※收支类别不在【基础资料】的清单里",IF(AND($L3562="内部转账",$M3562=""),"△内部转账要在「对方账户」写上另一头",IF(AND($L3562="内部转账",$M3562=$C3562),"※对方账户跟本账户是同一个",IF(AND($L3562&lt;&gt;"内部转账",$M3562&lt;&gt;""),"△填了对方账户，但类别不是内部转账",IF($H3562&lt;0,"△这一笔之后该账户余额成负数了，核一下",""))))))))))))</f>
        <v/>
      </c>
    </row>
    <row r="3563">
      <c r="A3563" s="17">
        <f>IF($C3563="","",COUNTA($C$5:$C3563))</f>
        <v/>
      </c>
      <c r="B3563" s="20" t="n"/>
      <c r="C3563" s="18" t="n"/>
      <c r="D3563" s="18" t="n"/>
      <c r="E3563" s="26" t="n"/>
      <c r="F3563" s="19" t="n"/>
      <c r="G3563" s="19" t="n"/>
      <c r="H3563" s="27">
        <f>IF($C3563="","",ROUND(SUMIF(账户表,$C3563,账户期初)+SUMIFS($F$5:F3563,$C$5:C3563,$C3563)-SUMIFS($G$5:G3563,$C$5:C3563,$C3563),2))</f>
        <v/>
      </c>
      <c r="I3563" s="18" t="n"/>
      <c r="J3563" s="18" t="n"/>
      <c r="K3563" s="28">
        <f>IF($B3563="","",--TEXT($B3563,"yyyymm"))</f>
        <v/>
      </c>
      <c r="L3563" s="29">
        <f>IF($D3563="","",IFERROR(INDEX(类别属性,MATCH($D3563,类别表,0)),""))</f>
        <v/>
      </c>
      <c r="M3563" s="18" t="n"/>
      <c r="N3563" s="18" t="n"/>
      <c r="O3563" s="26" t="n"/>
      <c r="P3563" s="21">
        <f>IF($C3563="","",IF(ISNA(MATCH($C3563,账户表,0)),"※这个账户不在【基础资料】的账户档案里",IF($B3563="","※没填日期，这一笔不会进任何月份的报表",IF(AND($F3563&lt;&gt;"",$G3563&lt;&gt;""),"※收入和支出不能同时填",IF(AND(N($F3563)=0,N($G3563)=0),"※收入和支出都没填",IF(OR(N($F3563)&lt;0,N($G3563)&lt;0),"※金额不能填负数，方向反了就换一列填",IF($D3563="","※没填收支类别，分类报表会漏掉这一笔",IF(ISNA(MATCH($D3563,类别表,0)),"※收支类别不在【基础资料】的清单里",IF(AND($L3563="内部转账",$M3563=""),"△内部转账要在「对方账户」写上另一头",IF(AND($L3563="内部转账",$M3563=$C3563),"※对方账户跟本账户是同一个",IF(AND($L3563&lt;&gt;"内部转账",$M3563&lt;&gt;""),"△填了对方账户，但类别不是内部转账",IF($H3563&lt;0,"△这一笔之后该账户余额成负数了，核一下",""))))))))))))</f>
        <v/>
      </c>
    </row>
    <row r="3564">
      <c r="A3564" s="17">
        <f>IF($C3564="","",COUNTA($C$5:$C3564))</f>
        <v/>
      </c>
      <c r="B3564" s="20" t="n"/>
      <c r="C3564" s="18" t="n"/>
      <c r="D3564" s="18" t="n"/>
      <c r="E3564" s="26" t="n"/>
      <c r="F3564" s="19" t="n"/>
      <c r="G3564" s="19" t="n"/>
      <c r="H3564" s="27">
        <f>IF($C3564="","",ROUND(SUMIF(账户表,$C3564,账户期初)+SUMIFS($F$5:F3564,$C$5:C3564,$C3564)-SUMIFS($G$5:G3564,$C$5:C3564,$C3564),2))</f>
        <v/>
      </c>
      <c r="I3564" s="18" t="n"/>
      <c r="J3564" s="18" t="n"/>
      <c r="K3564" s="28">
        <f>IF($B3564="","",--TEXT($B3564,"yyyymm"))</f>
        <v/>
      </c>
      <c r="L3564" s="29">
        <f>IF($D3564="","",IFERROR(INDEX(类别属性,MATCH($D3564,类别表,0)),""))</f>
        <v/>
      </c>
      <c r="M3564" s="18" t="n"/>
      <c r="N3564" s="18" t="n"/>
      <c r="O3564" s="26" t="n"/>
      <c r="P3564" s="21">
        <f>IF($C3564="","",IF(ISNA(MATCH($C3564,账户表,0)),"※这个账户不在【基础资料】的账户档案里",IF($B3564="","※没填日期，这一笔不会进任何月份的报表",IF(AND($F3564&lt;&gt;"",$G3564&lt;&gt;""),"※收入和支出不能同时填",IF(AND(N($F3564)=0,N($G3564)=0),"※收入和支出都没填",IF(OR(N($F3564)&lt;0,N($G3564)&lt;0),"※金额不能填负数，方向反了就换一列填",IF($D3564="","※没填收支类别，分类报表会漏掉这一笔",IF(ISNA(MATCH($D3564,类别表,0)),"※收支类别不在【基础资料】的清单里",IF(AND($L3564="内部转账",$M3564=""),"△内部转账要在「对方账户」写上另一头",IF(AND($L3564="内部转账",$M3564=$C3564),"※对方账户跟本账户是同一个",IF(AND($L3564&lt;&gt;"内部转账",$M3564&lt;&gt;""),"△填了对方账户，但类别不是内部转账",IF($H3564&lt;0,"△这一笔之后该账户余额成负数了，核一下",""))))))))))))</f>
        <v/>
      </c>
    </row>
    <row r="3565">
      <c r="A3565" s="17">
        <f>IF($C3565="","",COUNTA($C$5:$C3565))</f>
        <v/>
      </c>
      <c r="B3565" s="20" t="n"/>
      <c r="C3565" s="18" t="n"/>
      <c r="D3565" s="18" t="n"/>
      <c r="E3565" s="26" t="n"/>
      <c r="F3565" s="19" t="n"/>
      <c r="G3565" s="19" t="n"/>
      <c r="H3565" s="27">
        <f>IF($C3565="","",ROUND(SUMIF(账户表,$C3565,账户期初)+SUMIFS($F$5:F3565,$C$5:C3565,$C3565)-SUMIFS($G$5:G3565,$C$5:C3565,$C3565),2))</f>
        <v/>
      </c>
      <c r="I3565" s="18" t="n"/>
      <c r="J3565" s="18" t="n"/>
      <c r="K3565" s="28">
        <f>IF($B3565="","",--TEXT($B3565,"yyyymm"))</f>
        <v/>
      </c>
      <c r="L3565" s="29">
        <f>IF($D3565="","",IFERROR(INDEX(类别属性,MATCH($D3565,类别表,0)),""))</f>
        <v/>
      </c>
      <c r="M3565" s="18" t="n"/>
      <c r="N3565" s="18" t="n"/>
      <c r="O3565" s="26" t="n"/>
      <c r="P3565" s="21">
        <f>IF($C3565="","",IF(ISNA(MATCH($C3565,账户表,0)),"※这个账户不在【基础资料】的账户档案里",IF($B3565="","※没填日期，这一笔不会进任何月份的报表",IF(AND($F3565&lt;&gt;"",$G3565&lt;&gt;""),"※收入和支出不能同时填",IF(AND(N($F3565)=0,N($G3565)=0),"※收入和支出都没填",IF(OR(N($F3565)&lt;0,N($G3565)&lt;0),"※金额不能填负数，方向反了就换一列填",IF($D3565="","※没填收支类别，分类报表会漏掉这一笔",IF(ISNA(MATCH($D3565,类别表,0)),"※收支类别不在【基础资料】的清单里",IF(AND($L3565="内部转账",$M3565=""),"△内部转账要在「对方账户」写上另一头",IF(AND($L3565="内部转账",$M3565=$C3565),"※对方账户跟本账户是同一个",IF(AND($L3565&lt;&gt;"内部转账",$M3565&lt;&gt;""),"△填了对方账户，但类别不是内部转账",IF($H3565&lt;0,"△这一笔之后该账户余额成负数了，核一下",""))))))))))))</f>
        <v/>
      </c>
    </row>
    <row r="3566">
      <c r="A3566" s="17">
        <f>IF($C3566="","",COUNTA($C$5:$C3566))</f>
        <v/>
      </c>
      <c r="B3566" s="20" t="n"/>
      <c r="C3566" s="18" t="n"/>
      <c r="D3566" s="18" t="n"/>
      <c r="E3566" s="26" t="n"/>
      <c r="F3566" s="19" t="n"/>
      <c r="G3566" s="19" t="n"/>
      <c r="H3566" s="27">
        <f>IF($C3566="","",ROUND(SUMIF(账户表,$C3566,账户期初)+SUMIFS($F$5:F3566,$C$5:C3566,$C3566)-SUMIFS($G$5:G3566,$C$5:C3566,$C3566),2))</f>
        <v/>
      </c>
      <c r="I3566" s="18" t="n"/>
      <c r="J3566" s="18" t="n"/>
      <c r="K3566" s="28">
        <f>IF($B3566="","",--TEXT($B3566,"yyyymm"))</f>
        <v/>
      </c>
      <c r="L3566" s="29">
        <f>IF($D3566="","",IFERROR(INDEX(类别属性,MATCH($D3566,类别表,0)),""))</f>
        <v/>
      </c>
      <c r="M3566" s="18" t="n"/>
      <c r="N3566" s="18" t="n"/>
      <c r="O3566" s="26" t="n"/>
      <c r="P3566" s="21">
        <f>IF($C3566="","",IF(ISNA(MATCH($C3566,账户表,0)),"※这个账户不在【基础资料】的账户档案里",IF($B3566="","※没填日期，这一笔不会进任何月份的报表",IF(AND($F3566&lt;&gt;"",$G3566&lt;&gt;""),"※收入和支出不能同时填",IF(AND(N($F3566)=0,N($G3566)=0),"※收入和支出都没填",IF(OR(N($F3566)&lt;0,N($G3566)&lt;0),"※金额不能填负数，方向反了就换一列填",IF($D3566="","※没填收支类别，分类报表会漏掉这一笔",IF(ISNA(MATCH($D3566,类别表,0)),"※收支类别不在【基础资料】的清单里",IF(AND($L3566="内部转账",$M3566=""),"△内部转账要在「对方账户」写上另一头",IF(AND($L3566="内部转账",$M3566=$C3566),"※对方账户跟本账户是同一个",IF(AND($L3566&lt;&gt;"内部转账",$M3566&lt;&gt;""),"△填了对方账户，但类别不是内部转账",IF($H3566&lt;0,"△这一笔之后该账户余额成负数了，核一下",""))))))))))))</f>
        <v/>
      </c>
    </row>
    <row r="3567">
      <c r="A3567" s="17">
        <f>IF($C3567="","",COUNTA($C$5:$C3567))</f>
        <v/>
      </c>
      <c r="B3567" s="20" t="n"/>
      <c r="C3567" s="18" t="n"/>
      <c r="D3567" s="18" t="n"/>
      <c r="E3567" s="26" t="n"/>
      <c r="F3567" s="19" t="n"/>
      <c r="G3567" s="19" t="n"/>
      <c r="H3567" s="27">
        <f>IF($C3567="","",ROUND(SUMIF(账户表,$C3567,账户期初)+SUMIFS($F$5:F3567,$C$5:C3567,$C3567)-SUMIFS($G$5:G3567,$C$5:C3567,$C3567),2))</f>
        <v/>
      </c>
      <c r="I3567" s="18" t="n"/>
      <c r="J3567" s="18" t="n"/>
      <c r="K3567" s="28">
        <f>IF($B3567="","",--TEXT($B3567,"yyyymm"))</f>
        <v/>
      </c>
      <c r="L3567" s="29">
        <f>IF($D3567="","",IFERROR(INDEX(类别属性,MATCH($D3567,类别表,0)),""))</f>
        <v/>
      </c>
      <c r="M3567" s="18" t="n"/>
      <c r="N3567" s="18" t="n"/>
      <c r="O3567" s="26" t="n"/>
      <c r="P3567" s="21">
        <f>IF($C3567="","",IF(ISNA(MATCH($C3567,账户表,0)),"※这个账户不在【基础资料】的账户档案里",IF($B3567="","※没填日期，这一笔不会进任何月份的报表",IF(AND($F3567&lt;&gt;"",$G3567&lt;&gt;""),"※收入和支出不能同时填",IF(AND(N($F3567)=0,N($G3567)=0),"※收入和支出都没填",IF(OR(N($F3567)&lt;0,N($G3567)&lt;0),"※金额不能填负数，方向反了就换一列填",IF($D3567="","※没填收支类别，分类报表会漏掉这一笔",IF(ISNA(MATCH($D3567,类别表,0)),"※收支类别不在【基础资料】的清单里",IF(AND($L3567="内部转账",$M3567=""),"△内部转账要在「对方账户」写上另一头",IF(AND($L3567="内部转账",$M3567=$C3567),"※对方账户跟本账户是同一个",IF(AND($L3567&lt;&gt;"内部转账",$M3567&lt;&gt;""),"△填了对方账户，但类别不是内部转账",IF($H3567&lt;0,"△这一笔之后该账户余额成负数了，核一下",""))))))))))))</f>
        <v/>
      </c>
    </row>
    <row r="3568">
      <c r="A3568" s="17">
        <f>IF($C3568="","",COUNTA($C$5:$C3568))</f>
        <v/>
      </c>
      <c r="B3568" s="20" t="n"/>
      <c r="C3568" s="18" t="n"/>
      <c r="D3568" s="18" t="n"/>
      <c r="E3568" s="26" t="n"/>
      <c r="F3568" s="19" t="n"/>
      <c r="G3568" s="19" t="n"/>
      <c r="H3568" s="27">
        <f>IF($C3568="","",ROUND(SUMIF(账户表,$C3568,账户期初)+SUMIFS($F$5:F3568,$C$5:C3568,$C3568)-SUMIFS($G$5:G3568,$C$5:C3568,$C3568),2))</f>
        <v/>
      </c>
      <c r="I3568" s="18" t="n"/>
      <c r="J3568" s="18" t="n"/>
      <c r="K3568" s="28">
        <f>IF($B3568="","",--TEXT($B3568,"yyyymm"))</f>
        <v/>
      </c>
      <c r="L3568" s="29">
        <f>IF($D3568="","",IFERROR(INDEX(类别属性,MATCH($D3568,类别表,0)),""))</f>
        <v/>
      </c>
      <c r="M3568" s="18" t="n"/>
      <c r="N3568" s="18" t="n"/>
      <c r="O3568" s="26" t="n"/>
      <c r="P3568" s="21">
        <f>IF($C3568="","",IF(ISNA(MATCH($C3568,账户表,0)),"※这个账户不在【基础资料】的账户档案里",IF($B3568="","※没填日期，这一笔不会进任何月份的报表",IF(AND($F3568&lt;&gt;"",$G3568&lt;&gt;""),"※收入和支出不能同时填",IF(AND(N($F3568)=0,N($G3568)=0),"※收入和支出都没填",IF(OR(N($F3568)&lt;0,N($G3568)&lt;0),"※金额不能填负数，方向反了就换一列填",IF($D3568="","※没填收支类别，分类报表会漏掉这一笔",IF(ISNA(MATCH($D3568,类别表,0)),"※收支类别不在【基础资料】的清单里",IF(AND($L3568="内部转账",$M3568=""),"△内部转账要在「对方账户」写上另一头",IF(AND($L3568="内部转账",$M3568=$C3568),"※对方账户跟本账户是同一个",IF(AND($L3568&lt;&gt;"内部转账",$M3568&lt;&gt;""),"△填了对方账户，但类别不是内部转账",IF($H3568&lt;0,"△这一笔之后该账户余额成负数了，核一下",""))))))))))))</f>
        <v/>
      </c>
    </row>
    <row r="3569">
      <c r="A3569" s="17">
        <f>IF($C3569="","",COUNTA($C$5:$C3569))</f>
        <v/>
      </c>
      <c r="B3569" s="20" t="n"/>
      <c r="C3569" s="18" t="n"/>
      <c r="D3569" s="18" t="n"/>
      <c r="E3569" s="26" t="n"/>
      <c r="F3569" s="19" t="n"/>
      <c r="G3569" s="19" t="n"/>
      <c r="H3569" s="27">
        <f>IF($C3569="","",ROUND(SUMIF(账户表,$C3569,账户期初)+SUMIFS($F$5:F3569,$C$5:C3569,$C3569)-SUMIFS($G$5:G3569,$C$5:C3569,$C3569),2))</f>
        <v/>
      </c>
      <c r="I3569" s="18" t="n"/>
      <c r="J3569" s="18" t="n"/>
      <c r="K3569" s="28">
        <f>IF($B3569="","",--TEXT($B3569,"yyyymm"))</f>
        <v/>
      </c>
      <c r="L3569" s="29">
        <f>IF($D3569="","",IFERROR(INDEX(类别属性,MATCH($D3569,类别表,0)),""))</f>
        <v/>
      </c>
      <c r="M3569" s="18" t="n"/>
      <c r="N3569" s="18" t="n"/>
      <c r="O3569" s="26" t="n"/>
      <c r="P3569" s="21">
        <f>IF($C3569="","",IF(ISNA(MATCH($C3569,账户表,0)),"※这个账户不在【基础资料】的账户档案里",IF($B3569="","※没填日期，这一笔不会进任何月份的报表",IF(AND($F3569&lt;&gt;"",$G3569&lt;&gt;""),"※收入和支出不能同时填",IF(AND(N($F3569)=0,N($G3569)=0),"※收入和支出都没填",IF(OR(N($F3569)&lt;0,N($G3569)&lt;0),"※金额不能填负数，方向反了就换一列填",IF($D3569="","※没填收支类别，分类报表会漏掉这一笔",IF(ISNA(MATCH($D3569,类别表,0)),"※收支类别不在【基础资料】的清单里",IF(AND($L3569="内部转账",$M3569=""),"△内部转账要在「对方账户」写上另一头",IF(AND($L3569="内部转账",$M3569=$C3569),"※对方账户跟本账户是同一个",IF(AND($L3569&lt;&gt;"内部转账",$M3569&lt;&gt;""),"△填了对方账户，但类别不是内部转账",IF($H3569&lt;0,"△这一笔之后该账户余额成负数了，核一下",""))))))))))))</f>
        <v/>
      </c>
    </row>
    <row r="3570">
      <c r="A3570" s="17">
        <f>IF($C3570="","",COUNTA($C$5:$C3570))</f>
        <v/>
      </c>
      <c r="B3570" s="20" t="n"/>
      <c r="C3570" s="18" t="n"/>
      <c r="D3570" s="18" t="n"/>
      <c r="E3570" s="26" t="n"/>
      <c r="F3570" s="19" t="n"/>
      <c r="G3570" s="19" t="n"/>
      <c r="H3570" s="27">
        <f>IF($C3570="","",ROUND(SUMIF(账户表,$C3570,账户期初)+SUMIFS($F$5:F3570,$C$5:C3570,$C3570)-SUMIFS($G$5:G3570,$C$5:C3570,$C3570),2))</f>
        <v/>
      </c>
      <c r="I3570" s="18" t="n"/>
      <c r="J3570" s="18" t="n"/>
      <c r="K3570" s="28">
        <f>IF($B3570="","",--TEXT($B3570,"yyyymm"))</f>
        <v/>
      </c>
      <c r="L3570" s="29">
        <f>IF($D3570="","",IFERROR(INDEX(类别属性,MATCH($D3570,类别表,0)),""))</f>
        <v/>
      </c>
      <c r="M3570" s="18" t="n"/>
      <c r="N3570" s="18" t="n"/>
      <c r="O3570" s="26" t="n"/>
      <c r="P3570" s="21">
        <f>IF($C3570="","",IF(ISNA(MATCH($C3570,账户表,0)),"※这个账户不在【基础资料】的账户档案里",IF($B3570="","※没填日期，这一笔不会进任何月份的报表",IF(AND($F3570&lt;&gt;"",$G3570&lt;&gt;""),"※收入和支出不能同时填",IF(AND(N($F3570)=0,N($G3570)=0),"※收入和支出都没填",IF(OR(N($F3570)&lt;0,N($G3570)&lt;0),"※金额不能填负数，方向反了就换一列填",IF($D3570="","※没填收支类别，分类报表会漏掉这一笔",IF(ISNA(MATCH($D3570,类别表,0)),"※收支类别不在【基础资料】的清单里",IF(AND($L3570="内部转账",$M3570=""),"△内部转账要在「对方账户」写上另一头",IF(AND($L3570="内部转账",$M3570=$C3570),"※对方账户跟本账户是同一个",IF(AND($L3570&lt;&gt;"内部转账",$M3570&lt;&gt;""),"△填了对方账户，但类别不是内部转账",IF($H3570&lt;0,"△这一笔之后该账户余额成负数了，核一下",""))))))))))))</f>
        <v/>
      </c>
    </row>
    <row r="3571">
      <c r="A3571" s="17">
        <f>IF($C3571="","",COUNTA($C$5:$C3571))</f>
        <v/>
      </c>
      <c r="B3571" s="20" t="n"/>
      <c r="C3571" s="18" t="n"/>
      <c r="D3571" s="18" t="n"/>
      <c r="E3571" s="26" t="n"/>
      <c r="F3571" s="19" t="n"/>
      <c r="G3571" s="19" t="n"/>
      <c r="H3571" s="27">
        <f>IF($C3571="","",ROUND(SUMIF(账户表,$C3571,账户期初)+SUMIFS($F$5:F3571,$C$5:C3571,$C3571)-SUMIFS($G$5:G3571,$C$5:C3571,$C3571),2))</f>
        <v/>
      </c>
      <c r="I3571" s="18" t="n"/>
      <c r="J3571" s="18" t="n"/>
      <c r="K3571" s="28">
        <f>IF($B3571="","",--TEXT($B3571,"yyyymm"))</f>
        <v/>
      </c>
      <c r="L3571" s="29">
        <f>IF($D3571="","",IFERROR(INDEX(类别属性,MATCH($D3571,类别表,0)),""))</f>
        <v/>
      </c>
      <c r="M3571" s="18" t="n"/>
      <c r="N3571" s="18" t="n"/>
      <c r="O3571" s="26" t="n"/>
      <c r="P3571" s="21">
        <f>IF($C3571="","",IF(ISNA(MATCH($C3571,账户表,0)),"※这个账户不在【基础资料】的账户档案里",IF($B3571="","※没填日期，这一笔不会进任何月份的报表",IF(AND($F3571&lt;&gt;"",$G3571&lt;&gt;""),"※收入和支出不能同时填",IF(AND(N($F3571)=0,N($G3571)=0),"※收入和支出都没填",IF(OR(N($F3571)&lt;0,N($G3571)&lt;0),"※金额不能填负数，方向反了就换一列填",IF($D3571="","※没填收支类别，分类报表会漏掉这一笔",IF(ISNA(MATCH($D3571,类别表,0)),"※收支类别不在【基础资料】的清单里",IF(AND($L3571="内部转账",$M3571=""),"△内部转账要在「对方账户」写上另一头",IF(AND($L3571="内部转账",$M3571=$C3571),"※对方账户跟本账户是同一个",IF(AND($L3571&lt;&gt;"内部转账",$M3571&lt;&gt;""),"△填了对方账户，但类别不是内部转账",IF($H3571&lt;0,"△这一笔之后该账户余额成负数了，核一下",""))))))))))))</f>
        <v/>
      </c>
    </row>
    <row r="3572">
      <c r="A3572" s="17">
        <f>IF($C3572="","",COUNTA($C$5:$C3572))</f>
        <v/>
      </c>
      <c r="B3572" s="20" t="n"/>
      <c r="C3572" s="18" t="n"/>
      <c r="D3572" s="18" t="n"/>
      <c r="E3572" s="26" t="n"/>
      <c r="F3572" s="19" t="n"/>
      <c r="G3572" s="19" t="n"/>
      <c r="H3572" s="27">
        <f>IF($C3572="","",ROUND(SUMIF(账户表,$C3572,账户期初)+SUMIFS($F$5:F3572,$C$5:C3572,$C3572)-SUMIFS($G$5:G3572,$C$5:C3572,$C3572),2))</f>
        <v/>
      </c>
      <c r="I3572" s="18" t="n"/>
      <c r="J3572" s="18" t="n"/>
      <c r="K3572" s="28">
        <f>IF($B3572="","",--TEXT($B3572,"yyyymm"))</f>
        <v/>
      </c>
      <c r="L3572" s="29">
        <f>IF($D3572="","",IFERROR(INDEX(类别属性,MATCH($D3572,类别表,0)),""))</f>
        <v/>
      </c>
      <c r="M3572" s="18" t="n"/>
      <c r="N3572" s="18" t="n"/>
      <c r="O3572" s="26" t="n"/>
      <c r="P3572" s="21">
        <f>IF($C3572="","",IF(ISNA(MATCH($C3572,账户表,0)),"※这个账户不在【基础资料】的账户档案里",IF($B3572="","※没填日期，这一笔不会进任何月份的报表",IF(AND($F3572&lt;&gt;"",$G3572&lt;&gt;""),"※收入和支出不能同时填",IF(AND(N($F3572)=0,N($G3572)=0),"※收入和支出都没填",IF(OR(N($F3572)&lt;0,N($G3572)&lt;0),"※金额不能填负数，方向反了就换一列填",IF($D3572="","※没填收支类别，分类报表会漏掉这一笔",IF(ISNA(MATCH($D3572,类别表,0)),"※收支类别不在【基础资料】的清单里",IF(AND($L3572="内部转账",$M3572=""),"△内部转账要在「对方账户」写上另一头",IF(AND($L3572="内部转账",$M3572=$C3572),"※对方账户跟本账户是同一个",IF(AND($L3572&lt;&gt;"内部转账",$M3572&lt;&gt;""),"△填了对方账户，但类别不是内部转账",IF($H3572&lt;0,"△这一笔之后该账户余额成负数了，核一下",""))))))))))))</f>
        <v/>
      </c>
    </row>
    <row r="3573">
      <c r="A3573" s="17">
        <f>IF($C3573="","",COUNTA($C$5:$C3573))</f>
        <v/>
      </c>
      <c r="B3573" s="20" t="n"/>
      <c r="C3573" s="18" t="n"/>
      <c r="D3573" s="18" t="n"/>
      <c r="E3573" s="26" t="n"/>
      <c r="F3573" s="19" t="n"/>
      <c r="G3573" s="19" t="n"/>
      <c r="H3573" s="27">
        <f>IF($C3573="","",ROUND(SUMIF(账户表,$C3573,账户期初)+SUMIFS($F$5:F3573,$C$5:C3573,$C3573)-SUMIFS($G$5:G3573,$C$5:C3573,$C3573),2))</f>
        <v/>
      </c>
      <c r="I3573" s="18" t="n"/>
      <c r="J3573" s="18" t="n"/>
      <c r="K3573" s="28">
        <f>IF($B3573="","",--TEXT($B3573,"yyyymm"))</f>
        <v/>
      </c>
      <c r="L3573" s="29">
        <f>IF($D3573="","",IFERROR(INDEX(类别属性,MATCH($D3573,类别表,0)),""))</f>
        <v/>
      </c>
      <c r="M3573" s="18" t="n"/>
      <c r="N3573" s="18" t="n"/>
      <c r="O3573" s="26" t="n"/>
      <c r="P3573" s="21">
        <f>IF($C3573="","",IF(ISNA(MATCH($C3573,账户表,0)),"※这个账户不在【基础资料】的账户档案里",IF($B3573="","※没填日期，这一笔不会进任何月份的报表",IF(AND($F3573&lt;&gt;"",$G3573&lt;&gt;""),"※收入和支出不能同时填",IF(AND(N($F3573)=0,N($G3573)=0),"※收入和支出都没填",IF(OR(N($F3573)&lt;0,N($G3573)&lt;0),"※金额不能填负数，方向反了就换一列填",IF($D3573="","※没填收支类别，分类报表会漏掉这一笔",IF(ISNA(MATCH($D3573,类别表,0)),"※收支类别不在【基础资料】的清单里",IF(AND($L3573="内部转账",$M3573=""),"△内部转账要在「对方账户」写上另一头",IF(AND($L3573="内部转账",$M3573=$C3573),"※对方账户跟本账户是同一个",IF(AND($L3573&lt;&gt;"内部转账",$M3573&lt;&gt;""),"△填了对方账户，但类别不是内部转账",IF($H3573&lt;0,"△这一笔之后该账户余额成负数了，核一下",""))))))))))))</f>
        <v/>
      </c>
    </row>
    <row r="3574">
      <c r="A3574" s="17">
        <f>IF($C3574="","",COUNTA($C$5:$C3574))</f>
        <v/>
      </c>
      <c r="B3574" s="20" t="n"/>
      <c r="C3574" s="18" t="n"/>
      <c r="D3574" s="18" t="n"/>
      <c r="E3574" s="26" t="n"/>
      <c r="F3574" s="19" t="n"/>
      <c r="G3574" s="19" t="n"/>
      <c r="H3574" s="27">
        <f>IF($C3574="","",ROUND(SUMIF(账户表,$C3574,账户期初)+SUMIFS($F$5:F3574,$C$5:C3574,$C3574)-SUMIFS($G$5:G3574,$C$5:C3574,$C3574),2))</f>
        <v/>
      </c>
      <c r="I3574" s="18" t="n"/>
      <c r="J3574" s="18" t="n"/>
      <c r="K3574" s="28">
        <f>IF($B3574="","",--TEXT($B3574,"yyyymm"))</f>
        <v/>
      </c>
      <c r="L3574" s="29">
        <f>IF($D3574="","",IFERROR(INDEX(类别属性,MATCH($D3574,类别表,0)),""))</f>
        <v/>
      </c>
      <c r="M3574" s="18" t="n"/>
      <c r="N3574" s="18" t="n"/>
      <c r="O3574" s="26" t="n"/>
      <c r="P3574" s="21">
        <f>IF($C3574="","",IF(ISNA(MATCH($C3574,账户表,0)),"※这个账户不在【基础资料】的账户档案里",IF($B3574="","※没填日期，这一笔不会进任何月份的报表",IF(AND($F3574&lt;&gt;"",$G3574&lt;&gt;""),"※收入和支出不能同时填",IF(AND(N($F3574)=0,N($G3574)=0),"※收入和支出都没填",IF(OR(N($F3574)&lt;0,N($G3574)&lt;0),"※金额不能填负数，方向反了就换一列填",IF($D3574="","※没填收支类别，分类报表会漏掉这一笔",IF(ISNA(MATCH($D3574,类别表,0)),"※收支类别不在【基础资料】的清单里",IF(AND($L3574="内部转账",$M3574=""),"△内部转账要在「对方账户」写上另一头",IF(AND($L3574="内部转账",$M3574=$C3574),"※对方账户跟本账户是同一个",IF(AND($L3574&lt;&gt;"内部转账",$M3574&lt;&gt;""),"△填了对方账户，但类别不是内部转账",IF($H3574&lt;0,"△这一笔之后该账户余额成负数了，核一下",""))))))))))))</f>
        <v/>
      </c>
    </row>
    <row r="3575">
      <c r="A3575" s="17">
        <f>IF($C3575="","",COUNTA($C$5:$C3575))</f>
        <v/>
      </c>
      <c r="B3575" s="20" t="n"/>
      <c r="C3575" s="18" t="n"/>
      <c r="D3575" s="18" t="n"/>
      <c r="E3575" s="26" t="n"/>
      <c r="F3575" s="19" t="n"/>
      <c r="G3575" s="19" t="n"/>
      <c r="H3575" s="27">
        <f>IF($C3575="","",ROUND(SUMIF(账户表,$C3575,账户期初)+SUMIFS($F$5:F3575,$C$5:C3575,$C3575)-SUMIFS($G$5:G3575,$C$5:C3575,$C3575),2))</f>
        <v/>
      </c>
      <c r="I3575" s="18" t="n"/>
      <c r="J3575" s="18" t="n"/>
      <c r="K3575" s="28">
        <f>IF($B3575="","",--TEXT($B3575,"yyyymm"))</f>
        <v/>
      </c>
      <c r="L3575" s="29">
        <f>IF($D3575="","",IFERROR(INDEX(类别属性,MATCH($D3575,类别表,0)),""))</f>
        <v/>
      </c>
      <c r="M3575" s="18" t="n"/>
      <c r="N3575" s="18" t="n"/>
      <c r="O3575" s="26" t="n"/>
      <c r="P3575" s="21">
        <f>IF($C3575="","",IF(ISNA(MATCH($C3575,账户表,0)),"※这个账户不在【基础资料】的账户档案里",IF($B3575="","※没填日期，这一笔不会进任何月份的报表",IF(AND($F3575&lt;&gt;"",$G3575&lt;&gt;""),"※收入和支出不能同时填",IF(AND(N($F3575)=0,N($G3575)=0),"※收入和支出都没填",IF(OR(N($F3575)&lt;0,N($G3575)&lt;0),"※金额不能填负数，方向反了就换一列填",IF($D3575="","※没填收支类别，分类报表会漏掉这一笔",IF(ISNA(MATCH($D3575,类别表,0)),"※收支类别不在【基础资料】的清单里",IF(AND($L3575="内部转账",$M3575=""),"△内部转账要在「对方账户」写上另一头",IF(AND($L3575="内部转账",$M3575=$C3575),"※对方账户跟本账户是同一个",IF(AND($L3575&lt;&gt;"内部转账",$M3575&lt;&gt;""),"△填了对方账户，但类别不是内部转账",IF($H3575&lt;0,"△这一笔之后该账户余额成负数了，核一下",""))))))))))))</f>
        <v/>
      </c>
    </row>
    <row r="3576">
      <c r="A3576" s="17">
        <f>IF($C3576="","",COUNTA($C$5:$C3576))</f>
        <v/>
      </c>
      <c r="B3576" s="20" t="n"/>
      <c r="C3576" s="18" t="n"/>
      <c r="D3576" s="18" t="n"/>
      <c r="E3576" s="26" t="n"/>
      <c r="F3576" s="19" t="n"/>
      <c r="G3576" s="19" t="n"/>
      <c r="H3576" s="27">
        <f>IF($C3576="","",ROUND(SUMIF(账户表,$C3576,账户期初)+SUMIFS($F$5:F3576,$C$5:C3576,$C3576)-SUMIFS($G$5:G3576,$C$5:C3576,$C3576),2))</f>
        <v/>
      </c>
      <c r="I3576" s="18" t="n"/>
      <c r="J3576" s="18" t="n"/>
      <c r="K3576" s="28">
        <f>IF($B3576="","",--TEXT($B3576,"yyyymm"))</f>
        <v/>
      </c>
      <c r="L3576" s="29">
        <f>IF($D3576="","",IFERROR(INDEX(类别属性,MATCH($D3576,类别表,0)),""))</f>
        <v/>
      </c>
      <c r="M3576" s="18" t="n"/>
      <c r="N3576" s="18" t="n"/>
      <c r="O3576" s="26" t="n"/>
      <c r="P3576" s="21">
        <f>IF($C3576="","",IF(ISNA(MATCH($C3576,账户表,0)),"※这个账户不在【基础资料】的账户档案里",IF($B3576="","※没填日期，这一笔不会进任何月份的报表",IF(AND($F3576&lt;&gt;"",$G3576&lt;&gt;""),"※收入和支出不能同时填",IF(AND(N($F3576)=0,N($G3576)=0),"※收入和支出都没填",IF(OR(N($F3576)&lt;0,N($G3576)&lt;0),"※金额不能填负数，方向反了就换一列填",IF($D3576="","※没填收支类别，分类报表会漏掉这一笔",IF(ISNA(MATCH($D3576,类别表,0)),"※收支类别不在【基础资料】的清单里",IF(AND($L3576="内部转账",$M3576=""),"△内部转账要在「对方账户」写上另一头",IF(AND($L3576="内部转账",$M3576=$C3576),"※对方账户跟本账户是同一个",IF(AND($L3576&lt;&gt;"内部转账",$M3576&lt;&gt;""),"△填了对方账户，但类别不是内部转账",IF($H3576&lt;0,"△这一笔之后该账户余额成负数了，核一下",""))))))))))))</f>
        <v/>
      </c>
    </row>
    <row r="3577">
      <c r="A3577" s="17">
        <f>IF($C3577="","",COUNTA($C$5:$C3577))</f>
        <v/>
      </c>
      <c r="B3577" s="20" t="n"/>
      <c r="C3577" s="18" t="n"/>
      <c r="D3577" s="18" t="n"/>
      <c r="E3577" s="26" t="n"/>
      <c r="F3577" s="19" t="n"/>
      <c r="G3577" s="19" t="n"/>
      <c r="H3577" s="27">
        <f>IF($C3577="","",ROUND(SUMIF(账户表,$C3577,账户期初)+SUMIFS($F$5:F3577,$C$5:C3577,$C3577)-SUMIFS($G$5:G3577,$C$5:C3577,$C3577),2))</f>
        <v/>
      </c>
      <c r="I3577" s="18" t="n"/>
      <c r="J3577" s="18" t="n"/>
      <c r="K3577" s="28">
        <f>IF($B3577="","",--TEXT($B3577,"yyyymm"))</f>
        <v/>
      </c>
      <c r="L3577" s="29">
        <f>IF($D3577="","",IFERROR(INDEX(类别属性,MATCH($D3577,类别表,0)),""))</f>
        <v/>
      </c>
      <c r="M3577" s="18" t="n"/>
      <c r="N3577" s="18" t="n"/>
      <c r="O3577" s="26" t="n"/>
      <c r="P3577" s="21">
        <f>IF($C3577="","",IF(ISNA(MATCH($C3577,账户表,0)),"※这个账户不在【基础资料】的账户档案里",IF($B3577="","※没填日期，这一笔不会进任何月份的报表",IF(AND($F3577&lt;&gt;"",$G3577&lt;&gt;""),"※收入和支出不能同时填",IF(AND(N($F3577)=0,N($G3577)=0),"※收入和支出都没填",IF(OR(N($F3577)&lt;0,N($G3577)&lt;0),"※金额不能填负数，方向反了就换一列填",IF($D3577="","※没填收支类别，分类报表会漏掉这一笔",IF(ISNA(MATCH($D3577,类别表,0)),"※收支类别不在【基础资料】的清单里",IF(AND($L3577="内部转账",$M3577=""),"△内部转账要在「对方账户」写上另一头",IF(AND($L3577="内部转账",$M3577=$C3577),"※对方账户跟本账户是同一个",IF(AND($L3577&lt;&gt;"内部转账",$M3577&lt;&gt;""),"△填了对方账户，但类别不是内部转账",IF($H3577&lt;0,"△这一笔之后该账户余额成负数了，核一下",""))))))))))))</f>
        <v/>
      </c>
    </row>
    <row r="3578">
      <c r="A3578" s="17">
        <f>IF($C3578="","",COUNTA($C$5:$C3578))</f>
        <v/>
      </c>
      <c r="B3578" s="20" t="n"/>
      <c r="C3578" s="18" t="n"/>
      <c r="D3578" s="18" t="n"/>
      <c r="E3578" s="26" t="n"/>
      <c r="F3578" s="19" t="n"/>
      <c r="G3578" s="19" t="n"/>
      <c r="H3578" s="27">
        <f>IF($C3578="","",ROUND(SUMIF(账户表,$C3578,账户期初)+SUMIFS($F$5:F3578,$C$5:C3578,$C3578)-SUMIFS($G$5:G3578,$C$5:C3578,$C3578),2))</f>
        <v/>
      </c>
      <c r="I3578" s="18" t="n"/>
      <c r="J3578" s="18" t="n"/>
      <c r="K3578" s="28">
        <f>IF($B3578="","",--TEXT($B3578,"yyyymm"))</f>
        <v/>
      </c>
      <c r="L3578" s="29">
        <f>IF($D3578="","",IFERROR(INDEX(类别属性,MATCH($D3578,类别表,0)),""))</f>
        <v/>
      </c>
      <c r="M3578" s="18" t="n"/>
      <c r="N3578" s="18" t="n"/>
      <c r="O3578" s="26" t="n"/>
      <c r="P3578" s="21">
        <f>IF($C3578="","",IF(ISNA(MATCH($C3578,账户表,0)),"※这个账户不在【基础资料】的账户档案里",IF($B3578="","※没填日期，这一笔不会进任何月份的报表",IF(AND($F3578&lt;&gt;"",$G3578&lt;&gt;""),"※收入和支出不能同时填",IF(AND(N($F3578)=0,N($G3578)=0),"※收入和支出都没填",IF(OR(N($F3578)&lt;0,N($G3578)&lt;0),"※金额不能填负数，方向反了就换一列填",IF($D3578="","※没填收支类别，分类报表会漏掉这一笔",IF(ISNA(MATCH($D3578,类别表,0)),"※收支类别不在【基础资料】的清单里",IF(AND($L3578="内部转账",$M3578=""),"△内部转账要在「对方账户」写上另一头",IF(AND($L3578="内部转账",$M3578=$C3578),"※对方账户跟本账户是同一个",IF(AND($L3578&lt;&gt;"内部转账",$M3578&lt;&gt;""),"△填了对方账户，但类别不是内部转账",IF($H3578&lt;0,"△这一笔之后该账户余额成负数了，核一下",""))))))))))))</f>
        <v/>
      </c>
    </row>
    <row r="3579">
      <c r="A3579" s="17">
        <f>IF($C3579="","",COUNTA($C$5:$C3579))</f>
        <v/>
      </c>
      <c r="B3579" s="20" t="n"/>
      <c r="C3579" s="18" t="n"/>
      <c r="D3579" s="18" t="n"/>
      <c r="E3579" s="26" t="n"/>
      <c r="F3579" s="19" t="n"/>
      <c r="G3579" s="19" t="n"/>
      <c r="H3579" s="27">
        <f>IF($C3579="","",ROUND(SUMIF(账户表,$C3579,账户期初)+SUMIFS($F$5:F3579,$C$5:C3579,$C3579)-SUMIFS($G$5:G3579,$C$5:C3579,$C3579),2))</f>
        <v/>
      </c>
      <c r="I3579" s="18" t="n"/>
      <c r="J3579" s="18" t="n"/>
      <c r="K3579" s="28">
        <f>IF($B3579="","",--TEXT($B3579,"yyyymm"))</f>
        <v/>
      </c>
      <c r="L3579" s="29">
        <f>IF($D3579="","",IFERROR(INDEX(类别属性,MATCH($D3579,类别表,0)),""))</f>
        <v/>
      </c>
      <c r="M3579" s="18" t="n"/>
      <c r="N3579" s="18" t="n"/>
      <c r="O3579" s="26" t="n"/>
      <c r="P3579" s="21">
        <f>IF($C3579="","",IF(ISNA(MATCH($C3579,账户表,0)),"※这个账户不在【基础资料】的账户档案里",IF($B3579="","※没填日期，这一笔不会进任何月份的报表",IF(AND($F3579&lt;&gt;"",$G3579&lt;&gt;""),"※收入和支出不能同时填",IF(AND(N($F3579)=0,N($G3579)=0),"※收入和支出都没填",IF(OR(N($F3579)&lt;0,N($G3579)&lt;0),"※金额不能填负数，方向反了就换一列填",IF($D3579="","※没填收支类别，分类报表会漏掉这一笔",IF(ISNA(MATCH($D3579,类别表,0)),"※收支类别不在【基础资料】的清单里",IF(AND($L3579="内部转账",$M3579=""),"△内部转账要在「对方账户」写上另一头",IF(AND($L3579="内部转账",$M3579=$C3579),"※对方账户跟本账户是同一个",IF(AND($L3579&lt;&gt;"内部转账",$M3579&lt;&gt;""),"△填了对方账户，但类别不是内部转账",IF($H3579&lt;0,"△这一笔之后该账户余额成负数了，核一下",""))))))))))))</f>
        <v/>
      </c>
    </row>
    <row r="3580">
      <c r="A3580" s="17">
        <f>IF($C3580="","",COUNTA($C$5:$C3580))</f>
        <v/>
      </c>
      <c r="B3580" s="20" t="n"/>
      <c r="C3580" s="18" t="n"/>
      <c r="D3580" s="18" t="n"/>
      <c r="E3580" s="26" t="n"/>
      <c r="F3580" s="19" t="n"/>
      <c r="G3580" s="19" t="n"/>
      <c r="H3580" s="27">
        <f>IF($C3580="","",ROUND(SUMIF(账户表,$C3580,账户期初)+SUMIFS($F$5:F3580,$C$5:C3580,$C3580)-SUMIFS($G$5:G3580,$C$5:C3580,$C3580),2))</f>
        <v/>
      </c>
      <c r="I3580" s="18" t="n"/>
      <c r="J3580" s="18" t="n"/>
      <c r="K3580" s="28">
        <f>IF($B3580="","",--TEXT($B3580,"yyyymm"))</f>
        <v/>
      </c>
      <c r="L3580" s="29">
        <f>IF($D3580="","",IFERROR(INDEX(类别属性,MATCH($D3580,类别表,0)),""))</f>
        <v/>
      </c>
      <c r="M3580" s="18" t="n"/>
      <c r="N3580" s="18" t="n"/>
      <c r="O3580" s="26" t="n"/>
      <c r="P3580" s="21">
        <f>IF($C3580="","",IF(ISNA(MATCH($C3580,账户表,0)),"※这个账户不在【基础资料】的账户档案里",IF($B3580="","※没填日期，这一笔不会进任何月份的报表",IF(AND($F3580&lt;&gt;"",$G3580&lt;&gt;""),"※收入和支出不能同时填",IF(AND(N($F3580)=0,N($G3580)=0),"※收入和支出都没填",IF(OR(N($F3580)&lt;0,N($G3580)&lt;0),"※金额不能填负数，方向反了就换一列填",IF($D3580="","※没填收支类别，分类报表会漏掉这一笔",IF(ISNA(MATCH($D3580,类别表,0)),"※收支类别不在【基础资料】的清单里",IF(AND($L3580="内部转账",$M3580=""),"△内部转账要在「对方账户」写上另一头",IF(AND($L3580="内部转账",$M3580=$C3580),"※对方账户跟本账户是同一个",IF(AND($L3580&lt;&gt;"内部转账",$M3580&lt;&gt;""),"△填了对方账户，但类别不是内部转账",IF($H3580&lt;0,"△这一笔之后该账户余额成负数了，核一下",""))))))))))))</f>
        <v/>
      </c>
    </row>
    <row r="3581">
      <c r="A3581" s="17">
        <f>IF($C3581="","",COUNTA($C$5:$C3581))</f>
        <v/>
      </c>
      <c r="B3581" s="20" t="n"/>
      <c r="C3581" s="18" t="n"/>
      <c r="D3581" s="18" t="n"/>
      <c r="E3581" s="26" t="n"/>
      <c r="F3581" s="19" t="n"/>
      <c r="G3581" s="19" t="n"/>
      <c r="H3581" s="27">
        <f>IF($C3581="","",ROUND(SUMIF(账户表,$C3581,账户期初)+SUMIFS($F$5:F3581,$C$5:C3581,$C3581)-SUMIFS($G$5:G3581,$C$5:C3581,$C3581),2))</f>
        <v/>
      </c>
      <c r="I3581" s="18" t="n"/>
      <c r="J3581" s="18" t="n"/>
      <c r="K3581" s="28">
        <f>IF($B3581="","",--TEXT($B3581,"yyyymm"))</f>
        <v/>
      </c>
      <c r="L3581" s="29">
        <f>IF($D3581="","",IFERROR(INDEX(类别属性,MATCH($D3581,类别表,0)),""))</f>
        <v/>
      </c>
      <c r="M3581" s="18" t="n"/>
      <c r="N3581" s="18" t="n"/>
      <c r="O3581" s="26" t="n"/>
      <c r="P3581" s="21">
        <f>IF($C3581="","",IF(ISNA(MATCH($C3581,账户表,0)),"※这个账户不在【基础资料】的账户档案里",IF($B3581="","※没填日期，这一笔不会进任何月份的报表",IF(AND($F3581&lt;&gt;"",$G3581&lt;&gt;""),"※收入和支出不能同时填",IF(AND(N($F3581)=0,N($G3581)=0),"※收入和支出都没填",IF(OR(N($F3581)&lt;0,N($G3581)&lt;0),"※金额不能填负数，方向反了就换一列填",IF($D3581="","※没填收支类别，分类报表会漏掉这一笔",IF(ISNA(MATCH($D3581,类别表,0)),"※收支类别不在【基础资料】的清单里",IF(AND($L3581="内部转账",$M3581=""),"△内部转账要在「对方账户」写上另一头",IF(AND($L3581="内部转账",$M3581=$C3581),"※对方账户跟本账户是同一个",IF(AND($L3581&lt;&gt;"内部转账",$M3581&lt;&gt;""),"△填了对方账户，但类别不是内部转账",IF($H3581&lt;0,"△这一笔之后该账户余额成负数了，核一下",""))))))))))))</f>
        <v/>
      </c>
    </row>
    <row r="3582">
      <c r="A3582" s="17">
        <f>IF($C3582="","",COUNTA($C$5:$C3582))</f>
        <v/>
      </c>
      <c r="B3582" s="20" t="n"/>
      <c r="C3582" s="18" t="n"/>
      <c r="D3582" s="18" t="n"/>
      <c r="E3582" s="26" t="n"/>
      <c r="F3582" s="19" t="n"/>
      <c r="G3582" s="19" t="n"/>
      <c r="H3582" s="27">
        <f>IF($C3582="","",ROUND(SUMIF(账户表,$C3582,账户期初)+SUMIFS($F$5:F3582,$C$5:C3582,$C3582)-SUMIFS($G$5:G3582,$C$5:C3582,$C3582),2))</f>
        <v/>
      </c>
      <c r="I3582" s="18" t="n"/>
      <c r="J3582" s="18" t="n"/>
      <c r="K3582" s="28">
        <f>IF($B3582="","",--TEXT($B3582,"yyyymm"))</f>
        <v/>
      </c>
      <c r="L3582" s="29">
        <f>IF($D3582="","",IFERROR(INDEX(类别属性,MATCH($D3582,类别表,0)),""))</f>
        <v/>
      </c>
      <c r="M3582" s="18" t="n"/>
      <c r="N3582" s="18" t="n"/>
      <c r="O3582" s="26" t="n"/>
      <c r="P3582" s="21">
        <f>IF($C3582="","",IF(ISNA(MATCH($C3582,账户表,0)),"※这个账户不在【基础资料】的账户档案里",IF($B3582="","※没填日期，这一笔不会进任何月份的报表",IF(AND($F3582&lt;&gt;"",$G3582&lt;&gt;""),"※收入和支出不能同时填",IF(AND(N($F3582)=0,N($G3582)=0),"※收入和支出都没填",IF(OR(N($F3582)&lt;0,N($G3582)&lt;0),"※金额不能填负数，方向反了就换一列填",IF($D3582="","※没填收支类别，分类报表会漏掉这一笔",IF(ISNA(MATCH($D3582,类别表,0)),"※收支类别不在【基础资料】的清单里",IF(AND($L3582="内部转账",$M3582=""),"△内部转账要在「对方账户」写上另一头",IF(AND($L3582="内部转账",$M3582=$C3582),"※对方账户跟本账户是同一个",IF(AND($L3582&lt;&gt;"内部转账",$M3582&lt;&gt;""),"△填了对方账户，但类别不是内部转账",IF($H3582&lt;0,"△这一笔之后该账户余额成负数了，核一下",""))))))))))))</f>
        <v/>
      </c>
    </row>
    <row r="3583">
      <c r="A3583" s="17">
        <f>IF($C3583="","",COUNTA($C$5:$C3583))</f>
        <v/>
      </c>
      <c r="B3583" s="20" t="n"/>
      <c r="C3583" s="18" t="n"/>
      <c r="D3583" s="18" t="n"/>
      <c r="E3583" s="26" t="n"/>
      <c r="F3583" s="19" t="n"/>
      <c r="G3583" s="19" t="n"/>
      <c r="H3583" s="27">
        <f>IF($C3583="","",ROUND(SUMIF(账户表,$C3583,账户期初)+SUMIFS($F$5:F3583,$C$5:C3583,$C3583)-SUMIFS($G$5:G3583,$C$5:C3583,$C3583),2))</f>
        <v/>
      </c>
      <c r="I3583" s="18" t="n"/>
      <c r="J3583" s="18" t="n"/>
      <c r="K3583" s="28">
        <f>IF($B3583="","",--TEXT($B3583,"yyyymm"))</f>
        <v/>
      </c>
      <c r="L3583" s="29">
        <f>IF($D3583="","",IFERROR(INDEX(类别属性,MATCH($D3583,类别表,0)),""))</f>
        <v/>
      </c>
      <c r="M3583" s="18" t="n"/>
      <c r="N3583" s="18" t="n"/>
      <c r="O3583" s="26" t="n"/>
      <c r="P3583" s="21">
        <f>IF($C3583="","",IF(ISNA(MATCH($C3583,账户表,0)),"※这个账户不在【基础资料】的账户档案里",IF($B3583="","※没填日期，这一笔不会进任何月份的报表",IF(AND($F3583&lt;&gt;"",$G3583&lt;&gt;""),"※收入和支出不能同时填",IF(AND(N($F3583)=0,N($G3583)=0),"※收入和支出都没填",IF(OR(N($F3583)&lt;0,N($G3583)&lt;0),"※金额不能填负数，方向反了就换一列填",IF($D3583="","※没填收支类别，分类报表会漏掉这一笔",IF(ISNA(MATCH($D3583,类别表,0)),"※收支类别不在【基础资料】的清单里",IF(AND($L3583="内部转账",$M3583=""),"△内部转账要在「对方账户」写上另一头",IF(AND($L3583="内部转账",$M3583=$C3583),"※对方账户跟本账户是同一个",IF(AND($L3583&lt;&gt;"内部转账",$M3583&lt;&gt;""),"△填了对方账户，但类别不是内部转账",IF($H3583&lt;0,"△这一笔之后该账户余额成负数了，核一下",""))))))))))))</f>
        <v/>
      </c>
    </row>
    <row r="3584">
      <c r="A3584" s="17">
        <f>IF($C3584="","",COUNTA($C$5:$C3584))</f>
        <v/>
      </c>
      <c r="B3584" s="20" t="n"/>
      <c r="C3584" s="18" t="n"/>
      <c r="D3584" s="18" t="n"/>
      <c r="E3584" s="26" t="n"/>
      <c r="F3584" s="19" t="n"/>
      <c r="G3584" s="19" t="n"/>
      <c r="H3584" s="27">
        <f>IF($C3584="","",ROUND(SUMIF(账户表,$C3584,账户期初)+SUMIFS($F$5:F3584,$C$5:C3584,$C3584)-SUMIFS($G$5:G3584,$C$5:C3584,$C3584),2))</f>
        <v/>
      </c>
      <c r="I3584" s="18" t="n"/>
      <c r="J3584" s="18" t="n"/>
      <c r="K3584" s="28">
        <f>IF($B3584="","",--TEXT($B3584,"yyyymm"))</f>
        <v/>
      </c>
      <c r="L3584" s="29">
        <f>IF($D3584="","",IFERROR(INDEX(类别属性,MATCH($D3584,类别表,0)),""))</f>
        <v/>
      </c>
      <c r="M3584" s="18" t="n"/>
      <c r="N3584" s="18" t="n"/>
      <c r="O3584" s="26" t="n"/>
      <c r="P3584" s="21">
        <f>IF($C3584="","",IF(ISNA(MATCH($C3584,账户表,0)),"※这个账户不在【基础资料】的账户档案里",IF($B3584="","※没填日期，这一笔不会进任何月份的报表",IF(AND($F3584&lt;&gt;"",$G3584&lt;&gt;""),"※收入和支出不能同时填",IF(AND(N($F3584)=0,N($G3584)=0),"※收入和支出都没填",IF(OR(N($F3584)&lt;0,N($G3584)&lt;0),"※金额不能填负数，方向反了就换一列填",IF($D3584="","※没填收支类别，分类报表会漏掉这一笔",IF(ISNA(MATCH($D3584,类别表,0)),"※收支类别不在【基础资料】的清单里",IF(AND($L3584="内部转账",$M3584=""),"△内部转账要在「对方账户」写上另一头",IF(AND($L3584="内部转账",$M3584=$C3584),"※对方账户跟本账户是同一个",IF(AND($L3584&lt;&gt;"内部转账",$M3584&lt;&gt;""),"△填了对方账户，但类别不是内部转账",IF($H3584&lt;0,"△这一笔之后该账户余额成负数了，核一下",""))))))))))))</f>
        <v/>
      </c>
    </row>
    <row r="3585">
      <c r="A3585" s="17">
        <f>IF($C3585="","",COUNTA($C$5:$C3585))</f>
        <v/>
      </c>
      <c r="B3585" s="20" t="n"/>
      <c r="C3585" s="18" t="n"/>
      <c r="D3585" s="18" t="n"/>
      <c r="E3585" s="26" t="n"/>
      <c r="F3585" s="19" t="n"/>
      <c r="G3585" s="19" t="n"/>
      <c r="H3585" s="27">
        <f>IF($C3585="","",ROUND(SUMIF(账户表,$C3585,账户期初)+SUMIFS($F$5:F3585,$C$5:C3585,$C3585)-SUMIFS($G$5:G3585,$C$5:C3585,$C3585),2))</f>
        <v/>
      </c>
      <c r="I3585" s="18" t="n"/>
      <c r="J3585" s="18" t="n"/>
      <c r="K3585" s="28">
        <f>IF($B3585="","",--TEXT($B3585,"yyyymm"))</f>
        <v/>
      </c>
      <c r="L3585" s="29">
        <f>IF($D3585="","",IFERROR(INDEX(类别属性,MATCH($D3585,类别表,0)),""))</f>
        <v/>
      </c>
      <c r="M3585" s="18" t="n"/>
      <c r="N3585" s="18" t="n"/>
      <c r="O3585" s="26" t="n"/>
      <c r="P3585" s="21">
        <f>IF($C3585="","",IF(ISNA(MATCH($C3585,账户表,0)),"※这个账户不在【基础资料】的账户档案里",IF($B3585="","※没填日期，这一笔不会进任何月份的报表",IF(AND($F3585&lt;&gt;"",$G3585&lt;&gt;""),"※收入和支出不能同时填",IF(AND(N($F3585)=0,N($G3585)=0),"※收入和支出都没填",IF(OR(N($F3585)&lt;0,N($G3585)&lt;0),"※金额不能填负数，方向反了就换一列填",IF($D3585="","※没填收支类别，分类报表会漏掉这一笔",IF(ISNA(MATCH($D3585,类别表,0)),"※收支类别不在【基础资料】的清单里",IF(AND($L3585="内部转账",$M3585=""),"△内部转账要在「对方账户」写上另一头",IF(AND($L3585="内部转账",$M3585=$C3585),"※对方账户跟本账户是同一个",IF(AND($L3585&lt;&gt;"内部转账",$M3585&lt;&gt;""),"△填了对方账户，但类别不是内部转账",IF($H3585&lt;0,"△这一笔之后该账户余额成负数了，核一下",""))))))))))))</f>
        <v/>
      </c>
    </row>
    <row r="3586">
      <c r="A3586" s="17">
        <f>IF($C3586="","",COUNTA($C$5:$C3586))</f>
        <v/>
      </c>
      <c r="B3586" s="20" t="n"/>
      <c r="C3586" s="18" t="n"/>
      <c r="D3586" s="18" t="n"/>
      <c r="E3586" s="26" t="n"/>
      <c r="F3586" s="19" t="n"/>
      <c r="G3586" s="19" t="n"/>
      <c r="H3586" s="27">
        <f>IF($C3586="","",ROUND(SUMIF(账户表,$C3586,账户期初)+SUMIFS($F$5:F3586,$C$5:C3586,$C3586)-SUMIFS($G$5:G3586,$C$5:C3586,$C3586),2))</f>
        <v/>
      </c>
      <c r="I3586" s="18" t="n"/>
      <c r="J3586" s="18" t="n"/>
      <c r="K3586" s="28">
        <f>IF($B3586="","",--TEXT($B3586,"yyyymm"))</f>
        <v/>
      </c>
      <c r="L3586" s="29">
        <f>IF($D3586="","",IFERROR(INDEX(类别属性,MATCH($D3586,类别表,0)),""))</f>
        <v/>
      </c>
      <c r="M3586" s="18" t="n"/>
      <c r="N3586" s="18" t="n"/>
      <c r="O3586" s="26" t="n"/>
      <c r="P3586" s="21">
        <f>IF($C3586="","",IF(ISNA(MATCH($C3586,账户表,0)),"※这个账户不在【基础资料】的账户档案里",IF($B3586="","※没填日期，这一笔不会进任何月份的报表",IF(AND($F3586&lt;&gt;"",$G3586&lt;&gt;""),"※收入和支出不能同时填",IF(AND(N($F3586)=0,N($G3586)=0),"※收入和支出都没填",IF(OR(N($F3586)&lt;0,N($G3586)&lt;0),"※金额不能填负数，方向反了就换一列填",IF($D3586="","※没填收支类别，分类报表会漏掉这一笔",IF(ISNA(MATCH($D3586,类别表,0)),"※收支类别不在【基础资料】的清单里",IF(AND($L3586="内部转账",$M3586=""),"△内部转账要在「对方账户」写上另一头",IF(AND($L3586="内部转账",$M3586=$C3586),"※对方账户跟本账户是同一个",IF(AND($L3586&lt;&gt;"内部转账",$M3586&lt;&gt;""),"△填了对方账户，但类别不是内部转账",IF($H3586&lt;0,"△这一笔之后该账户余额成负数了，核一下",""))))))))))))</f>
        <v/>
      </c>
    </row>
    <row r="3587">
      <c r="A3587" s="17">
        <f>IF($C3587="","",COUNTA($C$5:$C3587))</f>
        <v/>
      </c>
      <c r="B3587" s="20" t="n"/>
      <c r="C3587" s="18" t="n"/>
      <c r="D3587" s="18" t="n"/>
      <c r="E3587" s="26" t="n"/>
      <c r="F3587" s="19" t="n"/>
      <c r="G3587" s="19" t="n"/>
      <c r="H3587" s="27">
        <f>IF($C3587="","",ROUND(SUMIF(账户表,$C3587,账户期初)+SUMIFS($F$5:F3587,$C$5:C3587,$C3587)-SUMIFS($G$5:G3587,$C$5:C3587,$C3587),2))</f>
        <v/>
      </c>
      <c r="I3587" s="18" t="n"/>
      <c r="J3587" s="18" t="n"/>
      <c r="K3587" s="28">
        <f>IF($B3587="","",--TEXT($B3587,"yyyymm"))</f>
        <v/>
      </c>
      <c r="L3587" s="29">
        <f>IF($D3587="","",IFERROR(INDEX(类别属性,MATCH($D3587,类别表,0)),""))</f>
        <v/>
      </c>
      <c r="M3587" s="18" t="n"/>
      <c r="N3587" s="18" t="n"/>
      <c r="O3587" s="26" t="n"/>
      <c r="P3587" s="21">
        <f>IF($C3587="","",IF(ISNA(MATCH($C3587,账户表,0)),"※这个账户不在【基础资料】的账户档案里",IF($B3587="","※没填日期，这一笔不会进任何月份的报表",IF(AND($F3587&lt;&gt;"",$G3587&lt;&gt;""),"※收入和支出不能同时填",IF(AND(N($F3587)=0,N($G3587)=0),"※收入和支出都没填",IF(OR(N($F3587)&lt;0,N($G3587)&lt;0),"※金额不能填负数，方向反了就换一列填",IF($D3587="","※没填收支类别，分类报表会漏掉这一笔",IF(ISNA(MATCH($D3587,类别表,0)),"※收支类别不在【基础资料】的清单里",IF(AND($L3587="内部转账",$M3587=""),"△内部转账要在「对方账户」写上另一头",IF(AND($L3587="内部转账",$M3587=$C3587),"※对方账户跟本账户是同一个",IF(AND($L3587&lt;&gt;"内部转账",$M3587&lt;&gt;""),"△填了对方账户，但类别不是内部转账",IF($H3587&lt;0,"△这一笔之后该账户余额成负数了，核一下",""))))))))))))</f>
        <v/>
      </c>
    </row>
    <row r="3588">
      <c r="A3588" s="17">
        <f>IF($C3588="","",COUNTA($C$5:$C3588))</f>
        <v/>
      </c>
      <c r="B3588" s="20" t="n"/>
      <c r="C3588" s="18" t="n"/>
      <c r="D3588" s="18" t="n"/>
      <c r="E3588" s="26" t="n"/>
      <c r="F3588" s="19" t="n"/>
      <c r="G3588" s="19" t="n"/>
      <c r="H3588" s="27">
        <f>IF($C3588="","",ROUND(SUMIF(账户表,$C3588,账户期初)+SUMIFS($F$5:F3588,$C$5:C3588,$C3588)-SUMIFS($G$5:G3588,$C$5:C3588,$C3588),2))</f>
        <v/>
      </c>
      <c r="I3588" s="18" t="n"/>
      <c r="J3588" s="18" t="n"/>
      <c r="K3588" s="28">
        <f>IF($B3588="","",--TEXT($B3588,"yyyymm"))</f>
        <v/>
      </c>
      <c r="L3588" s="29">
        <f>IF($D3588="","",IFERROR(INDEX(类别属性,MATCH($D3588,类别表,0)),""))</f>
        <v/>
      </c>
      <c r="M3588" s="18" t="n"/>
      <c r="N3588" s="18" t="n"/>
      <c r="O3588" s="26" t="n"/>
      <c r="P3588" s="21">
        <f>IF($C3588="","",IF(ISNA(MATCH($C3588,账户表,0)),"※这个账户不在【基础资料】的账户档案里",IF($B3588="","※没填日期，这一笔不会进任何月份的报表",IF(AND($F3588&lt;&gt;"",$G3588&lt;&gt;""),"※收入和支出不能同时填",IF(AND(N($F3588)=0,N($G3588)=0),"※收入和支出都没填",IF(OR(N($F3588)&lt;0,N($G3588)&lt;0),"※金额不能填负数，方向反了就换一列填",IF($D3588="","※没填收支类别，分类报表会漏掉这一笔",IF(ISNA(MATCH($D3588,类别表,0)),"※收支类别不在【基础资料】的清单里",IF(AND($L3588="内部转账",$M3588=""),"△内部转账要在「对方账户」写上另一头",IF(AND($L3588="内部转账",$M3588=$C3588),"※对方账户跟本账户是同一个",IF(AND($L3588&lt;&gt;"内部转账",$M3588&lt;&gt;""),"△填了对方账户，但类别不是内部转账",IF($H3588&lt;0,"△这一笔之后该账户余额成负数了，核一下",""))))))))))))</f>
        <v/>
      </c>
    </row>
    <row r="3589">
      <c r="A3589" s="17">
        <f>IF($C3589="","",COUNTA($C$5:$C3589))</f>
        <v/>
      </c>
      <c r="B3589" s="20" t="n"/>
      <c r="C3589" s="18" t="n"/>
      <c r="D3589" s="18" t="n"/>
      <c r="E3589" s="26" t="n"/>
      <c r="F3589" s="19" t="n"/>
      <c r="G3589" s="19" t="n"/>
      <c r="H3589" s="27">
        <f>IF($C3589="","",ROUND(SUMIF(账户表,$C3589,账户期初)+SUMIFS($F$5:F3589,$C$5:C3589,$C3589)-SUMIFS($G$5:G3589,$C$5:C3589,$C3589),2))</f>
        <v/>
      </c>
      <c r="I3589" s="18" t="n"/>
      <c r="J3589" s="18" t="n"/>
      <c r="K3589" s="28">
        <f>IF($B3589="","",--TEXT($B3589,"yyyymm"))</f>
        <v/>
      </c>
      <c r="L3589" s="29">
        <f>IF($D3589="","",IFERROR(INDEX(类别属性,MATCH($D3589,类别表,0)),""))</f>
        <v/>
      </c>
      <c r="M3589" s="18" t="n"/>
      <c r="N3589" s="18" t="n"/>
      <c r="O3589" s="26" t="n"/>
      <c r="P3589" s="21">
        <f>IF($C3589="","",IF(ISNA(MATCH($C3589,账户表,0)),"※这个账户不在【基础资料】的账户档案里",IF($B3589="","※没填日期，这一笔不会进任何月份的报表",IF(AND($F3589&lt;&gt;"",$G3589&lt;&gt;""),"※收入和支出不能同时填",IF(AND(N($F3589)=0,N($G3589)=0),"※收入和支出都没填",IF(OR(N($F3589)&lt;0,N($G3589)&lt;0),"※金额不能填负数，方向反了就换一列填",IF($D3589="","※没填收支类别，分类报表会漏掉这一笔",IF(ISNA(MATCH($D3589,类别表,0)),"※收支类别不在【基础资料】的清单里",IF(AND($L3589="内部转账",$M3589=""),"△内部转账要在「对方账户」写上另一头",IF(AND($L3589="内部转账",$M3589=$C3589),"※对方账户跟本账户是同一个",IF(AND($L3589&lt;&gt;"内部转账",$M3589&lt;&gt;""),"△填了对方账户，但类别不是内部转账",IF($H3589&lt;0,"△这一笔之后该账户余额成负数了，核一下",""))))))))))))</f>
        <v/>
      </c>
    </row>
    <row r="3590">
      <c r="A3590" s="17">
        <f>IF($C3590="","",COUNTA($C$5:$C3590))</f>
        <v/>
      </c>
      <c r="B3590" s="20" t="n"/>
      <c r="C3590" s="18" t="n"/>
      <c r="D3590" s="18" t="n"/>
      <c r="E3590" s="26" t="n"/>
      <c r="F3590" s="19" t="n"/>
      <c r="G3590" s="19" t="n"/>
      <c r="H3590" s="27">
        <f>IF($C3590="","",ROUND(SUMIF(账户表,$C3590,账户期初)+SUMIFS($F$5:F3590,$C$5:C3590,$C3590)-SUMIFS($G$5:G3590,$C$5:C3590,$C3590),2))</f>
        <v/>
      </c>
      <c r="I3590" s="18" t="n"/>
      <c r="J3590" s="18" t="n"/>
      <c r="K3590" s="28">
        <f>IF($B3590="","",--TEXT($B3590,"yyyymm"))</f>
        <v/>
      </c>
      <c r="L3590" s="29">
        <f>IF($D3590="","",IFERROR(INDEX(类别属性,MATCH($D3590,类别表,0)),""))</f>
        <v/>
      </c>
      <c r="M3590" s="18" t="n"/>
      <c r="N3590" s="18" t="n"/>
      <c r="O3590" s="26" t="n"/>
      <c r="P3590" s="21">
        <f>IF($C3590="","",IF(ISNA(MATCH($C3590,账户表,0)),"※这个账户不在【基础资料】的账户档案里",IF($B3590="","※没填日期，这一笔不会进任何月份的报表",IF(AND($F3590&lt;&gt;"",$G3590&lt;&gt;""),"※收入和支出不能同时填",IF(AND(N($F3590)=0,N($G3590)=0),"※收入和支出都没填",IF(OR(N($F3590)&lt;0,N($G3590)&lt;0),"※金额不能填负数，方向反了就换一列填",IF($D3590="","※没填收支类别，分类报表会漏掉这一笔",IF(ISNA(MATCH($D3590,类别表,0)),"※收支类别不在【基础资料】的清单里",IF(AND($L3590="内部转账",$M3590=""),"△内部转账要在「对方账户」写上另一头",IF(AND($L3590="内部转账",$M3590=$C3590),"※对方账户跟本账户是同一个",IF(AND($L3590&lt;&gt;"内部转账",$M3590&lt;&gt;""),"△填了对方账户，但类别不是内部转账",IF($H3590&lt;0,"△这一笔之后该账户余额成负数了，核一下",""))))))))))))</f>
        <v/>
      </c>
    </row>
    <row r="3591">
      <c r="A3591" s="17">
        <f>IF($C3591="","",COUNTA($C$5:$C3591))</f>
        <v/>
      </c>
      <c r="B3591" s="20" t="n"/>
      <c r="C3591" s="18" t="n"/>
      <c r="D3591" s="18" t="n"/>
      <c r="E3591" s="26" t="n"/>
      <c r="F3591" s="19" t="n"/>
      <c r="G3591" s="19" t="n"/>
      <c r="H3591" s="27">
        <f>IF($C3591="","",ROUND(SUMIF(账户表,$C3591,账户期初)+SUMIFS($F$5:F3591,$C$5:C3591,$C3591)-SUMIFS($G$5:G3591,$C$5:C3591,$C3591),2))</f>
        <v/>
      </c>
      <c r="I3591" s="18" t="n"/>
      <c r="J3591" s="18" t="n"/>
      <c r="K3591" s="28">
        <f>IF($B3591="","",--TEXT($B3591,"yyyymm"))</f>
        <v/>
      </c>
      <c r="L3591" s="29">
        <f>IF($D3591="","",IFERROR(INDEX(类别属性,MATCH($D3591,类别表,0)),""))</f>
        <v/>
      </c>
      <c r="M3591" s="18" t="n"/>
      <c r="N3591" s="18" t="n"/>
      <c r="O3591" s="26" t="n"/>
      <c r="P3591" s="21">
        <f>IF($C3591="","",IF(ISNA(MATCH($C3591,账户表,0)),"※这个账户不在【基础资料】的账户档案里",IF($B3591="","※没填日期，这一笔不会进任何月份的报表",IF(AND($F3591&lt;&gt;"",$G3591&lt;&gt;""),"※收入和支出不能同时填",IF(AND(N($F3591)=0,N($G3591)=0),"※收入和支出都没填",IF(OR(N($F3591)&lt;0,N($G3591)&lt;0),"※金额不能填负数，方向反了就换一列填",IF($D3591="","※没填收支类别，分类报表会漏掉这一笔",IF(ISNA(MATCH($D3591,类别表,0)),"※收支类别不在【基础资料】的清单里",IF(AND($L3591="内部转账",$M3591=""),"△内部转账要在「对方账户」写上另一头",IF(AND($L3591="内部转账",$M3591=$C3591),"※对方账户跟本账户是同一个",IF(AND($L3591&lt;&gt;"内部转账",$M3591&lt;&gt;""),"△填了对方账户，但类别不是内部转账",IF($H3591&lt;0,"△这一笔之后该账户余额成负数了，核一下",""))))))))))))</f>
        <v/>
      </c>
    </row>
    <row r="3592">
      <c r="A3592" s="17">
        <f>IF($C3592="","",COUNTA($C$5:$C3592))</f>
        <v/>
      </c>
      <c r="B3592" s="20" t="n"/>
      <c r="C3592" s="18" t="n"/>
      <c r="D3592" s="18" t="n"/>
      <c r="E3592" s="26" t="n"/>
      <c r="F3592" s="19" t="n"/>
      <c r="G3592" s="19" t="n"/>
      <c r="H3592" s="27">
        <f>IF($C3592="","",ROUND(SUMIF(账户表,$C3592,账户期初)+SUMIFS($F$5:F3592,$C$5:C3592,$C3592)-SUMIFS($G$5:G3592,$C$5:C3592,$C3592),2))</f>
        <v/>
      </c>
      <c r="I3592" s="18" t="n"/>
      <c r="J3592" s="18" t="n"/>
      <c r="K3592" s="28">
        <f>IF($B3592="","",--TEXT($B3592,"yyyymm"))</f>
        <v/>
      </c>
      <c r="L3592" s="29">
        <f>IF($D3592="","",IFERROR(INDEX(类别属性,MATCH($D3592,类别表,0)),""))</f>
        <v/>
      </c>
      <c r="M3592" s="18" t="n"/>
      <c r="N3592" s="18" t="n"/>
      <c r="O3592" s="26" t="n"/>
      <c r="P3592" s="21">
        <f>IF($C3592="","",IF(ISNA(MATCH($C3592,账户表,0)),"※这个账户不在【基础资料】的账户档案里",IF($B3592="","※没填日期，这一笔不会进任何月份的报表",IF(AND($F3592&lt;&gt;"",$G3592&lt;&gt;""),"※收入和支出不能同时填",IF(AND(N($F3592)=0,N($G3592)=0),"※收入和支出都没填",IF(OR(N($F3592)&lt;0,N($G3592)&lt;0),"※金额不能填负数，方向反了就换一列填",IF($D3592="","※没填收支类别，分类报表会漏掉这一笔",IF(ISNA(MATCH($D3592,类别表,0)),"※收支类别不在【基础资料】的清单里",IF(AND($L3592="内部转账",$M3592=""),"△内部转账要在「对方账户」写上另一头",IF(AND($L3592="内部转账",$M3592=$C3592),"※对方账户跟本账户是同一个",IF(AND($L3592&lt;&gt;"内部转账",$M3592&lt;&gt;""),"△填了对方账户，但类别不是内部转账",IF($H3592&lt;0,"△这一笔之后该账户余额成负数了，核一下",""))))))))))))</f>
        <v/>
      </c>
    </row>
    <row r="3593">
      <c r="A3593" s="17">
        <f>IF($C3593="","",COUNTA($C$5:$C3593))</f>
        <v/>
      </c>
      <c r="B3593" s="20" t="n"/>
      <c r="C3593" s="18" t="n"/>
      <c r="D3593" s="18" t="n"/>
      <c r="E3593" s="26" t="n"/>
      <c r="F3593" s="19" t="n"/>
      <c r="G3593" s="19" t="n"/>
      <c r="H3593" s="27">
        <f>IF($C3593="","",ROUND(SUMIF(账户表,$C3593,账户期初)+SUMIFS($F$5:F3593,$C$5:C3593,$C3593)-SUMIFS($G$5:G3593,$C$5:C3593,$C3593),2))</f>
        <v/>
      </c>
      <c r="I3593" s="18" t="n"/>
      <c r="J3593" s="18" t="n"/>
      <c r="K3593" s="28">
        <f>IF($B3593="","",--TEXT($B3593,"yyyymm"))</f>
        <v/>
      </c>
      <c r="L3593" s="29">
        <f>IF($D3593="","",IFERROR(INDEX(类别属性,MATCH($D3593,类别表,0)),""))</f>
        <v/>
      </c>
      <c r="M3593" s="18" t="n"/>
      <c r="N3593" s="18" t="n"/>
      <c r="O3593" s="26" t="n"/>
      <c r="P3593" s="21">
        <f>IF($C3593="","",IF(ISNA(MATCH($C3593,账户表,0)),"※这个账户不在【基础资料】的账户档案里",IF($B3593="","※没填日期，这一笔不会进任何月份的报表",IF(AND($F3593&lt;&gt;"",$G3593&lt;&gt;""),"※收入和支出不能同时填",IF(AND(N($F3593)=0,N($G3593)=0),"※收入和支出都没填",IF(OR(N($F3593)&lt;0,N($G3593)&lt;0),"※金额不能填负数，方向反了就换一列填",IF($D3593="","※没填收支类别，分类报表会漏掉这一笔",IF(ISNA(MATCH($D3593,类别表,0)),"※收支类别不在【基础资料】的清单里",IF(AND($L3593="内部转账",$M3593=""),"△内部转账要在「对方账户」写上另一头",IF(AND($L3593="内部转账",$M3593=$C3593),"※对方账户跟本账户是同一个",IF(AND($L3593&lt;&gt;"内部转账",$M3593&lt;&gt;""),"△填了对方账户，但类别不是内部转账",IF($H3593&lt;0,"△这一笔之后该账户余额成负数了，核一下",""))))))))))))</f>
        <v/>
      </c>
    </row>
    <row r="3594">
      <c r="A3594" s="17">
        <f>IF($C3594="","",COUNTA($C$5:$C3594))</f>
        <v/>
      </c>
      <c r="B3594" s="20" t="n"/>
      <c r="C3594" s="18" t="n"/>
      <c r="D3594" s="18" t="n"/>
      <c r="E3594" s="26" t="n"/>
      <c r="F3594" s="19" t="n"/>
      <c r="G3594" s="19" t="n"/>
      <c r="H3594" s="27">
        <f>IF($C3594="","",ROUND(SUMIF(账户表,$C3594,账户期初)+SUMIFS($F$5:F3594,$C$5:C3594,$C3594)-SUMIFS($G$5:G3594,$C$5:C3594,$C3594),2))</f>
        <v/>
      </c>
      <c r="I3594" s="18" t="n"/>
      <c r="J3594" s="18" t="n"/>
      <c r="K3594" s="28">
        <f>IF($B3594="","",--TEXT($B3594,"yyyymm"))</f>
        <v/>
      </c>
      <c r="L3594" s="29">
        <f>IF($D3594="","",IFERROR(INDEX(类别属性,MATCH($D3594,类别表,0)),""))</f>
        <v/>
      </c>
      <c r="M3594" s="18" t="n"/>
      <c r="N3594" s="18" t="n"/>
      <c r="O3594" s="26" t="n"/>
      <c r="P3594" s="21">
        <f>IF($C3594="","",IF(ISNA(MATCH($C3594,账户表,0)),"※这个账户不在【基础资料】的账户档案里",IF($B3594="","※没填日期，这一笔不会进任何月份的报表",IF(AND($F3594&lt;&gt;"",$G3594&lt;&gt;""),"※收入和支出不能同时填",IF(AND(N($F3594)=0,N($G3594)=0),"※收入和支出都没填",IF(OR(N($F3594)&lt;0,N($G3594)&lt;0),"※金额不能填负数，方向反了就换一列填",IF($D3594="","※没填收支类别，分类报表会漏掉这一笔",IF(ISNA(MATCH($D3594,类别表,0)),"※收支类别不在【基础资料】的清单里",IF(AND($L3594="内部转账",$M3594=""),"△内部转账要在「对方账户」写上另一头",IF(AND($L3594="内部转账",$M3594=$C3594),"※对方账户跟本账户是同一个",IF(AND($L3594&lt;&gt;"内部转账",$M3594&lt;&gt;""),"△填了对方账户，但类别不是内部转账",IF($H3594&lt;0,"△这一笔之后该账户余额成负数了，核一下",""))))))))))))</f>
        <v/>
      </c>
    </row>
    <row r="3595">
      <c r="A3595" s="17">
        <f>IF($C3595="","",COUNTA($C$5:$C3595))</f>
        <v/>
      </c>
      <c r="B3595" s="20" t="n"/>
      <c r="C3595" s="18" t="n"/>
      <c r="D3595" s="18" t="n"/>
      <c r="E3595" s="26" t="n"/>
      <c r="F3595" s="19" t="n"/>
      <c r="G3595" s="19" t="n"/>
      <c r="H3595" s="27">
        <f>IF($C3595="","",ROUND(SUMIF(账户表,$C3595,账户期初)+SUMIFS($F$5:F3595,$C$5:C3595,$C3595)-SUMIFS($G$5:G3595,$C$5:C3595,$C3595),2))</f>
        <v/>
      </c>
      <c r="I3595" s="18" t="n"/>
      <c r="J3595" s="18" t="n"/>
      <c r="K3595" s="28">
        <f>IF($B3595="","",--TEXT($B3595,"yyyymm"))</f>
        <v/>
      </c>
      <c r="L3595" s="29">
        <f>IF($D3595="","",IFERROR(INDEX(类别属性,MATCH($D3595,类别表,0)),""))</f>
        <v/>
      </c>
      <c r="M3595" s="18" t="n"/>
      <c r="N3595" s="18" t="n"/>
      <c r="O3595" s="26" t="n"/>
      <c r="P3595" s="21">
        <f>IF($C3595="","",IF(ISNA(MATCH($C3595,账户表,0)),"※这个账户不在【基础资料】的账户档案里",IF($B3595="","※没填日期，这一笔不会进任何月份的报表",IF(AND($F3595&lt;&gt;"",$G3595&lt;&gt;""),"※收入和支出不能同时填",IF(AND(N($F3595)=0,N($G3595)=0),"※收入和支出都没填",IF(OR(N($F3595)&lt;0,N($G3595)&lt;0),"※金额不能填负数，方向反了就换一列填",IF($D3595="","※没填收支类别，分类报表会漏掉这一笔",IF(ISNA(MATCH($D3595,类别表,0)),"※收支类别不在【基础资料】的清单里",IF(AND($L3595="内部转账",$M3595=""),"△内部转账要在「对方账户」写上另一头",IF(AND($L3595="内部转账",$M3595=$C3595),"※对方账户跟本账户是同一个",IF(AND($L3595&lt;&gt;"内部转账",$M3595&lt;&gt;""),"△填了对方账户，但类别不是内部转账",IF($H3595&lt;0,"△这一笔之后该账户余额成负数了，核一下",""))))))))))))</f>
        <v/>
      </c>
    </row>
    <row r="3596">
      <c r="A3596" s="17">
        <f>IF($C3596="","",COUNTA($C$5:$C3596))</f>
        <v/>
      </c>
      <c r="B3596" s="20" t="n"/>
      <c r="C3596" s="18" t="n"/>
      <c r="D3596" s="18" t="n"/>
      <c r="E3596" s="26" t="n"/>
      <c r="F3596" s="19" t="n"/>
      <c r="G3596" s="19" t="n"/>
      <c r="H3596" s="27">
        <f>IF($C3596="","",ROUND(SUMIF(账户表,$C3596,账户期初)+SUMIFS($F$5:F3596,$C$5:C3596,$C3596)-SUMIFS($G$5:G3596,$C$5:C3596,$C3596),2))</f>
        <v/>
      </c>
      <c r="I3596" s="18" t="n"/>
      <c r="J3596" s="18" t="n"/>
      <c r="K3596" s="28">
        <f>IF($B3596="","",--TEXT($B3596,"yyyymm"))</f>
        <v/>
      </c>
      <c r="L3596" s="29">
        <f>IF($D3596="","",IFERROR(INDEX(类别属性,MATCH($D3596,类别表,0)),""))</f>
        <v/>
      </c>
      <c r="M3596" s="18" t="n"/>
      <c r="N3596" s="18" t="n"/>
      <c r="O3596" s="26" t="n"/>
      <c r="P3596" s="21">
        <f>IF($C3596="","",IF(ISNA(MATCH($C3596,账户表,0)),"※这个账户不在【基础资料】的账户档案里",IF($B3596="","※没填日期，这一笔不会进任何月份的报表",IF(AND($F3596&lt;&gt;"",$G3596&lt;&gt;""),"※收入和支出不能同时填",IF(AND(N($F3596)=0,N($G3596)=0),"※收入和支出都没填",IF(OR(N($F3596)&lt;0,N($G3596)&lt;0),"※金额不能填负数，方向反了就换一列填",IF($D3596="","※没填收支类别，分类报表会漏掉这一笔",IF(ISNA(MATCH($D3596,类别表,0)),"※收支类别不在【基础资料】的清单里",IF(AND($L3596="内部转账",$M3596=""),"△内部转账要在「对方账户」写上另一头",IF(AND($L3596="内部转账",$M3596=$C3596),"※对方账户跟本账户是同一个",IF(AND($L3596&lt;&gt;"内部转账",$M3596&lt;&gt;""),"△填了对方账户，但类别不是内部转账",IF($H3596&lt;0,"△这一笔之后该账户余额成负数了，核一下",""))))))))))))</f>
        <v/>
      </c>
    </row>
    <row r="3597">
      <c r="A3597" s="17">
        <f>IF($C3597="","",COUNTA($C$5:$C3597))</f>
        <v/>
      </c>
      <c r="B3597" s="20" t="n"/>
      <c r="C3597" s="18" t="n"/>
      <c r="D3597" s="18" t="n"/>
      <c r="E3597" s="26" t="n"/>
      <c r="F3597" s="19" t="n"/>
      <c r="G3597" s="19" t="n"/>
      <c r="H3597" s="27">
        <f>IF($C3597="","",ROUND(SUMIF(账户表,$C3597,账户期初)+SUMIFS($F$5:F3597,$C$5:C3597,$C3597)-SUMIFS($G$5:G3597,$C$5:C3597,$C3597),2))</f>
        <v/>
      </c>
      <c r="I3597" s="18" t="n"/>
      <c r="J3597" s="18" t="n"/>
      <c r="K3597" s="28">
        <f>IF($B3597="","",--TEXT($B3597,"yyyymm"))</f>
        <v/>
      </c>
      <c r="L3597" s="29">
        <f>IF($D3597="","",IFERROR(INDEX(类别属性,MATCH($D3597,类别表,0)),""))</f>
        <v/>
      </c>
      <c r="M3597" s="18" t="n"/>
      <c r="N3597" s="18" t="n"/>
      <c r="O3597" s="26" t="n"/>
      <c r="P3597" s="21">
        <f>IF($C3597="","",IF(ISNA(MATCH($C3597,账户表,0)),"※这个账户不在【基础资料】的账户档案里",IF($B3597="","※没填日期，这一笔不会进任何月份的报表",IF(AND($F3597&lt;&gt;"",$G3597&lt;&gt;""),"※收入和支出不能同时填",IF(AND(N($F3597)=0,N($G3597)=0),"※收入和支出都没填",IF(OR(N($F3597)&lt;0,N($G3597)&lt;0),"※金额不能填负数，方向反了就换一列填",IF($D3597="","※没填收支类别，分类报表会漏掉这一笔",IF(ISNA(MATCH($D3597,类别表,0)),"※收支类别不在【基础资料】的清单里",IF(AND($L3597="内部转账",$M3597=""),"△内部转账要在「对方账户」写上另一头",IF(AND($L3597="内部转账",$M3597=$C3597),"※对方账户跟本账户是同一个",IF(AND($L3597&lt;&gt;"内部转账",$M3597&lt;&gt;""),"△填了对方账户，但类别不是内部转账",IF($H3597&lt;0,"△这一笔之后该账户余额成负数了，核一下",""))))))))))))</f>
        <v/>
      </c>
    </row>
    <row r="3598">
      <c r="A3598" s="17">
        <f>IF($C3598="","",COUNTA($C$5:$C3598))</f>
        <v/>
      </c>
      <c r="B3598" s="20" t="n"/>
      <c r="C3598" s="18" t="n"/>
      <c r="D3598" s="18" t="n"/>
      <c r="E3598" s="26" t="n"/>
      <c r="F3598" s="19" t="n"/>
      <c r="G3598" s="19" t="n"/>
      <c r="H3598" s="27">
        <f>IF($C3598="","",ROUND(SUMIF(账户表,$C3598,账户期初)+SUMIFS($F$5:F3598,$C$5:C3598,$C3598)-SUMIFS($G$5:G3598,$C$5:C3598,$C3598),2))</f>
        <v/>
      </c>
      <c r="I3598" s="18" t="n"/>
      <c r="J3598" s="18" t="n"/>
      <c r="K3598" s="28">
        <f>IF($B3598="","",--TEXT($B3598,"yyyymm"))</f>
        <v/>
      </c>
      <c r="L3598" s="29">
        <f>IF($D3598="","",IFERROR(INDEX(类别属性,MATCH($D3598,类别表,0)),""))</f>
        <v/>
      </c>
      <c r="M3598" s="18" t="n"/>
      <c r="N3598" s="18" t="n"/>
      <c r="O3598" s="26" t="n"/>
      <c r="P3598" s="21">
        <f>IF($C3598="","",IF(ISNA(MATCH($C3598,账户表,0)),"※这个账户不在【基础资料】的账户档案里",IF($B3598="","※没填日期，这一笔不会进任何月份的报表",IF(AND($F3598&lt;&gt;"",$G3598&lt;&gt;""),"※收入和支出不能同时填",IF(AND(N($F3598)=0,N($G3598)=0),"※收入和支出都没填",IF(OR(N($F3598)&lt;0,N($G3598)&lt;0),"※金额不能填负数，方向反了就换一列填",IF($D3598="","※没填收支类别，分类报表会漏掉这一笔",IF(ISNA(MATCH($D3598,类别表,0)),"※收支类别不在【基础资料】的清单里",IF(AND($L3598="内部转账",$M3598=""),"△内部转账要在「对方账户」写上另一头",IF(AND($L3598="内部转账",$M3598=$C3598),"※对方账户跟本账户是同一个",IF(AND($L3598&lt;&gt;"内部转账",$M3598&lt;&gt;""),"△填了对方账户，但类别不是内部转账",IF($H3598&lt;0,"△这一笔之后该账户余额成负数了，核一下",""))))))))))))</f>
        <v/>
      </c>
    </row>
    <row r="3599">
      <c r="A3599" s="17">
        <f>IF($C3599="","",COUNTA($C$5:$C3599))</f>
        <v/>
      </c>
      <c r="B3599" s="20" t="n"/>
      <c r="C3599" s="18" t="n"/>
      <c r="D3599" s="18" t="n"/>
      <c r="E3599" s="26" t="n"/>
      <c r="F3599" s="19" t="n"/>
      <c r="G3599" s="19" t="n"/>
      <c r="H3599" s="27">
        <f>IF($C3599="","",ROUND(SUMIF(账户表,$C3599,账户期初)+SUMIFS($F$5:F3599,$C$5:C3599,$C3599)-SUMIFS($G$5:G3599,$C$5:C3599,$C3599),2))</f>
        <v/>
      </c>
      <c r="I3599" s="18" t="n"/>
      <c r="J3599" s="18" t="n"/>
      <c r="K3599" s="28">
        <f>IF($B3599="","",--TEXT($B3599,"yyyymm"))</f>
        <v/>
      </c>
      <c r="L3599" s="29">
        <f>IF($D3599="","",IFERROR(INDEX(类别属性,MATCH($D3599,类别表,0)),""))</f>
        <v/>
      </c>
      <c r="M3599" s="18" t="n"/>
      <c r="N3599" s="18" t="n"/>
      <c r="O3599" s="26" t="n"/>
      <c r="P3599" s="21">
        <f>IF($C3599="","",IF(ISNA(MATCH($C3599,账户表,0)),"※这个账户不在【基础资料】的账户档案里",IF($B3599="","※没填日期，这一笔不会进任何月份的报表",IF(AND($F3599&lt;&gt;"",$G3599&lt;&gt;""),"※收入和支出不能同时填",IF(AND(N($F3599)=0,N($G3599)=0),"※收入和支出都没填",IF(OR(N($F3599)&lt;0,N($G3599)&lt;0),"※金额不能填负数，方向反了就换一列填",IF($D3599="","※没填收支类别，分类报表会漏掉这一笔",IF(ISNA(MATCH($D3599,类别表,0)),"※收支类别不在【基础资料】的清单里",IF(AND($L3599="内部转账",$M3599=""),"△内部转账要在「对方账户」写上另一头",IF(AND($L3599="内部转账",$M3599=$C3599),"※对方账户跟本账户是同一个",IF(AND($L3599&lt;&gt;"内部转账",$M3599&lt;&gt;""),"△填了对方账户，但类别不是内部转账",IF($H3599&lt;0,"△这一笔之后该账户余额成负数了，核一下",""))))))))))))</f>
        <v/>
      </c>
    </row>
    <row r="3600">
      <c r="A3600" s="17">
        <f>IF($C3600="","",COUNTA($C$5:$C3600))</f>
        <v/>
      </c>
      <c r="B3600" s="20" t="n"/>
      <c r="C3600" s="18" t="n"/>
      <c r="D3600" s="18" t="n"/>
      <c r="E3600" s="26" t="n"/>
      <c r="F3600" s="19" t="n"/>
      <c r="G3600" s="19" t="n"/>
      <c r="H3600" s="27">
        <f>IF($C3600="","",ROUND(SUMIF(账户表,$C3600,账户期初)+SUMIFS($F$5:F3600,$C$5:C3600,$C3600)-SUMIFS($G$5:G3600,$C$5:C3600,$C3600),2))</f>
        <v/>
      </c>
      <c r="I3600" s="18" t="n"/>
      <c r="J3600" s="18" t="n"/>
      <c r="K3600" s="28">
        <f>IF($B3600="","",--TEXT($B3600,"yyyymm"))</f>
        <v/>
      </c>
      <c r="L3600" s="29">
        <f>IF($D3600="","",IFERROR(INDEX(类别属性,MATCH($D3600,类别表,0)),""))</f>
        <v/>
      </c>
      <c r="M3600" s="18" t="n"/>
      <c r="N3600" s="18" t="n"/>
      <c r="O3600" s="26" t="n"/>
      <c r="P3600" s="21">
        <f>IF($C3600="","",IF(ISNA(MATCH($C3600,账户表,0)),"※这个账户不在【基础资料】的账户档案里",IF($B3600="","※没填日期，这一笔不会进任何月份的报表",IF(AND($F3600&lt;&gt;"",$G3600&lt;&gt;""),"※收入和支出不能同时填",IF(AND(N($F3600)=0,N($G3600)=0),"※收入和支出都没填",IF(OR(N($F3600)&lt;0,N($G3600)&lt;0),"※金额不能填负数，方向反了就换一列填",IF($D3600="","※没填收支类别，分类报表会漏掉这一笔",IF(ISNA(MATCH($D3600,类别表,0)),"※收支类别不在【基础资料】的清单里",IF(AND($L3600="内部转账",$M3600=""),"△内部转账要在「对方账户」写上另一头",IF(AND($L3600="内部转账",$M3600=$C3600),"※对方账户跟本账户是同一个",IF(AND($L3600&lt;&gt;"内部转账",$M3600&lt;&gt;""),"△填了对方账户，但类别不是内部转账",IF($H3600&lt;0,"△这一笔之后该账户余额成负数了，核一下",""))))))))))))</f>
        <v/>
      </c>
    </row>
    <row r="3601">
      <c r="A3601" s="17">
        <f>IF($C3601="","",COUNTA($C$5:$C3601))</f>
        <v/>
      </c>
      <c r="B3601" s="20" t="n"/>
      <c r="C3601" s="18" t="n"/>
      <c r="D3601" s="18" t="n"/>
      <c r="E3601" s="26" t="n"/>
      <c r="F3601" s="19" t="n"/>
      <c r="G3601" s="19" t="n"/>
      <c r="H3601" s="27">
        <f>IF($C3601="","",ROUND(SUMIF(账户表,$C3601,账户期初)+SUMIFS($F$5:F3601,$C$5:C3601,$C3601)-SUMIFS($G$5:G3601,$C$5:C3601,$C3601),2))</f>
        <v/>
      </c>
      <c r="I3601" s="18" t="n"/>
      <c r="J3601" s="18" t="n"/>
      <c r="K3601" s="28">
        <f>IF($B3601="","",--TEXT($B3601,"yyyymm"))</f>
        <v/>
      </c>
      <c r="L3601" s="29">
        <f>IF($D3601="","",IFERROR(INDEX(类别属性,MATCH($D3601,类别表,0)),""))</f>
        <v/>
      </c>
      <c r="M3601" s="18" t="n"/>
      <c r="N3601" s="18" t="n"/>
      <c r="O3601" s="26" t="n"/>
      <c r="P3601" s="21">
        <f>IF($C3601="","",IF(ISNA(MATCH($C3601,账户表,0)),"※这个账户不在【基础资料】的账户档案里",IF($B3601="","※没填日期，这一笔不会进任何月份的报表",IF(AND($F3601&lt;&gt;"",$G3601&lt;&gt;""),"※收入和支出不能同时填",IF(AND(N($F3601)=0,N($G3601)=0),"※收入和支出都没填",IF(OR(N($F3601)&lt;0,N($G3601)&lt;0),"※金额不能填负数，方向反了就换一列填",IF($D3601="","※没填收支类别，分类报表会漏掉这一笔",IF(ISNA(MATCH($D3601,类别表,0)),"※收支类别不在【基础资料】的清单里",IF(AND($L3601="内部转账",$M3601=""),"△内部转账要在「对方账户」写上另一头",IF(AND($L3601="内部转账",$M3601=$C3601),"※对方账户跟本账户是同一个",IF(AND($L3601&lt;&gt;"内部转账",$M3601&lt;&gt;""),"△填了对方账户，但类别不是内部转账",IF($H3601&lt;0,"△这一笔之后该账户余额成负数了，核一下",""))))))))))))</f>
        <v/>
      </c>
    </row>
    <row r="3602">
      <c r="A3602" s="17">
        <f>IF($C3602="","",COUNTA($C$5:$C3602))</f>
        <v/>
      </c>
      <c r="B3602" s="20" t="n"/>
      <c r="C3602" s="18" t="n"/>
      <c r="D3602" s="18" t="n"/>
      <c r="E3602" s="26" t="n"/>
      <c r="F3602" s="19" t="n"/>
      <c r="G3602" s="19" t="n"/>
      <c r="H3602" s="27">
        <f>IF($C3602="","",ROUND(SUMIF(账户表,$C3602,账户期初)+SUMIFS($F$5:F3602,$C$5:C3602,$C3602)-SUMIFS($G$5:G3602,$C$5:C3602,$C3602),2))</f>
        <v/>
      </c>
      <c r="I3602" s="18" t="n"/>
      <c r="J3602" s="18" t="n"/>
      <c r="K3602" s="28">
        <f>IF($B3602="","",--TEXT($B3602,"yyyymm"))</f>
        <v/>
      </c>
      <c r="L3602" s="29">
        <f>IF($D3602="","",IFERROR(INDEX(类别属性,MATCH($D3602,类别表,0)),""))</f>
        <v/>
      </c>
      <c r="M3602" s="18" t="n"/>
      <c r="N3602" s="18" t="n"/>
      <c r="O3602" s="26" t="n"/>
      <c r="P3602" s="21">
        <f>IF($C3602="","",IF(ISNA(MATCH($C3602,账户表,0)),"※这个账户不在【基础资料】的账户档案里",IF($B3602="","※没填日期，这一笔不会进任何月份的报表",IF(AND($F3602&lt;&gt;"",$G3602&lt;&gt;""),"※收入和支出不能同时填",IF(AND(N($F3602)=0,N($G3602)=0),"※收入和支出都没填",IF(OR(N($F3602)&lt;0,N($G3602)&lt;0),"※金额不能填负数，方向反了就换一列填",IF($D3602="","※没填收支类别，分类报表会漏掉这一笔",IF(ISNA(MATCH($D3602,类别表,0)),"※收支类别不在【基础资料】的清单里",IF(AND($L3602="内部转账",$M3602=""),"△内部转账要在「对方账户」写上另一头",IF(AND($L3602="内部转账",$M3602=$C3602),"※对方账户跟本账户是同一个",IF(AND($L3602&lt;&gt;"内部转账",$M3602&lt;&gt;""),"△填了对方账户，但类别不是内部转账",IF($H3602&lt;0,"△这一笔之后该账户余额成负数了，核一下",""))))))))))))</f>
        <v/>
      </c>
    </row>
    <row r="3603">
      <c r="A3603" s="17">
        <f>IF($C3603="","",COUNTA($C$5:$C3603))</f>
        <v/>
      </c>
      <c r="B3603" s="20" t="n"/>
      <c r="C3603" s="18" t="n"/>
      <c r="D3603" s="18" t="n"/>
      <c r="E3603" s="26" t="n"/>
      <c r="F3603" s="19" t="n"/>
      <c r="G3603" s="19" t="n"/>
      <c r="H3603" s="27">
        <f>IF($C3603="","",ROUND(SUMIF(账户表,$C3603,账户期初)+SUMIFS($F$5:F3603,$C$5:C3603,$C3603)-SUMIFS($G$5:G3603,$C$5:C3603,$C3603),2))</f>
        <v/>
      </c>
      <c r="I3603" s="18" t="n"/>
      <c r="J3603" s="18" t="n"/>
      <c r="K3603" s="28">
        <f>IF($B3603="","",--TEXT($B3603,"yyyymm"))</f>
        <v/>
      </c>
      <c r="L3603" s="29">
        <f>IF($D3603="","",IFERROR(INDEX(类别属性,MATCH($D3603,类别表,0)),""))</f>
        <v/>
      </c>
      <c r="M3603" s="18" t="n"/>
      <c r="N3603" s="18" t="n"/>
      <c r="O3603" s="26" t="n"/>
      <c r="P3603" s="21">
        <f>IF($C3603="","",IF(ISNA(MATCH($C3603,账户表,0)),"※这个账户不在【基础资料】的账户档案里",IF($B3603="","※没填日期，这一笔不会进任何月份的报表",IF(AND($F3603&lt;&gt;"",$G3603&lt;&gt;""),"※收入和支出不能同时填",IF(AND(N($F3603)=0,N($G3603)=0),"※收入和支出都没填",IF(OR(N($F3603)&lt;0,N($G3603)&lt;0),"※金额不能填负数，方向反了就换一列填",IF($D3603="","※没填收支类别，分类报表会漏掉这一笔",IF(ISNA(MATCH($D3603,类别表,0)),"※收支类别不在【基础资料】的清单里",IF(AND($L3603="内部转账",$M3603=""),"△内部转账要在「对方账户」写上另一头",IF(AND($L3603="内部转账",$M3603=$C3603),"※对方账户跟本账户是同一个",IF(AND($L3603&lt;&gt;"内部转账",$M3603&lt;&gt;""),"△填了对方账户，但类别不是内部转账",IF($H3603&lt;0,"△这一笔之后该账户余额成负数了，核一下",""))))))))))))</f>
        <v/>
      </c>
    </row>
    <row r="3604">
      <c r="A3604" s="17">
        <f>IF($C3604="","",COUNTA($C$5:$C3604))</f>
        <v/>
      </c>
      <c r="B3604" s="20" t="n"/>
      <c r="C3604" s="18" t="n"/>
      <c r="D3604" s="18" t="n"/>
      <c r="E3604" s="26" t="n"/>
      <c r="F3604" s="19" t="n"/>
      <c r="G3604" s="19" t="n"/>
      <c r="H3604" s="27">
        <f>IF($C3604="","",ROUND(SUMIF(账户表,$C3604,账户期初)+SUMIFS($F$5:F3604,$C$5:C3604,$C3604)-SUMIFS($G$5:G3604,$C$5:C3604,$C3604),2))</f>
        <v/>
      </c>
      <c r="I3604" s="18" t="n"/>
      <c r="J3604" s="18" t="n"/>
      <c r="K3604" s="28">
        <f>IF($B3604="","",--TEXT($B3604,"yyyymm"))</f>
        <v/>
      </c>
      <c r="L3604" s="29">
        <f>IF($D3604="","",IFERROR(INDEX(类别属性,MATCH($D3604,类别表,0)),""))</f>
        <v/>
      </c>
      <c r="M3604" s="18" t="n"/>
      <c r="N3604" s="18" t="n"/>
      <c r="O3604" s="26" t="n"/>
      <c r="P3604" s="21">
        <f>IF($C3604="","",IF(ISNA(MATCH($C3604,账户表,0)),"※这个账户不在【基础资料】的账户档案里",IF($B3604="","※没填日期，这一笔不会进任何月份的报表",IF(AND($F3604&lt;&gt;"",$G3604&lt;&gt;""),"※收入和支出不能同时填",IF(AND(N($F3604)=0,N($G3604)=0),"※收入和支出都没填",IF(OR(N($F3604)&lt;0,N($G3604)&lt;0),"※金额不能填负数，方向反了就换一列填",IF($D3604="","※没填收支类别，分类报表会漏掉这一笔",IF(ISNA(MATCH($D3604,类别表,0)),"※收支类别不在【基础资料】的清单里",IF(AND($L3604="内部转账",$M3604=""),"△内部转账要在「对方账户」写上另一头",IF(AND($L3604="内部转账",$M3604=$C3604),"※对方账户跟本账户是同一个",IF(AND($L3604&lt;&gt;"内部转账",$M3604&lt;&gt;""),"△填了对方账户，但类别不是内部转账",IF($H3604&lt;0,"△这一笔之后该账户余额成负数了，核一下",""))))))))))))</f>
        <v/>
      </c>
    </row>
    <row r="3605">
      <c r="A3605" s="17">
        <f>IF($C3605="","",COUNTA($C$5:$C3605))</f>
        <v/>
      </c>
      <c r="B3605" s="20" t="n"/>
      <c r="C3605" s="18" t="n"/>
      <c r="D3605" s="18" t="n"/>
      <c r="E3605" s="26" t="n"/>
      <c r="F3605" s="19" t="n"/>
      <c r="G3605" s="19" t="n"/>
      <c r="H3605" s="27">
        <f>IF($C3605="","",ROUND(SUMIF(账户表,$C3605,账户期初)+SUMIFS($F$5:F3605,$C$5:C3605,$C3605)-SUMIFS($G$5:G3605,$C$5:C3605,$C3605),2))</f>
        <v/>
      </c>
      <c r="I3605" s="18" t="n"/>
      <c r="J3605" s="18" t="n"/>
      <c r="K3605" s="28">
        <f>IF($B3605="","",--TEXT($B3605,"yyyymm"))</f>
        <v/>
      </c>
      <c r="L3605" s="29">
        <f>IF($D3605="","",IFERROR(INDEX(类别属性,MATCH($D3605,类别表,0)),""))</f>
        <v/>
      </c>
      <c r="M3605" s="18" t="n"/>
      <c r="N3605" s="18" t="n"/>
      <c r="O3605" s="26" t="n"/>
      <c r="P3605" s="21">
        <f>IF($C3605="","",IF(ISNA(MATCH($C3605,账户表,0)),"※这个账户不在【基础资料】的账户档案里",IF($B3605="","※没填日期，这一笔不会进任何月份的报表",IF(AND($F3605&lt;&gt;"",$G3605&lt;&gt;""),"※收入和支出不能同时填",IF(AND(N($F3605)=0,N($G3605)=0),"※收入和支出都没填",IF(OR(N($F3605)&lt;0,N($G3605)&lt;0),"※金额不能填负数，方向反了就换一列填",IF($D3605="","※没填收支类别，分类报表会漏掉这一笔",IF(ISNA(MATCH($D3605,类别表,0)),"※收支类别不在【基础资料】的清单里",IF(AND($L3605="内部转账",$M3605=""),"△内部转账要在「对方账户」写上另一头",IF(AND($L3605="内部转账",$M3605=$C3605),"※对方账户跟本账户是同一个",IF(AND($L3605&lt;&gt;"内部转账",$M3605&lt;&gt;""),"△填了对方账户，但类别不是内部转账",IF($H3605&lt;0,"△这一笔之后该账户余额成负数了，核一下",""))))))))))))</f>
        <v/>
      </c>
    </row>
    <row r="3606">
      <c r="A3606" s="17">
        <f>IF($C3606="","",COUNTA($C$5:$C3606))</f>
        <v/>
      </c>
      <c r="B3606" s="20" t="n"/>
      <c r="C3606" s="18" t="n"/>
      <c r="D3606" s="18" t="n"/>
      <c r="E3606" s="26" t="n"/>
      <c r="F3606" s="19" t="n"/>
      <c r="G3606" s="19" t="n"/>
      <c r="H3606" s="27">
        <f>IF($C3606="","",ROUND(SUMIF(账户表,$C3606,账户期初)+SUMIFS($F$5:F3606,$C$5:C3606,$C3606)-SUMIFS($G$5:G3606,$C$5:C3606,$C3606),2))</f>
        <v/>
      </c>
      <c r="I3606" s="18" t="n"/>
      <c r="J3606" s="18" t="n"/>
      <c r="K3606" s="28">
        <f>IF($B3606="","",--TEXT($B3606,"yyyymm"))</f>
        <v/>
      </c>
      <c r="L3606" s="29">
        <f>IF($D3606="","",IFERROR(INDEX(类别属性,MATCH($D3606,类别表,0)),""))</f>
        <v/>
      </c>
      <c r="M3606" s="18" t="n"/>
      <c r="N3606" s="18" t="n"/>
      <c r="O3606" s="26" t="n"/>
      <c r="P3606" s="21">
        <f>IF($C3606="","",IF(ISNA(MATCH($C3606,账户表,0)),"※这个账户不在【基础资料】的账户档案里",IF($B3606="","※没填日期，这一笔不会进任何月份的报表",IF(AND($F3606&lt;&gt;"",$G3606&lt;&gt;""),"※收入和支出不能同时填",IF(AND(N($F3606)=0,N($G3606)=0),"※收入和支出都没填",IF(OR(N($F3606)&lt;0,N($G3606)&lt;0),"※金额不能填负数，方向反了就换一列填",IF($D3606="","※没填收支类别，分类报表会漏掉这一笔",IF(ISNA(MATCH($D3606,类别表,0)),"※收支类别不在【基础资料】的清单里",IF(AND($L3606="内部转账",$M3606=""),"△内部转账要在「对方账户」写上另一头",IF(AND($L3606="内部转账",$M3606=$C3606),"※对方账户跟本账户是同一个",IF(AND($L3606&lt;&gt;"内部转账",$M3606&lt;&gt;""),"△填了对方账户，但类别不是内部转账",IF($H3606&lt;0,"△这一笔之后该账户余额成负数了，核一下",""))))))))))))</f>
        <v/>
      </c>
    </row>
    <row r="3607">
      <c r="A3607" s="17">
        <f>IF($C3607="","",COUNTA($C$5:$C3607))</f>
        <v/>
      </c>
      <c r="B3607" s="20" t="n"/>
      <c r="C3607" s="18" t="n"/>
      <c r="D3607" s="18" t="n"/>
      <c r="E3607" s="26" t="n"/>
      <c r="F3607" s="19" t="n"/>
      <c r="G3607" s="19" t="n"/>
      <c r="H3607" s="27">
        <f>IF($C3607="","",ROUND(SUMIF(账户表,$C3607,账户期初)+SUMIFS($F$5:F3607,$C$5:C3607,$C3607)-SUMIFS($G$5:G3607,$C$5:C3607,$C3607),2))</f>
        <v/>
      </c>
      <c r="I3607" s="18" t="n"/>
      <c r="J3607" s="18" t="n"/>
      <c r="K3607" s="28">
        <f>IF($B3607="","",--TEXT($B3607,"yyyymm"))</f>
        <v/>
      </c>
      <c r="L3607" s="29">
        <f>IF($D3607="","",IFERROR(INDEX(类别属性,MATCH($D3607,类别表,0)),""))</f>
        <v/>
      </c>
      <c r="M3607" s="18" t="n"/>
      <c r="N3607" s="18" t="n"/>
      <c r="O3607" s="26" t="n"/>
      <c r="P3607" s="21">
        <f>IF($C3607="","",IF(ISNA(MATCH($C3607,账户表,0)),"※这个账户不在【基础资料】的账户档案里",IF($B3607="","※没填日期，这一笔不会进任何月份的报表",IF(AND($F3607&lt;&gt;"",$G3607&lt;&gt;""),"※收入和支出不能同时填",IF(AND(N($F3607)=0,N($G3607)=0),"※收入和支出都没填",IF(OR(N($F3607)&lt;0,N($G3607)&lt;0),"※金额不能填负数，方向反了就换一列填",IF($D3607="","※没填收支类别，分类报表会漏掉这一笔",IF(ISNA(MATCH($D3607,类别表,0)),"※收支类别不在【基础资料】的清单里",IF(AND($L3607="内部转账",$M3607=""),"△内部转账要在「对方账户」写上另一头",IF(AND($L3607="内部转账",$M3607=$C3607),"※对方账户跟本账户是同一个",IF(AND($L3607&lt;&gt;"内部转账",$M3607&lt;&gt;""),"△填了对方账户，但类别不是内部转账",IF($H3607&lt;0,"△这一笔之后该账户余额成负数了，核一下",""))))))))))))</f>
        <v/>
      </c>
    </row>
    <row r="3608">
      <c r="A3608" s="17">
        <f>IF($C3608="","",COUNTA($C$5:$C3608))</f>
        <v/>
      </c>
      <c r="B3608" s="20" t="n"/>
      <c r="C3608" s="18" t="n"/>
      <c r="D3608" s="18" t="n"/>
      <c r="E3608" s="26" t="n"/>
      <c r="F3608" s="19" t="n"/>
      <c r="G3608" s="19" t="n"/>
      <c r="H3608" s="27">
        <f>IF($C3608="","",ROUND(SUMIF(账户表,$C3608,账户期初)+SUMIFS($F$5:F3608,$C$5:C3608,$C3608)-SUMIFS($G$5:G3608,$C$5:C3608,$C3608),2))</f>
        <v/>
      </c>
      <c r="I3608" s="18" t="n"/>
      <c r="J3608" s="18" t="n"/>
      <c r="K3608" s="28">
        <f>IF($B3608="","",--TEXT($B3608,"yyyymm"))</f>
        <v/>
      </c>
      <c r="L3608" s="29">
        <f>IF($D3608="","",IFERROR(INDEX(类别属性,MATCH($D3608,类别表,0)),""))</f>
        <v/>
      </c>
      <c r="M3608" s="18" t="n"/>
      <c r="N3608" s="18" t="n"/>
      <c r="O3608" s="26" t="n"/>
      <c r="P3608" s="21">
        <f>IF($C3608="","",IF(ISNA(MATCH($C3608,账户表,0)),"※这个账户不在【基础资料】的账户档案里",IF($B3608="","※没填日期，这一笔不会进任何月份的报表",IF(AND($F3608&lt;&gt;"",$G3608&lt;&gt;""),"※收入和支出不能同时填",IF(AND(N($F3608)=0,N($G3608)=0),"※收入和支出都没填",IF(OR(N($F3608)&lt;0,N($G3608)&lt;0),"※金额不能填负数，方向反了就换一列填",IF($D3608="","※没填收支类别，分类报表会漏掉这一笔",IF(ISNA(MATCH($D3608,类别表,0)),"※收支类别不在【基础资料】的清单里",IF(AND($L3608="内部转账",$M3608=""),"△内部转账要在「对方账户」写上另一头",IF(AND($L3608="内部转账",$M3608=$C3608),"※对方账户跟本账户是同一个",IF(AND($L3608&lt;&gt;"内部转账",$M3608&lt;&gt;""),"△填了对方账户，但类别不是内部转账",IF($H3608&lt;0,"△这一笔之后该账户余额成负数了，核一下",""))))))))))))</f>
        <v/>
      </c>
    </row>
    <row r="3609">
      <c r="A3609" s="17">
        <f>IF($C3609="","",COUNTA($C$5:$C3609))</f>
        <v/>
      </c>
      <c r="B3609" s="20" t="n"/>
      <c r="C3609" s="18" t="n"/>
      <c r="D3609" s="18" t="n"/>
      <c r="E3609" s="26" t="n"/>
      <c r="F3609" s="19" t="n"/>
      <c r="G3609" s="19" t="n"/>
      <c r="H3609" s="27">
        <f>IF($C3609="","",ROUND(SUMIF(账户表,$C3609,账户期初)+SUMIFS($F$5:F3609,$C$5:C3609,$C3609)-SUMIFS($G$5:G3609,$C$5:C3609,$C3609),2))</f>
        <v/>
      </c>
      <c r="I3609" s="18" t="n"/>
      <c r="J3609" s="18" t="n"/>
      <c r="K3609" s="28">
        <f>IF($B3609="","",--TEXT($B3609,"yyyymm"))</f>
        <v/>
      </c>
      <c r="L3609" s="29">
        <f>IF($D3609="","",IFERROR(INDEX(类别属性,MATCH($D3609,类别表,0)),""))</f>
        <v/>
      </c>
      <c r="M3609" s="18" t="n"/>
      <c r="N3609" s="18" t="n"/>
      <c r="O3609" s="26" t="n"/>
      <c r="P3609" s="21">
        <f>IF($C3609="","",IF(ISNA(MATCH($C3609,账户表,0)),"※这个账户不在【基础资料】的账户档案里",IF($B3609="","※没填日期，这一笔不会进任何月份的报表",IF(AND($F3609&lt;&gt;"",$G3609&lt;&gt;""),"※收入和支出不能同时填",IF(AND(N($F3609)=0,N($G3609)=0),"※收入和支出都没填",IF(OR(N($F3609)&lt;0,N($G3609)&lt;0),"※金额不能填负数，方向反了就换一列填",IF($D3609="","※没填收支类别，分类报表会漏掉这一笔",IF(ISNA(MATCH($D3609,类别表,0)),"※收支类别不在【基础资料】的清单里",IF(AND($L3609="内部转账",$M3609=""),"△内部转账要在「对方账户」写上另一头",IF(AND($L3609="内部转账",$M3609=$C3609),"※对方账户跟本账户是同一个",IF(AND($L3609&lt;&gt;"内部转账",$M3609&lt;&gt;""),"△填了对方账户，但类别不是内部转账",IF($H3609&lt;0,"△这一笔之后该账户余额成负数了，核一下",""))))))))))))</f>
        <v/>
      </c>
    </row>
    <row r="3610">
      <c r="A3610" s="17">
        <f>IF($C3610="","",COUNTA($C$5:$C3610))</f>
        <v/>
      </c>
      <c r="B3610" s="20" t="n"/>
      <c r="C3610" s="18" t="n"/>
      <c r="D3610" s="18" t="n"/>
      <c r="E3610" s="26" t="n"/>
      <c r="F3610" s="19" t="n"/>
      <c r="G3610" s="19" t="n"/>
      <c r="H3610" s="27">
        <f>IF($C3610="","",ROUND(SUMIF(账户表,$C3610,账户期初)+SUMIFS($F$5:F3610,$C$5:C3610,$C3610)-SUMIFS($G$5:G3610,$C$5:C3610,$C3610),2))</f>
        <v/>
      </c>
      <c r="I3610" s="18" t="n"/>
      <c r="J3610" s="18" t="n"/>
      <c r="K3610" s="28">
        <f>IF($B3610="","",--TEXT($B3610,"yyyymm"))</f>
        <v/>
      </c>
      <c r="L3610" s="29">
        <f>IF($D3610="","",IFERROR(INDEX(类别属性,MATCH($D3610,类别表,0)),""))</f>
        <v/>
      </c>
      <c r="M3610" s="18" t="n"/>
      <c r="N3610" s="18" t="n"/>
      <c r="O3610" s="26" t="n"/>
      <c r="P3610" s="21">
        <f>IF($C3610="","",IF(ISNA(MATCH($C3610,账户表,0)),"※这个账户不在【基础资料】的账户档案里",IF($B3610="","※没填日期，这一笔不会进任何月份的报表",IF(AND($F3610&lt;&gt;"",$G3610&lt;&gt;""),"※收入和支出不能同时填",IF(AND(N($F3610)=0,N($G3610)=0),"※收入和支出都没填",IF(OR(N($F3610)&lt;0,N($G3610)&lt;0),"※金额不能填负数，方向反了就换一列填",IF($D3610="","※没填收支类别，分类报表会漏掉这一笔",IF(ISNA(MATCH($D3610,类别表,0)),"※收支类别不在【基础资料】的清单里",IF(AND($L3610="内部转账",$M3610=""),"△内部转账要在「对方账户」写上另一头",IF(AND($L3610="内部转账",$M3610=$C3610),"※对方账户跟本账户是同一个",IF(AND($L3610&lt;&gt;"内部转账",$M3610&lt;&gt;""),"△填了对方账户，但类别不是内部转账",IF($H3610&lt;0,"△这一笔之后该账户余额成负数了，核一下",""))))))))))))</f>
        <v/>
      </c>
    </row>
    <row r="3611">
      <c r="A3611" s="17">
        <f>IF($C3611="","",COUNTA($C$5:$C3611))</f>
        <v/>
      </c>
      <c r="B3611" s="20" t="n"/>
      <c r="C3611" s="18" t="n"/>
      <c r="D3611" s="18" t="n"/>
      <c r="E3611" s="26" t="n"/>
      <c r="F3611" s="19" t="n"/>
      <c r="G3611" s="19" t="n"/>
      <c r="H3611" s="27">
        <f>IF($C3611="","",ROUND(SUMIF(账户表,$C3611,账户期初)+SUMIFS($F$5:F3611,$C$5:C3611,$C3611)-SUMIFS($G$5:G3611,$C$5:C3611,$C3611),2))</f>
        <v/>
      </c>
      <c r="I3611" s="18" t="n"/>
      <c r="J3611" s="18" t="n"/>
      <c r="K3611" s="28">
        <f>IF($B3611="","",--TEXT($B3611,"yyyymm"))</f>
        <v/>
      </c>
      <c r="L3611" s="29">
        <f>IF($D3611="","",IFERROR(INDEX(类别属性,MATCH($D3611,类别表,0)),""))</f>
        <v/>
      </c>
      <c r="M3611" s="18" t="n"/>
      <c r="N3611" s="18" t="n"/>
      <c r="O3611" s="26" t="n"/>
      <c r="P3611" s="21">
        <f>IF($C3611="","",IF(ISNA(MATCH($C3611,账户表,0)),"※这个账户不在【基础资料】的账户档案里",IF($B3611="","※没填日期，这一笔不会进任何月份的报表",IF(AND($F3611&lt;&gt;"",$G3611&lt;&gt;""),"※收入和支出不能同时填",IF(AND(N($F3611)=0,N($G3611)=0),"※收入和支出都没填",IF(OR(N($F3611)&lt;0,N($G3611)&lt;0),"※金额不能填负数，方向反了就换一列填",IF($D3611="","※没填收支类别，分类报表会漏掉这一笔",IF(ISNA(MATCH($D3611,类别表,0)),"※收支类别不在【基础资料】的清单里",IF(AND($L3611="内部转账",$M3611=""),"△内部转账要在「对方账户」写上另一头",IF(AND($L3611="内部转账",$M3611=$C3611),"※对方账户跟本账户是同一个",IF(AND($L3611&lt;&gt;"内部转账",$M3611&lt;&gt;""),"△填了对方账户，但类别不是内部转账",IF($H3611&lt;0,"△这一笔之后该账户余额成负数了，核一下",""))))))))))))</f>
        <v/>
      </c>
    </row>
    <row r="3612">
      <c r="A3612" s="17">
        <f>IF($C3612="","",COUNTA($C$5:$C3612))</f>
        <v/>
      </c>
      <c r="B3612" s="20" t="n"/>
      <c r="C3612" s="18" t="n"/>
      <c r="D3612" s="18" t="n"/>
      <c r="E3612" s="26" t="n"/>
      <c r="F3612" s="19" t="n"/>
      <c r="G3612" s="19" t="n"/>
      <c r="H3612" s="27">
        <f>IF($C3612="","",ROUND(SUMIF(账户表,$C3612,账户期初)+SUMIFS($F$5:F3612,$C$5:C3612,$C3612)-SUMIFS($G$5:G3612,$C$5:C3612,$C3612),2))</f>
        <v/>
      </c>
      <c r="I3612" s="18" t="n"/>
      <c r="J3612" s="18" t="n"/>
      <c r="K3612" s="28">
        <f>IF($B3612="","",--TEXT($B3612,"yyyymm"))</f>
        <v/>
      </c>
      <c r="L3612" s="29">
        <f>IF($D3612="","",IFERROR(INDEX(类别属性,MATCH($D3612,类别表,0)),""))</f>
        <v/>
      </c>
      <c r="M3612" s="18" t="n"/>
      <c r="N3612" s="18" t="n"/>
      <c r="O3612" s="26" t="n"/>
      <c r="P3612" s="21">
        <f>IF($C3612="","",IF(ISNA(MATCH($C3612,账户表,0)),"※这个账户不在【基础资料】的账户档案里",IF($B3612="","※没填日期，这一笔不会进任何月份的报表",IF(AND($F3612&lt;&gt;"",$G3612&lt;&gt;""),"※收入和支出不能同时填",IF(AND(N($F3612)=0,N($G3612)=0),"※收入和支出都没填",IF(OR(N($F3612)&lt;0,N($G3612)&lt;0),"※金额不能填负数，方向反了就换一列填",IF($D3612="","※没填收支类别，分类报表会漏掉这一笔",IF(ISNA(MATCH($D3612,类别表,0)),"※收支类别不在【基础资料】的清单里",IF(AND($L3612="内部转账",$M3612=""),"△内部转账要在「对方账户」写上另一头",IF(AND($L3612="内部转账",$M3612=$C3612),"※对方账户跟本账户是同一个",IF(AND($L3612&lt;&gt;"内部转账",$M3612&lt;&gt;""),"△填了对方账户，但类别不是内部转账",IF($H3612&lt;0,"△这一笔之后该账户余额成负数了，核一下",""))))))))))))</f>
        <v/>
      </c>
    </row>
    <row r="3613">
      <c r="A3613" s="17">
        <f>IF($C3613="","",COUNTA($C$5:$C3613))</f>
        <v/>
      </c>
      <c r="B3613" s="20" t="n"/>
      <c r="C3613" s="18" t="n"/>
      <c r="D3613" s="18" t="n"/>
      <c r="E3613" s="26" t="n"/>
      <c r="F3613" s="19" t="n"/>
      <c r="G3613" s="19" t="n"/>
      <c r="H3613" s="27">
        <f>IF($C3613="","",ROUND(SUMIF(账户表,$C3613,账户期初)+SUMIFS($F$5:F3613,$C$5:C3613,$C3613)-SUMIFS($G$5:G3613,$C$5:C3613,$C3613),2))</f>
        <v/>
      </c>
      <c r="I3613" s="18" t="n"/>
      <c r="J3613" s="18" t="n"/>
      <c r="K3613" s="28">
        <f>IF($B3613="","",--TEXT($B3613,"yyyymm"))</f>
        <v/>
      </c>
      <c r="L3613" s="29">
        <f>IF($D3613="","",IFERROR(INDEX(类别属性,MATCH($D3613,类别表,0)),""))</f>
        <v/>
      </c>
      <c r="M3613" s="18" t="n"/>
      <c r="N3613" s="18" t="n"/>
      <c r="O3613" s="26" t="n"/>
      <c r="P3613" s="21">
        <f>IF($C3613="","",IF(ISNA(MATCH($C3613,账户表,0)),"※这个账户不在【基础资料】的账户档案里",IF($B3613="","※没填日期，这一笔不会进任何月份的报表",IF(AND($F3613&lt;&gt;"",$G3613&lt;&gt;""),"※收入和支出不能同时填",IF(AND(N($F3613)=0,N($G3613)=0),"※收入和支出都没填",IF(OR(N($F3613)&lt;0,N($G3613)&lt;0),"※金额不能填负数，方向反了就换一列填",IF($D3613="","※没填收支类别，分类报表会漏掉这一笔",IF(ISNA(MATCH($D3613,类别表,0)),"※收支类别不在【基础资料】的清单里",IF(AND($L3613="内部转账",$M3613=""),"△内部转账要在「对方账户」写上另一头",IF(AND($L3613="内部转账",$M3613=$C3613),"※对方账户跟本账户是同一个",IF(AND($L3613&lt;&gt;"内部转账",$M3613&lt;&gt;""),"△填了对方账户，但类别不是内部转账",IF($H3613&lt;0,"△这一笔之后该账户余额成负数了，核一下",""))))))))))))</f>
        <v/>
      </c>
    </row>
    <row r="3614">
      <c r="A3614" s="17">
        <f>IF($C3614="","",COUNTA($C$5:$C3614))</f>
        <v/>
      </c>
      <c r="B3614" s="20" t="n"/>
      <c r="C3614" s="18" t="n"/>
      <c r="D3614" s="18" t="n"/>
      <c r="E3614" s="26" t="n"/>
      <c r="F3614" s="19" t="n"/>
      <c r="G3614" s="19" t="n"/>
      <c r="H3614" s="27">
        <f>IF($C3614="","",ROUND(SUMIF(账户表,$C3614,账户期初)+SUMIFS($F$5:F3614,$C$5:C3614,$C3614)-SUMIFS($G$5:G3614,$C$5:C3614,$C3614),2))</f>
        <v/>
      </c>
      <c r="I3614" s="18" t="n"/>
      <c r="J3614" s="18" t="n"/>
      <c r="K3614" s="28">
        <f>IF($B3614="","",--TEXT($B3614,"yyyymm"))</f>
        <v/>
      </c>
      <c r="L3614" s="29">
        <f>IF($D3614="","",IFERROR(INDEX(类别属性,MATCH($D3614,类别表,0)),""))</f>
        <v/>
      </c>
      <c r="M3614" s="18" t="n"/>
      <c r="N3614" s="18" t="n"/>
      <c r="O3614" s="26" t="n"/>
      <c r="P3614" s="21">
        <f>IF($C3614="","",IF(ISNA(MATCH($C3614,账户表,0)),"※这个账户不在【基础资料】的账户档案里",IF($B3614="","※没填日期，这一笔不会进任何月份的报表",IF(AND($F3614&lt;&gt;"",$G3614&lt;&gt;""),"※收入和支出不能同时填",IF(AND(N($F3614)=0,N($G3614)=0),"※收入和支出都没填",IF(OR(N($F3614)&lt;0,N($G3614)&lt;0),"※金额不能填负数，方向反了就换一列填",IF($D3614="","※没填收支类别，分类报表会漏掉这一笔",IF(ISNA(MATCH($D3614,类别表,0)),"※收支类别不在【基础资料】的清单里",IF(AND($L3614="内部转账",$M3614=""),"△内部转账要在「对方账户」写上另一头",IF(AND($L3614="内部转账",$M3614=$C3614),"※对方账户跟本账户是同一个",IF(AND($L3614&lt;&gt;"内部转账",$M3614&lt;&gt;""),"△填了对方账户，但类别不是内部转账",IF($H3614&lt;0,"△这一笔之后该账户余额成负数了，核一下",""))))))))))))</f>
        <v/>
      </c>
    </row>
    <row r="3615">
      <c r="A3615" s="17">
        <f>IF($C3615="","",COUNTA($C$5:$C3615))</f>
        <v/>
      </c>
      <c r="B3615" s="20" t="n"/>
      <c r="C3615" s="18" t="n"/>
      <c r="D3615" s="18" t="n"/>
      <c r="E3615" s="26" t="n"/>
      <c r="F3615" s="19" t="n"/>
      <c r="G3615" s="19" t="n"/>
      <c r="H3615" s="27">
        <f>IF($C3615="","",ROUND(SUMIF(账户表,$C3615,账户期初)+SUMIFS($F$5:F3615,$C$5:C3615,$C3615)-SUMIFS($G$5:G3615,$C$5:C3615,$C3615),2))</f>
        <v/>
      </c>
      <c r="I3615" s="18" t="n"/>
      <c r="J3615" s="18" t="n"/>
      <c r="K3615" s="28">
        <f>IF($B3615="","",--TEXT($B3615,"yyyymm"))</f>
        <v/>
      </c>
      <c r="L3615" s="29">
        <f>IF($D3615="","",IFERROR(INDEX(类别属性,MATCH($D3615,类别表,0)),""))</f>
        <v/>
      </c>
      <c r="M3615" s="18" t="n"/>
      <c r="N3615" s="18" t="n"/>
      <c r="O3615" s="26" t="n"/>
      <c r="P3615" s="21">
        <f>IF($C3615="","",IF(ISNA(MATCH($C3615,账户表,0)),"※这个账户不在【基础资料】的账户档案里",IF($B3615="","※没填日期，这一笔不会进任何月份的报表",IF(AND($F3615&lt;&gt;"",$G3615&lt;&gt;""),"※收入和支出不能同时填",IF(AND(N($F3615)=0,N($G3615)=0),"※收入和支出都没填",IF(OR(N($F3615)&lt;0,N($G3615)&lt;0),"※金额不能填负数，方向反了就换一列填",IF($D3615="","※没填收支类别，分类报表会漏掉这一笔",IF(ISNA(MATCH($D3615,类别表,0)),"※收支类别不在【基础资料】的清单里",IF(AND($L3615="内部转账",$M3615=""),"△内部转账要在「对方账户」写上另一头",IF(AND($L3615="内部转账",$M3615=$C3615),"※对方账户跟本账户是同一个",IF(AND($L3615&lt;&gt;"内部转账",$M3615&lt;&gt;""),"△填了对方账户，但类别不是内部转账",IF($H3615&lt;0,"△这一笔之后该账户余额成负数了，核一下",""))))))))))))</f>
        <v/>
      </c>
    </row>
    <row r="3616">
      <c r="A3616" s="17">
        <f>IF($C3616="","",COUNTA($C$5:$C3616))</f>
        <v/>
      </c>
      <c r="B3616" s="20" t="n"/>
      <c r="C3616" s="18" t="n"/>
      <c r="D3616" s="18" t="n"/>
      <c r="E3616" s="26" t="n"/>
      <c r="F3616" s="19" t="n"/>
      <c r="G3616" s="19" t="n"/>
      <c r="H3616" s="27">
        <f>IF($C3616="","",ROUND(SUMIF(账户表,$C3616,账户期初)+SUMIFS($F$5:F3616,$C$5:C3616,$C3616)-SUMIFS($G$5:G3616,$C$5:C3616,$C3616),2))</f>
        <v/>
      </c>
      <c r="I3616" s="18" t="n"/>
      <c r="J3616" s="18" t="n"/>
      <c r="K3616" s="28">
        <f>IF($B3616="","",--TEXT($B3616,"yyyymm"))</f>
        <v/>
      </c>
      <c r="L3616" s="29">
        <f>IF($D3616="","",IFERROR(INDEX(类别属性,MATCH($D3616,类别表,0)),""))</f>
        <v/>
      </c>
      <c r="M3616" s="18" t="n"/>
      <c r="N3616" s="18" t="n"/>
      <c r="O3616" s="26" t="n"/>
      <c r="P3616" s="21">
        <f>IF($C3616="","",IF(ISNA(MATCH($C3616,账户表,0)),"※这个账户不在【基础资料】的账户档案里",IF($B3616="","※没填日期，这一笔不会进任何月份的报表",IF(AND($F3616&lt;&gt;"",$G3616&lt;&gt;""),"※收入和支出不能同时填",IF(AND(N($F3616)=0,N($G3616)=0),"※收入和支出都没填",IF(OR(N($F3616)&lt;0,N($G3616)&lt;0),"※金额不能填负数，方向反了就换一列填",IF($D3616="","※没填收支类别，分类报表会漏掉这一笔",IF(ISNA(MATCH($D3616,类别表,0)),"※收支类别不在【基础资料】的清单里",IF(AND($L3616="内部转账",$M3616=""),"△内部转账要在「对方账户」写上另一头",IF(AND($L3616="内部转账",$M3616=$C3616),"※对方账户跟本账户是同一个",IF(AND($L3616&lt;&gt;"内部转账",$M3616&lt;&gt;""),"△填了对方账户，但类别不是内部转账",IF($H3616&lt;0,"△这一笔之后该账户余额成负数了，核一下",""))))))))))))</f>
        <v/>
      </c>
    </row>
    <row r="3617">
      <c r="A3617" s="17">
        <f>IF($C3617="","",COUNTA($C$5:$C3617))</f>
        <v/>
      </c>
      <c r="B3617" s="20" t="n"/>
      <c r="C3617" s="18" t="n"/>
      <c r="D3617" s="18" t="n"/>
      <c r="E3617" s="26" t="n"/>
      <c r="F3617" s="19" t="n"/>
      <c r="G3617" s="19" t="n"/>
      <c r="H3617" s="27">
        <f>IF($C3617="","",ROUND(SUMIF(账户表,$C3617,账户期初)+SUMIFS($F$5:F3617,$C$5:C3617,$C3617)-SUMIFS($G$5:G3617,$C$5:C3617,$C3617),2))</f>
        <v/>
      </c>
      <c r="I3617" s="18" t="n"/>
      <c r="J3617" s="18" t="n"/>
      <c r="K3617" s="28">
        <f>IF($B3617="","",--TEXT($B3617,"yyyymm"))</f>
        <v/>
      </c>
      <c r="L3617" s="29">
        <f>IF($D3617="","",IFERROR(INDEX(类别属性,MATCH($D3617,类别表,0)),""))</f>
        <v/>
      </c>
      <c r="M3617" s="18" t="n"/>
      <c r="N3617" s="18" t="n"/>
      <c r="O3617" s="26" t="n"/>
      <c r="P3617" s="21">
        <f>IF($C3617="","",IF(ISNA(MATCH($C3617,账户表,0)),"※这个账户不在【基础资料】的账户档案里",IF($B3617="","※没填日期，这一笔不会进任何月份的报表",IF(AND($F3617&lt;&gt;"",$G3617&lt;&gt;""),"※收入和支出不能同时填",IF(AND(N($F3617)=0,N($G3617)=0),"※收入和支出都没填",IF(OR(N($F3617)&lt;0,N($G3617)&lt;0),"※金额不能填负数，方向反了就换一列填",IF($D3617="","※没填收支类别，分类报表会漏掉这一笔",IF(ISNA(MATCH($D3617,类别表,0)),"※收支类别不在【基础资料】的清单里",IF(AND($L3617="内部转账",$M3617=""),"△内部转账要在「对方账户」写上另一头",IF(AND($L3617="内部转账",$M3617=$C3617),"※对方账户跟本账户是同一个",IF(AND($L3617&lt;&gt;"内部转账",$M3617&lt;&gt;""),"△填了对方账户，但类别不是内部转账",IF($H3617&lt;0,"△这一笔之后该账户余额成负数了，核一下",""))))))))))))</f>
        <v/>
      </c>
    </row>
    <row r="3618">
      <c r="A3618" s="17">
        <f>IF($C3618="","",COUNTA($C$5:$C3618))</f>
        <v/>
      </c>
      <c r="B3618" s="20" t="n"/>
      <c r="C3618" s="18" t="n"/>
      <c r="D3618" s="18" t="n"/>
      <c r="E3618" s="26" t="n"/>
      <c r="F3618" s="19" t="n"/>
      <c r="G3618" s="19" t="n"/>
      <c r="H3618" s="27">
        <f>IF($C3618="","",ROUND(SUMIF(账户表,$C3618,账户期初)+SUMIFS($F$5:F3618,$C$5:C3618,$C3618)-SUMIFS($G$5:G3618,$C$5:C3618,$C3618),2))</f>
        <v/>
      </c>
      <c r="I3618" s="18" t="n"/>
      <c r="J3618" s="18" t="n"/>
      <c r="K3618" s="28">
        <f>IF($B3618="","",--TEXT($B3618,"yyyymm"))</f>
        <v/>
      </c>
      <c r="L3618" s="29">
        <f>IF($D3618="","",IFERROR(INDEX(类别属性,MATCH($D3618,类别表,0)),""))</f>
        <v/>
      </c>
      <c r="M3618" s="18" t="n"/>
      <c r="N3618" s="18" t="n"/>
      <c r="O3618" s="26" t="n"/>
      <c r="P3618" s="21">
        <f>IF($C3618="","",IF(ISNA(MATCH($C3618,账户表,0)),"※这个账户不在【基础资料】的账户档案里",IF($B3618="","※没填日期，这一笔不会进任何月份的报表",IF(AND($F3618&lt;&gt;"",$G3618&lt;&gt;""),"※收入和支出不能同时填",IF(AND(N($F3618)=0,N($G3618)=0),"※收入和支出都没填",IF(OR(N($F3618)&lt;0,N($G3618)&lt;0),"※金额不能填负数，方向反了就换一列填",IF($D3618="","※没填收支类别，分类报表会漏掉这一笔",IF(ISNA(MATCH($D3618,类别表,0)),"※收支类别不在【基础资料】的清单里",IF(AND($L3618="内部转账",$M3618=""),"△内部转账要在「对方账户」写上另一头",IF(AND($L3618="内部转账",$M3618=$C3618),"※对方账户跟本账户是同一个",IF(AND($L3618&lt;&gt;"内部转账",$M3618&lt;&gt;""),"△填了对方账户，但类别不是内部转账",IF($H3618&lt;0,"△这一笔之后该账户余额成负数了，核一下",""))))))))))))</f>
        <v/>
      </c>
    </row>
    <row r="3619">
      <c r="A3619" s="17">
        <f>IF($C3619="","",COUNTA($C$5:$C3619))</f>
        <v/>
      </c>
      <c r="B3619" s="20" t="n"/>
      <c r="C3619" s="18" t="n"/>
      <c r="D3619" s="18" t="n"/>
      <c r="E3619" s="26" t="n"/>
      <c r="F3619" s="19" t="n"/>
      <c r="G3619" s="19" t="n"/>
      <c r="H3619" s="27">
        <f>IF($C3619="","",ROUND(SUMIF(账户表,$C3619,账户期初)+SUMIFS($F$5:F3619,$C$5:C3619,$C3619)-SUMIFS($G$5:G3619,$C$5:C3619,$C3619),2))</f>
        <v/>
      </c>
      <c r="I3619" s="18" t="n"/>
      <c r="J3619" s="18" t="n"/>
      <c r="K3619" s="28">
        <f>IF($B3619="","",--TEXT($B3619,"yyyymm"))</f>
        <v/>
      </c>
      <c r="L3619" s="29">
        <f>IF($D3619="","",IFERROR(INDEX(类别属性,MATCH($D3619,类别表,0)),""))</f>
        <v/>
      </c>
      <c r="M3619" s="18" t="n"/>
      <c r="N3619" s="18" t="n"/>
      <c r="O3619" s="26" t="n"/>
      <c r="P3619" s="21">
        <f>IF($C3619="","",IF(ISNA(MATCH($C3619,账户表,0)),"※这个账户不在【基础资料】的账户档案里",IF($B3619="","※没填日期，这一笔不会进任何月份的报表",IF(AND($F3619&lt;&gt;"",$G3619&lt;&gt;""),"※收入和支出不能同时填",IF(AND(N($F3619)=0,N($G3619)=0),"※收入和支出都没填",IF(OR(N($F3619)&lt;0,N($G3619)&lt;0),"※金额不能填负数，方向反了就换一列填",IF($D3619="","※没填收支类别，分类报表会漏掉这一笔",IF(ISNA(MATCH($D3619,类别表,0)),"※收支类别不在【基础资料】的清单里",IF(AND($L3619="内部转账",$M3619=""),"△内部转账要在「对方账户」写上另一头",IF(AND($L3619="内部转账",$M3619=$C3619),"※对方账户跟本账户是同一个",IF(AND($L3619&lt;&gt;"内部转账",$M3619&lt;&gt;""),"△填了对方账户，但类别不是内部转账",IF($H3619&lt;0,"△这一笔之后该账户余额成负数了，核一下",""))))))))))))</f>
        <v/>
      </c>
    </row>
    <row r="3620">
      <c r="A3620" s="17">
        <f>IF($C3620="","",COUNTA($C$5:$C3620))</f>
        <v/>
      </c>
      <c r="B3620" s="20" t="n"/>
      <c r="C3620" s="18" t="n"/>
      <c r="D3620" s="18" t="n"/>
      <c r="E3620" s="26" t="n"/>
      <c r="F3620" s="19" t="n"/>
      <c r="G3620" s="19" t="n"/>
      <c r="H3620" s="27">
        <f>IF($C3620="","",ROUND(SUMIF(账户表,$C3620,账户期初)+SUMIFS($F$5:F3620,$C$5:C3620,$C3620)-SUMIFS($G$5:G3620,$C$5:C3620,$C3620),2))</f>
        <v/>
      </c>
      <c r="I3620" s="18" t="n"/>
      <c r="J3620" s="18" t="n"/>
      <c r="K3620" s="28">
        <f>IF($B3620="","",--TEXT($B3620,"yyyymm"))</f>
        <v/>
      </c>
      <c r="L3620" s="29">
        <f>IF($D3620="","",IFERROR(INDEX(类别属性,MATCH($D3620,类别表,0)),""))</f>
        <v/>
      </c>
      <c r="M3620" s="18" t="n"/>
      <c r="N3620" s="18" t="n"/>
      <c r="O3620" s="26" t="n"/>
      <c r="P3620" s="21">
        <f>IF($C3620="","",IF(ISNA(MATCH($C3620,账户表,0)),"※这个账户不在【基础资料】的账户档案里",IF($B3620="","※没填日期，这一笔不会进任何月份的报表",IF(AND($F3620&lt;&gt;"",$G3620&lt;&gt;""),"※收入和支出不能同时填",IF(AND(N($F3620)=0,N($G3620)=0),"※收入和支出都没填",IF(OR(N($F3620)&lt;0,N($G3620)&lt;0),"※金额不能填负数，方向反了就换一列填",IF($D3620="","※没填收支类别，分类报表会漏掉这一笔",IF(ISNA(MATCH($D3620,类别表,0)),"※收支类别不在【基础资料】的清单里",IF(AND($L3620="内部转账",$M3620=""),"△内部转账要在「对方账户」写上另一头",IF(AND($L3620="内部转账",$M3620=$C3620),"※对方账户跟本账户是同一个",IF(AND($L3620&lt;&gt;"内部转账",$M3620&lt;&gt;""),"△填了对方账户，但类别不是内部转账",IF($H3620&lt;0,"△这一笔之后该账户余额成负数了，核一下",""))))))))))))</f>
        <v/>
      </c>
    </row>
    <row r="3621">
      <c r="A3621" s="17">
        <f>IF($C3621="","",COUNTA($C$5:$C3621))</f>
        <v/>
      </c>
      <c r="B3621" s="20" t="n"/>
      <c r="C3621" s="18" t="n"/>
      <c r="D3621" s="18" t="n"/>
      <c r="E3621" s="26" t="n"/>
      <c r="F3621" s="19" t="n"/>
      <c r="G3621" s="19" t="n"/>
      <c r="H3621" s="27">
        <f>IF($C3621="","",ROUND(SUMIF(账户表,$C3621,账户期初)+SUMIFS($F$5:F3621,$C$5:C3621,$C3621)-SUMIFS($G$5:G3621,$C$5:C3621,$C3621),2))</f>
        <v/>
      </c>
      <c r="I3621" s="18" t="n"/>
      <c r="J3621" s="18" t="n"/>
      <c r="K3621" s="28">
        <f>IF($B3621="","",--TEXT($B3621,"yyyymm"))</f>
        <v/>
      </c>
      <c r="L3621" s="29">
        <f>IF($D3621="","",IFERROR(INDEX(类别属性,MATCH($D3621,类别表,0)),""))</f>
        <v/>
      </c>
      <c r="M3621" s="18" t="n"/>
      <c r="N3621" s="18" t="n"/>
      <c r="O3621" s="26" t="n"/>
      <c r="P3621" s="21">
        <f>IF($C3621="","",IF(ISNA(MATCH($C3621,账户表,0)),"※这个账户不在【基础资料】的账户档案里",IF($B3621="","※没填日期，这一笔不会进任何月份的报表",IF(AND($F3621&lt;&gt;"",$G3621&lt;&gt;""),"※收入和支出不能同时填",IF(AND(N($F3621)=0,N($G3621)=0),"※收入和支出都没填",IF(OR(N($F3621)&lt;0,N($G3621)&lt;0),"※金额不能填负数，方向反了就换一列填",IF($D3621="","※没填收支类别，分类报表会漏掉这一笔",IF(ISNA(MATCH($D3621,类别表,0)),"※收支类别不在【基础资料】的清单里",IF(AND($L3621="内部转账",$M3621=""),"△内部转账要在「对方账户」写上另一头",IF(AND($L3621="内部转账",$M3621=$C3621),"※对方账户跟本账户是同一个",IF(AND($L3621&lt;&gt;"内部转账",$M3621&lt;&gt;""),"△填了对方账户，但类别不是内部转账",IF($H3621&lt;0,"△这一笔之后该账户余额成负数了，核一下",""))))))))))))</f>
        <v/>
      </c>
    </row>
    <row r="3622">
      <c r="A3622" s="17">
        <f>IF($C3622="","",COUNTA($C$5:$C3622))</f>
        <v/>
      </c>
      <c r="B3622" s="20" t="n"/>
      <c r="C3622" s="18" t="n"/>
      <c r="D3622" s="18" t="n"/>
      <c r="E3622" s="26" t="n"/>
      <c r="F3622" s="19" t="n"/>
      <c r="G3622" s="19" t="n"/>
      <c r="H3622" s="27">
        <f>IF($C3622="","",ROUND(SUMIF(账户表,$C3622,账户期初)+SUMIFS($F$5:F3622,$C$5:C3622,$C3622)-SUMIFS($G$5:G3622,$C$5:C3622,$C3622),2))</f>
        <v/>
      </c>
      <c r="I3622" s="18" t="n"/>
      <c r="J3622" s="18" t="n"/>
      <c r="K3622" s="28">
        <f>IF($B3622="","",--TEXT($B3622,"yyyymm"))</f>
        <v/>
      </c>
      <c r="L3622" s="29">
        <f>IF($D3622="","",IFERROR(INDEX(类别属性,MATCH($D3622,类别表,0)),""))</f>
        <v/>
      </c>
      <c r="M3622" s="18" t="n"/>
      <c r="N3622" s="18" t="n"/>
      <c r="O3622" s="26" t="n"/>
      <c r="P3622" s="21">
        <f>IF($C3622="","",IF(ISNA(MATCH($C3622,账户表,0)),"※这个账户不在【基础资料】的账户档案里",IF($B3622="","※没填日期，这一笔不会进任何月份的报表",IF(AND($F3622&lt;&gt;"",$G3622&lt;&gt;""),"※收入和支出不能同时填",IF(AND(N($F3622)=0,N($G3622)=0),"※收入和支出都没填",IF(OR(N($F3622)&lt;0,N($G3622)&lt;0),"※金额不能填负数，方向反了就换一列填",IF($D3622="","※没填收支类别，分类报表会漏掉这一笔",IF(ISNA(MATCH($D3622,类别表,0)),"※收支类别不在【基础资料】的清单里",IF(AND($L3622="内部转账",$M3622=""),"△内部转账要在「对方账户」写上另一头",IF(AND($L3622="内部转账",$M3622=$C3622),"※对方账户跟本账户是同一个",IF(AND($L3622&lt;&gt;"内部转账",$M3622&lt;&gt;""),"△填了对方账户，但类别不是内部转账",IF($H3622&lt;0,"△这一笔之后该账户余额成负数了，核一下",""))))))))))))</f>
        <v/>
      </c>
    </row>
    <row r="3623">
      <c r="A3623" s="17">
        <f>IF($C3623="","",COUNTA($C$5:$C3623))</f>
        <v/>
      </c>
      <c r="B3623" s="20" t="n"/>
      <c r="C3623" s="18" t="n"/>
      <c r="D3623" s="18" t="n"/>
      <c r="E3623" s="26" t="n"/>
      <c r="F3623" s="19" t="n"/>
      <c r="G3623" s="19" t="n"/>
      <c r="H3623" s="27">
        <f>IF($C3623="","",ROUND(SUMIF(账户表,$C3623,账户期初)+SUMIFS($F$5:F3623,$C$5:C3623,$C3623)-SUMIFS($G$5:G3623,$C$5:C3623,$C3623),2))</f>
        <v/>
      </c>
      <c r="I3623" s="18" t="n"/>
      <c r="J3623" s="18" t="n"/>
      <c r="K3623" s="28">
        <f>IF($B3623="","",--TEXT($B3623,"yyyymm"))</f>
        <v/>
      </c>
      <c r="L3623" s="29">
        <f>IF($D3623="","",IFERROR(INDEX(类别属性,MATCH($D3623,类别表,0)),""))</f>
        <v/>
      </c>
      <c r="M3623" s="18" t="n"/>
      <c r="N3623" s="18" t="n"/>
      <c r="O3623" s="26" t="n"/>
      <c r="P3623" s="21">
        <f>IF($C3623="","",IF(ISNA(MATCH($C3623,账户表,0)),"※这个账户不在【基础资料】的账户档案里",IF($B3623="","※没填日期，这一笔不会进任何月份的报表",IF(AND($F3623&lt;&gt;"",$G3623&lt;&gt;""),"※收入和支出不能同时填",IF(AND(N($F3623)=0,N($G3623)=0),"※收入和支出都没填",IF(OR(N($F3623)&lt;0,N($G3623)&lt;0),"※金额不能填负数，方向反了就换一列填",IF($D3623="","※没填收支类别，分类报表会漏掉这一笔",IF(ISNA(MATCH($D3623,类别表,0)),"※收支类别不在【基础资料】的清单里",IF(AND($L3623="内部转账",$M3623=""),"△内部转账要在「对方账户」写上另一头",IF(AND($L3623="内部转账",$M3623=$C3623),"※对方账户跟本账户是同一个",IF(AND($L3623&lt;&gt;"内部转账",$M3623&lt;&gt;""),"△填了对方账户，但类别不是内部转账",IF($H3623&lt;0,"△这一笔之后该账户余额成负数了，核一下",""))))))))))))</f>
        <v/>
      </c>
    </row>
    <row r="3624">
      <c r="A3624" s="17">
        <f>IF($C3624="","",COUNTA($C$5:$C3624))</f>
        <v/>
      </c>
      <c r="B3624" s="20" t="n"/>
      <c r="C3624" s="18" t="n"/>
      <c r="D3624" s="18" t="n"/>
      <c r="E3624" s="26" t="n"/>
      <c r="F3624" s="19" t="n"/>
      <c r="G3624" s="19" t="n"/>
      <c r="H3624" s="27">
        <f>IF($C3624="","",ROUND(SUMIF(账户表,$C3624,账户期初)+SUMIFS($F$5:F3624,$C$5:C3624,$C3624)-SUMIFS($G$5:G3624,$C$5:C3624,$C3624),2))</f>
        <v/>
      </c>
      <c r="I3624" s="18" t="n"/>
      <c r="J3624" s="18" t="n"/>
      <c r="K3624" s="28">
        <f>IF($B3624="","",--TEXT($B3624,"yyyymm"))</f>
        <v/>
      </c>
      <c r="L3624" s="29">
        <f>IF($D3624="","",IFERROR(INDEX(类别属性,MATCH($D3624,类别表,0)),""))</f>
        <v/>
      </c>
      <c r="M3624" s="18" t="n"/>
      <c r="N3624" s="18" t="n"/>
      <c r="O3624" s="26" t="n"/>
      <c r="P3624" s="21">
        <f>IF($C3624="","",IF(ISNA(MATCH($C3624,账户表,0)),"※这个账户不在【基础资料】的账户档案里",IF($B3624="","※没填日期，这一笔不会进任何月份的报表",IF(AND($F3624&lt;&gt;"",$G3624&lt;&gt;""),"※收入和支出不能同时填",IF(AND(N($F3624)=0,N($G3624)=0),"※收入和支出都没填",IF(OR(N($F3624)&lt;0,N($G3624)&lt;0),"※金额不能填负数，方向反了就换一列填",IF($D3624="","※没填收支类别，分类报表会漏掉这一笔",IF(ISNA(MATCH($D3624,类别表,0)),"※收支类别不在【基础资料】的清单里",IF(AND($L3624="内部转账",$M3624=""),"△内部转账要在「对方账户」写上另一头",IF(AND($L3624="内部转账",$M3624=$C3624),"※对方账户跟本账户是同一个",IF(AND($L3624&lt;&gt;"内部转账",$M3624&lt;&gt;""),"△填了对方账户，但类别不是内部转账",IF($H3624&lt;0,"△这一笔之后该账户余额成负数了，核一下",""))))))))))))</f>
        <v/>
      </c>
    </row>
    <row r="3625">
      <c r="A3625" s="17">
        <f>IF($C3625="","",COUNTA($C$5:$C3625))</f>
        <v/>
      </c>
      <c r="B3625" s="20" t="n"/>
      <c r="C3625" s="18" t="n"/>
      <c r="D3625" s="18" t="n"/>
      <c r="E3625" s="26" t="n"/>
      <c r="F3625" s="19" t="n"/>
      <c r="G3625" s="19" t="n"/>
      <c r="H3625" s="27">
        <f>IF($C3625="","",ROUND(SUMIF(账户表,$C3625,账户期初)+SUMIFS($F$5:F3625,$C$5:C3625,$C3625)-SUMIFS($G$5:G3625,$C$5:C3625,$C3625),2))</f>
        <v/>
      </c>
      <c r="I3625" s="18" t="n"/>
      <c r="J3625" s="18" t="n"/>
      <c r="K3625" s="28">
        <f>IF($B3625="","",--TEXT($B3625,"yyyymm"))</f>
        <v/>
      </c>
      <c r="L3625" s="29">
        <f>IF($D3625="","",IFERROR(INDEX(类别属性,MATCH($D3625,类别表,0)),""))</f>
        <v/>
      </c>
      <c r="M3625" s="18" t="n"/>
      <c r="N3625" s="18" t="n"/>
      <c r="O3625" s="26" t="n"/>
      <c r="P3625" s="21">
        <f>IF($C3625="","",IF(ISNA(MATCH($C3625,账户表,0)),"※这个账户不在【基础资料】的账户档案里",IF($B3625="","※没填日期，这一笔不会进任何月份的报表",IF(AND($F3625&lt;&gt;"",$G3625&lt;&gt;""),"※收入和支出不能同时填",IF(AND(N($F3625)=0,N($G3625)=0),"※收入和支出都没填",IF(OR(N($F3625)&lt;0,N($G3625)&lt;0),"※金额不能填负数，方向反了就换一列填",IF($D3625="","※没填收支类别，分类报表会漏掉这一笔",IF(ISNA(MATCH($D3625,类别表,0)),"※收支类别不在【基础资料】的清单里",IF(AND($L3625="内部转账",$M3625=""),"△内部转账要在「对方账户」写上另一头",IF(AND($L3625="内部转账",$M3625=$C3625),"※对方账户跟本账户是同一个",IF(AND($L3625&lt;&gt;"内部转账",$M3625&lt;&gt;""),"△填了对方账户，但类别不是内部转账",IF($H3625&lt;0,"△这一笔之后该账户余额成负数了，核一下",""))))))))))))</f>
        <v/>
      </c>
    </row>
    <row r="3626">
      <c r="A3626" s="17">
        <f>IF($C3626="","",COUNTA($C$5:$C3626))</f>
        <v/>
      </c>
      <c r="B3626" s="20" t="n"/>
      <c r="C3626" s="18" t="n"/>
      <c r="D3626" s="18" t="n"/>
      <c r="E3626" s="26" t="n"/>
      <c r="F3626" s="19" t="n"/>
      <c r="G3626" s="19" t="n"/>
      <c r="H3626" s="27">
        <f>IF($C3626="","",ROUND(SUMIF(账户表,$C3626,账户期初)+SUMIFS($F$5:F3626,$C$5:C3626,$C3626)-SUMIFS($G$5:G3626,$C$5:C3626,$C3626),2))</f>
        <v/>
      </c>
      <c r="I3626" s="18" t="n"/>
      <c r="J3626" s="18" t="n"/>
      <c r="K3626" s="28">
        <f>IF($B3626="","",--TEXT($B3626,"yyyymm"))</f>
        <v/>
      </c>
      <c r="L3626" s="29">
        <f>IF($D3626="","",IFERROR(INDEX(类别属性,MATCH($D3626,类别表,0)),""))</f>
        <v/>
      </c>
      <c r="M3626" s="18" t="n"/>
      <c r="N3626" s="18" t="n"/>
      <c r="O3626" s="26" t="n"/>
      <c r="P3626" s="21">
        <f>IF($C3626="","",IF(ISNA(MATCH($C3626,账户表,0)),"※这个账户不在【基础资料】的账户档案里",IF($B3626="","※没填日期，这一笔不会进任何月份的报表",IF(AND($F3626&lt;&gt;"",$G3626&lt;&gt;""),"※收入和支出不能同时填",IF(AND(N($F3626)=0,N($G3626)=0),"※收入和支出都没填",IF(OR(N($F3626)&lt;0,N($G3626)&lt;0),"※金额不能填负数，方向反了就换一列填",IF($D3626="","※没填收支类别，分类报表会漏掉这一笔",IF(ISNA(MATCH($D3626,类别表,0)),"※收支类别不在【基础资料】的清单里",IF(AND($L3626="内部转账",$M3626=""),"△内部转账要在「对方账户」写上另一头",IF(AND($L3626="内部转账",$M3626=$C3626),"※对方账户跟本账户是同一个",IF(AND($L3626&lt;&gt;"内部转账",$M3626&lt;&gt;""),"△填了对方账户，但类别不是内部转账",IF($H3626&lt;0,"△这一笔之后该账户余额成负数了，核一下",""))))))))))))</f>
        <v/>
      </c>
    </row>
    <row r="3627">
      <c r="A3627" s="17">
        <f>IF($C3627="","",COUNTA($C$5:$C3627))</f>
        <v/>
      </c>
      <c r="B3627" s="20" t="n"/>
      <c r="C3627" s="18" t="n"/>
      <c r="D3627" s="18" t="n"/>
      <c r="E3627" s="26" t="n"/>
      <c r="F3627" s="19" t="n"/>
      <c r="G3627" s="19" t="n"/>
      <c r="H3627" s="27">
        <f>IF($C3627="","",ROUND(SUMIF(账户表,$C3627,账户期初)+SUMIFS($F$5:F3627,$C$5:C3627,$C3627)-SUMIFS($G$5:G3627,$C$5:C3627,$C3627),2))</f>
        <v/>
      </c>
      <c r="I3627" s="18" t="n"/>
      <c r="J3627" s="18" t="n"/>
      <c r="K3627" s="28">
        <f>IF($B3627="","",--TEXT($B3627,"yyyymm"))</f>
        <v/>
      </c>
      <c r="L3627" s="29">
        <f>IF($D3627="","",IFERROR(INDEX(类别属性,MATCH($D3627,类别表,0)),""))</f>
        <v/>
      </c>
      <c r="M3627" s="18" t="n"/>
      <c r="N3627" s="18" t="n"/>
      <c r="O3627" s="26" t="n"/>
      <c r="P3627" s="21">
        <f>IF($C3627="","",IF(ISNA(MATCH($C3627,账户表,0)),"※这个账户不在【基础资料】的账户档案里",IF($B3627="","※没填日期，这一笔不会进任何月份的报表",IF(AND($F3627&lt;&gt;"",$G3627&lt;&gt;""),"※收入和支出不能同时填",IF(AND(N($F3627)=0,N($G3627)=0),"※收入和支出都没填",IF(OR(N($F3627)&lt;0,N($G3627)&lt;0),"※金额不能填负数，方向反了就换一列填",IF($D3627="","※没填收支类别，分类报表会漏掉这一笔",IF(ISNA(MATCH($D3627,类别表,0)),"※收支类别不在【基础资料】的清单里",IF(AND($L3627="内部转账",$M3627=""),"△内部转账要在「对方账户」写上另一头",IF(AND($L3627="内部转账",$M3627=$C3627),"※对方账户跟本账户是同一个",IF(AND($L3627&lt;&gt;"内部转账",$M3627&lt;&gt;""),"△填了对方账户，但类别不是内部转账",IF($H3627&lt;0,"△这一笔之后该账户余额成负数了，核一下",""))))))))))))</f>
        <v/>
      </c>
    </row>
    <row r="3628">
      <c r="A3628" s="17">
        <f>IF($C3628="","",COUNTA($C$5:$C3628))</f>
        <v/>
      </c>
      <c r="B3628" s="20" t="n"/>
      <c r="C3628" s="18" t="n"/>
      <c r="D3628" s="18" t="n"/>
      <c r="E3628" s="26" t="n"/>
      <c r="F3628" s="19" t="n"/>
      <c r="G3628" s="19" t="n"/>
      <c r="H3628" s="27">
        <f>IF($C3628="","",ROUND(SUMIF(账户表,$C3628,账户期初)+SUMIFS($F$5:F3628,$C$5:C3628,$C3628)-SUMIFS($G$5:G3628,$C$5:C3628,$C3628),2))</f>
        <v/>
      </c>
      <c r="I3628" s="18" t="n"/>
      <c r="J3628" s="18" t="n"/>
      <c r="K3628" s="28">
        <f>IF($B3628="","",--TEXT($B3628,"yyyymm"))</f>
        <v/>
      </c>
      <c r="L3628" s="29">
        <f>IF($D3628="","",IFERROR(INDEX(类别属性,MATCH($D3628,类别表,0)),""))</f>
        <v/>
      </c>
      <c r="M3628" s="18" t="n"/>
      <c r="N3628" s="18" t="n"/>
      <c r="O3628" s="26" t="n"/>
      <c r="P3628" s="21">
        <f>IF($C3628="","",IF(ISNA(MATCH($C3628,账户表,0)),"※这个账户不在【基础资料】的账户档案里",IF($B3628="","※没填日期，这一笔不会进任何月份的报表",IF(AND($F3628&lt;&gt;"",$G3628&lt;&gt;""),"※收入和支出不能同时填",IF(AND(N($F3628)=0,N($G3628)=0),"※收入和支出都没填",IF(OR(N($F3628)&lt;0,N($G3628)&lt;0),"※金额不能填负数，方向反了就换一列填",IF($D3628="","※没填收支类别，分类报表会漏掉这一笔",IF(ISNA(MATCH($D3628,类别表,0)),"※收支类别不在【基础资料】的清单里",IF(AND($L3628="内部转账",$M3628=""),"△内部转账要在「对方账户」写上另一头",IF(AND($L3628="内部转账",$M3628=$C3628),"※对方账户跟本账户是同一个",IF(AND($L3628&lt;&gt;"内部转账",$M3628&lt;&gt;""),"△填了对方账户，但类别不是内部转账",IF($H3628&lt;0,"△这一笔之后该账户余额成负数了，核一下",""))))))))))))</f>
        <v/>
      </c>
    </row>
    <row r="3629">
      <c r="A3629" s="17">
        <f>IF($C3629="","",COUNTA($C$5:$C3629))</f>
        <v/>
      </c>
      <c r="B3629" s="20" t="n"/>
      <c r="C3629" s="18" t="n"/>
      <c r="D3629" s="18" t="n"/>
      <c r="E3629" s="26" t="n"/>
      <c r="F3629" s="19" t="n"/>
      <c r="G3629" s="19" t="n"/>
      <c r="H3629" s="27">
        <f>IF($C3629="","",ROUND(SUMIF(账户表,$C3629,账户期初)+SUMIFS($F$5:F3629,$C$5:C3629,$C3629)-SUMIFS($G$5:G3629,$C$5:C3629,$C3629),2))</f>
        <v/>
      </c>
      <c r="I3629" s="18" t="n"/>
      <c r="J3629" s="18" t="n"/>
      <c r="K3629" s="28">
        <f>IF($B3629="","",--TEXT($B3629,"yyyymm"))</f>
        <v/>
      </c>
      <c r="L3629" s="29">
        <f>IF($D3629="","",IFERROR(INDEX(类别属性,MATCH($D3629,类别表,0)),""))</f>
        <v/>
      </c>
      <c r="M3629" s="18" t="n"/>
      <c r="N3629" s="18" t="n"/>
      <c r="O3629" s="26" t="n"/>
      <c r="P3629" s="21">
        <f>IF($C3629="","",IF(ISNA(MATCH($C3629,账户表,0)),"※这个账户不在【基础资料】的账户档案里",IF($B3629="","※没填日期，这一笔不会进任何月份的报表",IF(AND($F3629&lt;&gt;"",$G3629&lt;&gt;""),"※收入和支出不能同时填",IF(AND(N($F3629)=0,N($G3629)=0),"※收入和支出都没填",IF(OR(N($F3629)&lt;0,N($G3629)&lt;0),"※金额不能填负数，方向反了就换一列填",IF($D3629="","※没填收支类别，分类报表会漏掉这一笔",IF(ISNA(MATCH($D3629,类别表,0)),"※收支类别不在【基础资料】的清单里",IF(AND($L3629="内部转账",$M3629=""),"△内部转账要在「对方账户」写上另一头",IF(AND($L3629="内部转账",$M3629=$C3629),"※对方账户跟本账户是同一个",IF(AND($L3629&lt;&gt;"内部转账",$M3629&lt;&gt;""),"△填了对方账户，但类别不是内部转账",IF($H3629&lt;0,"△这一笔之后该账户余额成负数了，核一下",""))))))))))))</f>
        <v/>
      </c>
    </row>
    <row r="3630">
      <c r="A3630" s="17">
        <f>IF($C3630="","",COUNTA($C$5:$C3630))</f>
        <v/>
      </c>
      <c r="B3630" s="20" t="n"/>
      <c r="C3630" s="18" t="n"/>
      <c r="D3630" s="18" t="n"/>
      <c r="E3630" s="26" t="n"/>
      <c r="F3630" s="19" t="n"/>
      <c r="G3630" s="19" t="n"/>
      <c r="H3630" s="27">
        <f>IF($C3630="","",ROUND(SUMIF(账户表,$C3630,账户期初)+SUMIFS($F$5:F3630,$C$5:C3630,$C3630)-SUMIFS($G$5:G3630,$C$5:C3630,$C3630),2))</f>
        <v/>
      </c>
      <c r="I3630" s="18" t="n"/>
      <c r="J3630" s="18" t="n"/>
      <c r="K3630" s="28">
        <f>IF($B3630="","",--TEXT($B3630,"yyyymm"))</f>
        <v/>
      </c>
      <c r="L3630" s="29">
        <f>IF($D3630="","",IFERROR(INDEX(类别属性,MATCH($D3630,类别表,0)),""))</f>
        <v/>
      </c>
      <c r="M3630" s="18" t="n"/>
      <c r="N3630" s="18" t="n"/>
      <c r="O3630" s="26" t="n"/>
      <c r="P3630" s="21">
        <f>IF($C3630="","",IF(ISNA(MATCH($C3630,账户表,0)),"※这个账户不在【基础资料】的账户档案里",IF($B3630="","※没填日期，这一笔不会进任何月份的报表",IF(AND($F3630&lt;&gt;"",$G3630&lt;&gt;""),"※收入和支出不能同时填",IF(AND(N($F3630)=0,N($G3630)=0),"※收入和支出都没填",IF(OR(N($F3630)&lt;0,N($G3630)&lt;0),"※金额不能填负数，方向反了就换一列填",IF($D3630="","※没填收支类别，分类报表会漏掉这一笔",IF(ISNA(MATCH($D3630,类别表,0)),"※收支类别不在【基础资料】的清单里",IF(AND($L3630="内部转账",$M3630=""),"△内部转账要在「对方账户」写上另一头",IF(AND($L3630="内部转账",$M3630=$C3630),"※对方账户跟本账户是同一个",IF(AND($L3630&lt;&gt;"内部转账",$M3630&lt;&gt;""),"△填了对方账户，但类别不是内部转账",IF($H3630&lt;0,"△这一笔之后该账户余额成负数了，核一下",""))))))))))))</f>
        <v/>
      </c>
    </row>
    <row r="3631">
      <c r="A3631" s="17">
        <f>IF($C3631="","",COUNTA($C$5:$C3631))</f>
        <v/>
      </c>
      <c r="B3631" s="20" t="n"/>
      <c r="C3631" s="18" t="n"/>
      <c r="D3631" s="18" t="n"/>
      <c r="E3631" s="26" t="n"/>
      <c r="F3631" s="19" t="n"/>
      <c r="G3631" s="19" t="n"/>
      <c r="H3631" s="27">
        <f>IF($C3631="","",ROUND(SUMIF(账户表,$C3631,账户期初)+SUMIFS($F$5:F3631,$C$5:C3631,$C3631)-SUMIFS($G$5:G3631,$C$5:C3631,$C3631),2))</f>
        <v/>
      </c>
      <c r="I3631" s="18" t="n"/>
      <c r="J3631" s="18" t="n"/>
      <c r="K3631" s="28">
        <f>IF($B3631="","",--TEXT($B3631,"yyyymm"))</f>
        <v/>
      </c>
      <c r="L3631" s="29">
        <f>IF($D3631="","",IFERROR(INDEX(类别属性,MATCH($D3631,类别表,0)),""))</f>
        <v/>
      </c>
      <c r="M3631" s="18" t="n"/>
      <c r="N3631" s="18" t="n"/>
      <c r="O3631" s="26" t="n"/>
      <c r="P3631" s="21">
        <f>IF($C3631="","",IF(ISNA(MATCH($C3631,账户表,0)),"※这个账户不在【基础资料】的账户档案里",IF($B3631="","※没填日期，这一笔不会进任何月份的报表",IF(AND($F3631&lt;&gt;"",$G3631&lt;&gt;""),"※收入和支出不能同时填",IF(AND(N($F3631)=0,N($G3631)=0),"※收入和支出都没填",IF(OR(N($F3631)&lt;0,N($G3631)&lt;0),"※金额不能填负数，方向反了就换一列填",IF($D3631="","※没填收支类别，分类报表会漏掉这一笔",IF(ISNA(MATCH($D3631,类别表,0)),"※收支类别不在【基础资料】的清单里",IF(AND($L3631="内部转账",$M3631=""),"△内部转账要在「对方账户」写上另一头",IF(AND($L3631="内部转账",$M3631=$C3631),"※对方账户跟本账户是同一个",IF(AND($L3631&lt;&gt;"内部转账",$M3631&lt;&gt;""),"△填了对方账户，但类别不是内部转账",IF($H3631&lt;0,"△这一笔之后该账户余额成负数了，核一下",""))))))))))))</f>
        <v/>
      </c>
    </row>
    <row r="3632">
      <c r="A3632" s="17">
        <f>IF($C3632="","",COUNTA($C$5:$C3632))</f>
        <v/>
      </c>
      <c r="B3632" s="20" t="n"/>
      <c r="C3632" s="18" t="n"/>
      <c r="D3632" s="18" t="n"/>
      <c r="E3632" s="26" t="n"/>
      <c r="F3632" s="19" t="n"/>
      <c r="G3632" s="19" t="n"/>
      <c r="H3632" s="27">
        <f>IF($C3632="","",ROUND(SUMIF(账户表,$C3632,账户期初)+SUMIFS($F$5:F3632,$C$5:C3632,$C3632)-SUMIFS($G$5:G3632,$C$5:C3632,$C3632),2))</f>
        <v/>
      </c>
      <c r="I3632" s="18" t="n"/>
      <c r="J3632" s="18" t="n"/>
      <c r="K3632" s="28">
        <f>IF($B3632="","",--TEXT($B3632,"yyyymm"))</f>
        <v/>
      </c>
      <c r="L3632" s="29">
        <f>IF($D3632="","",IFERROR(INDEX(类别属性,MATCH($D3632,类别表,0)),""))</f>
        <v/>
      </c>
      <c r="M3632" s="18" t="n"/>
      <c r="N3632" s="18" t="n"/>
      <c r="O3632" s="26" t="n"/>
      <c r="P3632" s="21">
        <f>IF($C3632="","",IF(ISNA(MATCH($C3632,账户表,0)),"※这个账户不在【基础资料】的账户档案里",IF($B3632="","※没填日期，这一笔不会进任何月份的报表",IF(AND($F3632&lt;&gt;"",$G3632&lt;&gt;""),"※收入和支出不能同时填",IF(AND(N($F3632)=0,N($G3632)=0),"※收入和支出都没填",IF(OR(N($F3632)&lt;0,N($G3632)&lt;0),"※金额不能填负数，方向反了就换一列填",IF($D3632="","※没填收支类别，分类报表会漏掉这一笔",IF(ISNA(MATCH($D3632,类别表,0)),"※收支类别不在【基础资料】的清单里",IF(AND($L3632="内部转账",$M3632=""),"△内部转账要在「对方账户」写上另一头",IF(AND($L3632="内部转账",$M3632=$C3632),"※对方账户跟本账户是同一个",IF(AND($L3632&lt;&gt;"内部转账",$M3632&lt;&gt;""),"△填了对方账户，但类别不是内部转账",IF($H3632&lt;0,"△这一笔之后该账户余额成负数了，核一下",""))))))))))))</f>
        <v/>
      </c>
    </row>
    <row r="3633">
      <c r="A3633" s="17">
        <f>IF($C3633="","",COUNTA($C$5:$C3633))</f>
        <v/>
      </c>
      <c r="B3633" s="20" t="n"/>
      <c r="C3633" s="18" t="n"/>
      <c r="D3633" s="18" t="n"/>
      <c r="E3633" s="26" t="n"/>
      <c r="F3633" s="19" t="n"/>
      <c r="G3633" s="19" t="n"/>
      <c r="H3633" s="27">
        <f>IF($C3633="","",ROUND(SUMIF(账户表,$C3633,账户期初)+SUMIFS($F$5:F3633,$C$5:C3633,$C3633)-SUMIFS($G$5:G3633,$C$5:C3633,$C3633),2))</f>
        <v/>
      </c>
      <c r="I3633" s="18" t="n"/>
      <c r="J3633" s="18" t="n"/>
      <c r="K3633" s="28">
        <f>IF($B3633="","",--TEXT($B3633,"yyyymm"))</f>
        <v/>
      </c>
      <c r="L3633" s="29">
        <f>IF($D3633="","",IFERROR(INDEX(类别属性,MATCH($D3633,类别表,0)),""))</f>
        <v/>
      </c>
      <c r="M3633" s="18" t="n"/>
      <c r="N3633" s="18" t="n"/>
      <c r="O3633" s="26" t="n"/>
      <c r="P3633" s="21">
        <f>IF($C3633="","",IF(ISNA(MATCH($C3633,账户表,0)),"※这个账户不在【基础资料】的账户档案里",IF($B3633="","※没填日期，这一笔不会进任何月份的报表",IF(AND($F3633&lt;&gt;"",$G3633&lt;&gt;""),"※收入和支出不能同时填",IF(AND(N($F3633)=0,N($G3633)=0),"※收入和支出都没填",IF(OR(N($F3633)&lt;0,N($G3633)&lt;0),"※金额不能填负数，方向反了就换一列填",IF($D3633="","※没填收支类别，分类报表会漏掉这一笔",IF(ISNA(MATCH($D3633,类别表,0)),"※收支类别不在【基础资料】的清单里",IF(AND($L3633="内部转账",$M3633=""),"△内部转账要在「对方账户」写上另一头",IF(AND($L3633="内部转账",$M3633=$C3633),"※对方账户跟本账户是同一个",IF(AND($L3633&lt;&gt;"内部转账",$M3633&lt;&gt;""),"△填了对方账户，但类别不是内部转账",IF($H3633&lt;0,"△这一笔之后该账户余额成负数了，核一下",""))))))))))))</f>
        <v/>
      </c>
    </row>
    <row r="3634">
      <c r="A3634" s="17">
        <f>IF($C3634="","",COUNTA($C$5:$C3634))</f>
        <v/>
      </c>
      <c r="B3634" s="20" t="n"/>
      <c r="C3634" s="18" t="n"/>
      <c r="D3634" s="18" t="n"/>
      <c r="E3634" s="26" t="n"/>
      <c r="F3634" s="19" t="n"/>
      <c r="G3634" s="19" t="n"/>
      <c r="H3634" s="27">
        <f>IF($C3634="","",ROUND(SUMIF(账户表,$C3634,账户期初)+SUMIFS($F$5:F3634,$C$5:C3634,$C3634)-SUMIFS($G$5:G3634,$C$5:C3634,$C3634),2))</f>
        <v/>
      </c>
      <c r="I3634" s="18" t="n"/>
      <c r="J3634" s="18" t="n"/>
      <c r="K3634" s="28">
        <f>IF($B3634="","",--TEXT($B3634,"yyyymm"))</f>
        <v/>
      </c>
      <c r="L3634" s="29">
        <f>IF($D3634="","",IFERROR(INDEX(类别属性,MATCH($D3634,类别表,0)),""))</f>
        <v/>
      </c>
      <c r="M3634" s="18" t="n"/>
      <c r="N3634" s="18" t="n"/>
      <c r="O3634" s="26" t="n"/>
      <c r="P3634" s="21">
        <f>IF($C3634="","",IF(ISNA(MATCH($C3634,账户表,0)),"※这个账户不在【基础资料】的账户档案里",IF($B3634="","※没填日期，这一笔不会进任何月份的报表",IF(AND($F3634&lt;&gt;"",$G3634&lt;&gt;""),"※收入和支出不能同时填",IF(AND(N($F3634)=0,N($G3634)=0),"※收入和支出都没填",IF(OR(N($F3634)&lt;0,N($G3634)&lt;0),"※金额不能填负数，方向反了就换一列填",IF($D3634="","※没填收支类别，分类报表会漏掉这一笔",IF(ISNA(MATCH($D3634,类别表,0)),"※收支类别不在【基础资料】的清单里",IF(AND($L3634="内部转账",$M3634=""),"△内部转账要在「对方账户」写上另一头",IF(AND($L3634="内部转账",$M3634=$C3634),"※对方账户跟本账户是同一个",IF(AND($L3634&lt;&gt;"内部转账",$M3634&lt;&gt;""),"△填了对方账户，但类别不是内部转账",IF($H3634&lt;0,"△这一笔之后该账户余额成负数了，核一下",""))))))))))))</f>
        <v/>
      </c>
    </row>
    <row r="3635">
      <c r="A3635" s="17">
        <f>IF($C3635="","",COUNTA($C$5:$C3635))</f>
        <v/>
      </c>
      <c r="B3635" s="20" t="n"/>
      <c r="C3635" s="18" t="n"/>
      <c r="D3635" s="18" t="n"/>
      <c r="E3635" s="26" t="n"/>
      <c r="F3635" s="19" t="n"/>
      <c r="G3635" s="19" t="n"/>
      <c r="H3635" s="27">
        <f>IF($C3635="","",ROUND(SUMIF(账户表,$C3635,账户期初)+SUMIFS($F$5:F3635,$C$5:C3635,$C3635)-SUMIFS($G$5:G3635,$C$5:C3635,$C3635),2))</f>
        <v/>
      </c>
      <c r="I3635" s="18" t="n"/>
      <c r="J3635" s="18" t="n"/>
      <c r="K3635" s="28">
        <f>IF($B3635="","",--TEXT($B3635,"yyyymm"))</f>
        <v/>
      </c>
      <c r="L3635" s="29">
        <f>IF($D3635="","",IFERROR(INDEX(类别属性,MATCH($D3635,类别表,0)),""))</f>
        <v/>
      </c>
      <c r="M3635" s="18" t="n"/>
      <c r="N3635" s="18" t="n"/>
      <c r="O3635" s="26" t="n"/>
      <c r="P3635" s="21">
        <f>IF($C3635="","",IF(ISNA(MATCH($C3635,账户表,0)),"※这个账户不在【基础资料】的账户档案里",IF($B3635="","※没填日期，这一笔不会进任何月份的报表",IF(AND($F3635&lt;&gt;"",$G3635&lt;&gt;""),"※收入和支出不能同时填",IF(AND(N($F3635)=0,N($G3635)=0),"※收入和支出都没填",IF(OR(N($F3635)&lt;0,N($G3635)&lt;0),"※金额不能填负数，方向反了就换一列填",IF($D3635="","※没填收支类别，分类报表会漏掉这一笔",IF(ISNA(MATCH($D3635,类别表,0)),"※收支类别不在【基础资料】的清单里",IF(AND($L3635="内部转账",$M3635=""),"△内部转账要在「对方账户」写上另一头",IF(AND($L3635="内部转账",$M3635=$C3635),"※对方账户跟本账户是同一个",IF(AND($L3635&lt;&gt;"内部转账",$M3635&lt;&gt;""),"△填了对方账户，但类别不是内部转账",IF($H3635&lt;0,"△这一笔之后该账户余额成负数了，核一下",""))))))))))))</f>
        <v/>
      </c>
    </row>
    <row r="3636">
      <c r="A3636" s="17">
        <f>IF($C3636="","",COUNTA($C$5:$C3636))</f>
        <v/>
      </c>
      <c r="B3636" s="20" t="n"/>
      <c r="C3636" s="18" t="n"/>
      <c r="D3636" s="18" t="n"/>
      <c r="E3636" s="26" t="n"/>
      <c r="F3636" s="19" t="n"/>
      <c r="G3636" s="19" t="n"/>
      <c r="H3636" s="27">
        <f>IF($C3636="","",ROUND(SUMIF(账户表,$C3636,账户期初)+SUMIFS($F$5:F3636,$C$5:C3636,$C3636)-SUMIFS($G$5:G3636,$C$5:C3636,$C3636),2))</f>
        <v/>
      </c>
      <c r="I3636" s="18" t="n"/>
      <c r="J3636" s="18" t="n"/>
      <c r="K3636" s="28">
        <f>IF($B3636="","",--TEXT($B3636,"yyyymm"))</f>
        <v/>
      </c>
      <c r="L3636" s="29">
        <f>IF($D3636="","",IFERROR(INDEX(类别属性,MATCH($D3636,类别表,0)),""))</f>
        <v/>
      </c>
      <c r="M3636" s="18" t="n"/>
      <c r="N3636" s="18" t="n"/>
      <c r="O3636" s="26" t="n"/>
      <c r="P3636" s="21">
        <f>IF($C3636="","",IF(ISNA(MATCH($C3636,账户表,0)),"※这个账户不在【基础资料】的账户档案里",IF($B3636="","※没填日期，这一笔不会进任何月份的报表",IF(AND($F3636&lt;&gt;"",$G3636&lt;&gt;""),"※收入和支出不能同时填",IF(AND(N($F3636)=0,N($G3636)=0),"※收入和支出都没填",IF(OR(N($F3636)&lt;0,N($G3636)&lt;0),"※金额不能填负数，方向反了就换一列填",IF($D3636="","※没填收支类别，分类报表会漏掉这一笔",IF(ISNA(MATCH($D3636,类别表,0)),"※收支类别不在【基础资料】的清单里",IF(AND($L3636="内部转账",$M3636=""),"△内部转账要在「对方账户」写上另一头",IF(AND($L3636="内部转账",$M3636=$C3636),"※对方账户跟本账户是同一个",IF(AND($L3636&lt;&gt;"内部转账",$M3636&lt;&gt;""),"△填了对方账户，但类别不是内部转账",IF($H3636&lt;0,"△这一笔之后该账户余额成负数了，核一下",""))))))))))))</f>
        <v/>
      </c>
    </row>
    <row r="3637">
      <c r="A3637" s="17">
        <f>IF($C3637="","",COUNTA($C$5:$C3637))</f>
        <v/>
      </c>
      <c r="B3637" s="20" t="n"/>
      <c r="C3637" s="18" t="n"/>
      <c r="D3637" s="18" t="n"/>
      <c r="E3637" s="26" t="n"/>
      <c r="F3637" s="19" t="n"/>
      <c r="G3637" s="19" t="n"/>
      <c r="H3637" s="27">
        <f>IF($C3637="","",ROUND(SUMIF(账户表,$C3637,账户期初)+SUMIFS($F$5:F3637,$C$5:C3637,$C3637)-SUMIFS($G$5:G3637,$C$5:C3637,$C3637),2))</f>
        <v/>
      </c>
      <c r="I3637" s="18" t="n"/>
      <c r="J3637" s="18" t="n"/>
      <c r="K3637" s="28">
        <f>IF($B3637="","",--TEXT($B3637,"yyyymm"))</f>
        <v/>
      </c>
      <c r="L3637" s="29">
        <f>IF($D3637="","",IFERROR(INDEX(类别属性,MATCH($D3637,类别表,0)),""))</f>
        <v/>
      </c>
      <c r="M3637" s="18" t="n"/>
      <c r="N3637" s="18" t="n"/>
      <c r="O3637" s="26" t="n"/>
      <c r="P3637" s="21">
        <f>IF($C3637="","",IF(ISNA(MATCH($C3637,账户表,0)),"※这个账户不在【基础资料】的账户档案里",IF($B3637="","※没填日期，这一笔不会进任何月份的报表",IF(AND($F3637&lt;&gt;"",$G3637&lt;&gt;""),"※收入和支出不能同时填",IF(AND(N($F3637)=0,N($G3637)=0),"※收入和支出都没填",IF(OR(N($F3637)&lt;0,N($G3637)&lt;0),"※金额不能填负数，方向反了就换一列填",IF($D3637="","※没填收支类别，分类报表会漏掉这一笔",IF(ISNA(MATCH($D3637,类别表,0)),"※收支类别不在【基础资料】的清单里",IF(AND($L3637="内部转账",$M3637=""),"△内部转账要在「对方账户」写上另一头",IF(AND($L3637="内部转账",$M3637=$C3637),"※对方账户跟本账户是同一个",IF(AND($L3637&lt;&gt;"内部转账",$M3637&lt;&gt;""),"△填了对方账户，但类别不是内部转账",IF($H3637&lt;0,"△这一笔之后该账户余额成负数了，核一下",""))))))))))))</f>
        <v/>
      </c>
    </row>
    <row r="3638">
      <c r="A3638" s="17">
        <f>IF($C3638="","",COUNTA($C$5:$C3638))</f>
        <v/>
      </c>
      <c r="B3638" s="20" t="n"/>
      <c r="C3638" s="18" t="n"/>
      <c r="D3638" s="18" t="n"/>
      <c r="E3638" s="26" t="n"/>
      <c r="F3638" s="19" t="n"/>
      <c r="G3638" s="19" t="n"/>
      <c r="H3638" s="27">
        <f>IF($C3638="","",ROUND(SUMIF(账户表,$C3638,账户期初)+SUMIFS($F$5:F3638,$C$5:C3638,$C3638)-SUMIFS($G$5:G3638,$C$5:C3638,$C3638),2))</f>
        <v/>
      </c>
      <c r="I3638" s="18" t="n"/>
      <c r="J3638" s="18" t="n"/>
      <c r="K3638" s="28">
        <f>IF($B3638="","",--TEXT($B3638,"yyyymm"))</f>
        <v/>
      </c>
      <c r="L3638" s="29">
        <f>IF($D3638="","",IFERROR(INDEX(类别属性,MATCH($D3638,类别表,0)),""))</f>
        <v/>
      </c>
      <c r="M3638" s="18" t="n"/>
      <c r="N3638" s="18" t="n"/>
      <c r="O3638" s="26" t="n"/>
      <c r="P3638" s="21">
        <f>IF($C3638="","",IF(ISNA(MATCH($C3638,账户表,0)),"※这个账户不在【基础资料】的账户档案里",IF($B3638="","※没填日期，这一笔不会进任何月份的报表",IF(AND($F3638&lt;&gt;"",$G3638&lt;&gt;""),"※收入和支出不能同时填",IF(AND(N($F3638)=0,N($G3638)=0),"※收入和支出都没填",IF(OR(N($F3638)&lt;0,N($G3638)&lt;0),"※金额不能填负数，方向反了就换一列填",IF($D3638="","※没填收支类别，分类报表会漏掉这一笔",IF(ISNA(MATCH($D3638,类别表,0)),"※收支类别不在【基础资料】的清单里",IF(AND($L3638="内部转账",$M3638=""),"△内部转账要在「对方账户」写上另一头",IF(AND($L3638="内部转账",$M3638=$C3638),"※对方账户跟本账户是同一个",IF(AND($L3638&lt;&gt;"内部转账",$M3638&lt;&gt;""),"△填了对方账户，但类别不是内部转账",IF($H3638&lt;0,"△这一笔之后该账户余额成负数了，核一下",""))))))))))))</f>
        <v/>
      </c>
    </row>
    <row r="3639">
      <c r="A3639" s="17">
        <f>IF($C3639="","",COUNTA($C$5:$C3639))</f>
        <v/>
      </c>
      <c r="B3639" s="20" t="n"/>
      <c r="C3639" s="18" t="n"/>
      <c r="D3639" s="18" t="n"/>
      <c r="E3639" s="26" t="n"/>
      <c r="F3639" s="19" t="n"/>
      <c r="G3639" s="19" t="n"/>
      <c r="H3639" s="27">
        <f>IF($C3639="","",ROUND(SUMIF(账户表,$C3639,账户期初)+SUMIFS($F$5:F3639,$C$5:C3639,$C3639)-SUMIFS($G$5:G3639,$C$5:C3639,$C3639),2))</f>
        <v/>
      </c>
      <c r="I3639" s="18" t="n"/>
      <c r="J3639" s="18" t="n"/>
      <c r="K3639" s="28">
        <f>IF($B3639="","",--TEXT($B3639,"yyyymm"))</f>
        <v/>
      </c>
      <c r="L3639" s="29">
        <f>IF($D3639="","",IFERROR(INDEX(类别属性,MATCH($D3639,类别表,0)),""))</f>
        <v/>
      </c>
      <c r="M3639" s="18" t="n"/>
      <c r="N3639" s="18" t="n"/>
      <c r="O3639" s="26" t="n"/>
      <c r="P3639" s="21">
        <f>IF($C3639="","",IF(ISNA(MATCH($C3639,账户表,0)),"※这个账户不在【基础资料】的账户档案里",IF($B3639="","※没填日期，这一笔不会进任何月份的报表",IF(AND($F3639&lt;&gt;"",$G3639&lt;&gt;""),"※收入和支出不能同时填",IF(AND(N($F3639)=0,N($G3639)=0),"※收入和支出都没填",IF(OR(N($F3639)&lt;0,N($G3639)&lt;0),"※金额不能填负数，方向反了就换一列填",IF($D3639="","※没填收支类别，分类报表会漏掉这一笔",IF(ISNA(MATCH($D3639,类别表,0)),"※收支类别不在【基础资料】的清单里",IF(AND($L3639="内部转账",$M3639=""),"△内部转账要在「对方账户」写上另一头",IF(AND($L3639="内部转账",$M3639=$C3639),"※对方账户跟本账户是同一个",IF(AND($L3639&lt;&gt;"内部转账",$M3639&lt;&gt;""),"△填了对方账户，但类别不是内部转账",IF($H3639&lt;0,"△这一笔之后该账户余额成负数了，核一下",""))))))))))))</f>
        <v/>
      </c>
    </row>
    <row r="3640">
      <c r="A3640" s="17">
        <f>IF($C3640="","",COUNTA($C$5:$C3640))</f>
        <v/>
      </c>
      <c r="B3640" s="20" t="n"/>
      <c r="C3640" s="18" t="n"/>
      <c r="D3640" s="18" t="n"/>
      <c r="E3640" s="26" t="n"/>
      <c r="F3640" s="19" t="n"/>
      <c r="G3640" s="19" t="n"/>
      <c r="H3640" s="27">
        <f>IF($C3640="","",ROUND(SUMIF(账户表,$C3640,账户期初)+SUMIFS($F$5:F3640,$C$5:C3640,$C3640)-SUMIFS($G$5:G3640,$C$5:C3640,$C3640),2))</f>
        <v/>
      </c>
      <c r="I3640" s="18" t="n"/>
      <c r="J3640" s="18" t="n"/>
      <c r="K3640" s="28">
        <f>IF($B3640="","",--TEXT($B3640,"yyyymm"))</f>
        <v/>
      </c>
      <c r="L3640" s="29">
        <f>IF($D3640="","",IFERROR(INDEX(类别属性,MATCH($D3640,类别表,0)),""))</f>
        <v/>
      </c>
      <c r="M3640" s="18" t="n"/>
      <c r="N3640" s="18" t="n"/>
      <c r="O3640" s="26" t="n"/>
      <c r="P3640" s="21">
        <f>IF($C3640="","",IF(ISNA(MATCH($C3640,账户表,0)),"※这个账户不在【基础资料】的账户档案里",IF($B3640="","※没填日期，这一笔不会进任何月份的报表",IF(AND($F3640&lt;&gt;"",$G3640&lt;&gt;""),"※收入和支出不能同时填",IF(AND(N($F3640)=0,N($G3640)=0),"※收入和支出都没填",IF(OR(N($F3640)&lt;0,N($G3640)&lt;0),"※金额不能填负数，方向反了就换一列填",IF($D3640="","※没填收支类别，分类报表会漏掉这一笔",IF(ISNA(MATCH($D3640,类别表,0)),"※收支类别不在【基础资料】的清单里",IF(AND($L3640="内部转账",$M3640=""),"△内部转账要在「对方账户」写上另一头",IF(AND($L3640="内部转账",$M3640=$C3640),"※对方账户跟本账户是同一个",IF(AND($L3640&lt;&gt;"内部转账",$M3640&lt;&gt;""),"△填了对方账户，但类别不是内部转账",IF($H3640&lt;0,"△这一笔之后该账户余额成负数了，核一下",""))))))))))))</f>
        <v/>
      </c>
    </row>
    <row r="3641">
      <c r="A3641" s="17">
        <f>IF($C3641="","",COUNTA($C$5:$C3641))</f>
        <v/>
      </c>
      <c r="B3641" s="20" t="n"/>
      <c r="C3641" s="18" t="n"/>
      <c r="D3641" s="18" t="n"/>
      <c r="E3641" s="26" t="n"/>
      <c r="F3641" s="19" t="n"/>
      <c r="G3641" s="19" t="n"/>
      <c r="H3641" s="27">
        <f>IF($C3641="","",ROUND(SUMIF(账户表,$C3641,账户期初)+SUMIFS($F$5:F3641,$C$5:C3641,$C3641)-SUMIFS($G$5:G3641,$C$5:C3641,$C3641),2))</f>
        <v/>
      </c>
      <c r="I3641" s="18" t="n"/>
      <c r="J3641" s="18" t="n"/>
      <c r="K3641" s="28">
        <f>IF($B3641="","",--TEXT($B3641,"yyyymm"))</f>
        <v/>
      </c>
      <c r="L3641" s="29">
        <f>IF($D3641="","",IFERROR(INDEX(类别属性,MATCH($D3641,类别表,0)),""))</f>
        <v/>
      </c>
      <c r="M3641" s="18" t="n"/>
      <c r="N3641" s="18" t="n"/>
      <c r="O3641" s="26" t="n"/>
      <c r="P3641" s="21">
        <f>IF($C3641="","",IF(ISNA(MATCH($C3641,账户表,0)),"※这个账户不在【基础资料】的账户档案里",IF($B3641="","※没填日期，这一笔不会进任何月份的报表",IF(AND($F3641&lt;&gt;"",$G3641&lt;&gt;""),"※收入和支出不能同时填",IF(AND(N($F3641)=0,N($G3641)=0),"※收入和支出都没填",IF(OR(N($F3641)&lt;0,N($G3641)&lt;0),"※金额不能填负数，方向反了就换一列填",IF($D3641="","※没填收支类别，分类报表会漏掉这一笔",IF(ISNA(MATCH($D3641,类别表,0)),"※收支类别不在【基础资料】的清单里",IF(AND($L3641="内部转账",$M3641=""),"△内部转账要在「对方账户」写上另一头",IF(AND($L3641="内部转账",$M3641=$C3641),"※对方账户跟本账户是同一个",IF(AND($L3641&lt;&gt;"内部转账",$M3641&lt;&gt;""),"△填了对方账户，但类别不是内部转账",IF($H3641&lt;0,"△这一笔之后该账户余额成负数了，核一下",""))))))))))))</f>
        <v/>
      </c>
    </row>
    <row r="3642">
      <c r="A3642" s="17">
        <f>IF($C3642="","",COUNTA($C$5:$C3642))</f>
        <v/>
      </c>
      <c r="B3642" s="20" t="n"/>
      <c r="C3642" s="18" t="n"/>
      <c r="D3642" s="18" t="n"/>
      <c r="E3642" s="26" t="n"/>
      <c r="F3642" s="19" t="n"/>
      <c r="G3642" s="19" t="n"/>
      <c r="H3642" s="27">
        <f>IF($C3642="","",ROUND(SUMIF(账户表,$C3642,账户期初)+SUMIFS($F$5:F3642,$C$5:C3642,$C3642)-SUMIFS($G$5:G3642,$C$5:C3642,$C3642),2))</f>
        <v/>
      </c>
      <c r="I3642" s="18" t="n"/>
      <c r="J3642" s="18" t="n"/>
      <c r="K3642" s="28">
        <f>IF($B3642="","",--TEXT($B3642,"yyyymm"))</f>
        <v/>
      </c>
      <c r="L3642" s="29">
        <f>IF($D3642="","",IFERROR(INDEX(类别属性,MATCH($D3642,类别表,0)),""))</f>
        <v/>
      </c>
      <c r="M3642" s="18" t="n"/>
      <c r="N3642" s="18" t="n"/>
      <c r="O3642" s="26" t="n"/>
      <c r="P3642" s="21">
        <f>IF($C3642="","",IF(ISNA(MATCH($C3642,账户表,0)),"※这个账户不在【基础资料】的账户档案里",IF($B3642="","※没填日期，这一笔不会进任何月份的报表",IF(AND($F3642&lt;&gt;"",$G3642&lt;&gt;""),"※收入和支出不能同时填",IF(AND(N($F3642)=0,N($G3642)=0),"※收入和支出都没填",IF(OR(N($F3642)&lt;0,N($G3642)&lt;0),"※金额不能填负数，方向反了就换一列填",IF($D3642="","※没填收支类别，分类报表会漏掉这一笔",IF(ISNA(MATCH($D3642,类别表,0)),"※收支类别不在【基础资料】的清单里",IF(AND($L3642="内部转账",$M3642=""),"△内部转账要在「对方账户」写上另一头",IF(AND($L3642="内部转账",$M3642=$C3642),"※对方账户跟本账户是同一个",IF(AND($L3642&lt;&gt;"内部转账",$M3642&lt;&gt;""),"△填了对方账户，但类别不是内部转账",IF($H3642&lt;0,"△这一笔之后该账户余额成负数了，核一下",""))))))))))))</f>
        <v/>
      </c>
    </row>
    <row r="3643">
      <c r="A3643" s="17">
        <f>IF($C3643="","",COUNTA($C$5:$C3643))</f>
        <v/>
      </c>
      <c r="B3643" s="20" t="n"/>
      <c r="C3643" s="18" t="n"/>
      <c r="D3643" s="18" t="n"/>
      <c r="E3643" s="26" t="n"/>
      <c r="F3643" s="19" t="n"/>
      <c r="G3643" s="19" t="n"/>
      <c r="H3643" s="27">
        <f>IF($C3643="","",ROUND(SUMIF(账户表,$C3643,账户期初)+SUMIFS($F$5:F3643,$C$5:C3643,$C3643)-SUMIFS($G$5:G3643,$C$5:C3643,$C3643),2))</f>
        <v/>
      </c>
      <c r="I3643" s="18" t="n"/>
      <c r="J3643" s="18" t="n"/>
      <c r="K3643" s="28">
        <f>IF($B3643="","",--TEXT($B3643,"yyyymm"))</f>
        <v/>
      </c>
      <c r="L3643" s="29">
        <f>IF($D3643="","",IFERROR(INDEX(类别属性,MATCH($D3643,类别表,0)),""))</f>
        <v/>
      </c>
      <c r="M3643" s="18" t="n"/>
      <c r="N3643" s="18" t="n"/>
      <c r="O3643" s="26" t="n"/>
      <c r="P3643" s="21">
        <f>IF($C3643="","",IF(ISNA(MATCH($C3643,账户表,0)),"※这个账户不在【基础资料】的账户档案里",IF($B3643="","※没填日期，这一笔不会进任何月份的报表",IF(AND($F3643&lt;&gt;"",$G3643&lt;&gt;""),"※收入和支出不能同时填",IF(AND(N($F3643)=0,N($G3643)=0),"※收入和支出都没填",IF(OR(N($F3643)&lt;0,N($G3643)&lt;0),"※金额不能填负数，方向反了就换一列填",IF($D3643="","※没填收支类别，分类报表会漏掉这一笔",IF(ISNA(MATCH($D3643,类别表,0)),"※收支类别不在【基础资料】的清单里",IF(AND($L3643="内部转账",$M3643=""),"△内部转账要在「对方账户」写上另一头",IF(AND($L3643="内部转账",$M3643=$C3643),"※对方账户跟本账户是同一个",IF(AND($L3643&lt;&gt;"内部转账",$M3643&lt;&gt;""),"△填了对方账户，但类别不是内部转账",IF($H3643&lt;0,"△这一笔之后该账户余额成负数了，核一下",""))))))))))))</f>
        <v/>
      </c>
    </row>
    <row r="3644">
      <c r="A3644" s="17">
        <f>IF($C3644="","",COUNTA($C$5:$C3644))</f>
        <v/>
      </c>
      <c r="B3644" s="20" t="n"/>
      <c r="C3644" s="18" t="n"/>
      <c r="D3644" s="18" t="n"/>
      <c r="E3644" s="26" t="n"/>
      <c r="F3644" s="19" t="n"/>
      <c r="G3644" s="19" t="n"/>
      <c r="H3644" s="27">
        <f>IF($C3644="","",ROUND(SUMIF(账户表,$C3644,账户期初)+SUMIFS($F$5:F3644,$C$5:C3644,$C3644)-SUMIFS($G$5:G3644,$C$5:C3644,$C3644),2))</f>
        <v/>
      </c>
      <c r="I3644" s="18" t="n"/>
      <c r="J3644" s="18" t="n"/>
      <c r="K3644" s="28">
        <f>IF($B3644="","",--TEXT($B3644,"yyyymm"))</f>
        <v/>
      </c>
      <c r="L3644" s="29">
        <f>IF($D3644="","",IFERROR(INDEX(类别属性,MATCH($D3644,类别表,0)),""))</f>
        <v/>
      </c>
      <c r="M3644" s="18" t="n"/>
      <c r="N3644" s="18" t="n"/>
      <c r="O3644" s="26" t="n"/>
      <c r="P3644" s="21">
        <f>IF($C3644="","",IF(ISNA(MATCH($C3644,账户表,0)),"※这个账户不在【基础资料】的账户档案里",IF($B3644="","※没填日期，这一笔不会进任何月份的报表",IF(AND($F3644&lt;&gt;"",$G3644&lt;&gt;""),"※收入和支出不能同时填",IF(AND(N($F3644)=0,N($G3644)=0),"※收入和支出都没填",IF(OR(N($F3644)&lt;0,N($G3644)&lt;0),"※金额不能填负数，方向反了就换一列填",IF($D3644="","※没填收支类别，分类报表会漏掉这一笔",IF(ISNA(MATCH($D3644,类别表,0)),"※收支类别不在【基础资料】的清单里",IF(AND($L3644="内部转账",$M3644=""),"△内部转账要在「对方账户」写上另一头",IF(AND($L3644="内部转账",$M3644=$C3644),"※对方账户跟本账户是同一个",IF(AND($L3644&lt;&gt;"内部转账",$M3644&lt;&gt;""),"△填了对方账户，但类别不是内部转账",IF($H3644&lt;0,"△这一笔之后该账户余额成负数了，核一下",""))))))))))))</f>
        <v/>
      </c>
    </row>
    <row r="3645">
      <c r="A3645" s="17">
        <f>IF($C3645="","",COUNTA($C$5:$C3645))</f>
        <v/>
      </c>
      <c r="B3645" s="20" t="n"/>
      <c r="C3645" s="18" t="n"/>
      <c r="D3645" s="18" t="n"/>
      <c r="E3645" s="26" t="n"/>
      <c r="F3645" s="19" t="n"/>
      <c r="G3645" s="19" t="n"/>
      <c r="H3645" s="27">
        <f>IF($C3645="","",ROUND(SUMIF(账户表,$C3645,账户期初)+SUMIFS($F$5:F3645,$C$5:C3645,$C3645)-SUMIFS($G$5:G3645,$C$5:C3645,$C3645),2))</f>
        <v/>
      </c>
      <c r="I3645" s="18" t="n"/>
      <c r="J3645" s="18" t="n"/>
      <c r="K3645" s="28">
        <f>IF($B3645="","",--TEXT($B3645,"yyyymm"))</f>
        <v/>
      </c>
      <c r="L3645" s="29">
        <f>IF($D3645="","",IFERROR(INDEX(类别属性,MATCH($D3645,类别表,0)),""))</f>
        <v/>
      </c>
      <c r="M3645" s="18" t="n"/>
      <c r="N3645" s="18" t="n"/>
      <c r="O3645" s="26" t="n"/>
      <c r="P3645" s="21">
        <f>IF($C3645="","",IF(ISNA(MATCH($C3645,账户表,0)),"※这个账户不在【基础资料】的账户档案里",IF($B3645="","※没填日期，这一笔不会进任何月份的报表",IF(AND($F3645&lt;&gt;"",$G3645&lt;&gt;""),"※收入和支出不能同时填",IF(AND(N($F3645)=0,N($G3645)=0),"※收入和支出都没填",IF(OR(N($F3645)&lt;0,N($G3645)&lt;0),"※金额不能填负数，方向反了就换一列填",IF($D3645="","※没填收支类别，分类报表会漏掉这一笔",IF(ISNA(MATCH($D3645,类别表,0)),"※收支类别不在【基础资料】的清单里",IF(AND($L3645="内部转账",$M3645=""),"△内部转账要在「对方账户」写上另一头",IF(AND($L3645="内部转账",$M3645=$C3645),"※对方账户跟本账户是同一个",IF(AND($L3645&lt;&gt;"内部转账",$M3645&lt;&gt;""),"△填了对方账户，但类别不是内部转账",IF($H3645&lt;0,"△这一笔之后该账户余额成负数了，核一下",""))))))))))))</f>
        <v/>
      </c>
    </row>
    <row r="3646">
      <c r="A3646" s="17">
        <f>IF($C3646="","",COUNTA($C$5:$C3646))</f>
        <v/>
      </c>
      <c r="B3646" s="20" t="n"/>
      <c r="C3646" s="18" t="n"/>
      <c r="D3646" s="18" t="n"/>
      <c r="E3646" s="26" t="n"/>
      <c r="F3646" s="19" t="n"/>
      <c r="G3646" s="19" t="n"/>
      <c r="H3646" s="27">
        <f>IF($C3646="","",ROUND(SUMIF(账户表,$C3646,账户期初)+SUMIFS($F$5:F3646,$C$5:C3646,$C3646)-SUMIFS($G$5:G3646,$C$5:C3646,$C3646),2))</f>
        <v/>
      </c>
      <c r="I3646" s="18" t="n"/>
      <c r="J3646" s="18" t="n"/>
      <c r="K3646" s="28">
        <f>IF($B3646="","",--TEXT($B3646,"yyyymm"))</f>
        <v/>
      </c>
      <c r="L3646" s="29">
        <f>IF($D3646="","",IFERROR(INDEX(类别属性,MATCH($D3646,类别表,0)),""))</f>
        <v/>
      </c>
      <c r="M3646" s="18" t="n"/>
      <c r="N3646" s="18" t="n"/>
      <c r="O3646" s="26" t="n"/>
      <c r="P3646" s="21">
        <f>IF($C3646="","",IF(ISNA(MATCH($C3646,账户表,0)),"※这个账户不在【基础资料】的账户档案里",IF($B3646="","※没填日期，这一笔不会进任何月份的报表",IF(AND($F3646&lt;&gt;"",$G3646&lt;&gt;""),"※收入和支出不能同时填",IF(AND(N($F3646)=0,N($G3646)=0),"※收入和支出都没填",IF(OR(N($F3646)&lt;0,N($G3646)&lt;0),"※金额不能填负数，方向反了就换一列填",IF($D3646="","※没填收支类别，分类报表会漏掉这一笔",IF(ISNA(MATCH($D3646,类别表,0)),"※收支类别不在【基础资料】的清单里",IF(AND($L3646="内部转账",$M3646=""),"△内部转账要在「对方账户」写上另一头",IF(AND($L3646="内部转账",$M3646=$C3646),"※对方账户跟本账户是同一个",IF(AND($L3646&lt;&gt;"内部转账",$M3646&lt;&gt;""),"△填了对方账户，但类别不是内部转账",IF($H3646&lt;0,"△这一笔之后该账户余额成负数了，核一下",""))))))))))))</f>
        <v/>
      </c>
    </row>
    <row r="3647">
      <c r="A3647" s="17">
        <f>IF($C3647="","",COUNTA($C$5:$C3647))</f>
        <v/>
      </c>
      <c r="B3647" s="20" t="n"/>
      <c r="C3647" s="18" t="n"/>
      <c r="D3647" s="18" t="n"/>
      <c r="E3647" s="26" t="n"/>
      <c r="F3647" s="19" t="n"/>
      <c r="G3647" s="19" t="n"/>
      <c r="H3647" s="27">
        <f>IF($C3647="","",ROUND(SUMIF(账户表,$C3647,账户期初)+SUMIFS($F$5:F3647,$C$5:C3647,$C3647)-SUMIFS($G$5:G3647,$C$5:C3647,$C3647),2))</f>
        <v/>
      </c>
      <c r="I3647" s="18" t="n"/>
      <c r="J3647" s="18" t="n"/>
      <c r="K3647" s="28">
        <f>IF($B3647="","",--TEXT($B3647,"yyyymm"))</f>
        <v/>
      </c>
      <c r="L3647" s="29">
        <f>IF($D3647="","",IFERROR(INDEX(类别属性,MATCH($D3647,类别表,0)),""))</f>
        <v/>
      </c>
      <c r="M3647" s="18" t="n"/>
      <c r="N3647" s="18" t="n"/>
      <c r="O3647" s="26" t="n"/>
      <c r="P3647" s="21">
        <f>IF($C3647="","",IF(ISNA(MATCH($C3647,账户表,0)),"※这个账户不在【基础资料】的账户档案里",IF($B3647="","※没填日期，这一笔不会进任何月份的报表",IF(AND($F3647&lt;&gt;"",$G3647&lt;&gt;""),"※收入和支出不能同时填",IF(AND(N($F3647)=0,N($G3647)=0),"※收入和支出都没填",IF(OR(N($F3647)&lt;0,N($G3647)&lt;0),"※金额不能填负数，方向反了就换一列填",IF($D3647="","※没填收支类别，分类报表会漏掉这一笔",IF(ISNA(MATCH($D3647,类别表,0)),"※收支类别不在【基础资料】的清单里",IF(AND($L3647="内部转账",$M3647=""),"△内部转账要在「对方账户」写上另一头",IF(AND($L3647="内部转账",$M3647=$C3647),"※对方账户跟本账户是同一个",IF(AND($L3647&lt;&gt;"内部转账",$M3647&lt;&gt;""),"△填了对方账户，但类别不是内部转账",IF($H3647&lt;0,"△这一笔之后该账户余额成负数了，核一下",""))))))))))))</f>
        <v/>
      </c>
    </row>
    <row r="3648">
      <c r="A3648" s="17">
        <f>IF($C3648="","",COUNTA($C$5:$C3648))</f>
        <v/>
      </c>
      <c r="B3648" s="20" t="n"/>
      <c r="C3648" s="18" t="n"/>
      <c r="D3648" s="18" t="n"/>
      <c r="E3648" s="26" t="n"/>
      <c r="F3648" s="19" t="n"/>
      <c r="G3648" s="19" t="n"/>
      <c r="H3648" s="27">
        <f>IF($C3648="","",ROUND(SUMIF(账户表,$C3648,账户期初)+SUMIFS($F$5:F3648,$C$5:C3648,$C3648)-SUMIFS($G$5:G3648,$C$5:C3648,$C3648),2))</f>
        <v/>
      </c>
      <c r="I3648" s="18" t="n"/>
      <c r="J3648" s="18" t="n"/>
      <c r="K3648" s="28">
        <f>IF($B3648="","",--TEXT($B3648,"yyyymm"))</f>
        <v/>
      </c>
      <c r="L3648" s="29">
        <f>IF($D3648="","",IFERROR(INDEX(类别属性,MATCH($D3648,类别表,0)),""))</f>
        <v/>
      </c>
      <c r="M3648" s="18" t="n"/>
      <c r="N3648" s="18" t="n"/>
      <c r="O3648" s="26" t="n"/>
      <c r="P3648" s="21">
        <f>IF($C3648="","",IF(ISNA(MATCH($C3648,账户表,0)),"※这个账户不在【基础资料】的账户档案里",IF($B3648="","※没填日期，这一笔不会进任何月份的报表",IF(AND($F3648&lt;&gt;"",$G3648&lt;&gt;""),"※收入和支出不能同时填",IF(AND(N($F3648)=0,N($G3648)=0),"※收入和支出都没填",IF(OR(N($F3648)&lt;0,N($G3648)&lt;0),"※金额不能填负数，方向反了就换一列填",IF($D3648="","※没填收支类别，分类报表会漏掉这一笔",IF(ISNA(MATCH($D3648,类别表,0)),"※收支类别不在【基础资料】的清单里",IF(AND($L3648="内部转账",$M3648=""),"△内部转账要在「对方账户」写上另一头",IF(AND($L3648="内部转账",$M3648=$C3648),"※对方账户跟本账户是同一个",IF(AND($L3648&lt;&gt;"内部转账",$M3648&lt;&gt;""),"△填了对方账户，但类别不是内部转账",IF($H3648&lt;0,"△这一笔之后该账户余额成负数了，核一下",""))))))))))))</f>
        <v/>
      </c>
    </row>
    <row r="3649">
      <c r="A3649" s="17">
        <f>IF($C3649="","",COUNTA($C$5:$C3649))</f>
        <v/>
      </c>
      <c r="B3649" s="20" t="n"/>
      <c r="C3649" s="18" t="n"/>
      <c r="D3649" s="18" t="n"/>
      <c r="E3649" s="26" t="n"/>
      <c r="F3649" s="19" t="n"/>
      <c r="G3649" s="19" t="n"/>
      <c r="H3649" s="27">
        <f>IF($C3649="","",ROUND(SUMIF(账户表,$C3649,账户期初)+SUMIFS($F$5:F3649,$C$5:C3649,$C3649)-SUMIFS($G$5:G3649,$C$5:C3649,$C3649),2))</f>
        <v/>
      </c>
      <c r="I3649" s="18" t="n"/>
      <c r="J3649" s="18" t="n"/>
      <c r="K3649" s="28">
        <f>IF($B3649="","",--TEXT($B3649,"yyyymm"))</f>
        <v/>
      </c>
      <c r="L3649" s="29">
        <f>IF($D3649="","",IFERROR(INDEX(类别属性,MATCH($D3649,类别表,0)),""))</f>
        <v/>
      </c>
      <c r="M3649" s="18" t="n"/>
      <c r="N3649" s="18" t="n"/>
      <c r="O3649" s="26" t="n"/>
      <c r="P3649" s="21">
        <f>IF($C3649="","",IF(ISNA(MATCH($C3649,账户表,0)),"※这个账户不在【基础资料】的账户档案里",IF($B3649="","※没填日期，这一笔不会进任何月份的报表",IF(AND($F3649&lt;&gt;"",$G3649&lt;&gt;""),"※收入和支出不能同时填",IF(AND(N($F3649)=0,N($G3649)=0),"※收入和支出都没填",IF(OR(N($F3649)&lt;0,N($G3649)&lt;0),"※金额不能填负数，方向反了就换一列填",IF($D3649="","※没填收支类别，分类报表会漏掉这一笔",IF(ISNA(MATCH($D3649,类别表,0)),"※收支类别不在【基础资料】的清单里",IF(AND($L3649="内部转账",$M3649=""),"△内部转账要在「对方账户」写上另一头",IF(AND($L3649="内部转账",$M3649=$C3649),"※对方账户跟本账户是同一个",IF(AND($L3649&lt;&gt;"内部转账",$M3649&lt;&gt;""),"△填了对方账户，但类别不是内部转账",IF($H3649&lt;0,"△这一笔之后该账户余额成负数了，核一下",""))))))))))))</f>
        <v/>
      </c>
    </row>
    <row r="3650">
      <c r="A3650" s="17">
        <f>IF($C3650="","",COUNTA($C$5:$C3650))</f>
        <v/>
      </c>
      <c r="B3650" s="20" t="n"/>
      <c r="C3650" s="18" t="n"/>
      <c r="D3650" s="18" t="n"/>
      <c r="E3650" s="26" t="n"/>
      <c r="F3650" s="19" t="n"/>
      <c r="G3650" s="19" t="n"/>
      <c r="H3650" s="27">
        <f>IF($C3650="","",ROUND(SUMIF(账户表,$C3650,账户期初)+SUMIFS($F$5:F3650,$C$5:C3650,$C3650)-SUMIFS($G$5:G3650,$C$5:C3650,$C3650),2))</f>
        <v/>
      </c>
      <c r="I3650" s="18" t="n"/>
      <c r="J3650" s="18" t="n"/>
      <c r="K3650" s="28">
        <f>IF($B3650="","",--TEXT($B3650,"yyyymm"))</f>
        <v/>
      </c>
      <c r="L3650" s="29">
        <f>IF($D3650="","",IFERROR(INDEX(类别属性,MATCH($D3650,类别表,0)),""))</f>
        <v/>
      </c>
      <c r="M3650" s="18" t="n"/>
      <c r="N3650" s="18" t="n"/>
      <c r="O3650" s="26" t="n"/>
      <c r="P3650" s="21">
        <f>IF($C3650="","",IF(ISNA(MATCH($C3650,账户表,0)),"※这个账户不在【基础资料】的账户档案里",IF($B3650="","※没填日期，这一笔不会进任何月份的报表",IF(AND($F3650&lt;&gt;"",$G3650&lt;&gt;""),"※收入和支出不能同时填",IF(AND(N($F3650)=0,N($G3650)=0),"※收入和支出都没填",IF(OR(N($F3650)&lt;0,N($G3650)&lt;0),"※金额不能填负数，方向反了就换一列填",IF($D3650="","※没填收支类别，分类报表会漏掉这一笔",IF(ISNA(MATCH($D3650,类别表,0)),"※收支类别不在【基础资料】的清单里",IF(AND($L3650="内部转账",$M3650=""),"△内部转账要在「对方账户」写上另一头",IF(AND($L3650="内部转账",$M3650=$C3650),"※对方账户跟本账户是同一个",IF(AND($L3650&lt;&gt;"内部转账",$M3650&lt;&gt;""),"△填了对方账户，但类别不是内部转账",IF($H3650&lt;0,"△这一笔之后该账户余额成负数了，核一下",""))))))))))))</f>
        <v/>
      </c>
    </row>
    <row r="3651">
      <c r="A3651" s="17">
        <f>IF($C3651="","",COUNTA($C$5:$C3651))</f>
        <v/>
      </c>
      <c r="B3651" s="20" t="n"/>
      <c r="C3651" s="18" t="n"/>
      <c r="D3651" s="18" t="n"/>
      <c r="E3651" s="26" t="n"/>
      <c r="F3651" s="19" t="n"/>
      <c r="G3651" s="19" t="n"/>
      <c r="H3651" s="27">
        <f>IF($C3651="","",ROUND(SUMIF(账户表,$C3651,账户期初)+SUMIFS($F$5:F3651,$C$5:C3651,$C3651)-SUMIFS($G$5:G3651,$C$5:C3651,$C3651),2))</f>
        <v/>
      </c>
      <c r="I3651" s="18" t="n"/>
      <c r="J3651" s="18" t="n"/>
      <c r="K3651" s="28">
        <f>IF($B3651="","",--TEXT($B3651,"yyyymm"))</f>
        <v/>
      </c>
      <c r="L3651" s="29">
        <f>IF($D3651="","",IFERROR(INDEX(类别属性,MATCH($D3651,类别表,0)),""))</f>
        <v/>
      </c>
      <c r="M3651" s="18" t="n"/>
      <c r="N3651" s="18" t="n"/>
      <c r="O3651" s="26" t="n"/>
      <c r="P3651" s="21">
        <f>IF($C3651="","",IF(ISNA(MATCH($C3651,账户表,0)),"※这个账户不在【基础资料】的账户档案里",IF($B3651="","※没填日期，这一笔不会进任何月份的报表",IF(AND($F3651&lt;&gt;"",$G3651&lt;&gt;""),"※收入和支出不能同时填",IF(AND(N($F3651)=0,N($G3651)=0),"※收入和支出都没填",IF(OR(N($F3651)&lt;0,N($G3651)&lt;0),"※金额不能填负数，方向反了就换一列填",IF($D3651="","※没填收支类别，分类报表会漏掉这一笔",IF(ISNA(MATCH($D3651,类别表,0)),"※收支类别不在【基础资料】的清单里",IF(AND($L3651="内部转账",$M3651=""),"△内部转账要在「对方账户」写上另一头",IF(AND($L3651="内部转账",$M3651=$C3651),"※对方账户跟本账户是同一个",IF(AND($L3651&lt;&gt;"内部转账",$M3651&lt;&gt;""),"△填了对方账户，但类别不是内部转账",IF($H3651&lt;0,"△这一笔之后该账户余额成负数了，核一下",""))))))))))))</f>
        <v/>
      </c>
    </row>
    <row r="3652">
      <c r="A3652" s="17">
        <f>IF($C3652="","",COUNTA($C$5:$C3652))</f>
        <v/>
      </c>
      <c r="B3652" s="20" t="n"/>
      <c r="C3652" s="18" t="n"/>
      <c r="D3652" s="18" t="n"/>
      <c r="E3652" s="26" t="n"/>
      <c r="F3652" s="19" t="n"/>
      <c r="G3652" s="19" t="n"/>
      <c r="H3652" s="27">
        <f>IF($C3652="","",ROUND(SUMIF(账户表,$C3652,账户期初)+SUMIFS($F$5:F3652,$C$5:C3652,$C3652)-SUMIFS($G$5:G3652,$C$5:C3652,$C3652),2))</f>
        <v/>
      </c>
      <c r="I3652" s="18" t="n"/>
      <c r="J3652" s="18" t="n"/>
      <c r="K3652" s="28">
        <f>IF($B3652="","",--TEXT($B3652,"yyyymm"))</f>
        <v/>
      </c>
      <c r="L3652" s="29">
        <f>IF($D3652="","",IFERROR(INDEX(类别属性,MATCH($D3652,类别表,0)),""))</f>
        <v/>
      </c>
      <c r="M3652" s="18" t="n"/>
      <c r="N3652" s="18" t="n"/>
      <c r="O3652" s="26" t="n"/>
      <c r="P3652" s="21">
        <f>IF($C3652="","",IF(ISNA(MATCH($C3652,账户表,0)),"※这个账户不在【基础资料】的账户档案里",IF($B3652="","※没填日期，这一笔不会进任何月份的报表",IF(AND($F3652&lt;&gt;"",$G3652&lt;&gt;""),"※收入和支出不能同时填",IF(AND(N($F3652)=0,N($G3652)=0),"※收入和支出都没填",IF(OR(N($F3652)&lt;0,N($G3652)&lt;0),"※金额不能填负数，方向反了就换一列填",IF($D3652="","※没填收支类别，分类报表会漏掉这一笔",IF(ISNA(MATCH($D3652,类别表,0)),"※收支类别不在【基础资料】的清单里",IF(AND($L3652="内部转账",$M3652=""),"△内部转账要在「对方账户」写上另一头",IF(AND($L3652="内部转账",$M3652=$C3652),"※对方账户跟本账户是同一个",IF(AND($L3652&lt;&gt;"内部转账",$M3652&lt;&gt;""),"△填了对方账户，但类别不是内部转账",IF($H3652&lt;0,"△这一笔之后该账户余额成负数了，核一下",""))))))))))))</f>
        <v/>
      </c>
    </row>
    <row r="3653">
      <c r="A3653" s="17">
        <f>IF($C3653="","",COUNTA($C$5:$C3653))</f>
        <v/>
      </c>
      <c r="B3653" s="20" t="n"/>
      <c r="C3653" s="18" t="n"/>
      <c r="D3653" s="18" t="n"/>
      <c r="E3653" s="26" t="n"/>
      <c r="F3653" s="19" t="n"/>
      <c r="G3653" s="19" t="n"/>
      <c r="H3653" s="27">
        <f>IF($C3653="","",ROUND(SUMIF(账户表,$C3653,账户期初)+SUMIFS($F$5:F3653,$C$5:C3653,$C3653)-SUMIFS($G$5:G3653,$C$5:C3653,$C3653),2))</f>
        <v/>
      </c>
      <c r="I3653" s="18" t="n"/>
      <c r="J3653" s="18" t="n"/>
      <c r="K3653" s="28">
        <f>IF($B3653="","",--TEXT($B3653,"yyyymm"))</f>
        <v/>
      </c>
      <c r="L3653" s="29">
        <f>IF($D3653="","",IFERROR(INDEX(类别属性,MATCH($D3653,类别表,0)),""))</f>
        <v/>
      </c>
      <c r="M3653" s="18" t="n"/>
      <c r="N3653" s="18" t="n"/>
      <c r="O3653" s="26" t="n"/>
      <c r="P3653" s="21">
        <f>IF($C3653="","",IF(ISNA(MATCH($C3653,账户表,0)),"※这个账户不在【基础资料】的账户档案里",IF($B3653="","※没填日期，这一笔不会进任何月份的报表",IF(AND($F3653&lt;&gt;"",$G3653&lt;&gt;""),"※收入和支出不能同时填",IF(AND(N($F3653)=0,N($G3653)=0),"※收入和支出都没填",IF(OR(N($F3653)&lt;0,N($G3653)&lt;0),"※金额不能填负数，方向反了就换一列填",IF($D3653="","※没填收支类别，分类报表会漏掉这一笔",IF(ISNA(MATCH($D3653,类别表,0)),"※收支类别不在【基础资料】的清单里",IF(AND($L3653="内部转账",$M3653=""),"△内部转账要在「对方账户」写上另一头",IF(AND($L3653="内部转账",$M3653=$C3653),"※对方账户跟本账户是同一个",IF(AND($L3653&lt;&gt;"内部转账",$M3653&lt;&gt;""),"△填了对方账户，但类别不是内部转账",IF($H3653&lt;0,"△这一笔之后该账户余额成负数了，核一下",""))))))))))))</f>
        <v/>
      </c>
    </row>
    <row r="3654">
      <c r="A3654" s="17">
        <f>IF($C3654="","",COUNTA($C$5:$C3654))</f>
        <v/>
      </c>
      <c r="B3654" s="20" t="n"/>
      <c r="C3654" s="18" t="n"/>
      <c r="D3654" s="18" t="n"/>
      <c r="E3654" s="26" t="n"/>
      <c r="F3654" s="19" t="n"/>
      <c r="G3654" s="19" t="n"/>
      <c r="H3654" s="27">
        <f>IF($C3654="","",ROUND(SUMIF(账户表,$C3654,账户期初)+SUMIFS($F$5:F3654,$C$5:C3654,$C3654)-SUMIFS($G$5:G3654,$C$5:C3654,$C3654),2))</f>
        <v/>
      </c>
      <c r="I3654" s="18" t="n"/>
      <c r="J3654" s="18" t="n"/>
      <c r="K3654" s="28">
        <f>IF($B3654="","",--TEXT($B3654,"yyyymm"))</f>
        <v/>
      </c>
      <c r="L3654" s="29">
        <f>IF($D3654="","",IFERROR(INDEX(类别属性,MATCH($D3654,类别表,0)),""))</f>
        <v/>
      </c>
      <c r="M3654" s="18" t="n"/>
      <c r="N3654" s="18" t="n"/>
      <c r="O3654" s="26" t="n"/>
      <c r="P3654" s="21">
        <f>IF($C3654="","",IF(ISNA(MATCH($C3654,账户表,0)),"※这个账户不在【基础资料】的账户档案里",IF($B3654="","※没填日期，这一笔不会进任何月份的报表",IF(AND($F3654&lt;&gt;"",$G3654&lt;&gt;""),"※收入和支出不能同时填",IF(AND(N($F3654)=0,N($G3654)=0),"※收入和支出都没填",IF(OR(N($F3654)&lt;0,N($G3654)&lt;0),"※金额不能填负数，方向反了就换一列填",IF($D3654="","※没填收支类别，分类报表会漏掉这一笔",IF(ISNA(MATCH($D3654,类别表,0)),"※收支类别不在【基础资料】的清单里",IF(AND($L3654="内部转账",$M3654=""),"△内部转账要在「对方账户」写上另一头",IF(AND($L3654="内部转账",$M3654=$C3654),"※对方账户跟本账户是同一个",IF(AND($L3654&lt;&gt;"内部转账",$M3654&lt;&gt;""),"△填了对方账户，但类别不是内部转账",IF($H3654&lt;0,"△这一笔之后该账户余额成负数了，核一下",""))))))))))))</f>
        <v/>
      </c>
    </row>
    <row r="3655">
      <c r="A3655" s="17">
        <f>IF($C3655="","",COUNTA($C$5:$C3655))</f>
        <v/>
      </c>
      <c r="B3655" s="20" t="n"/>
      <c r="C3655" s="18" t="n"/>
      <c r="D3655" s="18" t="n"/>
      <c r="E3655" s="26" t="n"/>
      <c r="F3655" s="19" t="n"/>
      <c r="G3655" s="19" t="n"/>
      <c r="H3655" s="27">
        <f>IF($C3655="","",ROUND(SUMIF(账户表,$C3655,账户期初)+SUMIFS($F$5:F3655,$C$5:C3655,$C3655)-SUMIFS($G$5:G3655,$C$5:C3655,$C3655),2))</f>
        <v/>
      </c>
      <c r="I3655" s="18" t="n"/>
      <c r="J3655" s="18" t="n"/>
      <c r="K3655" s="28">
        <f>IF($B3655="","",--TEXT($B3655,"yyyymm"))</f>
        <v/>
      </c>
      <c r="L3655" s="29">
        <f>IF($D3655="","",IFERROR(INDEX(类别属性,MATCH($D3655,类别表,0)),""))</f>
        <v/>
      </c>
      <c r="M3655" s="18" t="n"/>
      <c r="N3655" s="18" t="n"/>
      <c r="O3655" s="26" t="n"/>
      <c r="P3655" s="21">
        <f>IF($C3655="","",IF(ISNA(MATCH($C3655,账户表,0)),"※这个账户不在【基础资料】的账户档案里",IF($B3655="","※没填日期，这一笔不会进任何月份的报表",IF(AND($F3655&lt;&gt;"",$G3655&lt;&gt;""),"※收入和支出不能同时填",IF(AND(N($F3655)=0,N($G3655)=0),"※收入和支出都没填",IF(OR(N($F3655)&lt;0,N($G3655)&lt;0),"※金额不能填负数，方向反了就换一列填",IF($D3655="","※没填收支类别，分类报表会漏掉这一笔",IF(ISNA(MATCH($D3655,类别表,0)),"※收支类别不在【基础资料】的清单里",IF(AND($L3655="内部转账",$M3655=""),"△内部转账要在「对方账户」写上另一头",IF(AND($L3655="内部转账",$M3655=$C3655),"※对方账户跟本账户是同一个",IF(AND($L3655&lt;&gt;"内部转账",$M3655&lt;&gt;""),"△填了对方账户，但类别不是内部转账",IF($H3655&lt;0,"△这一笔之后该账户余额成负数了，核一下",""))))))))))))</f>
        <v/>
      </c>
    </row>
    <row r="3656">
      <c r="A3656" s="17">
        <f>IF($C3656="","",COUNTA($C$5:$C3656))</f>
        <v/>
      </c>
      <c r="B3656" s="20" t="n"/>
      <c r="C3656" s="18" t="n"/>
      <c r="D3656" s="18" t="n"/>
      <c r="E3656" s="26" t="n"/>
      <c r="F3656" s="19" t="n"/>
      <c r="G3656" s="19" t="n"/>
      <c r="H3656" s="27">
        <f>IF($C3656="","",ROUND(SUMIF(账户表,$C3656,账户期初)+SUMIFS($F$5:F3656,$C$5:C3656,$C3656)-SUMIFS($G$5:G3656,$C$5:C3656,$C3656),2))</f>
        <v/>
      </c>
      <c r="I3656" s="18" t="n"/>
      <c r="J3656" s="18" t="n"/>
      <c r="K3656" s="28">
        <f>IF($B3656="","",--TEXT($B3656,"yyyymm"))</f>
        <v/>
      </c>
      <c r="L3656" s="29">
        <f>IF($D3656="","",IFERROR(INDEX(类别属性,MATCH($D3656,类别表,0)),""))</f>
        <v/>
      </c>
      <c r="M3656" s="18" t="n"/>
      <c r="N3656" s="18" t="n"/>
      <c r="O3656" s="26" t="n"/>
      <c r="P3656" s="21">
        <f>IF($C3656="","",IF(ISNA(MATCH($C3656,账户表,0)),"※这个账户不在【基础资料】的账户档案里",IF($B3656="","※没填日期，这一笔不会进任何月份的报表",IF(AND($F3656&lt;&gt;"",$G3656&lt;&gt;""),"※收入和支出不能同时填",IF(AND(N($F3656)=0,N($G3656)=0),"※收入和支出都没填",IF(OR(N($F3656)&lt;0,N($G3656)&lt;0),"※金额不能填负数，方向反了就换一列填",IF($D3656="","※没填收支类别，分类报表会漏掉这一笔",IF(ISNA(MATCH($D3656,类别表,0)),"※收支类别不在【基础资料】的清单里",IF(AND($L3656="内部转账",$M3656=""),"△内部转账要在「对方账户」写上另一头",IF(AND($L3656="内部转账",$M3656=$C3656),"※对方账户跟本账户是同一个",IF(AND($L3656&lt;&gt;"内部转账",$M3656&lt;&gt;""),"△填了对方账户，但类别不是内部转账",IF($H3656&lt;0,"△这一笔之后该账户余额成负数了，核一下",""))))))))))))</f>
        <v/>
      </c>
    </row>
    <row r="3657">
      <c r="A3657" s="17">
        <f>IF($C3657="","",COUNTA($C$5:$C3657))</f>
        <v/>
      </c>
      <c r="B3657" s="20" t="n"/>
      <c r="C3657" s="18" t="n"/>
      <c r="D3657" s="18" t="n"/>
      <c r="E3657" s="26" t="n"/>
      <c r="F3657" s="19" t="n"/>
      <c r="G3657" s="19" t="n"/>
      <c r="H3657" s="27">
        <f>IF($C3657="","",ROUND(SUMIF(账户表,$C3657,账户期初)+SUMIFS($F$5:F3657,$C$5:C3657,$C3657)-SUMIFS($G$5:G3657,$C$5:C3657,$C3657),2))</f>
        <v/>
      </c>
      <c r="I3657" s="18" t="n"/>
      <c r="J3657" s="18" t="n"/>
      <c r="K3657" s="28">
        <f>IF($B3657="","",--TEXT($B3657,"yyyymm"))</f>
        <v/>
      </c>
      <c r="L3657" s="29">
        <f>IF($D3657="","",IFERROR(INDEX(类别属性,MATCH($D3657,类别表,0)),""))</f>
        <v/>
      </c>
      <c r="M3657" s="18" t="n"/>
      <c r="N3657" s="18" t="n"/>
      <c r="O3657" s="26" t="n"/>
      <c r="P3657" s="21">
        <f>IF($C3657="","",IF(ISNA(MATCH($C3657,账户表,0)),"※这个账户不在【基础资料】的账户档案里",IF($B3657="","※没填日期，这一笔不会进任何月份的报表",IF(AND($F3657&lt;&gt;"",$G3657&lt;&gt;""),"※收入和支出不能同时填",IF(AND(N($F3657)=0,N($G3657)=0),"※收入和支出都没填",IF(OR(N($F3657)&lt;0,N($G3657)&lt;0),"※金额不能填负数，方向反了就换一列填",IF($D3657="","※没填收支类别，分类报表会漏掉这一笔",IF(ISNA(MATCH($D3657,类别表,0)),"※收支类别不在【基础资料】的清单里",IF(AND($L3657="内部转账",$M3657=""),"△内部转账要在「对方账户」写上另一头",IF(AND($L3657="内部转账",$M3657=$C3657),"※对方账户跟本账户是同一个",IF(AND($L3657&lt;&gt;"内部转账",$M3657&lt;&gt;""),"△填了对方账户，但类别不是内部转账",IF($H3657&lt;0,"△这一笔之后该账户余额成负数了，核一下",""))))))))))))</f>
        <v/>
      </c>
    </row>
    <row r="3658">
      <c r="A3658" s="17">
        <f>IF($C3658="","",COUNTA($C$5:$C3658))</f>
        <v/>
      </c>
      <c r="B3658" s="20" t="n"/>
      <c r="C3658" s="18" t="n"/>
      <c r="D3658" s="18" t="n"/>
      <c r="E3658" s="26" t="n"/>
      <c r="F3658" s="19" t="n"/>
      <c r="G3658" s="19" t="n"/>
      <c r="H3658" s="27">
        <f>IF($C3658="","",ROUND(SUMIF(账户表,$C3658,账户期初)+SUMIFS($F$5:F3658,$C$5:C3658,$C3658)-SUMIFS($G$5:G3658,$C$5:C3658,$C3658),2))</f>
        <v/>
      </c>
      <c r="I3658" s="18" t="n"/>
      <c r="J3658" s="18" t="n"/>
      <c r="K3658" s="28">
        <f>IF($B3658="","",--TEXT($B3658,"yyyymm"))</f>
        <v/>
      </c>
      <c r="L3658" s="29">
        <f>IF($D3658="","",IFERROR(INDEX(类别属性,MATCH($D3658,类别表,0)),""))</f>
        <v/>
      </c>
      <c r="M3658" s="18" t="n"/>
      <c r="N3658" s="18" t="n"/>
      <c r="O3658" s="26" t="n"/>
      <c r="P3658" s="21">
        <f>IF($C3658="","",IF(ISNA(MATCH($C3658,账户表,0)),"※这个账户不在【基础资料】的账户档案里",IF($B3658="","※没填日期，这一笔不会进任何月份的报表",IF(AND($F3658&lt;&gt;"",$G3658&lt;&gt;""),"※收入和支出不能同时填",IF(AND(N($F3658)=0,N($G3658)=0),"※收入和支出都没填",IF(OR(N($F3658)&lt;0,N($G3658)&lt;0),"※金额不能填负数，方向反了就换一列填",IF($D3658="","※没填收支类别，分类报表会漏掉这一笔",IF(ISNA(MATCH($D3658,类别表,0)),"※收支类别不在【基础资料】的清单里",IF(AND($L3658="内部转账",$M3658=""),"△内部转账要在「对方账户」写上另一头",IF(AND($L3658="内部转账",$M3658=$C3658),"※对方账户跟本账户是同一个",IF(AND($L3658&lt;&gt;"内部转账",$M3658&lt;&gt;""),"△填了对方账户，但类别不是内部转账",IF($H3658&lt;0,"△这一笔之后该账户余额成负数了，核一下",""))))))))))))</f>
        <v/>
      </c>
    </row>
    <row r="3659">
      <c r="A3659" s="17">
        <f>IF($C3659="","",COUNTA($C$5:$C3659))</f>
        <v/>
      </c>
      <c r="B3659" s="20" t="n"/>
      <c r="C3659" s="18" t="n"/>
      <c r="D3659" s="18" t="n"/>
      <c r="E3659" s="26" t="n"/>
      <c r="F3659" s="19" t="n"/>
      <c r="G3659" s="19" t="n"/>
      <c r="H3659" s="27">
        <f>IF($C3659="","",ROUND(SUMIF(账户表,$C3659,账户期初)+SUMIFS($F$5:F3659,$C$5:C3659,$C3659)-SUMIFS($G$5:G3659,$C$5:C3659,$C3659),2))</f>
        <v/>
      </c>
      <c r="I3659" s="18" t="n"/>
      <c r="J3659" s="18" t="n"/>
      <c r="K3659" s="28">
        <f>IF($B3659="","",--TEXT($B3659,"yyyymm"))</f>
        <v/>
      </c>
      <c r="L3659" s="29">
        <f>IF($D3659="","",IFERROR(INDEX(类别属性,MATCH($D3659,类别表,0)),""))</f>
        <v/>
      </c>
      <c r="M3659" s="18" t="n"/>
      <c r="N3659" s="18" t="n"/>
      <c r="O3659" s="26" t="n"/>
      <c r="P3659" s="21">
        <f>IF($C3659="","",IF(ISNA(MATCH($C3659,账户表,0)),"※这个账户不在【基础资料】的账户档案里",IF($B3659="","※没填日期，这一笔不会进任何月份的报表",IF(AND($F3659&lt;&gt;"",$G3659&lt;&gt;""),"※收入和支出不能同时填",IF(AND(N($F3659)=0,N($G3659)=0),"※收入和支出都没填",IF(OR(N($F3659)&lt;0,N($G3659)&lt;0),"※金额不能填负数，方向反了就换一列填",IF($D3659="","※没填收支类别，分类报表会漏掉这一笔",IF(ISNA(MATCH($D3659,类别表,0)),"※收支类别不在【基础资料】的清单里",IF(AND($L3659="内部转账",$M3659=""),"△内部转账要在「对方账户」写上另一头",IF(AND($L3659="内部转账",$M3659=$C3659),"※对方账户跟本账户是同一个",IF(AND($L3659&lt;&gt;"内部转账",$M3659&lt;&gt;""),"△填了对方账户，但类别不是内部转账",IF($H3659&lt;0,"△这一笔之后该账户余额成负数了，核一下",""))))))))))))</f>
        <v/>
      </c>
    </row>
    <row r="3660">
      <c r="A3660" s="17">
        <f>IF($C3660="","",COUNTA($C$5:$C3660))</f>
        <v/>
      </c>
      <c r="B3660" s="20" t="n"/>
      <c r="C3660" s="18" t="n"/>
      <c r="D3660" s="18" t="n"/>
      <c r="E3660" s="26" t="n"/>
      <c r="F3660" s="19" t="n"/>
      <c r="G3660" s="19" t="n"/>
      <c r="H3660" s="27">
        <f>IF($C3660="","",ROUND(SUMIF(账户表,$C3660,账户期初)+SUMIFS($F$5:F3660,$C$5:C3660,$C3660)-SUMIFS($G$5:G3660,$C$5:C3660,$C3660),2))</f>
        <v/>
      </c>
      <c r="I3660" s="18" t="n"/>
      <c r="J3660" s="18" t="n"/>
      <c r="K3660" s="28">
        <f>IF($B3660="","",--TEXT($B3660,"yyyymm"))</f>
        <v/>
      </c>
      <c r="L3660" s="29">
        <f>IF($D3660="","",IFERROR(INDEX(类别属性,MATCH($D3660,类别表,0)),""))</f>
        <v/>
      </c>
      <c r="M3660" s="18" t="n"/>
      <c r="N3660" s="18" t="n"/>
      <c r="O3660" s="26" t="n"/>
      <c r="P3660" s="21">
        <f>IF($C3660="","",IF(ISNA(MATCH($C3660,账户表,0)),"※这个账户不在【基础资料】的账户档案里",IF($B3660="","※没填日期，这一笔不会进任何月份的报表",IF(AND($F3660&lt;&gt;"",$G3660&lt;&gt;""),"※收入和支出不能同时填",IF(AND(N($F3660)=0,N($G3660)=0),"※收入和支出都没填",IF(OR(N($F3660)&lt;0,N($G3660)&lt;0),"※金额不能填负数，方向反了就换一列填",IF($D3660="","※没填收支类别，分类报表会漏掉这一笔",IF(ISNA(MATCH($D3660,类别表,0)),"※收支类别不在【基础资料】的清单里",IF(AND($L3660="内部转账",$M3660=""),"△内部转账要在「对方账户」写上另一头",IF(AND($L3660="内部转账",$M3660=$C3660),"※对方账户跟本账户是同一个",IF(AND($L3660&lt;&gt;"内部转账",$M3660&lt;&gt;""),"△填了对方账户，但类别不是内部转账",IF($H3660&lt;0,"△这一笔之后该账户余额成负数了，核一下",""))))))))))))</f>
        <v/>
      </c>
    </row>
    <row r="3661">
      <c r="A3661" s="17">
        <f>IF($C3661="","",COUNTA($C$5:$C3661))</f>
        <v/>
      </c>
      <c r="B3661" s="20" t="n"/>
      <c r="C3661" s="18" t="n"/>
      <c r="D3661" s="18" t="n"/>
      <c r="E3661" s="26" t="n"/>
      <c r="F3661" s="19" t="n"/>
      <c r="G3661" s="19" t="n"/>
      <c r="H3661" s="27">
        <f>IF($C3661="","",ROUND(SUMIF(账户表,$C3661,账户期初)+SUMIFS($F$5:F3661,$C$5:C3661,$C3661)-SUMIFS($G$5:G3661,$C$5:C3661,$C3661),2))</f>
        <v/>
      </c>
      <c r="I3661" s="18" t="n"/>
      <c r="J3661" s="18" t="n"/>
      <c r="K3661" s="28">
        <f>IF($B3661="","",--TEXT($B3661,"yyyymm"))</f>
        <v/>
      </c>
      <c r="L3661" s="29">
        <f>IF($D3661="","",IFERROR(INDEX(类别属性,MATCH($D3661,类别表,0)),""))</f>
        <v/>
      </c>
      <c r="M3661" s="18" t="n"/>
      <c r="N3661" s="18" t="n"/>
      <c r="O3661" s="26" t="n"/>
      <c r="P3661" s="21">
        <f>IF($C3661="","",IF(ISNA(MATCH($C3661,账户表,0)),"※这个账户不在【基础资料】的账户档案里",IF($B3661="","※没填日期，这一笔不会进任何月份的报表",IF(AND($F3661&lt;&gt;"",$G3661&lt;&gt;""),"※收入和支出不能同时填",IF(AND(N($F3661)=0,N($G3661)=0),"※收入和支出都没填",IF(OR(N($F3661)&lt;0,N($G3661)&lt;0),"※金额不能填负数，方向反了就换一列填",IF($D3661="","※没填收支类别，分类报表会漏掉这一笔",IF(ISNA(MATCH($D3661,类别表,0)),"※收支类别不在【基础资料】的清单里",IF(AND($L3661="内部转账",$M3661=""),"△内部转账要在「对方账户」写上另一头",IF(AND($L3661="内部转账",$M3661=$C3661),"※对方账户跟本账户是同一个",IF(AND($L3661&lt;&gt;"内部转账",$M3661&lt;&gt;""),"△填了对方账户，但类别不是内部转账",IF($H3661&lt;0,"△这一笔之后该账户余额成负数了，核一下",""))))))))))))</f>
        <v/>
      </c>
    </row>
    <row r="3662">
      <c r="A3662" s="17">
        <f>IF($C3662="","",COUNTA($C$5:$C3662))</f>
        <v/>
      </c>
      <c r="B3662" s="20" t="n"/>
      <c r="C3662" s="18" t="n"/>
      <c r="D3662" s="18" t="n"/>
      <c r="E3662" s="26" t="n"/>
      <c r="F3662" s="19" t="n"/>
      <c r="G3662" s="19" t="n"/>
      <c r="H3662" s="27">
        <f>IF($C3662="","",ROUND(SUMIF(账户表,$C3662,账户期初)+SUMIFS($F$5:F3662,$C$5:C3662,$C3662)-SUMIFS($G$5:G3662,$C$5:C3662,$C3662),2))</f>
        <v/>
      </c>
      <c r="I3662" s="18" t="n"/>
      <c r="J3662" s="18" t="n"/>
      <c r="K3662" s="28">
        <f>IF($B3662="","",--TEXT($B3662,"yyyymm"))</f>
        <v/>
      </c>
      <c r="L3662" s="29">
        <f>IF($D3662="","",IFERROR(INDEX(类别属性,MATCH($D3662,类别表,0)),""))</f>
        <v/>
      </c>
      <c r="M3662" s="18" t="n"/>
      <c r="N3662" s="18" t="n"/>
      <c r="O3662" s="26" t="n"/>
      <c r="P3662" s="21">
        <f>IF($C3662="","",IF(ISNA(MATCH($C3662,账户表,0)),"※这个账户不在【基础资料】的账户档案里",IF($B3662="","※没填日期，这一笔不会进任何月份的报表",IF(AND($F3662&lt;&gt;"",$G3662&lt;&gt;""),"※收入和支出不能同时填",IF(AND(N($F3662)=0,N($G3662)=0),"※收入和支出都没填",IF(OR(N($F3662)&lt;0,N($G3662)&lt;0),"※金额不能填负数，方向反了就换一列填",IF($D3662="","※没填收支类别，分类报表会漏掉这一笔",IF(ISNA(MATCH($D3662,类别表,0)),"※收支类别不在【基础资料】的清单里",IF(AND($L3662="内部转账",$M3662=""),"△内部转账要在「对方账户」写上另一头",IF(AND($L3662="内部转账",$M3662=$C3662),"※对方账户跟本账户是同一个",IF(AND($L3662&lt;&gt;"内部转账",$M3662&lt;&gt;""),"△填了对方账户，但类别不是内部转账",IF($H3662&lt;0,"△这一笔之后该账户余额成负数了，核一下",""))))))))))))</f>
        <v/>
      </c>
    </row>
    <row r="3663">
      <c r="A3663" s="17">
        <f>IF($C3663="","",COUNTA($C$5:$C3663))</f>
        <v/>
      </c>
      <c r="B3663" s="20" t="n"/>
      <c r="C3663" s="18" t="n"/>
      <c r="D3663" s="18" t="n"/>
      <c r="E3663" s="26" t="n"/>
      <c r="F3663" s="19" t="n"/>
      <c r="G3663" s="19" t="n"/>
      <c r="H3663" s="27">
        <f>IF($C3663="","",ROUND(SUMIF(账户表,$C3663,账户期初)+SUMIFS($F$5:F3663,$C$5:C3663,$C3663)-SUMIFS($G$5:G3663,$C$5:C3663,$C3663),2))</f>
        <v/>
      </c>
      <c r="I3663" s="18" t="n"/>
      <c r="J3663" s="18" t="n"/>
      <c r="K3663" s="28">
        <f>IF($B3663="","",--TEXT($B3663,"yyyymm"))</f>
        <v/>
      </c>
      <c r="L3663" s="29">
        <f>IF($D3663="","",IFERROR(INDEX(类别属性,MATCH($D3663,类别表,0)),""))</f>
        <v/>
      </c>
      <c r="M3663" s="18" t="n"/>
      <c r="N3663" s="18" t="n"/>
      <c r="O3663" s="26" t="n"/>
      <c r="P3663" s="21">
        <f>IF($C3663="","",IF(ISNA(MATCH($C3663,账户表,0)),"※这个账户不在【基础资料】的账户档案里",IF($B3663="","※没填日期，这一笔不会进任何月份的报表",IF(AND($F3663&lt;&gt;"",$G3663&lt;&gt;""),"※收入和支出不能同时填",IF(AND(N($F3663)=0,N($G3663)=0),"※收入和支出都没填",IF(OR(N($F3663)&lt;0,N($G3663)&lt;0),"※金额不能填负数，方向反了就换一列填",IF($D3663="","※没填收支类别，分类报表会漏掉这一笔",IF(ISNA(MATCH($D3663,类别表,0)),"※收支类别不在【基础资料】的清单里",IF(AND($L3663="内部转账",$M3663=""),"△内部转账要在「对方账户」写上另一头",IF(AND($L3663="内部转账",$M3663=$C3663),"※对方账户跟本账户是同一个",IF(AND($L3663&lt;&gt;"内部转账",$M3663&lt;&gt;""),"△填了对方账户，但类别不是内部转账",IF($H3663&lt;0,"△这一笔之后该账户余额成负数了，核一下",""))))))))))))</f>
        <v/>
      </c>
    </row>
    <row r="3664">
      <c r="A3664" s="17">
        <f>IF($C3664="","",COUNTA($C$5:$C3664))</f>
        <v/>
      </c>
      <c r="B3664" s="20" t="n"/>
      <c r="C3664" s="18" t="n"/>
      <c r="D3664" s="18" t="n"/>
      <c r="E3664" s="26" t="n"/>
      <c r="F3664" s="19" t="n"/>
      <c r="G3664" s="19" t="n"/>
      <c r="H3664" s="27">
        <f>IF($C3664="","",ROUND(SUMIF(账户表,$C3664,账户期初)+SUMIFS($F$5:F3664,$C$5:C3664,$C3664)-SUMIFS($G$5:G3664,$C$5:C3664,$C3664),2))</f>
        <v/>
      </c>
      <c r="I3664" s="18" t="n"/>
      <c r="J3664" s="18" t="n"/>
      <c r="K3664" s="28">
        <f>IF($B3664="","",--TEXT($B3664,"yyyymm"))</f>
        <v/>
      </c>
      <c r="L3664" s="29">
        <f>IF($D3664="","",IFERROR(INDEX(类别属性,MATCH($D3664,类别表,0)),""))</f>
        <v/>
      </c>
      <c r="M3664" s="18" t="n"/>
      <c r="N3664" s="18" t="n"/>
      <c r="O3664" s="26" t="n"/>
      <c r="P3664" s="21">
        <f>IF($C3664="","",IF(ISNA(MATCH($C3664,账户表,0)),"※这个账户不在【基础资料】的账户档案里",IF($B3664="","※没填日期，这一笔不会进任何月份的报表",IF(AND($F3664&lt;&gt;"",$G3664&lt;&gt;""),"※收入和支出不能同时填",IF(AND(N($F3664)=0,N($G3664)=0),"※收入和支出都没填",IF(OR(N($F3664)&lt;0,N($G3664)&lt;0),"※金额不能填负数，方向反了就换一列填",IF($D3664="","※没填收支类别，分类报表会漏掉这一笔",IF(ISNA(MATCH($D3664,类别表,0)),"※收支类别不在【基础资料】的清单里",IF(AND($L3664="内部转账",$M3664=""),"△内部转账要在「对方账户」写上另一头",IF(AND($L3664="内部转账",$M3664=$C3664),"※对方账户跟本账户是同一个",IF(AND($L3664&lt;&gt;"内部转账",$M3664&lt;&gt;""),"△填了对方账户，但类别不是内部转账",IF($H3664&lt;0,"△这一笔之后该账户余额成负数了，核一下",""))))))))))))</f>
        <v/>
      </c>
    </row>
    <row r="3665">
      <c r="A3665" s="17">
        <f>IF($C3665="","",COUNTA($C$5:$C3665))</f>
        <v/>
      </c>
      <c r="B3665" s="20" t="n"/>
      <c r="C3665" s="18" t="n"/>
      <c r="D3665" s="18" t="n"/>
      <c r="E3665" s="26" t="n"/>
      <c r="F3665" s="19" t="n"/>
      <c r="G3665" s="19" t="n"/>
      <c r="H3665" s="27">
        <f>IF($C3665="","",ROUND(SUMIF(账户表,$C3665,账户期初)+SUMIFS($F$5:F3665,$C$5:C3665,$C3665)-SUMIFS($G$5:G3665,$C$5:C3665,$C3665),2))</f>
        <v/>
      </c>
      <c r="I3665" s="18" t="n"/>
      <c r="J3665" s="18" t="n"/>
      <c r="K3665" s="28">
        <f>IF($B3665="","",--TEXT($B3665,"yyyymm"))</f>
        <v/>
      </c>
      <c r="L3665" s="29">
        <f>IF($D3665="","",IFERROR(INDEX(类别属性,MATCH($D3665,类别表,0)),""))</f>
        <v/>
      </c>
      <c r="M3665" s="18" t="n"/>
      <c r="N3665" s="18" t="n"/>
      <c r="O3665" s="26" t="n"/>
      <c r="P3665" s="21">
        <f>IF($C3665="","",IF(ISNA(MATCH($C3665,账户表,0)),"※这个账户不在【基础资料】的账户档案里",IF($B3665="","※没填日期，这一笔不会进任何月份的报表",IF(AND($F3665&lt;&gt;"",$G3665&lt;&gt;""),"※收入和支出不能同时填",IF(AND(N($F3665)=0,N($G3665)=0),"※收入和支出都没填",IF(OR(N($F3665)&lt;0,N($G3665)&lt;0),"※金额不能填负数，方向反了就换一列填",IF($D3665="","※没填收支类别，分类报表会漏掉这一笔",IF(ISNA(MATCH($D3665,类别表,0)),"※收支类别不在【基础资料】的清单里",IF(AND($L3665="内部转账",$M3665=""),"△内部转账要在「对方账户」写上另一头",IF(AND($L3665="内部转账",$M3665=$C3665),"※对方账户跟本账户是同一个",IF(AND($L3665&lt;&gt;"内部转账",$M3665&lt;&gt;""),"△填了对方账户，但类别不是内部转账",IF($H3665&lt;0,"△这一笔之后该账户余额成负数了，核一下",""))))))))))))</f>
        <v/>
      </c>
    </row>
    <row r="3666">
      <c r="A3666" s="17">
        <f>IF($C3666="","",COUNTA($C$5:$C3666))</f>
        <v/>
      </c>
      <c r="B3666" s="20" t="n"/>
      <c r="C3666" s="18" t="n"/>
      <c r="D3666" s="18" t="n"/>
      <c r="E3666" s="26" t="n"/>
      <c r="F3666" s="19" t="n"/>
      <c r="G3666" s="19" t="n"/>
      <c r="H3666" s="27">
        <f>IF($C3666="","",ROUND(SUMIF(账户表,$C3666,账户期初)+SUMIFS($F$5:F3666,$C$5:C3666,$C3666)-SUMIFS($G$5:G3666,$C$5:C3666,$C3666),2))</f>
        <v/>
      </c>
      <c r="I3666" s="18" t="n"/>
      <c r="J3666" s="18" t="n"/>
      <c r="K3666" s="28">
        <f>IF($B3666="","",--TEXT($B3666,"yyyymm"))</f>
        <v/>
      </c>
      <c r="L3666" s="29">
        <f>IF($D3666="","",IFERROR(INDEX(类别属性,MATCH($D3666,类别表,0)),""))</f>
        <v/>
      </c>
      <c r="M3666" s="18" t="n"/>
      <c r="N3666" s="18" t="n"/>
      <c r="O3666" s="26" t="n"/>
      <c r="P3666" s="21">
        <f>IF($C3666="","",IF(ISNA(MATCH($C3666,账户表,0)),"※这个账户不在【基础资料】的账户档案里",IF($B3666="","※没填日期，这一笔不会进任何月份的报表",IF(AND($F3666&lt;&gt;"",$G3666&lt;&gt;""),"※收入和支出不能同时填",IF(AND(N($F3666)=0,N($G3666)=0),"※收入和支出都没填",IF(OR(N($F3666)&lt;0,N($G3666)&lt;0),"※金额不能填负数，方向反了就换一列填",IF($D3666="","※没填收支类别，分类报表会漏掉这一笔",IF(ISNA(MATCH($D3666,类别表,0)),"※收支类别不在【基础资料】的清单里",IF(AND($L3666="内部转账",$M3666=""),"△内部转账要在「对方账户」写上另一头",IF(AND($L3666="内部转账",$M3666=$C3666),"※对方账户跟本账户是同一个",IF(AND($L3666&lt;&gt;"内部转账",$M3666&lt;&gt;""),"△填了对方账户，但类别不是内部转账",IF($H3666&lt;0,"△这一笔之后该账户余额成负数了，核一下",""))))))))))))</f>
        <v/>
      </c>
    </row>
    <row r="3667">
      <c r="A3667" s="17">
        <f>IF($C3667="","",COUNTA($C$5:$C3667))</f>
        <v/>
      </c>
      <c r="B3667" s="20" t="n"/>
      <c r="C3667" s="18" t="n"/>
      <c r="D3667" s="18" t="n"/>
      <c r="E3667" s="26" t="n"/>
      <c r="F3667" s="19" t="n"/>
      <c r="G3667" s="19" t="n"/>
      <c r="H3667" s="27">
        <f>IF($C3667="","",ROUND(SUMIF(账户表,$C3667,账户期初)+SUMIFS($F$5:F3667,$C$5:C3667,$C3667)-SUMIFS($G$5:G3667,$C$5:C3667,$C3667),2))</f>
        <v/>
      </c>
      <c r="I3667" s="18" t="n"/>
      <c r="J3667" s="18" t="n"/>
      <c r="K3667" s="28">
        <f>IF($B3667="","",--TEXT($B3667,"yyyymm"))</f>
        <v/>
      </c>
      <c r="L3667" s="29">
        <f>IF($D3667="","",IFERROR(INDEX(类别属性,MATCH($D3667,类别表,0)),""))</f>
        <v/>
      </c>
      <c r="M3667" s="18" t="n"/>
      <c r="N3667" s="18" t="n"/>
      <c r="O3667" s="26" t="n"/>
      <c r="P3667" s="21">
        <f>IF($C3667="","",IF(ISNA(MATCH($C3667,账户表,0)),"※这个账户不在【基础资料】的账户档案里",IF($B3667="","※没填日期，这一笔不会进任何月份的报表",IF(AND($F3667&lt;&gt;"",$G3667&lt;&gt;""),"※收入和支出不能同时填",IF(AND(N($F3667)=0,N($G3667)=0),"※收入和支出都没填",IF(OR(N($F3667)&lt;0,N($G3667)&lt;0),"※金额不能填负数，方向反了就换一列填",IF($D3667="","※没填收支类别，分类报表会漏掉这一笔",IF(ISNA(MATCH($D3667,类别表,0)),"※收支类别不在【基础资料】的清单里",IF(AND($L3667="内部转账",$M3667=""),"△内部转账要在「对方账户」写上另一头",IF(AND($L3667="内部转账",$M3667=$C3667),"※对方账户跟本账户是同一个",IF(AND($L3667&lt;&gt;"内部转账",$M3667&lt;&gt;""),"△填了对方账户，但类别不是内部转账",IF($H3667&lt;0,"△这一笔之后该账户余额成负数了，核一下",""))))))))))))</f>
        <v/>
      </c>
    </row>
    <row r="3668">
      <c r="A3668" s="17">
        <f>IF($C3668="","",COUNTA($C$5:$C3668))</f>
        <v/>
      </c>
      <c r="B3668" s="20" t="n"/>
      <c r="C3668" s="18" t="n"/>
      <c r="D3668" s="18" t="n"/>
      <c r="E3668" s="26" t="n"/>
      <c r="F3668" s="19" t="n"/>
      <c r="G3668" s="19" t="n"/>
      <c r="H3668" s="27">
        <f>IF($C3668="","",ROUND(SUMIF(账户表,$C3668,账户期初)+SUMIFS($F$5:F3668,$C$5:C3668,$C3668)-SUMIFS($G$5:G3668,$C$5:C3668,$C3668),2))</f>
        <v/>
      </c>
      <c r="I3668" s="18" t="n"/>
      <c r="J3668" s="18" t="n"/>
      <c r="K3668" s="28">
        <f>IF($B3668="","",--TEXT($B3668,"yyyymm"))</f>
        <v/>
      </c>
      <c r="L3668" s="29">
        <f>IF($D3668="","",IFERROR(INDEX(类别属性,MATCH($D3668,类别表,0)),""))</f>
        <v/>
      </c>
      <c r="M3668" s="18" t="n"/>
      <c r="N3668" s="18" t="n"/>
      <c r="O3668" s="26" t="n"/>
      <c r="P3668" s="21">
        <f>IF($C3668="","",IF(ISNA(MATCH($C3668,账户表,0)),"※这个账户不在【基础资料】的账户档案里",IF($B3668="","※没填日期，这一笔不会进任何月份的报表",IF(AND($F3668&lt;&gt;"",$G3668&lt;&gt;""),"※收入和支出不能同时填",IF(AND(N($F3668)=0,N($G3668)=0),"※收入和支出都没填",IF(OR(N($F3668)&lt;0,N($G3668)&lt;0),"※金额不能填负数，方向反了就换一列填",IF($D3668="","※没填收支类别，分类报表会漏掉这一笔",IF(ISNA(MATCH($D3668,类别表,0)),"※收支类别不在【基础资料】的清单里",IF(AND($L3668="内部转账",$M3668=""),"△内部转账要在「对方账户」写上另一头",IF(AND($L3668="内部转账",$M3668=$C3668),"※对方账户跟本账户是同一个",IF(AND($L3668&lt;&gt;"内部转账",$M3668&lt;&gt;""),"△填了对方账户，但类别不是内部转账",IF($H3668&lt;0,"△这一笔之后该账户余额成负数了，核一下",""))))))))))))</f>
        <v/>
      </c>
    </row>
    <row r="3669">
      <c r="A3669" s="17">
        <f>IF($C3669="","",COUNTA($C$5:$C3669))</f>
        <v/>
      </c>
      <c r="B3669" s="20" t="n"/>
      <c r="C3669" s="18" t="n"/>
      <c r="D3669" s="18" t="n"/>
      <c r="E3669" s="26" t="n"/>
      <c r="F3669" s="19" t="n"/>
      <c r="G3669" s="19" t="n"/>
      <c r="H3669" s="27">
        <f>IF($C3669="","",ROUND(SUMIF(账户表,$C3669,账户期初)+SUMIFS($F$5:F3669,$C$5:C3669,$C3669)-SUMIFS($G$5:G3669,$C$5:C3669,$C3669),2))</f>
        <v/>
      </c>
      <c r="I3669" s="18" t="n"/>
      <c r="J3669" s="18" t="n"/>
      <c r="K3669" s="28">
        <f>IF($B3669="","",--TEXT($B3669,"yyyymm"))</f>
        <v/>
      </c>
      <c r="L3669" s="29">
        <f>IF($D3669="","",IFERROR(INDEX(类别属性,MATCH($D3669,类别表,0)),""))</f>
        <v/>
      </c>
      <c r="M3669" s="18" t="n"/>
      <c r="N3669" s="18" t="n"/>
      <c r="O3669" s="26" t="n"/>
      <c r="P3669" s="21">
        <f>IF($C3669="","",IF(ISNA(MATCH($C3669,账户表,0)),"※这个账户不在【基础资料】的账户档案里",IF($B3669="","※没填日期，这一笔不会进任何月份的报表",IF(AND($F3669&lt;&gt;"",$G3669&lt;&gt;""),"※收入和支出不能同时填",IF(AND(N($F3669)=0,N($G3669)=0),"※收入和支出都没填",IF(OR(N($F3669)&lt;0,N($G3669)&lt;0),"※金额不能填负数，方向反了就换一列填",IF($D3669="","※没填收支类别，分类报表会漏掉这一笔",IF(ISNA(MATCH($D3669,类别表,0)),"※收支类别不在【基础资料】的清单里",IF(AND($L3669="内部转账",$M3669=""),"△内部转账要在「对方账户」写上另一头",IF(AND($L3669="内部转账",$M3669=$C3669),"※对方账户跟本账户是同一个",IF(AND($L3669&lt;&gt;"内部转账",$M3669&lt;&gt;""),"△填了对方账户，但类别不是内部转账",IF($H3669&lt;0,"△这一笔之后该账户余额成负数了，核一下",""))))))))))))</f>
        <v/>
      </c>
    </row>
    <row r="3670">
      <c r="A3670" s="17">
        <f>IF($C3670="","",COUNTA($C$5:$C3670))</f>
        <v/>
      </c>
      <c r="B3670" s="20" t="n"/>
      <c r="C3670" s="18" t="n"/>
      <c r="D3670" s="18" t="n"/>
      <c r="E3670" s="26" t="n"/>
      <c r="F3670" s="19" t="n"/>
      <c r="G3670" s="19" t="n"/>
      <c r="H3670" s="27">
        <f>IF($C3670="","",ROUND(SUMIF(账户表,$C3670,账户期初)+SUMIFS($F$5:F3670,$C$5:C3670,$C3670)-SUMIFS($G$5:G3670,$C$5:C3670,$C3670),2))</f>
        <v/>
      </c>
      <c r="I3670" s="18" t="n"/>
      <c r="J3670" s="18" t="n"/>
      <c r="K3670" s="28">
        <f>IF($B3670="","",--TEXT($B3670,"yyyymm"))</f>
        <v/>
      </c>
      <c r="L3670" s="29">
        <f>IF($D3670="","",IFERROR(INDEX(类别属性,MATCH($D3670,类别表,0)),""))</f>
        <v/>
      </c>
      <c r="M3670" s="18" t="n"/>
      <c r="N3670" s="18" t="n"/>
      <c r="O3670" s="26" t="n"/>
      <c r="P3670" s="21">
        <f>IF($C3670="","",IF(ISNA(MATCH($C3670,账户表,0)),"※这个账户不在【基础资料】的账户档案里",IF($B3670="","※没填日期，这一笔不会进任何月份的报表",IF(AND($F3670&lt;&gt;"",$G3670&lt;&gt;""),"※收入和支出不能同时填",IF(AND(N($F3670)=0,N($G3670)=0),"※收入和支出都没填",IF(OR(N($F3670)&lt;0,N($G3670)&lt;0),"※金额不能填负数，方向反了就换一列填",IF($D3670="","※没填收支类别，分类报表会漏掉这一笔",IF(ISNA(MATCH($D3670,类别表,0)),"※收支类别不在【基础资料】的清单里",IF(AND($L3670="内部转账",$M3670=""),"△内部转账要在「对方账户」写上另一头",IF(AND($L3670="内部转账",$M3670=$C3670),"※对方账户跟本账户是同一个",IF(AND($L3670&lt;&gt;"内部转账",$M3670&lt;&gt;""),"△填了对方账户，但类别不是内部转账",IF($H3670&lt;0,"△这一笔之后该账户余额成负数了，核一下",""))))))))))))</f>
        <v/>
      </c>
    </row>
    <row r="3671">
      <c r="A3671" s="17">
        <f>IF($C3671="","",COUNTA($C$5:$C3671))</f>
        <v/>
      </c>
      <c r="B3671" s="20" t="n"/>
      <c r="C3671" s="18" t="n"/>
      <c r="D3671" s="18" t="n"/>
      <c r="E3671" s="26" t="n"/>
      <c r="F3671" s="19" t="n"/>
      <c r="G3671" s="19" t="n"/>
      <c r="H3671" s="27">
        <f>IF($C3671="","",ROUND(SUMIF(账户表,$C3671,账户期初)+SUMIFS($F$5:F3671,$C$5:C3671,$C3671)-SUMIFS($G$5:G3671,$C$5:C3671,$C3671),2))</f>
        <v/>
      </c>
      <c r="I3671" s="18" t="n"/>
      <c r="J3671" s="18" t="n"/>
      <c r="K3671" s="28">
        <f>IF($B3671="","",--TEXT($B3671,"yyyymm"))</f>
        <v/>
      </c>
      <c r="L3671" s="29">
        <f>IF($D3671="","",IFERROR(INDEX(类别属性,MATCH($D3671,类别表,0)),""))</f>
        <v/>
      </c>
      <c r="M3671" s="18" t="n"/>
      <c r="N3671" s="18" t="n"/>
      <c r="O3671" s="26" t="n"/>
      <c r="P3671" s="21">
        <f>IF($C3671="","",IF(ISNA(MATCH($C3671,账户表,0)),"※这个账户不在【基础资料】的账户档案里",IF($B3671="","※没填日期，这一笔不会进任何月份的报表",IF(AND($F3671&lt;&gt;"",$G3671&lt;&gt;""),"※收入和支出不能同时填",IF(AND(N($F3671)=0,N($G3671)=0),"※收入和支出都没填",IF(OR(N($F3671)&lt;0,N($G3671)&lt;0),"※金额不能填负数，方向反了就换一列填",IF($D3671="","※没填收支类别，分类报表会漏掉这一笔",IF(ISNA(MATCH($D3671,类别表,0)),"※收支类别不在【基础资料】的清单里",IF(AND($L3671="内部转账",$M3671=""),"△内部转账要在「对方账户」写上另一头",IF(AND($L3671="内部转账",$M3671=$C3671),"※对方账户跟本账户是同一个",IF(AND($L3671&lt;&gt;"内部转账",$M3671&lt;&gt;""),"△填了对方账户，但类别不是内部转账",IF($H3671&lt;0,"△这一笔之后该账户余额成负数了，核一下",""))))))))))))</f>
        <v/>
      </c>
    </row>
    <row r="3672">
      <c r="A3672" s="17">
        <f>IF($C3672="","",COUNTA($C$5:$C3672))</f>
        <v/>
      </c>
      <c r="B3672" s="20" t="n"/>
      <c r="C3672" s="18" t="n"/>
      <c r="D3672" s="18" t="n"/>
      <c r="E3672" s="26" t="n"/>
      <c r="F3672" s="19" t="n"/>
      <c r="G3672" s="19" t="n"/>
      <c r="H3672" s="27">
        <f>IF($C3672="","",ROUND(SUMIF(账户表,$C3672,账户期初)+SUMIFS($F$5:F3672,$C$5:C3672,$C3672)-SUMIFS($G$5:G3672,$C$5:C3672,$C3672),2))</f>
        <v/>
      </c>
      <c r="I3672" s="18" t="n"/>
      <c r="J3672" s="18" t="n"/>
      <c r="K3672" s="28">
        <f>IF($B3672="","",--TEXT($B3672,"yyyymm"))</f>
        <v/>
      </c>
      <c r="L3672" s="29">
        <f>IF($D3672="","",IFERROR(INDEX(类别属性,MATCH($D3672,类别表,0)),""))</f>
        <v/>
      </c>
      <c r="M3672" s="18" t="n"/>
      <c r="N3672" s="18" t="n"/>
      <c r="O3672" s="26" t="n"/>
      <c r="P3672" s="21">
        <f>IF($C3672="","",IF(ISNA(MATCH($C3672,账户表,0)),"※这个账户不在【基础资料】的账户档案里",IF($B3672="","※没填日期，这一笔不会进任何月份的报表",IF(AND($F3672&lt;&gt;"",$G3672&lt;&gt;""),"※收入和支出不能同时填",IF(AND(N($F3672)=0,N($G3672)=0),"※收入和支出都没填",IF(OR(N($F3672)&lt;0,N($G3672)&lt;0),"※金额不能填负数，方向反了就换一列填",IF($D3672="","※没填收支类别，分类报表会漏掉这一笔",IF(ISNA(MATCH($D3672,类别表,0)),"※收支类别不在【基础资料】的清单里",IF(AND($L3672="内部转账",$M3672=""),"△内部转账要在「对方账户」写上另一头",IF(AND($L3672="内部转账",$M3672=$C3672),"※对方账户跟本账户是同一个",IF(AND($L3672&lt;&gt;"内部转账",$M3672&lt;&gt;""),"△填了对方账户，但类别不是内部转账",IF($H3672&lt;0,"△这一笔之后该账户余额成负数了，核一下",""))))))))))))</f>
        <v/>
      </c>
    </row>
    <row r="3673">
      <c r="A3673" s="17">
        <f>IF($C3673="","",COUNTA($C$5:$C3673))</f>
        <v/>
      </c>
      <c r="B3673" s="20" t="n"/>
      <c r="C3673" s="18" t="n"/>
      <c r="D3673" s="18" t="n"/>
      <c r="E3673" s="26" t="n"/>
      <c r="F3673" s="19" t="n"/>
      <c r="G3673" s="19" t="n"/>
      <c r="H3673" s="27">
        <f>IF($C3673="","",ROUND(SUMIF(账户表,$C3673,账户期初)+SUMIFS($F$5:F3673,$C$5:C3673,$C3673)-SUMIFS($G$5:G3673,$C$5:C3673,$C3673),2))</f>
        <v/>
      </c>
      <c r="I3673" s="18" t="n"/>
      <c r="J3673" s="18" t="n"/>
      <c r="K3673" s="28">
        <f>IF($B3673="","",--TEXT($B3673,"yyyymm"))</f>
        <v/>
      </c>
      <c r="L3673" s="29">
        <f>IF($D3673="","",IFERROR(INDEX(类别属性,MATCH($D3673,类别表,0)),""))</f>
        <v/>
      </c>
      <c r="M3673" s="18" t="n"/>
      <c r="N3673" s="18" t="n"/>
      <c r="O3673" s="26" t="n"/>
      <c r="P3673" s="21">
        <f>IF($C3673="","",IF(ISNA(MATCH($C3673,账户表,0)),"※这个账户不在【基础资料】的账户档案里",IF($B3673="","※没填日期，这一笔不会进任何月份的报表",IF(AND($F3673&lt;&gt;"",$G3673&lt;&gt;""),"※收入和支出不能同时填",IF(AND(N($F3673)=0,N($G3673)=0),"※收入和支出都没填",IF(OR(N($F3673)&lt;0,N($G3673)&lt;0),"※金额不能填负数，方向反了就换一列填",IF($D3673="","※没填收支类别，分类报表会漏掉这一笔",IF(ISNA(MATCH($D3673,类别表,0)),"※收支类别不在【基础资料】的清单里",IF(AND($L3673="内部转账",$M3673=""),"△内部转账要在「对方账户」写上另一头",IF(AND($L3673="内部转账",$M3673=$C3673),"※对方账户跟本账户是同一个",IF(AND($L3673&lt;&gt;"内部转账",$M3673&lt;&gt;""),"△填了对方账户，但类别不是内部转账",IF($H3673&lt;0,"△这一笔之后该账户余额成负数了，核一下",""))))))))))))</f>
        <v/>
      </c>
    </row>
    <row r="3674">
      <c r="A3674" s="17">
        <f>IF($C3674="","",COUNTA($C$5:$C3674))</f>
        <v/>
      </c>
      <c r="B3674" s="20" t="n"/>
      <c r="C3674" s="18" t="n"/>
      <c r="D3674" s="18" t="n"/>
      <c r="E3674" s="26" t="n"/>
      <c r="F3674" s="19" t="n"/>
      <c r="G3674" s="19" t="n"/>
      <c r="H3674" s="27">
        <f>IF($C3674="","",ROUND(SUMIF(账户表,$C3674,账户期初)+SUMIFS($F$5:F3674,$C$5:C3674,$C3674)-SUMIFS($G$5:G3674,$C$5:C3674,$C3674),2))</f>
        <v/>
      </c>
      <c r="I3674" s="18" t="n"/>
      <c r="J3674" s="18" t="n"/>
      <c r="K3674" s="28">
        <f>IF($B3674="","",--TEXT($B3674,"yyyymm"))</f>
        <v/>
      </c>
      <c r="L3674" s="29">
        <f>IF($D3674="","",IFERROR(INDEX(类别属性,MATCH($D3674,类别表,0)),""))</f>
        <v/>
      </c>
      <c r="M3674" s="18" t="n"/>
      <c r="N3674" s="18" t="n"/>
      <c r="O3674" s="26" t="n"/>
      <c r="P3674" s="21">
        <f>IF($C3674="","",IF(ISNA(MATCH($C3674,账户表,0)),"※这个账户不在【基础资料】的账户档案里",IF($B3674="","※没填日期，这一笔不会进任何月份的报表",IF(AND($F3674&lt;&gt;"",$G3674&lt;&gt;""),"※收入和支出不能同时填",IF(AND(N($F3674)=0,N($G3674)=0),"※收入和支出都没填",IF(OR(N($F3674)&lt;0,N($G3674)&lt;0),"※金额不能填负数，方向反了就换一列填",IF($D3674="","※没填收支类别，分类报表会漏掉这一笔",IF(ISNA(MATCH($D3674,类别表,0)),"※收支类别不在【基础资料】的清单里",IF(AND($L3674="内部转账",$M3674=""),"△内部转账要在「对方账户」写上另一头",IF(AND($L3674="内部转账",$M3674=$C3674),"※对方账户跟本账户是同一个",IF(AND($L3674&lt;&gt;"内部转账",$M3674&lt;&gt;""),"△填了对方账户，但类别不是内部转账",IF($H3674&lt;0,"△这一笔之后该账户余额成负数了，核一下",""))))))))))))</f>
        <v/>
      </c>
    </row>
    <row r="3675">
      <c r="A3675" s="17">
        <f>IF($C3675="","",COUNTA($C$5:$C3675))</f>
        <v/>
      </c>
      <c r="B3675" s="20" t="n"/>
      <c r="C3675" s="18" t="n"/>
      <c r="D3675" s="18" t="n"/>
      <c r="E3675" s="26" t="n"/>
      <c r="F3675" s="19" t="n"/>
      <c r="G3675" s="19" t="n"/>
      <c r="H3675" s="27">
        <f>IF($C3675="","",ROUND(SUMIF(账户表,$C3675,账户期初)+SUMIFS($F$5:F3675,$C$5:C3675,$C3675)-SUMIFS($G$5:G3675,$C$5:C3675,$C3675),2))</f>
        <v/>
      </c>
      <c r="I3675" s="18" t="n"/>
      <c r="J3675" s="18" t="n"/>
      <c r="K3675" s="28">
        <f>IF($B3675="","",--TEXT($B3675,"yyyymm"))</f>
        <v/>
      </c>
      <c r="L3675" s="29">
        <f>IF($D3675="","",IFERROR(INDEX(类别属性,MATCH($D3675,类别表,0)),""))</f>
        <v/>
      </c>
      <c r="M3675" s="18" t="n"/>
      <c r="N3675" s="18" t="n"/>
      <c r="O3675" s="26" t="n"/>
      <c r="P3675" s="21">
        <f>IF($C3675="","",IF(ISNA(MATCH($C3675,账户表,0)),"※这个账户不在【基础资料】的账户档案里",IF($B3675="","※没填日期，这一笔不会进任何月份的报表",IF(AND($F3675&lt;&gt;"",$G3675&lt;&gt;""),"※收入和支出不能同时填",IF(AND(N($F3675)=0,N($G3675)=0),"※收入和支出都没填",IF(OR(N($F3675)&lt;0,N($G3675)&lt;0),"※金额不能填负数，方向反了就换一列填",IF($D3675="","※没填收支类别，分类报表会漏掉这一笔",IF(ISNA(MATCH($D3675,类别表,0)),"※收支类别不在【基础资料】的清单里",IF(AND($L3675="内部转账",$M3675=""),"△内部转账要在「对方账户」写上另一头",IF(AND($L3675="内部转账",$M3675=$C3675),"※对方账户跟本账户是同一个",IF(AND($L3675&lt;&gt;"内部转账",$M3675&lt;&gt;""),"△填了对方账户，但类别不是内部转账",IF($H3675&lt;0,"△这一笔之后该账户余额成负数了，核一下",""))))))))))))</f>
        <v/>
      </c>
    </row>
    <row r="3676">
      <c r="A3676" s="17">
        <f>IF($C3676="","",COUNTA($C$5:$C3676))</f>
        <v/>
      </c>
      <c r="B3676" s="20" t="n"/>
      <c r="C3676" s="18" t="n"/>
      <c r="D3676" s="18" t="n"/>
      <c r="E3676" s="26" t="n"/>
      <c r="F3676" s="19" t="n"/>
      <c r="G3676" s="19" t="n"/>
      <c r="H3676" s="27">
        <f>IF($C3676="","",ROUND(SUMIF(账户表,$C3676,账户期初)+SUMIFS($F$5:F3676,$C$5:C3676,$C3676)-SUMIFS($G$5:G3676,$C$5:C3676,$C3676),2))</f>
        <v/>
      </c>
      <c r="I3676" s="18" t="n"/>
      <c r="J3676" s="18" t="n"/>
      <c r="K3676" s="28">
        <f>IF($B3676="","",--TEXT($B3676,"yyyymm"))</f>
        <v/>
      </c>
      <c r="L3676" s="29">
        <f>IF($D3676="","",IFERROR(INDEX(类别属性,MATCH($D3676,类别表,0)),""))</f>
        <v/>
      </c>
      <c r="M3676" s="18" t="n"/>
      <c r="N3676" s="18" t="n"/>
      <c r="O3676" s="26" t="n"/>
      <c r="P3676" s="21">
        <f>IF($C3676="","",IF(ISNA(MATCH($C3676,账户表,0)),"※这个账户不在【基础资料】的账户档案里",IF($B3676="","※没填日期，这一笔不会进任何月份的报表",IF(AND($F3676&lt;&gt;"",$G3676&lt;&gt;""),"※收入和支出不能同时填",IF(AND(N($F3676)=0,N($G3676)=0),"※收入和支出都没填",IF(OR(N($F3676)&lt;0,N($G3676)&lt;0),"※金额不能填负数，方向反了就换一列填",IF($D3676="","※没填收支类别，分类报表会漏掉这一笔",IF(ISNA(MATCH($D3676,类别表,0)),"※收支类别不在【基础资料】的清单里",IF(AND($L3676="内部转账",$M3676=""),"△内部转账要在「对方账户」写上另一头",IF(AND($L3676="内部转账",$M3676=$C3676),"※对方账户跟本账户是同一个",IF(AND($L3676&lt;&gt;"内部转账",$M3676&lt;&gt;""),"△填了对方账户，但类别不是内部转账",IF($H3676&lt;0,"△这一笔之后该账户余额成负数了，核一下",""))))))))))))</f>
        <v/>
      </c>
    </row>
    <row r="3677">
      <c r="A3677" s="17">
        <f>IF($C3677="","",COUNTA($C$5:$C3677))</f>
        <v/>
      </c>
      <c r="B3677" s="20" t="n"/>
      <c r="C3677" s="18" t="n"/>
      <c r="D3677" s="18" t="n"/>
      <c r="E3677" s="26" t="n"/>
      <c r="F3677" s="19" t="n"/>
      <c r="G3677" s="19" t="n"/>
      <c r="H3677" s="27">
        <f>IF($C3677="","",ROUND(SUMIF(账户表,$C3677,账户期初)+SUMIFS($F$5:F3677,$C$5:C3677,$C3677)-SUMIFS($G$5:G3677,$C$5:C3677,$C3677),2))</f>
        <v/>
      </c>
      <c r="I3677" s="18" t="n"/>
      <c r="J3677" s="18" t="n"/>
      <c r="K3677" s="28">
        <f>IF($B3677="","",--TEXT($B3677,"yyyymm"))</f>
        <v/>
      </c>
      <c r="L3677" s="29">
        <f>IF($D3677="","",IFERROR(INDEX(类别属性,MATCH($D3677,类别表,0)),""))</f>
        <v/>
      </c>
      <c r="M3677" s="18" t="n"/>
      <c r="N3677" s="18" t="n"/>
      <c r="O3677" s="26" t="n"/>
      <c r="P3677" s="21">
        <f>IF($C3677="","",IF(ISNA(MATCH($C3677,账户表,0)),"※这个账户不在【基础资料】的账户档案里",IF($B3677="","※没填日期，这一笔不会进任何月份的报表",IF(AND($F3677&lt;&gt;"",$G3677&lt;&gt;""),"※收入和支出不能同时填",IF(AND(N($F3677)=0,N($G3677)=0),"※收入和支出都没填",IF(OR(N($F3677)&lt;0,N($G3677)&lt;0),"※金额不能填负数，方向反了就换一列填",IF($D3677="","※没填收支类别，分类报表会漏掉这一笔",IF(ISNA(MATCH($D3677,类别表,0)),"※收支类别不在【基础资料】的清单里",IF(AND($L3677="内部转账",$M3677=""),"△内部转账要在「对方账户」写上另一头",IF(AND($L3677="内部转账",$M3677=$C3677),"※对方账户跟本账户是同一个",IF(AND($L3677&lt;&gt;"内部转账",$M3677&lt;&gt;""),"△填了对方账户，但类别不是内部转账",IF($H3677&lt;0,"△这一笔之后该账户余额成负数了，核一下",""))))))))))))</f>
        <v/>
      </c>
    </row>
    <row r="3678">
      <c r="A3678" s="17">
        <f>IF($C3678="","",COUNTA($C$5:$C3678))</f>
        <v/>
      </c>
      <c r="B3678" s="20" t="n"/>
      <c r="C3678" s="18" t="n"/>
      <c r="D3678" s="18" t="n"/>
      <c r="E3678" s="26" t="n"/>
      <c r="F3678" s="19" t="n"/>
      <c r="G3678" s="19" t="n"/>
      <c r="H3678" s="27">
        <f>IF($C3678="","",ROUND(SUMIF(账户表,$C3678,账户期初)+SUMIFS($F$5:F3678,$C$5:C3678,$C3678)-SUMIFS($G$5:G3678,$C$5:C3678,$C3678),2))</f>
        <v/>
      </c>
      <c r="I3678" s="18" t="n"/>
      <c r="J3678" s="18" t="n"/>
      <c r="K3678" s="28">
        <f>IF($B3678="","",--TEXT($B3678,"yyyymm"))</f>
        <v/>
      </c>
      <c r="L3678" s="29">
        <f>IF($D3678="","",IFERROR(INDEX(类别属性,MATCH($D3678,类别表,0)),""))</f>
        <v/>
      </c>
      <c r="M3678" s="18" t="n"/>
      <c r="N3678" s="18" t="n"/>
      <c r="O3678" s="26" t="n"/>
      <c r="P3678" s="21">
        <f>IF($C3678="","",IF(ISNA(MATCH($C3678,账户表,0)),"※这个账户不在【基础资料】的账户档案里",IF($B3678="","※没填日期，这一笔不会进任何月份的报表",IF(AND($F3678&lt;&gt;"",$G3678&lt;&gt;""),"※收入和支出不能同时填",IF(AND(N($F3678)=0,N($G3678)=0),"※收入和支出都没填",IF(OR(N($F3678)&lt;0,N($G3678)&lt;0),"※金额不能填负数，方向反了就换一列填",IF($D3678="","※没填收支类别，分类报表会漏掉这一笔",IF(ISNA(MATCH($D3678,类别表,0)),"※收支类别不在【基础资料】的清单里",IF(AND($L3678="内部转账",$M3678=""),"△内部转账要在「对方账户」写上另一头",IF(AND($L3678="内部转账",$M3678=$C3678),"※对方账户跟本账户是同一个",IF(AND($L3678&lt;&gt;"内部转账",$M3678&lt;&gt;""),"△填了对方账户，但类别不是内部转账",IF($H3678&lt;0,"△这一笔之后该账户余额成负数了，核一下",""))))))))))))</f>
        <v/>
      </c>
    </row>
    <row r="3679">
      <c r="A3679" s="17">
        <f>IF($C3679="","",COUNTA($C$5:$C3679))</f>
        <v/>
      </c>
      <c r="B3679" s="20" t="n"/>
      <c r="C3679" s="18" t="n"/>
      <c r="D3679" s="18" t="n"/>
      <c r="E3679" s="26" t="n"/>
      <c r="F3679" s="19" t="n"/>
      <c r="G3679" s="19" t="n"/>
      <c r="H3679" s="27">
        <f>IF($C3679="","",ROUND(SUMIF(账户表,$C3679,账户期初)+SUMIFS($F$5:F3679,$C$5:C3679,$C3679)-SUMIFS($G$5:G3679,$C$5:C3679,$C3679),2))</f>
        <v/>
      </c>
      <c r="I3679" s="18" t="n"/>
      <c r="J3679" s="18" t="n"/>
      <c r="K3679" s="28">
        <f>IF($B3679="","",--TEXT($B3679,"yyyymm"))</f>
        <v/>
      </c>
      <c r="L3679" s="29">
        <f>IF($D3679="","",IFERROR(INDEX(类别属性,MATCH($D3679,类别表,0)),""))</f>
        <v/>
      </c>
      <c r="M3679" s="18" t="n"/>
      <c r="N3679" s="18" t="n"/>
      <c r="O3679" s="26" t="n"/>
      <c r="P3679" s="21">
        <f>IF($C3679="","",IF(ISNA(MATCH($C3679,账户表,0)),"※这个账户不在【基础资料】的账户档案里",IF($B3679="","※没填日期，这一笔不会进任何月份的报表",IF(AND($F3679&lt;&gt;"",$G3679&lt;&gt;""),"※收入和支出不能同时填",IF(AND(N($F3679)=0,N($G3679)=0),"※收入和支出都没填",IF(OR(N($F3679)&lt;0,N($G3679)&lt;0),"※金额不能填负数，方向反了就换一列填",IF($D3679="","※没填收支类别，分类报表会漏掉这一笔",IF(ISNA(MATCH($D3679,类别表,0)),"※收支类别不在【基础资料】的清单里",IF(AND($L3679="内部转账",$M3679=""),"△内部转账要在「对方账户」写上另一头",IF(AND($L3679="内部转账",$M3679=$C3679),"※对方账户跟本账户是同一个",IF(AND($L3679&lt;&gt;"内部转账",$M3679&lt;&gt;""),"△填了对方账户，但类别不是内部转账",IF($H3679&lt;0,"△这一笔之后该账户余额成负数了，核一下",""))))))))))))</f>
        <v/>
      </c>
    </row>
    <row r="3680">
      <c r="A3680" s="17">
        <f>IF($C3680="","",COUNTA($C$5:$C3680))</f>
        <v/>
      </c>
      <c r="B3680" s="20" t="n"/>
      <c r="C3680" s="18" t="n"/>
      <c r="D3680" s="18" t="n"/>
      <c r="E3680" s="26" t="n"/>
      <c r="F3680" s="19" t="n"/>
      <c r="G3680" s="19" t="n"/>
      <c r="H3680" s="27">
        <f>IF($C3680="","",ROUND(SUMIF(账户表,$C3680,账户期初)+SUMIFS($F$5:F3680,$C$5:C3680,$C3680)-SUMIFS($G$5:G3680,$C$5:C3680,$C3680),2))</f>
        <v/>
      </c>
      <c r="I3680" s="18" t="n"/>
      <c r="J3680" s="18" t="n"/>
      <c r="K3680" s="28">
        <f>IF($B3680="","",--TEXT($B3680,"yyyymm"))</f>
        <v/>
      </c>
      <c r="L3680" s="29">
        <f>IF($D3680="","",IFERROR(INDEX(类别属性,MATCH($D3680,类别表,0)),""))</f>
        <v/>
      </c>
      <c r="M3680" s="18" t="n"/>
      <c r="N3680" s="18" t="n"/>
      <c r="O3680" s="26" t="n"/>
      <c r="P3680" s="21">
        <f>IF($C3680="","",IF(ISNA(MATCH($C3680,账户表,0)),"※这个账户不在【基础资料】的账户档案里",IF($B3680="","※没填日期，这一笔不会进任何月份的报表",IF(AND($F3680&lt;&gt;"",$G3680&lt;&gt;""),"※收入和支出不能同时填",IF(AND(N($F3680)=0,N($G3680)=0),"※收入和支出都没填",IF(OR(N($F3680)&lt;0,N($G3680)&lt;0),"※金额不能填负数，方向反了就换一列填",IF($D3680="","※没填收支类别，分类报表会漏掉这一笔",IF(ISNA(MATCH($D3680,类别表,0)),"※收支类别不在【基础资料】的清单里",IF(AND($L3680="内部转账",$M3680=""),"△内部转账要在「对方账户」写上另一头",IF(AND($L3680="内部转账",$M3680=$C3680),"※对方账户跟本账户是同一个",IF(AND($L3680&lt;&gt;"内部转账",$M3680&lt;&gt;""),"△填了对方账户，但类别不是内部转账",IF($H3680&lt;0,"△这一笔之后该账户余额成负数了，核一下",""))))))))))))</f>
        <v/>
      </c>
    </row>
    <row r="3681">
      <c r="A3681" s="17">
        <f>IF($C3681="","",COUNTA($C$5:$C3681))</f>
        <v/>
      </c>
      <c r="B3681" s="20" t="n"/>
      <c r="C3681" s="18" t="n"/>
      <c r="D3681" s="18" t="n"/>
      <c r="E3681" s="26" t="n"/>
      <c r="F3681" s="19" t="n"/>
      <c r="G3681" s="19" t="n"/>
      <c r="H3681" s="27">
        <f>IF($C3681="","",ROUND(SUMIF(账户表,$C3681,账户期初)+SUMIFS($F$5:F3681,$C$5:C3681,$C3681)-SUMIFS($G$5:G3681,$C$5:C3681,$C3681),2))</f>
        <v/>
      </c>
      <c r="I3681" s="18" t="n"/>
      <c r="J3681" s="18" t="n"/>
      <c r="K3681" s="28">
        <f>IF($B3681="","",--TEXT($B3681,"yyyymm"))</f>
        <v/>
      </c>
      <c r="L3681" s="29">
        <f>IF($D3681="","",IFERROR(INDEX(类别属性,MATCH($D3681,类别表,0)),""))</f>
        <v/>
      </c>
      <c r="M3681" s="18" t="n"/>
      <c r="N3681" s="18" t="n"/>
      <c r="O3681" s="26" t="n"/>
      <c r="P3681" s="21">
        <f>IF($C3681="","",IF(ISNA(MATCH($C3681,账户表,0)),"※这个账户不在【基础资料】的账户档案里",IF($B3681="","※没填日期，这一笔不会进任何月份的报表",IF(AND($F3681&lt;&gt;"",$G3681&lt;&gt;""),"※收入和支出不能同时填",IF(AND(N($F3681)=0,N($G3681)=0),"※收入和支出都没填",IF(OR(N($F3681)&lt;0,N($G3681)&lt;0),"※金额不能填负数，方向反了就换一列填",IF($D3681="","※没填收支类别，分类报表会漏掉这一笔",IF(ISNA(MATCH($D3681,类别表,0)),"※收支类别不在【基础资料】的清单里",IF(AND($L3681="内部转账",$M3681=""),"△内部转账要在「对方账户」写上另一头",IF(AND($L3681="内部转账",$M3681=$C3681),"※对方账户跟本账户是同一个",IF(AND($L3681&lt;&gt;"内部转账",$M3681&lt;&gt;""),"△填了对方账户，但类别不是内部转账",IF($H3681&lt;0,"△这一笔之后该账户余额成负数了，核一下",""))))))))))))</f>
        <v/>
      </c>
    </row>
    <row r="3682">
      <c r="A3682" s="17">
        <f>IF($C3682="","",COUNTA($C$5:$C3682))</f>
        <v/>
      </c>
      <c r="B3682" s="20" t="n"/>
      <c r="C3682" s="18" t="n"/>
      <c r="D3682" s="18" t="n"/>
      <c r="E3682" s="26" t="n"/>
      <c r="F3682" s="19" t="n"/>
      <c r="G3682" s="19" t="n"/>
      <c r="H3682" s="27">
        <f>IF($C3682="","",ROUND(SUMIF(账户表,$C3682,账户期初)+SUMIFS($F$5:F3682,$C$5:C3682,$C3682)-SUMIFS($G$5:G3682,$C$5:C3682,$C3682),2))</f>
        <v/>
      </c>
      <c r="I3682" s="18" t="n"/>
      <c r="J3682" s="18" t="n"/>
      <c r="K3682" s="28">
        <f>IF($B3682="","",--TEXT($B3682,"yyyymm"))</f>
        <v/>
      </c>
      <c r="L3682" s="29">
        <f>IF($D3682="","",IFERROR(INDEX(类别属性,MATCH($D3682,类别表,0)),""))</f>
        <v/>
      </c>
      <c r="M3682" s="18" t="n"/>
      <c r="N3682" s="18" t="n"/>
      <c r="O3682" s="26" t="n"/>
      <c r="P3682" s="21">
        <f>IF($C3682="","",IF(ISNA(MATCH($C3682,账户表,0)),"※这个账户不在【基础资料】的账户档案里",IF($B3682="","※没填日期，这一笔不会进任何月份的报表",IF(AND($F3682&lt;&gt;"",$G3682&lt;&gt;""),"※收入和支出不能同时填",IF(AND(N($F3682)=0,N($G3682)=0),"※收入和支出都没填",IF(OR(N($F3682)&lt;0,N($G3682)&lt;0),"※金额不能填负数，方向反了就换一列填",IF($D3682="","※没填收支类别，分类报表会漏掉这一笔",IF(ISNA(MATCH($D3682,类别表,0)),"※收支类别不在【基础资料】的清单里",IF(AND($L3682="内部转账",$M3682=""),"△内部转账要在「对方账户」写上另一头",IF(AND($L3682="内部转账",$M3682=$C3682),"※对方账户跟本账户是同一个",IF(AND($L3682&lt;&gt;"内部转账",$M3682&lt;&gt;""),"△填了对方账户，但类别不是内部转账",IF($H3682&lt;0,"△这一笔之后该账户余额成负数了，核一下",""))))))))))))</f>
        <v/>
      </c>
    </row>
    <row r="3683">
      <c r="A3683" s="17">
        <f>IF($C3683="","",COUNTA($C$5:$C3683))</f>
        <v/>
      </c>
      <c r="B3683" s="20" t="n"/>
      <c r="C3683" s="18" t="n"/>
      <c r="D3683" s="18" t="n"/>
      <c r="E3683" s="26" t="n"/>
      <c r="F3683" s="19" t="n"/>
      <c r="G3683" s="19" t="n"/>
      <c r="H3683" s="27">
        <f>IF($C3683="","",ROUND(SUMIF(账户表,$C3683,账户期初)+SUMIFS($F$5:F3683,$C$5:C3683,$C3683)-SUMIFS($G$5:G3683,$C$5:C3683,$C3683),2))</f>
        <v/>
      </c>
      <c r="I3683" s="18" t="n"/>
      <c r="J3683" s="18" t="n"/>
      <c r="K3683" s="28">
        <f>IF($B3683="","",--TEXT($B3683,"yyyymm"))</f>
        <v/>
      </c>
      <c r="L3683" s="29">
        <f>IF($D3683="","",IFERROR(INDEX(类别属性,MATCH($D3683,类别表,0)),""))</f>
        <v/>
      </c>
      <c r="M3683" s="18" t="n"/>
      <c r="N3683" s="18" t="n"/>
      <c r="O3683" s="26" t="n"/>
      <c r="P3683" s="21">
        <f>IF($C3683="","",IF(ISNA(MATCH($C3683,账户表,0)),"※这个账户不在【基础资料】的账户档案里",IF($B3683="","※没填日期，这一笔不会进任何月份的报表",IF(AND($F3683&lt;&gt;"",$G3683&lt;&gt;""),"※收入和支出不能同时填",IF(AND(N($F3683)=0,N($G3683)=0),"※收入和支出都没填",IF(OR(N($F3683)&lt;0,N($G3683)&lt;0),"※金额不能填负数，方向反了就换一列填",IF($D3683="","※没填收支类别，分类报表会漏掉这一笔",IF(ISNA(MATCH($D3683,类别表,0)),"※收支类别不在【基础资料】的清单里",IF(AND($L3683="内部转账",$M3683=""),"△内部转账要在「对方账户」写上另一头",IF(AND($L3683="内部转账",$M3683=$C3683),"※对方账户跟本账户是同一个",IF(AND($L3683&lt;&gt;"内部转账",$M3683&lt;&gt;""),"△填了对方账户，但类别不是内部转账",IF($H3683&lt;0,"△这一笔之后该账户余额成负数了，核一下",""))))))))))))</f>
        <v/>
      </c>
    </row>
    <row r="3684">
      <c r="A3684" s="17">
        <f>IF($C3684="","",COUNTA($C$5:$C3684))</f>
        <v/>
      </c>
      <c r="B3684" s="20" t="n"/>
      <c r="C3684" s="18" t="n"/>
      <c r="D3684" s="18" t="n"/>
      <c r="E3684" s="26" t="n"/>
      <c r="F3684" s="19" t="n"/>
      <c r="G3684" s="19" t="n"/>
      <c r="H3684" s="27">
        <f>IF($C3684="","",ROUND(SUMIF(账户表,$C3684,账户期初)+SUMIFS($F$5:F3684,$C$5:C3684,$C3684)-SUMIFS($G$5:G3684,$C$5:C3684,$C3684),2))</f>
        <v/>
      </c>
      <c r="I3684" s="18" t="n"/>
      <c r="J3684" s="18" t="n"/>
      <c r="K3684" s="28">
        <f>IF($B3684="","",--TEXT($B3684,"yyyymm"))</f>
        <v/>
      </c>
      <c r="L3684" s="29">
        <f>IF($D3684="","",IFERROR(INDEX(类别属性,MATCH($D3684,类别表,0)),""))</f>
        <v/>
      </c>
      <c r="M3684" s="18" t="n"/>
      <c r="N3684" s="18" t="n"/>
      <c r="O3684" s="26" t="n"/>
      <c r="P3684" s="21">
        <f>IF($C3684="","",IF(ISNA(MATCH($C3684,账户表,0)),"※这个账户不在【基础资料】的账户档案里",IF($B3684="","※没填日期，这一笔不会进任何月份的报表",IF(AND($F3684&lt;&gt;"",$G3684&lt;&gt;""),"※收入和支出不能同时填",IF(AND(N($F3684)=0,N($G3684)=0),"※收入和支出都没填",IF(OR(N($F3684)&lt;0,N($G3684)&lt;0),"※金额不能填负数，方向反了就换一列填",IF($D3684="","※没填收支类别，分类报表会漏掉这一笔",IF(ISNA(MATCH($D3684,类别表,0)),"※收支类别不在【基础资料】的清单里",IF(AND($L3684="内部转账",$M3684=""),"△内部转账要在「对方账户」写上另一头",IF(AND($L3684="内部转账",$M3684=$C3684),"※对方账户跟本账户是同一个",IF(AND($L3684&lt;&gt;"内部转账",$M3684&lt;&gt;""),"△填了对方账户，但类别不是内部转账",IF($H3684&lt;0,"△这一笔之后该账户余额成负数了，核一下",""))))))))))))</f>
        <v/>
      </c>
    </row>
    <row r="3685">
      <c r="A3685" s="17">
        <f>IF($C3685="","",COUNTA($C$5:$C3685))</f>
        <v/>
      </c>
      <c r="B3685" s="20" t="n"/>
      <c r="C3685" s="18" t="n"/>
      <c r="D3685" s="18" t="n"/>
      <c r="E3685" s="26" t="n"/>
      <c r="F3685" s="19" t="n"/>
      <c r="G3685" s="19" t="n"/>
      <c r="H3685" s="27">
        <f>IF($C3685="","",ROUND(SUMIF(账户表,$C3685,账户期初)+SUMIFS($F$5:F3685,$C$5:C3685,$C3685)-SUMIFS($G$5:G3685,$C$5:C3685,$C3685),2))</f>
        <v/>
      </c>
      <c r="I3685" s="18" t="n"/>
      <c r="J3685" s="18" t="n"/>
      <c r="K3685" s="28">
        <f>IF($B3685="","",--TEXT($B3685,"yyyymm"))</f>
        <v/>
      </c>
      <c r="L3685" s="29">
        <f>IF($D3685="","",IFERROR(INDEX(类别属性,MATCH($D3685,类别表,0)),""))</f>
        <v/>
      </c>
      <c r="M3685" s="18" t="n"/>
      <c r="N3685" s="18" t="n"/>
      <c r="O3685" s="26" t="n"/>
      <c r="P3685" s="21">
        <f>IF($C3685="","",IF(ISNA(MATCH($C3685,账户表,0)),"※这个账户不在【基础资料】的账户档案里",IF($B3685="","※没填日期，这一笔不会进任何月份的报表",IF(AND($F3685&lt;&gt;"",$G3685&lt;&gt;""),"※收入和支出不能同时填",IF(AND(N($F3685)=0,N($G3685)=0),"※收入和支出都没填",IF(OR(N($F3685)&lt;0,N($G3685)&lt;0),"※金额不能填负数，方向反了就换一列填",IF($D3685="","※没填收支类别，分类报表会漏掉这一笔",IF(ISNA(MATCH($D3685,类别表,0)),"※收支类别不在【基础资料】的清单里",IF(AND($L3685="内部转账",$M3685=""),"△内部转账要在「对方账户」写上另一头",IF(AND($L3685="内部转账",$M3685=$C3685),"※对方账户跟本账户是同一个",IF(AND($L3685&lt;&gt;"内部转账",$M3685&lt;&gt;""),"△填了对方账户，但类别不是内部转账",IF($H3685&lt;0,"△这一笔之后该账户余额成负数了，核一下",""))))))))))))</f>
        <v/>
      </c>
    </row>
    <row r="3686">
      <c r="A3686" s="17">
        <f>IF($C3686="","",COUNTA($C$5:$C3686))</f>
        <v/>
      </c>
      <c r="B3686" s="20" t="n"/>
      <c r="C3686" s="18" t="n"/>
      <c r="D3686" s="18" t="n"/>
      <c r="E3686" s="26" t="n"/>
      <c r="F3686" s="19" t="n"/>
      <c r="G3686" s="19" t="n"/>
      <c r="H3686" s="27">
        <f>IF($C3686="","",ROUND(SUMIF(账户表,$C3686,账户期初)+SUMIFS($F$5:F3686,$C$5:C3686,$C3686)-SUMIFS($G$5:G3686,$C$5:C3686,$C3686),2))</f>
        <v/>
      </c>
      <c r="I3686" s="18" t="n"/>
      <c r="J3686" s="18" t="n"/>
      <c r="K3686" s="28">
        <f>IF($B3686="","",--TEXT($B3686,"yyyymm"))</f>
        <v/>
      </c>
      <c r="L3686" s="29">
        <f>IF($D3686="","",IFERROR(INDEX(类别属性,MATCH($D3686,类别表,0)),""))</f>
        <v/>
      </c>
      <c r="M3686" s="18" t="n"/>
      <c r="N3686" s="18" t="n"/>
      <c r="O3686" s="26" t="n"/>
      <c r="P3686" s="21">
        <f>IF($C3686="","",IF(ISNA(MATCH($C3686,账户表,0)),"※这个账户不在【基础资料】的账户档案里",IF($B3686="","※没填日期，这一笔不会进任何月份的报表",IF(AND($F3686&lt;&gt;"",$G3686&lt;&gt;""),"※收入和支出不能同时填",IF(AND(N($F3686)=0,N($G3686)=0),"※收入和支出都没填",IF(OR(N($F3686)&lt;0,N($G3686)&lt;0),"※金额不能填负数，方向反了就换一列填",IF($D3686="","※没填收支类别，分类报表会漏掉这一笔",IF(ISNA(MATCH($D3686,类别表,0)),"※收支类别不在【基础资料】的清单里",IF(AND($L3686="内部转账",$M3686=""),"△内部转账要在「对方账户」写上另一头",IF(AND($L3686="内部转账",$M3686=$C3686),"※对方账户跟本账户是同一个",IF(AND($L3686&lt;&gt;"内部转账",$M3686&lt;&gt;""),"△填了对方账户，但类别不是内部转账",IF($H3686&lt;0,"△这一笔之后该账户余额成负数了，核一下",""))))))))))))</f>
        <v/>
      </c>
    </row>
    <row r="3687">
      <c r="A3687" s="17">
        <f>IF($C3687="","",COUNTA($C$5:$C3687))</f>
        <v/>
      </c>
      <c r="B3687" s="20" t="n"/>
      <c r="C3687" s="18" t="n"/>
      <c r="D3687" s="18" t="n"/>
      <c r="E3687" s="26" t="n"/>
      <c r="F3687" s="19" t="n"/>
      <c r="G3687" s="19" t="n"/>
      <c r="H3687" s="27">
        <f>IF($C3687="","",ROUND(SUMIF(账户表,$C3687,账户期初)+SUMIFS($F$5:F3687,$C$5:C3687,$C3687)-SUMIFS($G$5:G3687,$C$5:C3687,$C3687),2))</f>
        <v/>
      </c>
      <c r="I3687" s="18" t="n"/>
      <c r="J3687" s="18" t="n"/>
      <c r="K3687" s="28">
        <f>IF($B3687="","",--TEXT($B3687,"yyyymm"))</f>
        <v/>
      </c>
      <c r="L3687" s="29">
        <f>IF($D3687="","",IFERROR(INDEX(类别属性,MATCH($D3687,类别表,0)),""))</f>
        <v/>
      </c>
      <c r="M3687" s="18" t="n"/>
      <c r="N3687" s="18" t="n"/>
      <c r="O3687" s="26" t="n"/>
      <c r="P3687" s="21">
        <f>IF($C3687="","",IF(ISNA(MATCH($C3687,账户表,0)),"※这个账户不在【基础资料】的账户档案里",IF($B3687="","※没填日期，这一笔不会进任何月份的报表",IF(AND($F3687&lt;&gt;"",$G3687&lt;&gt;""),"※收入和支出不能同时填",IF(AND(N($F3687)=0,N($G3687)=0),"※收入和支出都没填",IF(OR(N($F3687)&lt;0,N($G3687)&lt;0),"※金额不能填负数，方向反了就换一列填",IF($D3687="","※没填收支类别，分类报表会漏掉这一笔",IF(ISNA(MATCH($D3687,类别表,0)),"※收支类别不在【基础资料】的清单里",IF(AND($L3687="内部转账",$M3687=""),"△内部转账要在「对方账户」写上另一头",IF(AND($L3687="内部转账",$M3687=$C3687),"※对方账户跟本账户是同一个",IF(AND($L3687&lt;&gt;"内部转账",$M3687&lt;&gt;""),"△填了对方账户，但类别不是内部转账",IF($H3687&lt;0,"△这一笔之后该账户余额成负数了，核一下",""))))))))))))</f>
        <v/>
      </c>
    </row>
    <row r="3688">
      <c r="A3688" s="17">
        <f>IF($C3688="","",COUNTA($C$5:$C3688))</f>
        <v/>
      </c>
      <c r="B3688" s="20" t="n"/>
      <c r="C3688" s="18" t="n"/>
      <c r="D3688" s="18" t="n"/>
      <c r="E3688" s="26" t="n"/>
      <c r="F3688" s="19" t="n"/>
      <c r="G3688" s="19" t="n"/>
      <c r="H3688" s="27">
        <f>IF($C3688="","",ROUND(SUMIF(账户表,$C3688,账户期初)+SUMIFS($F$5:F3688,$C$5:C3688,$C3688)-SUMIFS($G$5:G3688,$C$5:C3688,$C3688),2))</f>
        <v/>
      </c>
      <c r="I3688" s="18" t="n"/>
      <c r="J3688" s="18" t="n"/>
      <c r="K3688" s="28">
        <f>IF($B3688="","",--TEXT($B3688,"yyyymm"))</f>
        <v/>
      </c>
      <c r="L3688" s="29">
        <f>IF($D3688="","",IFERROR(INDEX(类别属性,MATCH($D3688,类别表,0)),""))</f>
        <v/>
      </c>
      <c r="M3688" s="18" t="n"/>
      <c r="N3688" s="18" t="n"/>
      <c r="O3688" s="26" t="n"/>
      <c r="P3688" s="21">
        <f>IF($C3688="","",IF(ISNA(MATCH($C3688,账户表,0)),"※这个账户不在【基础资料】的账户档案里",IF($B3688="","※没填日期，这一笔不会进任何月份的报表",IF(AND($F3688&lt;&gt;"",$G3688&lt;&gt;""),"※收入和支出不能同时填",IF(AND(N($F3688)=0,N($G3688)=0),"※收入和支出都没填",IF(OR(N($F3688)&lt;0,N($G3688)&lt;0),"※金额不能填负数，方向反了就换一列填",IF($D3688="","※没填收支类别，分类报表会漏掉这一笔",IF(ISNA(MATCH($D3688,类别表,0)),"※收支类别不在【基础资料】的清单里",IF(AND($L3688="内部转账",$M3688=""),"△内部转账要在「对方账户」写上另一头",IF(AND($L3688="内部转账",$M3688=$C3688),"※对方账户跟本账户是同一个",IF(AND($L3688&lt;&gt;"内部转账",$M3688&lt;&gt;""),"△填了对方账户，但类别不是内部转账",IF($H3688&lt;0,"△这一笔之后该账户余额成负数了，核一下",""))))))))))))</f>
        <v/>
      </c>
    </row>
    <row r="3689">
      <c r="A3689" s="17">
        <f>IF($C3689="","",COUNTA($C$5:$C3689))</f>
        <v/>
      </c>
      <c r="B3689" s="20" t="n"/>
      <c r="C3689" s="18" t="n"/>
      <c r="D3689" s="18" t="n"/>
      <c r="E3689" s="26" t="n"/>
      <c r="F3689" s="19" t="n"/>
      <c r="G3689" s="19" t="n"/>
      <c r="H3689" s="27">
        <f>IF($C3689="","",ROUND(SUMIF(账户表,$C3689,账户期初)+SUMIFS($F$5:F3689,$C$5:C3689,$C3689)-SUMIFS($G$5:G3689,$C$5:C3689,$C3689),2))</f>
        <v/>
      </c>
      <c r="I3689" s="18" t="n"/>
      <c r="J3689" s="18" t="n"/>
      <c r="K3689" s="28">
        <f>IF($B3689="","",--TEXT($B3689,"yyyymm"))</f>
        <v/>
      </c>
      <c r="L3689" s="29">
        <f>IF($D3689="","",IFERROR(INDEX(类别属性,MATCH($D3689,类别表,0)),""))</f>
        <v/>
      </c>
      <c r="M3689" s="18" t="n"/>
      <c r="N3689" s="18" t="n"/>
      <c r="O3689" s="26" t="n"/>
      <c r="P3689" s="21">
        <f>IF($C3689="","",IF(ISNA(MATCH($C3689,账户表,0)),"※这个账户不在【基础资料】的账户档案里",IF($B3689="","※没填日期，这一笔不会进任何月份的报表",IF(AND($F3689&lt;&gt;"",$G3689&lt;&gt;""),"※收入和支出不能同时填",IF(AND(N($F3689)=0,N($G3689)=0),"※收入和支出都没填",IF(OR(N($F3689)&lt;0,N($G3689)&lt;0),"※金额不能填负数，方向反了就换一列填",IF($D3689="","※没填收支类别，分类报表会漏掉这一笔",IF(ISNA(MATCH($D3689,类别表,0)),"※收支类别不在【基础资料】的清单里",IF(AND($L3689="内部转账",$M3689=""),"△内部转账要在「对方账户」写上另一头",IF(AND($L3689="内部转账",$M3689=$C3689),"※对方账户跟本账户是同一个",IF(AND($L3689&lt;&gt;"内部转账",$M3689&lt;&gt;""),"△填了对方账户，但类别不是内部转账",IF($H3689&lt;0,"△这一笔之后该账户余额成负数了，核一下",""))))))))))))</f>
        <v/>
      </c>
    </row>
    <row r="3690">
      <c r="A3690" s="17">
        <f>IF($C3690="","",COUNTA($C$5:$C3690))</f>
        <v/>
      </c>
      <c r="B3690" s="20" t="n"/>
      <c r="C3690" s="18" t="n"/>
      <c r="D3690" s="18" t="n"/>
      <c r="E3690" s="26" t="n"/>
      <c r="F3690" s="19" t="n"/>
      <c r="G3690" s="19" t="n"/>
      <c r="H3690" s="27">
        <f>IF($C3690="","",ROUND(SUMIF(账户表,$C3690,账户期初)+SUMIFS($F$5:F3690,$C$5:C3690,$C3690)-SUMIFS($G$5:G3690,$C$5:C3690,$C3690),2))</f>
        <v/>
      </c>
      <c r="I3690" s="18" t="n"/>
      <c r="J3690" s="18" t="n"/>
      <c r="K3690" s="28">
        <f>IF($B3690="","",--TEXT($B3690,"yyyymm"))</f>
        <v/>
      </c>
      <c r="L3690" s="29">
        <f>IF($D3690="","",IFERROR(INDEX(类别属性,MATCH($D3690,类别表,0)),""))</f>
        <v/>
      </c>
      <c r="M3690" s="18" t="n"/>
      <c r="N3690" s="18" t="n"/>
      <c r="O3690" s="26" t="n"/>
      <c r="P3690" s="21">
        <f>IF($C3690="","",IF(ISNA(MATCH($C3690,账户表,0)),"※这个账户不在【基础资料】的账户档案里",IF($B3690="","※没填日期，这一笔不会进任何月份的报表",IF(AND($F3690&lt;&gt;"",$G3690&lt;&gt;""),"※收入和支出不能同时填",IF(AND(N($F3690)=0,N($G3690)=0),"※收入和支出都没填",IF(OR(N($F3690)&lt;0,N($G3690)&lt;0),"※金额不能填负数，方向反了就换一列填",IF($D3690="","※没填收支类别，分类报表会漏掉这一笔",IF(ISNA(MATCH($D3690,类别表,0)),"※收支类别不在【基础资料】的清单里",IF(AND($L3690="内部转账",$M3690=""),"△内部转账要在「对方账户」写上另一头",IF(AND($L3690="内部转账",$M3690=$C3690),"※对方账户跟本账户是同一个",IF(AND($L3690&lt;&gt;"内部转账",$M3690&lt;&gt;""),"△填了对方账户，但类别不是内部转账",IF($H3690&lt;0,"△这一笔之后该账户余额成负数了，核一下",""))))))))))))</f>
        <v/>
      </c>
    </row>
    <row r="3691">
      <c r="A3691" s="17">
        <f>IF($C3691="","",COUNTA($C$5:$C3691))</f>
        <v/>
      </c>
      <c r="B3691" s="20" t="n"/>
      <c r="C3691" s="18" t="n"/>
      <c r="D3691" s="18" t="n"/>
      <c r="E3691" s="26" t="n"/>
      <c r="F3691" s="19" t="n"/>
      <c r="G3691" s="19" t="n"/>
      <c r="H3691" s="27">
        <f>IF($C3691="","",ROUND(SUMIF(账户表,$C3691,账户期初)+SUMIFS($F$5:F3691,$C$5:C3691,$C3691)-SUMIFS($G$5:G3691,$C$5:C3691,$C3691),2))</f>
        <v/>
      </c>
      <c r="I3691" s="18" t="n"/>
      <c r="J3691" s="18" t="n"/>
      <c r="K3691" s="28">
        <f>IF($B3691="","",--TEXT($B3691,"yyyymm"))</f>
        <v/>
      </c>
      <c r="L3691" s="29">
        <f>IF($D3691="","",IFERROR(INDEX(类别属性,MATCH($D3691,类别表,0)),""))</f>
        <v/>
      </c>
      <c r="M3691" s="18" t="n"/>
      <c r="N3691" s="18" t="n"/>
      <c r="O3691" s="26" t="n"/>
      <c r="P3691" s="21">
        <f>IF($C3691="","",IF(ISNA(MATCH($C3691,账户表,0)),"※这个账户不在【基础资料】的账户档案里",IF($B3691="","※没填日期，这一笔不会进任何月份的报表",IF(AND($F3691&lt;&gt;"",$G3691&lt;&gt;""),"※收入和支出不能同时填",IF(AND(N($F3691)=0,N($G3691)=0),"※收入和支出都没填",IF(OR(N($F3691)&lt;0,N($G3691)&lt;0),"※金额不能填负数，方向反了就换一列填",IF($D3691="","※没填收支类别，分类报表会漏掉这一笔",IF(ISNA(MATCH($D3691,类别表,0)),"※收支类别不在【基础资料】的清单里",IF(AND($L3691="内部转账",$M3691=""),"△内部转账要在「对方账户」写上另一头",IF(AND($L3691="内部转账",$M3691=$C3691),"※对方账户跟本账户是同一个",IF(AND($L3691&lt;&gt;"内部转账",$M3691&lt;&gt;""),"△填了对方账户，但类别不是内部转账",IF($H3691&lt;0,"△这一笔之后该账户余额成负数了，核一下",""))))))))))))</f>
        <v/>
      </c>
    </row>
    <row r="3692">
      <c r="A3692" s="17">
        <f>IF($C3692="","",COUNTA($C$5:$C3692))</f>
        <v/>
      </c>
      <c r="B3692" s="20" t="n"/>
      <c r="C3692" s="18" t="n"/>
      <c r="D3692" s="18" t="n"/>
      <c r="E3692" s="26" t="n"/>
      <c r="F3692" s="19" t="n"/>
      <c r="G3692" s="19" t="n"/>
      <c r="H3692" s="27">
        <f>IF($C3692="","",ROUND(SUMIF(账户表,$C3692,账户期初)+SUMIFS($F$5:F3692,$C$5:C3692,$C3692)-SUMIFS($G$5:G3692,$C$5:C3692,$C3692),2))</f>
        <v/>
      </c>
      <c r="I3692" s="18" t="n"/>
      <c r="J3692" s="18" t="n"/>
      <c r="K3692" s="28">
        <f>IF($B3692="","",--TEXT($B3692,"yyyymm"))</f>
        <v/>
      </c>
      <c r="L3692" s="29">
        <f>IF($D3692="","",IFERROR(INDEX(类别属性,MATCH($D3692,类别表,0)),""))</f>
        <v/>
      </c>
      <c r="M3692" s="18" t="n"/>
      <c r="N3692" s="18" t="n"/>
      <c r="O3692" s="26" t="n"/>
      <c r="P3692" s="21">
        <f>IF($C3692="","",IF(ISNA(MATCH($C3692,账户表,0)),"※这个账户不在【基础资料】的账户档案里",IF($B3692="","※没填日期，这一笔不会进任何月份的报表",IF(AND($F3692&lt;&gt;"",$G3692&lt;&gt;""),"※收入和支出不能同时填",IF(AND(N($F3692)=0,N($G3692)=0),"※收入和支出都没填",IF(OR(N($F3692)&lt;0,N($G3692)&lt;0),"※金额不能填负数，方向反了就换一列填",IF($D3692="","※没填收支类别，分类报表会漏掉这一笔",IF(ISNA(MATCH($D3692,类别表,0)),"※收支类别不在【基础资料】的清单里",IF(AND($L3692="内部转账",$M3692=""),"△内部转账要在「对方账户」写上另一头",IF(AND($L3692="内部转账",$M3692=$C3692),"※对方账户跟本账户是同一个",IF(AND($L3692&lt;&gt;"内部转账",$M3692&lt;&gt;""),"△填了对方账户，但类别不是内部转账",IF($H3692&lt;0,"△这一笔之后该账户余额成负数了，核一下",""))))))))))))</f>
        <v/>
      </c>
    </row>
    <row r="3693">
      <c r="A3693" s="17">
        <f>IF($C3693="","",COUNTA($C$5:$C3693))</f>
        <v/>
      </c>
      <c r="B3693" s="20" t="n"/>
      <c r="C3693" s="18" t="n"/>
      <c r="D3693" s="18" t="n"/>
      <c r="E3693" s="26" t="n"/>
      <c r="F3693" s="19" t="n"/>
      <c r="G3693" s="19" t="n"/>
      <c r="H3693" s="27">
        <f>IF($C3693="","",ROUND(SUMIF(账户表,$C3693,账户期初)+SUMIFS($F$5:F3693,$C$5:C3693,$C3693)-SUMIFS($G$5:G3693,$C$5:C3693,$C3693),2))</f>
        <v/>
      </c>
      <c r="I3693" s="18" t="n"/>
      <c r="J3693" s="18" t="n"/>
      <c r="K3693" s="28">
        <f>IF($B3693="","",--TEXT($B3693,"yyyymm"))</f>
        <v/>
      </c>
      <c r="L3693" s="29">
        <f>IF($D3693="","",IFERROR(INDEX(类别属性,MATCH($D3693,类别表,0)),""))</f>
        <v/>
      </c>
      <c r="M3693" s="18" t="n"/>
      <c r="N3693" s="18" t="n"/>
      <c r="O3693" s="26" t="n"/>
      <c r="P3693" s="21">
        <f>IF($C3693="","",IF(ISNA(MATCH($C3693,账户表,0)),"※这个账户不在【基础资料】的账户档案里",IF($B3693="","※没填日期，这一笔不会进任何月份的报表",IF(AND($F3693&lt;&gt;"",$G3693&lt;&gt;""),"※收入和支出不能同时填",IF(AND(N($F3693)=0,N($G3693)=0),"※收入和支出都没填",IF(OR(N($F3693)&lt;0,N($G3693)&lt;0),"※金额不能填负数，方向反了就换一列填",IF($D3693="","※没填收支类别，分类报表会漏掉这一笔",IF(ISNA(MATCH($D3693,类别表,0)),"※收支类别不在【基础资料】的清单里",IF(AND($L3693="内部转账",$M3693=""),"△内部转账要在「对方账户」写上另一头",IF(AND($L3693="内部转账",$M3693=$C3693),"※对方账户跟本账户是同一个",IF(AND($L3693&lt;&gt;"内部转账",$M3693&lt;&gt;""),"△填了对方账户，但类别不是内部转账",IF($H3693&lt;0,"△这一笔之后该账户余额成负数了，核一下",""))))))))))))</f>
        <v/>
      </c>
    </row>
    <row r="3694">
      <c r="A3694" s="17">
        <f>IF($C3694="","",COUNTA($C$5:$C3694))</f>
        <v/>
      </c>
      <c r="B3694" s="20" t="n"/>
      <c r="C3694" s="18" t="n"/>
      <c r="D3694" s="18" t="n"/>
      <c r="E3694" s="26" t="n"/>
      <c r="F3694" s="19" t="n"/>
      <c r="G3694" s="19" t="n"/>
      <c r="H3694" s="27">
        <f>IF($C3694="","",ROUND(SUMIF(账户表,$C3694,账户期初)+SUMIFS($F$5:F3694,$C$5:C3694,$C3694)-SUMIFS($G$5:G3694,$C$5:C3694,$C3694),2))</f>
        <v/>
      </c>
      <c r="I3694" s="18" t="n"/>
      <c r="J3694" s="18" t="n"/>
      <c r="K3694" s="28">
        <f>IF($B3694="","",--TEXT($B3694,"yyyymm"))</f>
        <v/>
      </c>
      <c r="L3694" s="29">
        <f>IF($D3694="","",IFERROR(INDEX(类别属性,MATCH($D3694,类别表,0)),""))</f>
        <v/>
      </c>
      <c r="M3694" s="18" t="n"/>
      <c r="N3694" s="18" t="n"/>
      <c r="O3694" s="26" t="n"/>
      <c r="P3694" s="21">
        <f>IF($C3694="","",IF(ISNA(MATCH($C3694,账户表,0)),"※这个账户不在【基础资料】的账户档案里",IF($B3694="","※没填日期，这一笔不会进任何月份的报表",IF(AND($F3694&lt;&gt;"",$G3694&lt;&gt;""),"※收入和支出不能同时填",IF(AND(N($F3694)=0,N($G3694)=0),"※收入和支出都没填",IF(OR(N($F3694)&lt;0,N($G3694)&lt;0),"※金额不能填负数，方向反了就换一列填",IF($D3694="","※没填收支类别，分类报表会漏掉这一笔",IF(ISNA(MATCH($D3694,类别表,0)),"※收支类别不在【基础资料】的清单里",IF(AND($L3694="内部转账",$M3694=""),"△内部转账要在「对方账户」写上另一头",IF(AND($L3694="内部转账",$M3694=$C3694),"※对方账户跟本账户是同一个",IF(AND($L3694&lt;&gt;"内部转账",$M3694&lt;&gt;""),"△填了对方账户，但类别不是内部转账",IF($H3694&lt;0,"△这一笔之后该账户余额成负数了，核一下",""))))))))))))</f>
        <v/>
      </c>
    </row>
    <row r="3695">
      <c r="A3695" s="17">
        <f>IF($C3695="","",COUNTA($C$5:$C3695))</f>
        <v/>
      </c>
      <c r="B3695" s="20" t="n"/>
      <c r="C3695" s="18" t="n"/>
      <c r="D3695" s="18" t="n"/>
      <c r="E3695" s="26" t="n"/>
      <c r="F3695" s="19" t="n"/>
      <c r="G3695" s="19" t="n"/>
      <c r="H3695" s="27">
        <f>IF($C3695="","",ROUND(SUMIF(账户表,$C3695,账户期初)+SUMIFS($F$5:F3695,$C$5:C3695,$C3695)-SUMIFS($G$5:G3695,$C$5:C3695,$C3695),2))</f>
        <v/>
      </c>
      <c r="I3695" s="18" t="n"/>
      <c r="J3695" s="18" t="n"/>
      <c r="K3695" s="28">
        <f>IF($B3695="","",--TEXT($B3695,"yyyymm"))</f>
        <v/>
      </c>
      <c r="L3695" s="29">
        <f>IF($D3695="","",IFERROR(INDEX(类别属性,MATCH($D3695,类别表,0)),""))</f>
        <v/>
      </c>
      <c r="M3695" s="18" t="n"/>
      <c r="N3695" s="18" t="n"/>
      <c r="O3695" s="26" t="n"/>
      <c r="P3695" s="21">
        <f>IF($C3695="","",IF(ISNA(MATCH($C3695,账户表,0)),"※这个账户不在【基础资料】的账户档案里",IF($B3695="","※没填日期，这一笔不会进任何月份的报表",IF(AND($F3695&lt;&gt;"",$G3695&lt;&gt;""),"※收入和支出不能同时填",IF(AND(N($F3695)=0,N($G3695)=0),"※收入和支出都没填",IF(OR(N($F3695)&lt;0,N($G3695)&lt;0),"※金额不能填负数，方向反了就换一列填",IF($D3695="","※没填收支类别，分类报表会漏掉这一笔",IF(ISNA(MATCH($D3695,类别表,0)),"※收支类别不在【基础资料】的清单里",IF(AND($L3695="内部转账",$M3695=""),"△内部转账要在「对方账户」写上另一头",IF(AND($L3695="内部转账",$M3695=$C3695),"※对方账户跟本账户是同一个",IF(AND($L3695&lt;&gt;"内部转账",$M3695&lt;&gt;""),"△填了对方账户，但类别不是内部转账",IF($H3695&lt;0,"△这一笔之后该账户余额成负数了，核一下",""))))))))))))</f>
        <v/>
      </c>
    </row>
    <row r="3696">
      <c r="A3696" s="17">
        <f>IF($C3696="","",COUNTA($C$5:$C3696))</f>
        <v/>
      </c>
      <c r="B3696" s="20" t="n"/>
      <c r="C3696" s="18" t="n"/>
      <c r="D3696" s="18" t="n"/>
      <c r="E3696" s="26" t="n"/>
      <c r="F3696" s="19" t="n"/>
      <c r="G3696" s="19" t="n"/>
      <c r="H3696" s="27">
        <f>IF($C3696="","",ROUND(SUMIF(账户表,$C3696,账户期初)+SUMIFS($F$5:F3696,$C$5:C3696,$C3696)-SUMIFS($G$5:G3696,$C$5:C3696,$C3696),2))</f>
        <v/>
      </c>
      <c r="I3696" s="18" t="n"/>
      <c r="J3696" s="18" t="n"/>
      <c r="K3696" s="28">
        <f>IF($B3696="","",--TEXT($B3696,"yyyymm"))</f>
        <v/>
      </c>
      <c r="L3696" s="29">
        <f>IF($D3696="","",IFERROR(INDEX(类别属性,MATCH($D3696,类别表,0)),""))</f>
        <v/>
      </c>
      <c r="M3696" s="18" t="n"/>
      <c r="N3696" s="18" t="n"/>
      <c r="O3696" s="26" t="n"/>
      <c r="P3696" s="21">
        <f>IF($C3696="","",IF(ISNA(MATCH($C3696,账户表,0)),"※这个账户不在【基础资料】的账户档案里",IF($B3696="","※没填日期，这一笔不会进任何月份的报表",IF(AND($F3696&lt;&gt;"",$G3696&lt;&gt;""),"※收入和支出不能同时填",IF(AND(N($F3696)=0,N($G3696)=0),"※收入和支出都没填",IF(OR(N($F3696)&lt;0,N($G3696)&lt;0),"※金额不能填负数，方向反了就换一列填",IF($D3696="","※没填收支类别，分类报表会漏掉这一笔",IF(ISNA(MATCH($D3696,类别表,0)),"※收支类别不在【基础资料】的清单里",IF(AND($L3696="内部转账",$M3696=""),"△内部转账要在「对方账户」写上另一头",IF(AND($L3696="内部转账",$M3696=$C3696),"※对方账户跟本账户是同一个",IF(AND($L3696&lt;&gt;"内部转账",$M3696&lt;&gt;""),"△填了对方账户，但类别不是内部转账",IF($H3696&lt;0,"△这一笔之后该账户余额成负数了，核一下",""))))))))))))</f>
        <v/>
      </c>
    </row>
    <row r="3697">
      <c r="A3697" s="17">
        <f>IF($C3697="","",COUNTA($C$5:$C3697))</f>
        <v/>
      </c>
      <c r="B3697" s="20" t="n"/>
      <c r="C3697" s="18" t="n"/>
      <c r="D3697" s="18" t="n"/>
      <c r="E3697" s="26" t="n"/>
      <c r="F3697" s="19" t="n"/>
      <c r="G3697" s="19" t="n"/>
      <c r="H3697" s="27">
        <f>IF($C3697="","",ROUND(SUMIF(账户表,$C3697,账户期初)+SUMIFS($F$5:F3697,$C$5:C3697,$C3697)-SUMIFS($G$5:G3697,$C$5:C3697,$C3697),2))</f>
        <v/>
      </c>
      <c r="I3697" s="18" t="n"/>
      <c r="J3697" s="18" t="n"/>
      <c r="K3697" s="28">
        <f>IF($B3697="","",--TEXT($B3697,"yyyymm"))</f>
        <v/>
      </c>
      <c r="L3697" s="29">
        <f>IF($D3697="","",IFERROR(INDEX(类别属性,MATCH($D3697,类别表,0)),""))</f>
        <v/>
      </c>
      <c r="M3697" s="18" t="n"/>
      <c r="N3697" s="18" t="n"/>
      <c r="O3697" s="26" t="n"/>
      <c r="P3697" s="21">
        <f>IF($C3697="","",IF(ISNA(MATCH($C3697,账户表,0)),"※这个账户不在【基础资料】的账户档案里",IF($B3697="","※没填日期，这一笔不会进任何月份的报表",IF(AND($F3697&lt;&gt;"",$G3697&lt;&gt;""),"※收入和支出不能同时填",IF(AND(N($F3697)=0,N($G3697)=0),"※收入和支出都没填",IF(OR(N($F3697)&lt;0,N($G3697)&lt;0),"※金额不能填负数，方向反了就换一列填",IF($D3697="","※没填收支类别，分类报表会漏掉这一笔",IF(ISNA(MATCH($D3697,类别表,0)),"※收支类别不在【基础资料】的清单里",IF(AND($L3697="内部转账",$M3697=""),"△内部转账要在「对方账户」写上另一头",IF(AND($L3697="内部转账",$M3697=$C3697),"※对方账户跟本账户是同一个",IF(AND($L3697&lt;&gt;"内部转账",$M3697&lt;&gt;""),"△填了对方账户，但类别不是内部转账",IF($H3697&lt;0,"△这一笔之后该账户余额成负数了，核一下",""))))))))))))</f>
        <v/>
      </c>
    </row>
    <row r="3698">
      <c r="A3698" s="17">
        <f>IF($C3698="","",COUNTA($C$5:$C3698))</f>
        <v/>
      </c>
      <c r="B3698" s="20" t="n"/>
      <c r="C3698" s="18" t="n"/>
      <c r="D3698" s="18" t="n"/>
      <c r="E3698" s="26" t="n"/>
      <c r="F3698" s="19" t="n"/>
      <c r="G3698" s="19" t="n"/>
      <c r="H3698" s="27">
        <f>IF($C3698="","",ROUND(SUMIF(账户表,$C3698,账户期初)+SUMIFS($F$5:F3698,$C$5:C3698,$C3698)-SUMIFS($G$5:G3698,$C$5:C3698,$C3698),2))</f>
        <v/>
      </c>
      <c r="I3698" s="18" t="n"/>
      <c r="J3698" s="18" t="n"/>
      <c r="K3698" s="28">
        <f>IF($B3698="","",--TEXT($B3698,"yyyymm"))</f>
        <v/>
      </c>
      <c r="L3698" s="29">
        <f>IF($D3698="","",IFERROR(INDEX(类别属性,MATCH($D3698,类别表,0)),""))</f>
        <v/>
      </c>
      <c r="M3698" s="18" t="n"/>
      <c r="N3698" s="18" t="n"/>
      <c r="O3698" s="26" t="n"/>
      <c r="P3698" s="21">
        <f>IF($C3698="","",IF(ISNA(MATCH($C3698,账户表,0)),"※这个账户不在【基础资料】的账户档案里",IF($B3698="","※没填日期，这一笔不会进任何月份的报表",IF(AND($F3698&lt;&gt;"",$G3698&lt;&gt;""),"※收入和支出不能同时填",IF(AND(N($F3698)=0,N($G3698)=0),"※收入和支出都没填",IF(OR(N($F3698)&lt;0,N($G3698)&lt;0),"※金额不能填负数，方向反了就换一列填",IF($D3698="","※没填收支类别，分类报表会漏掉这一笔",IF(ISNA(MATCH($D3698,类别表,0)),"※收支类别不在【基础资料】的清单里",IF(AND($L3698="内部转账",$M3698=""),"△内部转账要在「对方账户」写上另一头",IF(AND($L3698="内部转账",$M3698=$C3698),"※对方账户跟本账户是同一个",IF(AND($L3698&lt;&gt;"内部转账",$M3698&lt;&gt;""),"△填了对方账户，但类别不是内部转账",IF($H3698&lt;0,"△这一笔之后该账户余额成负数了，核一下",""))))))))))))</f>
        <v/>
      </c>
    </row>
    <row r="3699">
      <c r="A3699" s="17">
        <f>IF($C3699="","",COUNTA($C$5:$C3699))</f>
        <v/>
      </c>
      <c r="B3699" s="20" t="n"/>
      <c r="C3699" s="18" t="n"/>
      <c r="D3699" s="18" t="n"/>
      <c r="E3699" s="26" t="n"/>
      <c r="F3699" s="19" t="n"/>
      <c r="G3699" s="19" t="n"/>
      <c r="H3699" s="27">
        <f>IF($C3699="","",ROUND(SUMIF(账户表,$C3699,账户期初)+SUMIFS($F$5:F3699,$C$5:C3699,$C3699)-SUMIFS($G$5:G3699,$C$5:C3699,$C3699),2))</f>
        <v/>
      </c>
      <c r="I3699" s="18" t="n"/>
      <c r="J3699" s="18" t="n"/>
      <c r="K3699" s="28">
        <f>IF($B3699="","",--TEXT($B3699,"yyyymm"))</f>
        <v/>
      </c>
      <c r="L3699" s="29">
        <f>IF($D3699="","",IFERROR(INDEX(类别属性,MATCH($D3699,类别表,0)),""))</f>
        <v/>
      </c>
      <c r="M3699" s="18" t="n"/>
      <c r="N3699" s="18" t="n"/>
      <c r="O3699" s="26" t="n"/>
      <c r="P3699" s="21">
        <f>IF($C3699="","",IF(ISNA(MATCH($C3699,账户表,0)),"※这个账户不在【基础资料】的账户档案里",IF($B3699="","※没填日期，这一笔不会进任何月份的报表",IF(AND($F3699&lt;&gt;"",$G3699&lt;&gt;""),"※收入和支出不能同时填",IF(AND(N($F3699)=0,N($G3699)=0),"※收入和支出都没填",IF(OR(N($F3699)&lt;0,N($G3699)&lt;0),"※金额不能填负数，方向反了就换一列填",IF($D3699="","※没填收支类别，分类报表会漏掉这一笔",IF(ISNA(MATCH($D3699,类别表,0)),"※收支类别不在【基础资料】的清单里",IF(AND($L3699="内部转账",$M3699=""),"△内部转账要在「对方账户」写上另一头",IF(AND($L3699="内部转账",$M3699=$C3699),"※对方账户跟本账户是同一个",IF(AND($L3699&lt;&gt;"内部转账",$M3699&lt;&gt;""),"△填了对方账户，但类别不是内部转账",IF($H3699&lt;0,"△这一笔之后该账户余额成负数了，核一下",""))))))))))))</f>
        <v/>
      </c>
    </row>
    <row r="3700">
      <c r="A3700" s="17">
        <f>IF($C3700="","",COUNTA($C$5:$C3700))</f>
        <v/>
      </c>
      <c r="B3700" s="20" t="n"/>
      <c r="C3700" s="18" t="n"/>
      <c r="D3700" s="18" t="n"/>
      <c r="E3700" s="26" t="n"/>
      <c r="F3700" s="19" t="n"/>
      <c r="G3700" s="19" t="n"/>
      <c r="H3700" s="27">
        <f>IF($C3700="","",ROUND(SUMIF(账户表,$C3700,账户期初)+SUMIFS($F$5:F3700,$C$5:C3700,$C3700)-SUMIFS($G$5:G3700,$C$5:C3700,$C3700),2))</f>
        <v/>
      </c>
      <c r="I3700" s="18" t="n"/>
      <c r="J3700" s="18" t="n"/>
      <c r="K3700" s="28">
        <f>IF($B3700="","",--TEXT($B3700,"yyyymm"))</f>
        <v/>
      </c>
      <c r="L3700" s="29">
        <f>IF($D3700="","",IFERROR(INDEX(类别属性,MATCH($D3700,类别表,0)),""))</f>
        <v/>
      </c>
      <c r="M3700" s="18" t="n"/>
      <c r="N3700" s="18" t="n"/>
      <c r="O3700" s="26" t="n"/>
      <c r="P3700" s="21">
        <f>IF($C3700="","",IF(ISNA(MATCH($C3700,账户表,0)),"※这个账户不在【基础资料】的账户档案里",IF($B3700="","※没填日期，这一笔不会进任何月份的报表",IF(AND($F3700&lt;&gt;"",$G3700&lt;&gt;""),"※收入和支出不能同时填",IF(AND(N($F3700)=0,N($G3700)=0),"※收入和支出都没填",IF(OR(N($F3700)&lt;0,N($G3700)&lt;0),"※金额不能填负数，方向反了就换一列填",IF($D3700="","※没填收支类别，分类报表会漏掉这一笔",IF(ISNA(MATCH($D3700,类别表,0)),"※收支类别不在【基础资料】的清单里",IF(AND($L3700="内部转账",$M3700=""),"△内部转账要在「对方账户」写上另一头",IF(AND($L3700="内部转账",$M3700=$C3700),"※对方账户跟本账户是同一个",IF(AND($L3700&lt;&gt;"内部转账",$M3700&lt;&gt;""),"△填了对方账户，但类别不是内部转账",IF($H3700&lt;0,"△这一笔之后该账户余额成负数了，核一下",""))))))))))))</f>
        <v/>
      </c>
    </row>
    <row r="3701">
      <c r="A3701" s="17">
        <f>IF($C3701="","",COUNTA($C$5:$C3701))</f>
        <v/>
      </c>
      <c r="B3701" s="20" t="n"/>
      <c r="C3701" s="18" t="n"/>
      <c r="D3701" s="18" t="n"/>
      <c r="E3701" s="26" t="n"/>
      <c r="F3701" s="19" t="n"/>
      <c r="G3701" s="19" t="n"/>
      <c r="H3701" s="27">
        <f>IF($C3701="","",ROUND(SUMIF(账户表,$C3701,账户期初)+SUMIFS($F$5:F3701,$C$5:C3701,$C3701)-SUMIFS($G$5:G3701,$C$5:C3701,$C3701),2))</f>
        <v/>
      </c>
      <c r="I3701" s="18" t="n"/>
      <c r="J3701" s="18" t="n"/>
      <c r="K3701" s="28">
        <f>IF($B3701="","",--TEXT($B3701,"yyyymm"))</f>
        <v/>
      </c>
      <c r="L3701" s="29">
        <f>IF($D3701="","",IFERROR(INDEX(类别属性,MATCH($D3701,类别表,0)),""))</f>
        <v/>
      </c>
      <c r="M3701" s="18" t="n"/>
      <c r="N3701" s="18" t="n"/>
      <c r="O3701" s="26" t="n"/>
      <c r="P3701" s="21">
        <f>IF($C3701="","",IF(ISNA(MATCH($C3701,账户表,0)),"※这个账户不在【基础资料】的账户档案里",IF($B3701="","※没填日期，这一笔不会进任何月份的报表",IF(AND($F3701&lt;&gt;"",$G3701&lt;&gt;""),"※收入和支出不能同时填",IF(AND(N($F3701)=0,N($G3701)=0),"※收入和支出都没填",IF(OR(N($F3701)&lt;0,N($G3701)&lt;0),"※金额不能填负数，方向反了就换一列填",IF($D3701="","※没填收支类别，分类报表会漏掉这一笔",IF(ISNA(MATCH($D3701,类别表,0)),"※收支类别不在【基础资料】的清单里",IF(AND($L3701="内部转账",$M3701=""),"△内部转账要在「对方账户」写上另一头",IF(AND($L3701="内部转账",$M3701=$C3701),"※对方账户跟本账户是同一个",IF(AND($L3701&lt;&gt;"内部转账",$M3701&lt;&gt;""),"△填了对方账户，但类别不是内部转账",IF($H3701&lt;0,"△这一笔之后该账户余额成负数了，核一下",""))))))))))))</f>
        <v/>
      </c>
    </row>
    <row r="3702">
      <c r="A3702" s="17">
        <f>IF($C3702="","",COUNTA($C$5:$C3702))</f>
        <v/>
      </c>
      <c r="B3702" s="20" t="n"/>
      <c r="C3702" s="18" t="n"/>
      <c r="D3702" s="18" t="n"/>
      <c r="E3702" s="26" t="n"/>
      <c r="F3702" s="19" t="n"/>
      <c r="G3702" s="19" t="n"/>
      <c r="H3702" s="27">
        <f>IF($C3702="","",ROUND(SUMIF(账户表,$C3702,账户期初)+SUMIFS($F$5:F3702,$C$5:C3702,$C3702)-SUMIFS($G$5:G3702,$C$5:C3702,$C3702),2))</f>
        <v/>
      </c>
      <c r="I3702" s="18" t="n"/>
      <c r="J3702" s="18" t="n"/>
      <c r="K3702" s="28">
        <f>IF($B3702="","",--TEXT($B3702,"yyyymm"))</f>
        <v/>
      </c>
      <c r="L3702" s="29">
        <f>IF($D3702="","",IFERROR(INDEX(类别属性,MATCH($D3702,类别表,0)),""))</f>
        <v/>
      </c>
      <c r="M3702" s="18" t="n"/>
      <c r="N3702" s="18" t="n"/>
      <c r="O3702" s="26" t="n"/>
      <c r="P3702" s="21">
        <f>IF($C3702="","",IF(ISNA(MATCH($C3702,账户表,0)),"※这个账户不在【基础资料】的账户档案里",IF($B3702="","※没填日期，这一笔不会进任何月份的报表",IF(AND($F3702&lt;&gt;"",$G3702&lt;&gt;""),"※收入和支出不能同时填",IF(AND(N($F3702)=0,N($G3702)=0),"※收入和支出都没填",IF(OR(N($F3702)&lt;0,N($G3702)&lt;0),"※金额不能填负数，方向反了就换一列填",IF($D3702="","※没填收支类别，分类报表会漏掉这一笔",IF(ISNA(MATCH($D3702,类别表,0)),"※收支类别不在【基础资料】的清单里",IF(AND($L3702="内部转账",$M3702=""),"△内部转账要在「对方账户」写上另一头",IF(AND($L3702="内部转账",$M3702=$C3702),"※对方账户跟本账户是同一个",IF(AND($L3702&lt;&gt;"内部转账",$M3702&lt;&gt;""),"△填了对方账户，但类别不是内部转账",IF($H3702&lt;0,"△这一笔之后该账户余额成负数了，核一下",""))))))))))))</f>
        <v/>
      </c>
    </row>
    <row r="3703">
      <c r="A3703" s="17">
        <f>IF($C3703="","",COUNTA($C$5:$C3703))</f>
        <v/>
      </c>
      <c r="B3703" s="20" t="n"/>
      <c r="C3703" s="18" t="n"/>
      <c r="D3703" s="18" t="n"/>
      <c r="E3703" s="26" t="n"/>
      <c r="F3703" s="19" t="n"/>
      <c r="G3703" s="19" t="n"/>
      <c r="H3703" s="27">
        <f>IF($C3703="","",ROUND(SUMIF(账户表,$C3703,账户期初)+SUMIFS($F$5:F3703,$C$5:C3703,$C3703)-SUMIFS($G$5:G3703,$C$5:C3703,$C3703),2))</f>
        <v/>
      </c>
      <c r="I3703" s="18" t="n"/>
      <c r="J3703" s="18" t="n"/>
      <c r="K3703" s="28">
        <f>IF($B3703="","",--TEXT($B3703,"yyyymm"))</f>
        <v/>
      </c>
      <c r="L3703" s="29">
        <f>IF($D3703="","",IFERROR(INDEX(类别属性,MATCH($D3703,类别表,0)),""))</f>
        <v/>
      </c>
      <c r="M3703" s="18" t="n"/>
      <c r="N3703" s="18" t="n"/>
      <c r="O3703" s="26" t="n"/>
      <c r="P3703" s="21">
        <f>IF($C3703="","",IF(ISNA(MATCH($C3703,账户表,0)),"※这个账户不在【基础资料】的账户档案里",IF($B3703="","※没填日期，这一笔不会进任何月份的报表",IF(AND($F3703&lt;&gt;"",$G3703&lt;&gt;""),"※收入和支出不能同时填",IF(AND(N($F3703)=0,N($G3703)=0),"※收入和支出都没填",IF(OR(N($F3703)&lt;0,N($G3703)&lt;0),"※金额不能填负数，方向反了就换一列填",IF($D3703="","※没填收支类别，分类报表会漏掉这一笔",IF(ISNA(MATCH($D3703,类别表,0)),"※收支类别不在【基础资料】的清单里",IF(AND($L3703="内部转账",$M3703=""),"△内部转账要在「对方账户」写上另一头",IF(AND($L3703="内部转账",$M3703=$C3703),"※对方账户跟本账户是同一个",IF(AND($L3703&lt;&gt;"内部转账",$M3703&lt;&gt;""),"△填了对方账户，但类别不是内部转账",IF($H3703&lt;0,"△这一笔之后该账户余额成负数了，核一下",""))))))))))))</f>
        <v/>
      </c>
    </row>
    <row r="3704">
      <c r="A3704" s="17">
        <f>IF($C3704="","",COUNTA($C$5:$C3704))</f>
        <v/>
      </c>
      <c r="B3704" s="20" t="n"/>
      <c r="C3704" s="18" t="n"/>
      <c r="D3704" s="18" t="n"/>
      <c r="E3704" s="26" t="n"/>
      <c r="F3704" s="19" t="n"/>
      <c r="G3704" s="19" t="n"/>
      <c r="H3704" s="27">
        <f>IF($C3704="","",ROUND(SUMIF(账户表,$C3704,账户期初)+SUMIFS($F$5:F3704,$C$5:C3704,$C3704)-SUMIFS($G$5:G3704,$C$5:C3704,$C3704),2))</f>
        <v/>
      </c>
      <c r="I3704" s="18" t="n"/>
      <c r="J3704" s="18" t="n"/>
      <c r="K3704" s="28">
        <f>IF($B3704="","",--TEXT($B3704,"yyyymm"))</f>
        <v/>
      </c>
      <c r="L3704" s="29">
        <f>IF($D3704="","",IFERROR(INDEX(类别属性,MATCH($D3704,类别表,0)),""))</f>
        <v/>
      </c>
      <c r="M3704" s="18" t="n"/>
      <c r="N3704" s="18" t="n"/>
      <c r="O3704" s="26" t="n"/>
      <c r="P3704" s="21">
        <f>IF($C3704="","",IF(ISNA(MATCH($C3704,账户表,0)),"※这个账户不在【基础资料】的账户档案里",IF($B3704="","※没填日期，这一笔不会进任何月份的报表",IF(AND($F3704&lt;&gt;"",$G3704&lt;&gt;""),"※收入和支出不能同时填",IF(AND(N($F3704)=0,N($G3704)=0),"※收入和支出都没填",IF(OR(N($F3704)&lt;0,N($G3704)&lt;0),"※金额不能填负数，方向反了就换一列填",IF($D3704="","※没填收支类别，分类报表会漏掉这一笔",IF(ISNA(MATCH($D3704,类别表,0)),"※收支类别不在【基础资料】的清单里",IF(AND($L3704="内部转账",$M3704=""),"△内部转账要在「对方账户」写上另一头",IF(AND($L3704="内部转账",$M3704=$C3704),"※对方账户跟本账户是同一个",IF(AND($L3704&lt;&gt;"内部转账",$M3704&lt;&gt;""),"△填了对方账户，但类别不是内部转账",IF($H3704&lt;0,"△这一笔之后该账户余额成负数了，核一下",""))))))))))))</f>
        <v/>
      </c>
    </row>
    <row r="3705">
      <c r="A3705" s="17">
        <f>IF($C3705="","",COUNTA($C$5:$C3705))</f>
        <v/>
      </c>
      <c r="B3705" s="20" t="n"/>
      <c r="C3705" s="18" t="n"/>
      <c r="D3705" s="18" t="n"/>
      <c r="E3705" s="26" t="n"/>
      <c r="F3705" s="19" t="n"/>
      <c r="G3705" s="19" t="n"/>
      <c r="H3705" s="27">
        <f>IF($C3705="","",ROUND(SUMIF(账户表,$C3705,账户期初)+SUMIFS($F$5:F3705,$C$5:C3705,$C3705)-SUMIFS($G$5:G3705,$C$5:C3705,$C3705),2))</f>
        <v/>
      </c>
      <c r="I3705" s="18" t="n"/>
      <c r="J3705" s="18" t="n"/>
      <c r="K3705" s="28">
        <f>IF($B3705="","",--TEXT($B3705,"yyyymm"))</f>
        <v/>
      </c>
      <c r="L3705" s="29">
        <f>IF($D3705="","",IFERROR(INDEX(类别属性,MATCH($D3705,类别表,0)),""))</f>
        <v/>
      </c>
      <c r="M3705" s="18" t="n"/>
      <c r="N3705" s="18" t="n"/>
      <c r="O3705" s="26" t="n"/>
      <c r="P3705" s="21">
        <f>IF($C3705="","",IF(ISNA(MATCH($C3705,账户表,0)),"※这个账户不在【基础资料】的账户档案里",IF($B3705="","※没填日期，这一笔不会进任何月份的报表",IF(AND($F3705&lt;&gt;"",$G3705&lt;&gt;""),"※收入和支出不能同时填",IF(AND(N($F3705)=0,N($G3705)=0),"※收入和支出都没填",IF(OR(N($F3705)&lt;0,N($G3705)&lt;0),"※金额不能填负数，方向反了就换一列填",IF($D3705="","※没填收支类别，分类报表会漏掉这一笔",IF(ISNA(MATCH($D3705,类别表,0)),"※收支类别不在【基础资料】的清单里",IF(AND($L3705="内部转账",$M3705=""),"△内部转账要在「对方账户」写上另一头",IF(AND($L3705="内部转账",$M3705=$C3705),"※对方账户跟本账户是同一个",IF(AND($L3705&lt;&gt;"内部转账",$M3705&lt;&gt;""),"△填了对方账户，但类别不是内部转账",IF($H3705&lt;0,"△这一笔之后该账户余额成负数了，核一下",""))))))))))))</f>
        <v/>
      </c>
    </row>
    <row r="3706">
      <c r="A3706" s="17">
        <f>IF($C3706="","",COUNTA($C$5:$C3706))</f>
        <v/>
      </c>
      <c r="B3706" s="20" t="n"/>
      <c r="C3706" s="18" t="n"/>
      <c r="D3706" s="18" t="n"/>
      <c r="E3706" s="26" t="n"/>
      <c r="F3706" s="19" t="n"/>
      <c r="G3706" s="19" t="n"/>
      <c r="H3706" s="27">
        <f>IF($C3706="","",ROUND(SUMIF(账户表,$C3706,账户期初)+SUMIFS($F$5:F3706,$C$5:C3706,$C3706)-SUMIFS($G$5:G3706,$C$5:C3706,$C3706),2))</f>
        <v/>
      </c>
      <c r="I3706" s="18" t="n"/>
      <c r="J3706" s="18" t="n"/>
      <c r="K3706" s="28">
        <f>IF($B3706="","",--TEXT($B3706,"yyyymm"))</f>
        <v/>
      </c>
      <c r="L3706" s="29">
        <f>IF($D3706="","",IFERROR(INDEX(类别属性,MATCH($D3706,类别表,0)),""))</f>
        <v/>
      </c>
      <c r="M3706" s="18" t="n"/>
      <c r="N3706" s="18" t="n"/>
      <c r="O3706" s="26" t="n"/>
      <c r="P3706" s="21">
        <f>IF($C3706="","",IF(ISNA(MATCH($C3706,账户表,0)),"※这个账户不在【基础资料】的账户档案里",IF($B3706="","※没填日期，这一笔不会进任何月份的报表",IF(AND($F3706&lt;&gt;"",$G3706&lt;&gt;""),"※收入和支出不能同时填",IF(AND(N($F3706)=0,N($G3706)=0),"※收入和支出都没填",IF(OR(N($F3706)&lt;0,N($G3706)&lt;0),"※金额不能填负数，方向反了就换一列填",IF($D3706="","※没填收支类别，分类报表会漏掉这一笔",IF(ISNA(MATCH($D3706,类别表,0)),"※收支类别不在【基础资料】的清单里",IF(AND($L3706="内部转账",$M3706=""),"△内部转账要在「对方账户」写上另一头",IF(AND($L3706="内部转账",$M3706=$C3706),"※对方账户跟本账户是同一个",IF(AND($L3706&lt;&gt;"内部转账",$M3706&lt;&gt;""),"△填了对方账户，但类别不是内部转账",IF($H3706&lt;0,"△这一笔之后该账户余额成负数了，核一下",""))))))))))))</f>
        <v/>
      </c>
    </row>
    <row r="3707">
      <c r="A3707" s="17">
        <f>IF($C3707="","",COUNTA($C$5:$C3707))</f>
        <v/>
      </c>
      <c r="B3707" s="20" t="n"/>
      <c r="C3707" s="18" t="n"/>
      <c r="D3707" s="18" t="n"/>
      <c r="E3707" s="26" t="n"/>
      <c r="F3707" s="19" t="n"/>
      <c r="G3707" s="19" t="n"/>
      <c r="H3707" s="27">
        <f>IF($C3707="","",ROUND(SUMIF(账户表,$C3707,账户期初)+SUMIFS($F$5:F3707,$C$5:C3707,$C3707)-SUMIFS($G$5:G3707,$C$5:C3707,$C3707),2))</f>
        <v/>
      </c>
      <c r="I3707" s="18" t="n"/>
      <c r="J3707" s="18" t="n"/>
      <c r="K3707" s="28">
        <f>IF($B3707="","",--TEXT($B3707,"yyyymm"))</f>
        <v/>
      </c>
      <c r="L3707" s="29">
        <f>IF($D3707="","",IFERROR(INDEX(类别属性,MATCH($D3707,类别表,0)),""))</f>
        <v/>
      </c>
      <c r="M3707" s="18" t="n"/>
      <c r="N3707" s="18" t="n"/>
      <c r="O3707" s="26" t="n"/>
      <c r="P3707" s="21">
        <f>IF($C3707="","",IF(ISNA(MATCH($C3707,账户表,0)),"※这个账户不在【基础资料】的账户档案里",IF($B3707="","※没填日期，这一笔不会进任何月份的报表",IF(AND($F3707&lt;&gt;"",$G3707&lt;&gt;""),"※收入和支出不能同时填",IF(AND(N($F3707)=0,N($G3707)=0),"※收入和支出都没填",IF(OR(N($F3707)&lt;0,N($G3707)&lt;0),"※金额不能填负数，方向反了就换一列填",IF($D3707="","※没填收支类别，分类报表会漏掉这一笔",IF(ISNA(MATCH($D3707,类别表,0)),"※收支类别不在【基础资料】的清单里",IF(AND($L3707="内部转账",$M3707=""),"△内部转账要在「对方账户」写上另一头",IF(AND($L3707="内部转账",$M3707=$C3707),"※对方账户跟本账户是同一个",IF(AND($L3707&lt;&gt;"内部转账",$M3707&lt;&gt;""),"△填了对方账户，但类别不是内部转账",IF($H3707&lt;0,"△这一笔之后该账户余额成负数了，核一下",""))))))))))))</f>
        <v/>
      </c>
    </row>
    <row r="3708">
      <c r="A3708" s="17">
        <f>IF($C3708="","",COUNTA($C$5:$C3708))</f>
        <v/>
      </c>
      <c r="B3708" s="20" t="n"/>
      <c r="C3708" s="18" t="n"/>
      <c r="D3708" s="18" t="n"/>
      <c r="E3708" s="26" t="n"/>
      <c r="F3708" s="19" t="n"/>
      <c r="G3708" s="19" t="n"/>
      <c r="H3708" s="27">
        <f>IF($C3708="","",ROUND(SUMIF(账户表,$C3708,账户期初)+SUMIFS($F$5:F3708,$C$5:C3708,$C3708)-SUMIFS($G$5:G3708,$C$5:C3708,$C3708),2))</f>
        <v/>
      </c>
      <c r="I3708" s="18" t="n"/>
      <c r="J3708" s="18" t="n"/>
      <c r="K3708" s="28">
        <f>IF($B3708="","",--TEXT($B3708,"yyyymm"))</f>
        <v/>
      </c>
      <c r="L3708" s="29">
        <f>IF($D3708="","",IFERROR(INDEX(类别属性,MATCH($D3708,类别表,0)),""))</f>
        <v/>
      </c>
      <c r="M3708" s="18" t="n"/>
      <c r="N3708" s="18" t="n"/>
      <c r="O3708" s="26" t="n"/>
      <c r="P3708" s="21">
        <f>IF($C3708="","",IF(ISNA(MATCH($C3708,账户表,0)),"※这个账户不在【基础资料】的账户档案里",IF($B3708="","※没填日期，这一笔不会进任何月份的报表",IF(AND($F3708&lt;&gt;"",$G3708&lt;&gt;""),"※收入和支出不能同时填",IF(AND(N($F3708)=0,N($G3708)=0),"※收入和支出都没填",IF(OR(N($F3708)&lt;0,N($G3708)&lt;0),"※金额不能填负数，方向反了就换一列填",IF($D3708="","※没填收支类别，分类报表会漏掉这一笔",IF(ISNA(MATCH($D3708,类别表,0)),"※收支类别不在【基础资料】的清单里",IF(AND($L3708="内部转账",$M3708=""),"△内部转账要在「对方账户」写上另一头",IF(AND($L3708="内部转账",$M3708=$C3708),"※对方账户跟本账户是同一个",IF(AND($L3708&lt;&gt;"内部转账",$M3708&lt;&gt;""),"△填了对方账户，但类别不是内部转账",IF($H3708&lt;0,"△这一笔之后该账户余额成负数了，核一下",""))))))))))))</f>
        <v/>
      </c>
    </row>
    <row r="3709">
      <c r="A3709" s="17">
        <f>IF($C3709="","",COUNTA($C$5:$C3709))</f>
        <v/>
      </c>
      <c r="B3709" s="20" t="n"/>
      <c r="C3709" s="18" t="n"/>
      <c r="D3709" s="18" t="n"/>
      <c r="E3709" s="26" t="n"/>
      <c r="F3709" s="19" t="n"/>
      <c r="G3709" s="19" t="n"/>
      <c r="H3709" s="27">
        <f>IF($C3709="","",ROUND(SUMIF(账户表,$C3709,账户期初)+SUMIFS($F$5:F3709,$C$5:C3709,$C3709)-SUMIFS($G$5:G3709,$C$5:C3709,$C3709),2))</f>
        <v/>
      </c>
      <c r="I3709" s="18" t="n"/>
      <c r="J3709" s="18" t="n"/>
      <c r="K3709" s="28">
        <f>IF($B3709="","",--TEXT($B3709,"yyyymm"))</f>
        <v/>
      </c>
      <c r="L3709" s="29">
        <f>IF($D3709="","",IFERROR(INDEX(类别属性,MATCH($D3709,类别表,0)),""))</f>
        <v/>
      </c>
      <c r="M3709" s="18" t="n"/>
      <c r="N3709" s="18" t="n"/>
      <c r="O3709" s="26" t="n"/>
      <c r="P3709" s="21">
        <f>IF($C3709="","",IF(ISNA(MATCH($C3709,账户表,0)),"※这个账户不在【基础资料】的账户档案里",IF($B3709="","※没填日期，这一笔不会进任何月份的报表",IF(AND($F3709&lt;&gt;"",$G3709&lt;&gt;""),"※收入和支出不能同时填",IF(AND(N($F3709)=0,N($G3709)=0),"※收入和支出都没填",IF(OR(N($F3709)&lt;0,N($G3709)&lt;0),"※金额不能填负数，方向反了就换一列填",IF($D3709="","※没填收支类别，分类报表会漏掉这一笔",IF(ISNA(MATCH($D3709,类别表,0)),"※收支类别不在【基础资料】的清单里",IF(AND($L3709="内部转账",$M3709=""),"△内部转账要在「对方账户」写上另一头",IF(AND($L3709="内部转账",$M3709=$C3709),"※对方账户跟本账户是同一个",IF(AND($L3709&lt;&gt;"内部转账",$M3709&lt;&gt;""),"△填了对方账户，但类别不是内部转账",IF($H3709&lt;0,"△这一笔之后该账户余额成负数了，核一下",""))))))))))))</f>
        <v/>
      </c>
    </row>
    <row r="3710">
      <c r="A3710" s="17">
        <f>IF($C3710="","",COUNTA($C$5:$C3710))</f>
        <v/>
      </c>
      <c r="B3710" s="20" t="n"/>
      <c r="C3710" s="18" t="n"/>
      <c r="D3710" s="18" t="n"/>
      <c r="E3710" s="26" t="n"/>
      <c r="F3710" s="19" t="n"/>
      <c r="G3710" s="19" t="n"/>
      <c r="H3710" s="27">
        <f>IF($C3710="","",ROUND(SUMIF(账户表,$C3710,账户期初)+SUMIFS($F$5:F3710,$C$5:C3710,$C3710)-SUMIFS($G$5:G3710,$C$5:C3710,$C3710),2))</f>
        <v/>
      </c>
      <c r="I3710" s="18" t="n"/>
      <c r="J3710" s="18" t="n"/>
      <c r="K3710" s="28">
        <f>IF($B3710="","",--TEXT($B3710,"yyyymm"))</f>
        <v/>
      </c>
      <c r="L3710" s="29">
        <f>IF($D3710="","",IFERROR(INDEX(类别属性,MATCH($D3710,类别表,0)),""))</f>
        <v/>
      </c>
      <c r="M3710" s="18" t="n"/>
      <c r="N3710" s="18" t="n"/>
      <c r="O3710" s="26" t="n"/>
      <c r="P3710" s="21">
        <f>IF($C3710="","",IF(ISNA(MATCH($C3710,账户表,0)),"※这个账户不在【基础资料】的账户档案里",IF($B3710="","※没填日期，这一笔不会进任何月份的报表",IF(AND($F3710&lt;&gt;"",$G3710&lt;&gt;""),"※收入和支出不能同时填",IF(AND(N($F3710)=0,N($G3710)=0),"※收入和支出都没填",IF(OR(N($F3710)&lt;0,N($G3710)&lt;0),"※金额不能填负数，方向反了就换一列填",IF($D3710="","※没填收支类别，分类报表会漏掉这一笔",IF(ISNA(MATCH($D3710,类别表,0)),"※收支类别不在【基础资料】的清单里",IF(AND($L3710="内部转账",$M3710=""),"△内部转账要在「对方账户」写上另一头",IF(AND($L3710="内部转账",$M3710=$C3710),"※对方账户跟本账户是同一个",IF(AND($L3710&lt;&gt;"内部转账",$M3710&lt;&gt;""),"△填了对方账户，但类别不是内部转账",IF($H3710&lt;0,"△这一笔之后该账户余额成负数了，核一下",""))))))))))))</f>
        <v/>
      </c>
    </row>
    <row r="3711">
      <c r="A3711" s="17">
        <f>IF($C3711="","",COUNTA($C$5:$C3711))</f>
        <v/>
      </c>
      <c r="B3711" s="20" t="n"/>
      <c r="C3711" s="18" t="n"/>
      <c r="D3711" s="18" t="n"/>
      <c r="E3711" s="26" t="n"/>
      <c r="F3711" s="19" t="n"/>
      <c r="G3711" s="19" t="n"/>
      <c r="H3711" s="27">
        <f>IF($C3711="","",ROUND(SUMIF(账户表,$C3711,账户期初)+SUMIFS($F$5:F3711,$C$5:C3711,$C3711)-SUMIFS($G$5:G3711,$C$5:C3711,$C3711),2))</f>
        <v/>
      </c>
      <c r="I3711" s="18" t="n"/>
      <c r="J3711" s="18" t="n"/>
      <c r="K3711" s="28">
        <f>IF($B3711="","",--TEXT($B3711,"yyyymm"))</f>
        <v/>
      </c>
      <c r="L3711" s="29">
        <f>IF($D3711="","",IFERROR(INDEX(类别属性,MATCH($D3711,类别表,0)),""))</f>
        <v/>
      </c>
      <c r="M3711" s="18" t="n"/>
      <c r="N3711" s="18" t="n"/>
      <c r="O3711" s="26" t="n"/>
      <c r="P3711" s="21">
        <f>IF($C3711="","",IF(ISNA(MATCH($C3711,账户表,0)),"※这个账户不在【基础资料】的账户档案里",IF($B3711="","※没填日期，这一笔不会进任何月份的报表",IF(AND($F3711&lt;&gt;"",$G3711&lt;&gt;""),"※收入和支出不能同时填",IF(AND(N($F3711)=0,N($G3711)=0),"※收入和支出都没填",IF(OR(N($F3711)&lt;0,N($G3711)&lt;0),"※金额不能填负数，方向反了就换一列填",IF($D3711="","※没填收支类别，分类报表会漏掉这一笔",IF(ISNA(MATCH($D3711,类别表,0)),"※收支类别不在【基础资料】的清单里",IF(AND($L3711="内部转账",$M3711=""),"△内部转账要在「对方账户」写上另一头",IF(AND($L3711="内部转账",$M3711=$C3711),"※对方账户跟本账户是同一个",IF(AND($L3711&lt;&gt;"内部转账",$M3711&lt;&gt;""),"△填了对方账户，但类别不是内部转账",IF($H3711&lt;0,"△这一笔之后该账户余额成负数了，核一下",""))))))))))))</f>
        <v/>
      </c>
    </row>
    <row r="3712">
      <c r="A3712" s="17">
        <f>IF($C3712="","",COUNTA($C$5:$C3712))</f>
        <v/>
      </c>
      <c r="B3712" s="20" t="n"/>
      <c r="C3712" s="18" t="n"/>
      <c r="D3712" s="18" t="n"/>
      <c r="E3712" s="26" t="n"/>
      <c r="F3712" s="19" t="n"/>
      <c r="G3712" s="19" t="n"/>
      <c r="H3712" s="27">
        <f>IF($C3712="","",ROUND(SUMIF(账户表,$C3712,账户期初)+SUMIFS($F$5:F3712,$C$5:C3712,$C3712)-SUMIFS($G$5:G3712,$C$5:C3712,$C3712),2))</f>
        <v/>
      </c>
      <c r="I3712" s="18" t="n"/>
      <c r="J3712" s="18" t="n"/>
      <c r="K3712" s="28">
        <f>IF($B3712="","",--TEXT($B3712,"yyyymm"))</f>
        <v/>
      </c>
      <c r="L3712" s="29">
        <f>IF($D3712="","",IFERROR(INDEX(类别属性,MATCH($D3712,类别表,0)),""))</f>
        <v/>
      </c>
      <c r="M3712" s="18" t="n"/>
      <c r="N3712" s="18" t="n"/>
      <c r="O3712" s="26" t="n"/>
      <c r="P3712" s="21">
        <f>IF($C3712="","",IF(ISNA(MATCH($C3712,账户表,0)),"※这个账户不在【基础资料】的账户档案里",IF($B3712="","※没填日期，这一笔不会进任何月份的报表",IF(AND($F3712&lt;&gt;"",$G3712&lt;&gt;""),"※收入和支出不能同时填",IF(AND(N($F3712)=0,N($G3712)=0),"※收入和支出都没填",IF(OR(N($F3712)&lt;0,N($G3712)&lt;0),"※金额不能填负数，方向反了就换一列填",IF($D3712="","※没填收支类别，分类报表会漏掉这一笔",IF(ISNA(MATCH($D3712,类别表,0)),"※收支类别不在【基础资料】的清单里",IF(AND($L3712="内部转账",$M3712=""),"△内部转账要在「对方账户」写上另一头",IF(AND($L3712="内部转账",$M3712=$C3712),"※对方账户跟本账户是同一个",IF(AND($L3712&lt;&gt;"内部转账",$M3712&lt;&gt;""),"△填了对方账户，但类别不是内部转账",IF($H3712&lt;0,"△这一笔之后该账户余额成负数了，核一下",""))))))))))))</f>
        <v/>
      </c>
    </row>
    <row r="3713">
      <c r="A3713" s="17">
        <f>IF($C3713="","",COUNTA($C$5:$C3713))</f>
        <v/>
      </c>
      <c r="B3713" s="20" t="n"/>
      <c r="C3713" s="18" t="n"/>
      <c r="D3713" s="18" t="n"/>
      <c r="E3713" s="26" t="n"/>
      <c r="F3713" s="19" t="n"/>
      <c r="G3713" s="19" t="n"/>
      <c r="H3713" s="27">
        <f>IF($C3713="","",ROUND(SUMIF(账户表,$C3713,账户期初)+SUMIFS($F$5:F3713,$C$5:C3713,$C3713)-SUMIFS($G$5:G3713,$C$5:C3713,$C3713),2))</f>
        <v/>
      </c>
      <c r="I3713" s="18" t="n"/>
      <c r="J3713" s="18" t="n"/>
      <c r="K3713" s="28">
        <f>IF($B3713="","",--TEXT($B3713,"yyyymm"))</f>
        <v/>
      </c>
      <c r="L3713" s="29">
        <f>IF($D3713="","",IFERROR(INDEX(类别属性,MATCH($D3713,类别表,0)),""))</f>
        <v/>
      </c>
      <c r="M3713" s="18" t="n"/>
      <c r="N3713" s="18" t="n"/>
      <c r="O3713" s="26" t="n"/>
      <c r="P3713" s="21">
        <f>IF($C3713="","",IF(ISNA(MATCH($C3713,账户表,0)),"※这个账户不在【基础资料】的账户档案里",IF($B3713="","※没填日期，这一笔不会进任何月份的报表",IF(AND($F3713&lt;&gt;"",$G3713&lt;&gt;""),"※收入和支出不能同时填",IF(AND(N($F3713)=0,N($G3713)=0),"※收入和支出都没填",IF(OR(N($F3713)&lt;0,N($G3713)&lt;0),"※金额不能填负数，方向反了就换一列填",IF($D3713="","※没填收支类别，分类报表会漏掉这一笔",IF(ISNA(MATCH($D3713,类别表,0)),"※收支类别不在【基础资料】的清单里",IF(AND($L3713="内部转账",$M3713=""),"△内部转账要在「对方账户」写上另一头",IF(AND($L3713="内部转账",$M3713=$C3713),"※对方账户跟本账户是同一个",IF(AND($L3713&lt;&gt;"内部转账",$M3713&lt;&gt;""),"△填了对方账户，但类别不是内部转账",IF($H3713&lt;0,"△这一笔之后该账户余额成负数了，核一下",""))))))))))))</f>
        <v/>
      </c>
    </row>
    <row r="3714">
      <c r="A3714" s="17">
        <f>IF($C3714="","",COUNTA($C$5:$C3714))</f>
        <v/>
      </c>
      <c r="B3714" s="20" t="n"/>
      <c r="C3714" s="18" t="n"/>
      <c r="D3714" s="18" t="n"/>
      <c r="E3714" s="26" t="n"/>
      <c r="F3714" s="19" t="n"/>
      <c r="G3714" s="19" t="n"/>
      <c r="H3714" s="27">
        <f>IF($C3714="","",ROUND(SUMIF(账户表,$C3714,账户期初)+SUMIFS($F$5:F3714,$C$5:C3714,$C3714)-SUMIFS($G$5:G3714,$C$5:C3714,$C3714),2))</f>
        <v/>
      </c>
      <c r="I3714" s="18" t="n"/>
      <c r="J3714" s="18" t="n"/>
      <c r="K3714" s="28">
        <f>IF($B3714="","",--TEXT($B3714,"yyyymm"))</f>
        <v/>
      </c>
      <c r="L3714" s="29">
        <f>IF($D3714="","",IFERROR(INDEX(类别属性,MATCH($D3714,类别表,0)),""))</f>
        <v/>
      </c>
      <c r="M3714" s="18" t="n"/>
      <c r="N3714" s="18" t="n"/>
      <c r="O3714" s="26" t="n"/>
      <c r="P3714" s="21">
        <f>IF($C3714="","",IF(ISNA(MATCH($C3714,账户表,0)),"※这个账户不在【基础资料】的账户档案里",IF($B3714="","※没填日期，这一笔不会进任何月份的报表",IF(AND($F3714&lt;&gt;"",$G3714&lt;&gt;""),"※收入和支出不能同时填",IF(AND(N($F3714)=0,N($G3714)=0),"※收入和支出都没填",IF(OR(N($F3714)&lt;0,N($G3714)&lt;0),"※金额不能填负数，方向反了就换一列填",IF($D3714="","※没填收支类别，分类报表会漏掉这一笔",IF(ISNA(MATCH($D3714,类别表,0)),"※收支类别不在【基础资料】的清单里",IF(AND($L3714="内部转账",$M3714=""),"△内部转账要在「对方账户」写上另一头",IF(AND($L3714="内部转账",$M3714=$C3714),"※对方账户跟本账户是同一个",IF(AND($L3714&lt;&gt;"内部转账",$M3714&lt;&gt;""),"△填了对方账户，但类别不是内部转账",IF($H3714&lt;0,"△这一笔之后该账户余额成负数了，核一下",""))))))))))))</f>
        <v/>
      </c>
    </row>
    <row r="3715">
      <c r="A3715" s="17">
        <f>IF($C3715="","",COUNTA($C$5:$C3715))</f>
        <v/>
      </c>
      <c r="B3715" s="20" t="n"/>
      <c r="C3715" s="18" t="n"/>
      <c r="D3715" s="18" t="n"/>
      <c r="E3715" s="26" t="n"/>
      <c r="F3715" s="19" t="n"/>
      <c r="G3715" s="19" t="n"/>
      <c r="H3715" s="27">
        <f>IF($C3715="","",ROUND(SUMIF(账户表,$C3715,账户期初)+SUMIFS($F$5:F3715,$C$5:C3715,$C3715)-SUMIFS($G$5:G3715,$C$5:C3715,$C3715),2))</f>
        <v/>
      </c>
      <c r="I3715" s="18" t="n"/>
      <c r="J3715" s="18" t="n"/>
      <c r="K3715" s="28">
        <f>IF($B3715="","",--TEXT($B3715,"yyyymm"))</f>
        <v/>
      </c>
      <c r="L3715" s="29">
        <f>IF($D3715="","",IFERROR(INDEX(类别属性,MATCH($D3715,类别表,0)),""))</f>
        <v/>
      </c>
      <c r="M3715" s="18" t="n"/>
      <c r="N3715" s="18" t="n"/>
      <c r="O3715" s="26" t="n"/>
      <c r="P3715" s="21">
        <f>IF($C3715="","",IF(ISNA(MATCH($C3715,账户表,0)),"※这个账户不在【基础资料】的账户档案里",IF($B3715="","※没填日期，这一笔不会进任何月份的报表",IF(AND($F3715&lt;&gt;"",$G3715&lt;&gt;""),"※收入和支出不能同时填",IF(AND(N($F3715)=0,N($G3715)=0),"※收入和支出都没填",IF(OR(N($F3715)&lt;0,N($G3715)&lt;0),"※金额不能填负数，方向反了就换一列填",IF($D3715="","※没填收支类别，分类报表会漏掉这一笔",IF(ISNA(MATCH($D3715,类别表,0)),"※收支类别不在【基础资料】的清单里",IF(AND($L3715="内部转账",$M3715=""),"△内部转账要在「对方账户」写上另一头",IF(AND($L3715="内部转账",$M3715=$C3715),"※对方账户跟本账户是同一个",IF(AND($L3715&lt;&gt;"内部转账",$M3715&lt;&gt;""),"△填了对方账户，但类别不是内部转账",IF($H3715&lt;0,"△这一笔之后该账户余额成负数了，核一下",""))))))))))))</f>
        <v/>
      </c>
    </row>
    <row r="3716">
      <c r="A3716" s="17">
        <f>IF($C3716="","",COUNTA($C$5:$C3716))</f>
        <v/>
      </c>
      <c r="B3716" s="20" t="n"/>
      <c r="C3716" s="18" t="n"/>
      <c r="D3716" s="18" t="n"/>
      <c r="E3716" s="26" t="n"/>
      <c r="F3716" s="19" t="n"/>
      <c r="G3716" s="19" t="n"/>
      <c r="H3716" s="27">
        <f>IF($C3716="","",ROUND(SUMIF(账户表,$C3716,账户期初)+SUMIFS($F$5:F3716,$C$5:C3716,$C3716)-SUMIFS($G$5:G3716,$C$5:C3716,$C3716),2))</f>
        <v/>
      </c>
      <c r="I3716" s="18" t="n"/>
      <c r="J3716" s="18" t="n"/>
      <c r="K3716" s="28">
        <f>IF($B3716="","",--TEXT($B3716,"yyyymm"))</f>
        <v/>
      </c>
      <c r="L3716" s="29">
        <f>IF($D3716="","",IFERROR(INDEX(类别属性,MATCH($D3716,类别表,0)),""))</f>
        <v/>
      </c>
      <c r="M3716" s="18" t="n"/>
      <c r="N3716" s="18" t="n"/>
      <c r="O3716" s="26" t="n"/>
      <c r="P3716" s="21">
        <f>IF($C3716="","",IF(ISNA(MATCH($C3716,账户表,0)),"※这个账户不在【基础资料】的账户档案里",IF($B3716="","※没填日期，这一笔不会进任何月份的报表",IF(AND($F3716&lt;&gt;"",$G3716&lt;&gt;""),"※收入和支出不能同时填",IF(AND(N($F3716)=0,N($G3716)=0),"※收入和支出都没填",IF(OR(N($F3716)&lt;0,N($G3716)&lt;0),"※金额不能填负数，方向反了就换一列填",IF($D3716="","※没填收支类别，分类报表会漏掉这一笔",IF(ISNA(MATCH($D3716,类别表,0)),"※收支类别不在【基础资料】的清单里",IF(AND($L3716="内部转账",$M3716=""),"△内部转账要在「对方账户」写上另一头",IF(AND($L3716="内部转账",$M3716=$C3716),"※对方账户跟本账户是同一个",IF(AND($L3716&lt;&gt;"内部转账",$M3716&lt;&gt;""),"△填了对方账户，但类别不是内部转账",IF($H3716&lt;0,"△这一笔之后该账户余额成负数了，核一下",""))))))))))))</f>
        <v/>
      </c>
    </row>
    <row r="3717">
      <c r="A3717" s="17">
        <f>IF($C3717="","",COUNTA($C$5:$C3717))</f>
        <v/>
      </c>
      <c r="B3717" s="20" t="n"/>
      <c r="C3717" s="18" t="n"/>
      <c r="D3717" s="18" t="n"/>
      <c r="E3717" s="26" t="n"/>
      <c r="F3717" s="19" t="n"/>
      <c r="G3717" s="19" t="n"/>
      <c r="H3717" s="27">
        <f>IF($C3717="","",ROUND(SUMIF(账户表,$C3717,账户期初)+SUMIFS($F$5:F3717,$C$5:C3717,$C3717)-SUMIFS($G$5:G3717,$C$5:C3717,$C3717),2))</f>
        <v/>
      </c>
      <c r="I3717" s="18" t="n"/>
      <c r="J3717" s="18" t="n"/>
      <c r="K3717" s="28">
        <f>IF($B3717="","",--TEXT($B3717,"yyyymm"))</f>
        <v/>
      </c>
      <c r="L3717" s="29">
        <f>IF($D3717="","",IFERROR(INDEX(类别属性,MATCH($D3717,类别表,0)),""))</f>
        <v/>
      </c>
      <c r="M3717" s="18" t="n"/>
      <c r="N3717" s="18" t="n"/>
      <c r="O3717" s="26" t="n"/>
      <c r="P3717" s="21">
        <f>IF($C3717="","",IF(ISNA(MATCH($C3717,账户表,0)),"※这个账户不在【基础资料】的账户档案里",IF($B3717="","※没填日期，这一笔不会进任何月份的报表",IF(AND($F3717&lt;&gt;"",$G3717&lt;&gt;""),"※收入和支出不能同时填",IF(AND(N($F3717)=0,N($G3717)=0),"※收入和支出都没填",IF(OR(N($F3717)&lt;0,N($G3717)&lt;0),"※金额不能填负数，方向反了就换一列填",IF($D3717="","※没填收支类别，分类报表会漏掉这一笔",IF(ISNA(MATCH($D3717,类别表,0)),"※收支类别不在【基础资料】的清单里",IF(AND($L3717="内部转账",$M3717=""),"△内部转账要在「对方账户」写上另一头",IF(AND($L3717="内部转账",$M3717=$C3717),"※对方账户跟本账户是同一个",IF(AND($L3717&lt;&gt;"内部转账",$M3717&lt;&gt;""),"△填了对方账户，但类别不是内部转账",IF($H3717&lt;0,"△这一笔之后该账户余额成负数了，核一下",""))))))))))))</f>
        <v/>
      </c>
    </row>
    <row r="3718">
      <c r="A3718" s="17">
        <f>IF($C3718="","",COUNTA($C$5:$C3718))</f>
        <v/>
      </c>
      <c r="B3718" s="20" t="n"/>
      <c r="C3718" s="18" t="n"/>
      <c r="D3718" s="18" t="n"/>
      <c r="E3718" s="26" t="n"/>
      <c r="F3718" s="19" t="n"/>
      <c r="G3718" s="19" t="n"/>
      <c r="H3718" s="27">
        <f>IF($C3718="","",ROUND(SUMIF(账户表,$C3718,账户期初)+SUMIFS($F$5:F3718,$C$5:C3718,$C3718)-SUMIFS($G$5:G3718,$C$5:C3718,$C3718),2))</f>
        <v/>
      </c>
      <c r="I3718" s="18" t="n"/>
      <c r="J3718" s="18" t="n"/>
      <c r="K3718" s="28">
        <f>IF($B3718="","",--TEXT($B3718,"yyyymm"))</f>
        <v/>
      </c>
      <c r="L3718" s="29">
        <f>IF($D3718="","",IFERROR(INDEX(类别属性,MATCH($D3718,类别表,0)),""))</f>
        <v/>
      </c>
      <c r="M3718" s="18" t="n"/>
      <c r="N3718" s="18" t="n"/>
      <c r="O3718" s="26" t="n"/>
      <c r="P3718" s="21">
        <f>IF($C3718="","",IF(ISNA(MATCH($C3718,账户表,0)),"※这个账户不在【基础资料】的账户档案里",IF($B3718="","※没填日期，这一笔不会进任何月份的报表",IF(AND($F3718&lt;&gt;"",$G3718&lt;&gt;""),"※收入和支出不能同时填",IF(AND(N($F3718)=0,N($G3718)=0),"※收入和支出都没填",IF(OR(N($F3718)&lt;0,N($G3718)&lt;0),"※金额不能填负数，方向反了就换一列填",IF($D3718="","※没填收支类别，分类报表会漏掉这一笔",IF(ISNA(MATCH($D3718,类别表,0)),"※收支类别不在【基础资料】的清单里",IF(AND($L3718="内部转账",$M3718=""),"△内部转账要在「对方账户」写上另一头",IF(AND($L3718="内部转账",$M3718=$C3718),"※对方账户跟本账户是同一个",IF(AND($L3718&lt;&gt;"内部转账",$M3718&lt;&gt;""),"△填了对方账户，但类别不是内部转账",IF($H3718&lt;0,"△这一笔之后该账户余额成负数了，核一下",""))))))))))))</f>
        <v/>
      </c>
    </row>
    <row r="3719">
      <c r="A3719" s="17">
        <f>IF($C3719="","",COUNTA($C$5:$C3719))</f>
        <v/>
      </c>
      <c r="B3719" s="20" t="n"/>
      <c r="C3719" s="18" t="n"/>
      <c r="D3719" s="18" t="n"/>
      <c r="E3719" s="26" t="n"/>
      <c r="F3719" s="19" t="n"/>
      <c r="G3719" s="19" t="n"/>
      <c r="H3719" s="27">
        <f>IF($C3719="","",ROUND(SUMIF(账户表,$C3719,账户期初)+SUMIFS($F$5:F3719,$C$5:C3719,$C3719)-SUMIFS($G$5:G3719,$C$5:C3719,$C3719),2))</f>
        <v/>
      </c>
      <c r="I3719" s="18" t="n"/>
      <c r="J3719" s="18" t="n"/>
      <c r="K3719" s="28">
        <f>IF($B3719="","",--TEXT($B3719,"yyyymm"))</f>
        <v/>
      </c>
      <c r="L3719" s="29">
        <f>IF($D3719="","",IFERROR(INDEX(类别属性,MATCH($D3719,类别表,0)),""))</f>
        <v/>
      </c>
      <c r="M3719" s="18" t="n"/>
      <c r="N3719" s="18" t="n"/>
      <c r="O3719" s="26" t="n"/>
      <c r="P3719" s="21">
        <f>IF($C3719="","",IF(ISNA(MATCH($C3719,账户表,0)),"※这个账户不在【基础资料】的账户档案里",IF($B3719="","※没填日期，这一笔不会进任何月份的报表",IF(AND($F3719&lt;&gt;"",$G3719&lt;&gt;""),"※收入和支出不能同时填",IF(AND(N($F3719)=0,N($G3719)=0),"※收入和支出都没填",IF(OR(N($F3719)&lt;0,N($G3719)&lt;0),"※金额不能填负数，方向反了就换一列填",IF($D3719="","※没填收支类别，分类报表会漏掉这一笔",IF(ISNA(MATCH($D3719,类别表,0)),"※收支类别不在【基础资料】的清单里",IF(AND($L3719="内部转账",$M3719=""),"△内部转账要在「对方账户」写上另一头",IF(AND($L3719="内部转账",$M3719=$C3719),"※对方账户跟本账户是同一个",IF(AND($L3719&lt;&gt;"内部转账",$M3719&lt;&gt;""),"△填了对方账户，但类别不是内部转账",IF($H3719&lt;0,"△这一笔之后该账户余额成负数了，核一下",""))))))))))))</f>
        <v/>
      </c>
    </row>
    <row r="3720">
      <c r="A3720" s="17">
        <f>IF($C3720="","",COUNTA($C$5:$C3720))</f>
        <v/>
      </c>
      <c r="B3720" s="20" t="n"/>
      <c r="C3720" s="18" t="n"/>
      <c r="D3720" s="18" t="n"/>
      <c r="E3720" s="26" t="n"/>
      <c r="F3720" s="19" t="n"/>
      <c r="G3720" s="19" t="n"/>
      <c r="H3720" s="27">
        <f>IF($C3720="","",ROUND(SUMIF(账户表,$C3720,账户期初)+SUMIFS($F$5:F3720,$C$5:C3720,$C3720)-SUMIFS($G$5:G3720,$C$5:C3720,$C3720),2))</f>
        <v/>
      </c>
      <c r="I3720" s="18" t="n"/>
      <c r="J3720" s="18" t="n"/>
      <c r="K3720" s="28">
        <f>IF($B3720="","",--TEXT($B3720,"yyyymm"))</f>
        <v/>
      </c>
      <c r="L3720" s="29">
        <f>IF($D3720="","",IFERROR(INDEX(类别属性,MATCH($D3720,类别表,0)),""))</f>
        <v/>
      </c>
      <c r="M3720" s="18" t="n"/>
      <c r="N3720" s="18" t="n"/>
      <c r="O3720" s="26" t="n"/>
      <c r="P3720" s="21">
        <f>IF($C3720="","",IF(ISNA(MATCH($C3720,账户表,0)),"※这个账户不在【基础资料】的账户档案里",IF($B3720="","※没填日期，这一笔不会进任何月份的报表",IF(AND($F3720&lt;&gt;"",$G3720&lt;&gt;""),"※收入和支出不能同时填",IF(AND(N($F3720)=0,N($G3720)=0),"※收入和支出都没填",IF(OR(N($F3720)&lt;0,N($G3720)&lt;0),"※金额不能填负数，方向反了就换一列填",IF($D3720="","※没填收支类别，分类报表会漏掉这一笔",IF(ISNA(MATCH($D3720,类别表,0)),"※收支类别不在【基础资料】的清单里",IF(AND($L3720="内部转账",$M3720=""),"△内部转账要在「对方账户」写上另一头",IF(AND($L3720="内部转账",$M3720=$C3720),"※对方账户跟本账户是同一个",IF(AND($L3720&lt;&gt;"内部转账",$M3720&lt;&gt;""),"△填了对方账户，但类别不是内部转账",IF($H3720&lt;0,"△这一笔之后该账户余额成负数了，核一下",""))))))))))))</f>
        <v/>
      </c>
    </row>
    <row r="3721">
      <c r="A3721" s="17">
        <f>IF($C3721="","",COUNTA($C$5:$C3721))</f>
        <v/>
      </c>
      <c r="B3721" s="20" t="n"/>
      <c r="C3721" s="18" t="n"/>
      <c r="D3721" s="18" t="n"/>
      <c r="E3721" s="26" t="n"/>
      <c r="F3721" s="19" t="n"/>
      <c r="G3721" s="19" t="n"/>
      <c r="H3721" s="27">
        <f>IF($C3721="","",ROUND(SUMIF(账户表,$C3721,账户期初)+SUMIFS($F$5:F3721,$C$5:C3721,$C3721)-SUMIFS($G$5:G3721,$C$5:C3721,$C3721),2))</f>
        <v/>
      </c>
      <c r="I3721" s="18" t="n"/>
      <c r="J3721" s="18" t="n"/>
      <c r="K3721" s="28">
        <f>IF($B3721="","",--TEXT($B3721,"yyyymm"))</f>
        <v/>
      </c>
      <c r="L3721" s="29">
        <f>IF($D3721="","",IFERROR(INDEX(类别属性,MATCH($D3721,类别表,0)),""))</f>
        <v/>
      </c>
      <c r="M3721" s="18" t="n"/>
      <c r="N3721" s="18" t="n"/>
      <c r="O3721" s="26" t="n"/>
      <c r="P3721" s="21">
        <f>IF($C3721="","",IF(ISNA(MATCH($C3721,账户表,0)),"※这个账户不在【基础资料】的账户档案里",IF($B3721="","※没填日期，这一笔不会进任何月份的报表",IF(AND($F3721&lt;&gt;"",$G3721&lt;&gt;""),"※收入和支出不能同时填",IF(AND(N($F3721)=0,N($G3721)=0),"※收入和支出都没填",IF(OR(N($F3721)&lt;0,N($G3721)&lt;0),"※金额不能填负数，方向反了就换一列填",IF($D3721="","※没填收支类别，分类报表会漏掉这一笔",IF(ISNA(MATCH($D3721,类别表,0)),"※收支类别不在【基础资料】的清单里",IF(AND($L3721="内部转账",$M3721=""),"△内部转账要在「对方账户」写上另一头",IF(AND($L3721="内部转账",$M3721=$C3721),"※对方账户跟本账户是同一个",IF(AND($L3721&lt;&gt;"内部转账",$M3721&lt;&gt;""),"△填了对方账户，但类别不是内部转账",IF($H3721&lt;0,"△这一笔之后该账户余额成负数了，核一下",""))))))))))))</f>
        <v/>
      </c>
    </row>
    <row r="3722">
      <c r="A3722" s="17">
        <f>IF($C3722="","",COUNTA($C$5:$C3722))</f>
        <v/>
      </c>
      <c r="B3722" s="20" t="n"/>
      <c r="C3722" s="18" t="n"/>
      <c r="D3722" s="18" t="n"/>
      <c r="E3722" s="26" t="n"/>
      <c r="F3722" s="19" t="n"/>
      <c r="G3722" s="19" t="n"/>
      <c r="H3722" s="27">
        <f>IF($C3722="","",ROUND(SUMIF(账户表,$C3722,账户期初)+SUMIFS($F$5:F3722,$C$5:C3722,$C3722)-SUMIFS($G$5:G3722,$C$5:C3722,$C3722),2))</f>
        <v/>
      </c>
      <c r="I3722" s="18" t="n"/>
      <c r="J3722" s="18" t="n"/>
      <c r="K3722" s="28">
        <f>IF($B3722="","",--TEXT($B3722,"yyyymm"))</f>
        <v/>
      </c>
      <c r="L3722" s="29">
        <f>IF($D3722="","",IFERROR(INDEX(类别属性,MATCH($D3722,类别表,0)),""))</f>
        <v/>
      </c>
      <c r="M3722" s="18" t="n"/>
      <c r="N3722" s="18" t="n"/>
      <c r="O3722" s="26" t="n"/>
      <c r="P3722" s="21">
        <f>IF($C3722="","",IF(ISNA(MATCH($C3722,账户表,0)),"※这个账户不在【基础资料】的账户档案里",IF($B3722="","※没填日期，这一笔不会进任何月份的报表",IF(AND($F3722&lt;&gt;"",$G3722&lt;&gt;""),"※收入和支出不能同时填",IF(AND(N($F3722)=0,N($G3722)=0),"※收入和支出都没填",IF(OR(N($F3722)&lt;0,N($G3722)&lt;0),"※金额不能填负数，方向反了就换一列填",IF($D3722="","※没填收支类别，分类报表会漏掉这一笔",IF(ISNA(MATCH($D3722,类别表,0)),"※收支类别不在【基础资料】的清单里",IF(AND($L3722="内部转账",$M3722=""),"△内部转账要在「对方账户」写上另一头",IF(AND($L3722="内部转账",$M3722=$C3722),"※对方账户跟本账户是同一个",IF(AND($L3722&lt;&gt;"内部转账",$M3722&lt;&gt;""),"△填了对方账户，但类别不是内部转账",IF($H3722&lt;0,"△这一笔之后该账户余额成负数了，核一下",""))))))))))))</f>
        <v/>
      </c>
    </row>
    <row r="3723">
      <c r="A3723" s="17">
        <f>IF($C3723="","",COUNTA($C$5:$C3723))</f>
        <v/>
      </c>
      <c r="B3723" s="20" t="n"/>
      <c r="C3723" s="18" t="n"/>
      <c r="D3723" s="18" t="n"/>
      <c r="E3723" s="26" t="n"/>
      <c r="F3723" s="19" t="n"/>
      <c r="G3723" s="19" t="n"/>
      <c r="H3723" s="27">
        <f>IF($C3723="","",ROUND(SUMIF(账户表,$C3723,账户期初)+SUMIFS($F$5:F3723,$C$5:C3723,$C3723)-SUMIFS($G$5:G3723,$C$5:C3723,$C3723),2))</f>
        <v/>
      </c>
      <c r="I3723" s="18" t="n"/>
      <c r="J3723" s="18" t="n"/>
      <c r="K3723" s="28">
        <f>IF($B3723="","",--TEXT($B3723,"yyyymm"))</f>
        <v/>
      </c>
      <c r="L3723" s="29">
        <f>IF($D3723="","",IFERROR(INDEX(类别属性,MATCH($D3723,类别表,0)),""))</f>
        <v/>
      </c>
      <c r="M3723" s="18" t="n"/>
      <c r="N3723" s="18" t="n"/>
      <c r="O3723" s="26" t="n"/>
      <c r="P3723" s="21">
        <f>IF($C3723="","",IF(ISNA(MATCH($C3723,账户表,0)),"※这个账户不在【基础资料】的账户档案里",IF($B3723="","※没填日期，这一笔不会进任何月份的报表",IF(AND($F3723&lt;&gt;"",$G3723&lt;&gt;""),"※收入和支出不能同时填",IF(AND(N($F3723)=0,N($G3723)=0),"※收入和支出都没填",IF(OR(N($F3723)&lt;0,N($G3723)&lt;0),"※金额不能填负数，方向反了就换一列填",IF($D3723="","※没填收支类别，分类报表会漏掉这一笔",IF(ISNA(MATCH($D3723,类别表,0)),"※收支类别不在【基础资料】的清单里",IF(AND($L3723="内部转账",$M3723=""),"△内部转账要在「对方账户」写上另一头",IF(AND($L3723="内部转账",$M3723=$C3723),"※对方账户跟本账户是同一个",IF(AND($L3723&lt;&gt;"内部转账",$M3723&lt;&gt;""),"△填了对方账户，但类别不是内部转账",IF($H3723&lt;0,"△这一笔之后该账户余额成负数了，核一下",""))))))))))))</f>
        <v/>
      </c>
    </row>
    <row r="3724">
      <c r="A3724" s="17">
        <f>IF($C3724="","",COUNTA($C$5:$C3724))</f>
        <v/>
      </c>
      <c r="B3724" s="20" t="n"/>
      <c r="C3724" s="18" t="n"/>
      <c r="D3724" s="18" t="n"/>
      <c r="E3724" s="26" t="n"/>
      <c r="F3724" s="19" t="n"/>
      <c r="G3724" s="19" t="n"/>
      <c r="H3724" s="27">
        <f>IF($C3724="","",ROUND(SUMIF(账户表,$C3724,账户期初)+SUMIFS($F$5:F3724,$C$5:C3724,$C3724)-SUMIFS($G$5:G3724,$C$5:C3724,$C3724),2))</f>
        <v/>
      </c>
      <c r="I3724" s="18" t="n"/>
      <c r="J3724" s="18" t="n"/>
      <c r="K3724" s="28">
        <f>IF($B3724="","",--TEXT($B3724,"yyyymm"))</f>
        <v/>
      </c>
      <c r="L3724" s="29">
        <f>IF($D3724="","",IFERROR(INDEX(类别属性,MATCH($D3724,类别表,0)),""))</f>
        <v/>
      </c>
      <c r="M3724" s="18" t="n"/>
      <c r="N3724" s="18" t="n"/>
      <c r="O3724" s="26" t="n"/>
      <c r="P3724" s="21">
        <f>IF($C3724="","",IF(ISNA(MATCH($C3724,账户表,0)),"※这个账户不在【基础资料】的账户档案里",IF($B3724="","※没填日期，这一笔不会进任何月份的报表",IF(AND($F3724&lt;&gt;"",$G3724&lt;&gt;""),"※收入和支出不能同时填",IF(AND(N($F3724)=0,N($G3724)=0),"※收入和支出都没填",IF(OR(N($F3724)&lt;0,N($G3724)&lt;0),"※金额不能填负数，方向反了就换一列填",IF($D3724="","※没填收支类别，分类报表会漏掉这一笔",IF(ISNA(MATCH($D3724,类别表,0)),"※收支类别不在【基础资料】的清单里",IF(AND($L3724="内部转账",$M3724=""),"△内部转账要在「对方账户」写上另一头",IF(AND($L3724="内部转账",$M3724=$C3724),"※对方账户跟本账户是同一个",IF(AND($L3724&lt;&gt;"内部转账",$M3724&lt;&gt;""),"△填了对方账户，但类别不是内部转账",IF($H3724&lt;0,"△这一笔之后该账户余额成负数了，核一下",""))))))))))))</f>
        <v/>
      </c>
    </row>
    <row r="3725">
      <c r="A3725" s="17">
        <f>IF($C3725="","",COUNTA($C$5:$C3725))</f>
        <v/>
      </c>
      <c r="B3725" s="20" t="n"/>
      <c r="C3725" s="18" t="n"/>
      <c r="D3725" s="18" t="n"/>
      <c r="E3725" s="26" t="n"/>
      <c r="F3725" s="19" t="n"/>
      <c r="G3725" s="19" t="n"/>
      <c r="H3725" s="27">
        <f>IF($C3725="","",ROUND(SUMIF(账户表,$C3725,账户期初)+SUMIFS($F$5:F3725,$C$5:C3725,$C3725)-SUMIFS($G$5:G3725,$C$5:C3725,$C3725),2))</f>
        <v/>
      </c>
      <c r="I3725" s="18" t="n"/>
      <c r="J3725" s="18" t="n"/>
      <c r="K3725" s="28">
        <f>IF($B3725="","",--TEXT($B3725,"yyyymm"))</f>
        <v/>
      </c>
      <c r="L3725" s="29">
        <f>IF($D3725="","",IFERROR(INDEX(类别属性,MATCH($D3725,类别表,0)),""))</f>
        <v/>
      </c>
      <c r="M3725" s="18" t="n"/>
      <c r="N3725" s="18" t="n"/>
      <c r="O3725" s="26" t="n"/>
      <c r="P3725" s="21">
        <f>IF($C3725="","",IF(ISNA(MATCH($C3725,账户表,0)),"※这个账户不在【基础资料】的账户档案里",IF($B3725="","※没填日期，这一笔不会进任何月份的报表",IF(AND($F3725&lt;&gt;"",$G3725&lt;&gt;""),"※收入和支出不能同时填",IF(AND(N($F3725)=0,N($G3725)=0),"※收入和支出都没填",IF(OR(N($F3725)&lt;0,N($G3725)&lt;0),"※金额不能填负数，方向反了就换一列填",IF($D3725="","※没填收支类别，分类报表会漏掉这一笔",IF(ISNA(MATCH($D3725,类别表,0)),"※收支类别不在【基础资料】的清单里",IF(AND($L3725="内部转账",$M3725=""),"△内部转账要在「对方账户」写上另一头",IF(AND($L3725="内部转账",$M3725=$C3725),"※对方账户跟本账户是同一个",IF(AND($L3725&lt;&gt;"内部转账",$M3725&lt;&gt;""),"△填了对方账户，但类别不是内部转账",IF($H3725&lt;0,"△这一笔之后该账户余额成负数了，核一下",""))))))))))))</f>
        <v/>
      </c>
    </row>
    <row r="3726">
      <c r="A3726" s="17">
        <f>IF($C3726="","",COUNTA($C$5:$C3726))</f>
        <v/>
      </c>
      <c r="B3726" s="20" t="n"/>
      <c r="C3726" s="18" t="n"/>
      <c r="D3726" s="18" t="n"/>
      <c r="E3726" s="26" t="n"/>
      <c r="F3726" s="19" t="n"/>
      <c r="G3726" s="19" t="n"/>
      <c r="H3726" s="27">
        <f>IF($C3726="","",ROUND(SUMIF(账户表,$C3726,账户期初)+SUMIFS($F$5:F3726,$C$5:C3726,$C3726)-SUMIFS($G$5:G3726,$C$5:C3726,$C3726),2))</f>
        <v/>
      </c>
      <c r="I3726" s="18" t="n"/>
      <c r="J3726" s="18" t="n"/>
      <c r="K3726" s="28">
        <f>IF($B3726="","",--TEXT($B3726,"yyyymm"))</f>
        <v/>
      </c>
      <c r="L3726" s="29">
        <f>IF($D3726="","",IFERROR(INDEX(类别属性,MATCH($D3726,类别表,0)),""))</f>
        <v/>
      </c>
      <c r="M3726" s="18" t="n"/>
      <c r="N3726" s="18" t="n"/>
      <c r="O3726" s="26" t="n"/>
      <c r="P3726" s="21">
        <f>IF($C3726="","",IF(ISNA(MATCH($C3726,账户表,0)),"※这个账户不在【基础资料】的账户档案里",IF($B3726="","※没填日期，这一笔不会进任何月份的报表",IF(AND($F3726&lt;&gt;"",$G3726&lt;&gt;""),"※收入和支出不能同时填",IF(AND(N($F3726)=0,N($G3726)=0),"※收入和支出都没填",IF(OR(N($F3726)&lt;0,N($G3726)&lt;0),"※金额不能填负数，方向反了就换一列填",IF($D3726="","※没填收支类别，分类报表会漏掉这一笔",IF(ISNA(MATCH($D3726,类别表,0)),"※收支类别不在【基础资料】的清单里",IF(AND($L3726="内部转账",$M3726=""),"△内部转账要在「对方账户」写上另一头",IF(AND($L3726="内部转账",$M3726=$C3726),"※对方账户跟本账户是同一个",IF(AND($L3726&lt;&gt;"内部转账",$M3726&lt;&gt;""),"△填了对方账户，但类别不是内部转账",IF($H3726&lt;0,"△这一笔之后该账户余额成负数了，核一下",""))))))))))))</f>
        <v/>
      </c>
    </row>
    <row r="3727">
      <c r="A3727" s="17">
        <f>IF($C3727="","",COUNTA($C$5:$C3727))</f>
        <v/>
      </c>
      <c r="B3727" s="20" t="n"/>
      <c r="C3727" s="18" t="n"/>
      <c r="D3727" s="18" t="n"/>
      <c r="E3727" s="26" t="n"/>
      <c r="F3727" s="19" t="n"/>
      <c r="G3727" s="19" t="n"/>
      <c r="H3727" s="27">
        <f>IF($C3727="","",ROUND(SUMIF(账户表,$C3727,账户期初)+SUMIFS($F$5:F3727,$C$5:C3727,$C3727)-SUMIFS($G$5:G3727,$C$5:C3727,$C3727),2))</f>
        <v/>
      </c>
      <c r="I3727" s="18" t="n"/>
      <c r="J3727" s="18" t="n"/>
      <c r="K3727" s="28">
        <f>IF($B3727="","",--TEXT($B3727,"yyyymm"))</f>
        <v/>
      </c>
      <c r="L3727" s="29">
        <f>IF($D3727="","",IFERROR(INDEX(类别属性,MATCH($D3727,类别表,0)),""))</f>
        <v/>
      </c>
      <c r="M3727" s="18" t="n"/>
      <c r="N3727" s="18" t="n"/>
      <c r="O3727" s="26" t="n"/>
      <c r="P3727" s="21">
        <f>IF($C3727="","",IF(ISNA(MATCH($C3727,账户表,0)),"※这个账户不在【基础资料】的账户档案里",IF($B3727="","※没填日期，这一笔不会进任何月份的报表",IF(AND($F3727&lt;&gt;"",$G3727&lt;&gt;""),"※收入和支出不能同时填",IF(AND(N($F3727)=0,N($G3727)=0),"※收入和支出都没填",IF(OR(N($F3727)&lt;0,N($G3727)&lt;0),"※金额不能填负数，方向反了就换一列填",IF($D3727="","※没填收支类别，分类报表会漏掉这一笔",IF(ISNA(MATCH($D3727,类别表,0)),"※收支类别不在【基础资料】的清单里",IF(AND($L3727="内部转账",$M3727=""),"△内部转账要在「对方账户」写上另一头",IF(AND($L3727="内部转账",$M3727=$C3727),"※对方账户跟本账户是同一个",IF(AND($L3727&lt;&gt;"内部转账",$M3727&lt;&gt;""),"△填了对方账户，但类别不是内部转账",IF($H3727&lt;0,"△这一笔之后该账户余额成负数了，核一下",""))))))))))))</f>
        <v/>
      </c>
    </row>
    <row r="3728">
      <c r="A3728" s="17">
        <f>IF($C3728="","",COUNTA($C$5:$C3728))</f>
        <v/>
      </c>
      <c r="B3728" s="20" t="n"/>
      <c r="C3728" s="18" t="n"/>
      <c r="D3728" s="18" t="n"/>
      <c r="E3728" s="26" t="n"/>
      <c r="F3728" s="19" t="n"/>
      <c r="G3728" s="19" t="n"/>
      <c r="H3728" s="27">
        <f>IF($C3728="","",ROUND(SUMIF(账户表,$C3728,账户期初)+SUMIFS($F$5:F3728,$C$5:C3728,$C3728)-SUMIFS($G$5:G3728,$C$5:C3728,$C3728),2))</f>
        <v/>
      </c>
      <c r="I3728" s="18" t="n"/>
      <c r="J3728" s="18" t="n"/>
      <c r="K3728" s="28">
        <f>IF($B3728="","",--TEXT($B3728,"yyyymm"))</f>
        <v/>
      </c>
      <c r="L3728" s="29">
        <f>IF($D3728="","",IFERROR(INDEX(类别属性,MATCH($D3728,类别表,0)),""))</f>
        <v/>
      </c>
      <c r="M3728" s="18" t="n"/>
      <c r="N3728" s="18" t="n"/>
      <c r="O3728" s="26" t="n"/>
      <c r="P3728" s="21">
        <f>IF($C3728="","",IF(ISNA(MATCH($C3728,账户表,0)),"※这个账户不在【基础资料】的账户档案里",IF($B3728="","※没填日期，这一笔不会进任何月份的报表",IF(AND($F3728&lt;&gt;"",$G3728&lt;&gt;""),"※收入和支出不能同时填",IF(AND(N($F3728)=0,N($G3728)=0),"※收入和支出都没填",IF(OR(N($F3728)&lt;0,N($G3728)&lt;0),"※金额不能填负数，方向反了就换一列填",IF($D3728="","※没填收支类别，分类报表会漏掉这一笔",IF(ISNA(MATCH($D3728,类别表,0)),"※收支类别不在【基础资料】的清单里",IF(AND($L3728="内部转账",$M3728=""),"△内部转账要在「对方账户」写上另一头",IF(AND($L3728="内部转账",$M3728=$C3728),"※对方账户跟本账户是同一个",IF(AND($L3728&lt;&gt;"内部转账",$M3728&lt;&gt;""),"△填了对方账户，但类别不是内部转账",IF($H3728&lt;0,"△这一笔之后该账户余额成负数了，核一下",""))))))))))))</f>
        <v/>
      </c>
    </row>
    <row r="3729">
      <c r="A3729" s="17">
        <f>IF($C3729="","",COUNTA($C$5:$C3729))</f>
        <v/>
      </c>
      <c r="B3729" s="20" t="n"/>
      <c r="C3729" s="18" t="n"/>
      <c r="D3729" s="18" t="n"/>
      <c r="E3729" s="26" t="n"/>
      <c r="F3729" s="19" t="n"/>
      <c r="G3729" s="19" t="n"/>
      <c r="H3729" s="27">
        <f>IF($C3729="","",ROUND(SUMIF(账户表,$C3729,账户期初)+SUMIFS($F$5:F3729,$C$5:C3729,$C3729)-SUMIFS($G$5:G3729,$C$5:C3729,$C3729),2))</f>
        <v/>
      </c>
      <c r="I3729" s="18" t="n"/>
      <c r="J3729" s="18" t="n"/>
      <c r="K3729" s="28">
        <f>IF($B3729="","",--TEXT($B3729,"yyyymm"))</f>
        <v/>
      </c>
      <c r="L3729" s="29">
        <f>IF($D3729="","",IFERROR(INDEX(类别属性,MATCH($D3729,类别表,0)),""))</f>
        <v/>
      </c>
      <c r="M3729" s="18" t="n"/>
      <c r="N3729" s="18" t="n"/>
      <c r="O3729" s="26" t="n"/>
      <c r="P3729" s="21">
        <f>IF($C3729="","",IF(ISNA(MATCH($C3729,账户表,0)),"※这个账户不在【基础资料】的账户档案里",IF($B3729="","※没填日期，这一笔不会进任何月份的报表",IF(AND($F3729&lt;&gt;"",$G3729&lt;&gt;""),"※收入和支出不能同时填",IF(AND(N($F3729)=0,N($G3729)=0),"※收入和支出都没填",IF(OR(N($F3729)&lt;0,N($G3729)&lt;0),"※金额不能填负数，方向反了就换一列填",IF($D3729="","※没填收支类别，分类报表会漏掉这一笔",IF(ISNA(MATCH($D3729,类别表,0)),"※收支类别不在【基础资料】的清单里",IF(AND($L3729="内部转账",$M3729=""),"△内部转账要在「对方账户」写上另一头",IF(AND($L3729="内部转账",$M3729=$C3729),"※对方账户跟本账户是同一个",IF(AND($L3729&lt;&gt;"内部转账",$M3729&lt;&gt;""),"△填了对方账户，但类别不是内部转账",IF($H3729&lt;0,"△这一笔之后该账户余额成负数了，核一下",""))))))))))))</f>
        <v/>
      </c>
    </row>
    <row r="3730">
      <c r="A3730" s="17">
        <f>IF($C3730="","",COUNTA($C$5:$C3730))</f>
        <v/>
      </c>
      <c r="B3730" s="20" t="n"/>
      <c r="C3730" s="18" t="n"/>
      <c r="D3730" s="18" t="n"/>
      <c r="E3730" s="26" t="n"/>
      <c r="F3730" s="19" t="n"/>
      <c r="G3730" s="19" t="n"/>
      <c r="H3730" s="27">
        <f>IF($C3730="","",ROUND(SUMIF(账户表,$C3730,账户期初)+SUMIFS($F$5:F3730,$C$5:C3730,$C3730)-SUMIFS($G$5:G3730,$C$5:C3730,$C3730),2))</f>
        <v/>
      </c>
      <c r="I3730" s="18" t="n"/>
      <c r="J3730" s="18" t="n"/>
      <c r="K3730" s="28">
        <f>IF($B3730="","",--TEXT($B3730,"yyyymm"))</f>
        <v/>
      </c>
      <c r="L3730" s="29">
        <f>IF($D3730="","",IFERROR(INDEX(类别属性,MATCH($D3730,类别表,0)),""))</f>
        <v/>
      </c>
      <c r="M3730" s="18" t="n"/>
      <c r="N3730" s="18" t="n"/>
      <c r="O3730" s="26" t="n"/>
      <c r="P3730" s="21">
        <f>IF($C3730="","",IF(ISNA(MATCH($C3730,账户表,0)),"※这个账户不在【基础资料】的账户档案里",IF($B3730="","※没填日期，这一笔不会进任何月份的报表",IF(AND($F3730&lt;&gt;"",$G3730&lt;&gt;""),"※收入和支出不能同时填",IF(AND(N($F3730)=0,N($G3730)=0),"※收入和支出都没填",IF(OR(N($F3730)&lt;0,N($G3730)&lt;0),"※金额不能填负数，方向反了就换一列填",IF($D3730="","※没填收支类别，分类报表会漏掉这一笔",IF(ISNA(MATCH($D3730,类别表,0)),"※收支类别不在【基础资料】的清单里",IF(AND($L3730="内部转账",$M3730=""),"△内部转账要在「对方账户」写上另一头",IF(AND($L3730="内部转账",$M3730=$C3730),"※对方账户跟本账户是同一个",IF(AND($L3730&lt;&gt;"内部转账",$M3730&lt;&gt;""),"△填了对方账户，但类别不是内部转账",IF($H3730&lt;0,"△这一笔之后该账户余额成负数了，核一下",""))))))))))))</f>
        <v/>
      </c>
    </row>
    <row r="3731">
      <c r="A3731" s="17">
        <f>IF($C3731="","",COUNTA($C$5:$C3731))</f>
        <v/>
      </c>
      <c r="B3731" s="20" t="n"/>
      <c r="C3731" s="18" t="n"/>
      <c r="D3731" s="18" t="n"/>
      <c r="E3731" s="26" t="n"/>
      <c r="F3731" s="19" t="n"/>
      <c r="G3731" s="19" t="n"/>
      <c r="H3731" s="27">
        <f>IF($C3731="","",ROUND(SUMIF(账户表,$C3731,账户期初)+SUMIFS($F$5:F3731,$C$5:C3731,$C3731)-SUMIFS($G$5:G3731,$C$5:C3731,$C3731),2))</f>
        <v/>
      </c>
      <c r="I3731" s="18" t="n"/>
      <c r="J3731" s="18" t="n"/>
      <c r="K3731" s="28">
        <f>IF($B3731="","",--TEXT($B3731,"yyyymm"))</f>
        <v/>
      </c>
      <c r="L3731" s="29">
        <f>IF($D3731="","",IFERROR(INDEX(类别属性,MATCH($D3731,类别表,0)),""))</f>
        <v/>
      </c>
      <c r="M3731" s="18" t="n"/>
      <c r="N3731" s="18" t="n"/>
      <c r="O3731" s="26" t="n"/>
      <c r="P3731" s="21">
        <f>IF($C3731="","",IF(ISNA(MATCH($C3731,账户表,0)),"※这个账户不在【基础资料】的账户档案里",IF($B3731="","※没填日期，这一笔不会进任何月份的报表",IF(AND($F3731&lt;&gt;"",$G3731&lt;&gt;""),"※收入和支出不能同时填",IF(AND(N($F3731)=0,N($G3731)=0),"※收入和支出都没填",IF(OR(N($F3731)&lt;0,N($G3731)&lt;0),"※金额不能填负数，方向反了就换一列填",IF($D3731="","※没填收支类别，分类报表会漏掉这一笔",IF(ISNA(MATCH($D3731,类别表,0)),"※收支类别不在【基础资料】的清单里",IF(AND($L3731="内部转账",$M3731=""),"△内部转账要在「对方账户」写上另一头",IF(AND($L3731="内部转账",$M3731=$C3731),"※对方账户跟本账户是同一个",IF(AND($L3731&lt;&gt;"内部转账",$M3731&lt;&gt;""),"△填了对方账户，但类别不是内部转账",IF($H3731&lt;0,"△这一笔之后该账户余额成负数了，核一下",""))))))))))))</f>
        <v/>
      </c>
    </row>
    <row r="3732">
      <c r="A3732" s="17">
        <f>IF($C3732="","",COUNTA($C$5:$C3732))</f>
        <v/>
      </c>
      <c r="B3732" s="20" t="n"/>
      <c r="C3732" s="18" t="n"/>
      <c r="D3732" s="18" t="n"/>
      <c r="E3732" s="26" t="n"/>
      <c r="F3732" s="19" t="n"/>
      <c r="G3732" s="19" t="n"/>
      <c r="H3732" s="27">
        <f>IF($C3732="","",ROUND(SUMIF(账户表,$C3732,账户期初)+SUMIFS($F$5:F3732,$C$5:C3732,$C3732)-SUMIFS($G$5:G3732,$C$5:C3732,$C3732),2))</f>
        <v/>
      </c>
      <c r="I3732" s="18" t="n"/>
      <c r="J3732" s="18" t="n"/>
      <c r="K3732" s="28">
        <f>IF($B3732="","",--TEXT($B3732,"yyyymm"))</f>
        <v/>
      </c>
      <c r="L3732" s="29">
        <f>IF($D3732="","",IFERROR(INDEX(类别属性,MATCH($D3732,类别表,0)),""))</f>
        <v/>
      </c>
      <c r="M3732" s="18" t="n"/>
      <c r="N3732" s="18" t="n"/>
      <c r="O3732" s="26" t="n"/>
      <c r="P3732" s="21">
        <f>IF($C3732="","",IF(ISNA(MATCH($C3732,账户表,0)),"※这个账户不在【基础资料】的账户档案里",IF($B3732="","※没填日期，这一笔不会进任何月份的报表",IF(AND($F3732&lt;&gt;"",$G3732&lt;&gt;""),"※收入和支出不能同时填",IF(AND(N($F3732)=0,N($G3732)=0),"※收入和支出都没填",IF(OR(N($F3732)&lt;0,N($G3732)&lt;0),"※金额不能填负数，方向反了就换一列填",IF($D3732="","※没填收支类别，分类报表会漏掉这一笔",IF(ISNA(MATCH($D3732,类别表,0)),"※收支类别不在【基础资料】的清单里",IF(AND($L3732="内部转账",$M3732=""),"△内部转账要在「对方账户」写上另一头",IF(AND($L3732="内部转账",$M3732=$C3732),"※对方账户跟本账户是同一个",IF(AND($L3732&lt;&gt;"内部转账",$M3732&lt;&gt;""),"△填了对方账户，但类别不是内部转账",IF($H3732&lt;0,"△这一笔之后该账户余额成负数了，核一下",""))))))))))))</f>
        <v/>
      </c>
    </row>
    <row r="3733">
      <c r="A3733" s="17">
        <f>IF($C3733="","",COUNTA($C$5:$C3733))</f>
        <v/>
      </c>
      <c r="B3733" s="20" t="n"/>
      <c r="C3733" s="18" t="n"/>
      <c r="D3733" s="18" t="n"/>
      <c r="E3733" s="26" t="n"/>
      <c r="F3733" s="19" t="n"/>
      <c r="G3733" s="19" t="n"/>
      <c r="H3733" s="27">
        <f>IF($C3733="","",ROUND(SUMIF(账户表,$C3733,账户期初)+SUMIFS($F$5:F3733,$C$5:C3733,$C3733)-SUMIFS($G$5:G3733,$C$5:C3733,$C3733),2))</f>
        <v/>
      </c>
      <c r="I3733" s="18" t="n"/>
      <c r="J3733" s="18" t="n"/>
      <c r="K3733" s="28">
        <f>IF($B3733="","",--TEXT($B3733,"yyyymm"))</f>
        <v/>
      </c>
      <c r="L3733" s="29">
        <f>IF($D3733="","",IFERROR(INDEX(类别属性,MATCH($D3733,类别表,0)),""))</f>
        <v/>
      </c>
      <c r="M3733" s="18" t="n"/>
      <c r="N3733" s="18" t="n"/>
      <c r="O3733" s="26" t="n"/>
      <c r="P3733" s="21">
        <f>IF($C3733="","",IF(ISNA(MATCH($C3733,账户表,0)),"※这个账户不在【基础资料】的账户档案里",IF($B3733="","※没填日期，这一笔不会进任何月份的报表",IF(AND($F3733&lt;&gt;"",$G3733&lt;&gt;""),"※收入和支出不能同时填",IF(AND(N($F3733)=0,N($G3733)=0),"※收入和支出都没填",IF(OR(N($F3733)&lt;0,N($G3733)&lt;0),"※金额不能填负数，方向反了就换一列填",IF($D3733="","※没填收支类别，分类报表会漏掉这一笔",IF(ISNA(MATCH($D3733,类别表,0)),"※收支类别不在【基础资料】的清单里",IF(AND($L3733="内部转账",$M3733=""),"△内部转账要在「对方账户」写上另一头",IF(AND($L3733="内部转账",$M3733=$C3733),"※对方账户跟本账户是同一个",IF(AND($L3733&lt;&gt;"内部转账",$M3733&lt;&gt;""),"△填了对方账户，但类别不是内部转账",IF($H3733&lt;0,"△这一笔之后该账户余额成负数了，核一下",""))))))))))))</f>
        <v/>
      </c>
    </row>
    <row r="3734">
      <c r="A3734" s="17">
        <f>IF($C3734="","",COUNTA($C$5:$C3734))</f>
        <v/>
      </c>
      <c r="B3734" s="20" t="n"/>
      <c r="C3734" s="18" t="n"/>
      <c r="D3734" s="18" t="n"/>
      <c r="E3734" s="26" t="n"/>
      <c r="F3734" s="19" t="n"/>
      <c r="G3734" s="19" t="n"/>
      <c r="H3734" s="27">
        <f>IF($C3734="","",ROUND(SUMIF(账户表,$C3734,账户期初)+SUMIFS($F$5:F3734,$C$5:C3734,$C3734)-SUMIFS($G$5:G3734,$C$5:C3734,$C3734),2))</f>
        <v/>
      </c>
      <c r="I3734" s="18" t="n"/>
      <c r="J3734" s="18" t="n"/>
      <c r="K3734" s="28">
        <f>IF($B3734="","",--TEXT($B3734,"yyyymm"))</f>
        <v/>
      </c>
      <c r="L3734" s="29">
        <f>IF($D3734="","",IFERROR(INDEX(类别属性,MATCH($D3734,类别表,0)),""))</f>
        <v/>
      </c>
      <c r="M3734" s="18" t="n"/>
      <c r="N3734" s="18" t="n"/>
      <c r="O3734" s="26" t="n"/>
      <c r="P3734" s="21">
        <f>IF($C3734="","",IF(ISNA(MATCH($C3734,账户表,0)),"※这个账户不在【基础资料】的账户档案里",IF($B3734="","※没填日期，这一笔不会进任何月份的报表",IF(AND($F3734&lt;&gt;"",$G3734&lt;&gt;""),"※收入和支出不能同时填",IF(AND(N($F3734)=0,N($G3734)=0),"※收入和支出都没填",IF(OR(N($F3734)&lt;0,N($G3734)&lt;0),"※金额不能填负数，方向反了就换一列填",IF($D3734="","※没填收支类别，分类报表会漏掉这一笔",IF(ISNA(MATCH($D3734,类别表,0)),"※收支类别不在【基础资料】的清单里",IF(AND($L3734="内部转账",$M3734=""),"△内部转账要在「对方账户」写上另一头",IF(AND($L3734="内部转账",$M3734=$C3734),"※对方账户跟本账户是同一个",IF(AND($L3734&lt;&gt;"内部转账",$M3734&lt;&gt;""),"△填了对方账户，但类别不是内部转账",IF($H3734&lt;0,"△这一笔之后该账户余额成负数了，核一下",""))))))))))))</f>
        <v/>
      </c>
    </row>
    <row r="3735">
      <c r="A3735" s="17">
        <f>IF($C3735="","",COUNTA($C$5:$C3735))</f>
        <v/>
      </c>
      <c r="B3735" s="20" t="n"/>
      <c r="C3735" s="18" t="n"/>
      <c r="D3735" s="18" t="n"/>
      <c r="E3735" s="26" t="n"/>
      <c r="F3735" s="19" t="n"/>
      <c r="G3735" s="19" t="n"/>
      <c r="H3735" s="27">
        <f>IF($C3735="","",ROUND(SUMIF(账户表,$C3735,账户期初)+SUMIFS($F$5:F3735,$C$5:C3735,$C3735)-SUMIFS($G$5:G3735,$C$5:C3735,$C3735),2))</f>
        <v/>
      </c>
      <c r="I3735" s="18" t="n"/>
      <c r="J3735" s="18" t="n"/>
      <c r="K3735" s="28">
        <f>IF($B3735="","",--TEXT($B3735,"yyyymm"))</f>
        <v/>
      </c>
      <c r="L3735" s="29">
        <f>IF($D3735="","",IFERROR(INDEX(类别属性,MATCH($D3735,类别表,0)),""))</f>
        <v/>
      </c>
      <c r="M3735" s="18" t="n"/>
      <c r="N3735" s="18" t="n"/>
      <c r="O3735" s="26" t="n"/>
      <c r="P3735" s="21">
        <f>IF($C3735="","",IF(ISNA(MATCH($C3735,账户表,0)),"※这个账户不在【基础资料】的账户档案里",IF($B3735="","※没填日期，这一笔不会进任何月份的报表",IF(AND($F3735&lt;&gt;"",$G3735&lt;&gt;""),"※收入和支出不能同时填",IF(AND(N($F3735)=0,N($G3735)=0),"※收入和支出都没填",IF(OR(N($F3735)&lt;0,N($G3735)&lt;0),"※金额不能填负数，方向反了就换一列填",IF($D3735="","※没填收支类别，分类报表会漏掉这一笔",IF(ISNA(MATCH($D3735,类别表,0)),"※收支类别不在【基础资料】的清单里",IF(AND($L3735="内部转账",$M3735=""),"△内部转账要在「对方账户」写上另一头",IF(AND($L3735="内部转账",$M3735=$C3735),"※对方账户跟本账户是同一个",IF(AND($L3735&lt;&gt;"内部转账",$M3735&lt;&gt;""),"△填了对方账户，但类别不是内部转账",IF($H3735&lt;0,"△这一笔之后该账户余额成负数了，核一下",""))))))))))))</f>
        <v/>
      </c>
    </row>
    <row r="3736">
      <c r="A3736" s="17">
        <f>IF($C3736="","",COUNTA($C$5:$C3736))</f>
        <v/>
      </c>
      <c r="B3736" s="20" t="n"/>
      <c r="C3736" s="18" t="n"/>
      <c r="D3736" s="18" t="n"/>
      <c r="E3736" s="26" t="n"/>
      <c r="F3736" s="19" t="n"/>
      <c r="G3736" s="19" t="n"/>
      <c r="H3736" s="27">
        <f>IF($C3736="","",ROUND(SUMIF(账户表,$C3736,账户期初)+SUMIFS($F$5:F3736,$C$5:C3736,$C3736)-SUMIFS($G$5:G3736,$C$5:C3736,$C3736),2))</f>
        <v/>
      </c>
      <c r="I3736" s="18" t="n"/>
      <c r="J3736" s="18" t="n"/>
      <c r="K3736" s="28">
        <f>IF($B3736="","",--TEXT($B3736,"yyyymm"))</f>
        <v/>
      </c>
      <c r="L3736" s="29">
        <f>IF($D3736="","",IFERROR(INDEX(类别属性,MATCH($D3736,类别表,0)),""))</f>
        <v/>
      </c>
      <c r="M3736" s="18" t="n"/>
      <c r="N3736" s="18" t="n"/>
      <c r="O3736" s="26" t="n"/>
      <c r="P3736" s="21">
        <f>IF($C3736="","",IF(ISNA(MATCH($C3736,账户表,0)),"※这个账户不在【基础资料】的账户档案里",IF($B3736="","※没填日期，这一笔不会进任何月份的报表",IF(AND($F3736&lt;&gt;"",$G3736&lt;&gt;""),"※收入和支出不能同时填",IF(AND(N($F3736)=0,N($G3736)=0),"※收入和支出都没填",IF(OR(N($F3736)&lt;0,N($G3736)&lt;0),"※金额不能填负数，方向反了就换一列填",IF($D3736="","※没填收支类别，分类报表会漏掉这一笔",IF(ISNA(MATCH($D3736,类别表,0)),"※收支类别不在【基础资料】的清单里",IF(AND($L3736="内部转账",$M3736=""),"△内部转账要在「对方账户」写上另一头",IF(AND($L3736="内部转账",$M3736=$C3736),"※对方账户跟本账户是同一个",IF(AND($L3736&lt;&gt;"内部转账",$M3736&lt;&gt;""),"△填了对方账户，但类别不是内部转账",IF($H3736&lt;0,"△这一笔之后该账户余额成负数了，核一下",""))))))))))))</f>
        <v/>
      </c>
    </row>
    <row r="3737">
      <c r="A3737" s="17">
        <f>IF($C3737="","",COUNTA($C$5:$C3737))</f>
        <v/>
      </c>
      <c r="B3737" s="20" t="n"/>
      <c r="C3737" s="18" t="n"/>
      <c r="D3737" s="18" t="n"/>
      <c r="E3737" s="26" t="n"/>
      <c r="F3737" s="19" t="n"/>
      <c r="G3737" s="19" t="n"/>
      <c r="H3737" s="27">
        <f>IF($C3737="","",ROUND(SUMIF(账户表,$C3737,账户期初)+SUMIFS($F$5:F3737,$C$5:C3737,$C3737)-SUMIFS($G$5:G3737,$C$5:C3737,$C3737),2))</f>
        <v/>
      </c>
      <c r="I3737" s="18" t="n"/>
      <c r="J3737" s="18" t="n"/>
      <c r="K3737" s="28">
        <f>IF($B3737="","",--TEXT($B3737,"yyyymm"))</f>
        <v/>
      </c>
      <c r="L3737" s="29">
        <f>IF($D3737="","",IFERROR(INDEX(类别属性,MATCH($D3737,类别表,0)),""))</f>
        <v/>
      </c>
      <c r="M3737" s="18" t="n"/>
      <c r="N3737" s="18" t="n"/>
      <c r="O3737" s="26" t="n"/>
      <c r="P3737" s="21">
        <f>IF($C3737="","",IF(ISNA(MATCH($C3737,账户表,0)),"※这个账户不在【基础资料】的账户档案里",IF($B3737="","※没填日期，这一笔不会进任何月份的报表",IF(AND($F3737&lt;&gt;"",$G3737&lt;&gt;""),"※收入和支出不能同时填",IF(AND(N($F3737)=0,N($G3737)=0),"※收入和支出都没填",IF(OR(N($F3737)&lt;0,N($G3737)&lt;0),"※金额不能填负数，方向反了就换一列填",IF($D3737="","※没填收支类别，分类报表会漏掉这一笔",IF(ISNA(MATCH($D3737,类别表,0)),"※收支类别不在【基础资料】的清单里",IF(AND($L3737="内部转账",$M3737=""),"△内部转账要在「对方账户」写上另一头",IF(AND($L3737="内部转账",$M3737=$C3737),"※对方账户跟本账户是同一个",IF(AND($L3737&lt;&gt;"内部转账",$M3737&lt;&gt;""),"△填了对方账户，但类别不是内部转账",IF($H3737&lt;0,"△这一笔之后该账户余额成负数了，核一下",""))))))))))))</f>
        <v/>
      </c>
    </row>
    <row r="3738">
      <c r="A3738" s="17">
        <f>IF($C3738="","",COUNTA($C$5:$C3738))</f>
        <v/>
      </c>
      <c r="B3738" s="20" t="n"/>
      <c r="C3738" s="18" t="n"/>
      <c r="D3738" s="18" t="n"/>
      <c r="E3738" s="26" t="n"/>
      <c r="F3738" s="19" t="n"/>
      <c r="G3738" s="19" t="n"/>
      <c r="H3738" s="27">
        <f>IF($C3738="","",ROUND(SUMIF(账户表,$C3738,账户期初)+SUMIFS($F$5:F3738,$C$5:C3738,$C3738)-SUMIFS($G$5:G3738,$C$5:C3738,$C3738),2))</f>
        <v/>
      </c>
      <c r="I3738" s="18" t="n"/>
      <c r="J3738" s="18" t="n"/>
      <c r="K3738" s="28">
        <f>IF($B3738="","",--TEXT($B3738,"yyyymm"))</f>
        <v/>
      </c>
      <c r="L3738" s="29">
        <f>IF($D3738="","",IFERROR(INDEX(类别属性,MATCH($D3738,类别表,0)),""))</f>
        <v/>
      </c>
      <c r="M3738" s="18" t="n"/>
      <c r="N3738" s="18" t="n"/>
      <c r="O3738" s="26" t="n"/>
      <c r="P3738" s="21">
        <f>IF($C3738="","",IF(ISNA(MATCH($C3738,账户表,0)),"※这个账户不在【基础资料】的账户档案里",IF($B3738="","※没填日期，这一笔不会进任何月份的报表",IF(AND($F3738&lt;&gt;"",$G3738&lt;&gt;""),"※收入和支出不能同时填",IF(AND(N($F3738)=0,N($G3738)=0),"※收入和支出都没填",IF(OR(N($F3738)&lt;0,N($G3738)&lt;0),"※金额不能填负数，方向反了就换一列填",IF($D3738="","※没填收支类别，分类报表会漏掉这一笔",IF(ISNA(MATCH($D3738,类别表,0)),"※收支类别不在【基础资料】的清单里",IF(AND($L3738="内部转账",$M3738=""),"△内部转账要在「对方账户」写上另一头",IF(AND($L3738="内部转账",$M3738=$C3738),"※对方账户跟本账户是同一个",IF(AND($L3738&lt;&gt;"内部转账",$M3738&lt;&gt;""),"△填了对方账户，但类别不是内部转账",IF($H3738&lt;0,"△这一笔之后该账户余额成负数了，核一下",""))))))))))))</f>
        <v/>
      </c>
    </row>
    <row r="3739">
      <c r="A3739" s="17">
        <f>IF($C3739="","",COUNTA($C$5:$C3739))</f>
        <v/>
      </c>
      <c r="B3739" s="20" t="n"/>
      <c r="C3739" s="18" t="n"/>
      <c r="D3739" s="18" t="n"/>
      <c r="E3739" s="26" t="n"/>
      <c r="F3739" s="19" t="n"/>
      <c r="G3739" s="19" t="n"/>
      <c r="H3739" s="27">
        <f>IF($C3739="","",ROUND(SUMIF(账户表,$C3739,账户期初)+SUMIFS($F$5:F3739,$C$5:C3739,$C3739)-SUMIFS($G$5:G3739,$C$5:C3739,$C3739),2))</f>
        <v/>
      </c>
      <c r="I3739" s="18" t="n"/>
      <c r="J3739" s="18" t="n"/>
      <c r="K3739" s="28">
        <f>IF($B3739="","",--TEXT($B3739,"yyyymm"))</f>
        <v/>
      </c>
      <c r="L3739" s="29">
        <f>IF($D3739="","",IFERROR(INDEX(类别属性,MATCH($D3739,类别表,0)),""))</f>
        <v/>
      </c>
      <c r="M3739" s="18" t="n"/>
      <c r="N3739" s="18" t="n"/>
      <c r="O3739" s="26" t="n"/>
      <c r="P3739" s="21">
        <f>IF($C3739="","",IF(ISNA(MATCH($C3739,账户表,0)),"※这个账户不在【基础资料】的账户档案里",IF($B3739="","※没填日期，这一笔不会进任何月份的报表",IF(AND($F3739&lt;&gt;"",$G3739&lt;&gt;""),"※收入和支出不能同时填",IF(AND(N($F3739)=0,N($G3739)=0),"※收入和支出都没填",IF(OR(N($F3739)&lt;0,N($G3739)&lt;0),"※金额不能填负数，方向反了就换一列填",IF($D3739="","※没填收支类别，分类报表会漏掉这一笔",IF(ISNA(MATCH($D3739,类别表,0)),"※收支类别不在【基础资料】的清单里",IF(AND($L3739="内部转账",$M3739=""),"△内部转账要在「对方账户」写上另一头",IF(AND($L3739="内部转账",$M3739=$C3739),"※对方账户跟本账户是同一个",IF(AND($L3739&lt;&gt;"内部转账",$M3739&lt;&gt;""),"△填了对方账户，但类别不是内部转账",IF($H3739&lt;0,"△这一笔之后该账户余额成负数了，核一下",""))))))))))))</f>
        <v/>
      </c>
    </row>
    <row r="3740">
      <c r="A3740" s="17">
        <f>IF($C3740="","",COUNTA($C$5:$C3740))</f>
        <v/>
      </c>
      <c r="B3740" s="20" t="n"/>
      <c r="C3740" s="18" t="n"/>
      <c r="D3740" s="18" t="n"/>
      <c r="E3740" s="26" t="n"/>
      <c r="F3740" s="19" t="n"/>
      <c r="G3740" s="19" t="n"/>
      <c r="H3740" s="27">
        <f>IF($C3740="","",ROUND(SUMIF(账户表,$C3740,账户期初)+SUMIFS($F$5:F3740,$C$5:C3740,$C3740)-SUMIFS($G$5:G3740,$C$5:C3740,$C3740),2))</f>
        <v/>
      </c>
      <c r="I3740" s="18" t="n"/>
      <c r="J3740" s="18" t="n"/>
      <c r="K3740" s="28">
        <f>IF($B3740="","",--TEXT($B3740,"yyyymm"))</f>
        <v/>
      </c>
      <c r="L3740" s="29">
        <f>IF($D3740="","",IFERROR(INDEX(类别属性,MATCH($D3740,类别表,0)),""))</f>
        <v/>
      </c>
      <c r="M3740" s="18" t="n"/>
      <c r="N3740" s="18" t="n"/>
      <c r="O3740" s="26" t="n"/>
      <c r="P3740" s="21">
        <f>IF($C3740="","",IF(ISNA(MATCH($C3740,账户表,0)),"※这个账户不在【基础资料】的账户档案里",IF($B3740="","※没填日期，这一笔不会进任何月份的报表",IF(AND($F3740&lt;&gt;"",$G3740&lt;&gt;""),"※收入和支出不能同时填",IF(AND(N($F3740)=0,N($G3740)=0),"※收入和支出都没填",IF(OR(N($F3740)&lt;0,N($G3740)&lt;0),"※金额不能填负数，方向反了就换一列填",IF($D3740="","※没填收支类别，分类报表会漏掉这一笔",IF(ISNA(MATCH($D3740,类别表,0)),"※收支类别不在【基础资料】的清单里",IF(AND($L3740="内部转账",$M3740=""),"△内部转账要在「对方账户」写上另一头",IF(AND($L3740="内部转账",$M3740=$C3740),"※对方账户跟本账户是同一个",IF(AND($L3740&lt;&gt;"内部转账",$M3740&lt;&gt;""),"△填了对方账户，但类别不是内部转账",IF($H3740&lt;0,"△这一笔之后该账户余额成负数了，核一下",""))))))))))))</f>
        <v/>
      </c>
    </row>
    <row r="3741">
      <c r="A3741" s="17">
        <f>IF($C3741="","",COUNTA($C$5:$C3741))</f>
        <v/>
      </c>
      <c r="B3741" s="20" t="n"/>
      <c r="C3741" s="18" t="n"/>
      <c r="D3741" s="18" t="n"/>
      <c r="E3741" s="26" t="n"/>
      <c r="F3741" s="19" t="n"/>
      <c r="G3741" s="19" t="n"/>
      <c r="H3741" s="27">
        <f>IF($C3741="","",ROUND(SUMIF(账户表,$C3741,账户期初)+SUMIFS($F$5:F3741,$C$5:C3741,$C3741)-SUMIFS($G$5:G3741,$C$5:C3741,$C3741),2))</f>
        <v/>
      </c>
      <c r="I3741" s="18" t="n"/>
      <c r="J3741" s="18" t="n"/>
      <c r="K3741" s="28">
        <f>IF($B3741="","",--TEXT($B3741,"yyyymm"))</f>
        <v/>
      </c>
      <c r="L3741" s="29">
        <f>IF($D3741="","",IFERROR(INDEX(类别属性,MATCH($D3741,类别表,0)),""))</f>
        <v/>
      </c>
      <c r="M3741" s="18" t="n"/>
      <c r="N3741" s="18" t="n"/>
      <c r="O3741" s="26" t="n"/>
      <c r="P3741" s="21">
        <f>IF($C3741="","",IF(ISNA(MATCH($C3741,账户表,0)),"※这个账户不在【基础资料】的账户档案里",IF($B3741="","※没填日期，这一笔不会进任何月份的报表",IF(AND($F3741&lt;&gt;"",$G3741&lt;&gt;""),"※收入和支出不能同时填",IF(AND(N($F3741)=0,N($G3741)=0),"※收入和支出都没填",IF(OR(N($F3741)&lt;0,N($G3741)&lt;0),"※金额不能填负数，方向反了就换一列填",IF($D3741="","※没填收支类别，分类报表会漏掉这一笔",IF(ISNA(MATCH($D3741,类别表,0)),"※收支类别不在【基础资料】的清单里",IF(AND($L3741="内部转账",$M3741=""),"△内部转账要在「对方账户」写上另一头",IF(AND($L3741="内部转账",$M3741=$C3741),"※对方账户跟本账户是同一个",IF(AND($L3741&lt;&gt;"内部转账",$M3741&lt;&gt;""),"△填了对方账户，但类别不是内部转账",IF($H3741&lt;0,"△这一笔之后该账户余额成负数了，核一下",""))))))))))))</f>
        <v/>
      </c>
    </row>
    <row r="3742">
      <c r="A3742" s="17">
        <f>IF($C3742="","",COUNTA($C$5:$C3742))</f>
        <v/>
      </c>
      <c r="B3742" s="20" t="n"/>
      <c r="C3742" s="18" t="n"/>
      <c r="D3742" s="18" t="n"/>
      <c r="E3742" s="26" t="n"/>
      <c r="F3742" s="19" t="n"/>
      <c r="G3742" s="19" t="n"/>
      <c r="H3742" s="27">
        <f>IF($C3742="","",ROUND(SUMIF(账户表,$C3742,账户期初)+SUMIFS($F$5:F3742,$C$5:C3742,$C3742)-SUMIFS($G$5:G3742,$C$5:C3742,$C3742),2))</f>
        <v/>
      </c>
      <c r="I3742" s="18" t="n"/>
      <c r="J3742" s="18" t="n"/>
      <c r="K3742" s="28">
        <f>IF($B3742="","",--TEXT($B3742,"yyyymm"))</f>
        <v/>
      </c>
      <c r="L3742" s="29">
        <f>IF($D3742="","",IFERROR(INDEX(类别属性,MATCH($D3742,类别表,0)),""))</f>
        <v/>
      </c>
      <c r="M3742" s="18" t="n"/>
      <c r="N3742" s="18" t="n"/>
      <c r="O3742" s="26" t="n"/>
      <c r="P3742" s="21">
        <f>IF($C3742="","",IF(ISNA(MATCH($C3742,账户表,0)),"※这个账户不在【基础资料】的账户档案里",IF($B3742="","※没填日期，这一笔不会进任何月份的报表",IF(AND($F3742&lt;&gt;"",$G3742&lt;&gt;""),"※收入和支出不能同时填",IF(AND(N($F3742)=0,N($G3742)=0),"※收入和支出都没填",IF(OR(N($F3742)&lt;0,N($G3742)&lt;0),"※金额不能填负数，方向反了就换一列填",IF($D3742="","※没填收支类别，分类报表会漏掉这一笔",IF(ISNA(MATCH($D3742,类别表,0)),"※收支类别不在【基础资料】的清单里",IF(AND($L3742="内部转账",$M3742=""),"△内部转账要在「对方账户」写上另一头",IF(AND($L3742="内部转账",$M3742=$C3742),"※对方账户跟本账户是同一个",IF(AND($L3742&lt;&gt;"内部转账",$M3742&lt;&gt;""),"△填了对方账户，但类别不是内部转账",IF($H3742&lt;0,"△这一笔之后该账户余额成负数了，核一下",""))))))))))))</f>
        <v/>
      </c>
    </row>
    <row r="3743">
      <c r="A3743" s="17">
        <f>IF($C3743="","",COUNTA($C$5:$C3743))</f>
        <v/>
      </c>
      <c r="B3743" s="20" t="n"/>
      <c r="C3743" s="18" t="n"/>
      <c r="D3743" s="18" t="n"/>
      <c r="E3743" s="26" t="n"/>
      <c r="F3743" s="19" t="n"/>
      <c r="G3743" s="19" t="n"/>
      <c r="H3743" s="27">
        <f>IF($C3743="","",ROUND(SUMIF(账户表,$C3743,账户期初)+SUMIFS($F$5:F3743,$C$5:C3743,$C3743)-SUMIFS($G$5:G3743,$C$5:C3743,$C3743),2))</f>
        <v/>
      </c>
      <c r="I3743" s="18" t="n"/>
      <c r="J3743" s="18" t="n"/>
      <c r="K3743" s="28">
        <f>IF($B3743="","",--TEXT($B3743,"yyyymm"))</f>
        <v/>
      </c>
      <c r="L3743" s="29">
        <f>IF($D3743="","",IFERROR(INDEX(类别属性,MATCH($D3743,类别表,0)),""))</f>
        <v/>
      </c>
      <c r="M3743" s="18" t="n"/>
      <c r="N3743" s="18" t="n"/>
      <c r="O3743" s="26" t="n"/>
      <c r="P3743" s="21">
        <f>IF($C3743="","",IF(ISNA(MATCH($C3743,账户表,0)),"※这个账户不在【基础资料】的账户档案里",IF($B3743="","※没填日期，这一笔不会进任何月份的报表",IF(AND($F3743&lt;&gt;"",$G3743&lt;&gt;""),"※收入和支出不能同时填",IF(AND(N($F3743)=0,N($G3743)=0),"※收入和支出都没填",IF(OR(N($F3743)&lt;0,N($G3743)&lt;0),"※金额不能填负数，方向反了就换一列填",IF($D3743="","※没填收支类别，分类报表会漏掉这一笔",IF(ISNA(MATCH($D3743,类别表,0)),"※收支类别不在【基础资料】的清单里",IF(AND($L3743="内部转账",$M3743=""),"△内部转账要在「对方账户」写上另一头",IF(AND($L3743="内部转账",$M3743=$C3743),"※对方账户跟本账户是同一个",IF(AND($L3743&lt;&gt;"内部转账",$M3743&lt;&gt;""),"△填了对方账户，但类别不是内部转账",IF($H3743&lt;0,"△这一笔之后该账户余额成负数了，核一下",""))))))))))))</f>
        <v/>
      </c>
    </row>
    <row r="3744">
      <c r="A3744" s="17">
        <f>IF($C3744="","",COUNTA($C$5:$C3744))</f>
        <v/>
      </c>
      <c r="B3744" s="20" t="n"/>
      <c r="C3744" s="18" t="n"/>
      <c r="D3744" s="18" t="n"/>
      <c r="E3744" s="26" t="n"/>
      <c r="F3744" s="19" t="n"/>
      <c r="G3744" s="19" t="n"/>
      <c r="H3744" s="27">
        <f>IF($C3744="","",ROUND(SUMIF(账户表,$C3744,账户期初)+SUMIFS($F$5:F3744,$C$5:C3744,$C3744)-SUMIFS($G$5:G3744,$C$5:C3744,$C3744),2))</f>
        <v/>
      </c>
      <c r="I3744" s="18" t="n"/>
      <c r="J3744" s="18" t="n"/>
      <c r="K3744" s="28">
        <f>IF($B3744="","",--TEXT($B3744,"yyyymm"))</f>
        <v/>
      </c>
      <c r="L3744" s="29">
        <f>IF($D3744="","",IFERROR(INDEX(类别属性,MATCH($D3744,类别表,0)),""))</f>
        <v/>
      </c>
      <c r="M3744" s="18" t="n"/>
      <c r="N3744" s="18" t="n"/>
      <c r="O3744" s="26" t="n"/>
      <c r="P3744" s="21">
        <f>IF($C3744="","",IF(ISNA(MATCH($C3744,账户表,0)),"※这个账户不在【基础资料】的账户档案里",IF($B3744="","※没填日期，这一笔不会进任何月份的报表",IF(AND($F3744&lt;&gt;"",$G3744&lt;&gt;""),"※收入和支出不能同时填",IF(AND(N($F3744)=0,N($G3744)=0),"※收入和支出都没填",IF(OR(N($F3744)&lt;0,N($G3744)&lt;0),"※金额不能填负数，方向反了就换一列填",IF($D3744="","※没填收支类别，分类报表会漏掉这一笔",IF(ISNA(MATCH($D3744,类别表,0)),"※收支类别不在【基础资料】的清单里",IF(AND($L3744="内部转账",$M3744=""),"△内部转账要在「对方账户」写上另一头",IF(AND($L3744="内部转账",$M3744=$C3744),"※对方账户跟本账户是同一个",IF(AND($L3744&lt;&gt;"内部转账",$M3744&lt;&gt;""),"△填了对方账户，但类别不是内部转账",IF($H3744&lt;0,"△这一笔之后该账户余额成负数了，核一下",""))))))))))))</f>
        <v/>
      </c>
    </row>
    <row r="3745">
      <c r="A3745" s="17">
        <f>IF($C3745="","",COUNTA($C$5:$C3745))</f>
        <v/>
      </c>
      <c r="B3745" s="20" t="n"/>
      <c r="C3745" s="18" t="n"/>
      <c r="D3745" s="18" t="n"/>
      <c r="E3745" s="26" t="n"/>
      <c r="F3745" s="19" t="n"/>
      <c r="G3745" s="19" t="n"/>
      <c r="H3745" s="27">
        <f>IF($C3745="","",ROUND(SUMIF(账户表,$C3745,账户期初)+SUMIFS($F$5:F3745,$C$5:C3745,$C3745)-SUMIFS($G$5:G3745,$C$5:C3745,$C3745),2))</f>
        <v/>
      </c>
      <c r="I3745" s="18" t="n"/>
      <c r="J3745" s="18" t="n"/>
      <c r="K3745" s="28">
        <f>IF($B3745="","",--TEXT($B3745,"yyyymm"))</f>
        <v/>
      </c>
      <c r="L3745" s="29">
        <f>IF($D3745="","",IFERROR(INDEX(类别属性,MATCH($D3745,类别表,0)),""))</f>
        <v/>
      </c>
      <c r="M3745" s="18" t="n"/>
      <c r="N3745" s="18" t="n"/>
      <c r="O3745" s="26" t="n"/>
      <c r="P3745" s="21">
        <f>IF($C3745="","",IF(ISNA(MATCH($C3745,账户表,0)),"※这个账户不在【基础资料】的账户档案里",IF($B3745="","※没填日期，这一笔不会进任何月份的报表",IF(AND($F3745&lt;&gt;"",$G3745&lt;&gt;""),"※收入和支出不能同时填",IF(AND(N($F3745)=0,N($G3745)=0),"※收入和支出都没填",IF(OR(N($F3745)&lt;0,N($G3745)&lt;0),"※金额不能填负数，方向反了就换一列填",IF($D3745="","※没填收支类别，分类报表会漏掉这一笔",IF(ISNA(MATCH($D3745,类别表,0)),"※收支类别不在【基础资料】的清单里",IF(AND($L3745="内部转账",$M3745=""),"△内部转账要在「对方账户」写上另一头",IF(AND($L3745="内部转账",$M3745=$C3745),"※对方账户跟本账户是同一个",IF(AND($L3745&lt;&gt;"内部转账",$M3745&lt;&gt;""),"△填了对方账户，但类别不是内部转账",IF($H3745&lt;0,"△这一笔之后该账户余额成负数了，核一下",""))))))))))))</f>
        <v/>
      </c>
    </row>
    <row r="3746">
      <c r="A3746" s="17">
        <f>IF($C3746="","",COUNTA($C$5:$C3746))</f>
        <v/>
      </c>
      <c r="B3746" s="20" t="n"/>
      <c r="C3746" s="18" t="n"/>
      <c r="D3746" s="18" t="n"/>
      <c r="E3746" s="26" t="n"/>
      <c r="F3746" s="19" t="n"/>
      <c r="G3746" s="19" t="n"/>
      <c r="H3746" s="27">
        <f>IF($C3746="","",ROUND(SUMIF(账户表,$C3746,账户期初)+SUMIFS($F$5:F3746,$C$5:C3746,$C3746)-SUMIFS($G$5:G3746,$C$5:C3746,$C3746),2))</f>
        <v/>
      </c>
      <c r="I3746" s="18" t="n"/>
      <c r="J3746" s="18" t="n"/>
      <c r="K3746" s="28">
        <f>IF($B3746="","",--TEXT($B3746,"yyyymm"))</f>
        <v/>
      </c>
      <c r="L3746" s="29">
        <f>IF($D3746="","",IFERROR(INDEX(类别属性,MATCH($D3746,类别表,0)),""))</f>
        <v/>
      </c>
      <c r="M3746" s="18" t="n"/>
      <c r="N3746" s="18" t="n"/>
      <c r="O3746" s="26" t="n"/>
      <c r="P3746" s="21">
        <f>IF($C3746="","",IF(ISNA(MATCH($C3746,账户表,0)),"※这个账户不在【基础资料】的账户档案里",IF($B3746="","※没填日期，这一笔不会进任何月份的报表",IF(AND($F3746&lt;&gt;"",$G3746&lt;&gt;""),"※收入和支出不能同时填",IF(AND(N($F3746)=0,N($G3746)=0),"※收入和支出都没填",IF(OR(N($F3746)&lt;0,N($G3746)&lt;0),"※金额不能填负数，方向反了就换一列填",IF($D3746="","※没填收支类别，分类报表会漏掉这一笔",IF(ISNA(MATCH($D3746,类别表,0)),"※收支类别不在【基础资料】的清单里",IF(AND($L3746="内部转账",$M3746=""),"△内部转账要在「对方账户」写上另一头",IF(AND($L3746="内部转账",$M3746=$C3746),"※对方账户跟本账户是同一个",IF(AND($L3746&lt;&gt;"内部转账",$M3746&lt;&gt;""),"△填了对方账户，但类别不是内部转账",IF($H3746&lt;0,"△这一笔之后该账户余额成负数了，核一下",""))))))))))))</f>
        <v/>
      </c>
    </row>
    <row r="3747">
      <c r="A3747" s="17">
        <f>IF($C3747="","",COUNTA($C$5:$C3747))</f>
        <v/>
      </c>
      <c r="B3747" s="20" t="n"/>
      <c r="C3747" s="18" t="n"/>
      <c r="D3747" s="18" t="n"/>
      <c r="E3747" s="26" t="n"/>
      <c r="F3747" s="19" t="n"/>
      <c r="G3747" s="19" t="n"/>
      <c r="H3747" s="27">
        <f>IF($C3747="","",ROUND(SUMIF(账户表,$C3747,账户期初)+SUMIFS($F$5:F3747,$C$5:C3747,$C3747)-SUMIFS($G$5:G3747,$C$5:C3747,$C3747),2))</f>
        <v/>
      </c>
      <c r="I3747" s="18" t="n"/>
      <c r="J3747" s="18" t="n"/>
      <c r="K3747" s="28">
        <f>IF($B3747="","",--TEXT($B3747,"yyyymm"))</f>
        <v/>
      </c>
      <c r="L3747" s="29">
        <f>IF($D3747="","",IFERROR(INDEX(类别属性,MATCH($D3747,类别表,0)),""))</f>
        <v/>
      </c>
      <c r="M3747" s="18" t="n"/>
      <c r="N3747" s="18" t="n"/>
      <c r="O3747" s="26" t="n"/>
      <c r="P3747" s="21">
        <f>IF($C3747="","",IF(ISNA(MATCH($C3747,账户表,0)),"※这个账户不在【基础资料】的账户档案里",IF($B3747="","※没填日期，这一笔不会进任何月份的报表",IF(AND($F3747&lt;&gt;"",$G3747&lt;&gt;""),"※收入和支出不能同时填",IF(AND(N($F3747)=0,N($G3747)=0),"※收入和支出都没填",IF(OR(N($F3747)&lt;0,N($G3747)&lt;0),"※金额不能填负数，方向反了就换一列填",IF($D3747="","※没填收支类别，分类报表会漏掉这一笔",IF(ISNA(MATCH($D3747,类别表,0)),"※收支类别不在【基础资料】的清单里",IF(AND($L3747="内部转账",$M3747=""),"△内部转账要在「对方账户」写上另一头",IF(AND($L3747="内部转账",$M3747=$C3747),"※对方账户跟本账户是同一个",IF(AND($L3747&lt;&gt;"内部转账",$M3747&lt;&gt;""),"△填了对方账户，但类别不是内部转账",IF($H3747&lt;0,"△这一笔之后该账户余额成负数了，核一下",""))))))))))))</f>
        <v/>
      </c>
    </row>
    <row r="3748">
      <c r="A3748" s="17">
        <f>IF($C3748="","",COUNTA($C$5:$C3748))</f>
        <v/>
      </c>
      <c r="B3748" s="20" t="n"/>
      <c r="C3748" s="18" t="n"/>
      <c r="D3748" s="18" t="n"/>
      <c r="E3748" s="26" t="n"/>
      <c r="F3748" s="19" t="n"/>
      <c r="G3748" s="19" t="n"/>
      <c r="H3748" s="27">
        <f>IF($C3748="","",ROUND(SUMIF(账户表,$C3748,账户期初)+SUMIFS($F$5:F3748,$C$5:C3748,$C3748)-SUMIFS($G$5:G3748,$C$5:C3748,$C3748),2))</f>
        <v/>
      </c>
      <c r="I3748" s="18" t="n"/>
      <c r="J3748" s="18" t="n"/>
      <c r="K3748" s="28">
        <f>IF($B3748="","",--TEXT($B3748,"yyyymm"))</f>
        <v/>
      </c>
      <c r="L3748" s="29">
        <f>IF($D3748="","",IFERROR(INDEX(类别属性,MATCH($D3748,类别表,0)),""))</f>
        <v/>
      </c>
      <c r="M3748" s="18" t="n"/>
      <c r="N3748" s="18" t="n"/>
      <c r="O3748" s="26" t="n"/>
      <c r="P3748" s="21">
        <f>IF($C3748="","",IF(ISNA(MATCH($C3748,账户表,0)),"※这个账户不在【基础资料】的账户档案里",IF($B3748="","※没填日期，这一笔不会进任何月份的报表",IF(AND($F3748&lt;&gt;"",$G3748&lt;&gt;""),"※收入和支出不能同时填",IF(AND(N($F3748)=0,N($G3748)=0),"※收入和支出都没填",IF(OR(N($F3748)&lt;0,N($G3748)&lt;0),"※金额不能填负数，方向反了就换一列填",IF($D3748="","※没填收支类别，分类报表会漏掉这一笔",IF(ISNA(MATCH($D3748,类别表,0)),"※收支类别不在【基础资料】的清单里",IF(AND($L3748="内部转账",$M3748=""),"△内部转账要在「对方账户」写上另一头",IF(AND($L3748="内部转账",$M3748=$C3748),"※对方账户跟本账户是同一个",IF(AND($L3748&lt;&gt;"内部转账",$M3748&lt;&gt;""),"△填了对方账户，但类别不是内部转账",IF($H3748&lt;0,"△这一笔之后该账户余额成负数了，核一下",""))))))))))))</f>
        <v/>
      </c>
    </row>
    <row r="3749">
      <c r="A3749" s="17">
        <f>IF($C3749="","",COUNTA($C$5:$C3749))</f>
        <v/>
      </c>
      <c r="B3749" s="20" t="n"/>
      <c r="C3749" s="18" t="n"/>
      <c r="D3749" s="18" t="n"/>
      <c r="E3749" s="26" t="n"/>
      <c r="F3749" s="19" t="n"/>
      <c r="G3749" s="19" t="n"/>
      <c r="H3749" s="27">
        <f>IF($C3749="","",ROUND(SUMIF(账户表,$C3749,账户期初)+SUMIFS($F$5:F3749,$C$5:C3749,$C3749)-SUMIFS($G$5:G3749,$C$5:C3749,$C3749),2))</f>
        <v/>
      </c>
      <c r="I3749" s="18" t="n"/>
      <c r="J3749" s="18" t="n"/>
      <c r="K3749" s="28">
        <f>IF($B3749="","",--TEXT($B3749,"yyyymm"))</f>
        <v/>
      </c>
      <c r="L3749" s="29">
        <f>IF($D3749="","",IFERROR(INDEX(类别属性,MATCH($D3749,类别表,0)),""))</f>
        <v/>
      </c>
      <c r="M3749" s="18" t="n"/>
      <c r="N3749" s="18" t="n"/>
      <c r="O3749" s="26" t="n"/>
      <c r="P3749" s="21">
        <f>IF($C3749="","",IF(ISNA(MATCH($C3749,账户表,0)),"※这个账户不在【基础资料】的账户档案里",IF($B3749="","※没填日期，这一笔不会进任何月份的报表",IF(AND($F3749&lt;&gt;"",$G3749&lt;&gt;""),"※收入和支出不能同时填",IF(AND(N($F3749)=0,N($G3749)=0),"※收入和支出都没填",IF(OR(N($F3749)&lt;0,N($G3749)&lt;0),"※金额不能填负数，方向反了就换一列填",IF($D3749="","※没填收支类别，分类报表会漏掉这一笔",IF(ISNA(MATCH($D3749,类别表,0)),"※收支类别不在【基础资料】的清单里",IF(AND($L3749="内部转账",$M3749=""),"△内部转账要在「对方账户」写上另一头",IF(AND($L3749="内部转账",$M3749=$C3749),"※对方账户跟本账户是同一个",IF(AND($L3749&lt;&gt;"内部转账",$M3749&lt;&gt;""),"△填了对方账户，但类别不是内部转账",IF($H3749&lt;0,"△这一笔之后该账户余额成负数了，核一下",""))))))))))))</f>
        <v/>
      </c>
    </row>
    <row r="3750">
      <c r="A3750" s="17">
        <f>IF($C3750="","",COUNTA($C$5:$C3750))</f>
        <v/>
      </c>
      <c r="B3750" s="20" t="n"/>
      <c r="C3750" s="18" t="n"/>
      <c r="D3750" s="18" t="n"/>
      <c r="E3750" s="26" t="n"/>
      <c r="F3750" s="19" t="n"/>
      <c r="G3750" s="19" t="n"/>
      <c r="H3750" s="27">
        <f>IF($C3750="","",ROUND(SUMIF(账户表,$C3750,账户期初)+SUMIFS($F$5:F3750,$C$5:C3750,$C3750)-SUMIFS($G$5:G3750,$C$5:C3750,$C3750),2))</f>
        <v/>
      </c>
      <c r="I3750" s="18" t="n"/>
      <c r="J3750" s="18" t="n"/>
      <c r="K3750" s="28">
        <f>IF($B3750="","",--TEXT($B3750,"yyyymm"))</f>
        <v/>
      </c>
      <c r="L3750" s="29">
        <f>IF($D3750="","",IFERROR(INDEX(类别属性,MATCH($D3750,类别表,0)),""))</f>
        <v/>
      </c>
      <c r="M3750" s="18" t="n"/>
      <c r="N3750" s="18" t="n"/>
      <c r="O3750" s="26" t="n"/>
      <c r="P3750" s="21">
        <f>IF($C3750="","",IF(ISNA(MATCH($C3750,账户表,0)),"※这个账户不在【基础资料】的账户档案里",IF($B3750="","※没填日期，这一笔不会进任何月份的报表",IF(AND($F3750&lt;&gt;"",$G3750&lt;&gt;""),"※收入和支出不能同时填",IF(AND(N($F3750)=0,N($G3750)=0),"※收入和支出都没填",IF(OR(N($F3750)&lt;0,N($G3750)&lt;0),"※金额不能填负数，方向反了就换一列填",IF($D3750="","※没填收支类别，分类报表会漏掉这一笔",IF(ISNA(MATCH($D3750,类别表,0)),"※收支类别不在【基础资料】的清单里",IF(AND($L3750="内部转账",$M3750=""),"△内部转账要在「对方账户」写上另一头",IF(AND($L3750="内部转账",$M3750=$C3750),"※对方账户跟本账户是同一个",IF(AND($L3750&lt;&gt;"内部转账",$M3750&lt;&gt;""),"△填了对方账户，但类别不是内部转账",IF($H3750&lt;0,"△这一笔之后该账户余额成负数了，核一下",""))))))))))))</f>
        <v/>
      </c>
    </row>
    <row r="3751">
      <c r="A3751" s="17">
        <f>IF($C3751="","",COUNTA($C$5:$C3751))</f>
        <v/>
      </c>
      <c r="B3751" s="20" t="n"/>
      <c r="C3751" s="18" t="n"/>
      <c r="D3751" s="18" t="n"/>
      <c r="E3751" s="26" t="n"/>
      <c r="F3751" s="19" t="n"/>
      <c r="G3751" s="19" t="n"/>
      <c r="H3751" s="27">
        <f>IF($C3751="","",ROUND(SUMIF(账户表,$C3751,账户期初)+SUMIFS($F$5:F3751,$C$5:C3751,$C3751)-SUMIFS($G$5:G3751,$C$5:C3751,$C3751),2))</f>
        <v/>
      </c>
      <c r="I3751" s="18" t="n"/>
      <c r="J3751" s="18" t="n"/>
      <c r="K3751" s="28">
        <f>IF($B3751="","",--TEXT($B3751,"yyyymm"))</f>
        <v/>
      </c>
      <c r="L3751" s="29">
        <f>IF($D3751="","",IFERROR(INDEX(类别属性,MATCH($D3751,类别表,0)),""))</f>
        <v/>
      </c>
      <c r="M3751" s="18" t="n"/>
      <c r="N3751" s="18" t="n"/>
      <c r="O3751" s="26" t="n"/>
      <c r="P3751" s="21">
        <f>IF($C3751="","",IF(ISNA(MATCH($C3751,账户表,0)),"※这个账户不在【基础资料】的账户档案里",IF($B3751="","※没填日期，这一笔不会进任何月份的报表",IF(AND($F3751&lt;&gt;"",$G3751&lt;&gt;""),"※收入和支出不能同时填",IF(AND(N($F3751)=0,N($G3751)=0),"※收入和支出都没填",IF(OR(N($F3751)&lt;0,N($G3751)&lt;0),"※金额不能填负数，方向反了就换一列填",IF($D3751="","※没填收支类别，分类报表会漏掉这一笔",IF(ISNA(MATCH($D3751,类别表,0)),"※收支类别不在【基础资料】的清单里",IF(AND($L3751="内部转账",$M3751=""),"△内部转账要在「对方账户」写上另一头",IF(AND($L3751="内部转账",$M3751=$C3751),"※对方账户跟本账户是同一个",IF(AND($L3751&lt;&gt;"内部转账",$M3751&lt;&gt;""),"△填了对方账户，但类别不是内部转账",IF($H3751&lt;0,"△这一笔之后该账户余额成负数了，核一下",""))))))))))))</f>
        <v/>
      </c>
    </row>
    <row r="3752">
      <c r="A3752" s="17">
        <f>IF($C3752="","",COUNTA($C$5:$C3752))</f>
        <v/>
      </c>
      <c r="B3752" s="20" t="n"/>
      <c r="C3752" s="18" t="n"/>
      <c r="D3752" s="18" t="n"/>
      <c r="E3752" s="26" t="n"/>
      <c r="F3752" s="19" t="n"/>
      <c r="G3752" s="19" t="n"/>
      <c r="H3752" s="27">
        <f>IF($C3752="","",ROUND(SUMIF(账户表,$C3752,账户期初)+SUMIFS($F$5:F3752,$C$5:C3752,$C3752)-SUMIFS($G$5:G3752,$C$5:C3752,$C3752),2))</f>
        <v/>
      </c>
      <c r="I3752" s="18" t="n"/>
      <c r="J3752" s="18" t="n"/>
      <c r="K3752" s="28">
        <f>IF($B3752="","",--TEXT($B3752,"yyyymm"))</f>
        <v/>
      </c>
      <c r="L3752" s="29">
        <f>IF($D3752="","",IFERROR(INDEX(类别属性,MATCH($D3752,类别表,0)),""))</f>
        <v/>
      </c>
      <c r="M3752" s="18" t="n"/>
      <c r="N3752" s="18" t="n"/>
      <c r="O3752" s="26" t="n"/>
      <c r="P3752" s="21">
        <f>IF($C3752="","",IF(ISNA(MATCH($C3752,账户表,0)),"※这个账户不在【基础资料】的账户档案里",IF($B3752="","※没填日期，这一笔不会进任何月份的报表",IF(AND($F3752&lt;&gt;"",$G3752&lt;&gt;""),"※收入和支出不能同时填",IF(AND(N($F3752)=0,N($G3752)=0),"※收入和支出都没填",IF(OR(N($F3752)&lt;0,N($G3752)&lt;0),"※金额不能填负数，方向反了就换一列填",IF($D3752="","※没填收支类别，分类报表会漏掉这一笔",IF(ISNA(MATCH($D3752,类别表,0)),"※收支类别不在【基础资料】的清单里",IF(AND($L3752="内部转账",$M3752=""),"△内部转账要在「对方账户」写上另一头",IF(AND($L3752="内部转账",$M3752=$C3752),"※对方账户跟本账户是同一个",IF(AND($L3752&lt;&gt;"内部转账",$M3752&lt;&gt;""),"△填了对方账户，但类别不是内部转账",IF($H3752&lt;0,"△这一笔之后该账户余额成负数了，核一下",""))))))))))))</f>
        <v/>
      </c>
    </row>
    <row r="3753">
      <c r="A3753" s="17">
        <f>IF($C3753="","",COUNTA($C$5:$C3753))</f>
        <v/>
      </c>
      <c r="B3753" s="20" t="n"/>
      <c r="C3753" s="18" t="n"/>
      <c r="D3753" s="18" t="n"/>
      <c r="E3753" s="26" t="n"/>
      <c r="F3753" s="19" t="n"/>
      <c r="G3753" s="19" t="n"/>
      <c r="H3753" s="27">
        <f>IF($C3753="","",ROUND(SUMIF(账户表,$C3753,账户期初)+SUMIFS($F$5:F3753,$C$5:C3753,$C3753)-SUMIFS($G$5:G3753,$C$5:C3753,$C3753),2))</f>
        <v/>
      </c>
      <c r="I3753" s="18" t="n"/>
      <c r="J3753" s="18" t="n"/>
      <c r="K3753" s="28">
        <f>IF($B3753="","",--TEXT($B3753,"yyyymm"))</f>
        <v/>
      </c>
      <c r="L3753" s="29">
        <f>IF($D3753="","",IFERROR(INDEX(类别属性,MATCH($D3753,类别表,0)),""))</f>
        <v/>
      </c>
      <c r="M3753" s="18" t="n"/>
      <c r="N3753" s="18" t="n"/>
      <c r="O3753" s="26" t="n"/>
      <c r="P3753" s="21">
        <f>IF($C3753="","",IF(ISNA(MATCH($C3753,账户表,0)),"※这个账户不在【基础资料】的账户档案里",IF($B3753="","※没填日期，这一笔不会进任何月份的报表",IF(AND($F3753&lt;&gt;"",$G3753&lt;&gt;""),"※收入和支出不能同时填",IF(AND(N($F3753)=0,N($G3753)=0),"※收入和支出都没填",IF(OR(N($F3753)&lt;0,N($G3753)&lt;0),"※金额不能填负数，方向反了就换一列填",IF($D3753="","※没填收支类别，分类报表会漏掉这一笔",IF(ISNA(MATCH($D3753,类别表,0)),"※收支类别不在【基础资料】的清单里",IF(AND($L3753="内部转账",$M3753=""),"△内部转账要在「对方账户」写上另一头",IF(AND($L3753="内部转账",$M3753=$C3753),"※对方账户跟本账户是同一个",IF(AND($L3753&lt;&gt;"内部转账",$M3753&lt;&gt;""),"△填了对方账户，但类别不是内部转账",IF($H3753&lt;0,"△这一笔之后该账户余额成负数了，核一下",""))))))))))))</f>
        <v/>
      </c>
    </row>
    <row r="3754">
      <c r="A3754" s="17">
        <f>IF($C3754="","",COUNTA($C$5:$C3754))</f>
        <v/>
      </c>
      <c r="B3754" s="20" t="n"/>
      <c r="C3754" s="18" t="n"/>
      <c r="D3754" s="18" t="n"/>
      <c r="E3754" s="26" t="n"/>
      <c r="F3754" s="19" t="n"/>
      <c r="G3754" s="19" t="n"/>
      <c r="H3754" s="27">
        <f>IF($C3754="","",ROUND(SUMIF(账户表,$C3754,账户期初)+SUMIFS($F$5:F3754,$C$5:C3754,$C3754)-SUMIFS($G$5:G3754,$C$5:C3754,$C3754),2))</f>
        <v/>
      </c>
      <c r="I3754" s="18" t="n"/>
      <c r="J3754" s="18" t="n"/>
      <c r="K3754" s="28">
        <f>IF($B3754="","",--TEXT($B3754,"yyyymm"))</f>
        <v/>
      </c>
      <c r="L3754" s="29">
        <f>IF($D3754="","",IFERROR(INDEX(类别属性,MATCH($D3754,类别表,0)),""))</f>
        <v/>
      </c>
      <c r="M3754" s="18" t="n"/>
      <c r="N3754" s="18" t="n"/>
      <c r="O3754" s="26" t="n"/>
      <c r="P3754" s="21">
        <f>IF($C3754="","",IF(ISNA(MATCH($C3754,账户表,0)),"※这个账户不在【基础资料】的账户档案里",IF($B3754="","※没填日期，这一笔不会进任何月份的报表",IF(AND($F3754&lt;&gt;"",$G3754&lt;&gt;""),"※收入和支出不能同时填",IF(AND(N($F3754)=0,N($G3754)=0),"※收入和支出都没填",IF(OR(N($F3754)&lt;0,N($G3754)&lt;0),"※金额不能填负数，方向反了就换一列填",IF($D3754="","※没填收支类别，分类报表会漏掉这一笔",IF(ISNA(MATCH($D3754,类别表,0)),"※收支类别不在【基础资料】的清单里",IF(AND($L3754="内部转账",$M3754=""),"△内部转账要在「对方账户」写上另一头",IF(AND($L3754="内部转账",$M3754=$C3754),"※对方账户跟本账户是同一个",IF(AND($L3754&lt;&gt;"内部转账",$M3754&lt;&gt;""),"△填了对方账户，但类别不是内部转账",IF($H3754&lt;0,"△这一笔之后该账户余额成负数了，核一下",""))))))))))))</f>
        <v/>
      </c>
    </row>
    <row r="3755">
      <c r="A3755" s="17">
        <f>IF($C3755="","",COUNTA($C$5:$C3755))</f>
        <v/>
      </c>
      <c r="B3755" s="20" t="n"/>
      <c r="C3755" s="18" t="n"/>
      <c r="D3755" s="18" t="n"/>
      <c r="E3755" s="26" t="n"/>
      <c r="F3755" s="19" t="n"/>
      <c r="G3755" s="19" t="n"/>
      <c r="H3755" s="27">
        <f>IF($C3755="","",ROUND(SUMIF(账户表,$C3755,账户期初)+SUMIFS($F$5:F3755,$C$5:C3755,$C3755)-SUMIFS($G$5:G3755,$C$5:C3755,$C3755),2))</f>
        <v/>
      </c>
      <c r="I3755" s="18" t="n"/>
      <c r="J3755" s="18" t="n"/>
      <c r="K3755" s="28">
        <f>IF($B3755="","",--TEXT($B3755,"yyyymm"))</f>
        <v/>
      </c>
      <c r="L3755" s="29">
        <f>IF($D3755="","",IFERROR(INDEX(类别属性,MATCH($D3755,类别表,0)),""))</f>
        <v/>
      </c>
      <c r="M3755" s="18" t="n"/>
      <c r="N3755" s="18" t="n"/>
      <c r="O3755" s="26" t="n"/>
      <c r="P3755" s="21">
        <f>IF($C3755="","",IF(ISNA(MATCH($C3755,账户表,0)),"※这个账户不在【基础资料】的账户档案里",IF($B3755="","※没填日期，这一笔不会进任何月份的报表",IF(AND($F3755&lt;&gt;"",$G3755&lt;&gt;""),"※收入和支出不能同时填",IF(AND(N($F3755)=0,N($G3755)=0),"※收入和支出都没填",IF(OR(N($F3755)&lt;0,N($G3755)&lt;0),"※金额不能填负数，方向反了就换一列填",IF($D3755="","※没填收支类别，分类报表会漏掉这一笔",IF(ISNA(MATCH($D3755,类别表,0)),"※收支类别不在【基础资料】的清单里",IF(AND($L3755="内部转账",$M3755=""),"△内部转账要在「对方账户」写上另一头",IF(AND($L3755="内部转账",$M3755=$C3755),"※对方账户跟本账户是同一个",IF(AND($L3755&lt;&gt;"内部转账",$M3755&lt;&gt;""),"△填了对方账户，但类别不是内部转账",IF($H3755&lt;0,"△这一笔之后该账户余额成负数了，核一下",""))))))))))))</f>
        <v/>
      </c>
    </row>
    <row r="3756">
      <c r="A3756" s="17">
        <f>IF($C3756="","",COUNTA($C$5:$C3756))</f>
        <v/>
      </c>
      <c r="B3756" s="20" t="n"/>
      <c r="C3756" s="18" t="n"/>
      <c r="D3756" s="18" t="n"/>
      <c r="E3756" s="26" t="n"/>
      <c r="F3756" s="19" t="n"/>
      <c r="G3756" s="19" t="n"/>
      <c r="H3756" s="27">
        <f>IF($C3756="","",ROUND(SUMIF(账户表,$C3756,账户期初)+SUMIFS($F$5:F3756,$C$5:C3756,$C3756)-SUMIFS($G$5:G3756,$C$5:C3756,$C3756),2))</f>
        <v/>
      </c>
      <c r="I3756" s="18" t="n"/>
      <c r="J3756" s="18" t="n"/>
      <c r="K3756" s="28">
        <f>IF($B3756="","",--TEXT($B3756,"yyyymm"))</f>
        <v/>
      </c>
      <c r="L3756" s="29">
        <f>IF($D3756="","",IFERROR(INDEX(类别属性,MATCH($D3756,类别表,0)),""))</f>
        <v/>
      </c>
      <c r="M3756" s="18" t="n"/>
      <c r="N3756" s="18" t="n"/>
      <c r="O3756" s="26" t="n"/>
      <c r="P3756" s="21">
        <f>IF($C3756="","",IF(ISNA(MATCH($C3756,账户表,0)),"※这个账户不在【基础资料】的账户档案里",IF($B3756="","※没填日期，这一笔不会进任何月份的报表",IF(AND($F3756&lt;&gt;"",$G3756&lt;&gt;""),"※收入和支出不能同时填",IF(AND(N($F3756)=0,N($G3756)=0),"※收入和支出都没填",IF(OR(N($F3756)&lt;0,N($G3756)&lt;0),"※金额不能填负数，方向反了就换一列填",IF($D3756="","※没填收支类别，分类报表会漏掉这一笔",IF(ISNA(MATCH($D3756,类别表,0)),"※收支类别不在【基础资料】的清单里",IF(AND($L3756="内部转账",$M3756=""),"△内部转账要在「对方账户」写上另一头",IF(AND($L3756="内部转账",$M3756=$C3756),"※对方账户跟本账户是同一个",IF(AND($L3756&lt;&gt;"内部转账",$M3756&lt;&gt;""),"△填了对方账户，但类别不是内部转账",IF($H3756&lt;0,"△这一笔之后该账户余额成负数了，核一下",""))))))))))))</f>
        <v/>
      </c>
    </row>
    <row r="3757">
      <c r="A3757" s="17">
        <f>IF($C3757="","",COUNTA($C$5:$C3757))</f>
        <v/>
      </c>
      <c r="B3757" s="20" t="n"/>
      <c r="C3757" s="18" t="n"/>
      <c r="D3757" s="18" t="n"/>
      <c r="E3757" s="26" t="n"/>
      <c r="F3757" s="19" t="n"/>
      <c r="G3757" s="19" t="n"/>
      <c r="H3757" s="27">
        <f>IF($C3757="","",ROUND(SUMIF(账户表,$C3757,账户期初)+SUMIFS($F$5:F3757,$C$5:C3757,$C3757)-SUMIFS($G$5:G3757,$C$5:C3757,$C3757),2))</f>
        <v/>
      </c>
      <c r="I3757" s="18" t="n"/>
      <c r="J3757" s="18" t="n"/>
      <c r="K3757" s="28">
        <f>IF($B3757="","",--TEXT($B3757,"yyyymm"))</f>
        <v/>
      </c>
      <c r="L3757" s="29">
        <f>IF($D3757="","",IFERROR(INDEX(类别属性,MATCH($D3757,类别表,0)),""))</f>
        <v/>
      </c>
      <c r="M3757" s="18" t="n"/>
      <c r="N3757" s="18" t="n"/>
      <c r="O3757" s="26" t="n"/>
      <c r="P3757" s="21">
        <f>IF($C3757="","",IF(ISNA(MATCH($C3757,账户表,0)),"※这个账户不在【基础资料】的账户档案里",IF($B3757="","※没填日期，这一笔不会进任何月份的报表",IF(AND($F3757&lt;&gt;"",$G3757&lt;&gt;""),"※收入和支出不能同时填",IF(AND(N($F3757)=0,N($G3757)=0),"※收入和支出都没填",IF(OR(N($F3757)&lt;0,N($G3757)&lt;0),"※金额不能填负数，方向反了就换一列填",IF($D3757="","※没填收支类别，分类报表会漏掉这一笔",IF(ISNA(MATCH($D3757,类别表,0)),"※收支类别不在【基础资料】的清单里",IF(AND($L3757="内部转账",$M3757=""),"△内部转账要在「对方账户」写上另一头",IF(AND($L3757="内部转账",$M3757=$C3757),"※对方账户跟本账户是同一个",IF(AND($L3757&lt;&gt;"内部转账",$M3757&lt;&gt;""),"△填了对方账户，但类别不是内部转账",IF($H3757&lt;0,"△这一笔之后该账户余额成负数了，核一下",""))))))))))))</f>
        <v/>
      </c>
    </row>
    <row r="3758">
      <c r="A3758" s="17">
        <f>IF($C3758="","",COUNTA($C$5:$C3758))</f>
        <v/>
      </c>
      <c r="B3758" s="20" t="n"/>
      <c r="C3758" s="18" t="n"/>
      <c r="D3758" s="18" t="n"/>
      <c r="E3758" s="26" t="n"/>
      <c r="F3758" s="19" t="n"/>
      <c r="G3758" s="19" t="n"/>
      <c r="H3758" s="27">
        <f>IF($C3758="","",ROUND(SUMIF(账户表,$C3758,账户期初)+SUMIFS($F$5:F3758,$C$5:C3758,$C3758)-SUMIFS($G$5:G3758,$C$5:C3758,$C3758),2))</f>
        <v/>
      </c>
      <c r="I3758" s="18" t="n"/>
      <c r="J3758" s="18" t="n"/>
      <c r="K3758" s="28">
        <f>IF($B3758="","",--TEXT($B3758,"yyyymm"))</f>
        <v/>
      </c>
      <c r="L3758" s="29">
        <f>IF($D3758="","",IFERROR(INDEX(类别属性,MATCH($D3758,类别表,0)),""))</f>
        <v/>
      </c>
      <c r="M3758" s="18" t="n"/>
      <c r="N3758" s="18" t="n"/>
      <c r="O3758" s="26" t="n"/>
      <c r="P3758" s="21">
        <f>IF($C3758="","",IF(ISNA(MATCH($C3758,账户表,0)),"※这个账户不在【基础资料】的账户档案里",IF($B3758="","※没填日期，这一笔不会进任何月份的报表",IF(AND($F3758&lt;&gt;"",$G3758&lt;&gt;""),"※收入和支出不能同时填",IF(AND(N($F3758)=0,N($G3758)=0),"※收入和支出都没填",IF(OR(N($F3758)&lt;0,N($G3758)&lt;0),"※金额不能填负数，方向反了就换一列填",IF($D3758="","※没填收支类别，分类报表会漏掉这一笔",IF(ISNA(MATCH($D3758,类别表,0)),"※收支类别不在【基础资料】的清单里",IF(AND($L3758="内部转账",$M3758=""),"△内部转账要在「对方账户」写上另一头",IF(AND($L3758="内部转账",$M3758=$C3758),"※对方账户跟本账户是同一个",IF(AND($L3758&lt;&gt;"内部转账",$M3758&lt;&gt;""),"△填了对方账户，但类别不是内部转账",IF($H3758&lt;0,"△这一笔之后该账户余额成负数了，核一下",""))))))))))))</f>
        <v/>
      </c>
    </row>
    <row r="3759">
      <c r="A3759" s="17">
        <f>IF($C3759="","",COUNTA($C$5:$C3759))</f>
        <v/>
      </c>
      <c r="B3759" s="20" t="n"/>
      <c r="C3759" s="18" t="n"/>
      <c r="D3759" s="18" t="n"/>
      <c r="E3759" s="26" t="n"/>
      <c r="F3759" s="19" t="n"/>
      <c r="G3759" s="19" t="n"/>
      <c r="H3759" s="27">
        <f>IF($C3759="","",ROUND(SUMIF(账户表,$C3759,账户期初)+SUMIFS($F$5:F3759,$C$5:C3759,$C3759)-SUMIFS($G$5:G3759,$C$5:C3759,$C3759),2))</f>
        <v/>
      </c>
      <c r="I3759" s="18" t="n"/>
      <c r="J3759" s="18" t="n"/>
      <c r="K3759" s="28">
        <f>IF($B3759="","",--TEXT($B3759,"yyyymm"))</f>
        <v/>
      </c>
      <c r="L3759" s="29">
        <f>IF($D3759="","",IFERROR(INDEX(类别属性,MATCH($D3759,类别表,0)),""))</f>
        <v/>
      </c>
      <c r="M3759" s="18" t="n"/>
      <c r="N3759" s="18" t="n"/>
      <c r="O3759" s="26" t="n"/>
      <c r="P3759" s="21">
        <f>IF($C3759="","",IF(ISNA(MATCH($C3759,账户表,0)),"※这个账户不在【基础资料】的账户档案里",IF($B3759="","※没填日期，这一笔不会进任何月份的报表",IF(AND($F3759&lt;&gt;"",$G3759&lt;&gt;""),"※收入和支出不能同时填",IF(AND(N($F3759)=0,N($G3759)=0),"※收入和支出都没填",IF(OR(N($F3759)&lt;0,N($G3759)&lt;0),"※金额不能填负数，方向反了就换一列填",IF($D3759="","※没填收支类别，分类报表会漏掉这一笔",IF(ISNA(MATCH($D3759,类别表,0)),"※收支类别不在【基础资料】的清单里",IF(AND($L3759="内部转账",$M3759=""),"△内部转账要在「对方账户」写上另一头",IF(AND($L3759="内部转账",$M3759=$C3759),"※对方账户跟本账户是同一个",IF(AND($L3759&lt;&gt;"内部转账",$M3759&lt;&gt;""),"△填了对方账户，但类别不是内部转账",IF($H3759&lt;0,"△这一笔之后该账户余额成负数了，核一下",""))))))))))))</f>
        <v/>
      </c>
    </row>
    <row r="3760">
      <c r="A3760" s="17">
        <f>IF($C3760="","",COUNTA($C$5:$C3760))</f>
        <v/>
      </c>
      <c r="B3760" s="20" t="n"/>
      <c r="C3760" s="18" t="n"/>
      <c r="D3760" s="18" t="n"/>
      <c r="E3760" s="26" t="n"/>
      <c r="F3760" s="19" t="n"/>
      <c r="G3760" s="19" t="n"/>
      <c r="H3760" s="27">
        <f>IF($C3760="","",ROUND(SUMIF(账户表,$C3760,账户期初)+SUMIFS($F$5:F3760,$C$5:C3760,$C3760)-SUMIFS($G$5:G3760,$C$5:C3760,$C3760),2))</f>
        <v/>
      </c>
      <c r="I3760" s="18" t="n"/>
      <c r="J3760" s="18" t="n"/>
      <c r="K3760" s="28">
        <f>IF($B3760="","",--TEXT($B3760,"yyyymm"))</f>
        <v/>
      </c>
      <c r="L3760" s="29">
        <f>IF($D3760="","",IFERROR(INDEX(类别属性,MATCH($D3760,类别表,0)),""))</f>
        <v/>
      </c>
      <c r="M3760" s="18" t="n"/>
      <c r="N3760" s="18" t="n"/>
      <c r="O3760" s="26" t="n"/>
      <c r="P3760" s="21">
        <f>IF($C3760="","",IF(ISNA(MATCH($C3760,账户表,0)),"※这个账户不在【基础资料】的账户档案里",IF($B3760="","※没填日期，这一笔不会进任何月份的报表",IF(AND($F3760&lt;&gt;"",$G3760&lt;&gt;""),"※收入和支出不能同时填",IF(AND(N($F3760)=0,N($G3760)=0),"※收入和支出都没填",IF(OR(N($F3760)&lt;0,N($G3760)&lt;0),"※金额不能填负数，方向反了就换一列填",IF($D3760="","※没填收支类别，分类报表会漏掉这一笔",IF(ISNA(MATCH($D3760,类别表,0)),"※收支类别不在【基础资料】的清单里",IF(AND($L3760="内部转账",$M3760=""),"△内部转账要在「对方账户」写上另一头",IF(AND($L3760="内部转账",$M3760=$C3760),"※对方账户跟本账户是同一个",IF(AND($L3760&lt;&gt;"内部转账",$M3760&lt;&gt;""),"△填了对方账户，但类别不是内部转账",IF($H3760&lt;0,"△这一笔之后该账户余额成负数了，核一下",""))))))))))))</f>
        <v/>
      </c>
    </row>
    <row r="3761">
      <c r="A3761" s="17">
        <f>IF($C3761="","",COUNTA($C$5:$C3761))</f>
        <v/>
      </c>
      <c r="B3761" s="20" t="n"/>
      <c r="C3761" s="18" t="n"/>
      <c r="D3761" s="18" t="n"/>
      <c r="E3761" s="26" t="n"/>
      <c r="F3761" s="19" t="n"/>
      <c r="G3761" s="19" t="n"/>
      <c r="H3761" s="27">
        <f>IF($C3761="","",ROUND(SUMIF(账户表,$C3761,账户期初)+SUMIFS($F$5:F3761,$C$5:C3761,$C3761)-SUMIFS($G$5:G3761,$C$5:C3761,$C3761),2))</f>
        <v/>
      </c>
      <c r="I3761" s="18" t="n"/>
      <c r="J3761" s="18" t="n"/>
      <c r="K3761" s="28">
        <f>IF($B3761="","",--TEXT($B3761,"yyyymm"))</f>
        <v/>
      </c>
      <c r="L3761" s="29">
        <f>IF($D3761="","",IFERROR(INDEX(类别属性,MATCH($D3761,类别表,0)),""))</f>
        <v/>
      </c>
      <c r="M3761" s="18" t="n"/>
      <c r="N3761" s="18" t="n"/>
      <c r="O3761" s="26" t="n"/>
      <c r="P3761" s="21">
        <f>IF($C3761="","",IF(ISNA(MATCH($C3761,账户表,0)),"※这个账户不在【基础资料】的账户档案里",IF($B3761="","※没填日期，这一笔不会进任何月份的报表",IF(AND($F3761&lt;&gt;"",$G3761&lt;&gt;""),"※收入和支出不能同时填",IF(AND(N($F3761)=0,N($G3761)=0),"※收入和支出都没填",IF(OR(N($F3761)&lt;0,N($G3761)&lt;0),"※金额不能填负数，方向反了就换一列填",IF($D3761="","※没填收支类别，分类报表会漏掉这一笔",IF(ISNA(MATCH($D3761,类别表,0)),"※收支类别不在【基础资料】的清单里",IF(AND($L3761="内部转账",$M3761=""),"△内部转账要在「对方账户」写上另一头",IF(AND($L3761="内部转账",$M3761=$C3761),"※对方账户跟本账户是同一个",IF(AND($L3761&lt;&gt;"内部转账",$M3761&lt;&gt;""),"△填了对方账户，但类别不是内部转账",IF($H3761&lt;0,"△这一笔之后该账户余额成负数了，核一下",""))))))))))))</f>
        <v/>
      </c>
    </row>
    <row r="3762">
      <c r="A3762" s="17">
        <f>IF($C3762="","",COUNTA($C$5:$C3762))</f>
        <v/>
      </c>
      <c r="B3762" s="20" t="n"/>
      <c r="C3762" s="18" t="n"/>
      <c r="D3762" s="18" t="n"/>
      <c r="E3762" s="26" t="n"/>
      <c r="F3762" s="19" t="n"/>
      <c r="G3762" s="19" t="n"/>
      <c r="H3762" s="27">
        <f>IF($C3762="","",ROUND(SUMIF(账户表,$C3762,账户期初)+SUMIFS($F$5:F3762,$C$5:C3762,$C3762)-SUMIFS($G$5:G3762,$C$5:C3762,$C3762),2))</f>
        <v/>
      </c>
      <c r="I3762" s="18" t="n"/>
      <c r="J3762" s="18" t="n"/>
      <c r="K3762" s="28">
        <f>IF($B3762="","",--TEXT($B3762,"yyyymm"))</f>
        <v/>
      </c>
      <c r="L3762" s="29">
        <f>IF($D3762="","",IFERROR(INDEX(类别属性,MATCH($D3762,类别表,0)),""))</f>
        <v/>
      </c>
      <c r="M3762" s="18" t="n"/>
      <c r="N3762" s="18" t="n"/>
      <c r="O3762" s="26" t="n"/>
      <c r="P3762" s="21">
        <f>IF($C3762="","",IF(ISNA(MATCH($C3762,账户表,0)),"※这个账户不在【基础资料】的账户档案里",IF($B3762="","※没填日期，这一笔不会进任何月份的报表",IF(AND($F3762&lt;&gt;"",$G3762&lt;&gt;""),"※收入和支出不能同时填",IF(AND(N($F3762)=0,N($G3762)=0),"※收入和支出都没填",IF(OR(N($F3762)&lt;0,N($G3762)&lt;0),"※金额不能填负数，方向反了就换一列填",IF($D3762="","※没填收支类别，分类报表会漏掉这一笔",IF(ISNA(MATCH($D3762,类别表,0)),"※收支类别不在【基础资料】的清单里",IF(AND($L3762="内部转账",$M3762=""),"△内部转账要在「对方账户」写上另一头",IF(AND($L3762="内部转账",$M3762=$C3762),"※对方账户跟本账户是同一个",IF(AND($L3762&lt;&gt;"内部转账",$M3762&lt;&gt;""),"△填了对方账户，但类别不是内部转账",IF($H3762&lt;0,"△这一笔之后该账户余额成负数了，核一下",""))))))))))))</f>
        <v/>
      </c>
    </row>
    <row r="3763">
      <c r="A3763" s="17">
        <f>IF($C3763="","",COUNTA($C$5:$C3763))</f>
        <v/>
      </c>
      <c r="B3763" s="20" t="n"/>
      <c r="C3763" s="18" t="n"/>
      <c r="D3763" s="18" t="n"/>
      <c r="E3763" s="26" t="n"/>
      <c r="F3763" s="19" t="n"/>
      <c r="G3763" s="19" t="n"/>
      <c r="H3763" s="27">
        <f>IF($C3763="","",ROUND(SUMIF(账户表,$C3763,账户期初)+SUMIFS($F$5:F3763,$C$5:C3763,$C3763)-SUMIFS($G$5:G3763,$C$5:C3763,$C3763),2))</f>
        <v/>
      </c>
      <c r="I3763" s="18" t="n"/>
      <c r="J3763" s="18" t="n"/>
      <c r="K3763" s="28">
        <f>IF($B3763="","",--TEXT($B3763,"yyyymm"))</f>
        <v/>
      </c>
      <c r="L3763" s="29">
        <f>IF($D3763="","",IFERROR(INDEX(类别属性,MATCH($D3763,类别表,0)),""))</f>
        <v/>
      </c>
      <c r="M3763" s="18" t="n"/>
      <c r="N3763" s="18" t="n"/>
      <c r="O3763" s="26" t="n"/>
      <c r="P3763" s="21">
        <f>IF($C3763="","",IF(ISNA(MATCH($C3763,账户表,0)),"※这个账户不在【基础资料】的账户档案里",IF($B3763="","※没填日期，这一笔不会进任何月份的报表",IF(AND($F3763&lt;&gt;"",$G3763&lt;&gt;""),"※收入和支出不能同时填",IF(AND(N($F3763)=0,N($G3763)=0),"※收入和支出都没填",IF(OR(N($F3763)&lt;0,N($G3763)&lt;0),"※金额不能填负数，方向反了就换一列填",IF($D3763="","※没填收支类别，分类报表会漏掉这一笔",IF(ISNA(MATCH($D3763,类别表,0)),"※收支类别不在【基础资料】的清单里",IF(AND($L3763="内部转账",$M3763=""),"△内部转账要在「对方账户」写上另一头",IF(AND($L3763="内部转账",$M3763=$C3763),"※对方账户跟本账户是同一个",IF(AND($L3763&lt;&gt;"内部转账",$M3763&lt;&gt;""),"△填了对方账户，但类别不是内部转账",IF($H3763&lt;0,"△这一笔之后该账户余额成负数了，核一下",""))))))))))))</f>
        <v/>
      </c>
    </row>
    <row r="3764">
      <c r="A3764" s="17">
        <f>IF($C3764="","",COUNTA($C$5:$C3764))</f>
        <v/>
      </c>
      <c r="B3764" s="20" t="n"/>
      <c r="C3764" s="18" t="n"/>
      <c r="D3764" s="18" t="n"/>
      <c r="E3764" s="26" t="n"/>
      <c r="F3764" s="19" t="n"/>
      <c r="G3764" s="19" t="n"/>
      <c r="H3764" s="27">
        <f>IF($C3764="","",ROUND(SUMIF(账户表,$C3764,账户期初)+SUMIFS($F$5:F3764,$C$5:C3764,$C3764)-SUMIFS($G$5:G3764,$C$5:C3764,$C3764),2))</f>
        <v/>
      </c>
      <c r="I3764" s="18" t="n"/>
      <c r="J3764" s="18" t="n"/>
      <c r="K3764" s="28">
        <f>IF($B3764="","",--TEXT($B3764,"yyyymm"))</f>
        <v/>
      </c>
      <c r="L3764" s="29">
        <f>IF($D3764="","",IFERROR(INDEX(类别属性,MATCH($D3764,类别表,0)),""))</f>
        <v/>
      </c>
      <c r="M3764" s="18" t="n"/>
      <c r="N3764" s="18" t="n"/>
      <c r="O3764" s="26" t="n"/>
      <c r="P3764" s="21">
        <f>IF($C3764="","",IF(ISNA(MATCH($C3764,账户表,0)),"※这个账户不在【基础资料】的账户档案里",IF($B3764="","※没填日期，这一笔不会进任何月份的报表",IF(AND($F3764&lt;&gt;"",$G3764&lt;&gt;""),"※收入和支出不能同时填",IF(AND(N($F3764)=0,N($G3764)=0),"※收入和支出都没填",IF(OR(N($F3764)&lt;0,N($G3764)&lt;0),"※金额不能填负数，方向反了就换一列填",IF($D3764="","※没填收支类别，分类报表会漏掉这一笔",IF(ISNA(MATCH($D3764,类别表,0)),"※收支类别不在【基础资料】的清单里",IF(AND($L3764="内部转账",$M3764=""),"△内部转账要在「对方账户」写上另一头",IF(AND($L3764="内部转账",$M3764=$C3764),"※对方账户跟本账户是同一个",IF(AND($L3764&lt;&gt;"内部转账",$M3764&lt;&gt;""),"△填了对方账户，但类别不是内部转账",IF($H3764&lt;0,"△这一笔之后该账户余额成负数了，核一下",""))))))))))))</f>
        <v/>
      </c>
    </row>
    <row r="3765">
      <c r="A3765" s="17">
        <f>IF($C3765="","",COUNTA($C$5:$C3765))</f>
        <v/>
      </c>
      <c r="B3765" s="20" t="n"/>
      <c r="C3765" s="18" t="n"/>
      <c r="D3765" s="18" t="n"/>
      <c r="E3765" s="26" t="n"/>
      <c r="F3765" s="19" t="n"/>
      <c r="G3765" s="19" t="n"/>
      <c r="H3765" s="27">
        <f>IF($C3765="","",ROUND(SUMIF(账户表,$C3765,账户期初)+SUMIFS($F$5:F3765,$C$5:C3765,$C3765)-SUMIFS($G$5:G3765,$C$5:C3765,$C3765),2))</f>
        <v/>
      </c>
      <c r="I3765" s="18" t="n"/>
      <c r="J3765" s="18" t="n"/>
      <c r="K3765" s="28">
        <f>IF($B3765="","",--TEXT($B3765,"yyyymm"))</f>
        <v/>
      </c>
      <c r="L3765" s="29">
        <f>IF($D3765="","",IFERROR(INDEX(类别属性,MATCH($D3765,类别表,0)),""))</f>
        <v/>
      </c>
      <c r="M3765" s="18" t="n"/>
      <c r="N3765" s="18" t="n"/>
      <c r="O3765" s="26" t="n"/>
      <c r="P3765" s="21">
        <f>IF($C3765="","",IF(ISNA(MATCH($C3765,账户表,0)),"※这个账户不在【基础资料】的账户档案里",IF($B3765="","※没填日期，这一笔不会进任何月份的报表",IF(AND($F3765&lt;&gt;"",$G3765&lt;&gt;""),"※收入和支出不能同时填",IF(AND(N($F3765)=0,N($G3765)=0),"※收入和支出都没填",IF(OR(N($F3765)&lt;0,N($G3765)&lt;0),"※金额不能填负数，方向反了就换一列填",IF($D3765="","※没填收支类别，分类报表会漏掉这一笔",IF(ISNA(MATCH($D3765,类别表,0)),"※收支类别不在【基础资料】的清单里",IF(AND($L3765="内部转账",$M3765=""),"△内部转账要在「对方账户」写上另一头",IF(AND($L3765="内部转账",$M3765=$C3765),"※对方账户跟本账户是同一个",IF(AND($L3765&lt;&gt;"内部转账",$M3765&lt;&gt;""),"△填了对方账户，但类别不是内部转账",IF($H3765&lt;0,"△这一笔之后该账户余额成负数了，核一下",""))))))))))))</f>
        <v/>
      </c>
    </row>
    <row r="3766">
      <c r="A3766" s="17">
        <f>IF($C3766="","",COUNTA($C$5:$C3766))</f>
        <v/>
      </c>
      <c r="B3766" s="20" t="n"/>
      <c r="C3766" s="18" t="n"/>
      <c r="D3766" s="18" t="n"/>
      <c r="E3766" s="26" t="n"/>
      <c r="F3766" s="19" t="n"/>
      <c r="G3766" s="19" t="n"/>
      <c r="H3766" s="27">
        <f>IF($C3766="","",ROUND(SUMIF(账户表,$C3766,账户期初)+SUMIFS($F$5:F3766,$C$5:C3766,$C3766)-SUMIFS($G$5:G3766,$C$5:C3766,$C3766),2))</f>
        <v/>
      </c>
      <c r="I3766" s="18" t="n"/>
      <c r="J3766" s="18" t="n"/>
      <c r="K3766" s="28">
        <f>IF($B3766="","",--TEXT($B3766,"yyyymm"))</f>
        <v/>
      </c>
      <c r="L3766" s="29">
        <f>IF($D3766="","",IFERROR(INDEX(类别属性,MATCH($D3766,类别表,0)),""))</f>
        <v/>
      </c>
      <c r="M3766" s="18" t="n"/>
      <c r="N3766" s="18" t="n"/>
      <c r="O3766" s="26" t="n"/>
      <c r="P3766" s="21">
        <f>IF($C3766="","",IF(ISNA(MATCH($C3766,账户表,0)),"※这个账户不在【基础资料】的账户档案里",IF($B3766="","※没填日期，这一笔不会进任何月份的报表",IF(AND($F3766&lt;&gt;"",$G3766&lt;&gt;""),"※收入和支出不能同时填",IF(AND(N($F3766)=0,N($G3766)=0),"※收入和支出都没填",IF(OR(N($F3766)&lt;0,N($G3766)&lt;0),"※金额不能填负数，方向反了就换一列填",IF($D3766="","※没填收支类别，分类报表会漏掉这一笔",IF(ISNA(MATCH($D3766,类别表,0)),"※收支类别不在【基础资料】的清单里",IF(AND($L3766="内部转账",$M3766=""),"△内部转账要在「对方账户」写上另一头",IF(AND($L3766="内部转账",$M3766=$C3766),"※对方账户跟本账户是同一个",IF(AND($L3766&lt;&gt;"内部转账",$M3766&lt;&gt;""),"△填了对方账户，但类别不是内部转账",IF($H3766&lt;0,"△这一笔之后该账户余额成负数了，核一下",""))))))))))))</f>
        <v/>
      </c>
    </row>
    <row r="3767">
      <c r="A3767" s="17">
        <f>IF($C3767="","",COUNTA($C$5:$C3767))</f>
        <v/>
      </c>
      <c r="B3767" s="20" t="n"/>
      <c r="C3767" s="18" t="n"/>
      <c r="D3767" s="18" t="n"/>
      <c r="E3767" s="26" t="n"/>
      <c r="F3767" s="19" t="n"/>
      <c r="G3767" s="19" t="n"/>
      <c r="H3767" s="27">
        <f>IF($C3767="","",ROUND(SUMIF(账户表,$C3767,账户期初)+SUMIFS($F$5:F3767,$C$5:C3767,$C3767)-SUMIFS($G$5:G3767,$C$5:C3767,$C3767),2))</f>
        <v/>
      </c>
      <c r="I3767" s="18" t="n"/>
      <c r="J3767" s="18" t="n"/>
      <c r="K3767" s="28">
        <f>IF($B3767="","",--TEXT($B3767,"yyyymm"))</f>
        <v/>
      </c>
      <c r="L3767" s="29">
        <f>IF($D3767="","",IFERROR(INDEX(类别属性,MATCH($D3767,类别表,0)),""))</f>
        <v/>
      </c>
      <c r="M3767" s="18" t="n"/>
      <c r="N3767" s="18" t="n"/>
      <c r="O3767" s="26" t="n"/>
      <c r="P3767" s="21">
        <f>IF($C3767="","",IF(ISNA(MATCH($C3767,账户表,0)),"※这个账户不在【基础资料】的账户档案里",IF($B3767="","※没填日期，这一笔不会进任何月份的报表",IF(AND($F3767&lt;&gt;"",$G3767&lt;&gt;""),"※收入和支出不能同时填",IF(AND(N($F3767)=0,N($G3767)=0),"※收入和支出都没填",IF(OR(N($F3767)&lt;0,N($G3767)&lt;0),"※金额不能填负数，方向反了就换一列填",IF($D3767="","※没填收支类别，分类报表会漏掉这一笔",IF(ISNA(MATCH($D3767,类别表,0)),"※收支类别不在【基础资料】的清单里",IF(AND($L3767="内部转账",$M3767=""),"△内部转账要在「对方账户」写上另一头",IF(AND($L3767="内部转账",$M3767=$C3767),"※对方账户跟本账户是同一个",IF(AND($L3767&lt;&gt;"内部转账",$M3767&lt;&gt;""),"△填了对方账户，但类别不是内部转账",IF($H3767&lt;0,"△这一笔之后该账户余额成负数了，核一下",""))))))))))))</f>
        <v/>
      </c>
    </row>
    <row r="3768">
      <c r="A3768" s="17">
        <f>IF($C3768="","",COUNTA($C$5:$C3768))</f>
        <v/>
      </c>
      <c r="B3768" s="20" t="n"/>
      <c r="C3768" s="18" t="n"/>
      <c r="D3768" s="18" t="n"/>
      <c r="E3768" s="26" t="n"/>
      <c r="F3768" s="19" t="n"/>
      <c r="G3768" s="19" t="n"/>
      <c r="H3768" s="27">
        <f>IF($C3768="","",ROUND(SUMIF(账户表,$C3768,账户期初)+SUMIFS($F$5:F3768,$C$5:C3768,$C3768)-SUMIFS($G$5:G3768,$C$5:C3768,$C3768),2))</f>
        <v/>
      </c>
      <c r="I3768" s="18" t="n"/>
      <c r="J3768" s="18" t="n"/>
      <c r="K3768" s="28">
        <f>IF($B3768="","",--TEXT($B3768,"yyyymm"))</f>
        <v/>
      </c>
      <c r="L3768" s="29">
        <f>IF($D3768="","",IFERROR(INDEX(类别属性,MATCH($D3768,类别表,0)),""))</f>
        <v/>
      </c>
      <c r="M3768" s="18" t="n"/>
      <c r="N3768" s="18" t="n"/>
      <c r="O3768" s="26" t="n"/>
      <c r="P3768" s="21">
        <f>IF($C3768="","",IF(ISNA(MATCH($C3768,账户表,0)),"※这个账户不在【基础资料】的账户档案里",IF($B3768="","※没填日期，这一笔不会进任何月份的报表",IF(AND($F3768&lt;&gt;"",$G3768&lt;&gt;""),"※收入和支出不能同时填",IF(AND(N($F3768)=0,N($G3768)=0),"※收入和支出都没填",IF(OR(N($F3768)&lt;0,N($G3768)&lt;0),"※金额不能填负数，方向反了就换一列填",IF($D3768="","※没填收支类别，分类报表会漏掉这一笔",IF(ISNA(MATCH($D3768,类别表,0)),"※收支类别不在【基础资料】的清单里",IF(AND($L3768="内部转账",$M3768=""),"△内部转账要在「对方账户」写上另一头",IF(AND($L3768="内部转账",$M3768=$C3768),"※对方账户跟本账户是同一个",IF(AND($L3768&lt;&gt;"内部转账",$M3768&lt;&gt;""),"△填了对方账户，但类别不是内部转账",IF($H3768&lt;0,"△这一笔之后该账户余额成负数了，核一下",""))))))))))))</f>
        <v/>
      </c>
    </row>
    <row r="3769">
      <c r="A3769" s="17">
        <f>IF($C3769="","",COUNTA($C$5:$C3769))</f>
        <v/>
      </c>
      <c r="B3769" s="20" t="n"/>
      <c r="C3769" s="18" t="n"/>
      <c r="D3769" s="18" t="n"/>
      <c r="E3769" s="26" t="n"/>
      <c r="F3769" s="19" t="n"/>
      <c r="G3769" s="19" t="n"/>
      <c r="H3769" s="27">
        <f>IF($C3769="","",ROUND(SUMIF(账户表,$C3769,账户期初)+SUMIFS($F$5:F3769,$C$5:C3769,$C3769)-SUMIFS($G$5:G3769,$C$5:C3769,$C3769),2))</f>
        <v/>
      </c>
      <c r="I3769" s="18" t="n"/>
      <c r="J3769" s="18" t="n"/>
      <c r="K3769" s="28">
        <f>IF($B3769="","",--TEXT($B3769,"yyyymm"))</f>
        <v/>
      </c>
      <c r="L3769" s="29">
        <f>IF($D3769="","",IFERROR(INDEX(类别属性,MATCH($D3769,类别表,0)),""))</f>
        <v/>
      </c>
      <c r="M3769" s="18" t="n"/>
      <c r="N3769" s="18" t="n"/>
      <c r="O3769" s="26" t="n"/>
      <c r="P3769" s="21">
        <f>IF($C3769="","",IF(ISNA(MATCH($C3769,账户表,0)),"※这个账户不在【基础资料】的账户档案里",IF($B3769="","※没填日期，这一笔不会进任何月份的报表",IF(AND($F3769&lt;&gt;"",$G3769&lt;&gt;""),"※收入和支出不能同时填",IF(AND(N($F3769)=0,N($G3769)=0),"※收入和支出都没填",IF(OR(N($F3769)&lt;0,N($G3769)&lt;0),"※金额不能填负数，方向反了就换一列填",IF($D3769="","※没填收支类别，分类报表会漏掉这一笔",IF(ISNA(MATCH($D3769,类别表,0)),"※收支类别不在【基础资料】的清单里",IF(AND($L3769="内部转账",$M3769=""),"△内部转账要在「对方账户」写上另一头",IF(AND($L3769="内部转账",$M3769=$C3769),"※对方账户跟本账户是同一个",IF(AND($L3769&lt;&gt;"内部转账",$M3769&lt;&gt;""),"△填了对方账户，但类别不是内部转账",IF($H3769&lt;0,"△这一笔之后该账户余额成负数了，核一下",""))))))))))))</f>
        <v/>
      </c>
    </row>
    <row r="3770">
      <c r="A3770" s="17">
        <f>IF($C3770="","",COUNTA($C$5:$C3770))</f>
        <v/>
      </c>
      <c r="B3770" s="20" t="n"/>
      <c r="C3770" s="18" t="n"/>
      <c r="D3770" s="18" t="n"/>
      <c r="E3770" s="26" t="n"/>
      <c r="F3770" s="19" t="n"/>
      <c r="G3770" s="19" t="n"/>
      <c r="H3770" s="27">
        <f>IF($C3770="","",ROUND(SUMIF(账户表,$C3770,账户期初)+SUMIFS($F$5:F3770,$C$5:C3770,$C3770)-SUMIFS($G$5:G3770,$C$5:C3770,$C3770),2))</f>
        <v/>
      </c>
      <c r="I3770" s="18" t="n"/>
      <c r="J3770" s="18" t="n"/>
      <c r="K3770" s="28">
        <f>IF($B3770="","",--TEXT($B3770,"yyyymm"))</f>
        <v/>
      </c>
      <c r="L3770" s="29">
        <f>IF($D3770="","",IFERROR(INDEX(类别属性,MATCH($D3770,类别表,0)),""))</f>
        <v/>
      </c>
      <c r="M3770" s="18" t="n"/>
      <c r="N3770" s="18" t="n"/>
      <c r="O3770" s="26" t="n"/>
      <c r="P3770" s="21">
        <f>IF($C3770="","",IF(ISNA(MATCH($C3770,账户表,0)),"※这个账户不在【基础资料】的账户档案里",IF($B3770="","※没填日期，这一笔不会进任何月份的报表",IF(AND($F3770&lt;&gt;"",$G3770&lt;&gt;""),"※收入和支出不能同时填",IF(AND(N($F3770)=0,N($G3770)=0),"※收入和支出都没填",IF(OR(N($F3770)&lt;0,N($G3770)&lt;0),"※金额不能填负数，方向反了就换一列填",IF($D3770="","※没填收支类别，分类报表会漏掉这一笔",IF(ISNA(MATCH($D3770,类别表,0)),"※收支类别不在【基础资料】的清单里",IF(AND($L3770="内部转账",$M3770=""),"△内部转账要在「对方账户」写上另一头",IF(AND($L3770="内部转账",$M3770=$C3770),"※对方账户跟本账户是同一个",IF(AND($L3770&lt;&gt;"内部转账",$M3770&lt;&gt;""),"△填了对方账户，但类别不是内部转账",IF($H3770&lt;0,"△这一笔之后该账户余额成负数了，核一下",""))))))))))))</f>
        <v/>
      </c>
    </row>
    <row r="3771">
      <c r="A3771" s="17">
        <f>IF($C3771="","",COUNTA($C$5:$C3771))</f>
        <v/>
      </c>
      <c r="B3771" s="20" t="n"/>
      <c r="C3771" s="18" t="n"/>
      <c r="D3771" s="18" t="n"/>
      <c r="E3771" s="26" t="n"/>
      <c r="F3771" s="19" t="n"/>
      <c r="G3771" s="19" t="n"/>
      <c r="H3771" s="27">
        <f>IF($C3771="","",ROUND(SUMIF(账户表,$C3771,账户期初)+SUMIFS($F$5:F3771,$C$5:C3771,$C3771)-SUMIFS($G$5:G3771,$C$5:C3771,$C3771),2))</f>
        <v/>
      </c>
      <c r="I3771" s="18" t="n"/>
      <c r="J3771" s="18" t="n"/>
      <c r="K3771" s="28">
        <f>IF($B3771="","",--TEXT($B3771,"yyyymm"))</f>
        <v/>
      </c>
      <c r="L3771" s="29">
        <f>IF($D3771="","",IFERROR(INDEX(类别属性,MATCH($D3771,类别表,0)),""))</f>
        <v/>
      </c>
      <c r="M3771" s="18" t="n"/>
      <c r="N3771" s="18" t="n"/>
      <c r="O3771" s="26" t="n"/>
      <c r="P3771" s="21">
        <f>IF($C3771="","",IF(ISNA(MATCH($C3771,账户表,0)),"※这个账户不在【基础资料】的账户档案里",IF($B3771="","※没填日期，这一笔不会进任何月份的报表",IF(AND($F3771&lt;&gt;"",$G3771&lt;&gt;""),"※收入和支出不能同时填",IF(AND(N($F3771)=0,N($G3771)=0),"※收入和支出都没填",IF(OR(N($F3771)&lt;0,N($G3771)&lt;0),"※金额不能填负数，方向反了就换一列填",IF($D3771="","※没填收支类别，分类报表会漏掉这一笔",IF(ISNA(MATCH($D3771,类别表,0)),"※收支类别不在【基础资料】的清单里",IF(AND($L3771="内部转账",$M3771=""),"△内部转账要在「对方账户」写上另一头",IF(AND($L3771="内部转账",$M3771=$C3771),"※对方账户跟本账户是同一个",IF(AND($L3771&lt;&gt;"内部转账",$M3771&lt;&gt;""),"△填了对方账户，但类别不是内部转账",IF($H3771&lt;0,"△这一笔之后该账户余额成负数了，核一下",""))))))))))))</f>
        <v/>
      </c>
    </row>
    <row r="3772">
      <c r="A3772" s="17">
        <f>IF($C3772="","",COUNTA($C$5:$C3772))</f>
        <v/>
      </c>
      <c r="B3772" s="20" t="n"/>
      <c r="C3772" s="18" t="n"/>
      <c r="D3772" s="18" t="n"/>
      <c r="E3772" s="26" t="n"/>
      <c r="F3772" s="19" t="n"/>
      <c r="G3772" s="19" t="n"/>
      <c r="H3772" s="27">
        <f>IF($C3772="","",ROUND(SUMIF(账户表,$C3772,账户期初)+SUMIFS($F$5:F3772,$C$5:C3772,$C3772)-SUMIFS($G$5:G3772,$C$5:C3772,$C3772),2))</f>
        <v/>
      </c>
      <c r="I3772" s="18" t="n"/>
      <c r="J3772" s="18" t="n"/>
      <c r="K3772" s="28">
        <f>IF($B3772="","",--TEXT($B3772,"yyyymm"))</f>
        <v/>
      </c>
      <c r="L3772" s="29">
        <f>IF($D3772="","",IFERROR(INDEX(类别属性,MATCH($D3772,类别表,0)),""))</f>
        <v/>
      </c>
      <c r="M3772" s="18" t="n"/>
      <c r="N3772" s="18" t="n"/>
      <c r="O3772" s="26" t="n"/>
      <c r="P3772" s="21">
        <f>IF($C3772="","",IF(ISNA(MATCH($C3772,账户表,0)),"※这个账户不在【基础资料】的账户档案里",IF($B3772="","※没填日期，这一笔不会进任何月份的报表",IF(AND($F3772&lt;&gt;"",$G3772&lt;&gt;""),"※收入和支出不能同时填",IF(AND(N($F3772)=0,N($G3772)=0),"※收入和支出都没填",IF(OR(N($F3772)&lt;0,N($G3772)&lt;0),"※金额不能填负数，方向反了就换一列填",IF($D3772="","※没填收支类别，分类报表会漏掉这一笔",IF(ISNA(MATCH($D3772,类别表,0)),"※收支类别不在【基础资料】的清单里",IF(AND($L3772="内部转账",$M3772=""),"△内部转账要在「对方账户」写上另一头",IF(AND($L3772="内部转账",$M3772=$C3772),"※对方账户跟本账户是同一个",IF(AND($L3772&lt;&gt;"内部转账",$M3772&lt;&gt;""),"△填了对方账户，但类别不是内部转账",IF($H3772&lt;0,"△这一笔之后该账户余额成负数了，核一下",""))))))))))))</f>
        <v/>
      </c>
    </row>
    <row r="3773">
      <c r="A3773" s="17">
        <f>IF($C3773="","",COUNTA($C$5:$C3773))</f>
        <v/>
      </c>
      <c r="B3773" s="20" t="n"/>
      <c r="C3773" s="18" t="n"/>
      <c r="D3773" s="18" t="n"/>
      <c r="E3773" s="26" t="n"/>
      <c r="F3773" s="19" t="n"/>
      <c r="G3773" s="19" t="n"/>
      <c r="H3773" s="27">
        <f>IF($C3773="","",ROUND(SUMIF(账户表,$C3773,账户期初)+SUMIFS($F$5:F3773,$C$5:C3773,$C3773)-SUMIFS($G$5:G3773,$C$5:C3773,$C3773),2))</f>
        <v/>
      </c>
      <c r="I3773" s="18" t="n"/>
      <c r="J3773" s="18" t="n"/>
      <c r="K3773" s="28">
        <f>IF($B3773="","",--TEXT($B3773,"yyyymm"))</f>
        <v/>
      </c>
      <c r="L3773" s="29">
        <f>IF($D3773="","",IFERROR(INDEX(类别属性,MATCH($D3773,类别表,0)),""))</f>
        <v/>
      </c>
      <c r="M3773" s="18" t="n"/>
      <c r="N3773" s="18" t="n"/>
      <c r="O3773" s="26" t="n"/>
      <c r="P3773" s="21">
        <f>IF($C3773="","",IF(ISNA(MATCH($C3773,账户表,0)),"※这个账户不在【基础资料】的账户档案里",IF($B3773="","※没填日期，这一笔不会进任何月份的报表",IF(AND($F3773&lt;&gt;"",$G3773&lt;&gt;""),"※收入和支出不能同时填",IF(AND(N($F3773)=0,N($G3773)=0),"※收入和支出都没填",IF(OR(N($F3773)&lt;0,N($G3773)&lt;0),"※金额不能填负数，方向反了就换一列填",IF($D3773="","※没填收支类别，分类报表会漏掉这一笔",IF(ISNA(MATCH($D3773,类别表,0)),"※收支类别不在【基础资料】的清单里",IF(AND($L3773="内部转账",$M3773=""),"△内部转账要在「对方账户」写上另一头",IF(AND($L3773="内部转账",$M3773=$C3773),"※对方账户跟本账户是同一个",IF(AND($L3773&lt;&gt;"内部转账",$M3773&lt;&gt;""),"△填了对方账户，但类别不是内部转账",IF($H3773&lt;0,"△这一笔之后该账户余额成负数了，核一下",""))))))))))))</f>
        <v/>
      </c>
    </row>
    <row r="3774">
      <c r="A3774" s="17">
        <f>IF($C3774="","",COUNTA($C$5:$C3774))</f>
        <v/>
      </c>
      <c r="B3774" s="20" t="n"/>
      <c r="C3774" s="18" t="n"/>
      <c r="D3774" s="18" t="n"/>
      <c r="E3774" s="26" t="n"/>
      <c r="F3774" s="19" t="n"/>
      <c r="G3774" s="19" t="n"/>
      <c r="H3774" s="27">
        <f>IF($C3774="","",ROUND(SUMIF(账户表,$C3774,账户期初)+SUMIFS($F$5:F3774,$C$5:C3774,$C3774)-SUMIFS($G$5:G3774,$C$5:C3774,$C3774),2))</f>
        <v/>
      </c>
      <c r="I3774" s="18" t="n"/>
      <c r="J3774" s="18" t="n"/>
      <c r="K3774" s="28">
        <f>IF($B3774="","",--TEXT($B3774,"yyyymm"))</f>
        <v/>
      </c>
      <c r="L3774" s="29">
        <f>IF($D3774="","",IFERROR(INDEX(类别属性,MATCH($D3774,类别表,0)),""))</f>
        <v/>
      </c>
      <c r="M3774" s="18" t="n"/>
      <c r="N3774" s="18" t="n"/>
      <c r="O3774" s="26" t="n"/>
      <c r="P3774" s="21">
        <f>IF($C3774="","",IF(ISNA(MATCH($C3774,账户表,0)),"※这个账户不在【基础资料】的账户档案里",IF($B3774="","※没填日期，这一笔不会进任何月份的报表",IF(AND($F3774&lt;&gt;"",$G3774&lt;&gt;""),"※收入和支出不能同时填",IF(AND(N($F3774)=0,N($G3774)=0),"※收入和支出都没填",IF(OR(N($F3774)&lt;0,N($G3774)&lt;0),"※金额不能填负数，方向反了就换一列填",IF($D3774="","※没填收支类别，分类报表会漏掉这一笔",IF(ISNA(MATCH($D3774,类别表,0)),"※收支类别不在【基础资料】的清单里",IF(AND($L3774="内部转账",$M3774=""),"△内部转账要在「对方账户」写上另一头",IF(AND($L3774="内部转账",$M3774=$C3774),"※对方账户跟本账户是同一个",IF(AND($L3774&lt;&gt;"内部转账",$M3774&lt;&gt;""),"△填了对方账户，但类别不是内部转账",IF($H3774&lt;0,"△这一笔之后该账户余额成负数了，核一下",""))))))))))))</f>
        <v/>
      </c>
    </row>
    <row r="3775">
      <c r="A3775" s="17">
        <f>IF($C3775="","",COUNTA($C$5:$C3775))</f>
        <v/>
      </c>
      <c r="B3775" s="20" t="n"/>
      <c r="C3775" s="18" t="n"/>
      <c r="D3775" s="18" t="n"/>
      <c r="E3775" s="26" t="n"/>
      <c r="F3775" s="19" t="n"/>
      <c r="G3775" s="19" t="n"/>
      <c r="H3775" s="27">
        <f>IF($C3775="","",ROUND(SUMIF(账户表,$C3775,账户期初)+SUMIFS($F$5:F3775,$C$5:C3775,$C3775)-SUMIFS($G$5:G3775,$C$5:C3775,$C3775),2))</f>
        <v/>
      </c>
      <c r="I3775" s="18" t="n"/>
      <c r="J3775" s="18" t="n"/>
      <c r="K3775" s="28">
        <f>IF($B3775="","",--TEXT($B3775,"yyyymm"))</f>
        <v/>
      </c>
      <c r="L3775" s="29">
        <f>IF($D3775="","",IFERROR(INDEX(类别属性,MATCH($D3775,类别表,0)),""))</f>
        <v/>
      </c>
      <c r="M3775" s="18" t="n"/>
      <c r="N3775" s="18" t="n"/>
      <c r="O3775" s="26" t="n"/>
      <c r="P3775" s="21">
        <f>IF($C3775="","",IF(ISNA(MATCH($C3775,账户表,0)),"※这个账户不在【基础资料】的账户档案里",IF($B3775="","※没填日期，这一笔不会进任何月份的报表",IF(AND($F3775&lt;&gt;"",$G3775&lt;&gt;""),"※收入和支出不能同时填",IF(AND(N($F3775)=0,N($G3775)=0),"※收入和支出都没填",IF(OR(N($F3775)&lt;0,N($G3775)&lt;0),"※金额不能填负数，方向反了就换一列填",IF($D3775="","※没填收支类别，分类报表会漏掉这一笔",IF(ISNA(MATCH($D3775,类别表,0)),"※收支类别不在【基础资料】的清单里",IF(AND($L3775="内部转账",$M3775=""),"△内部转账要在「对方账户」写上另一头",IF(AND($L3775="内部转账",$M3775=$C3775),"※对方账户跟本账户是同一个",IF(AND($L3775&lt;&gt;"内部转账",$M3775&lt;&gt;""),"△填了对方账户，但类别不是内部转账",IF($H3775&lt;0,"△这一笔之后该账户余额成负数了，核一下",""))))))))))))</f>
        <v/>
      </c>
    </row>
    <row r="3776">
      <c r="A3776" s="17">
        <f>IF($C3776="","",COUNTA($C$5:$C3776))</f>
        <v/>
      </c>
      <c r="B3776" s="20" t="n"/>
      <c r="C3776" s="18" t="n"/>
      <c r="D3776" s="18" t="n"/>
      <c r="E3776" s="26" t="n"/>
      <c r="F3776" s="19" t="n"/>
      <c r="G3776" s="19" t="n"/>
      <c r="H3776" s="27">
        <f>IF($C3776="","",ROUND(SUMIF(账户表,$C3776,账户期初)+SUMIFS($F$5:F3776,$C$5:C3776,$C3776)-SUMIFS($G$5:G3776,$C$5:C3776,$C3776),2))</f>
        <v/>
      </c>
      <c r="I3776" s="18" t="n"/>
      <c r="J3776" s="18" t="n"/>
      <c r="K3776" s="28">
        <f>IF($B3776="","",--TEXT($B3776,"yyyymm"))</f>
        <v/>
      </c>
      <c r="L3776" s="29">
        <f>IF($D3776="","",IFERROR(INDEX(类别属性,MATCH($D3776,类别表,0)),""))</f>
        <v/>
      </c>
      <c r="M3776" s="18" t="n"/>
      <c r="N3776" s="18" t="n"/>
      <c r="O3776" s="26" t="n"/>
      <c r="P3776" s="21">
        <f>IF($C3776="","",IF(ISNA(MATCH($C3776,账户表,0)),"※这个账户不在【基础资料】的账户档案里",IF($B3776="","※没填日期，这一笔不会进任何月份的报表",IF(AND($F3776&lt;&gt;"",$G3776&lt;&gt;""),"※收入和支出不能同时填",IF(AND(N($F3776)=0,N($G3776)=0),"※收入和支出都没填",IF(OR(N($F3776)&lt;0,N($G3776)&lt;0),"※金额不能填负数，方向反了就换一列填",IF($D3776="","※没填收支类别，分类报表会漏掉这一笔",IF(ISNA(MATCH($D3776,类别表,0)),"※收支类别不在【基础资料】的清单里",IF(AND($L3776="内部转账",$M3776=""),"△内部转账要在「对方账户」写上另一头",IF(AND($L3776="内部转账",$M3776=$C3776),"※对方账户跟本账户是同一个",IF(AND($L3776&lt;&gt;"内部转账",$M3776&lt;&gt;""),"△填了对方账户，但类别不是内部转账",IF($H3776&lt;0,"△这一笔之后该账户余额成负数了，核一下",""))))))))))))</f>
        <v/>
      </c>
    </row>
    <row r="3777">
      <c r="A3777" s="17">
        <f>IF($C3777="","",COUNTA($C$5:$C3777))</f>
        <v/>
      </c>
      <c r="B3777" s="20" t="n"/>
      <c r="C3777" s="18" t="n"/>
      <c r="D3777" s="18" t="n"/>
      <c r="E3777" s="26" t="n"/>
      <c r="F3777" s="19" t="n"/>
      <c r="G3777" s="19" t="n"/>
      <c r="H3777" s="27">
        <f>IF($C3777="","",ROUND(SUMIF(账户表,$C3777,账户期初)+SUMIFS($F$5:F3777,$C$5:C3777,$C3777)-SUMIFS($G$5:G3777,$C$5:C3777,$C3777),2))</f>
        <v/>
      </c>
      <c r="I3777" s="18" t="n"/>
      <c r="J3777" s="18" t="n"/>
      <c r="K3777" s="28">
        <f>IF($B3777="","",--TEXT($B3777,"yyyymm"))</f>
        <v/>
      </c>
      <c r="L3777" s="29">
        <f>IF($D3777="","",IFERROR(INDEX(类别属性,MATCH($D3777,类别表,0)),""))</f>
        <v/>
      </c>
      <c r="M3777" s="18" t="n"/>
      <c r="N3777" s="18" t="n"/>
      <c r="O3777" s="26" t="n"/>
      <c r="P3777" s="21">
        <f>IF($C3777="","",IF(ISNA(MATCH($C3777,账户表,0)),"※这个账户不在【基础资料】的账户档案里",IF($B3777="","※没填日期，这一笔不会进任何月份的报表",IF(AND($F3777&lt;&gt;"",$G3777&lt;&gt;""),"※收入和支出不能同时填",IF(AND(N($F3777)=0,N($G3777)=0),"※收入和支出都没填",IF(OR(N($F3777)&lt;0,N($G3777)&lt;0),"※金额不能填负数，方向反了就换一列填",IF($D3777="","※没填收支类别，分类报表会漏掉这一笔",IF(ISNA(MATCH($D3777,类别表,0)),"※收支类别不在【基础资料】的清单里",IF(AND($L3777="内部转账",$M3777=""),"△内部转账要在「对方账户」写上另一头",IF(AND($L3777="内部转账",$M3777=$C3777),"※对方账户跟本账户是同一个",IF(AND($L3777&lt;&gt;"内部转账",$M3777&lt;&gt;""),"△填了对方账户，但类别不是内部转账",IF($H3777&lt;0,"△这一笔之后该账户余额成负数了，核一下",""))))))))))))</f>
        <v/>
      </c>
    </row>
    <row r="3778">
      <c r="A3778" s="17">
        <f>IF($C3778="","",COUNTA($C$5:$C3778))</f>
        <v/>
      </c>
      <c r="B3778" s="20" t="n"/>
      <c r="C3778" s="18" t="n"/>
      <c r="D3778" s="18" t="n"/>
      <c r="E3778" s="26" t="n"/>
      <c r="F3778" s="19" t="n"/>
      <c r="G3778" s="19" t="n"/>
      <c r="H3778" s="27">
        <f>IF($C3778="","",ROUND(SUMIF(账户表,$C3778,账户期初)+SUMIFS($F$5:F3778,$C$5:C3778,$C3778)-SUMIFS($G$5:G3778,$C$5:C3778,$C3778),2))</f>
        <v/>
      </c>
      <c r="I3778" s="18" t="n"/>
      <c r="J3778" s="18" t="n"/>
      <c r="K3778" s="28">
        <f>IF($B3778="","",--TEXT($B3778,"yyyymm"))</f>
        <v/>
      </c>
      <c r="L3778" s="29">
        <f>IF($D3778="","",IFERROR(INDEX(类别属性,MATCH($D3778,类别表,0)),""))</f>
        <v/>
      </c>
      <c r="M3778" s="18" t="n"/>
      <c r="N3778" s="18" t="n"/>
      <c r="O3778" s="26" t="n"/>
      <c r="P3778" s="21">
        <f>IF($C3778="","",IF(ISNA(MATCH($C3778,账户表,0)),"※这个账户不在【基础资料】的账户档案里",IF($B3778="","※没填日期，这一笔不会进任何月份的报表",IF(AND($F3778&lt;&gt;"",$G3778&lt;&gt;""),"※收入和支出不能同时填",IF(AND(N($F3778)=0,N($G3778)=0),"※收入和支出都没填",IF(OR(N($F3778)&lt;0,N($G3778)&lt;0),"※金额不能填负数，方向反了就换一列填",IF($D3778="","※没填收支类别，分类报表会漏掉这一笔",IF(ISNA(MATCH($D3778,类别表,0)),"※收支类别不在【基础资料】的清单里",IF(AND($L3778="内部转账",$M3778=""),"△内部转账要在「对方账户」写上另一头",IF(AND($L3778="内部转账",$M3778=$C3778),"※对方账户跟本账户是同一个",IF(AND($L3778&lt;&gt;"内部转账",$M3778&lt;&gt;""),"△填了对方账户，但类别不是内部转账",IF($H3778&lt;0,"△这一笔之后该账户余额成负数了，核一下",""))))))))))))</f>
        <v/>
      </c>
    </row>
    <row r="3779">
      <c r="A3779" s="17">
        <f>IF($C3779="","",COUNTA($C$5:$C3779))</f>
        <v/>
      </c>
      <c r="B3779" s="20" t="n"/>
      <c r="C3779" s="18" t="n"/>
      <c r="D3779" s="18" t="n"/>
      <c r="E3779" s="26" t="n"/>
      <c r="F3779" s="19" t="n"/>
      <c r="G3779" s="19" t="n"/>
      <c r="H3779" s="27">
        <f>IF($C3779="","",ROUND(SUMIF(账户表,$C3779,账户期初)+SUMIFS($F$5:F3779,$C$5:C3779,$C3779)-SUMIFS($G$5:G3779,$C$5:C3779,$C3779),2))</f>
        <v/>
      </c>
      <c r="I3779" s="18" t="n"/>
      <c r="J3779" s="18" t="n"/>
      <c r="K3779" s="28">
        <f>IF($B3779="","",--TEXT($B3779,"yyyymm"))</f>
        <v/>
      </c>
      <c r="L3779" s="29">
        <f>IF($D3779="","",IFERROR(INDEX(类别属性,MATCH($D3779,类别表,0)),""))</f>
        <v/>
      </c>
      <c r="M3779" s="18" t="n"/>
      <c r="N3779" s="18" t="n"/>
      <c r="O3779" s="26" t="n"/>
      <c r="P3779" s="21">
        <f>IF($C3779="","",IF(ISNA(MATCH($C3779,账户表,0)),"※这个账户不在【基础资料】的账户档案里",IF($B3779="","※没填日期，这一笔不会进任何月份的报表",IF(AND($F3779&lt;&gt;"",$G3779&lt;&gt;""),"※收入和支出不能同时填",IF(AND(N($F3779)=0,N($G3779)=0),"※收入和支出都没填",IF(OR(N($F3779)&lt;0,N($G3779)&lt;0),"※金额不能填负数，方向反了就换一列填",IF($D3779="","※没填收支类别，分类报表会漏掉这一笔",IF(ISNA(MATCH($D3779,类别表,0)),"※收支类别不在【基础资料】的清单里",IF(AND($L3779="内部转账",$M3779=""),"△内部转账要在「对方账户」写上另一头",IF(AND($L3779="内部转账",$M3779=$C3779),"※对方账户跟本账户是同一个",IF(AND($L3779&lt;&gt;"内部转账",$M3779&lt;&gt;""),"△填了对方账户，但类别不是内部转账",IF($H3779&lt;0,"△这一笔之后该账户余额成负数了，核一下",""))))))))))))</f>
        <v/>
      </c>
    </row>
    <row r="3780">
      <c r="A3780" s="17">
        <f>IF($C3780="","",COUNTA($C$5:$C3780))</f>
        <v/>
      </c>
      <c r="B3780" s="20" t="n"/>
      <c r="C3780" s="18" t="n"/>
      <c r="D3780" s="18" t="n"/>
      <c r="E3780" s="26" t="n"/>
      <c r="F3780" s="19" t="n"/>
      <c r="G3780" s="19" t="n"/>
      <c r="H3780" s="27">
        <f>IF($C3780="","",ROUND(SUMIF(账户表,$C3780,账户期初)+SUMIFS($F$5:F3780,$C$5:C3780,$C3780)-SUMIFS($G$5:G3780,$C$5:C3780,$C3780),2))</f>
        <v/>
      </c>
      <c r="I3780" s="18" t="n"/>
      <c r="J3780" s="18" t="n"/>
      <c r="K3780" s="28">
        <f>IF($B3780="","",--TEXT($B3780,"yyyymm"))</f>
        <v/>
      </c>
      <c r="L3780" s="29">
        <f>IF($D3780="","",IFERROR(INDEX(类别属性,MATCH($D3780,类别表,0)),""))</f>
        <v/>
      </c>
      <c r="M3780" s="18" t="n"/>
      <c r="N3780" s="18" t="n"/>
      <c r="O3780" s="26" t="n"/>
      <c r="P3780" s="21">
        <f>IF($C3780="","",IF(ISNA(MATCH($C3780,账户表,0)),"※这个账户不在【基础资料】的账户档案里",IF($B3780="","※没填日期，这一笔不会进任何月份的报表",IF(AND($F3780&lt;&gt;"",$G3780&lt;&gt;""),"※收入和支出不能同时填",IF(AND(N($F3780)=0,N($G3780)=0),"※收入和支出都没填",IF(OR(N($F3780)&lt;0,N($G3780)&lt;0),"※金额不能填负数，方向反了就换一列填",IF($D3780="","※没填收支类别，分类报表会漏掉这一笔",IF(ISNA(MATCH($D3780,类别表,0)),"※收支类别不在【基础资料】的清单里",IF(AND($L3780="内部转账",$M3780=""),"△内部转账要在「对方账户」写上另一头",IF(AND($L3780="内部转账",$M3780=$C3780),"※对方账户跟本账户是同一个",IF(AND($L3780&lt;&gt;"内部转账",$M3780&lt;&gt;""),"△填了对方账户，但类别不是内部转账",IF($H3780&lt;0,"△这一笔之后该账户余额成负数了，核一下",""))))))))))))</f>
        <v/>
      </c>
    </row>
    <row r="3781">
      <c r="A3781" s="17">
        <f>IF($C3781="","",COUNTA($C$5:$C3781))</f>
        <v/>
      </c>
      <c r="B3781" s="20" t="n"/>
      <c r="C3781" s="18" t="n"/>
      <c r="D3781" s="18" t="n"/>
      <c r="E3781" s="26" t="n"/>
      <c r="F3781" s="19" t="n"/>
      <c r="G3781" s="19" t="n"/>
      <c r="H3781" s="27">
        <f>IF($C3781="","",ROUND(SUMIF(账户表,$C3781,账户期初)+SUMIFS($F$5:F3781,$C$5:C3781,$C3781)-SUMIFS($G$5:G3781,$C$5:C3781,$C3781),2))</f>
        <v/>
      </c>
      <c r="I3781" s="18" t="n"/>
      <c r="J3781" s="18" t="n"/>
      <c r="K3781" s="28">
        <f>IF($B3781="","",--TEXT($B3781,"yyyymm"))</f>
        <v/>
      </c>
      <c r="L3781" s="29">
        <f>IF($D3781="","",IFERROR(INDEX(类别属性,MATCH($D3781,类别表,0)),""))</f>
        <v/>
      </c>
      <c r="M3781" s="18" t="n"/>
      <c r="N3781" s="18" t="n"/>
      <c r="O3781" s="26" t="n"/>
      <c r="P3781" s="21">
        <f>IF($C3781="","",IF(ISNA(MATCH($C3781,账户表,0)),"※这个账户不在【基础资料】的账户档案里",IF($B3781="","※没填日期，这一笔不会进任何月份的报表",IF(AND($F3781&lt;&gt;"",$G3781&lt;&gt;""),"※收入和支出不能同时填",IF(AND(N($F3781)=0,N($G3781)=0),"※收入和支出都没填",IF(OR(N($F3781)&lt;0,N($G3781)&lt;0),"※金额不能填负数，方向反了就换一列填",IF($D3781="","※没填收支类别，分类报表会漏掉这一笔",IF(ISNA(MATCH($D3781,类别表,0)),"※收支类别不在【基础资料】的清单里",IF(AND($L3781="内部转账",$M3781=""),"△内部转账要在「对方账户」写上另一头",IF(AND($L3781="内部转账",$M3781=$C3781),"※对方账户跟本账户是同一个",IF(AND($L3781&lt;&gt;"内部转账",$M3781&lt;&gt;""),"△填了对方账户，但类别不是内部转账",IF($H3781&lt;0,"△这一笔之后该账户余额成负数了，核一下",""))))))))))))</f>
        <v/>
      </c>
    </row>
    <row r="3782">
      <c r="A3782" s="17">
        <f>IF($C3782="","",COUNTA($C$5:$C3782))</f>
        <v/>
      </c>
      <c r="B3782" s="20" t="n"/>
      <c r="C3782" s="18" t="n"/>
      <c r="D3782" s="18" t="n"/>
      <c r="E3782" s="26" t="n"/>
      <c r="F3782" s="19" t="n"/>
      <c r="G3782" s="19" t="n"/>
      <c r="H3782" s="27">
        <f>IF($C3782="","",ROUND(SUMIF(账户表,$C3782,账户期初)+SUMIFS($F$5:F3782,$C$5:C3782,$C3782)-SUMIFS($G$5:G3782,$C$5:C3782,$C3782),2))</f>
        <v/>
      </c>
      <c r="I3782" s="18" t="n"/>
      <c r="J3782" s="18" t="n"/>
      <c r="K3782" s="28">
        <f>IF($B3782="","",--TEXT($B3782,"yyyymm"))</f>
        <v/>
      </c>
      <c r="L3782" s="29">
        <f>IF($D3782="","",IFERROR(INDEX(类别属性,MATCH($D3782,类别表,0)),""))</f>
        <v/>
      </c>
      <c r="M3782" s="18" t="n"/>
      <c r="N3782" s="18" t="n"/>
      <c r="O3782" s="26" t="n"/>
      <c r="P3782" s="21">
        <f>IF($C3782="","",IF(ISNA(MATCH($C3782,账户表,0)),"※这个账户不在【基础资料】的账户档案里",IF($B3782="","※没填日期，这一笔不会进任何月份的报表",IF(AND($F3782&lt;&gt;"",$G3782&lt;&gt;""),"※收入和支出不能同时填",IF(AND(N($F3782)=0,N($G3782)=0),"※收入和支出都没填",IF(OR(N($F3782)&lt;0,N($G3782)&lt;0),"※金额不能填负数，方向反了就换一列填",IF($D3782="","※没填收支类别，分类报表会漏掉这一笔",IF(ISNA(MATCH($D3782,类别表,0)),"※收支类别不在【基础资料】的清单里",IF(AND($L3782="内部转账",$M3782=""),"△内部转账要在「对方账户」写上另一头",IF(AND($L3782="内部转账",$M3782=$C3782),"※对方账户跟本账户是同一个",IF(AND($L3782&lt;&gt;"内部转账",$M3782&lt;&gt;""),"△填了对方账户，但类别不是内部转账",IF($H3782&lt;0,"△这一笔之后该账户余额成负数了，核一下",""))))))))))))</f>
        <v/>
      </c>
    </row>
    <row r="3783">
      <c r="A3783" s="17">
        <f>IF($C3783="","",COUNTA($C$5:$C3783))</f>
        <v/>
      </c>
      <c r="B3783" s="20" t="n"/>
      <c r="C3783" s="18" t="n"/>
      <c r="D3783" s="18" t="n"/>
      <c r="E3783" s="26" t="n"/>
      <c r="F3783" s="19" t="n"/>
      <c r="G3783" s="19" t="n"/>
      <c r="H3783" s="27">
        <f>IF($C3783="","",ROUND(SUMIF(账户表,$C3783,账户期初)+SUMIFS($F$5:F3783,$C$5:C3783,$C3783)-SUMIFS($G$5:G3783,$C$5:C3783,$C3783),2))</f>
        <v/>
      </c>
      <c r="I3783" s="18" t="n"/>
      <c r="J3783" s="18" t="n"/>
      <c r="K3783" s="28">
        <f>IF($B3783="","",--TEXT($B3783,"yyyymm"))</f>
        <v/>
      </c>
      <c r="L3783" s="29">
        <f>IF($D3783="","",IFERROR(INDEX(类别属性,MATCH($D3783,类别表,0)),""))</f>
        <v/>
      </c>
      <c r="M3783" s="18" t="n"/>
      <c r="N3783" s="18" t="n"/>
      <c r="O3783" s="26" t="n"/>
      <c r="P3783" s="21">
        <f>IF($C3783="","",IF(ISNA(MATCH($C3783,账户表,0)),"※这个账户不在【基础资料】的账户档案里",IF($B3783="","※没填日期，这一笔不会进任何月份的报表",IF(AND($F3783&lt;&gt;"",$G3783&lt;&gt;""),"※收入和支出不能同时填",IF(AND(N($F3783)=0,N($G3783)=0),"※收入和支出都没填",IF(OR(N($F3783)&lt;0,N($G3783)&lt;0),"※金额不能填负数，方向反了就换一列填",IF($D3783="","※没填收支类别，分类报表会漏掉这一笔",IF(ISNA(MATCH($D3783,类别表,0)),"※收支类别不在【基础资料】的清单里",IF(AND($L3783="内部转账",$M3783=""),"△内部转账要在「对方账户」写上另一头",IF(AND($L3783="内部转账",$M3783=$C3783),"※对方账户跟本账户是同一个",IF(AND($L3783&lt;&gt;"内部转账",$M3783&lt;&gt;""),"△填了对方账户，但类别不是内部转账",IF($H3783&lt;0,"△这一笔之后该账户余额成负数了，核一下",""))))))))))))</f>
        <v/>
      </c>
    </row>
    <row r="3784">
      <c r="A3784" s="17">
        <f>IF($C3784="","",COUNTA($C$5:$C3784))</f>
        <v/>
      </c>
      <c r="B3784" s="20" t="n"/>
      <c r="C3784" s="18" t="n"/>
      <c r="D3784" s="18" t="n"/>
      <c r="E3784" s="26" t="n"/>
      <c r="F3784" s="19" t="n"/>
      <c r="G3784" s="19" t="n"/>
      <c r="H3784" s="27">
        <f>IF($C3784="","",ROUND(SUMIF(账户表,$C3784,账户期初)+SUMIFS($F$5:F3784,$C$5:C3784,$C3784)-SUMIFS($G$5:G3784,$C$5:C3784,$C3784),2))</f>
        <v/>
      </c>
      <c r="I3784" s="18" t="n"/>
      <c r="J3784" s="18" t="n"/>
      <c r="K3784" s="28">
        <f>IF($B3784="","",--TEXT($B3784,"yyyymm"))</f>
        <v/>
      </c>
      <c r="L3784" s="29">
        <f>IF($D3784="","",IFERROR(INDEX(类别属性,MATCH($D3784,类别表,0)),""))</f>
        <v/>
      </c>
      <c r="M3784" s="18" t="n"/>
      <c r="N3784" s="18" t="n"/>
      <c r="O3784" s="26" t="n"/>
      <c r="P3784" s="21">
        <f>IF($C3784="","",IF(ISNA(MATCH($C3784,账户表,0)),"※这个账户不在【基础资料】的账户档案里",IF($B3784="","※没填日期，这一笔不会进任何月份的报表",IF(AND($F3784&lt;&gt;"",$G3784&lt;&gt;""),"※收入和支出不能同时填",IF(AND(N($F3784)=0,N($G3784)=0),"※收入和支出都没填",IF(OR(N($F3784)&lt;0,N($G3784)&lt;0),"※金额不能填负数，方向反了就换一列填",IF($D3784="","※没填收支类别，分类报表会漏掉这一笔",IF(ISNA(MATCH($D3784,类别表,0)),"※收支类别不在【基础资料】的清单里",IF(AND($L3784="内部转账",$M3784=""),"△内部转账要在「对方账户」写上另一头",IF(AND($L3784="内部转账",$M3784=$C3784),"※对方账户跟本账户是同一个",IF(AND($L3784&lt;&gt;"内部转账",$M3784&lt;&gt;""),"△填了对方账户，但类别不是内部转账",IF($H3784&lt;0,"△这一笔之后该账户余额成负数了，核一下",""))))))))))))</f>
        <v/>
      </c>
    </row>
    <row r="3785">
      <c r="A3785" s="17">
        <f>IF($C3785="","",COUNTA($C$5:$C3785))</f>
        <v/>
      </c>
      <c r="B3785" s="20" t="n"/>
      <c r="C3785" s="18" t="n"/>
      <c r="D3785" s="18" t="n"/>
      <c r="E3785" s="26" t="n"/>
      <c r="F3785" s="19" t="n"/>
      <c r="G3785" s="19" t="n"/>
      <c r="H3785" s="27">
        <f>IF($C3785="","",ROUND(SUMIF(账户表,$C3785,账户期初)+SUMIFS($F$5:F3785,$C$5:C3785,$C3785)-SUMIFS($G$5:G3785,$C$5:C3785,$C3785),2))</f>
        <v/>
      </c>
      <c r="I3785" s="18" t="n"/>
      <c r="J3785" s="18" t="n"/>
      <c r="K3785" s="28">
        <f>IF($B3785="","",--TEXT($B3785,"yyyymm"))</f>
        <v/>
      </c>
      <c r="L3785" s="29">
        <f>IF($D3785="","",IFERROR(INDEX(类别属性,MATCH($D3785,类别表,0)),""))</f>
        <v/>
      </c>
      <c r="M3785" s="18" t="n"/>
      <c r="N3785" s="18" t="n"/>
      <c r="O3785" s="26" t="n"/>
      <c r="P3785" s="21">
        <f>IF($C3785="","",IF(ISNA(MATCH($C3785,账户表,0)),"※这个账户不在【基础资料】的账户档案里",IF($B3785="","※没填日期，这一笔不会进任何月份的报表",IF(AND($F3785&lt;&gt;"",$G3785&lt;&gt;""),"※收入和支出不能同时填",IF(AND(N($F3785)=0,N($G3785)=0),"※收入和支出都没填",IF(OR(N($F3785)&lt;0,N($G3785)&lt;0),"※金额不能填负数，方向反了就换一列填",IF($D3785="","※没填收支类别，分类报表会漏掉这一笔",IF(ISNA(MATCH($D3785,类别表,0)),"※收支类别不在【基础资料】的清单里",IF(AND($L3785="内部转账",$M3785=""),"△内部转账要在「对方账户」写上另一头",IF(AND($L3785="内部转账",$M3785=$C3785),"※对方账户跟本账户是同一个",IF(AND($L3785&lt;&gt;"内部转账",$M3785&lt;&gt;""),"△填了对方账户，但类别不是内部转账",IF($H3785&lt;0,"△这一笔之后该账户余额成负数了，核一下",""))))))))))))</f>
        <v/>
      </c>
    </row>
    <row r="3786">
      <c r="A3786" s="17">
        <f>IF($C3786="","",COUNTA($C$5:$C3786))</f>
        <v/>
      </c>
      <c r="B3786" s="20" t="n"/>
      <c r="C3786" s="18" t="n"/>
      <c r="D3786" s="18" t="n"/>
      <c r="E3786" s="26" t="n"/>
      <c r="F3786" s="19" t="n"/>
      <c r="G3786" s="19" t="n"/>
      <c r="H3786" s="27">
        <f>IF($C3786="","",ROUND(SUMIF(账户表,$C3786,账户期初)+SUMIFS($F$5:F3786,$C$5:C3786,$C3786)-SUMIFS($G$5:G3786,$C$5:C3786,$C3786),2))</f>
        <v/>
      </c>
      <c r="I3786" s="18" t="n"/>
      <c r="J3786" s="18" t="n"/>
      <c r="K3786" s="28">
        <f>IF($B3786="","",--TEXT($B3786,"yyyymm"))</f>
        <v/>
      </c>
      <c r="L3786" s="29">
        <f>IF($D3786="","",IFERROR(INDEX(类别属性,MATCH($D3786,类别表,0)),""))</f>
        <v/>
      </c>
      <c r="M3786" s="18" t="n"/>
      <c r="N3786" s="18" t="n"/>
      <c r="O3786" s="26" t="n"/>
      <c r="P3786" s="21">
        <f>IF($C3786="","",IF(ISNA(MATCH($C3786,账户表,0)),"※这个账户不在【基础资料】的账户档案里",IF($B3786="","※没填日期，这一笔不会进任何月份的报表",IF(AND($F3786&lt;&gt;"",$G3786&lt;&gt;""),"※收入和支出不能同时填",IF(AND(N($F3786)=0,N($G3786)=0),"※收入和支出都没填",IF(OR(N($F3786)&lt;0,N($G3786)&lt;0),"※金额不能填负数，方向反了就换一列填",IF($D3786="","※没填收支类别，分类报表会漏掉这一笔",IF(ISNA(MATCH($D3786,类别表,0)),"※收支类别不在【基础资料】的清单里",IF(AND($L3786="内部转账",$M3786=""),"△内部转账要在「对方账户」写上另一头",IF(AND($L3786="内部转账",$M3786=$C3786),"※对方账户跟本账户是同一个",IF(AND($L3786&lt;&gt;"内部转账",$M3786&lt;&gt;""),"△填了对方账户，但类别不是内部转账",IF($H3786&lt;0,"△这一笔之后该账户余额成负数了，核一下",""))))))))))))</f>
        <v/>
      </c>
    </row>
    <row r="3787">
      <c r="A3787" s="17">
        <f>IF($C3787="","",COUNTA($C$5:$C3787))</f>
        <v/>
      </c>
      <c r="B3787" s="20" t="n"/>
      <c r="C3787" s="18" t="n"/>
      <c r="D3787" s="18" t="n"/>
      <c r="E3787" s="26" t="n"/>
      <c r="F3787" s="19" t="n"/>
      <c r="G3787" s="19" t="n"/>
      <c r="H3787" s="27">
        <f>IF($C3787="","",ROUND(SUMIF(账户表,$C3787,账户期初)+SUMIFS($F$5:F3787,$C$5:C3787,$C3787)-SUMIFS($G$5:G3787,$C$5:C3787,$C3787),2))</f>
        <v/>
      </c>
      <c r="I3787" s="18" t="n"/>
      <c r="J3787" s="18" t="n"/>
      <c r="K3787" s="28">
        <f>IF($B3787="","",--TEXT($B3787,"yyyymm"))</f>
        <v/>
      </c>
      <c r="L3787" s="29">
        <f>IF($D3787="","",IFERROR(INDEX(类别属性,MATCH($D3787,类别表,0)),""))</f>
        <v/>
      </c>
      <c r="M3787" s="18" t="n"/>
      <c r="N3787" s="18" t="n"/>
      <c r="O3787" s="26" t="n"/>
      <c r="P3787" s="21">
        <f>IF($C3787="","",IF(ISNA(MATCH($C3787,账户表,0)),"※这个账户不在【基础资料】的账户档案里",IF($B3787="","※没填日期，这一笔不会进任何月份的报表",IF(AND($F3787&lt;&gt;"",$G3787&lt;&gt;""),"※收入和支出不能同时填",IF(AND(N($F3787)=0,N($G3787)=0),"※收入和支出都没填",IF(OR(N($F3787)&lt;0,N($G3787)&lt;0),"※金额不能填负数，方向反了就换一列填",IF($D3787="","※没填收支类别，分类报表会漏掉这一笔",IF(ISNA(MATCH($D3787,类别表,0)),"※收支类别不在【基础资料】的清单里",IF(AND($L3787="内部转账",$M3787=""),"△内部转账要在「对方账户」写上另一头",IF(AND($L3787="内部转账",$M3787=$C3787),"※对方账户跟本账户是同一个",IF(AND($L3787&lt;&gt;"内部转账",$M3787&lt;&gt;""),"△填了对方账户，但类别不是内部转账",IF($H3787&lt;0,"△这一笔之后该账户余额成负数了，核一下",""))))))))))))</f>
        <v/>
      </c>
    </row>
    <row r="3788">
      <c r="A3788" s="17">
        <f>IF($C3788="","",COUNTA($C$5:$C3788))</f>
        <v/>
      </c>
      <c r="B3788" s="20" t="n"/>
      <c r="C3788" s="18" t="n"/>
      <c r="D3788" s="18" t="n"/>
      <c r="E3788" s="26" t="n"/>
      <c r="F3788" s="19" t="n"/>
      <c r="G3788" s="19" t="n"/>
      <c r="H3788" s="27">
        <f>IF($C3788="","",ROUND(SUMIF(账户表,$C3788,账户期初)+SUMIFS($F$5:F3788,$C$5:C3788,$C3788)-SUMIFS($G$5:G3788,$C$5:C3788,$C3788),2))</f>
        <v/>
      </c>
      <c r="I3788" s="18" t="n"/>
      <c r="J3788" s="18" t="n"/>
      <c r="K3788" s="28">
        <f>IF($B3788="","",--TEXT($B3788,"yyyymm"))</f>
        <v/>
      </c>
      <c r="L3788" s="29">
        <f>IF($D3788="","",IFERROR(INDEX(类别属性,MATCH($D3788,类别表,0)),""))</f>
        <v/>
      </c>
      <c r="M3788" s="18" t="n"/>
      <c r="N3788" s="18" t="n"/>
      <c r="O3788" s="26" t="n"/>
      <c r="P3788" s="21">
        <f>IF($C3788="","",IF(ISNA(MATCH($C3788,账户表,0)),"※这个账户不在【基础资料】的账户档案里",IF($B3788="","※没填日期，这一笔不会进任何月份的报表",IF(AND($F3788&lt;&gt;"",$G3788&lt;&gt;""),"※收入和支出不能同时填",IF(AND(N($F3788)=0,N($G3788)=0),"※收入和支出都没填",IF(OR(N($F3788)&lt;0,N($G3788)&lt;0),"※金额不能填负数，方向反了就换一列填",IF($D3788="","※没填收支类别，分类报表会漏掉这一笔",IF(ISNA(MATCH($D3788,类别表,0)),"※收支类别不在【基础资料】的清单里",IF(AND($L3788="内部转账",$M3788=""),"△内部转账要在「对方账户」写上另一头",IF(AND($L3788="内部转账",$M3788=$C3788),"※对方账户跟本账户是同一个",IF(AND($L3788&lt;&gt;"内部转账",$M3788&lt;&gt;""),"△填了对方账户，但类别不是内部转账",IF($H3788&lt;0,"△这一笔之后该账户余额成负数了，核一下",""))))))))))))</f>
        <v/>
      </c>
    </row>
    <row r="3789">
      <c r="A3789" s="17">
        <f>IF($C3789="","",COUNTA($C$5:$C3789))</f>
        <v/>
      </c>
      <c r="B3789" s="20" t="n"/>
      <c r="C3789" s="18" t="n"/>
      <c r="D3789" s="18" t="n"/>
      <c r="E3789" s="26" t="n"/>
      <c r="F3789" s="19" t="n"/>
      <c r="G3789" s="19" t="n"/>
      <c r="H3789" s="27">
        <f>IF($C3789="","",ROUND(SUMIF(账户表,$C3789,账户期初)+SUMIFS($F$5:F3789,$C$5:C3789,$C3789)-SUMIFS($G$5:G3789,$C$5:C3789,$C3789),2))</f>
        <v/>
      </c>
      <c r="I3789" s="18" t="n"/>
      <c r="J3789" s="18" t="n"/>
      <c r="K3789" s="28">
        <f>IF($B3789="","",--TEXT($B3789,"yyyymm"))</f>
        <v/>
      </c>
      <c r="L3789" s="29">
        <f>IF($D3789="","",IFERROR(INDEX(类别属性,MATCH($D3789,类别表,0)),""))</f>
        <v/>
      </c>
      <c r="M3789" s="18" t="n"/>
      <c r="N3789" s="18" t="n"/>
      <c r="O3789" s="26" t="n"/>
      <c r="P3789" s="21">
        <f>IF($C3789="","",IF(ISNA(MATCH($C3789,账户表,0)),"※这个账户不在【基础资料】的账户档案里",IF($B3789="","※没填日期，这一笔不会进任何月份的报表",IF(AND($F3789&lt;&gt;"",$G3789&lt;&gt;""),"※收入和支出不能同时填",IF(AND(N($F3789)=0,N($G3789)=0),"※收入和支出都没填",IF(OR(N($F3789)&lt;0,N($G3789)&lt;0),"※金额不能填负数，方向反了就换一列填",IF($D3789="","※没填收支类别，分类报表会漏掉这一笔",IF(ISNA(MATCH($D3789,类别表,0)),"※收支类别不在【基础资料】的清单里",IF(AND($L3789="内部转账",$M3789=""),"△内部转账要在「对方账户」写上另一头",IF(AND($L3789="内部转账",$M3789=$C3789),"※对方账户跟本账户是同一个",IF(AND($L3789&lt;&gt;"内部转账",$M3789&lt;&gt;""),"△填了对方账户，但类别不是内部转账",IF($H3789&lt;0,"△这一笔之后该账户余额成负数了，核一下",""))))))))))))</f>
        <v/>
      </c>
    </row>
    <row r="3790">
      <c r="A3790" s="17">
        <f>IF($C3790="","",COUNTA($C$5:$C3790))</f>
        <v/>
      </c>
      <c r="B3790" s="20" t="n"/>
      <c r="C3790" s="18" t="n"/>
      <c r="D3790" s="18" t="n"/>
      <c r="E3790" s="26" t="n"/>
      <c r="F3790" s="19" t="n"/>
      <c r="G3790" s="19" t="n"/>
      <c r="H3790" s="27">
        <f>IF($C3790="","",ROUND(SUMIF(账户表,$C3790,账户期初)+SUMIFS($F$5:F3790,$C$5:C3790,$C3790)-SUMIFS($G$5:G3790,$C$5:C3790,$C3790),2))</f>
        <v/>
      </c>
      <c r="I3790" s="18" t="n"/>
      <c r="J3790" s="18" t="n"/>
      <c r="K3790" s="28">
        <f>IF($B3790="","",--TEXT($B3790,"yyyymm"))</f>
        <v/>
      </c>
      <c r="L3790" s="29">
        <f>IF($D3790="","",IFERROR(INDEX(类别属性,MATCH($D3790,类别表,0)),""))</f>
        <v/>
      </c>
      <c r="M3790" s="18" t="n"/>
      <c r="N3790" s="18" t="n"/>
      <c r="O3790" s="26" t="n"/>
      <c r="P3790" s="21">
        <f>IF($C3790="","",IF(ISNA(MATCH($C3790,账户表,0)),"※这个账户不在【基础资料】的账户档案里",IF($B3790="","※没填日期，这一笔不会进任何月份的报表",IF(AND($F3790&lt;&gt;"",$G3790&lt;&gt;""),"※收入和支出不能同时填",IF(AND(N($F3790)=0,N($G3790)=0),"※收入和支出都没填",IF(OR(N($F3790)&lt;0,N($G3790)&lt;0),"※金额不能填负数，方向反了就换一列填",IF($D3790="","※没填收支类别，分类报表会漏掉这一笔",IF(ISNA(MATCH($D3790,类别表,0)),"※收支类别不在【基础资料】的清单里",IF(AND($L3790="内部转账",$M3790=""),"△内部转账要在「对方账户」写上另一头",IF(AND($L3790="内部转账",$M3790=$C3790),"※对方账户跟本账户是同一个",IF(AND($L3790&lt;&gt;"内部转账",$M3790&lt;&gt;""),"△填了对方账户，但类别不是内部转账",IF($H3790&lt;0,"△这一笔之后该账户余额成负数了，核一下",""))))))))))))</f>
        <v/>
      </c>
    </row>
    <row r="3791">
      <c r="A3791" s="17">
        <f>IF($C3791="","",COUNTA($C$5:$C3791))</f>
        <v/>
      </c>
      <c r="B3791" s="20" t="n"/>
      <c r="C3791" s="18" t="n"/>
      <c r="D3791" s="18" t="n"/>
      <c r="E3791" s="26" t="n"/>
      <c r="F3791" s="19" t="n"/>
      <c r="G3791" s="19" t="n"/>
      <c r="H3791" s="27">
        <f>IF($C3791="","",ROUND(SUMIF(账户表,$C3791,账户期初)+SUMIFS($F$5:F3791,$C$5:C3791,$C3791)-SUMIFS($G$5:G3791,$C$5:C3791,$C3791),2))</f>
        <v/>
      </c>
      <c r="I3791" s="18" t="n"/>
      <c r="J3791" s="18" t="n"/>
      <c r="K3791" s="28">
        <f>IF($B3791="","",--TEXT($B3791,"yyyymm"))</f>
        <v/>
      </c>
      <c r="L3791" s="29">
        <f>IF($D3791="","",IFERROR(INDEX(类别属性,MATCH($D3791,类别表,0)),""))</f>
        <v/>
      </c>
      <c r="M3791" s="18" t="n"/>
      <c r="N3791" s="18" t="n"/>
      <c r="O3791" s="26" t="n"/>
      <c r="P3791" s="21">
        <f>IF($C3791="","",IF(ISNA(MATCH($C3791,账户表,0)),"※这个账户不在【基础资料】的账户档案里",IF($B3791="","※没填日期，这一笔不会进任何月份的报表",IF(AND($F3791&lt;&gt;"",$G3791&lt;&gt;""),"※收入和支出不能同时填",IF(AND(N($F3791)=0,N($G3791)=0),"※收入和支出都没填",IF(OR(N($F3791)&lt;0,N($G3791)&lt;0),"※金额不能填负数，方向反了就换一列填",IF($D3791="","※没填收支类别，分类报表会漏掉这一笔",IF(ISNA(MATCH($D3791,类别表,0)),"※收支类别不在【基础资料】的清单里",IF(AND($L3791="内部转账",$M3791=""),"△内部转账要在「对方账户」写上另一头",IF(AND($L3791="内部转账",$M3791=$C3791),"※对方账户跟本账户是同一个",IF(AND($L3791&lt;&gt;"内部转账",$M3791&lt;&gt;""),"△填了对方账户，但类别不是内部转账",IF($H3791&lt;0,"△这一笔之后该账户余额成负数了，核一下",""))))))))))))</f>
        <v/>
      </c>
    </row>
    <row r="3792">
      <c r="A3792" s="17">
        <f>IF($C3792="","",COUNTA($C$5:$C3792))</f>
        <v/>
      </c>
      <c r="B3792" s="20" t="n"/>
      <c r="C3792" s="18" t="n"/>
      <c r="D3792" s="18" t="n"/>
      <c r="E3792" s="26" t="n"/>
      <c r="F3792" s="19" t="n"/>
      <c r="G3792" s="19" t="n"/>
      <c r="H3792" s="27">
        <f>IF($C3792="","",ROUND(SUMIF(账户表,$C3792,账户期初)+SUMIFS($F$5:F3792,$C$5:C3792,$C3792)-SUMIFS($G$5:G3792,$C$5:C3792,$C3792),2))</f>
        <v/>
      </c>
      <c r="I3792" s="18" t="n"/>
      <c r="J3792" s="18" t="n"/>
      <c r="K3792" s="28">
        <f>IF($B3792="","",--TEXT($B3792,"yyyymm"))</f>
        <v/>
      </c>
      <c r="L3792" s="29">
        <f>IF($D3792="","",IFERROR(INDEX(类别属性,MATCH($D3792,类别表,0)),""))</f>
        <v/>
      </c>
      <c r="M3792" s="18" t="n"/>
      <c r="N3792" s="18" t="n"/>
      <c r="O3792" s="26" t="n"/>
      <c r="P3792" s="21">
        <f>IF($C3792="","",IF(ISNA(MATCH($C3792,账户表,0)),"※这个账户不在【基础资料】的账户档案里",IF($B3792="","※没填日期，这一笔不会进任何月份的报表",IF(AND($F3792&lt;&gt;"",$G3792&lt;&gt;""),"※收入和支出不能同时填",IF(AND(N($F3792)=0,N($G3792)=0),"※收入和支出都没填",IF(OR(N($F3792)&lt;0,N($G3792)&lt;0),"※金额不能填负数，方向反了就换一列填",IF($D3792="","※没填收支类别，分类报表会漏掉这一笔",IF(ISNA(MATCH($D3792,类别表,0)),"※收支类别不在【基础资料】的清单里",IF(AND($L3792="内部转账",$M3792=""),"△内部转账要在「对方账户」写上另一头",IF(AND($L3792="内部转账",$M3792=$C3792),"※对方账户跟本账户是同一个",IF(AND($L3792&lt;&gt;"内部转账",$M3792&lt;&gt;""),"△填了对方账户，但类别不是内部转账",IF($H3792&lt;0,"△这一笔之后该账户余额成负数了，核一下",""))))))))))))</f>
        <v/>
      </c>
    </row>
    <row r="3793">
      <c r="A3793" s="17">
        <f>IF($C3793="","",COUNTA($C$5:$C3793))</f>
        <v/>
      </c>
      <c r="B3793" s="20" t="n"/>
      <c r="C3793" s="18" t="n"/>
      <c r="D3793" s="18" t="n"/>
      <c r="E3793" s="26" t="n"/>
      <c r="F3793" s="19" t="n"/>
      <c r="G3793" s="19" t="n"/>
      <c r="H3793" s="27">
        <f>IF($C3793="","",ROUND(SUMIF(账户表,$C3793,账户期初)+SUMIFS($F$5:F3793,$C$5:C3793,$C3793)-SUMIFS($G$5:G3793,$C$5:C3793,$C3793),2))</f>
        <v/>
      </c>
      <c r="I3793" s="18" t="n"/>
      <c r="J3793" s="18" t="n"/>
      <c r="K3793" s="28">
        <f>IF($B3793="","",--TEXT($B3793,"yyyymm"))</f>
        <v/>
      </c>
      <c r="L3793" s="29">
        <f>IF($D3793="","",IFERROR(INDEX(类别属性,MATCH($D3793,类别表,0)),""))</f>
        <v/>
      </c>
      <c r="M3793" s="18" t="n"/>
      <c r="N3793" s="18" t="n"/>
      <c r="O3793" s="26" t="n"/>
      <c r="P3793" s="21">
        <f>IF($C3793="","",IF(ISNA(MATCH($C3793,账户表,0)),"※这个账户不在【基础资料】的账户档案里",IF($B3793="","※没填日期，这一笔不会进任何月份的报表",IF(AND($F3793&lt;&gt;"",$G3793&lt;&gt;""),"※收入和支出不能同时填",IF(AND(N($F3793)=0,N($G3793)=0),"※收入和支出都没填",IF(OR(N($F3793)&lt;0,N($G3793)&lt;0),"※金额不能填负数，方向反了就换一列填",IF($D3793="","※没填收支类别，分类报表会漏掉这一笔",IF(ISNA(MATCH($D3793,类别表,0)),"※收支类别不在【基础资料】的清单里",IF(AND($L3793="内部转账",$M3793=""),"△内部转账要在「对方账户」写上另一头",IF(AND($L3793="内部转账",$M3793=$C3793),"※对方账户跟本账户是同一个",IF(AND($L3793&lt;&gt;"内部转账",$M3793&lt;&gt;""),"△填了对方账户，但类别不是内部转账",IF($H3793&lt;0,"△这一笔之后该账户余额成负数了，核一下",""))))))))))))</f>
        <v/>
      </c>
    </row>
    <row r="3794">
      <c r="A3794" s="17">
        <f>IF($C3794="","",COUNTA($C$5:$C3794))</f>
        <v/>
      </c>
      <c r="B3794" s="20" t="n"/>
      <c r="C3794" s="18" t="n"/>
      <c r="D3794" s="18" t="n"/>
      <c r="E3794" s="26" t="n"/>
      <c r="F3794" s="19" t="n"/>
      <c r="G3794" s="19" t="n"/>
      <c r="H3794" s="27">
        <f>IF($C3794="","",ROUND(SUMIF(账户表,$C3794,账户期初)+SUMIFS($F$5:F3794,$C$5:C3794,$C3794)-SUMIFS($G$5:G3794,$C$5:C3794,$C3794),2))</f>
        <v/>
      </c>
      <c r="I3794" s="18" t="n"/>
      <c r="J3794" s="18" t="n"/>
      <c r="K3794" s="28">
        <f>IF($B3794="","",--TEXT($B3794,"yyyymm"))</f>
        <v/>
      </c>
      <c r="L3794" s="29">
        <f>IF($D3794="","",IFERROR(INDEX(类别属性,MATCH($D3794,类别表,0)),""))</f>
        <v/>
      </c>
      <c r="M3794" s="18" t="n"/>
      <c r="N3794" s="18" t="n"/>
      <c r="O3794" s="26" t="n"/>
      <c r="P3794" s="21">
        <f>IF($C3794="","",IF(ISNA(MATCH($C3794,账户表,0)),"※这个账户不在【基础资料】的账户档案里",IF($B3794="","※没填日期，这一笔不会进任何月份的报表",IF(AND($F3794&lt;&gt;"",$G3794&lt;&gt;""),"※收入和支出不能同时填",IF(AND(N($F3794)=0,N($G3794)=0),"※收入和支出都没填",IF(OR(N($F3794)&lt;0,N($G3794)&lt;0),"※金额不能填负数，方向反了就换一列填",IF($D3794="","※没填收支类别，分类报表会漏掉这一笔",IF(ISNA(MATCH($D3794,类别表,0)),"※收支类别不在【基础资料】的清单里",IF(AND($L3794="内部转账",$M3794=""),"△内部转账要在「对方账户」写上另一头",IF(AND($L3794="内部转账",$M3794=$C3794),"※对方账户跟本账户是同一个",IF(AND($L3794&lt;&gt;"内部转账",$M3794&lt;&gt;""),"△填了对方账户，但类别不是内部转账",IF($H3794&lt;0,"△这一笔之后该账户余额成负数了，核一下",""))))))))))))</f>
        <v/>
      </c>
    </row>
    <row r="3795">
      <c r="A3795" s="17">
        <f>IF($C3795="","",COUNTA($C$5:$C3795))</f>
        <v/>
      </c>
      <c r="B3795" s="20" t="n"/>
      <c r="C3795" s="18" t="n"/>
      <c r="D3795" s="18" t="n"/>
      <c r="E3795" s="26" t="n"/>
      <c r="F3795" s="19" t="n"/>
      <c r="G3795" s="19" t="n"/>
      <c r="H3795" s="27">
        <f>IF($C3795="","",ROUND(SUMIF(账户表,$C3795,账户期初)+SUMIFS($F$5:F3795,$C$5:C3795,$C3795)-SUMIFS($G$5:G3795,$C$5:C3795,$C3795),2))</f>
        <v/>
      </c>
      <c r="I3795" s="18" t="n"/>
      <c r="J3795" s="18" t="n"/>
      <c r="K3795" s="28">
        <f>IF($B3795="","",--TEXT($B3795,"yyyymm"))</f>
        <v/>
      </c>
      <c r="L3795" s="29">
        <f>IF($D3795="","",IFERROR(INDEX(类别属性,MATCH($D3795,类别表,0)),""))</f>
        <v/>
      </c>
      <c r="M3795" s="18" t="n"/>
      <c r="N3795" s="18" t="n"/>
      <c r="O3795" s="26" t="n"/>
      <c r="P3795" s="21">
        <f>IF($C3795="","",IF(ISNA(MATCH($C3795,账户表,0)),"※这个账户不在【基础资料】的账户档案里",IF($B3795="","※没填日期，这一笔不会进任何月份的报表",IF(AND($F3795&lt;&gt;"",$G3795&lt;&gt;""),"※收入和支出不能同时填",IF(AND(N($F3795)=0,N($G3795)=0),"※收入和支出都没填",IF(OR(N($F3795)&lt;0,N($G3795)&lt;0),"※金额不能填负数，方向反了就换一列填",IF($D3795="","※没填收支类别，分类报表会漏掉这一笔",IF(ISNA(MATCH($D3795,类别表,0)),"※收支类别不在【基础资料】的清单里",IF(AND($L3795="内部转账",$M3795=""),"△内部转账要在「对方账户」写上另一头",IF(AND($L3795="内部转账",$M3795=$C3795),"※对方账户跟本账户是同一个",IF(AND($L3795&lt;&gt;"内部转账",$M3795&lt;&gt;""),"△填了对方账户，但类别不是内部转账",IF($H3795&lt;0,"△这一笔之后该账户余额成负数了，核一下",""))))))))))))</f>
        <v/>
      </c>
    </row>
    <row r="3796">
      <c r="A3796" s="17">
        <f>IF($C3796="","",COUNTA($C$5:$C3796))</f>
        <v/>
      </c>
      <c r="B3796" s="20" t="n"/>
      <c r="C3796" s="18" t="n"/>
      <c r="D3796" s="18" t="n"/>
      <c r="E3796" s="26" t="n"/>
      <c r="F3796" s="19" t="n"/>
      <c r="G3796" s="19" t="n"/>
      <c r="H3796" s="27">
        <f>IF($C3796="","",ROUND(SUMIF(账户表,$C3796,账户期初)+SUMIFS($F$5:F3796,$C$5:C3796,$C3796)-SUMIFS($G$5:G3796,$C$5:C3796,$C3796),2))</f>
        <v/>
      </c>
      <c r="I3796" s="18" t="n"/>
      <c r="J3796" s="18" t="n"/>
      <c r="K3796" s="28">
        <f>IF($B3796="","",--TEXT($B3796,"yyyymm"))</f>
        <v/>
      </c>
      <c r="L3796" s="29">
        <f>IF($D3796="","",IFERROR(INDEX(类别属性,MATCH($D3796,类别表,0)),""))</f>
        <v/>
      </c>
      <c r="M3796" s="18" t="n"/>
      <c r="N3796" s="18" t="n"/>
      <c r="O3796" s="26" t="n"/>
      <c r="P3796" s="21">
        <f>IF($C3796="","",IF(ISNA(MATCH($C3796,账户表,0)),"※这个账户不在【基础资料】的账户档案里",IF($B3796="","※没填日期，这一笔不会进任何月份的报表",IF(AND($F3796&lt;&gt;"",$G3796&lt;&gt;""),"※收入和支出不能同时填",IF(AND(N($F3796)=0,N($G3796)=0),"※收入和支出都没填",IF(OR(N($F3796)&lt;0,N($G3796)&lt;0),"※金额不能填负数，方向反了就换一列填",IF($D3796="","※没填收支类别，分类报表会漏掉这一笔",IF(ISNA(MATCH($D3796,类别表,0)),"※收支类别不在【基础资料】的清单里",IF(AND($L3796="内部转账",$M3796=""),"△内部转账要在「对方账户」写上另一头",IF(AND($L3796="内部转账",$M3796=$C3796),"※对方账户跟本账户是同一个",IF(AND($L3796&lt;&gt;"内部转账",$M3796&lt;&gt;""),"△填了对方账户，但类别不是内部转账",IF($H3796&lt;0,"△这一笔之后该账户余额成负数了，核一下",""))))))))))))</f>
        <v/>
      </c>
    </row>
    <row r="3797">
      <c r="A3797" s="17">
        <f>IF($C3797="","",COUNTA($C$5:$C3797))</f>
        <v/>
      </c>
      <c r="B3797" s="20" t="n"/>
      <c r="C3797" s="18" t="n"/>
      <c r="D3797" s="18" t="n"/>
      <c r="E3797" s="26" t="n"/>
      <c r="F3797" s="19" t="n"/>
      <c r="G3797" s="19" t="n"/>
      <c r="H3797" s="27">
        <f>IF($C3797="","",ROUND(SUMIF(账户表,$C3797,账户期初)+SUMIFS($F$5:F3797,$C$5:C3797,$C3797)-SUMIFS($G$5:G3797,$C$5:C3797,$C3797),2))</f>
        <v/>
      </c>
      <c r="I3797" s="18" t="n"/>
      <c r="J3797" s="18" t="n"/>
      <c r="K3797" s="28">
        <f>IF($B3797="","",--TEXT($B3797,"yyyymm"))</f>
        <v/>
      </c>
      <c r="L3797" s="29">
        <f>IF($D3797="","",IFERROR(INDEX(类别属性,MATCH($D3797,类别表,0)),""))</f>
        <v/>
      </c>
      <c r="M3797" s="18" t="n"/>
      <c r="N3797" s="18" t="n"/>
      <c r="O3797" s="26" t="n"/>
      <c r="P3797" s="21">
        <f>IF($C3797="","",IF(ISNA(MATCH($C3797,账户表,0)),"※这个账户不在【基础资料】的账户档案里",IF($B3797="","※没填日期，这一笔不会进任何月份的报表",IF(AND($F3797&lt;&gt;"",$G3797&lt;&gt;""),"※收入和支出不能同时填",IF(AND(N($F3797)=0,N($G3797)=0),"※收入和支出都没填",IF(OR(N($F3797)&lt;0,N($G3797)&lt;0),"※金额不能填负数，方向反了就换一列填",IF($D3797="","※没填收支类别，分类报表会漏掉这一笔",IF(ISNA(MATCH($D3797,类别表,0)),"※收支类别不在【基础资料】的清单里",IF(AND($L3797="内部转账",$M3797=""),"△内部转账要在「对方账户」写上另一头",IF(AND($L3797="内部转账",$M3797=$C3797),"※对方账户跟本账户是同一个",IF(AND($L3797&lt;&gt;"内部转账",$M3797&lt;&gt;""),"△填了对方账户，但类别不是内部转账",IF($H3797&lt;0,"△这一笔之后该账户余额成负数了，核一下",""))))))))))))</f>
        <v/>
      </c>
    </row>
    <row r="3798">
      <c r="A3798" s="17">
        <f>IF($C3798="","",COUNTA($C$5:$C3798))</f>
        <v/>
      </c>
      <c r="B3798" s="20" t="n"/>
      <c r="C3798" s="18" t="n"/>
      <c r="D3798" s="18" t="n"/>
      <c r="E3798" s="26" t="n"/>
      <c r="F3798" s="19" t="n"/>
      <c r="G3798" s="19" t="n"/>
      <c r="H3798" s="27">
        <f>IF($C3798="","",ROUND(SUMIF(账户表,$C3798,账户期初)+SUMIFS($F$5:F3798,$C$5:C3798,$C3798)-SUMIFS($G$5:G3798,$C$5:C3798,$C3798),2))</f>
        <v/>
      </c>
      <c r="I3798" s="18" t="n"/>
      <c r="J3798" s="18" t="n"/>
      <c r="K3798" s="28">
        <f>IF($B3798="","",--TEXT($B3798,"yyyymm"))</f>
        <v/>
      </c>
      <c r="L3798" s="29">
        <f>IF($D3798="","",IFERROR(INDEX(类别属性,MATCH($D3798,类别表,0)),""))</f>
        <v/>
      </c>
      <c r="M3798" s="18" t="n"/>
      <c r="N3798" s="18" t="n"/>
      <c r="O3798" s="26" t="n"/>
      <c r="P3798" s="21">
        <f>IF($C3798="","",IF(ISNA(MATCH($C3798,账户表,0)),"※这个账户不在【基础资料】的账户档案里",IF($B3798="","※没填日期，这一笔不会进任何月份的报表",IF(AND($F3798&lt;&gt;"",$G3798&lt;&gt;""),"※收入和支出不能同时填",IF(AND(N($F3798)=0,N($G3798)=0),"※收入和支出都没填",IF(OR(N($F3798)&lt;0,N($G3798)&lt;0),"※金额不能填负数，方向反了就换一列填",IF($D3798="","※没填收支类别，分类报表会漏掉这一笔",IF(ISNA(MATCH($D3798,类别表,0)),"※收支类别不在【基础资料】的清单里",IF(AND($L3798="内部转账",$M3798=""),"△内部转账要在「对方账户」写上另一头",IF(AND($L3798="内部转账",$M3798=$C3798),"※对方账户跟本账户是同一个",IF(AND($L3798&lt;&gt;"内部转账",$M3798&lt;&gt;""),"△填了对方账户，但类别不是内部转账",IF($H3798&lt;0,"△这一笔之后该账户余额成负数了，核一下",""))))))))))))</f>
        <v/>
      </c>
    </row>
    <row r="3799">
      <c r="A3799" s="17">
        <f>IF($C3799="","",COUNTA($C$5:$C3799))</f>
        <v/>
      </c>
      <c r="B3799" s="20" t="n"/>
      <c r="C3799" s="18" t="n"/>
      <c r="D3799" s="18" t="n"/>
      <c r="E3799" s="26" t="n"/>
      <c r="F3799" s="19" t="n"/>
      <c r="G3799" s="19" t="n"/>
      <c r="H3799" s="27">
        <f>IF($C3799="","",ROUND(SUMIF(账户表,$C3799,账户期初)+SUMIFS($F$5:F3799,$C$5:C3799,$C3799)-SUMIFS($G$5:G3799,$C$5:C3799,$C3799),2))</f>
        <v/>
      </c>
      <c r="I3799" s="18" t="n"/>
      <c r="J3799" s="18" t="n"/>
      <c r="K3799" s="28">
        <f>IF($B3799="","",--TEXT($B3799,"yyyymm"))</f>
        <v/>
      </c>
      <c r="L3799" s="29">
        <f>IF($D3799="","",IFERROR(INDEX(类别属性,MATCH($D3799,类别表,0)),""))</f>
        <v/>
      </c>
      <c r="M3799" s="18" t="n"/>
      <c r="N3799" s="18" t="n"/>
      <c r="O3799" s="26" t="n"/>
      <c r="P3799" s="21">
        <f>IF($C3799="","",IF(ISNA(MATCH($C3799,账户表,0)),"※这个账户不在【基础资料】的账户档案里",IF($B3799="","※没填日期，这一笔不会进任何月份的报表",IF(AND($F3799&lt;&gt;"",$G3799&lt;&gt;""),"※收入和支出不能同时填",IF(AND(N($F3799)=0,N($G3799)=0),"※收入和支出都没填",IF(OR(N($F3799)&lt;0,N($G3799)&lt;0),"※金额不能填负数，方向反了就换一列填",IF($D3799="","※没填收支类别，分类报表会漏掉这一笔",IF(ISNA(MATCH($D3799,类别表,0)),"※收支类别不在【基础资料】的清单里",IF(AND($L3799="内部转账",$M3799=""),"△内部转账要在「对方账户」写上另一头",IF(AND($L3799="内部转账",$M3799=$C3799),"※对方账户跟本账户是同一个",IF(AND($L3799&lt;&gt;"内部转账",$M3799&lt;&gt;""),"△填了对方账户，但类别不是内部转账",IF($H3799&lt;0,"△这一笔之后该账户余额成负数了，核一下",""))))))))))))</f>
        <v/>
      </c>
    </row>
    <row r="3800">
      <c r="A3800" s="17">
        <f>IF($C3800="","",COUNTA($C$5:$C3800))</f>
        <v/>
      </c>
      <c r="B3800" s="20" t="n"/>
      <c r="C3800" s="18" t="n"/>
      <c r="D3800" s="18" t="n"/>
      <c r="E3800" s="26" t="n"/>
      <c r="F3800" s="19" t="n"/>
      <c r="G3800" s="19" t="n"/>
      <c r="H3800" s="27">
        <f>IF($C3800="","",ROUND(SUMIF(账户表,$C3800,账户期初)+SUMIFS($F$5:F3800,$C$5:C3800,$C3800)-SUMIFS($G$5:G3800,$C$5:C3800,$C3800),2))</f>
        <v/>
      </c>
      <c r="I3800" s="18" t="n"/>
      <c r="J3800" s="18" t="n"/>
      <c r="K3800" s="28">
        <f>IF($B3800="","",--TEXT($B3800,"yyyymm"))</f>
        <v/>
      </c>
      <c r="L3800" s="29">
        <f>IF($D3800="","",IFERROR(INDEX(类别属性,MATCH($D3800,类别表,0)),""))</f>
        <v/>
      </c>
      <c r="M3800" s="18" t="n"/>
      <c r="N3800" s="18" t="n"/>
      <c r="O3800" s="26" t="n"/>
      <c r="P3800" s="21">
        <f>IF($C3800="","",IF(ISNA(MATCH($C3800,账户表,0)),"※这个账户不在【基础资料】的账户档案里",IF($B3800="","※没填日期，这一笔不会进任何月份的报表",IF(AND($F3800&lt;&gt;"",$G3800&lt;&gt;""),"※收入和支出不能同时填",IF(AND(N($F3800)=0,N($G3800)=0),"※收入和支出都没填",IF(OR(N($F3800)&lt;0,N($G3800)&lt;0),"※金额不能填负数，方向反了就换一列填",IF($D3800="","※没填收支类别，分类报表会漏掉这一笔",IF(ISNA(MATCH($D3800,类别表,0)),"※收支类别不在【基础资料】的清单里",IF(AND($L3800="内部转账",$M3800=""),"△内部转账要在「对方账户」写上另一头",IF(AND($L3800="内部转账",$M3800=$C3800),"※对方账户跟本账户是同一个",IF(AND($L3800&lt;&gt;"内部转账",$M3800&lt;&gt;""),"△填了对方账户，但类别不是内部转账",IF($H3800&lt;0,"△这一笔之后该账户余额成负数了，核一下",""))))))))))))</f>
        <v/>
      </c>
    </row>
    <row r="3801">
      <c r="A3801" s="17">
        <f>IF($C3801="","",COUNTA($C$5:$C3801))</f>
        <v/>
      </c>
      <c r="B3801" s="20" t="n"/>
      <c r="C3801" s="18" t="n"/>
      <c r="D3801" s="18" t="n"/>
      <c r="E3801" s="26" t="n"/>
      <c r="F3801" s="19" t="n"/>
      <c r="G3801" s="19" t="n"/>
      <c r="H3801" s="27">
        <f>IF($C3801="","",ROUND(SUMIF(账户表,$C3801,账户期初)+SUMIFS($F$5:F3801,$C$5:C3801,$C3801)-SUMIFS($G$5:G3801,$C$5:C3801,$C3801),2))</f>
        <v/>
      </c>
      <c r="I3801" s="18" t="n"/>
      <c r="J3801" s="18" t="n"/>
      <c r="K3801" s="28">
        <f>IF($B3801="","",--TEXT($B3801,"yyyymm"))</f>
        <v/>
      </c>
      <c r="L3801" s="29">
        <f>IF($D3801="","",IFERROR(INDEX(类别属性,MATCH($D3801,类别表,0)),""))</f>
        <v/>
      </c>
      <c r="M3801" s="18" t="n"/>
      <c r="N3801" s="18" t="n"/>
      <c r="O3801" s="26" t="n"/>
      <c r="P3801" s="21">
        <f>IF($C3801="","",IF(ISNA(MATCH($C3801,账户表,0)),"※这个账户不在【基础资料】的账户档案里",IF($B3801="","※没填日期，这一笔不会进任何月份的报表",IF(AND($F3801&lt;&gt;"",$G3801&lt;&gt;""),"※收入和支出不能同时填",IF(AND(N($F3801)=0,N($G3801)=0),"※收入和支出都没填",IF(OR(N($F3801)&lt;0,N($G3801)&lt;0),"※金额不能填负数，方向反了就换一列填",IF($D3801="","※没填收支类别，分类报表会漏掉这一笔",IF(ISNA(MATCH($D3801,类别表,0)),"※收支类别不在【基础资料】的清单里",IF(AND($L3801="内部转账",$M3801=""),"△内部转账要在「对方账户」写上另一头",IF(AND($L3801="内部转账",$M3801=$C3801),"※对方账户跟本账户是同一个",IF(AND($L3801&lt;&gt;"内部转账",$M3801&lt;&gt;""),"△填了对方账户，但类别不是内部转账",IF($H3801&lt;0,"△这一笔之后该账户余额成负数了，核一下",""))))))))))))</f>
        <v/>
      </c>
    </row>
    <row r="3802">
      <c r="A3802" s="17">
        <f>IF($C3802="","",COUNTA($C$5:$C3802))</f>
        <v/>
      </c>
      <c r="B3802" s="20" t="n"/>
      <c r="C3802" s="18" t="n"/>
      <c r="D3802" s="18" t="n"/>
      <c r="E3802" s="26" t="n"/>
      <c r="F3802" s="19" t="n"/>
      <c r="G3802" s="19" t="n"/>
      <c r="H3802" s="27">
        <f>IF($C3802="","",ROUND(SUMIF(账户表,$C3802,账户期初)+SUMIFS($F$5:F3802,$C$5:C3802,$C3802)-SUMIFS($G$5:G3802,$C$5:C3802,$C3802),2))</f>
        <v/>
      </c>
      <c r="I3802" s="18" t="n"/>
      <c r="J3802" s="18" t="n"/>
      <c r="K3802" s="28">
        <f>IF($B3802="","",--TEXT($B3802,"yyyymm"))</f>
        <v/>
      </c>
      <c r="L3802" s="29">
        <f>IF($D3802="","",IFERROR(INDEX(类别属性,MATCH($D3802,类别表,0)),""))</f>
        <v/>
      </c>
      <c r="M3802" s="18" t="n"/>
      <c r="N3802" s="18" t="n"/>
      <c r="O3802" s="26" t="n"/>
      <c r="P3802" s="21">
        <f>IF($C3802="","",IF(ISNA(MATCH($C3802,账户表,0)),"※这个账户不在【基础资料】的账户档案里",IF($B3802="","※没填日期，这一笔不会进任何月份的报表",IF(AND($F3802&lt;&gt;"",$G3802&lt;&gt;""),"※收入和支出不能同时填",IF(AND(N($F3802)=0,N($G3802)=0),"※收入和支出都没填",IF(OR(N($F3802)&lt;0,N($G3802)&lt;0),"※金额不能填负数，方向反了就换一列填",IF($D3802="","※没填收支类别，分类报表会漏掉这一笔",IF(ISNA(MATCH($D3802,类别表,0)),"※收支类别不在【基础资料】的清单里",IF(AND($L3802="内部转账",$M3802=""),"△内部转账要在「对方账户」写上另一头",IF(AND($L3802="内部转账",$M3802=$C3802),"※对方账户跟本账户是同一个",IF(AND($L3802&lt;&gt;"内部转账",$M3802&lt;&gt;""),"△填了对方账户，但类别不是内部转账",IF($H3802&lt;0,"△这一笔之后该账户余额成负数了，核一下",""))))))))))))</f>
        <v/>
      </c>
    </row>
    <row r="3803">
      <c r="A3803" s="17">
        <f>IF($C3803="","",COUNTA($C$5:$C3803))</f>
        <v/>
      </c>
      <c r="B3803" s="20" t="n"/>
      <c r="C3803" s="18" t="n"/>
      <c r="D3803" s="18" t="n"/>
      <c r="E3803" s="26" t="n"/>
      <c r="F3803" s="19" t="n"/>
      <c r="G3803" s="19" t="n"/>
      <c r="H3803" s="27">
        <f>IF($C3803="","",ROUND(SUMIF(账户表,$C3803,账户期初)+SUMIFS($F$5:F3803,$C$5:C3803,$C3803)-SUMIFS($G$5:G3803,$C$5:C3803,$C3803),2))</f>
        <v/>
      </c>
      <c r="I3803" s="18" t="n"/>
      <c r="J3803" s="18" t="n"/>
      <c r="K3803" s="28">
        <f>IF($B3803="","",--TEXT($B3803,"yyyymm"))</f>
        <v/>
      </c>
      <c r="L3803" s="29">
        <f>IF($D3803="","",IFERROR(INDEX(类别属性,MATCH($D3803,类别表,0)),""))</f>
        <v/>
      </c>
      <c r="M3803" s="18" t="n"/>
      <c r="N3803" s="18" t="n"/>
      <c r="O3803" s="26" t="n"/>
      <c r="P3803" s="21">
        <f>IF($C3803="","",IF(ISNA(MATCH($C3803,账户表,0)),"※这个账户不在【基础资料】的账户档案里",IF($B3803="","※没填日期，这一笔不会进任何月份的报表",IF(AND($F3803&lt;&gt;"",$G3803&lt;&gt;""),"※收入和支出不能同时填",IF(AND(N($F3803)=0,N($G3803)=0),"※收入和支出都没填",IF(OR(N($F3803)&lt;0,N($G3803)&lt;0),"※金额不能填负数，方向反了就换一列填",IF($D3803="","※没填收支类别，分类报表会漏掉这一笔",IF(ISNA(MATCH($D3803,类别表,0)),"※收支类别不在【基础资料】的清单里",IF(AND($L3803="内部转账",$M3803=""),"△内部转账要在「对方账户」写上另一头",IF(AND($L3803="内部转账",$M3803=$C3803),"※对方账户跟本账户是同一个",IF(AND($L3803&lt;&gt;"内部转账",$M3803&lt;&gt;""),"△填了对方账户，但类别不是内部转账",IF($H3803&lt;0,"△这一笔之后该账户余额成负数了，核一下",""))))))))))))</f>
        <v/>
      </c>
    </row>
    <row r="3804">
      <c r="A3804" s="17">
        <f>IF($C3804="","",COUNTA($C$5:$C3804))</f>
        <v/>
      </c>
      <c r="B3804" s="20" t="n"/>
      <c r="C3804" s="18" t="n"/>
      <c r="D3804" s="18" t="n"/>
      <c r="E3804" s="26" t="n"/>
      <c r="F3804" s="19" t="n"/>
      <c r="G3804" s="19" t="n"/>
      <c r="H3804" s="27">
        <f>IF($C3804="","",ROUND(SUMIF(账户表,$C3804,账户期初)+SUMIFS($F$5:F3804,$C$5:C3804,$C3804)-SUMIFS($G$5:G3804,$C$5:C3804,$C3804),2))</f>
        <v/>
      </c>
      <c r="I3804" s="18" t="n"/>
      <c r="J3804" s="18" t="n"/>
      <c r="K3804" s="28">
        <f>IF($B3804="","",--TEXT($B3804,"yyyymm"))</f>
        <v/>
      </c>
      <c r="L3804" s="29">
        <f>IF($D3804="","",IFERROR(INDEX(类别属性,MATCH($D3804,类别表,0)),""))</f>
        <v/>
      </c>
      <c r="M3804" s="18" t="n"/>
      <c r="N3804" s="18" t="n"/>
      <c r="O3804" s="26" t="n"/>
      <c r="P3804" s="21">
        <f>IF($C3804="","",IF(ISNA(MATCH($C3804,账户表,0)),"※这个账户不在【基础资料】的账户档案里",IF($B3804="","※没填日期，这一笔不会进任何月份的报表",IF(AND($F3804&lt;&gt;"",$G3804&lt;&gt;""),"※收入和支出不能同时填",IF(AND(N($F3804)=0,N($G3804)=0),"※收入和支出都没填",IF(OR(N($F3804)&lt;0,N($G3804)&lt;0),"※金额不能填负数，方向反了就换一列填",IF($D3804="","※没填收支类别，分类报表会漏掉这一笔",IF(ISNA(MATCH($D3804,类别表,0)),"※收支类别不在【基础资料】的清单里",IF(AND($L3804="内部转账",$M3804=""),"△内部转账要在「对方账户」写上另一头",IF(AND($L3804="内部转账",$M3804=$C3804),"※对方账户跟本账户是同一个",IF(AND($L3804&lt;&gt;"内部转账",$M3804&lt;&gt;""),"△填了对方账户，但类别不是内部转账",IF($H3804&lt;0,"△这一笔之后该账户余额成负数了，核一下",""))))))))))))</f>
        <v/>
      </c>
    </row>
    <row r="3805">
      <c r="A3805" s="17">
        <f>IF($C3805="","",COUNTA($C$5:$C3805))</f>
        <v/>
      </c>
      <c r="B3805" s="20" t="n"/>
      <c r="C3805" s="18" t="n"/>
      <c r="D3805" s="18" t="n"/>
      <c r="E3805" s="26" t="n"/>
      <c r="F3805" s="19" t="n"/>
      <c r="G3805" s="19" t="n"/>
      <c r="H3805" s="27">
        <f>IF($C3805="","",ROUND(SUMIF(账户表,$C3805,账户期初)+SUMIFS($F$5:F3805,$C$5:C3805,$C3805)-SUMIFS($G$5:G3805,$C$5:C3805,$C3805),2))</f>
        <v/>
      </c>
      <c r="I3805" s="18" t="n"/>
      <c r="J3805" s="18" t="n"/>
      <c r="K3805" s="28">
        <f>IF($B3805="","",--TEXT($B3805,"yyyymm"))</f>
        <v/>
      </c>
      <c r="L3805" s="29">
        <f>IF($D3805="","",IFERROR(INDEX(类别属性,MATCH($D3805,类别表,0)),""))</f>
        <v/>
      </c>
      <c r="M3805" s="18" t="n"/>
      <c r="N3805" s="18" t="n"/>
      <c r="O3805" s="26" t="n"/>
      <c r="P3805" s="21">
        <f>IF($C3805="","",IF(ISNA(MATCH($C3805,账户表,0)),"※这个账户不在【基础资料】的账户档案里",IF($B3805="","※没填日期，这一笔不会进任何月份的报表",IF(AND($F3805&lt;&gt;"",$G3805&lt;&gt;""),"※收入和支出不能同时填",IF(AND(N($F3805)=0,N($G3805)=0),"※收入和支出都没填",IF(OR(N($F3805)&lt;0,N($G3805)&lt;0),"※金额不能填负数，方向反了就换一列填",IF($D3805="","※没填收支类别，分类报表会漏掉这一笔",IF(ISNA(MATCH($D3805,类别表,0)),"※收支类别不在【基础资料】的清单里",IF(AND($L3805="内部转账",$M3805=""),"△内部转账要在「对方账户」写上另一头",IF(AND($L3805="内部转账",$M3805=$C3805),"※对方账户跟本账户是同一个",IF(AND($L3805&lt;&gt;"内部转账",$M3805&lt;&gt;""),"△填了对方账户，但类别不是内部转账",IF($H3805&lt;0,"△这一笔之后该账户余额成负数了，核一下",""))))))))))))</f>
        <v/>
      </c>
    </row>
    <row r="3806">
      <c r="A3806" s="17">
        <f>IF($C3806="","",COUNTA($C$5:$C3806))</f>
        <v/>
      </c>
      <c r="B3806" s="20" t="n"/>
      <c r="C3806" s="18" t="n"/>
      <c r="D3806" s="18" t="n"/>
      <c r="E3806" s="26" t="n"/>
      <c r="F3806" s="19" t="n"/>
      <c r="G3806" s="19" t="n"/>
      <c r="H3806" s="27">
        <f>IF($C3806="","",ROUND(SUMIF(账户表,$C3806,账户期初)+SUMIFS($F$5:F3806,$C$5:C3806,$C3806)-SUMIFS($G$5:G3806,$C$5:C3806,$C3806),2))</f>
        <v/>
      </c>
      <c r="I3806" s="18" t="n"/>
      <c r="J3806" s="18" t="n"/>
      <c r="K3806" s="28">
        <f>IF($B3806="","",--TEXT($B3806,"yyyymm"))</f>
        <v/>
      </c>
      <c r="L3806" s="29">
        <f>IF($D3806="","",IFERROR(INDEX(类别属性,MATCH($D3806,类别表,0)),""))</f>
        <v/>
      </c>
      <c r="M3806" s="18" t="n"/>
      <c r="N3806" s="18" t="n"/>
      <c r="O3806" s="26" t="n"/>
      <c r="P3806" s="21">
        <f>IF($C3806="","",IF(ISNA(MATCH($C3806,账户表,0)),"※这个账户不在【基础资料】的账户档案里",IF($B3806="","※没填日期，这一笔不会进任何月份的报表",IF(AND($F3806&lt;&gt;"",$G3806&lt;&gt;""),"※收入和支出不能同时填",IF(AND(N($F3806)=0,N($G3806)=0),"※收入和支出都没填",IF(OR(N($F3806)&lt;0,N($G3806)&lt;0),"※金额不能填负数，方向反了就换一列填",IF($D3806="","※没填收支类别，分类报表会漏掉这一笔",IF(ISNA(MATCH($D3806,类别表,0)),"※收支类别不在【基础资料】的清单里",IF(AND($L3806="内部转账",$M3806=""),"△内部转账要在「对方账户」写上另一头",IF(AND($L3806="内部转账",$M3806=$C3806),"※对方账户跟本账户是同一个",IF(AND($L3806&lt;&gt;"内部转账",$M3806&lt;&gt;""),"△填了对方账户，但类别不是内部转账",IF($H3806&lt;0,"△这一笔之后该账户余额成负数了，核一下",""))))))))))))</f>
        <v/>
      </c>
    </row>
    <row r="3807">
      <c r="A3807" s="17">
        <f>IF($C3807="","",COUNTA($C$5:$C3807))</f>
        <v/>
      </c>
      <c r="B3807" s="20" t="n"/>
      <c r="C3807" s="18" t="n"/>
      <c r="D3807" s="18" t="n"/>
      <c r="E3807" s="26" t="n"/>
      <c r="F3807" s="19" t="n"/>
      <c r="G3807" s="19" t="n"/>
      <c r="H3807" s="27">
        <f>IF($C3807="","",ROUND(SUMIF(账户表,$C3807,账户期初)+SUMIFS($F$5:F3807,$C$5:C3807,$C3807)-SUMIFS($G$5:G3807,$C$5:C3807,$C3807),2))</f>
        <v/>
      </c>
      <c r="I3807" s="18" t="n"/>
      <c r="J3807" s="18" t="n"/>
      <c r="K3807" s="28">
        <f>IF($B3807="","",--TEXT($B3807,"yyyymm"))</f>
        <v/>
      </c>
      <c r="L3807" s="29">
        <f>IF($D3807="","",IFERROR(INDEX(类别属性,MATCH($D3807,类别表,0)),""))</f>
        <v/>
      </c>
      <c r="M3807" s="18" t="n"/>
      <c r="N3807" s="18" t="n"/>
      <c r="O3807" s="26" t="n"/>
      <c r="P3807" s="21">
        <f>IF($C3807="","",IF(ISNA(MATCH($C3807,账户表,0)),"※这个账户不在【基础资料】的账户档案里",IF($B3807="","※没填日期，这一笔不会进任何月份的报表",IF(AND($F3807&lt;&gt;"",$G3807&lt;&gt;""),"※收入和支出不能同时填",IF(AND(N($F3807)=0,N($G3807)=0),"※收入和支出都没填",IF(OR(N($F3807)&lt;0,N($G3807)&lt;0),"※金额不能填负数，方向反了就换一列填",IF($D3807="","※没填收支类别，分类报表会漏掉这一笔",IF(ISNA(MATCH($D3807,类别表,0)),"※收支类别不在【基础资料】的清单里",IF(AND($L3807="内部转账",$M3807=""),"△内部转账要在「对方账户」写上另一头",IF(AND($L3807="内部转账",$M3807=$C3807),"※对方账户跟本账户是同一个",IF(AND($L3807&lt;&gt;"内部转账",$M3807&lt;&gt;""),"△填了对方账户，但类别不是内部转账",IF($H3807&lt;0,"△这一笔之后该账户余额成负数了，核一下",""))))))))))))</f>
        <v/>
      </c>
    </row>
    <row r="3808">
      <c r="A3808" s="17">
        <f>IF($C3808="","",COUNTA($C$5:$C3808))</f>
        <v/>
      </c>
      <c r="B3808" s="20" t="n"/>
      <c r="C3808" s="18" t="n"/>
      <c r="D3808" s="18" t="n"/>
      <c r="E3808" s="26" t="n"/>
      <c r="F3808" s="19" t="n"/>
      <c r="G3808" s="19" t="n"/>
      <c r="H3808" s="27">
        <f>IF($C3808="","",ROUND(SUMIF(账户表,$C3808,账户期初)+SUMIFS($F$5:F3808,$C$5:C3808,$C3808)-SUMIFS($G$5:G3808,$C$5:C3808,$C3808),2))</f>
        <v/>
      </c>
      <c r="I3808" s="18" t="n"/>
      <c r="J3808" s="18" t="n"/>
      <c r="K3808" s="28">
        <f>IF($B3808="","",--TEXT($B3808,"yyyymm"))</f>
        <v/>
      </c>
      <c r="L3808" s="29">
        <f>IF($D3808="","",IFERROR(INDEX(类别属性,MATCH($D3808,类别表,0)),""))</f>
        <v/>
      </c>
      <c r="M3808" s="18" t="n"/>
      <c r="N3808" s="18" t="n"/>
      <c r="O3808" s="26" t="n"/>
      <c r="P3808" s="21">
        <f>IF($C3808="","",IF(ISNA(MATCH($C3808,账户表,0)),"※这个账户不在【基础资料】的账户档案里",IF($B3808="","※没填日期，这一笔不会进任何月份的报表",IF(AND($F3808&lt;&gt;"",$G3808&lt;&gt;""),"※收入和支出不能同时填",IF(AND(N($F3808)=0,N($G3808)=0),"※收入和支出都没填",IF(OR(N($F3808)&lt;0,N($G3808)&lt;0),"※金额不能填负数，方向反了就换一列填",IF($D3808="","※没填收支类别，分类报表会漏掉这一笔",IF(ISNA(MATCH($D3808,类别表,0)),"※收支类别不在【基础资料】的清单里",IF(AND($L3808="内部转账",$M3808=""),"△内部转账要在「对方账户」写上另一头",IF(AND($L3808="内部转账",$M3808=$C3808),"※对方账户跟本账户是同一个",IF(AND($L3808&lt;&gt;"内部转账",$M3808&lt;&gt;""),"△填了对方账户，但类别不是内部转账",IF($H3808&lt;0,"△这一笔之后该账户余额成负数了，核一下",""))))))))))))</f>
        <v/>
      </c>
    </row>
    <row r="3809">
      <c r="A3809" s="17">
        <f>IF($C3809="","",COUNTA($C$5:$C3809))</f>
        <v/>
      </c>
      <c r="B3809" s="20" t="n"/>
      <c r="C3809" s="18" t="n"/>
      <c r="D3809" s="18" t="n"/>
      <c r="E3809" s="26" t="n"/>
      <c r="F3809" s="19" t="n"/>
      <c r="G3809" s="19" t="n"/>
      <c r="H3809" s="27">
        <f>IF($C3809="","",ROUND(SUMIF(账户表,$C3809,账户期初)+SUMIFS($F$5:F3809,$C$5:C3809,$C3809)-SUMIFS($G$5:G3809,$C$5:C3809,$C3809),2))</f>
        <v/>
      </c>
      <c r="I3809" s="18" t="n"/>
      <c r="J3809" s="18" t="n"/>
      <c r="K3809" s="28">
        <f>IF($B3809="","",--TEXT($B3809,"yyyymm"))</f>
        <v/>
      </c>
      <c r="L3809" s="29">
        <f>IF($D3809="","",IFERROR(INDEX(类别属性,MATCH($D3809,类别表,0)),""))</f>
        <v/>
      </c>
      <c r="M3809" s="18" t="n"/>
      <c r="N3809" s="18" t="n"/>
      <c r="O3809" s="26" t="n"/>
      <c r="P3809" s="21">
        <f>IF($C3809="","",IF(ISNA(MATCH($C3809,账户表,0)),"※这个账户不在【基础资料】的账户档案里",IF($B3809="","※没填日期，这一笔不会进任何月份的报表",IF(AND($F3809&lt;&gt;"",$G3809&lt;&gt;""),"※收入和支出不能同时填",IF(AND(N($F3809)=0,N($G3809)=0),"※收入和支出都没填",IF(OR(N($F3809)&lt;0,N($G3809)&lt;0),"※金额不能填负数，方向反了就换一列填",IF($D3809="","※没填收支类别，分类报表会漏掉这一笔",IF(ISNA(MATCH($D3809,类别表,0)),"※收支类别不在【基础资料】的清单里",IF(AND($L3809="内部转账",$M3809=""),"△内部转账要在「对方账户」写上另一头",IF(AND($L3809="内部转账",$M3809=$C3809),"※对方账户跟本账户是同一个",IF(AND($L3809&lt;&gt;"内部转账",$M3809&lt;&gt;""),"△填了对方账户，但类别不是内部转账",IF($H3809&lt;0,"△这一笔之后该账户余额成负数了，核一下",""))))))))))))</f>
        <v/>
      </c>
    </row>
    <row r="3810">
      <c r="A3810" s="17">
        <f>IF($C3810="","",COUNTA($C$5:$C3810))</f>
        <v/>
      </c>
      <c r="B3810" s="20" t="n"/>
      <c r="C3810" s="18" t="n"/>
      <c r="D3810" s="18" t="n"/>
      <c r="E3810" s="26" t="n"/>
      <c r="F3810" s="19" t="n"/>
      <c r="G3810" s="19" t="n"/>
      <c r="H3810" s="27">
        <f>IF($C3810="","",ROUND(SUMIF(账户表,$C3810,账户期初)+SUMIFS($F$5:F3810,$C$5:C3810,$C3810)-SUMIFS($G$5:G3810,$C$5:C3810,$C3810),2))</f>
        <v/>
      </c>
      <c r="I3810" s="18" t="n"/>
      <c r="J3810" s="18" t="n"/>
      <c r="K3810" s="28">
        <f>IF($B3810="","",--TEXT($B3810,"yyyymm"))</f>
        <v/>
      </c>
      <c r="L3810" s="29">
        <f>IF($D3810="","",IFERROR(INDEX(类别属性,MATCH($D3810,类别表,0)),""))</f>
        <v/>
      </c>
      <c r="M3810" s="18" t="n"/>
      <c r="N3810" s="18" t="n"/>
      <c r="O3810" s="26" t="n"/>
      <c r="P3810" s="21">
        <f>IF($C3810="","",IF(ISNA(MATCH($C3810,账户表,0)),"※这个账户不在【基础资料】的账户档案里",IF($B3810="","※没填日期，这一笔不会进任何月份的报表",IF(AND($F3810&lt;&gt;"",$G3810&lt;&gt;""),"※收入和支出不能同时填",IF(AND(N($F3810)=0,N($G3810)=0),"※收入和支出都没填",IF(OR(N($F3810)&lt;0,N($G3810)&lt;0),"※金额不能填负数，方向反了就换一列填",IF($D3810="","※没填收支类别，分类报表会漏掉这一笔",IF(ISNA(MATCH($D3810,类别表,0)),"※收支类别不在【基础资料】的清单里",IF(AND($L3810="内部转账",$M3810=""),"△内部转账要在「对方账户」写上另一头",IF(AND($L3810="内部转账",$M3810=$C3810),"※对方账户跟本账户是同一个",IF(AND($L3810&lt;&gt;"内部转账",$M3810&lt;&gt;""),"△填了对方账户，但类别不是内部转账",IF($H3810&lt;0,"△这一笔之后该账户余额成负数了，核一下",""))))))))))))</f>
        <v/>
      </c>
    </row>
    <row r="3811">
      <c r="A3811" s="17">
        <f>IF($C3811="","",COUNTA($C$5:$C3811))</f>
        <v/>
      </c>
      <c r="B3811" s="20" t="n"/>
      <c r="C3811" s="18" t="n"/>
      <c r="D3811" s="18" t="n"/>
      <c r="E3811" s="26" t="n"/>
      <c r="F3811" s="19" t="n"/>
      <c r="G3811" s="19" t="n"/>
      <c r="H3811" s="27">
        <f>IF($C3811="","",ROUND(SUMIF(账户表,$C3811,账户期初)+SUMIFS($F$5:F3811,$C$5:C3811,$C3811)-SUMIFS($G$5:G3811,$C$5:C3811,$C3811),2))</f>
        <v/>
      </c>
      <c r="I3811" s="18" t="n"/>
      <c r="J3811" s="18" t="n"/>
      <c r="K3811" s="28">
        <f>IF($B3811="","",--TEXT($B3811,"yyyymm"))</f>
        <v/>
      </c>
      <c r="L3811" s="29">
        <f>IF($D3811="","",IFERROR(INDEX(类别属性,MATCH($D3811,类别表,0)),""))</f>
        <v/>
      </c>
      <c r="M3811" s="18" t="n"/>
      <c r="N3811" s="18" t="n"/>
      <c r="O3811" s="26" t="n"/>
      <c r="P3811" s="21">
        <f>IF($C3811="","",IF(ISNA(MATCH($C3811,账户表,0)),"※这个账户不在【基础资料】的账户档案里",IF($B3811="","※没填日期，这一笔不会进任何月份的报表",IF(AND($F3811&lt;&gt;"",$G3811&lt;&gt;""),"※收入和支出不能同时填",IF(AND(N($F3811)=0,N($G3811)=0),"※收入和支出都没填",IF(OR(N($F3811)&lt;0,N($G3811)&lt;0),"※金额不能填负数，方向反了就换一列填",IF($D3811="","※没填收支类别，分类报表会漏掉这一笔",IF(ISNA(MATCH($D3811,类别表,0)),"※收支类别不在【基础资料】的清单里",IF(AND($L3811="内部转账",$M3811=""),"△内部转账要在「对方账户」写上另一头",IF(AND($L3811="内部转账",$M3811=$C3811),"※对方账户跟本账户是同一个",IF(AND($L3811&lt;&gt;"内部转账",$M3811&lt;&gt;""),"△填了对方账户，但类别不是内部转账",IF($H3811&lt;0,"△这一笔之后该账户余额成负数了，核一下",""))))))))))))</f>
        <v/>
      </c>
    </row>
    <row r="3812">
      <c r="A3812" s="17">
        <f>IF($C3812="","",COUNTA($C$5:$C3812))</f>
        <v/>
      </c>
      <c r="B3812" s="20" t="n"/>
      <c r="C3812" s="18" t="n"/>
      <c r="D3812" s="18" t="n"/>
      <c r="E3812" s="26" t="n"/>
      <c r="F3812" s="19" t="n"/>
      <c r="G3812" s="19" t="n"/>
      <c r="H3812" s="27">
        <f>IF($C3812="","",ROUND(SUMIF(账户表,$C3812,账户期初)+SUMIFS($F$5:F3812,$C$5:C3812,$C3812)-SUMIFS($G$5:G3812,$C$5:C3812,$C3812),2))</f>
        <v/>
      </c>
      <c r="I3812" s="18" t="n"/>
      <c r="J3812" s="18" t="n"/>
      <c r="K3812" s="28">
        <f>IF($B3812="","",--TEXT($B3812,"yyyymm"))</f>
        <v/>
      </c>
      <c r="L3812" s="29">
        <f>IF($D3812="","",IFERROR(INDEX(类别属性,MATCH($D3812,类别表,0)),""))</f>
        <v/>
      </c>
      <c r="M3812" s="18" t="n"/>
      <c r="N3812" s="18" t="n"/>
      <c r="O3812" s="26" t="n"/>
      <c r="P3812" s="21">
        <f>IF($C3812="","",IF(ISNA(MATCH($C3812,账户表,0)),"※这个账户不在【基础资料】的账户档案里",IF($B3812="","※没填日期，这一笔不会进任何月份的报表",IF(AND($F3812&lt;&gt;"",$G3812&lt;&gt;""),"※收入和支出不能同时填",IF(AND(N($F3812)=0,N($G3812)=0),"※收入和支出都没填",IF(OR(N($F3812)&lt;0,N($G3812)&lt;0),"※金额不能填负数，方向反了就换一列填",IF($D3812="","※没填收支类别，分类报表会漏掉这一笔",IF(ISNA(MATCH($D3812,类别表,0)),"※收支类别不在【基础资料】的清单里",IF(AND($L3812="内部转账",$M3812=""),"△内部转账要在「对方账户」写上另一头",IF(AND($L3812="内部转账",$M3812=$C3812),"※对方账户跟本账户是同一个",IF(AND($L3812&lt;&gt;"内部转账",$M3812&lt;&gt;""),"△填了对方账户，但类别不是内部转账",IF($H3812&lt;0,"△这一笔之后该账户余额成负数了，核一下",""))))))))))))</f>
        <v/>
      </c>
    </row>
    <row r="3813">
      <c r="A3813" s="17">
        <f>IF($C3813="","",COUNTA($C$5:$C3813))</f>
        <v/>
      </c>
      <c r="B3813" s="20" t="n"/>
      <c r="C3813" s="18" t="n"/>
      <c r="D3813" s="18" t="n"/>
      <c r="E3813" s="26" t="n"/>
      <c r="F3813" s="19" t="n"/>
      <c r="G3813" s="19" t="n"/>
      <c r="H3813" s="27">
        <f>IF($C3813="","",ROUND(SUMIF(账户表,$C3813,账户期初)+SUMIFS($F$5:F3813,$C$5:C3813,$C3813)-SUMIFS($G$5:G3813,$C$5:C3813,$C3813),2))</f>
        <v/>
      </c>
      <c r="I3813" s="18" t="n"/>
      <c r="J3813" s="18" t="n"/>
      <c r="K3813" s="28">
        <f>IF($B3813="","",--TEXT($B3813,"yyyymm"))</f>
        <v/>
      </c>
      <c r="L3813" s="29">
        <f>IF($D3813="","",IFERROR(INDEX(类别属性,MATCH($D3813,类别表,0)),""))</f>
        <v/>
      </c>
      <c r="M3813" s="18" t="n"/>
      <c r="N3813" s="18" t="n"/>
      <c r="O3813" s="26" t="n"/>
      <c r="P3813" s="21">
        <f>IF($C3813="","",IF(ISNA(MATCH($C3813,账户表,0)),"※这个账户不在【基础资料】的账户档案里",IF($B3813="","※没填日期，这一笔不会进任何月份的报表",IF(AND($F3813&lt;&gt;"",$G3813&lt;&gt;""),"※收入和支出不能同时填",IF(AND(N($F3813)=0,N($G3813)=0),"※收入和支出都没填",IF(OR(N($F3813)&lt;0,N($G3813)&lt;0),"※金额不能填负数，方向反了就换一列填",IF($D3813="","※没填收支类别，分类报表会漏掉这一笔",IF(ISNA(MATCH($D3813,类别表,0)),"※收支类别不在【基础资料】的清单里",IF(AND($L3813="内部转账",$M3813=""),"△内部转账要在「对方账户」写上另一头",IF(AND($L3813="内部转账",$M3813=$C3813),"※对方账户跟本账户是同一个",IF(AND($L3813&lt;&gt;"内部转账",$M3813&lt;&gt;""),"△填了对方账户，但类别不是内部转账",IF($H3813&lt;0,"△这一笔之后该账户余额成负数了，核一下",""))))))))))))</f>
        <v/>
      </c>
    </row>
    <row r="3814">
      <c r="A3814" s="17">
        <f>IF($C3814="","",COUNTA($C$5:$C3814))</f>
        <v/>
      </c>
      <c r="B3814" s="20" t="n"/>
      <c r="C3814" s="18" t="n"/>
      <c r="D3814" s="18" t="n"/>
      <c r="E3814" s="26" t="n"/>
      <c r="F3814" s="19" t="n"/>
      <c r="G3814" s="19" t="n"/>
      <c r="H3814" s="27">
        <f>IF($C3814="","",ROUND(SUMIF(账户表,$C3814,账户期初)+SUMIFS($F$5:F3814,$C$5:C3814,$C3814)-SUMIFS($G$5:G3814,$C$5:C3814,$C3814),2))</f>
        <v/>
      </c>
      <c r="I3814" s="18" t="n"/>
      <c r="J3814" s="18" t="n"/>
      <c r="K3814" s="28">
        <f>IF($B3814="","",--TEXT($B3814,"yyyymm"))</f>
        <v/>
      </c>
      <c r="L3814" s="29">
        <f>IF($D3814="","",IFERROR(INDEX(类别属性,MATCH($D3814,类别表,0)),""))</f>
        <v/>
      </c>
      <c r="M3814" s="18" t="n"/>
      <c r="N3814" s="18" t="n"/>
      <c r="O3814" s="26" t="n"/>
      <c r="P3814" s="21">
        <f>IF($C3814="","",IF(ISNA(MATCH($C3814,账户表,0)),"※这个账户不在【基础资料】的账户档案里",IF($B3814="","※没填日期，这一笔不会进任何月份的报表",IF(AND($F3814&lt;&gt;"",$G3814&lt;&gt;""),"※收入和支出不能同时填",IF(AND(N($F3814)=0,N($G3814)=0),"※收入和支出都没填",IF(OR(N($F3814)&lt;0,N($G3814)&lt;0),"※金额不能填负数，方向反了就换一列填",IF($D3814="","※没填收支类别，分类报表会漏掉这一笔",IF(ISNA(MATCH($D3814,类别表,0)),"※收支类别不在【基础资料】的清单里",IF(AND($L3814="内部转账",$M3814=""),"△内部转账要在「对方账户」写上另一头",IF(AND($L3814="内部转账",$M3814=$C3814),"※对方账户跟本账户是同一个",IF(AND($L3814&lt;&gt;"内部转账",$M3814&lt;&gt;""),"△填了对方账户，但类别不是内部转账",IF($H3814&lt;0,"△这一笔之后该账户余额成负数了，核一下",""))))))))))))</f>
        <v/>
      </c>
    </row>
    <row r="3815">
      <c r="A3815" s="17">
        <f>IF($C3815="","",COUNTA($C$5:$C3815))</f>
        <v/>
      </c>
      <c r="B3815" s="20" t="n"/>
      <c r="C3815" s="18" t="n"/>
      <c r="D3815" s="18" t="n"/>
      <c r="E3815" s="26" t="n"/>
      <c r="F3815" s="19" t="n"/>
      <c r="G3815" s="19" t="n"/>
      <c r="H3815" s="27">
        <f>IF($C3815="","",ROUND(SUMIF(账户表,$C3815,账户期初)+SUMIFS($F$5:F3815,$C$5:C3815,$C3815)-SUMIFS($G$5:G3815,$C$5:C3815,$C3815),2))</f>
        <v/>
      </c>
      <c r="I3815" s="18" t="n"/>
      <c r="J3815" s="18" t="n"/>
      <c r="K3815" s="28">
        <f>IF($B3815="","",--TEXT($B3815,"yyyymm"))</f>
        <v/>
      </c>
      <c r="L3815" s="29">
        <f>IF($D3815="","",IFERROR(INDEX(类别属性,MATCH($D3815,类别表,0)),""))</f>
        <v/>
      </c>
      <c r="M3815" s="18" t="n"/>
      <c r="N3815" s="18" t="n"/>
      <c r="O3815" s="26" t="n"/>
      <c r="P3815" s="21">
        <f>IF($C3815="","",IF(ISNA(MATCH($C3815,账户表,0)),"※这个账户不在【基础资料】的账户档案里",IF($B3815="","※没填日期，这一笔不会进任何月份的报表",IF(AND($F3815&lt;&gt;"",$G3815&lt;&gt;""),"※收入和支出不能同时填",IF(AND(N($F3815)=0,N($G3815)=0),"※收入和支出都没填",IF(OR(N($F3815)&lt;0,N($G3815)&lt;0),"※金额不能填负数，方向反了就换一列填",IF($D3815="","※没填收支类别，分类报表会漏掉这一笔",IF(ISNA(MATCH($D3815,类别表,0)),"※收支类别不在【基础资料】的清单里",IF(AND($L3815="内部转账",$M3815=""),"△内部转账要在「对方账户」写上另一头",IF(AND($L3815="内部转账",$M3815=$C3815),"※对方账户跟本账户是同一个",IF(AND($L3815&lt;&gt;"内部转账",$M3815&lt;&gt;""),"△填了对方账户，但类别不是内部转账",IF($H3815&lt;0,"△这一笔之后该账户余额成负数了，核一下",""))))))))))))</f>
        <v/>
      </c>
    </row>
    <row r="3816">
      <c r="A3816" s="17">
        <f>IF($C3816="","",COUNTA($C$5:$C3816))</f>
        <v/>
      </c>
      <c r="B3816" s="20" t="n"/>
      <c r="C3816" s="18" t="n"/>
      <c r="D3816" s="18" t="n"/>
      <c r="E3816" s="26" t="n"/>
      <c r="F3816" s="19" t="n"/>
      <c r="G3816" s="19" t="n"/>
      <c r="H3816" s="27">
        <f>IF($C3816="","",ROUND(SUMIF(账户表,$C3816,账户期初)+SUMIFS($F$5:F3816,$C$5:C3816,$C3816)-SUMIFS($G$5:G3816,$C$5:C3816,$C3816),2))</f>
        <v/>
      </c>
      <c r="I3816" s="18" t="n"/>
      <c r="J3816" s="18" t="n"/>
      <c r="K3816" s="28">
        <f>IF($B3816="","",--TEXT($B3816,"yyyymm"))</f>
        <v/>
      </c>
      <c r="L3816" s="29">
        <f>IF($D3816="","",IFERROR(INDEX(类别属性,MATCH($D3816,类别表,0)),""))</f>
        <v/>
      </c>
      <c r="M3816" s="18" t="n"/>
      <c r="N3816" s="18" t="n"/>
      <c r="O3816" s="26" t="n"/>
      <c r="P3816" s="21">
        <f>IF($C3816="","",IF(ISNA(MATCH($C3816,账户表,0)),"※这个账户不在【基础资料】的账户档案里",IF($B3816="","※没填日期，这一笔不会进任何月份的报表",IF(AND($F3816&lt;&gt;"",$G3816&lt;&gt;""),"※收入和支出不能同时填",IF(AND(N($F3816)=0,N($G3816)=0),"※收入和支出都没填",IF(OR(N($F3816)&lt;0,N($G3816)&lt;0),"※金额不能填负数，方向反了就换一列填",IF($D3816="","※没填收支类别，分类报表会漏掉这一笔",IF(ISNA(MATCH($D3816,类别表,0)),"※收支类别不在【基础资料】的清单里",IF(AND($L3816="内部转账",$M3816=""),"△内部转账要在「对方账户」写上另一头",IF(AND($L3816="内部转账",$M3816=$C3816),"※对方账户跟本账户是同一个",IF(AND($L3816&lt;&gt;"内部转账",$M3816&lt;&gt;""),"△填了对方账户，但类别不是内部转账",IF($H3816&lt;0,"△这一笔之后该账户余额成负数了，核一下",""))))))))))))</f>
        <v/>
      </c>
    </row>
    <row r="3817">
      <c r="A3817" s="17">
        <f>IF($C3817="","",COUNTA($C$5:$C3817))</f>
        <v/>
      </c>
      <c r="B3817" s="20" t="n"/>
      <c r="C3817" s="18" t="n"/>
      <c r="D3817" s="18" t="n"/>
      <c r="E3817" s="26" t="n"/>
      <c r="F3817" s="19" t="n"/>
      <c r="G3817" s="19" t="n"/>
      <c r="H3817" s="27">
        <f>IF($C3817="","",ROUND(SUMIF(账户表,$C3817,账户期初)+SUMIFS($F$5:F3817,$C$5:C3817,$C3817)-SUMIFS($G$5:G3817,$C$5:C3817,$C3817),2))</f>
        <v/>
      </c>
      <c r="I3817" s="18" t="n"/>
      <c r="J3817" s="18" t="n"/>
      <c r="K3817" s="28">
        <f>IF($B3817="","",--TEXT($B3817,"yyyymm"))</f>
        <v/>
      </c>
      <c r="L3817" s="29">
        <f>IF($D3817="","",IFERROR(INDEX(类别属性,MATCH($D3817,类别表,0)),""))</f>
        <v/>
      </c>
      <c r="M3817" s="18" t="n"/>
      <c r="N3817" s="18" t="n"/>
      <c r="O3817" s="26" t="n"/>
      <c r="P3817" s="21">
        <f>IF($C3817="","",IF(ISNA(MATCH($C3817,账户表,0)),"※这个账户不在【基础资料】的账户档案里",IF($B3817="","※没填日期，这一笔不会进任何月份的报表",IF(AND($F3817&lt;&gt;"",$G3817&lt;&gt;""),"※收入和支出不能同时填",IF(AND(N($F3817)=0,N($G3817)=0),"※收入和支出都没填",IF(OR(N($F3817)&lt;0,N($G3817)&lt;0),"※金额不能填负数，方向反了就换一列填",IF($D3817="","※没填收支类别，分类报表会漏掉这一笔",IF(ISNA(MATCH($D3817,类别表,0)),"※收支类别不在【基础资料】的清单里",IF(AND($L3817="内部转账",$M3817=""),"△内部转账要在「对方账户」写上另一头",IF(AND($L3817="内部转账",$M3817=$C3817),"※对方账户跟本账户是同一个",IF(AND($L3817&lt;&gt;"内部转账",$M3817&lt;&gt;""),"△填了对方账户，但类别不是内部转账",IF($H3817&lt;0,"△这一笔之后该账户余额成负数了，核一下",""))))))))))))</f>
        <v/>
      </c>
    </row>
    <row r="3818">
      <c r="A3818" s="17">
        <f>IF($C3818="","",COUNTA($C$5:$C3818))</f>
        <v/>
      </c>
      <c r="B3818" s="20" t="n"/>
      <c r="C3818" s="18" t="n"/>
      <c r="D3818" s="18" t="n"/>
      <c r="E3818" s="26" t="n"/>
      <c r="F3818" s="19" t="n"/>
      <c r="G3818" s="19" t="n"/>
      <c r="H3818" s="27">
        <f>IF($C3818="","",ROUND(SUMIF(账户表,$C3818,账户期初)+SUMIFS($F$5:F3818,$C$5:C3818,$C3818)-SUMIFS($G$5:G3818,$C$5:C3818,$C3818),2))</f>
        <v/>
      </c>
      <c r="I3818" s="18" t="n"/>
      <c r="J3818" s="18" t="n"/>
      <c r="K3818" s="28">
        <f>IF($B3818="","",--TEXT($B3818,"yyyymm"))</f>
        <v/>
      </c>
      <c r="L3818" s="29">
        <f>IF($D3818="","",IFERROR(INDEX(类别属性,MATCH($D3818,类别表,0)),""))</f>
        <v/>
      </c>
      <c r="M3818" s="18" t="n"/>
      <c r="N3818" s="18" t="n"/>
      <c r="O3818" s="26" t="n"/>
      <c r="P3818" s="21">
        <f>IF($C3818="","",IF(ISNA(MATCH($C3818,账户表,0)),"※这个账户不在【基础资料】的账户档案里",IF($B3818="","※没填日期，这一笔不会进任何月份的报表",IF(AND($F3818&lt;&gt;"",$G3818&lt;&gt;""),"※收入和支出不能同时填",IF(AND(N($F3818)=0,N($G3818)=0),"※收入和支出都没填",IF(OR(N($F3818)&lt;0,N($G3818)&lt;0),"※金额不能填负数，方向反了就换一列填",IF($D3818="","※没填收支类别，分类报表会漏掉这一笔",IF(ISNA(MATCH($D3818,类别表,0)),"※收支类别不在【基础资料】的清单里",IF(AND($L3818="内部转账",$M3818=""),"△内部转账要在「对方账户」写上另一头",IF(AND($L3818="内部转账",$M3818=$C3818),"※对方账户跟本账户是同一个",IF(AND($L3818&lt;&gt;"内部转账",$M3818&lt;&gt;""),"△填了对方账户，但类别不是内部转账",IF($H3818&lt;0,"△这一笔之后该账户余额成负数了，核一下",""))))))))))))</f>
        <v/>
      </c>
    </row>
    <row r="3819">
      <c r="A3819" s="17">
        <f>IF($C3819="","",COUNTA($C$5:$C3819))</f>
        <v/>
      </c>
      <c r="B3819" s="20" t="n"/>
      <c r="C3819" s="18" t="n"/>
      <c r="D3819" s="18" t="n"/>
      <c r="E3819" s="26" t="n"/>
      <c r="F3819" s="19" t="n"/>
      <c r="G3819" s="19" t="n"/>
      <c r="H3819" s="27">
        <f>IF($C3819="","",ROUND(SUMIF(账户表,$C3819,账户期初)+SUMIFS($F$5:F3819,$C$5:C3819,$C3819)-SUMIFS($G$5:G3819,$C$5:C3819,$C3819),2))</f>
        <v/>
      </c>
      <c r="I3819" s="18" t="n"/>
      <c r="J3819" s="18" t="n"/>
      <c r="K3819" s="28">
        <f>IF($B3819="","",--TEXT($B3819,"yyyymm"))</f>
        <v/>
      </c>
      <c r="L3819" s="29">
        <f>IF($D3819="","",IFERROR(INDEX(类别属性,MATCH($D3819,类别表,0)),""))</f>
        <v/>
      </c>
      <c r="M3819" s="18" t="n"/>
      <c r="N3819" s="18" t="n"/>
      <c r="O3819" s="26" t="n"/>
      <c r="P3819" s="21">
        <f>IF($C3819="","",IF(ISNA(MATCH($C3819,账户表,0)),"※这个账户不在【基础资料】的账户档案里",IF($B3819="","※没填日期，这一笔不会进任何月份的报表",IF(AND($F3819&lt;&gt;"",$G3819&lt;&gt;""),"※收入和支出不能同时填",IF(AND(N($F3819)=0,N($G3819)=0),"※收入和支出都没填",IF(OR(N($F3819)&lt;0,N($G3819)&lt;0),"※金额不能填负数，方向反了就换一列填",IF($D3819="","※没填收支类别，分类报表会漏掉这一笔",IF(ISNA(MATCH($D3819,类别表,0)),"※收支类别不在【基础资料】的清单里",IF(AND($L3819="内部转账",$M3819=""),"△内部转账要在「对方账户」写上另一头",IF(AND($L3819="内部转账",$M3819=$C3819),"※对方账户跟本账户是同一个",IF(AND($L3819&lt;&gt;"内部转账",$M3819&lt;&gt;""),"△填了对方账户，但类别不是内部转账",IF($H3819&lt;0,"△这一笔之后该账户余额成负数了，核一下",""))))))))))))</f>
        <v/>
      </c>
    </row>
    <row r="3820">
      <c r="A3820" s="17">
        <f>IF($C3820="","",COUNTA($C$5:$C3820))</f>
        <v/>
      </c>
      <c r="B3820" s="20" t="n"/>
      <c r="C3820" s="18" t="n"/>
      <c r="D3820" s="18" t="n"/>
      <c r="E3820" s="26" t="n"/>
      <c r="F3820" s="19" t="n"/>
      <c r="G3820" s="19" t="n"/>
      <c r="H3820" s="27">
        <f>IF($C3820="","",ROUND(SUMIF(账户表,$C3820,账户期初)+SUMIFS($F$5:F3820,$C$5:C3820,$C3820)-SUMIFS($G$5:G3820,$C$5:C3820,$C3820),2))</f>
        <v/>
      </c>
      <c r="I3820" s="18" t="n"/>
      <c r="J3820" s="18" t="n"/>
      <c r="K3820" s="28">
        <f>IF($B3820="","",--TEXT($B3820,"yyyymm"))</f>
        <v/>
      </c>
      <c r="L3820" s="29">
        <f>IF($D3820="","",IFERROR(INDEX(类别属性,MATCH($D3820,类别表,0)),""))</f>
        <v/>
      </c>
      <c r="M3820" s="18" t="n"/>
      <c r="N3820" s="18" t="n"/>
      <c r="O3820" s="26" t="n"/>
      <c r="P3820" s="21">
        <f>IF($C3820="","",IF(ISNA(MATCH($C3820,账户表,0)),"※这个账户不在【基础资料】的账户档案里",IF($B3820="","※没填日期，这一笔不会进任何月份的报表",IF(AND($F3820&lt;&gt;"",$G3820&lt;&gt;""),"※收入和支出不能同时填",IF(AND(N($F3820)=0,N($G3820)=0),"※收入和支出都没填",IF(OR(N($F3820)&lt;0,N($G3820)&lt;0),"※金额不能填负数，方向反了就换一列填",IF($D3820="","※没填收支类别，分类报表会漏掉这一笔",IF(ISNA(MATCH($D3820,类别表,0)),"※收支类别不在【基础资料】的清单里",IF(AND($L3820="内部转账",$M3820=""),"△内部转账要在「对方账户」写上另一头",IF(AND($L3820="内部转账",$M3820=$C3820),"※对方账户跟本账户是同一个",IF(AND($L3820&lt;&gt;"内部转账",$M3820&lt;&gt;""),"△填了对方账户，但类别不是内部转账",IF($H3820&lt;0,"△这一笔之后该账户余额成负数了，核一下",""))))))))))))</f>
        <v/>
      </c>
    </row>
    <row r="3821">
      <c r="A3821" s="17">
        <f>IF($C3821="","",COUNTA($C$5:$C3821))</f>
        <v/>
      </c>
      <c r="B3821" s="20" t="n"/>
      <c r="C3821" s="18" t="n"/>
      <c r="D3821" s="18" t="n"/>
      <c r="E3821" s="26" t="n"/>
      <c r="F3821" s="19" t="n"/>
      <c r="G3821" s="19" t="n"/>
      <c r="H3821" s="27">
        <f>IF($C3821="","",ROUND(SUMIF(账户表,$C3821,账户期初)+SUMIFS($F$5:F3821,$C$5:C3821,$C3821)-SUMIFS($G$5:G3821,$C$5:C3821,$C3821),2))</f>
        <v/>
      </c>
      <c r="I3821" s="18" t="n"/>
      <c r="J3821" s="18" t="n"/>
      <c r="K3821" s="28">
        <f>IF($B3821="","",--TEXT($B3821,"yyyymm"))</f>
        <v/>
      </c>
      <c r="L3821" s="29">
        <f>IF($D3821="","",IFERROR(INDEX(类别属性,MATCH($D3821,类别表,0)),""))</f>
        <v/>
      </c>
      <c r="M3821" s="18" t="n"/>
      <c r="N3821" s="18" t="n"/>
      <c r="O3821" s="26" t="n"/>
      <c r="P3821" s="21">
        <f>IF($C3821="","",IF(ISNA(MATCH($C3821,账户表,0)),"※这个账户不在【基础资料】的账户档案里",IF($B3821="","※没填日期，这一笔不会进任何月份的报表",IF(AND($F3821&lt;&gt;"",$G3821&lt;&gt;""),"※收入和支出不能同时填",IF(AND(N($F3821)=0,N($G3821)=0),"※收入和支出都没填",IF(OR(N($F3821)&lt;0,N($G3821)&lt;0),"※金额不能填负数，方向反了就换一列填",IF($D3821="","※没填收支类别，分类报表会漏掉这一笔",IF(ISNA(MATCH($D3821,类别表,0)),"※收支类别不在【基础资料】的清单里",IF(AND($L3821="内部转账",$M3821=""),"△内部转账要在「对方账户」写上另一头",IF(AND($L3821="内部转账",$M3821=$C3821),"※对方账户跟本账户是同一个",IF(AND($L3821&lt;&gt;"内部转账",$M3821&lt;&gt;""),"△填了对方账户，但类别不是内部转账",IF($H3821&lt;0,"△这一笔之后该账户余额成负数了，核一下",""))))))))))))</f>
        <v/>
      </c>
    </row>
    <row r="3822">
      <c r="A3822" s="17">
        <f>IF($C3822="","",COUNTA($C$5:$C3822))</f>
        <v/>
      </c>
      <c r="B3822" s="20" t="n"/>
      <c r="C3822" s="18" t="n"/>
      <c r="D3822" s="18" t="n"/>
      <c r="E3822" s="26" t="n"/>
      <c r="F3822" s="19" t="n"/>
      <c r="G3822" s="19" t="n"/>
      <c r="H3822" s="27">
        <f>IF($C3822="","",ROUND(SUMIF(账户表,$C3822,账户期初)+SUMIFS($F$5:F3822,$C$5:C3822,$C3822)-SUMIFS($G$5:G3822,$C$5:C3822,$C3822),2))</f>
        <v/>
      </c>
      <c r="I3822" s="18" t="n"/>
      <c r="J3822" s="18" t="n"/>
      <c r="K3822" s="28">
        <f>IF($B3822="","",--TEXT($B3822,"yyyymm"))</f>
        <v/>
      </c>
      <c r="L3822" s="29">
        <f>IF($D3822="","",IFERROR(INDEX(类别属性,MATCH($D3822,类别表,0)),""))</f>
        <v/>
      </c>
      <c r="M3822" s="18" t="n"/>
      <c r="N3822" s="18" t="n"/>
      <c r="O3822" s="26" t="n"/>
      <c r="P3822" s="21">
        <f>IF($C3822="","",IF(ISNA(MATCH($C3822,账户表,0)),"※这个账户不在【基础资料】的账户档案里",IF($B3822="","※没填日期，这一笔不会进任何月份的报表",IF(AND($F3822&lt;&gt;"",$G3822&lt;&gt;""),"※收入和支出不能同时填",IF(AND(N($F3822)=0,N($G3822)=0),"※收入和支出都没填",IF(OR(N($F3822)&lt;0,N($G3822)&lt;0),"※金额不能填负数，方向反了就换一列填",IF($D3822="","※没填收支类别，分类报表会漏掉这一笔",IF(ISNA(MATCH($D3822,类别表,0)),"※收支类别不在【基础资料】的清单里",IF(AND($L3822="内部转账",$M3822=""),"△内部转账要在「对方账户」写上另一头",IF(AND($L3822="内部转账",$M3822=$C3822),"※对方账户跟本账户是同一个",IF(AND($L3822&lt;&gt;"内部转账",$M3822&lt;&gt;""),"△填了对方账户，但类别不是内部转账",IF($H3822&lt;0,"△这一笔之后该账户余额成负数了，核一下",""))))))))))))</f>
        <v/>
      </c>
    </row>
    <row r="3823">
      <c r="A3823" s="17">
        <f>IF($C3823="","",COUNTA($C$5:$C3823))</f>
        <v/>
      </c>
      <c r="B3823" s="20" t="n"/>
      <c r="C3823" s="18" t="n"/>
      <c r="D3823" s="18" t="n"/>
      <c r="E3823" s="26" t="n"/>
      <c r="F3823" s="19" t="n"/>
      <c r="G3823" s="19" t="n"/>
      <c r="H3823" s="27">
        <f>IF($C3823="","",ROUND(SUMIF(账户表,$C3823,账户期初)+SUMIFS($F$5:F3823,$C$5:C3823,$C3823)-SUMIFS($G$5:G3823,$C$5:C3823,$C3823),2))</f>
        <v/>
      </c>
      <c r="I3823" s="18" t="n"/>
      <c r="J3823" s="18" t="n"/>
      <c r="K3823" s="28">
        <f>IF($B3823="","",--TEXT($B3823,"yyyymm"))</f>
        <v/>
      </c>
      <c r="L3823" s="29">
        <f>IF($D3823="","",IFERROR(INDEX(类别属性,MATCH($D3823,类别表,0)),""))</f>
        <v/>
      </c>
      <c r="M3823" s="18" t="n"/>
      <c r="N3823" s="18" t="n"/>
      <c r="O3823" s="26" t="n"/>
      <c r="P3823" s="21">
        <f>IF($C3823="","",IF(ISNA(MATCH($C3823,账户表,0)),"※这个账户不在【基础资料】的账户档案里",IF($B3823="","※没填日期，这一笔不会进任何月份的报表",IF(AND($F3823&lt;&gt;"",$G3823&lt;&gt;""),"※收入和支出不能同时填",IF(AND(N($F3823)=0,N($G3823)=0),"※收入和支出都没填",IF(OR(N($F3823)&lt;0,N($G3823)&lt;0),"※金额不能填负数，方向反了就换一列填",IF($D3823="","※没填收支类别，分类报表会漏掉这一笔",IF(ISNA(MATCH($D3823,类别表,0)),"※收支类别不在【基础资料】的清单里",IF(AND($L3823="内部转账",$M3823=""),"△内部转账要在「对方账户」写上另一头",IF(AND($L3823="内部转账",$M3823=$C3823),"※对方账户跟本账户是同一个",IF(AND($L3823&lt;&gt;"内部转账",$M3823&lt;&gt;""),"△填了对方账户，但类别不是内部转账",IF($H3823&lt;0,"△这一笔之后该账户余额成负数了，核一下",""))))))))))))</f>
        <v/>
      </c>
    </row>
    <row r="3824">
      <c r="A3824" s="17">
        <f>IF($C3824="","",COUNTA($C$5:$C3824))</f>
        <v/>
      </c>
      <c r="B3824" s="20" t="n"/>
      <c r="C3824" s="18" t="n"/>
      <c r="D3824" s="18" t="n"/>
      <c r="E3824" s="26" t="n"/>
      <c r="F3824" s="19" t="n"/>
      <c r="G3824" s="19" t="n"/>
      <c r="H3824" s="27">
        <f>IF($C3824="","",ROUND(SUMIF(账户表,$C3824,账户期初)+SUMIFS($F$5:F3824,$C$5:C3824,$C3824)-SUMIFS($G$5:G3824,$C$5:C3824,$C3824),2))</f>
        <v/>
      </c>
      <c r="I3824" s="18" t="n"/>
      <c r="J3824" s="18" t="n"/>
      <c r="K3824" s="28">
        <f>IF($B3824="","",--TEXT($B3824,"yyyymm"))</f>
        <v/>
      </c>
      <c r="L3824" s="29">
        <f>IF($D3824="","",IFERROR(INDEX(类别属性,MATCH($D3824,类别表,0)),""))</f>
        <v/>
      </c>
      <c r="M3824" s="18" t="n"/>
      <c r="N3824" s="18" t="n"/>
      <c r="O3824" s="26" t="n"/>
      <c r="P3824" s="21">
        <f>IF($C3824="","",IF(ISNA(MATCH($C3824,账户表,0)),"※这个账户不在【基础资料】的账户档案里",IF($B3824="","※没填日期，这一笔不会进任何月份的报表",IF(AND($F3824&lt;&gt;"",$G3824&lt;&gt;""),"※收入和支出不能同时填",IF(AND(N($F3824)=0,N($G3824)=0),"※收入和支出都没填",IF(OR(N($F3824)&lt;0,N($G3824)&lt;0),"※金额不能填负数，方向反了就换一列填",IF($D3824="","※没填收支类别，分类报表会漏掉这一笔",IF(ISNA(MATCH($D3824,类别表,0)),"※收支类别不在【基础资料】的清单里",IF(AND($L3824="内部转账",$M3824=""),"△内部转账要在「对方账户」写上另一头",IF(AND($L3824="内部转账",$M3824=$C3824),"※对方账户跟本账户是同一个",IF(AND($L3824&lt;&gt;"内部转账",$M3824&lt;&gt;""),"△填了对方账户，但类别不是内部转账",IF($H3824&lt;0,"△这一笔之后该账户余额成负数了，核一下",""))))))))))))</f>
        <v/>
      </c>
    </row>
    <row r="3825">
      <c r="A3825" s="17">
        <f>IF($C3825="","",COUNTA($C$5:$C3825))</f>
        <v/>
      </c>
      <c r="B3825" s="20" t="n"/>
      <c r="C3825" s="18" t="n"/>
      <c r="D3825" s="18" t="n"/>
      <c r="E3825" s="26" t="n"/>
      <c r="F3825" s="19" t="n"/>
      <c r="G3825" s="19" t="n"/>
      <c r="H3825" s="27">
        <f>IF($C3825="","",ROUND(SUMIF(账户表,$C3825,账户期初)+SUMIFS($F$5:F3825,$C$5:C3825,$C3825)-SUMIFS($G$5:G3825,$C$5:C3825,$C3825),2))</f>
        <v/>
      </c>
      <c r="I3825" s="18" t="n"/>
      <c r="J3825" s="18" t="n"/>
      <c r="K3825" s="28">
        <f>IF($B3825="","",--TEXT($B3825,"yyyymm"))</f>
        <v/>
      </c>
      <c r="L3825" s="29">
        <f>IF($D3825="","",IFERROR(INDEX(类别属性,MATCH($D3825,类别表,0)),""))</f>
        <v/>
      </c>
      <c r="M3825" s="18" t="n"/>
      <c r="N3825" s="18" t="n"/>
      <c r="O3825" s="26" t="n"/>
      <c r="P3825" s="21">
        <f>IF($C3825="","",IF(ISNA(MATCH($C3825,账户表,0)),"※这个账户不在【基础资料】的账户档案里",IF($B3825="","※没填日期，这一笔不会进任何月份的报表",IF(AND($F3825&lt;&gt;"",$G3825&lt;&gt;""),"※收入和支出不能同时填",IF(AND(N($F3825)=0,N($G3825)=0),"※收入和支出都没填",IF(OR(N($F3825)&lt;0,N($G3825)&lt;0),"※金额不能填负数，方向反了就换一列填",IF($D3825="","※没填收支类别，分类报表会漏掉这一笔",IF(ISNA(MATCH($D3825,类别表,0)),"※收支类别不在【基础资料】的清单里",IF(AND($L3825="内部转账",$M3825=""),"△内部转账要在「对方账户」写上另一头",IF(AND($L3825="内部转账",$M3825=$C3825),"※对方账户跟本账户是同一个",IF(AND($L3825&lt;&gt;"内部转账",$M3825&lt;&gt;""),"△填了对方账户，但类别不是内部转账",IF($H3825&lt;0,"△这一笔之后该账户余额成负数了，核一下",""))))))))))))</f>
        <v/>
      </c>
    </row>
    <row r="3826">
      <c r="A3826" s="17">
        <f>IF($C3826="","",COUNTA($C$5:$C3826))</f>
        <v/>
      </c>
      <c r="B3826" s="20" t="n"/>
      <c r="C3826" s="18" t="n"/>
      <c r="D3826" s="18" t="n"/>
      <c r="E3826" s="26" t="n"/>
      <c r="F3826" s="19" t="n"/>
      <c r="G3826" s="19" t="n"/>
      <c r="H3826" s="27">
        <f>IF($C3826="","",ROUND(SUMIF(账户表,$C3826,账户期初)+SUMIFS($F$5:F3826,$C$5:C3826,$C3826)-SUMIFS($G$5:G3826,$C$5:C3826,$C3826),2))</f>
        <v/>
      </c>
      <c r="I3826" s="18" t="n"/>
      <c r="J3826" s="18" t="n"/>
      <c r="K3826" s="28">
        <f>IF($B3826="","",--TEXT($B3826,"yyyymm"))</f>
        <v/>
      </c>
      <c r="L3826" s="29">
        <f>IF($D3826="","",IFERROR(INDEX(类别属性,MATCH($D3826,类别表,0)),""))</f>
        <v/>
      </c>
      <c r="M3826" s="18" t="n"/>
      <c r="N3826" s="18" t="n"/>
      <c r="O3826" s="26" t="n"/>
      <c r="P3826" s="21">
        <f>IF($C3826="","",IF(ISNA(MATCH($C3826,账户表,0)),"※这个账户不在【基础资料】的账户档案里",IF($B3826="","※没填日期，这一笔不会进任何月份的报表",IF(AND($F3826&lt;&gt;"",$G3826&lt;&gt;""),"※收入和支出不能同时填",IF(AND(N($F3826)=0,N($G3826)=0),"※收入和支出都没填",IF(OR(N($F3826)&lt;0,N($G3826)&lt;0),"※金额不能填负数，方向反了就换一列填",IF($D3826="","※没填收支类别，分类报表会漏掉这一笔",IF(ISNA(MATCH($D3826,类别表,0)),"※收支类别不在【基础资料】的清单里",IF(AND($L3826="内部转账",$M3826=""),"△内部转账要在「对方账户」写上另一头",IF(AND($L3826="内部转账",$M3826=$C3826),"※对方账户跟本账户是同一个",IF(AND($L3826&lt;&gt;"内部转账",$M3826&lt;&gt;""),"△填了对方账户，但类别不是内部转账",IF($H3826&lt;0,"△这一笔之后该账户余额成负数了，核一下",""))))))))))))</f>
        <v/>
      </c>
    </row>
    <row r="3827">
      <c r="A3827" s="17">
        <f>IF($C3827="","",COUNTA($C$5:$C3827))</f>
        <v/>
      </c>
      <c r="B3827" s="20" t="n"/>
      <c r="C3827" s="18" t="n"/>
      <c r="D3827" s="18" t="n"/>
      <c r="E3827" s="26" t="n"/>
      <c r="F3827" s="19" t="n"/>
      <c r="G3827" s="19" t="n"/>
      <c r="H3827" s="27">
        <f>IF($C3827="","",ROUND(SUMIF(账户表,$C3827,账户期初)+SUMIFS($F$5:F3827,$C$5:C3827,$C3827)-SUMIFS($G$5:G3827,$C$5:C3827,$C3827),2))</f>
        <v/>
      </c>
      <c r="I3827" s="18" t="n"/>
      <c r="J3827" s="18" t="n"/>
      <c r="K3827" s="28">
        <f>IF($B3827="","",--TEXT($B3827,"yyyymm"))</f>
        <v/>
      </c>
      <c r="L3827" s="29">
        <f>IF($D3827="","",IFERROR(INDEX(类别属性,MATCH($D3827,类别表,0)),""))</f>
        <v/>
      </c>
      <c r="M3827" s="18" t="n"/>
      <c r="N3827" s="18" t="n"/>
      <c r="O3827" s="26" t="n"/>
      <c r="P3827" s="21">
        <f>IF($C3827="","",IF(ISNA(MATCH($C3827,账户表,0)),"※这个账户不在【基础资料】的账户档案里",IF($B3827="","※没填日期，这一笔不会进任何月份的报表",IF(AND($F3827&lt;&gt;"",$G3827&lt;&gt;""),"※收入和支出不能同时填",IF(AND(N($F3827)=0,N($G3827)=0),"※收入和支出都没填",IF(OR(N($F3827)&lt;0,N($G3827)&lt;0),"※金额不能填负数，方向反了就换一列填",IF($D3827="","※没填收支类别，分类报表会漏掉这一笔",IF(ISNA(MATCH($D3827,类别表,0)),"※收支类别不在【基础资料】的清单里",IF(AND($L3827="内部转账",$M3827=""),"△内部转账要在「对方账户」写上另一头",IF(AND($L3827="内部转账",$M3827=$C3827),"※对方账户跟本账户是同一个",IF(AND($L3827&lt;&gt;"内部转账",$M3827&lt;&gt;""),"△填了对方账户，但类别不是内部转账",IF($H3827&lt;0,"△这一笔之后该账户余额成负数了，核一下",""))))))))))))</f>
        <v/>
      </c>
    </row>
    <row r="3828">
      <c r="A3828" s="17">
        <f>IF($C3828="","",COUNTA($C$5:$C3828))</f>
        <v/>
      </c>
      <c r="B3828" s="20" t="n"/>
      <c r="C3828" s="18" t="n"/>
      <c r="D3828" s="18" t="n"/>
      <c r="E3828" s="26" t="n"/>
      <c r="F3828" s="19" t="n"/>
      <c r="G3828" s="19" t="n"/>
      <c r="H3828" s="27">
        <f>IF($C3828="","",ROUND(SUMIF(账户表,$C3828,账户期初)+SUMIFS($F$5:F3828,$C$5:C3828,$C3828)-SUMIFS($G$5:G3828,$C$5:C3828,$C3828),2))</f>
        <v/>
      </c>
      <c r="I3828" s="18" t="n"/>
      <c r="J3828" s="18" t="n"/>
      <c r="K3828" s="28">
        <f>IF($B3828="","",--TEXT($B3828,"yyyymm"))</f>
        <v/>
      </c>
      <c r="L3828" s="29">
        <f>IF($D3828="","",IFERROR(INDEX(类别属性,MATCH($D3828,类别表,0)),""))</f>
        <v/>
      </c>
      <c r="M3828" s="18" t="n"/>
      <c r="N3828" s="18" t="n"/>
      <c r="O3828" s="26" t="n"/>
      <c r="P3828" s="21">
        <f>IF($C3828="","",IF(ISNA(MATCH($C3828,账户表,0)),"※这个账户不在【基础资料】的账户档案里",IF($B3828="","※没填日期，这一笔不会进任何月份的报表",IF(AND($F3828&lt;&gt;"",$G3828&lt;&gt;""),"※收入和支出不能同时填",IF(AND(N($F3828)=0,N($G3828)=0),"※收入和支出都没填",IF(OR(N($F3828)&lt;0,N($G3828)&lt;0),"※金额不能填负数，方向反了就换一列填",IF($D3828="","※没填收支类别，分类报表会漏掉这一笔",IF(ISNA(MATCH($D3828,类别表,0)),"※收支类别不在【基础资料】的清单里",IF(AND($L3828="内部转账",$M3828=""),"△内部转账要在「对方账户」写上另一头",IF(AND($L3828="内部转账",$M3828=$C3828),"※对方账户跟本账户是同一个",IF(AND($L3828&lt;&gt;"内部转账",$M3828&lt;&gt;""),"△填了对方账户，但类别不是内部转账",IF($H3828&lt;0,"△这一笔之后该账户余额成负数了，核一下",""))))))))))))</f>
        <v/>
      </c>
    </row>
    <row r="3829">
      <c r="A3829" s="17">
        <f>IF($C3829="","",COUNTA($C$5:$C3829))</f>
        <v/>
      </c>
      <c r="B3829" s="20" t="n"/>
      <c r="C3829" s="18" t="n"/>
      <c r="D3829" s="18" t="n"/>
      <c r="E3829" s="26" t="n"/>
      <c r="F3829" s="19" t="n"/>
      <c r="G3829" s="19" t="n"/>
      <c r="H3829" s="27">
        <f>IF($C3829="","",ROUND(SUMIF(账户表,$C3829,账户期初)+SUMIFS($F$5:F3829,$C$5:C3829,$C3829)-SUMIFS($G$5:G3829,$C$5:C3829,$C3829),2))</f>
        <v/>
      </c>
      <c r="I3829" s="18" t="n"/>
      <c r="J3829" s="18" t="n"/>
      <c r="K3829" s="28">
        <f>IF($B3829="","",--TEXT($B3829,"yyyymm"))</f>
        <v/>
      </c>
      <c r="L3829" s="29">
        <f>IF($D3829="","",IFERROR(INDEX(类别属性,MATCH($D3829,类别表,0)),""))</f>
        <v/>
      </c>
      <c r="M3829" s="18" t="n"/>
      <c r="N3829" s="18" t="n"/>
      <c r="O3829" s="26" t="n"/>
      <c r="P3829" s="21">
        <f>IF($C3829="","",IF(ISNA(MATCH($C3829,账户表,0)),"※这个账户不在【基础资料】的账户档案里",IF($B3829="","※没填日期，这一笔不会进任何月份的报表",IF(AND($F3829&lt;&gt;"",$G3829&lt;&gt;""),"※收入和支出不能同时填",IF(AND(N($F3829)=0,N($G3829)=0),"※收入和支出都没填",IF(OR(N($F3829)&lt;0,N($G3829)&lt;0),"※金额不能填负数，方向反了就换一列填",IF($D3829="","※没填收支类别，分类报表会漏掉这一笔",IF(ISNA(MATCH($D3829,类别表,0)),"※收支类别不在【基础资料】的清单里",IF(AND($L3829="内部转账",$M3829=""),"△内部转账要在「对方账户」写上另一头",IF(AND($L3829="内部转账",$M3829=$C3829),"※对方账户跟本账户是同一个",IF(AND($L3829&lt;&gt;"内部转账",$M3829&lt;&gt;""),"△填了对方账户，但类别不是内部转账",IF($H3829&lt;0,"△这一笔之后该账户余额成负数了，核一下",""))))))))))))</f>
        <v/>
      </c>
    </row>
    <row r="3830">
      <c r="A3830" s="17">
        <f>IF($C3830="","",COUNTA($C$5:$C3830))</f>
        <v/>
      </c>
      <c r="B3830" s="20" t="n"/>
      <c r="C3830" s="18" t="n"/>
      <c r="D3830" s="18" t="n"/>
      <c r="E3830" s="26" t="n"/>
      <c r="F3830" s="19" t="n"/>
      <c r="G3830" s="19" t="n"/>
      <c r="H3830" s="27">
        <f>IF($C3830="","",ROUND(SUMIF(账户表,$C3830,账户期初)+SUMIFS($F$5:F3830,$C$5:C3830,$C3830)-SUMIFS($G$5:G3830,$C$5:C3830,$C3830),2))</f>
        <v/>
      </c>
      <c r="I3830" s="18" t="n"/>
      <c r="J3830" s="18" t="n"/>
      <c r="K3830" s="28">
        <f>IF($B3830="","",--TEXT($B3830,"yyyymm"))</f>
        <v/>
      </c>
      <c r="L3830" s="29">
        <f>IF($D3830="","",IFERROR(INDEX(类别属性,MATCH($D3830,类别表,0)),""))</f>
        <v/>
      </c>
      <c r="M3830" s="18" t="n"/>
      <c r="N3830" s="18" t="n"/>
      <c r="O3830" s="26" t="n"/>
      <c r="P3830" s="21">
        <f>IF($C3830="","",IF(ISNA(MATCH($C3830,账户表,0)),"※这个账户不在【基础资料】的账户档案里",IF($B3830="","※没填日期，这一笔不会进任何月份的报表",IF(AND($F3830&lt;&gt;"",$G3830&lt;&gt;""),"※收入和支出不能同时填",IF(AND(N($F3830)=0,N($G3830)=0),"※收入和支出都没填",IF(OR(N($F3830)&lt;0,N($G3830)&lt;0),"※金额不能填负数，方向反了就换一列填",IF($D3830="","※没填收支类别，分类报表会漏掉这一笔",IF(ISNA(MATCH($D3830,类别表,0)),"※收支类别不在【基础资料】的清单里",IF(AND($L3830="内部转账",$M3830=""),"△内部转账要在「对方账户」写上另一头",IF(AND($L3830="内部转账",$M3830=$C3830),"※对方账户跟本账户是同一个",IF(AND($L3830&lt;&gt;"内部转账",$M3830&lt;&gt;""),"△填了对方账户，但类别不是内部转账",IF($H3830&lt;0,"△这一笔之后该账户余额成负数了，核一下",""))))))))))))</f>
        <v/>
      </c>
    </row>
    <row r="3831">
      <c r="A3831" s="17">
        <f>IF($C3831="","",COUNTA($C$5:$C3831))</f>
        <v/>
      </c>
      <c r="B3831" s="20" t="n"/>
      <c r="C3831" s="18" t="n"/>
      <c r="D3831" s="18" t="n"/>
      <c r="E3831" s="26" t="n"/>
      <c r="F3831" s="19" t="n"/>
      <c r="G3831" s="19" t="n"/>
      <c r="H3831" s="27">
        <f>IF($C3831="","",ROUND(SUMIF(账户表,$C3831,账户期初)+SUMIFS($F$5:F3831,$C$5:C3831,$C3831)-SUMIFS($G$5:G3831,$C$5:C3831,$C3831),2))</f>
        <v/>
      </c>
      <c r="I3831" s="18" t="n"/>
      <c r="J3831" s="18" t="n"/>
      <c r="K3831" s="28">
        <f>IF($B3831="","",--TEXT($B3831,"yyyymm"))</f>
        <v/>
      </c>
      <c r="L3831" s="29">
        <f>IF($D3831="","",IFERROR(INDEX(类别属性,MATCH($D3831,类别表,0)),""))</f>
        <v/>
      </c>
      <c r="M3831" s="18" t="n"/>
      <c r="N3831" s="18" t="n"/>
      <c r="O3831" s="26" t="n"/>
      <c r="P3831" s="21">
        <f>IF($C3831="","",IF(ISNA(MATCH($C3831,账户表,0)),"※这个账户不在【基础资料】的账户档案里",IF($B3831="","※没填日期，这一笔不会进任何月份的报表",IF(AND($F3831&lt;&gt;"",$G3831&lt;&gt;""),"※收入和支出不能同时填",IF(AND(N($F3831)=0,N($G3831)=0),"※收入和支出都没填",IF(OR(N($F3831)&lt;0,N($G3831)&lt;0),"※金额不能填负数，方向反了就换一列填",IF($D3831="","※没填收支类别，分类报表会漏掉这一笔",IF(ISNA(MATCH($D3831,类别表,0)),"※收支类别不在【基础资料】的清单里",IF(AND($L3831="内部转账",$M3831=""),"△内部转账要在「对方账户」写上另一头",IF(AND($L3831="内部转账",$M3831=$C3831),"※对方账户跟本账户是同一个",IF(AND($L3831&lt;&gt;"内部转账",$M3831&lt;&gt;""),"△填了对方账户，但类别不是内部转账",IF($H3831&lt;0,"△这一笔之后该账户余额成负数了，核一下",""))))))))))))</f>
        <v/>
      </c>
    </row>
    <row r="3832">
      <c r="A3832" s="17">
        <f>IF($C3832="","",COUNTA($C$5:$C3832))</f>
        <v/>
      </c>
      <c r="B3832" s="20" t="n"/>
      <c r="C3832" s="18" t="n"/>
      <c r="D3832" s="18" t="n"/>
      <c r="E3832" s="26" t="n"/>
      <c r="F3832" s="19" t="n"/>
      <c r="G3832" s="19" t="n"/>
      <c r="H3832" s="27">
        <f>IF($C3832="","",ROUND(SUMIF(账户表,$C3832,账户期初)+SUMIFS($F$5:F3832,$C$5:C3832,$C3832)-SUMIFS($G$5:G3832,$C$5:C3832,$C3832),2))</f>
        <v/>
      </c>
      <c r="I3832" s="18" t="n"/>
      <c r="J3832" s="18" t="n"/>
      <c r="K3832" s="28">
        <f>IF($B3832="","",--TEXT($B3832,"yyyymm"))</f>
        <v/>
      </c>
      <c r="L3832" s="29">
        <f>IF($D3832="","",IFERROR(INDEX(类别属性,MATCH($D3832,类别表,0)),""))</f>
        <v/>
      </c>
      <c r="M3832" s="18" t="n"/>
      <c r="N3832" s="18" t="n"/>
      <c r="O3832" s="26" t="n"/>
      <c r="P3832" s="21">
        <f>IF($C3832="","",IF(ISNA(MATCH($C3832,账户表,0)),"※这个账户不在【基础资料】的账户档案里",IF($B3832="","※没填日期，这一笔不会进任何月份的报表",IF(AND($F3832&lt;&gt;"",$G3832&lt;&gt;""),"※收入和支出不能同时填",IF(AND(N($F3832)=0,N($G3832)=0),"※收入和支出都没填",IF(OR(N($F3832)&lt;0,N($G3832)&lt;0),"※金额不能填负数，方向反了就换一列填",IF($D3832="","※没填收支类别，分类报表会漏掉这一笔",IF(ISNA(MATCH($D3832,类别表,0)),"※收支类别不在【基础资料】的清单里",IF(AND($L3832="内部转账",$M3832=""),"△内部转账要在「对方账户」写上另一头",IF(AND($L3832="内部转账",$M3832=$C3832),"※对方账户跟本账户是同一个",IF(AND($L3832&lt;&gt;"内部转账",$M3832&lt;&gt;""),"△填了对方账户，但类别不是内部转账",IF($H3832&lt;0,"△这一笔之后该账户余额成负数了，核一下",""))))))))))))</f>
        <v/>
      </c>
    </row>
    <row r="3833">
      <c r="A3833" s="17">
        <f>IF($C3833="","",COUNTA($C$5:$C3833))</f>
        <v/>
      </c>
      <c r="B3833" s="20" t="n"/>
      <c r="C3833" s="18" t="n"/>
      <c r="D3833" s="18" t="n"/>
      <c r="E3833" s="26" t="n"/>
      <c r="F3833" s="19" t="n"/>
      <c r="G3833" s="19" t="n"/>
      <c r="H3833" s="27">
        <f>IF($C3833="","",ROUND(SUMIF(账户表,$C3833,账户期初)+SUMIFS($F$5:F3833,$C$5:C3833,$C3833)-SUMIFS($G$5:G3833,$C$5:C3833,$C3833),2))</f>
        <v/>
      </c>
      <c r="I3833" s="18" t="n"/>
      <c r="J3833" s="18" t="n"/>
      <c r="K3833" s="28">
        <f>IF($B3833="","",--TEXT($B3833,"yyyymm"))</f>
        <v/>
      </c>
      <c r="L3833" s="29">
        <f>IF($D3833="","",IFERROR(INDEX(类别属性,MATCH($D3833,类别表,0)),""))</f>
        <v/>
      </c>
      <c r="M3833" s="18" t="n"/>
      <c r="N3833" s="18" t="n"/>
      <c r="O3833" s="26" t="n"/>
      <c r="P3833" s="21">
        <f>IF($C3833="","",IF(ISNA(MATCH($C3833,账户表,0)),"※这个账户不在【基础资料】的账户档案里",IF($B3833="","※没填日期，这一笔不会进任何月份的报表",IF(AND($F3833&lt;&gt;"",$G3833&lt;&gt;""),"※收入和支出不能同时填",IF(AND(N($F3833)=0,N($G3833)=0),"※收入和支出都没填",IF(OR(N($F3833)&lt;0,N($G3833)&lt;0),"※金额不能填负数，方向反了就换一列填",IF($D3833="","※没填收支类别，分类报表会漏掉这一笔",IF(ISNA(MATCH($D3833,类别表,0)),"※收支类别不在【基础资料】的清单里",IF(AND($L3833="内部转账",$M3833=""),"△内部转账要在「对方账户」写上另一头",IF(AND($L3833="内部转账",$M3833=$C3833),"※对方账户跟本账户是同一个",IF(AND($L3833&lt;&gt;"内部转账",$M3833&lt;&gt;""),"△填了对方账户，但类别不是内部转账",IF($H3833&lt;0,"△这一笔之后该账户余额成负数了，核一下",""))))))))))))</f>
        <v/>
      </c>
    </row>
    <row r="3834">
      <c r="A3834" s="17">
        <f>IF($C3834="","",COUNTA($C$5:$C3834))</f>
        <v/>
      </c>
      <c r="B3834" s="20" t="n"/>
      <c r="C3834" s="18" t="n"/>
      <c r="D3834" s="18" t="n"/>
      <c r="E3834" s="26" t="n"/>
      <c r="F3834" s="19" t="n"/>
      <c r="G3834" s="19" t="n"/>
      <c r="H3834" s="27">
        <f>IF($C3834="","",ROUND(SUMIF(账户表,$C3834,账户期初)+SUMIFS($F$5:F3834,$C$5:C3834,$C3834)-SUMIFS($G$5:G3834,$C$5:C3834,$C3834),2))</f>
        <v/>
      </c>
      <c r="I3834" s="18" t="n"/>
      <c r="J3834" s="18" t="n"/>
      <c r="K3834" s="28">
        <f>IF($B3834="","",--TEXT($B3834,"yyyymm"))</f>
        <v/>
      </c>
      <c r="L3834" s="29">
        <f>IF($D3834="","",IFERROR(INDEX(类别属性,MATCH($D3834,类别表,0)),""))</f>
        <v/>
      </c>
      <c r="M3834" s="18" t="n"/>
      <c r="N3834" s="18" t="n"/>
      <c r="O3834" s="26" t="n"/>
      <c r="P3834" s="21">
        <f>IF($C3834="","",IF(ISNA(MATCH($C3834,账户表,0)),"※这个账户不在【基础资料】的账户档案里",IF($B3834="","※没填日期，这一笔不会进任何月份的报表",IF(AND($F3834&lt;&gt;"",$G3834&lt;&gt;""),"※收入和支出不能同时填",IF(AND(N($F3834)=0,N($G3834)=0),"※收入和支出都没填",IF(OR(N($F3834)&lt;0,N($G3834)&lt;0),"※金额不能填负数，方向反了就换一列填",IF($D3834="","※没填收支类别，分类报表会漏掉这一笔",IF(ISNA(MATCH($D3834,类别表,0)),"※收支类别不在【基础资料】的清单里",IF(AND($L3834="内部转账",$M3834=""),"△内部转账要在「对方账户」写上另一头",IF(AND($L3834="内部转账",$M3834=$C3834),"※对方账户跟本账户是同一个",IF(AND($L3834&lt;&gt;"内部转账",$M3834&lt;&gt;""),"△填了对方账户，但类别不是内部转账",IF($H3834&lt;0,"△这一笔之后该账户余额成负数了，核一下",""))))))))))))</f>
        <v/>
      </c>
    </row>
    <row r="3835">
      <c r="A3835" s="17">
        <f>IF($C3835="","",COUNTA($C$5:$C3835))</f>
        <v/>
      </c>
      <c r="B3835" s="20" t="n"/>
      <c r="C3835" s="18" t="n"/>
      <c r="D3835" s="18" t="n"/>
      <c r="E3835" s="26" t="n"/>
      <c r="F3835" s="19" t="n"/>
      <c r="G3835" s="19" t="n"/>
      <c r="H3835" s="27">
        <f>IF($C3835="","",ROUND(SUMIF(账户表,$C3835,账户期初)+SUMIFS($F$5:F3835,$C$5:C3835,$C3835)-SUMIFS($G$5:G3835,$C$5:C3835,$C3835),2))</f>
        <v/>
      </c>
      <c r="I3835" s="18" t="n"/>
      <c r="J3835" s="18" t="n"/>
      <c r="K3835" s="28">
        <f>IF($B3835="","",--TEXT($B3835,"yyyymm"))</f>
        <v/>
      </c>
      <c r="L3835" s="29">
        <f>IF($D3835="","",IFERROR(INDEX(类别属性,MATCH($D3835,类别表,0)),""))</f>
        <v/>
      </c>
      <c r="M3835" s="18" t="n"/>
      <c r="N3835" s="18" t="n"/>
      <c r="O3835" s="26" t="n"/>
      <c r="P3835" s="21">
        <f>IF($C3835="","",IF(ISNA(MATCH($C3835,账户表,0)),"※这个账户不在【基础资料】的账户档案里",IF($B3835="","※没填日期，这一笔不会进任何月份的报表",IF(AND($F3835&lt;&gt;"",$G3835&lt;&gt;""),"※收入和支出不能同时填",IF(AND(N($F3835)=0,N($G3835)=0),"※收入和支出都没填",IF(OR(N($F3835)&lt;0,N($G3835)&lt;0),"※金额不能填负数，方向反了就换一列填",IF($D3835="","※没填收支类别，分类报表会漏掉这一笔",IF(ISNA(MATCH($D3835,类别表,0)),"※收支类别不在【基础资料】的清单里",IF(AND($L3835="内部转账",$M3835=""),"△内部转账要在「对方账户」写上另一头",IF(AND($L3835="内部转账",$M3835=$C3835),"※对方账户跟本账户是同一个",IF(AND($L3835&lt;&gt;"内部转账",$M3835&lt;&gt;""),"△填了对方账户，但类别不是内部转账",IF($H3835&lt;0,"△这一笔之后该账户余额成负数了，核一下",""))))))))))))</f>
        <v/>
      </c>
    </row>
    <row r="3836">
      <c r="A3836" s="17">
        <f>IF($C3836="","",COUNTA($C$5:$C3836))</f>
        <v/>
      </c>
      <c r="B3836" s="20" t="n"/>
      <c r="C3836" s="18" t="n"/>
      <c r="D3836" s="18" t="n"/>
      <c r="E3836" s="26" t="n"/>
      <c r="F3836" s="19" t="n"/>
      <c r="G3836" s="19" t="n"/>
      <c r="H3836" s="27">
        <f>IF($C3836="","",ROUND(SUMIF(账户表,$C3836,账户期初)+SUMIFS($F$5:F3836,$C$5:C3836,$C3836)-SUMIFS($G$5:G3836,$C$5:C3836,$C3836),2))</f>
        <v/>
      </c>
      <c r="I3836" s="18" t="n"/>
      <c r="J3836" s="18" t="n"/>
      <c r="K3836" s="28">
        <f>IF($B3836="","",--TEXT($B3836,"yyyymm"))</f>
        <v/>
      </c>
      <c r="L3836" s="29">
        <f>IF($D3836="","",IFERROR(INDEX(类别属性,MATCH($D3836,类别表,0)),""))</f>
        <v/>
      </c>
      <c r="M3836" s="18" t="n"/>
      <c r="N3836" s="18" t="n"/>
      <c r="O3836" s="26" t="n"/>
      <c r="P3836" s="21">
        <f>IF($C3836="","",IF(ISNA(MATCH($C3836,账户表,0)),"※这个账户不在【基础资料】的账户档案里",IF($B3836="","※没填日期，这一笔不会进任何月份的报表",IF(AND($F3836&lt;&gt;"",$G3836&lt;&gt;""),"※收入和支出不能同时填",IF(AND(N($F3836)=0,N($G3836)=0),"※收入和支出都没填",IF(OR(N($F3836)&lt;0,N($G3836)&lt;0),"※金额不能填负数，方向反了就换一列填",IF($D3836="","※没填收支类别，分类报表会漏掉这一笔",IF(ISNA(MATCH($D3836,类别表,0)),"※收支类别不在【基础资料】的清单里",IF(AND($L3836="内部转账",$M3836=""),"△内部转账要在「对方账户」写上另一头",IF(AND($L3836="内部转账",$M3836=$C3836),"※对方账户跟本账户是同一个",IF(AND($L3836&lt;&gt;"内部转账",$M3836&lt;&gt;""),"△填了对方账户，但类别不是内部转账",IF($H3836&lt;0,"△这一笔之后该账户余额成负数了，核一下",""))))))))))))</f>
        <v/>
      </c>
    </row>
    <row r="3837">
      <c r="A3837" s="17">
        <f>IF($C3837="","",COUNTA($C$5:$C3837))</f>
        <v/>
      </c>
      <c r="B3837" s="20" t="n"/>
      <c r="C3837" s="18" t="n"/>
      <c r="D3837" s="18" t="n"/>
      <c r="E3837" s="26" t="n"/>
      <c r="F3837" s="19" t="n"/>
      <c r="G3837" s="19" t="n"/>
      <c r="H3837" s="27">
        <f>IF($C3837="","",ROUND(SUMIF(账户表,$C3837,账户期初)+SUMIFS($F$5:F3837,$C$5:C3837,$C3837)-SUMIFS($G$5:G3837,$C$5:C3837,$C3837),2))</f>
        <v/>
      </c>
      <c r="I3837" s="18" t="n"/>
      <c r="J3837" s="18" t="n"/>
      <c r="K3837" s="28">
        <f>IF($B3837="","",--TEXT($B3837,"yyyymm"))</f>
        <v/>
      </c>
      <c r="L3837" s="29">
        <f>IF($D3837="","",IFERROR(INDEX(类别属性,MATCH($D3837,类别表,0)),""))</f>
        <v/>
      </c>
      <c r="M3837" s="18" t="n"/>
      <c r="N3837" s="18" t="n"/>
      <c r="O3837" s="26" t="n"/>
      <c r="P3837" s="21">
        <f>IF($C3837="","",IF(ISNA(MATCH($C3837,账户表,0)),"※这个账户不在【基础资料】的账户档案里",IF($B3837="","※没填日期，这一笔不会进任何月份的报表",IF(AND($F3837&lt;&gt;"",$G3837&lt;&gt;""),"※收入和支出不能同时填",IF(AND(N($F3837)=0,N($G3837)=0),"※收入和支出都没填",IF(OR(N($F3837)&lt;0,N($G3837)&lt;0),"※金额不能填负数，方向反了就换一列填",IF($D3837="","※没填收支类别，分类报表会漏掉这一笔",IF(ISNA(MATCH($D3837,类别表,0)),"※收支类别不在【基础资料】的清单里",IF(AND($L3837="内部转账",$M3837=""),"△内部转账要在「对方账户」写上另一头",IF(AND($L3837="内部转账",$M3837=$C3837),"※对方账户跟本账户是同一个",IF(AND($L3837&lt;&gt;"内部转账",$M3837&lt;&gt;""),"△填了对方账户，但类别不是内部转账",IF($H3837&lt;0,"△这一笔之后该账户余额成负数了，核一下",""))))))))))))</f>
        <v/>
      </c>
    </row>
    <row r="3838">
      <c r="A3838" s="17">
        <f>IF($C3838="","",COUNTA($C$5:$C3838))</f>
        <v/>
      </c>
      <c r="B3838" s="20" t="n"/>
      <c r="C3838" s="18" t="n"/>
      <c r="D3838" s="18" t="n"/>
      <c r="E3838" s="26" t="n"/>
      <c r="F3838" s="19" t="n"/>
      <c r="G3838" s="19" t="n"/>
      <c r="H3838" s="27">
        <f>IF($C3838="","",ROUND(SUMIF(账户表,$C3838,账户期初)+SUMIFS($F$5:F3838,$C$5:C3838,$C3838)-SUMIFS($G$5:G3838,$C$5:C3838,$C3838),2))</f>
        <v/>
      </c>
      <c r="I3838" s="18" t="n"/>
      <c r="J3838" s="18" t="n"/>
      <c r="K3838" s="28">
        <f>IF($B3838="","",--TEXT($B3838,"yyyymm"))</f>
        <v/>
      </c>
      <c r="L3838" s="29">
        <f>IF($D3838="","",IFERROR(INDEX(类别属性,MATCH($D3838,类别表,0)),""))</f>
        <v/>
      </c>
      <c r="M3838" s="18" t="n"/>
      <c r="N3838" s="18" t="n"/>
      <c r="O3838" s="26" t="n"/>
      <c r="P3838" s="21">
        <f>IF($C3838="","",IF(ISNA(MATCH($C3838,账户表,0)),"※这个账户不在【基础资料】的账户档案里",IF($B3838="","※没填日期，这一笔不会进任何月份的报表",IF(AND($F3838&lt;&gt;"",$G3838&lt;&gt;""),"※收入和支出不能同时填",IF(AND(N($F3838)=0,N($G3838)=0),"※收入和支出都没填",IF(OR(N($F3838)&lt;0,N($G3838)&lt;0),"※金额不能填负数，方向反了就换一列填",IF($D3838="","※没填收支类别，分类报表会漏掉这一笔",IF(ISNA(MATCH($D3838,类别表,0)),"※收支类别不在【基础资料】的清单里",IF(AND($L3838="内部转账",$M3838=""),"△内部转账要在「对方账户」写上另一头",IF(AND($L3838="内部转账",$M3838=$C3838),"※对方账户跟本账户是同一个",IF(AND($L3838&lt;&gt;"内部转账",$M3838&lt;&gt;""),"△填了对方账户，但类别不是内部转账",IF($H3838&lt;0,"△这一笔之后该账户余额成负数了，核一下",""))))))))))))</f>
        <v/>
      </c>
    </row>
    <row r="3839">
      <c r="A3839" s="17">
        <f>IF($C3839="","",COUNTA($C$5:$C3839))</f>
        <v/>
      </c>
      <c r="B3839" s="20" t="n"/>
      <c r="C3839" s="18" t="n"/>
      <c r="D3839" s="18" t="n"/>
      <c r="E3839" s="26" t="n"/>
      <c r="F3839" s="19" t="n"/>
      <c r="G3839" s="19" t="n"/>
      <c r="H3839" s="27">
        <f>IF($C3839="","",ROUND(SUMIF(账户表,$C3839,账户期初)+SUMIFS($F$5:F3839,$C$5:C3839,$C3839)-SUMIFS($G$5:G3839,$C$5:C3839,$C3839),2))</f>
        <v/>
      </c>
      <c r="I3839" s="18" t="n"/>
      <c r="J3839" s="18" t="n"/>
      <c r="K3839" s="28">
        <f>IF($B3839="","",--TEXT($B3839,"yyyymm"))</f>
        <v/>
      </c>
      <c r="L3839" s="29">
        <f>IF($D3839="","",IFERROR(INDEX(类别属性,MATCH($D3839,类别表,0)),""))</f>
        <v/>
      </c>
      <c r="M3839" s="18" t="n"/>
      <c r="N3839" s="18" t="n"/>
      <c r="O3839" s="26" t="n"/>
      <c r="P3839" s="21">
        <f>IF($C3839="","",IF(ISNA(MATCH($C3839,账户表,0)),"※这个账户不在【基础资料】的账户档案里",IF($B3839="","※没填日期，这一笔不会进任何月份的报表",IF(AND($F3839&lt;&gt;"",$G3839&lt;&gt;""),"※收入和支出不能同时填",IF(AND(N($F3839)=0,N($G3839)=0),"※收入和支出都没填",IF(OR(N($F3839)&lt;0,N($G3839)&lt;0),"※金额不能填负数，方向反了就换一列填",IF($D3839="","※没填收支类别，分类报表会漏掉这一笔",IF(ISNA(MATCH($D3839,类别表,0)),"※收支类别不在【基础资料】的清单里",IF(AND($L3839="内部转账",$M3839=""),"△内部转账要在「对方账户」写上另一头",IF(AND($L3839="内部转账",$M3839=$C3839),"※对方账户跟本账户是同一个",IF(AND($L3839&lt;&gt;"内部转账",$M3839&lt;&gt;""),"△填了对方账户，但类别不是内部转账",IF($H3839&lt;0,"△这一笔之后该账户余额成负数了，核一下",""))))))))))))</f>
        <v/>
      </c>
    </row>
    <row r="3840">
      <c r="A3840" s="17">
        <f>IF($C3840="","",COUNTA($C$5:$C3840))</f>
        <v/>
      </c>
      <c r="B3840" s="20" t="n"/>
      <c r="C3840" s="18" t="n"/>
      <c r="D3840" s="18" t="n"/>
      <c r="E3840" s="26" t="n"/>
      <c r="F3840" s="19" t="n"/>
      <c r="G3840" s="19" t="n"/>
      <c r="H3840" s="27">
        <f>IF($C3840="","",ROUND(SUMIF(账户表,$C3840,账户期初)+SUMIFS($F$5:F3840,$C$5:C3840,$C3840)-SUMIFS($G$5:G3840,$C$5:C3840,$C3840),2))</f>
        <v/>
      </c>
      <c r="I3840" s="18" t="n"/>
      <c r="J3840" s="18" t="n"/>
      <c r="K3840" s="28">
        <f>IF($B3840="","",--TEXT($B3840,"yyyymm"))</f>
        <v/>
      </c>
      <c r="L3840" s="29">
        <f>IF($D3840="","",IFERROR(INDEX(类别属性,MATCH($D3840,类别表,0)),""))</f>
        <v/>
      </c>
      <c r="M3840" s="18" t="n"/>
      <c r="N3840" s="18" t="n"/>
      <c r="O3840" s="26" t="n"/>
      <c r="P3840" s="21">
        <f>IF($C3840="","",IF(ISNA(MATCH($C3840,账户表,0)),"※这个账户不在【基础资料】的账户档案里",IF($B3840="","※没填日期，这一笔不会进任何月份的报表",IF(AND($F3840&lt;&gt;"",$G3840&lt;&gt;""),"※收入和支出不能同时填",IF(AND(N($F3840)=0,N($G3840)=0),"※收入和支出都没填",IF(OR(N($F3840)&lt;0,N($G3840)&lt;0),"※金额不能填负数，方向反了就换一列填",IF($D3840="","※没填收支类别，分类报表会漏掉这一笔",IF(ISNA(MATCH($D3840,类别表,0)),"※收支类别不在【基础资料】的清单里",IF(AND($L3840="内部转账",$M3840=""),"△内部转账要在「对方账户」写上另一头",IF(AND($L3840="内部转账",$M3840=$C3840),"※对方账户跟本账户是同一个",IF(AND($L3840&lt;&gt;"内部转账",$M3840&lt;&gt;""),"△填了对方账户，但类别不是内部转账",IF($H3840&lt;0,"△这一笔之后该账户余额成负数了，核一下",""))))))))))))</f>
        <v/>
      </c>
    </row>
    <row r="3841">
      <c r="A3841" s="17">
        <f>IF($C3841="","",COUNTA($C$5:$C3841))</f>
        <v/>
      </c>
      <c r="B3841" s="20" t="n"/>
      <c r="C3841" s="18" t="n"/>
      <c r="D3841" s="18" t="n"/>
      <c r="E3841" s="26" t="n"/>
      <c r="F3841" s="19" t="n"/>
      <c r="G3841" s="19" t="n"/>
      <c r="H3841" s="27">
        <f>IF($C3841="","",ROUND(SUMIF(账户表,$C3841,账户期初)+SUMIFS($F$5:F3841,$C$5:C3841,$C3841)-SUMIFS($G$5:G3841,$C$5:C3841,$C3841),2))</f>
        <v/>
      </c>
      <c r="I3841" s="18" t="n"/>
      <c r="J3841" s="18" t="n"/>
      <c r="K3841" s="28">
        <f>IF($B3841="","",--TEXT($B3841,"yyyymm"))</f>
        <v/>
      </c>
      <c r="L3841" s="29">
        <f>IF($D3841="","",IFERROR(INDEX(类别属性,MATCH($D3841,类别表,0)),""))</f>
        <v/>
      </c>
      <c r="M3841" s="18" t="n"/>
      <c r="N3841" s="18" t="n"/>
      <c r="O3841" s="26" t="n"/>
      <c r="P3841" s="21">
        <f>IF($C3841="","",IF(ISNA(MATCH($C3841,账户表,0)),"※这个账户不在【基础资料】的账户档案里",IF($B3841="","※没填日期，这一笔不会进任何月份的报表",IF(AND($F3841&lt;&gt;"",$G3841&lt;&gt;""),"※收入和支出不能同时填",IF(AND(N($F3841)=0,N($G3841)=0),"※收入和支出都没填",IF(OR(N($F3841)&lt;0,N($G3841)&lt;0),"※金额不能填负数，方向反了就换一列填",IF($D3841="","※没填收支类别，分类报表会漏掉这一笔",IF(ISNA(MATCH($D3841,类别表,0)),"※收支类别不在【基础资料】的清单里",IF(AND($L3841="内部转账",$M3841=""),"△内部转账要在「对方账户」写上另一头",IF(AND($L3841="内部转账",$M3841=$C3841),"※对方账户跟本账户是同一个",IF(AND($L3841&lt;&gt;"内部转账",$M3841&lt;&gt;""),"△填了对方账户，但类别不是内部转账",IF($H3841&lt;0,"△这一笔之后该账户余额成负数了，核一下",""))))))))))))</f>
        <v/>
      </c>
    </row>
    <row r="3842">
      <c r="A3842" s="17">
        <f>IF($C3842="","",COUNTA($C$5:$C3842))</f>
        <v/>
      </c>
      <c r="B3842" s="20" t="n"/>
      <c r="C3842" s="18" t="n"/>
      <c r="D3842" s="18" t="n"/>
      <c r="E3842" s="26" t="n"/>
      <c r="F3842" s="19" t="n"/>
      <c r="G3842" s="19" t="n"/>
      <c r="H3842" s="27">
        <f>IF($C3842="","",ROUND(SUMIF(账户表,$C3842,账户期初)+SUMIFS($F$5:F3842,$C$5:C3842,$C3842)-SUMIFS($G$5:G3842,$C$5:C3842,$C3842),2))</f>
        <v/>
      </c>
      <c r="I3842" s="18" t="n"/>
      <c r="J3842" s="18" t="n"/>
      <c r="K3842" s="28">
        <f>IF($B3842="","",--TEXT($B3842,"yyyymm"))</f>
        <v/>
      </c>
      <c r="L3842" s="29">
        <f>IF($D3842="","",IFERROR(INDEX(类别属性,MATCH($D3842,类别表,0)),""))</f>
        <v/>
      </c>
      <c r="M3842" s="18" t="n"/>
      <c r="N3842" s="18" t="n"/>
      <c r="O3842" s="26" t="n"/>
      <c r="P3842" s="21">
        <f>IF($C3842="","",IF(ISNA(MATCH($C3842,账户表,0)),"※这个账户不在【基础资料】的账户档案里",IF($B3842="","※没填日期，这一笔不会进任何月份的报表",IF(AND($F3842&lt;&gt;"",$G3842&lt;&gt;""),"※收入和支出不能同时填",IF(AND(N($F3842)=0,N($G3842)=0),"※收入和支出都没填",IF(OR(N($F3842)&lt;0,N($G3842)&lt;0),"※金额不能填负数，方向反了就换一列填",IF($D3842="","※没填收支类别，分类报表会漏掉这一笔",IF(ISNA(MATCH($D3842,类别表,0)),"※收支类别不在【基础资料】的清单里",IF(AND($L3842="内部转账",$M3842=""),"△内部转账要在「对方账户」写上另一头",IF(AND($L3842="内部转账",$M3842=$C3842),"※对方账户跟本账户是同一个",IF(AND($L3842&lt;&gt;"内部转账",$M3842&lt;&gt;""),"△填了对方账户，但类别不是内部转账",IF($H3842&lt;0,"△这一笔之后该账户余额成负数了，核一下",""))))))))))))</f>
        <v/>
      </c>
    </row>
    <row r="3843">
      <c r="A3843" s="17">
        <f>IF($C3843="","",COUNTA($C$5:$C3843))</f>
        <v/>
      </c>
      <c r="B3843" s="20" t="n"/>
      <c r="C3843" s="18" t="n"/>
      <c r="D3843" s="18" t="n"/>
      <c r="E3843" s="26" t="n"/>
      <c r="F3843" s="19" t="n"/>
      <c r="G3843" s="19" t="n"/>
      <c r="H3843" s="27">
        <f>IF($C3843="","",ROUND(SUMIF(账户表,$C3843,账户期初)+SUMIFS($F$5:F3843,$C$5:C3843,$C3843)-SUMIFS($G$5:G3843,$C$5:C3843,$C3843),2))</f>
        <v/>
      </c>
      <c r="I3843" s="18" t="n"/>
      <c r="J3843" s="18" t="n"/>
      <c r="K3843" s="28">
        <f>IF($B3843="","",--TEXT($B3843,"yyyymm"))</f>
        <v/>
      </c>
      <c r="L3843" s="29">
        <f>IF($D3843="","",IFERROR(INDEX(类别属性,MATCH($D3843,类别表,0)),""))</f>
        <v/>
      </c>
      <c r="M3843" s="18" t="n"/>
      <c r="N3843" s="18" t="n"/>
      <c r="O3843" s="26" t="n"/>
      <c r="P3843" s="21">
        <f>IF($C3843="","",IF(ISNA(MATCH($C3843,账户表,0)),"※这个账户不在【基础资料】的账户档案里",IF($B3843="","※没填日期，这一笔不会进任何月份的报表",IF(AND($F3843&lt;&gt;"",$G3843&lt;&gt;""),"※收入和支出不能同时填",IF(AND(N($F3843)=0,N($G3843)=0),"※收入和支出都没填",IF(OR(N($F3843)&lt;0,N($G3843)&lt;0),"※金额不能填负数，方向反了就换一列填",IF($D3843="","※没填收支类别，分类报表会漏掉这一笔",IF(ISNA(MATCH($D3843,类别表,0)),"※收支类别不在【基础资料】的清单里",IF(AND($L3843="内部转账",$M3843=""),"△内部转账要在「对方账户」写上另一头",IF(AND($L3843="内部转账",$M3843=$C3843),"※对方账户跟本账户是同一个",IF(AND($L3843&lt;&gt;"内部转账",$M3843&lt;&gt;""),"△填了对方账户，但类别不是内部转账",IF($H3843&lt;0,"△这一笔之后该账户余额成负数了，核一下",""))))))))))))</f>
        <v/>
      </c>
    </row>
    <row r="3844">
      <c r="A3844" s="17">
        <f>IF($C3844="","",COUNTA($C$5:$C3844))</f>
        <v/>
      </c>
      <c r="B3844" s="20" t="n"/>
      <c r="C3844" s="18" t="n"/>
      <c r="D3844" s="18" t="n"/>
      <c r="E3844" s="26" t="n"/>
      <c r="F3844" s="19" t="n"/>
      <c r="G3844" s="19" t="n"/>
      <c r="H3844" s="27">
        <f>IF($C3844="","",ROUND(SUMIF(账户表,$C3844,账户期初)+SUMIFS($F$5:F3844,$C$5:C3844,$C3844)-SUMIFS($G$5:G3844,$C$5:C3844,$C3844),2))</f>
        <v/>
      </c>
      <c r="I3844" s="18" t="n"/>
      <c r="J3844" s="18" t="n"/>
      <c r="K3844" s="28">
        <f>IF($B3844="","",--TEXT($B3844,"yyyymm"))</f>
        <v/>
      </c>
      <c r="L3844" s="29">
        <f>IF($D3844="","",IFERROR(INDEX(类别属性,MATCH($D3844,类别表,0)),""))</f>
        <v/>
      </c>
      <c r="M3844" s="18" t="n"/>
      <c r="N3844" s="18" t="n"/>
      <c r="O3844" s="26" t="n"/>
      <c r="P3844" s="21">
        <f>IF($C3844="","",IF(ISNA(MATCH($C3844,账户表,0)),"※这个账户不在【基础资料】的账户档案里",IF($B3844="","※没填日期，这一笔不会进任何月份的报表",IF(AND($F3844&lt;&gt;"",$G3844&lt;&gt;""),"※收入和支出不能同时填",IF(AND(N($F3844)=0,N($G3844)=0),"※收入和支出都没填",IF(OR(N($F3844)&lt;0,N($G3844)&lt;0),"※金额不能填负数，方向反了就换一列填",IF($D3844="","※没填收支类别，分类报表会漏掉这一笔",IF(ISNA(MATCH($D3844,类别表,0)),"※收支类别不在【基础资料】的清单里",IF(AND($L3844="内部转账",$M3844=""),"△内部转账要在「对方账户」写上另一头",IF(AND($L3844="内部转账",$M3844=$C3844),"※对方账户跟本账户是同一个",IF(AND($L3844&lt;&gt;"内部转账",$M3844&lt;&gt;""),"△填了对方账户，但类别不是内部转账",IF($H3844&lt;0,"△这一笔之后该账户余额成负数了，核一下",""))))))))))))</f>
        <v/>
      </c>
    </row>
    <row r="3845">
      <c r="A3845" s="17">
        <f>IF($C3845="","",COUNTA($C$5:$C3845))</f>
        <v/>
      </c>
      <c r="B3845" s="20" t="n"/>
      <c r="C3845" s="18" t="n"/>
      <c r="D3845" s="18" t="n"/>
      <c r="E3845" s="26" t="n"/>
      <c r="F3845" s="19" t="n"/>
      <c r="G3845" s="19" t="n"/>
      <c r="H3845" s="27">
        <f>IF($C3845="","",ROUND(SUMIF(账户表,$C3845,账户期初)+SUMIFS($F$5:F3845,$C$5:C3845,$C3845)-SUMIFS($G$5:G3845,$C$5:C3845,$C3845),2))</f>
        <v/>
      </c>
      <c r="I3845" s="18" t="n"/>
      <c r="J3845" s="18" t="n"/>
      <c r="K3845" s="28">
        <f>IF($B3845="","",--TEXT($B3845,"yyyymm"))</f>
        <v/>
      </c>
      <c r="L3845" s="29">
        <f>IF($D3845="","",IFERROR(INDEX(类别属性,MATCH($D3845,类别表,0)),""))</f>
        <v/>
      </c>
      <c r="M3845" s="18" t="n"/>
      <c r="N3845" s="18" t="n"/>
      <c r="O3845" s="26" t="n"/>
      <c r="P3845" s="21">
        <f>IF($C3845="","",IF(ISNA(MATCH($C3845,账户表,0)),"※这个账户不在【基础资料】的账户档案里",IF($B3845="","※没填日期，这一笔不会进任何月份的报表",IF(AND($F3845&lt;&gt;"",$G3845&lt;&gt;""),"※收入和支出不能同时填",IF(AND(N($F3845)=0,N($G3845)=0),"※收入和支出都没填",IF(OR(N($F3845)&lt;0,N($G3845)&lt;0),"※金额不能填负数，方向反了就换一列填",IF($D3845="","※没填收支类别，分类报表会漏掉这一笔",IF(ISNA(MATCH($D3845,类别表,0)),"※收支类别不在【基础资料】的清单里",IF(AND($L3845="内部转账",$M3845=""),"△内部转账要在「对方账户」写上另一头",IF(AND($L3845="内部转账",$M3845=$C3845),"※对方账户跟本账户是同一个",IF(AND($L3845&lt;&gt;"内部转账",$M3845&lt;&gt;""),"△填了对方账户，但类别不是内部转账",IF($H3845&lt;0,"△这一笔之后该账户余额成负数了，核一下",""))))))))))))</f>
        <v/>
      </c>
    </row>
    <row r="3846">
      <c r="A3846" s="17">
        <f>IF($C3846="","",COUNTA($C$5:$C3846))</f>
        <v/>
      </c>
      <c r="B3846" s="20" t="n"/>
      <c r="C3846" s="18" t="n"/>
      <c r="D3846" s="18" t="n"/>
      <c r="E3846" s="26" t="n"/>
      <c r="F3846" s="19" t="n"/>
      <c r="G3846" s="19" t="n"/>
      <c r="H3846" s="27">
        <f>IF($C3846="","",ROUND(SUMIF(账户表,$C3846,账户期初)+SUMIFS($F$5:F3846,$C$5:C3846,$C3846)-SUMIFS($G$5:G3846,$C$5:C3846,$C3846),2))</f>
        <v/>
      </c>
      <c r="I3846" s="18" t="n"/>
      <c r="J3846" s="18" t="n"/>
      <c r="K3846" s="28">
        <f>IF($B3846="","",--TEXT($B3846,"yyyymm"))</f>
        <v/>
      </c>
      <c r="L3846" s="29">
        <f>IF($D3846="","",IFERROR(INDEX(类别属性,MATCH($D3846,类别表,0)),""))</f>
        <v/>
      </c>
      <c r="M3846" s="18" t="n"/>
      <c r="N3846" s="18" t="n"/>
      <c r="O3846" s="26" t="n"/>
      <c r="P3846" s="21">
        <f>IF($C3846="","",IF(ISNA(MATCH($C3846,账户表,0)),"※这个账户不在【基础资料】的账户档案里",IF($B3846="","※没填日期，这一笔不会进任何月份的报表",IF(AND($F3846&lt;&gt;"",$G3846&lt;&gt;""),"※收入和支出不能同时填",IF(AND(N($F3846)=0,N($G3846)=0),"※收入和支出都没填",IF(OR(N($F3846)&lt;0,N($G3846)&lt;0),"※金额不能填负数，方向反了就换一列填",IF($D3846="","※没填收支类别，分类报表会漏掉这一笔",IF(ISNA(MATCH($D3846,类别表,0)),"※收支类别不在【基础资料】的清单里",IF(AND($L3846="内部转账",$M3846=""),"△内部转账要在「对方账户」写上另一头",IF(AND($L3846="内部转账",$M3846=$C3846),"※对方账户跟本账户是同一个",IF(AND($L3846&lt;&gt;"内部转账",$M3846&lt;&gt;""),"△填了对方账户，但类别不是内部转账",IF($H3846&lt;0,"△这一笔之后该账户余额成负数了，核一下",""))))))))))))</f>
        <v/>
      </c>
    </row>
    <row r="3847">
      <c r="A3847" s="17">
        <f>IF($C3847="","",COUNTA($C$5:$C3847))</f>
        <v/>
      </c>
      <c r="B3847" s="20" t="n"/>
      <c r="C3847" s="18" t="n"/>
      <c r="D3847" s="18" t="n"/>
      <c r="E3847" s="26" t="n"/>
      <c r="F3847" s="19" t="n"/>
      <c r="G3847" s="19" t="n"/>
      <c r="H3847" s="27">
        <f>IF($C3847="","",ROUND(SUMIF(账户表,$C3847,账户期初)+SUMIFS($F$5:F3847,$C$5:C3847,$C3847)-SUMIFS($G$5:G3847,$C$5:C3847,$C3847),2))</f>
        <v/>
      </c>
      <c r="I3847" s="18" t="n"/>
      <c r="J3847" s="18" t="n"/>
      <c r="K3847" s="28">
        <f>IF($B3847="","",--TEXT($B3847,"yyyymm"))</f>
        <v/>
      </c>
      <c r="L3847" s="29">
        <f>IF($D3847="","",IFERROR(INDEX(类别属性,MATCH($D3847,类别表,0)),""))</f>
        <v/>
      </c>
      <c r="M3847" s="18" t="n"/>
      <c r="N3847" s="18" t="n"/>
      <c r="O3847" s="26" t="n"/>
      <c r="P3847" s="21">
        <f>IF($C3847="","",IF(ISNA(MATCH($C3847,账户表,0)),"※这个账户不在【基础资料】的账户档案里",IF($B3847="","※没填日期，这一笔不会进任何月份的报表",IF(AND($F3847&lt;&gt;"",$G3847&lt;&gt;""),"※收入和支出不能同时填",IF(AND(N($F3847)=0,N($G3847)=0),"※收入和支出都没填",IF(OR(N($F3847)&lt;0,N($G3847)&lt;0),"※金额不能填负数，方向反了就换一列填",IF($D3847="","※没填收支类别，分类报表会漏掉这一笔",IF(ISNA(MATCH($D3847,类别表,0)),"※收支类别不在【基础资料】的清单里",IF(AND($L3847="内部转账",$M3847=""),"△内部转账要在「对方账户」写上另一头",IF(AND($L3847="内部转账",$M3847=$C3847),"※对方账户跟本账户是同一个",IF(AND($L3847&lt;&gt;"内部转账",$M3847&lt;&gt;""),"△填了对方账户，但类别不是内部转账",IF($H3847&lt;0,"△这一笔之后该账户余额成负数了，核一下",""))))))))))))</f>
        <v/>
      </c>
    </row>
    <row r="3848">
      <c r="A3848" s="17">
        <f>IF($C3848="","",COUNTA($C$5:$C3848))</f>
        <v/>
      </c>
      <c r="B3848" s="20" t="n"/>
      <c r="C3848" s="18" t="n"/>
      <c r="D3848" s="18" t="n"/>
      <c r="E3848" s="26" t="n"/>
      <c r="F3848" s="19" t="n"/>
      <c r="G3848" s="19" t="n"/>
      <c r="H3848" s="27">
        <f>IF($C3848="","",ROUND(SUMIF(账户表,$C3848,账户期初)+SUMIFS($F$5:F3848,$C$5:C3848,$C3848)-SUMIFS($G$5:G3848,$C$5:C3848,$C3848),2))</f>
        <v/>
      </c>
      <c r="I3848" s="18" t="n"/>
      <c r="J3848" s="18" t="n"/>
      <c r="K3848" s="28">
        <f>IF($B3848="","",--TEXT($B3848,"yyyymm"))</f>
        <v/>
      </c>
      <c r="L3848" s="29">
        <f>IF($D3848="","",IFERROR(INDEX(类别属性,MATCH($D3848,类别表,0)),""))</f>
        <v/>
      </c>
      <c r="M3848" s="18" t="n"/>
      <c r="N3848" s="18" t="n"/>
      <c r="O3848" s="26" t="n"/>
      <c r="P3848" s="21">
        <f>IF($C3848="","",IF(ISNA(MATCH($C3848,账户表,0)),"※这个账户不在【基础资料】的账户档案里",IF($B3848="","※没填日期，这一笔不会进任何月份的报表",IF(AND($F3848&lt;&gt;"",$G3848&lt;&gt;""),"※收入和支出不能同时填",IF(AND(N($F3848)=0,N($G3848)=0),"※收入和支出都没填",IF(OR(N($F3848)&lt;0,N($G3848)&lt;0),"※金额不能填负数，方向反了就换一列填",IF($D3848="","※没填收支类别，分类报表会漏掉这一笔",IF(ISNA(MATCH($D3848,类别表,0)),"※收支类别不在【基础资料】的清单里",IF(AND($L3848="内部转账",$M3848=""),"△内部转账要在「对方账户」写上另一头",IF(AND($L3848="内部转账",$M3848=$C3848),"※对方账户跟本账户是同一个",IF(AND($L3848&lt;&gt;"内部转账",$M3848&lt;&gt;""),"△填了对方账户，但类别不是内部转账",IF($H3848&lt;0,"△这一笔之后该账户余额成负数了，核一下",""))))))))))))</f>
        <v/>
      </c>
    </row>
    <row r="3849">
      <c r="A3849" s="17">
        <f>IF($C3849="","",COUNTA($C$5:$C3849))</f>
        <v/>
      </c>
      <c r="B3849" s="20" t="n"/>
      <c r="C3849" s="18" t="n"/>
      <c r="D3849" s="18" t="n"/>
      <c r="E3849" s="26" t="n"/>
      <c r="F3849" s="19" t="n"/>
      <c r="G3849" s="19" t="n"/>
      <c r="H3849" s="27">
        <f>IF($C3849="","",ROUND(SUMIF(账户表,$C3849,账户期初)+SUMIFS($F$5:F3849,$C$5:C3849,$C3849)-SUMIFS($G$5:G3849,$C$5:C3849,$C3849),2))</f>
        <v/>
      </c>
      <c r="I3849" s="18" t="n"/>
      <c r="J3849" s="18" t="n"/>
      <c r="K3849" s="28">
        <f>IF($B3849="","",--TEXT($B3849,"yyyymm"))</f>
        <v/>
      </c>
      <c r="L3849" s="29">
        <f>IF($D3849="","",IFERROR(INDEX(类别属性,MATCH($D3849,类别表,0)),""))</f>
        <v/>
      </c>
      <c r="M3849" s="18" t="n"/>
      <c r="N3849" s="18" t="n"/>
      <c r="O3849" s="26" t="n"/>
      <c r="P3849" s="21">
        <f>IF($C3849="","",IF(ISNA(MATCH($C3849,账户表,0)),"※这个账户不在【基础资料】的账户档案里",IF($B3849="","※没填日期，这一笔不会进任何月份的报表",IF(AND($F3849&lt;&gt;"",$G3849&lt;&gt;""),"※收入和支出不能同时填",IF(AND(N($F3849)=0,N($G3849)=0),"※收入和支出都没填",IF(OR(N($F3849)&lt;0,N($G3849)&lt;0),"※金额不能填负数，方向反了就换一列填",IF($D3849="","※没填收支类别，分类报表会漏掉这一笔",IF(ISNA(MATCH($D3849,类别表,0)),"※收支类别不在【基础资料】的清单里",IF(AND($L3849="内部转账",$M3849=""),"△内部转账要在「对方账户」写上另一头",IF(AND($L3849="内部转账",$M3849=$C3849),"※对方账户跟本账户是同一个",IF(AND($L3849&lt;&gt;"内部转账",$M3849&lt;&gt;""),"△填了对方账户，但类别不是内部转账",IF($H3849&lt;0,"△这一笔之后该账户余额成负数了，核一下",""))))))))))))</f>
        <v/>
      </c>
    </row>
    <row r="3850">
      <c r="A3850" s="17">
        <f>IF($C3850="","",COUNTA($C$5:$C3850))</f>
        <v/>
      </c>
      <c r="B3850" s="20" t="n"/>
      <c r="C3850" s="18" t="n"/>
      <c r="D3850" s="18" t="n"/>
      <c r="E3850" s="26" t="n"/>
      <c r="F3850" s="19" t="n"/>
      <c r="G3850" s="19" t="n"/>
      <c r="H3850" s="27">
        <f>IF($C3850="","",ROUND(SUMIF(账户表,$C3850,账户期初)+SUMIFS($F$5:F3850,$C$5:C3850,$C3850)-SUMIFS($G$5:G3850,$C$5:C3850,$C3850),2))</f>
        <v/>
      </c>
      <c r="I3850" s="18" t="n"/>
      <c r="J3850" s="18" t="n"/>
      <c r="K3850" s="28">
        <f>IF($B3850="","",--TEXT($B3850,"yyyymm"))</f>
        <v/>
      </c>
      <c r="L3850" s="29">
        <f>IF($D3850="","",IFERROR(INDEX(类别属性,MATCH($D3850,类别表,0)),""))</f>
        <v/>
      </c>
      <c r="M3850" s="18" t="n"/>
      <c r="N3850" s="18" t="n"/>
      <c r="O3850" s="26" t="n"/>
      <c r="P3850" s="21">
        <f>IF($C3850="","",IF(ISNA(MATCH($C3850,账户表,0)),"※这个账户不在【基础资料】的账户档案里",IF($B3850="","※没填日期，这一笔不会进任何月份的报表",IF(AND($F3850&lt;&gt;"",$G3850&lt;&gt;""),"※收入和支出不能同时填",IF(AND(N($F3850)=0,N($G3850)=0),"※收入和支出都没填",IF(OR(N($F3850)&lt;0,N($G3850)&lt;0),"※金额不能填负数，方向反了就换一列填",IF($D3850="","※没填收支类别，分类报表会漏掉这一笔",IF(ISNA(MATCH($D3850,类别表,0)),"※收支类别不在【基础资料】的清单里",IF(AND($L3850="内部转账",$M3850=""),"△内部转账要在「对方账户」写上另一头",IF(AND($L3850="内部转账",$M3850=$C3850),"※对方账户跟本账户是同一个",IF(AND($L3850&lt;&gt;"内部转账",$M3850&lt;&gt;""),"△填了对方账户，但类别不是内部转账",IF($H3850&lt;0,"△这一笔之后该账户余额成负数了，核一下",""))))))))))))</f>
        <v/>
      </c>
    </row>
    <row r="3851">
      <c r="A3851" s="17">
        <f>IF($C3851="","",COUNTA($C$5:$C3851))</f>
        <v/>
      </c>
      <c r="B3851" s="20" t="n"/>
      <c r="C3851" s="18" t="n"/>
      <c r="D3851" s="18" t="n"/>
      <c r="E3851" s="26" t="n"/>
      <c r="F3851" s="19" t="n"/>
      <c r="G3851" s="19" t="n"/>
      <c r="H3851" s="27">
        <f>IF($C3851="","",ROUND(SUMIF(账户表,$C3851,账户期初)+SUMIFS($F$5:F3851,$C$5:C3851,$C3851)-SUMIFS($G$5:G3851,$C$5:C3851,$C3851),2))</f>
        <v/>
      </c>
      <c r="I3851" s="18" t="n"/>
      <c r="J3851" s="18" t="n"/>
      <c r="K3851" s="28">
        <f>IF($B3851="","",--TEXT($B3851,"yyyymm"))</f>
        <v/>
      </c>
      <c r="L3851" s="29">
        <f>IF($D3851="","",IFERROR(INDEX(类别属性,MATCH($D3851,类别表,0)),""))</f>
        <v/>
      </c>
      <c r="M3851" s="18" t="n"/>
      <c r="N3851" s="18" t="n"/>
      <c r="O3851" s="26" t="n"/>
      <c r="P3851" s="21">
        <f>IF($C3851="","",IF(ISNA(MATCH($C3851,账户表,0)),"※这个账户不在【基础资料】的账户档案里",IF($B3851="","※没填日期，这一笔不会进任何月份的报表",IF(AND($F3851&lt;&gt;"",$G3851&lt;&gt;""),"※收入和支出不能同时填",IF(AND(N($F3851)=0,N($G3851)=0),"※收入和支出都没填",IF(OR(N($F3851)&lt;0,N($G3851)&lt;0),"※金额不能填负数，方向反了就换一列填",IF($D3851="","※没填收支类别，分类报表会漏掉这一笔",IF(ISNA(MATCH($D3851,类别表,0)),"※收支类别不在【基础资料】的清单里",IF(AND($L3851="内部转账",$M3851=""),"△内部转账要在「对方账户」写上另一头",IF(AND($L3851="内部转账",$M3851=$C3851),"※对方账户跟本账户是同一个",IF(AND($L3851&lt;&gt;"内部转账",$M3851&lt;&gt;""),"△填了对方账户，但类别不是内部转账",IF($H3851&lt;0,"△这一笔之后该账户余额成负数了，核一下",""))))))))))))</f>
        <v/>
      </c>
    </row>
    <row r="3852">
      <c r="A3852" s="17">
        <f>IF($C3852="","",COUNTA($C$5:$C3852))</f>
        <v/>
      </c>
      <c r="B3852" s="20" t="n"/>
      <c r="C3852" s="18" t="n"/>
      <c r="D3852" s="18" t="n"/>
      <c r="E3852" s="26" t="n"/>
      <c r="F3852" s="19" t="n"/>
      <c r="G3852" s="19" t="n"/>
      <c r="H3852" s="27">
        <f>IF($C3852="","",ROUND(SUMIF(账户表,$C3852,账户期初)+SUMIFS($F$5:F3852,$C$5:C3852,$C3852)-SUMIFS($G$5:G3852,$C$5:C3852,$C3852),2))</f>
        <v/>
      </c>
      <c r="I3852" s="18" t="n"/>
      <c r="J3852" s="18" t="n"/>
      <c r="K3852" s="28">
        <f>IF($B3852="","",--TEXT($B3852,"yyyymm"))</f>
        <v/>
      </c>
      <c r="L3852" s="29">
        <f>IF($D3852="","",IFERROR(INDEX(类别属性,MATCH($D3852,类别表,0)),""))</f>
        <v/>
      </c>
      <c r="M3852" s="18" t="n"/>
      <c r="N3852" s="18" t="n"/>
      <c r="O3852" s="26" t="n"/>
      <c r="P3852" s="21">
        <f>IF($C3852="","",IF(ISNA(MATCH($C3852,账户表,0)),"※这个账户不在【基础资料】的账户档案里",IF($B3852="","※没填日期，这一笔不会进任何月份的报表",IF(AND($F3852&lt;&gt;"",$G3852&lt;&gt;""),"※收入和支出不能同时填",IF(AND(N($F3852)=0,N($G3852)=0),"※收入和支出都没填",IF(OR(N($F3852)&lt;0,N($G3852)&lt;0),"※金额不能填负数，方向反了就换一列填",IF($D3852="","※没填收支类别，分类报表会漏掉这一笔",IF(ISNA(MATCH($D3852,类别表,0)),"※收支类别不在【基础资料】的清单里",IF(AND($L3852="内部转账",$M3852=""),"△内部转账要在「对方账户」写上另一头",IF(AND($L3852="内部转账",$M3852=$C3852),"※对方账户跟本账户是同一个",IF(AND($L3852&lt;&gt;"内部转账",$M3852&lt;&gt;""),"△填了对方账户，但类别不是内部转账",IF($H3852&lt;0,"△这一笔之后该账户余额成负数了，核一下",""))))))))))))</f>
        <v/>
      </c>
    </row>
    <row r="3853">
      <c r="A3853" s="17">
        <f>IF($C3853="","",COUNTA($C$5:$C3853))</f>
        <v/>
      </c>
      <c r="B3853" s="20" t="n"/>
      <c r="C3853" s="18" t="n"/>
      <c r="D3853" s="18" t="n"/>
      <c r="E3853" s="26" t="n"/>
      <c r="F3853" s="19" t="n"/>
      <c r="G3853" s="19" t="n"/>
      <c r="H3853" s="27">
        <f>IF($C3853="","",ROUND(SUMIF(账户表,$C3853,账户期初)+SUMIFS($F$5:F3853,$C$5:C3853,$C3853)-SUMIFS($G$5:G3853,$C$5:C3853,$C3853),2))</f>
        <v/>
      </c>
      <c r="I3853" s="18" t="n"/>
      <c r="J3853" s="18" t="n"/>
      <c r="K3853" s="28">
        <f>IF($B3853="","",--TEXT($B3853,"yyyymm"))</f>
        <v/>
      </c>
      <c r="L3853" s="29">
        <f>IF($D3853="","",IFERROR(INDEX(类别属性,MATCH($D3853,类别表,0)),""))</f>
        <v/>
      </c>
      <c r="M3853" s="18" t="n"/>
      <c r="N3853" s="18" t="n"/>
      <c r="O3853" s="26" t="n"/>
      <c r="P3853" s="21">
        <f>IF($C3853="","",IF(ISNA(MATCH($C3853,账户表,0)),"※这个账户不在【基础资料】的账户档案里",IF($B3853="","※没填日期，这一笔不会进任何月份的报表",IF(AND($F3853&lt;&gt;"",$G3853&lt;&gt;""),"※收入和支出不能同时填",IF(AND(N($F3853)=0,N($G3853)=0),"※收入和支出都没填",IF(OR(N($F3853)&lt;0,N($G3853)&lt;0),"※金额不能填负数，方向反了就换一列填",IF($D3853="","※没填收支类别，分类报表会漏掉这一笔",IF(ISNA(MATCH($D3853,类别表,0)),"※收支类别不在【基础资料】的清单里",IF(AND($L3853="内部转账",$M3853=""),"△内部转账要在「对方账户」写上另一头",IF(AND($L3853="内部转账",$M3853=$C3853),"※对方账户跟本账户是同一个",IF(AND($L3853&lt;&gt;"内部转账",$M3853&lt;&gt;""),"△填了对方账户，但类别不是内部转账",IF($H3853&lt;0,"△这一笔之后该账户余额成负数了，核一下",""))))))))))))</f>
        <v/>
      </c>
    </row>
    <row r="3854">
      <c r="A3854" s="17">
        <f>IF($C3854="","",COUNTA($C$5:$C3854))</f>
        <v/>
      </c>
      <c r="B3854" s="20" t="n"/>
      <c r="C3854" s="18" t="n"/>
      <c r="D3854" s="18" t="n"/>
      <c r="E3854" s="26" t="n"/>
      <c r="F3854" s="19" t="n"/>
      <c r="G3854" s="19" t="n"/>
      <c r="H3854" s="27">
        <f>IF($C3854="","",ROUND(SUMIF(账户表,$C3854,账户期初)+SUMIFS($F$5:F3854,$C$5:C3854,$C3854)-SUMIFS($G$5:G3854,$C$5:C3854,$C3854),2))</f>
        <v/>
      </c>
      <c r="I3854" s="18" t="n"/>
      <c r="J3854" s="18" t="n"/>
      <c r="K3854" s="28">
        <f>IF($B3854="","",--TEXT($B3854,"yyyymm"))</f>
        <v/>
      </c>
      <c r="L3854" s="29">
        <f>IF($D3854="","",IFERROR(INDEX(类别属性,MATCH($D3854,类别表,0)),""))</f>
        <v/>
      </c>
      <c r="M3854" s="18" t="n"/>
      <c r="N3854" s="18" t="n"/>
      <c r="O3854" s="26" t="n"/>
      <c r="P3854" s="21">
        <f>IF($C3854="","",IF(ISNA(MATCH($C3854,账户表,0)),"※这个账户不在【基础资料】的账户档案里",IF($B3854="","※没填日期，这一笔不会进任何月份的报表",IF(AND($F3854&lt;&gt;"",$G3854&lt;&gt;""),"※收入和支出不能同时填",IF(AND(N($F3854)=0,N($G3854)=0),"※收入和支出都没填",IF(OR(N($F3854)&lt;0,N($G3854)&lt;0),"※金额不能填负数，方向反了就换一列填",IF($D3854="","※没填收支类别，分类报表会漏掉这一笔",IF(ISNA(MATCH($D3854,类别表,0)),"※收支类别不在【基础资料】的清单里",IF(AND($L3854="内部转账",$M3854=""),"△内部转账要在「对方账户」写上另一头",IF(AND($L3854="内部转账",$M3854=$C3854),"※对方账户跟本账户是同一个",IF(AND($L3854&lt;&gt;"内部转账",$M3854&lt;&gt;""),"△填了对方账户，但类别不是内部转账",IF($H3854&lt;0,"△这一笔之后该账户余额成负数了，核一下",""))))))))))))</f>
        <v/>
      </c>
    </row>
    <row r="3855">
      <c r="A3855" s="17">
        <f>IF($C3855="","",COUNTA($C$5:$C3855))</f>
        <v/>
      </c>
      <c r="B3855" s="20" t="n"/>
      <c r="C3855" s="18" t="n"/>
      <c r="D3855" s="18" t="n"/>
      <c r="E3855" s="26" t="n"/>
      <c r="F3855" s="19" t="n"/>
      <c r="G3855" s="19" t="n"/>
      <c r="H3855" s="27">
        <f>IF($C3855="","",ROUND(SUMIF(账户表,$C3855,账户期初)+SUMIFS($F$5:F3855,$C$5:C3855,$C3855)-SUMIFS($G$5:G3855,$C$5:C3855,$C3855),2))</f>
        <v/>
      </c>
      <c r="I3855" s="18" t="n"/>
      <c r="J3855" s="18" t="n"/>
      <c r="K3855" s="28">
        <f>IF($B3855="","",--TEXT($B3855,"yyyymm"))</f>
        <v/>
      </c>
      <c r="L3855" s="29">
        <f>IF($D3855="","",IFERROR(INDEX(类别属性,MATCH($D3855,类别表,0)),""))</f>
        <v/>
      </c>
      <c r="M3855" s="18" t="n"/>
      <c r="N3855" s="18" t="n"/>
      <c r="O3855" s="26" t="n"/>
      <c r="P3855" s="21">
        <f>IF($C3855="","",IF(ISNA(MATCH($C3855,账户表,0)),"※这个账户不在【基础资料】的账户档案里",IF($B3855="","※没填日期，这一笔不会进任何月份的报表",IF(AND($F3855&lt;&gt;"",$G3855&lt;&gt;""),"※收入和支出不能同时填",IF(AND(N($F3855)=0,N($G3855)=0),"※收入和支出都没填",IF(OR(N($F3855)&lt;0,N($G3855)&lt;0),"※金额不能填负数，方向反了就换一列填",IF($D3855="","※没填收支类别，分类报表会漏掉这一笔",IF(ISNA(MATCH($D3855,类别表,0)),"※收支类别不在【基础资料】的清单里",IF(AND($L3855="内部转账",$M3855=""),"△内部转账要在「对方账户」写上另一头",IF(AND($L3855="内部转账",$M3855=$C3855),"※对方账户跟本账户是同一个",IF(AND($L3855&lt;&gt;"内部转账",$M3855&lt;&gt;""),"△填了对方账户，但类别不是内部转账",IF($H3855&lt;0,"△这一笔之后该账户余额成负数了，核一下",""))))))))))))</f>
        <v/>
      </c>
    </row>
    <row r="3856">
      <c r="A3856" s="17">
        <f>IF($C3856="","",COUNTA($C$5:$C3856))</f>
        <v/>
      </c>
      <c r="B3856" s="20" t="n"/>
      <c r="C3856" s="18" t="n"/>
      <c r="D3856" s="18" t="n"/>
      <c r="E3856" s="26" t="n"/>
      <c r="F3856" s="19" t="n"/>
      <c r="G3856" s="19" t="n"/>
      <c r="H3856" s="27">
        <f>IF($C3856="","",ROUND(SUMIF(账户表,$C3856,账户期初)+SUMIFS($F$5:F3856,$C$5:C3856,$C3856)-SUMIFS($G$5:G3856,$C$5:C3856,$C3856),2))</f>
        <v/>
      </c>
      <c r="I3856" s="18" t="n"/>
      <c r="J3856" s="18" t="n"/>
      <c r="K3856" s="28">
        <f>IF($B3856="","",--TEXT($B3856,"yyyymm"))</f>
        <v/>
      </c>
      <c r="L3856" s="29">
        <f>IF($D3856="","",IFERROR(INDEX(类别属性,MATCH($D3856,类别表,0)),""))</f>
        <v/>
      </c>
      <c r="M3856" s="18" t="n"/>
      <c r="N3856" s="18" t="n"/>
      <c r="O3856" s="26" t="n"/>
      <c r="P3856" s="21">
        <f>IF($C3856="","",IF(ISNA(MATCH($C3856,账户表,0)),"※这个账户不在【基础资料】的账户档案里",IF($B3856="","※没填日期，这一笔不会进任何月份的报表",IF(AND($F3856&lt;&gt;"",$G3856&lt;&gt;""),"※收入和支出不能同时填",IF(AND(N($F3856)=0,N($G3856)=0),"※收入和支出都没填",IF(OR(N($F3856)&lt;0,N($G3856)&lt;0),"※金额不能填负数，方向反了就换一列填",IF($D3856="","※没填收支类别，分类报表会漏掉这一笔",IF(ISNA(MATCH($D3856,类别表,0)),"※收支类别不在【基础资料】的清单里",IF(AND($L3856="内部转账",$M3856=""),"△内部转账要在「对方账户」写上另一头",IF(AND($L3856="内部转账",$M3856=$C3856),"※对方账户跟本账户是同一个",IF(AND($L3856&lt;&gt;"内部转账",$M3856&lt;&gt;""),"△填了对方账户，但类别不是内部转账",IF($H3856&lt;0,"△这一笔之后该账户余额成负数了，核一下",""))))))))))))</f>
        <v/>
      </c>
    </row>
    <row r="3857">
      <c r="A3857" s="17">
        <f>IF($C3857="","",COUNTA($C$5:$C3857))</f>
        <v/>
      </c>
      <c r="B3857" s="20" t="n"/>
      <c r="C3857" s="18" t="n"/>
      <c r="D3857" s="18" t="n"/>
      <c r="E3857" s="26" t="n"/>
      <c r="F3857" s="19" t="n"/>
      <c r="G3857" s="19" t="n"/>
      <c r="H3857" s="27">
        <f>IF($C3857="","",ROUND(SUMIF(账户表,$C3857,账户期初)+SUMIFS($F$5:F3857,$C$5:C3857,$C3857)-SUMIFS($G$5:G3857,$C$5:C3857,$C3857),2))</f>
        <v/>
      </c>
      <c r="I3857" s="18" t="n"/>
      <c r="J3857" s="18" t="n"/>
      <c r="K3857" s="28">
        <f>IF($B3857="","",--TEXT($B3857,"yyyymm"))</f>
        <v/>
      </c>
      <c r="L3857" s="29">
        <f>IF($D3857="","",IFERROR(INDEX(类别属性,MATCH($D3857,类别表,0)),""))</f>
        <v/>
      </c>
      <c r="M3857" s="18" t="n"/>
      <c r="N3857" s="18" t="n"/>
      <c r="O3857" s="26" t="n"/>
      <c r="P3857" s="21">
        <f>IF($C3857="","",IF(ISNA(MATCH($C3857,账户表,0)),"※这个账户不在【基础资料】的账户档案里",IF($B3857="","※没填日期，这一笔不会进任何月份的报表",IF(AND($F3857&lt;&gt;"",$G3857&lt;&gt;""),"※收入和支出不能同时填",IF(AND(N($F3857)=0,N($G3857)=0),"※收入和支出都没填",IF(OR(N($F3857)&lt;0,N($G3857)&lt;0),"※金额不能填负数，方向反了就换一列填",IF($D3857="","※没填收支类别，分类报表会漏掉这一笔",IF(ISNA(MATCH($D3857,类别表,0)),"※收支类别不在【基础资料】的清单里",IF(AND($L3857="内部转账",$M3857=""),"△内部转账要在「对方账户」写上另一头",IF(AND($L3857="内部转账",$M3857=$C3857),"※对方账户跟本账户是同一个",IF(AND($L3857&lt;&gt;"内部转账",$M3857&lt;&gt;""),"△填了对方账户，但类别不是内部转账",IF($H3857&lt;0,"△这一笔之后该账户余额成负数了，核一下",""))))))))))))</f>
        <v/>
      </c>
    </row>
    <row r="3858">
      <c r="A3858" s="17">
        <f>IF($C3858="","",COUNTA($C$5:$C3858))</f>
        <v/>
      </c>
      <c r="B3858" s="20" t="n"/>
      <c r="C3858" s="18" t="n"/>
      <c r="D3858" s="18" t="n"/>
      <c r="E3858" s="26" t="n"/>
      <c r="F3858" s="19" t="n"/>
      <c r="G3858" s="19" t="n"/>
      <c r="H3858" s="27">
        <f>IF($C3858="","",ROUND(SUMIF(账户表,$C3858,账户期初)+SUMIFS($F$5:F3858,$C$5:C3858,$C3858)-SUMIFS($G$5:G3858,$C$5:C3858,$C3858),2))</f>
        <v/>
      </c>
      <c r="I3858" s="18" t="n"/>
      <c r="J3858" s="18" t="n"/>
      <c r="K3858" s="28">
        <f>IF($B3858="","",--TEXT($B3858,"yyyymm"))</f>
        <v/>
      </c>
      <c r="L3858" s="29">
        <f>IF($D3858="","",IFERROR(INDEX(类别属性,MATCH($D3858,类别表,0)),""))</f>
        <v/>
      </c>
      <c r="M3858" s="18" t="n"/>
      <c r="N3858" s="18" t="n"/>
      <c r="O3858" s="26" t="n"/>
      <c r="P3858" s="21">
        <f>IF($C3858="","",IF(ISNA(MATCH($C3858,账户表,0)),"※这个账户不在【基础资料】的账户档案里",IF($B3858="","※没填日期，这一笔不会进任何月份的报表",IF(AND($F3858&lt;&gt;"",$G3858&lt;&gt;""),"※收入和支出不能同时填",IF(AND(N($F3858)=0,N($G3858)=0),"※收入和支出都没填",IF(OR(N($F3858)&lt;0,N($G3858)&lt;0),"※金额不能填负数，方向反了就换一列填",IF($D3858="","※没填收支类别，分类报表会漏掉这一笔",IF(ISNA(MATCH($D3858,类别表,0)),"※收支类别不在【基础资料】的清单里",IF(AND($L3858="内部转账",$M3858=""),"△内部转账要在「对方账户」写上另一头",IF(AND($L3858="内部转账",$M3858=$C3858),"※对方账户跟本账户是同一个",IF(AND($L3858&lt;&gt;"内部转账",$M3858&lt;&gt;""),"△填了对方账户，但类别不是内部转账",IF($H3858&lt;0,"△这一笔之后该账户余额成负数了，核一下",""))))))))))))</f>
        <v/>
      </c>
    </row>
    <row r="3859">
      <c r="A3859" s="17">
        <f>IF($C3859="","",COUNTA($C$5:$C3859))</f>
        <v/>
      </c>
      <c r="B3859" s="20" t="n"/>
      <c r="C3859" s="18" t="n"/>
      <c r="D3859" s="18" t="n"/>
      <c r="E3859" s="26" t="n"/>
      <c r="F3859" s="19" t="n"/>
      <c r="G3859" s="19" t="n"/>
      <c r="H3859" s="27">
        <f>IF($C3859="","",ROUND(SUMIF(账户表,$C3859,账户期初)+SUMIFS($F$5:F3859,$C$5:C3859,$C3859)-SUMIFS($G$5:G3859,$C$5:C3859,$C3859),2))</f>
        <v/>
      </c>
      <c r="I3859" s="18" t="n"/>
      <c r="J3859" s="18" t="n"/>
      <c r="K3859" s="28">
        <f>IF($B3859="","",--TEXT($B3859,"yyyymm"))</f>
        <v/>
      </c>
      <c r="L3859" s="29">
        <f>IF($D3859="","",IFERROR(INDEX(类别属性,MATCH($D3859,类别表,0)),""))</f>
        <v/>
      </c>
      <c r="M3859" s="18" t="n"/>
      <c r="N3859" s="18" t="n"/>
      <c r="O3859" s="26" t="n"/>
      <c r="P3859" s="21">
        <f>IF($C3859="","",IF(ISNA(MATCH($C3859,账户表,0)),"※这个账户不在【基础资料】的账户档案里",IF($B3859="","※没填日期，这一笔不会进任何月份的报表",IF(AND($F3859&lt;&gt;"",$G3859&lt;&gt;""),"※收入和支出不能同时填",IF(AND(N($F3859)=0,N($G3859)=0),"※收入和支出都没填",IF(OR(N($F3859)&lt;0,N($G3859)&lt;0),"※金额不能填负数，方向反了就换一列填",IF($D3859="","※没填收支类别，分类报表会漏掉这一笔",IF(ISNA(MATCH($D3859,类别表,0)),"※收支类别不在【基础资料】的清单里",IF(AND($L3859="内部转账",$M3859=""),"△内部转账要在「对方账户」写上另一头",IF(AND($L3859="内部转账",$M3859=$C3859),"※对方账户跟本账户是同一个",IF(AND($L3859&lt;&gt;"内部转账",$M3859&lt;&gt;""),"△填了对方账户，但类别不是内部转账",IF($H3859&lt;0,"△这一笔之后该账户余额成负数了，核一下",""))))))))))))</f>
        <v/>
      </c>
    </row>
    <row r="3860">
      <c r="A3860" s="17">
        <f>IF($C3860="","",COUNTA($C$5:$C3860))</f>
        <v/>
      </c>
      <c r="B3860" s="20" t="n"/>
      <c r="C3860" s="18" t="n"/>
      <c r="D3860" s="18" t="n"/>
      <c r="E3860" s="26" t="n"/>
      <c r="F3860" s="19" t="n"/>
      <c r="G3860" s="19" t="n"/>
      <c r="H3860" s="27">
        <f>IF($C3860="","",ROUND(SUMIF(账户表,$C3860,账户期初)+SUMIFS($F$5:F3860,$C$5:C3860,$C3860)-SUMIFS($G$5:G3860,$C$5:C3860,$C3860),2))</f>
        <v/>
      </c>
      <c r="I3860" s="18" t="n"/>
      <c r="J3860" s="18" t="n"/>
      <c r="K3860" s="28">
        <f>IF($B3860="","",--TEXT($B3860,"yyyymm"))</f>
        <v/>
      </c>
      <c r="L3860" s="29">
        <f>IF($D3860="","",IFERROR(INDEX(类别属性,MATCH($D3860,类别表,0)),""))</f>
        <v/>
      </c>
      <c r="M3860" s="18" t="n"/>
      <c r="N3860" s="18" t="n"/>
      <c r="O3860" s="26" t="n"/>
      <c r="P3860" s="21">
        <f>IF($C3860="","",IF(ISNA(MATCH($C3860,账户表,0)),"※这个账户不在【基础资料】的账户档案里",IF($B3860="","※没填日期，这一笔不会进任何月份的报表",IF(AND($F3860&lt;&gt;"",$G3860&lt;&gt;""),"※收入和支出不能同时填",IF(AND(N($F3860)=0,N($G3860)=0),"※收入和支出都没填",IF(OR(N($F3860)&lt;0,N($G3860)&lt;0),"※金额不能填负数，方向反了就换一列填",IF($D3860="","※没填收支类别，分类报表会漏掉这一笔",IF(ISNA(MATCH($D3860,类别表,0)),"※收支类别不在【基础资料】的清单里",IF(AND($L3860="内部转账",$M3860=""),"△内部转账要在「对方账户」写上另一头",IF(AND($L3860="内部转账",$M3860=$C3860),"※对方账户跟本账户是同一个",IF(AND($L3860&lt;&gt;"内部转账",$M3860&lt;&gt;""),"△填了对方账户，但类别不是内部转账",IF($H3860&lt;0,"△这一笔之后该账户余额成负数了，核一下",""))))))))))))</f>
        <v/>
      </c>
    </row>
    <row r="3861">
      <c r="A3861" s="17">
        <f>IF($C3861="","",COUNTA($C$5:$C3861))</f>
        <v/>
      </c>
      <c r="B3861" s="20" t="n"/>
      <c r="C3861" s="18" t="n"/>
      <c r="D3861" s="18" t="n"/>
      <c r="E3861" s="26" t="n"/>
      <c r="F3861" s="19" t="n"/>
      <c r="G3861" s="19" t="n"/>
      <c r="H3861" s="27">
        <f>IF($C3861="","",ROUND(SUMIF(账户表,$C3861,账户期初)+SUMIFS($F$5:F3861,$C$5:C3861,$C3861)-SUMIFS($G$5:G3861,$C$5:C3861,$C3861),2))</f>
        <v/>
      </c>
      <c r="I3861" s="18" t="n"/>
      <c r="J3861" s="18" t="n"/>
      <c r="K3861" s="28">
        <f>IF($B3861="","",--TEXT($B3861,"yyyymm"))</f>
        <v/>
      </c>
      <c r="L3861" s="29">
        <f>IF($D3861="","",IFERROR(INDEX(类别属性,MATCH($D3861,类别表,0)),""))</f>
        <v/>
      </c>
      <c r="M3861" s="18" t="n"/>
      <c r="N3861" s="18" t="n"/>
      <c r="O3861" s="26" t="n"/>
      <c r="P3861" s="21">
        <f>IF($C3861="","",IF(ISNA(MATCH($C3861,账户表,0)),"※这个账户不在【基础资料】的账户档案里",IF($B3861="","※没填日期，这一笔不会进任何月份的报表",IF(AND($F3861&lt;&gt;"",$G3861&lt;&gt;""),"※收入和支出不能同时填",IF(AND(N($F3861)=0,N($G3861)=0),"※收入和支出都没填",IF(OR(N($F3861)&lt;0,N($G3861)&lt;0),"※金额不能填负数，方向反了就换一列填",IF($D3861="","※没填收支类别，分类报表会漏掉这一笔",IF(ISNA(MATCH($D3861,类别表,0)),"※收支类别不在【基础资料】的清单里",IF(AND($L3861="内部转账",$M3861=""),"△内部转账要在「对方账户」写上另一头",IF(AND($L3861="内部转账",$M3861=$C3861),"※对方账户跟本账户是同一个",IF(AND($L3861&lt;&gt;"内部转账",$M3861&lt;&gt;""),"△填了对方账户，但类别不是内部转账",IF($H3861&lt;0,"△这一笔之后该账户余额成负数了，核一下",""))))))))))))</f>
        <v/>
      </c>
    </row>
    <row r="3862">
      <c r="A3862" s="17">
        <f>IF($C3862="","",COUNTA($C$5:$C3862))</f>
        <v/>
      </c>
      <c r="B3862" s="20" t="n"/>
      <c r="C3862" s="18" t="n"/>
      <c r="D3862" s="18" t="n"/>
      <c r="E3862" s="26" t="n"/>
      <c r="F3862" s="19" t="n"/>
      <c r="G3862" s="19" t="n"/>
      <c r="H3862" s="27">
        <f>IF($C3862="","",ROUND(SUMIF(账户表,$C3862,账户期初)+SUMIFS($F$5:F3862,$C$5:C3862,$C3862)-SUMIFS($G$5:G3862,$C$5:C3862,$C3862),2))</f>
        <v/>
      </c>
      <c r="I3862" s="18" t="n"/>
      <c r="J3862" s="18" t="n"/>
      <c r="K3862" s="28">
        <f>IF($B3862="","",--TEXT($B3862,"yyyymm"))</f>
        <v/>
      </c>
      <c r="L3862" s="29">
        <f>IF($D3862="","",IFERROR(INDEX(类别属性,MATCH($D3862,类别表,0)),""))</f>
        <v/>
      </c>
      <c r="M3862" s="18" t="n"/>
      <c r="N3862" s="18" t="n"/>
      <c r="O3862" s="26" t="n"/>
      <c r="P3862" s="21">
        <f>IF($C3862="","",IF(ISNA(MATCH($C3862,账户表,0)),"※这个账户不在【基础资料】的账户档案里",IF($B3862="","※没填日期，这一笔不会进任何月份的报表",IF(AND($F3862&lt;&gt;"",$G3862&lt;&gt;""),"※收入和支出不能同时填",IF(AND(N($F3862)=0,N($G3862)=0),"※收入和支出都没填",IF(OR(N($F3862)&lt;0,N($G3862)&lt;0),"※金额不能填负数，方向反了就换一列填",IF($D3862="","※没填收支类别，分类报表会漏掉这一笔",IF(ISNA(MATCH($D3862,类别表,0)),"※收支类别不在【基础资料】的清单里",IF(AND($L3862="内部转账",$M3862=""),"△内部转账要在「对方账户」写上另一头",IF(AND($L3862="内部转账",$M3862=$C3862),"※对方账户跟本账户是同一个",IF(AND($L3862&lt;&gt;"内部转账",$M3862&lt;&gt;""),"△填了对方账户，但类别不是内部转账",IF($H3862&lt;0,"△这一笔之后该账户余额成负数了，核一下",""))))))))))))</f>
        <v/>
      </c>
    </row>
    <row r="3863">
      <c r="A3863" s="17">
        <f>IF($C3863="","",COUNTA($C$5:$C3863))</f>
        <v/>
      </c>
      <c r="B3863" s="20" t="n"/>
      <c r="C3863" s="18" t="n"/>
      <c r="D3863" s="18" t="n"/>
      <c r="E3863" s="26" t="n"/>
      <c r="F3863" s="19" t="n"/>
      <c r="G3863" s="19" t="n"/>
      <c r="H3863" s="27">
        <f>IF($C3863="","",ROUND(SUMIF(账户表,$C3863,账户期初)+SUMIFS($F$5:F3863,$C$5:C3863,$C3863)-SUMIFS($G$5:G3863,$C$5:C3863,$C3863),2))</f>
        <v/>
      </c>
      <c r="I3863" s="18" t="n"/>
      <c r="J3863" s="18" t="n"/>
      <c r="K3863" s="28">
        <f>IF($B3863="","",--TEXT($B3863,"yyyymm"))</f>
        <v/>
      </c>
      <c r="L3863" s="29">
        <f>IF($D3863="","",IFERROR(INDEX(类别属性,MATCH($D3863,类别表,0)),""))</f>
        <v/>
      </c>
      <c r="M3863" s="18" t="n"/>
      <c r="N3863" s="18" t="n"/>
      <c r="O3863" s="26" t="n"/>
      <c r="P3863" s="21">
        <f>IF($C3863="","",IF(ISNA(MATCH($C3863,账户表,0)),"※这个账户不在【基础资料】的账户档案里",IF($B3863="","※没填日期，这一笔不会进任何月份的报表",IF(AND($F3863&lt;&gt;"",$G3863&lt;&gt;""),"※收入和支出不能同时填",IF(AND(N($F3863)=0,N($G3863)=0),"※收入和支出都没填",IF(OR(N($F3863)&lt;0,N($G3863)&lt;0),"※金额不能填负数，方向反了就换一列填",IF($D3863="","※没填收支类别，分类报表会漏掉这一笔",IF(ISNA(MATCH($D3863,类别表,0)),"※收支类别不在【基础资料】的清单里",IF(AND($L3863="内部转账",$M3863=""),"△内部转账要在「对方账户」写上另一头",IF(AND($L3863="内部转账",$M3863=$C3863),"※对方账户跟本账户是同一个",IF(AND($L3863&lt;&gt;"内部转账",$M3863&lt;&gt;""),"△填了对方账户，但类别不是内部转账",IF($H3863&lt;0,"△这一笔之后该账户余额成负数了，核一下",""))))))))))))</f>
        <v/>
      </c>
    </row>
    <row r="3864">
      <c r="A3864" s="17">
        <f>IF($C3864="","",COUNTA($C$5:$C3864))</f>
        <v/>
      </c>
      <c r="B3864" s="20" t="n"/>
      <c r="C3864" s="18" t="n"/>
      <c r="D3864" s="18" t="n"/>
      <c r="E3864" s="26" t="n"/>
      <c r="F3864" s="19" t="n"/>
      <c r="G3864" s="19" t="n"/>
      <c r="H3864" s="27">
        <f>IF($C3864="","",ROUND(SUMIF(账户表,$C3864,账户期初)+SUMIFS($F$5:F3864,$C$5:C3864,$C3864)-SUMIFS($G$5:G3864,$C$5:C3864,$C3864),2))</f>
        <v/>
      </c>
      <c r="I3864" s="18" t="n"/>
      <c r="J3864" s="18" t="n"/>
      <c r="K3864" s="28">
        <f>IF($B3864="","",--TEXT($B3864,"yyyymm"))</f>
        <v/>
      </c>
      <c r="L3864" s="29">
        <f>IF($D3864="","",IFERROR(INDEX(类别属性,MATCH($D3864,类别表,0)),""))</f>
        <v/>
      </c>
      <c r="M3864" s="18" t="n"/>
      <c r="N3864" s="18" t="n"/>
      <c r="O3864" s="26" t="n"/>
      <c r="P3864" s="21">
        <f>IF($C3864="","",IF(ISNA(MATCH($C3864,账户表,0)),"※这个账户不在【基础资料】的账户档案里",IF($B3864="","※没填日期，这一笔不会进任何月份的报表",IF(AND($F3864&lt;&gt;"",$G3864&lt;&gt;""),"※收入和支出不能同时填",IF(AND(N($F3864)=0,N($G3864)=0),"※收入和支出都没填",IF(OR(N($F3864)&lt;0,N($G3864)&lt;0),"※金额不能填负数，方向反了就换一列填",IF($D3864="","※没填收支类别，分类报表会漏掉这一笔",IF(ISNA(MATCH($D3864,类别表,0)),"※收支类别不在【基础资料】的清单里",IF(AND($L3864="内部转账",$M3864=""),"△内部转账要在「对方账户」写上另一头",IF(AND($L3864="内部转账",$M3864=$C3864),"※对方账户跟本账户是同一个",IF(AND($L3864&lt;&gt;"内部转账",$M3864&lt;&gt;""),"△填了对方账户，但类别不是内部转账",IF($H3864&lt;0,"△这一笔之后该账户余额成负数了，核一下",""))))))))))))</f>
        <v/>
      </c>
    </row>
    <row r="3865">
      <c r="A3865" s="17">
        <f>IF($C3865="","",COUNTA($C$5:$C3865))</f>
        <v/>
      </c>
      <c r="B3865" s="20" t="n"/>
      <c r="C3865" s="18" t="n"/>
      <c r="D3865" s="18" t="n"/>
      <c r="E3865" s="26" t="n"/>
      <c r="F3865" s="19" t="n"/>
      <c r="G3865" s="19" t="n"/>
      <c r="H3865" s="27">
        <f>IF($C3865="","",ROUND(SUMIF(账户表,$C3865,账户期初)+SUMIFS($F$5:F3865,$C$5:C3865,$C3865)-SUMIFS($G$5:G3865,$C$5:C3865,$C3865),2))</f>
        <v/>
      </c>
      <c r="I3865" s="18" t="n"/>
      <c r="J3865" s="18" t="n"/>
      <c r="K3865" s="28">
        <f>IF($B3865="","",--TEXT($B3865,"yyyymm"))</f>
        <v/>
      </c>
      <c r="L3865" s="29">
        <f>IF($D3865="","",IFERROR(INDEX(类别属性,MATCH($D3865,类别表,0)),""))</f>
        <v/>
      </c>
      <c r="M3865" s="18" t="n"/>
      <c r="N3865" s="18" t="n"/>
      <c r="O3865" s="26" t="n"/>
      <c r="P3865" s="21">
        <f>IF($C3865="","",IF(ISNA(MATCH($C3865,账户表,0)),"※这个账户不在【基础资料】的账户档案里",IF($B3865="","※没填日期，这一笔不会进任何月份的报表",IF(AND($F3865&lt;&gt;"",$G3865&lt;&gt;""),"※收入和支出不能同时填",IF(AND(N($F3865)=0,N($G3865)=0),"※收入和支出都没填",IF(OR(N($F3865)&lt;0,N($G3865)&lt;0),"※金额不能填负数，方向反了就换一列填",IF($D3865="","※没填收支类别，分类报表会漏掉这一笔",IF(ISNA(MATCH($D3865,类别表,0)),"※收支类别不在【基础资料】的清单里",IF(AND($L3865="内部转账",$M3865=""),"△内部转账要在「对方账户」写上另一头",IF(AND($L3865="内部转账",$M3865=$C3865),"※对方账户跟本账户是同一个",IF(AND($L3865&lt;&gt;"内部转账",$M3865&lt;&gt;""),"△填了对方账户，但类别不是内部转账",IF($H3865&lt;0,"△这一笔之后该账户余额成负数了，核一下",""))))))))))))</f>
        <v/>
      </c>
    </row>
    <row r="3866">
      <c r="A3866" s="17">
        <f>IF($C3866="","",COUNTA($C$5:$C3866))</f>
        <v/>
      </c>
      <c r="B3866" s="20" t="n"/>
      <c r="C3866" s="18" t="n"/>
      <c r="D3866" s="18" t="n"/>
      <c r="E3866" s="26" t="n"/>
      <c r="F3866" s="19" t="n"/>
      <c r="G3866" s="19" t="n"/>
      <c r="H3866" s="27">
        <f>IF($C3866="","",ROUND(SUMIF(账户表,$C3866,账户期初)+SUMIFS($F$5:F3866,$C$5:C3866,$C3866)-SUMIFS($G$5:G3866,$C$5:C3866,$C3866),2))</f>
        <v/>
      </c>
      <c r="I3866" s="18" t="n"/>
      <c r="J3866" s="18" t="n"/>
      <c r="K3866" s="28">
        <f>IF($B3866="","",--TEXT($B3866,"yyyymm"))</f>
        <v/>
      </c>
      <c r="L3866" s="29">
        <f>IF($D3866="","",IFERROR(INDEX(类别属性,MATCH($D3866,类别表,0)),""))</f>
        <v/>
      </c>
      <c r="M3866" s="18" t="n"/>
      <c r="N3866" s="18" t="n"/>
      <c r="O3866" s="26" t="n"/>
      <c r="P3866" s="21">
        <f>IF($C3866="","",IF(ISNA(MATCH($C3866,账户表,0)),"※这个账户不在【基础资料】的账户档案里",IF($B3866="","※没填日期，这一笔不会进任何月份的报表",IF(AND($F3866&lt;&gt;"",$G3866&lt;&gt;""),"※收入和支出不能同时填",IF(AND(N($F3866)=0,N($G3866)=0),"※收入和支出都没填",IF(OR(N($F3866)&lt;0,N($G3866)&lt;0),"※金额不能填负数，方向反了就换一列填",IF($D3866="","※没填收支类别，分类报表会漏掉这一笔",IF(ISNA(MATCH($D3866,类别表,0)),"※收支类别不在【基础资料】的清单里",IF(AND($L3866="内部转账",$M3866=""),"△内部转账要在「对方账户」写上另一头",IF(AND($L3866="内部转账",$M3866=$C3866),"※对方账户跟本账户是同一个",IF(AND($L3866&lt;&gt;"内部转账",$M3866&lt;&gt;""),"△填了对方账户，但类别不是内部转账",IF($H3866&lt;0,"△这一笔之后该账户余额成负数了，核一下",""))))))))))))</f>
        <v/>
      </c>
    </row>
    <row r="3867">
      <c r="A3867" s="17">
        <f>IF($C3867="","",COUNTA($C$5:$C3867))</f>
        <v/>
      </c>
      <c r="B3867" s="20" t="n"/>
      <c r="C3867" s="18" t="n"/>
      <c r="D3867" s="18" t="n"/>
      <c r="E3867" s="26" t="n"/>
      <c r="F3867" s="19" t="n"/>
      <c r="G3867" s="19" t="n"/>
      <c r="H3867" s="27">
        <f>IF($C3867="","",ROUND(SUMIF(账户表,$C3867,账户期初)+SUMIFS($F$5:F3867,$C$5:C3867,$C3867)-SUMIFS($G$5:G3867,$C$5:C3867,$C3867),2))</f>
        <v/>
      </c>
      <c r="I3867" s="18" t="n"/>
      <c r="J3867" s="18" t="n"/>
      <c r="K3867" s="28">
        <f>IF($B3867="","",--TEXT($B3867,"yyyymm"))</f>
        <v/>
      </c>
      <c r="L3867" s="29">
        <f>IF($D3867="","",IFERROR(INDEX(类别属性,MATCH($D3867,类别表,0)),""))</f>
        <v/>
      </c>
      <c r="M3867" s="18" t="n"/>
      <c r="N3867" s="18" t="n"/>
      <c r="O3867" s="26" t="n"/>
      <c r="P3867" s="21">
        <f>IF($C3867="","",IF(ISNA(MATCH($C3867,账户表,0)),"※这个账户不在【基础资料】的账户档案里",IF($B3867="","※没填日期，这一笔不会进任何月份的报表",IF(AND($F3867&lt;&gt;"",$G3867&lt;&gt;""),"※收入和支出不能同时填",IF(AND(N($F3867)=0,N($G3867)=0),"※收入和支出都没填",IF(OR(N($F3867)&lt;0,N($G3867)&lt;0),"※金额不能填负数，方向反了就换一列填",IF($D3867="","※没填收支类别，分类报表会漏掉这一笔",IF(ISNA(MATCH($D3867,类别表,0)),"※收支类别不在【基础资料】的清单里",IF(AND($L3867="内部转账",$M3867=""),"△内部转账要在「对方账户」写上另一头",IF(AND($L3867="内部转账",$M3867=$C3867),"※对方账户跟本账户是同一个",IF(AND($L3867&lt;&gt;"内部转账",$M3867&lt;&gt;""),"△填了对方账户，但类别不是内部转账",IF($H3867&lt;0,"△这一笔之后该账户余额成负数了，核一下",""))))))))))))</f>
        <v/>
      </c>
    </row>
    <row r="3868">
      <c r="A3868" s="17">
        <f>IF($C3868="","",COUNTA($C$5:$C3868))</f>
        <v/>
      </c>
      <c r="B3868" s="20" t="n"/>
      <c r="C3868" s="18" t="n"/>
      <c r="D3868" s="18" t="n"/>
      <c r="E3868" s="26" t="n"/>
      <c r="F3868" s="19" t="n"/>
      <c r="G3868" s="19" t="n"/>
      <c r="H3868" s="27">
        <f>IF($C3868="","",ROUND(SUMIF(账户表,$C3868,账户期初)+SUMIFS($F$5:F3868,$C$5:C3868,$C3868)-SUMIFS($G$5:G3868,$C$5:C3868,$C3868),2))</f>
        <v/>
      </c>
      <c r="I3868" s="18" t="n"/>
      <c r="J3868" s="18" t="n"/>
      <c r="K3868" s="28">
        <f>IF($B3868="","",--TEXT($B3868,"yyyymm"))</f>
        <v/>
      </c>
      <c r="L3868" s="29">
        <f>IF($D3868="","",IFERROR(INDEX(类别属性,MATCH($D3868,类别表,0)),""))</f>
        <v/>
      </c>
      <c r="M3868" s="18" t="n"/>
      <c r="N3868" s="18" t="n"/>
      <c r="O3868" s="26" t="n"/>
      <c r="P3868" s="21">
        <f>IF($C3868="","",IF(ISNA(MATCH($C3868,账户表,0)),"※这个账户不在【基础资料】的账户档案里",IF($B3868="","※没填日期，这一笔不会进任何月份的报表",IF(AND($F3868&lt;&gt;"",$G3868&lt;&gt;""),"※收入和支出不能同时填",IF(AND(N($F3868)=0,N($G3868)=0),"※收入和支出都没填",IF(OR(N($F3868)&lt;0,N($G3868)&lt;0),"※金额不能填负数，方向反了就换一列填",IF($D3868="","※没填收支类别，分类报表会漏掉这一笔",IF(ISNA(MATCH($D3868,类别表,0)),"※收支类别不在【基础资料】的清单里",IF(AND($L3868="内部转账",$M3868=""),"△内部转账要在「对方账户」写上另一头",IF(AND($L3868="内部转账",$M3868=$C3868),"※对方账户跟本账户是同一个",IF(AND($L3868&lt;&gt;"内部转账",$M3868&lt;&gt;""),"△填了对方账户，但类别不是内部转账",IF($H3868&lt;0,"△这一笔之后该账户余额成负数了，核一下",""))))))))))))</f>
        <v/>
      </c>
    </row>
    <row r="3869">
      <c r="A3869" s="17">
        <f>IF($C3869="","",COUNTA($C$5:$C3869))</f>
        <v/>
      </c>
      <c r="B3869" s="20" t="n"/>
      <c r="C3869" s="18" t="n"/>
      <c r="D3869" s="18" t="n"/>
      <c r="E3869" s="26" t="n"/>
      <c r="F3869" s="19" t="n"/>
      <c r="G3869" s="19" t="n"/>
      <c r="H3869" s="27">
        <f>IF($C3869="","",ROUND(SUMIF(账户表,$C3869,账户期初)+SUMIFS($F$5:F3869,$C$5:C3869,$C3869)-SUMIFS($G$5:G3869,$C$5:C3869,$C3869),2))</f>
        <v/>
      </c>
      <c r="I3869" s="18" t="n"/>
      <c r="J3869" s="18" t="n"/>
      <c r="K3869" s="28">
        <f>IF($B3869="","",--TEXT($B3869,"yyyymm"))</f>
        <v/>
      </c>
      <c r="L3869" s="29">
        <f>IF($D3869="","",IFERROR(INDEX(类别属性,MATCH($D3869,类别表,0)),""))</f>
        <v/>
      </c>
      <c r="M3869" s="18" t="n"/>
      <c r="N3869" s="18" t="n"/>
      <c r="O3869" s="26" t="n"/>
      <c r="P3869" s="21">
        <f>IF($C3869="","",IF(ISNA(MATCH($C3869,账户表,0)),"※这个账户不在【基础资料】的账户档案里",IF($B3869="","※没填日期，这一笔不会进任何月份的报表",IF(AND($F3869&lt;&gt;"",$G3869&lt;&gt;""),"※收入和支出不能同时填",IF(AND(N($F3869)=0,N($G3869)=0),"※收入和支出都没填",IF(OR(N($F3869)&lt;0,N($G3869)&lt;0),"※金额不能填负数，方向反了就换一列填",IF($D3869="","※没填收支类别，分类报表会漏掉这一笔",IF(ISNA(MATCH($D3869,类别表,0)),"※收支类别不在【基础资料】的清单里",IF(AND($L3869="内部转账",$M3869=""),"△内部转账要在「对方账户」写上另一头",IF(AND($L3869="内部转账",$M3869=$C3869),"※对方账户跟本账户是同一个",IF(AND($L3869&lt;&gt;"内部转账",$M3869&lt;&gt;""),"△填了对方账户，但类别不是内部转账",IF($H3869&lt;0,"△这一笔之后该账户余额成负数了，核一下",""))))))))))))</f>
        <v/>
      </c>
    </row>
    <row r="3870">
      <c r="A3870" s="17">
        <f>IF($C3870="","",COUNTA($C$5:$C3870))</f>
        <v/>
      </c>
      <c r="B3870" s="20" t="n"/>
      <c r="C3870" s="18" t="n"/>
      <c r="D3870" s="18" t="n"/>
      <c r="E3870" s="26" t="n"/>
      <c r="F3870" s="19" t="n"/>
      <c r="G3870" s="19" t="n"/>
      <c r="H3870" s="27">
        <f>IF($C3870="","",ROUND(SUMIF(账户表,$C3870,账户期初)+SUMIFS($F$5:F3870,$C$5:C3870,$C3870)-SUMIFS($G$5:G3870,$C$5:C3870,$C3870),2))</f>
        <v/>
      </c>
      <c r="I3870" s="18" t="n"/>
      <c r="J3870" s="18" t="n"/>
      <c r="K3870" s="28">
        <f>IF($B3870="","",--TEXT($B3870,"yyyymm"))</f>
        <v/>
      </c>
      <c r="L3870" s="29">
        <f>IF($D3870="","",IFERROR(INDEX(类别属性,MATCH($D3870,类别表,0)),""))</f>
        <v/>
      </c>
      <c r="M3870" s="18" t="n"/>
      <c r="N3870" s="18" t="n"/>
      <c r="O3870" s="26" t="n"/>
      <c r="P3870" s="21">
        <f>IF($C3870="","",IF(ISNA(MATCH($C3870,账户表,0)),"※这个账户不在【基础资料】的账户档案里",IF($B3870="","※没填日期，这一笔不会进任何月份的报表",IF(AND($F3870&lt;&gt;"",$G3870&lt;&gt;""),"※收入和支出不能同时填",IF(AND(N($F3870)=0,N($G3870)=0),"※收入和支出都没填",IF(OR(N($F3870)&lt;0,N($G3870)&lt;0),"※金额不能填负数，方向反了就换一列填",IF($D3870="","※没填收支类别，分类报表会漏掉这一笔",IF(ISNA(MATCH($D3870,类别表,0)),"※收支类别不在【基础资料】的清单里",IF(AND($L3870="内部转账",$M3870=""),"△内部转账要在「对方账户」写上另一头",IF(AND($L3870="内部转账",$M3870=$C3870),"※对方账户跟本账户是同一个",IF(AND($L3870&lt;&gt;"内部转账",$M3870&lt;&gt;""),"△填了对方账户，但类别不是内部转账",IF($H3870&lt;0,"△这一笔之后该账户余额成负数了，核一下",""))))))))))))</f>
        <v/>
      </c>
    </row>
    <row r="3871">
      <c r="A3871" s="17">
        <f>IF($C3871="","",COUNTA($C$5:$C3871))</f>
        <v/>
      </c>
      <c r="B3871" s="20" t="n"/>
      <c r="C3871" s="18" t="n"/>
      <c r="D3871" s="18" t="n"/>
      <c r="E3871" s="26" t="n"/>
      <c r="F3871" s="19" t="n"/>
      <c r="G3871" s="19" t="n"/>
      <c r="H3871" s="27">
        <f>IF($C3871="","",ROUND(SUMIF(账户表,$C3871,账户期初)+SUMIFS($F$5:F3871,$C$5:C3871,$C3871)-SUMIFS($G$5:G3871,$C$5:C3871,$C3871),2))</f>
        <v/>
      </c>
      <c r="I3871" s="18" t="n"/>
      <c r="J3871" s="18" t="n"/>
      <c r="K3871" s="28">
        <f>IF($B3871="","",--TEXT($B3871,"yyyymm"))</f>
        <v/>
      </c>
      <c r="L3871" s="29">
        <f>IF($D3871="","",IFERROR(INDEX(类别属性,MATCH($D3871,类别表,0)),""))</f>
        <v/>
      </c>
      <c r="M3871" s="18" t="n"/>
      <c r="N3871" s="18" t="n"/>
      <c r="O3871" s="26" t="n"/>
      <c r="P3871" s="21">
        <f>IF($C3871="","",IF(ISNA(MATCH($C3871,账户表,0)),"※这个账户不在【基础资料】的账户档案里",IF($B3871="","※没填日期，这一笔不会进任何月份的报表",IF(AND($F3871&lt;&gt;"",$G3871&lt;&gt;""),"※收入和支出不能同时填",IF(AND(N($F3871)=0,N($G3871)=0),"※收入和支出都没填",IF(OR(N($F3871)&lt;0,N($G3871)&lt;0),"※金额不能填负数，方向反了就换一列填",IF($D3871="","※没填收支类别，分类报表会漏掉这一笔",IF(ISNA(MATCH($D3871,类别表,0)),"※收支类别不在【基础资料】的清单里",IF(AND($L3871="内部转账",$M3871=""),"△内部转账要在「对方账户」写上另一头",IF(AND($L3871="内部转账",$M3871=$C3871),"※对方账户跟本账户是同一个",IF(AND($L3871&lt;&gt;"内部转账",$M3871&lt;&gt;""),"△填了对方账户，但类别不是内部转账",IF($H3871&lt;0,"△这一笔之后该账户余额成负数了，核一下",""))))))))))))</f>
        <v/>
      </c>
    </row>
    <row r="3872">
      <c r="A3872" s="17">
        <f>IF($C3872="","",COUNTA($C$5:$C3872))</f>
        <v/>
      </c>
      <c r="B3872" s="20" t="n"/>
      <c r="C3872" s="18" t="n"/>
      <c r="D3872" s="18" t="n"/>
      <c r="E3872" s="26" t="n"/>
      <c r="F3872" s="19" t="n"/>
      <c r="G3872" s="19" t="n"/>
      <c r="H3872" s="27">
        <f>IF($C3872="","",ROUND(SUMIF(账户表,$C3872,账户期初)+SUMIFS($F$5:F3872,$C$5:C3872,$C3872)-SUMIFS($G$5:G3872,$C$5:C3872,$C3872),2))</f>
        <v/>
      </c>
      <c r="I3872" s="18" t="n"/>
      <c r="J3872" s="18" t="n"/>
      <c r="K3872" s="28">
        <f>IF($B3872="","",--TEXT($B3872,"yyyymm"))</f>
        <v/>
      </c>
      <c r="L3872" s="29">
        <f>IF($D3872="","",IFERROR(INDEX(类别属性,MATCH($D3872,类别表,0)),""))</f>
        <v/>
      </c>
      <c r="M3872" s="18" t="n"/>
      <c r="N3872" s="18" t="n"/>
      <c r="O3872" s="26" t="n"/>
      <c r="P3872" s="21">
        <f>IF($C3872="","",IF(ISNA(MATCH($C3872,账户表,0)),"※这个账户不在【基础资料】的账户档案里",IF($B3872="","※没填日期，这一笔不会进任何月份的报表",IF(AND($F3872&lt;&gt;"",$G3872&lt;&gt;""),"※收入和支出不能同时填",IF(AND(N($F3872)=0,N($G3872)=0),"※收入和支出都没填",IF(OR(N($F3872)&lt;0,N($G3872)&lt;0),"※金额不能填负数，方向反了就换一列填",IF($D3872="","※没填收支类别，分类报表会漏掉这一笔",IF(ISNA(MATCH($D3872,类别表,0)),"※收支类别不在【基础资料】的清单里",IF(AND($L3872="内部转账",$M3872=""),"△内部转账要在「对方账户」写上另一头",IF(AND($L3872="内部转账",$M3872=$C3872),"※对方账户跟本账户是同一个",IF(AND($L3872&lt;&gt;"内部转账",$M3872&lt;&gt;""),"△填了对方账户，但类别不是内部转账",IF($H3872&lt;0,"△这一笔之后该账户余额成负数了，核一下",""))))))))))))</f>
        <v/>
      </c>
    </row>
    <row r="3873">
      <c r="A3873" s="17">
        <f>IF($C3873="","",COUNTA($C$5:$C3873))</f>
        <v/>
      </c>
      <c r="B3873" s="20" t="n"/>
      <c r="C3873" s="18" t="n"/>
      <c r="D3873" s="18" t="n"/>
      <c r="E3873" s="26" t="n"/>
      <c r="F3873" s="19" t="n"/>
      <c r="G3873" s="19" t="n"/>
      <c r="H3873" s="27">
        <f>IF($C3873="","",ROUND(SUMIF(账户表,$C3873,账户期初)+SUMIFS($F$5:F3873,$C$5:C3873,$C3873)-SUMIFS($G$5:G3873,$C$5:C3873,$C3873),2))</f>
        <v/>
      </c>
      <c r="I3873" s="18" t="n"/>
      <c r="J3873" s="18" t="n"/>
      <c r="K3873" s="28">
        <f>IF($B3873="","",--TEXT($B3873,"yyyymm"))</f>
        <v/>
      </c>
      <c r="L3873" s="29">
        <f>IF($D3873="","",IFERROR(INDEX(类别属性,MATCH($D3873,类别表,0)),""))</f>
        <v/>
      </c>
      <c r="M3873" s="18" t="n"/>
      <c r="N3873" s="18" t="n"/>
      <c r="O3873" s="26" t="n"/>
      <c r="P3873" s="21">
        <f>IF($C3873="","",IF(ISNA(MATCH($C3873,账户表,0)),"※这个账户不在【基础资料】的账户档案里",IF($B3873="","※没填日期，这一笔不会进任何月份的报表",IF(AND($F3873&lt;&gt;"",$G3873&lt;&gt;""),"※收入和支出不能同时填",IF(AND(N($F3873)=0,N($G3873)=0),"※收入和支出都没填",IF(OR(N($F3873)&lt;0,N($G3873)&lt;0),"※金额不能填负数，方向反了就换一列填",IF($D3873="","※没填收支类别，分类报表会漏掉这一笔",IF(ISNA(MATCH($D3873,类别表,0)),"※收支类别不在【基础资料】的清单里",IF(AND($L3873="内部转账",$M3873=""),"△内部转账要在「对方账户」写上另一头",IF(AND($L3873="内部转账",$M3873=$C3873),"※对方账户跟本账户是同一个",IF(AND($L3873&lt;&gt;"内部转账",$M3873&lt;&gt;""),"△填了对方账户，但类别不是内部转账",IF($H3873&lt;0,"△这一笔之后该账户余额成负数了，核一下",""))))))))))))</f>
        <v/>
      </c>
    </row>
    <row r="3874">
      <c r="A3874" s="17">
        <f>IF($C3874="","",COUNTA($C$5:$C3874))</f>
        <v/>
      </c>
      <c r="B3874" s="20" t="n"/>
      <c r="C3874" s="18" t="n"/>
      <c r="D3874" s="18" t="n"/>
      <c r="E3874" s="26" t="n"/>
      <c r="F3874" s="19" t="n"/>
      <c r="G3874" s="19" t="n"/>
      <c r="H3874" s="27">
        <f>IF($C3874="","",ROUND(SUMIF(账户表,$C3874,账户期初)+SUMIFS($F$5:F3874,$C$5:C3874,$C3874)-SUMIFS($G$5:G3874,$C$5:C3874,$C3874),2))</f>
        <v/>
      </c>
      <c r="I3874" s="18" t="n"/>
      <c r="J3874" s="18" t="n"/>
      <c r="K3874" s="28">
        <f>IF($B3874="","",--TEXT($B3874,"yyyymm"))</f>
        <v/>
      </c>
      <c r="L3874" s="29">
        <f>IF($D3874="","",IFERROR(INDEX(类别属性,MATCH($D3874,类别表,0)),""))</f>
        <v/>
      </c>
      <c r="M3874" s="18" t="n"/>
      <c r="N3874" s="18" t="n"/>
      <c r="O3874" s="26" t="n"/>
      <c r="P3874" s="21">
        <f>IF($C3874="","",IF(ISNA(MATCH($C3874,账户表,0)),"※这个账户不在【基础资料】的账户档案里",IF($B3874="","※没填日期，这一笔不会进任何月份的报表",IF(AND($F3874&lt;&gt;"",$G3874&lt;&gt;""),"※收入和支出不能同时填",IF(AND(N($F3874)=0,N($G3874)=0),"※收入和支出都没填",IF(OR(N($F3874)&lt;0,N($G3874)&lt;0),"※金额不能填负数，方向反了就换一列填",IF($D3874="","※没填收支类别，分类报表会漏掉这一笔",IF(ISNA(MATCH($D3874,类别表,0)),"※收支类别不在【基础资料】的清单里",IF(AND($L3874="内部转账",$M3874=""),"△内部转账要在「对方账户」写上另一头",IF(AND($L3874="内部转账",$M3874=$C3874),"※对方账户跟本账户是同一个",IF(AND($L3874&lt;&gt;"内部转账",$M3874&lt;&gt;""),"△填了对方账户，但类别不是内部转账",IF($H3874&lt;0,"△这一笔之后该账户余额成负数了，核一下",""))))))))))))</f>
        <v/>
      </c>
    </row>
    <row r="3875">
      <c r="A3875" s="17">
        <f>IF($C3875="","",COUNTA($C$5:$C3875))</f>
        <v/>
      </c>
      <c r="B3875" s="20" t="n"/>
      <c r="C3875" s="18" t="n"/>
      <c r="D3875" s="18" t="n"/>
      <c r="E3875" s="26" t="n"/>
      <c r="F3875" s="19" t="n"/>
      <c r="G3875" s="19" t="n"/>
      <c r="H3875" s="27">
        <f>IF($C3875="","",ROUND(SUMIF(账户表,$C3875,账户期初)+SUMIFS($F$5:F3875,$C$5:C3875,$C3875)-SUMIFS($G$5:G3875,$C$5:C3875,$C3875),2))</f>
        <v/>
      </c>
      <c r="I3875" s="18" t="n"/>
      <c r="J3875" s="18" t="n"/>
      <c r="K3875" s="28">
        <f>IF($B3875="","",--TEXT($B3875,"yyyymm"))</f>
        <v/>
      </c>
      <c r="L3875" s="29">
        <f>IF($D3875="","",IFERROR(INDEX(类别属性,MATCH($D3875,类别表,0)),""))</f>
        <v/>
      </c>
      <c r="M3875" s="18" t="n"/>
      <c r="N3875" s="18" t="n"/>
      <c r="O3875" s="26" t="n"/>
      <c r="P3875" s="21">
        <f>IF($C3875="","",IF(ISNA(MATCH($C3875,账户表,0)),"※这个账户不在【基础资料】的账户档案里",IF($B3875="","※没填日期，这一笔不会进任何月份的报表",IF(AND($F3875&lt;&gt;"",$G3875&lt;&gt;""),"※收入和支出不能同时填",IF(AND(N($F3875)=0,N($G3875)=0),"※收入和支出都没填",IF(OR(N($F3875)&lt;0,N($G3875)&lt;0),"※金额不能填负数，方向反了就换一列填",IF($D3875="","※没填收支类别，分类报表会漏掉这一笔",IF(ISNA(MATCH($D3875,类别表,0)),"※收支类别不在【基础资料】的清单里",IF(AND($L3875="内部转账",$M3875=""),"△内部转账要在「对方账户」写上另一头",IF(AND($L3875="内部转账",$M3875=$C3875),"※对方账户跟本账户是同一个",IF(AND($L3875&lt;&gt;"内部转账",$M3875&lt;&gt;""),"△填了对方账户，但类别不是内部转账",IF($H3875&lt;0,"△这一笔之后该账户余额成负数了，核一下",""))))))))))))</f>
        <v/>
      </c>
    </row>
    <row r="3876">
      <c r="A3876" s="17">
        <f>IF($C3876="","",COUNTA($C$5:$C3876))</f>
        <v/>
      </c>
      <c r="B3876" s="20" t="n"/>
      <c r="C3876" s="18" t="n"/>
      <c r="D3876" s="18" t="n"/>
      <c r="E3876" s="26" t="n"/>
      <c r="F3876" s="19" t="n"/>
      <c r="G3876" s="19" t="n"/>
      <c r="H3876" s="27">
        <f>IF($C3876="","",ROUND(SUMIF(账户表,$C3876,账户期初)+SUMIFS($F$5:F3876,$C$5:C3876,$C3876)-SUMIFS($G$5:G3876,$C$5:C3876,$C3876),2))</f>
        <v/>
      </c>
      <c r="I3876" s="18" t="n"/>
      <c r="J3876" s="18" t="n"/>
      <c r="K3876" s="28">
        <f>IF($B3876="","",--TEXT($B3876,"yyyymm"))</f>
        <v/>
      </c>
      <c r="L3876" s="29">
        <f>IF($D3876="","",IFERROR(INDEX(类别属性,MATCH($D3876,类别表,0)),""))</f>
        <v/>
      </c>
      <c r="M3876" s="18" t="n"/>
      <c r="N3876" s="18" t="n"/>
      <c r="O3876" s="26" t="n"/>
      <c r="P3876" s="21">
        <f>IF($C3876="","",IF(ISNA(MATCH($C3876,账户表,0)),"※这个账户不在【基础资料】的账户档案里",IF($B3876="","※没填日期，这一笔不会进任何月份的报表",IF(AND($F3876&lt;&gt;"",$G3876&lt;&gt;""),"※收入和支出不能同时填",IF(AND(N($F3876)=0,N($G3876)=0),"※收入和支出都没填",IF(OR(N($F3876)&lt;0,N($G3876)&lt;0),"※金额不能填负数，方向反了就换一列填",IF($D3876="","※没填收支类别，分类报表会漏掉这一笔",IF(ISNA(MATCH($D3876,类别表,0)),"※收支类别不在【基础资料】的清单里",IF(AND($L3876="内部转账",$M3876=""),"△内部转账要在「对方账户」写上另一头",IF(AND($L3876="内部转账",$M3876=$C3876),"※对方账户跟本账户是同一个",IF(AND($L3876&lt;&gt;"内部转账",$M3876&lt;&gt;""),"△填了对方账户，但类别不是内部转账",IF($H3876&lt;0,"△这一笔之后该账户余额成负数了，核一下",""))))))))))))</f>
        <v/>
      </c>
    </row>
    <row r="3877">
      <c r="A3877" s="17">
        <f>IF($C3877="","",COUNTA($C$5:$C3877))</f>
        <v/>
      </c>
      <c r="B3877" s="20" t="n"/>
      <c r="C3877" s="18" t="n"/>
      <c r="D3877" s="18" t="n"/>
      <c r="E3877" s="26" t="n"/>
      <c r="F3877" s="19" t="n"/>
      <c r="G3877" s="19" t="n"/>
      <c r="H3877" s="27">
        <f>IF($C3877="","",ROUND(SUMIF(账户表,$C3877,账户期初)+SUMIFS($F$5:F3877,$C$5:C3877,$C3877)-SUMIFS($G$5:G3877,$C$5:C3877,$C3877),2))</f>
        <v/>
      </c>
      <c r="I3877" s="18" t="n"/>
      <c r="J3877" s="18" t="n"/>
      <c r="K3877" s="28">
        <f>IF($B3877="","",--TEXT($B3877,"yyyymm"))</f>
        <v/>
      </c>
      <c r="L3877" s="29">
        <f>IF($D3877="","",IFERROR(INDEX(类别属性,MATCH($D3877,类别表,0)),""))</f>
        <v/>
      </c>
      <c r="M3877" s="18" t="n"/>
      <c r="N3877" s="18" t="n"/>
      <c r="O3877" s="26" t="n"/>
      <c r="P3877" s="21">
        <f>IF($C3877="","",IF(ISNA(MATCH($C3877,账户表,0)),"※这个账户不在【基础资料】的账户档案里",IF($B3877="","※没填日期，这一笔不会进任何月份的报表",IF(AND($F3877&lt;&gt;"",$G3877&lt;&gt;""),"※收入和支出不能同时填",IF(AND(N($F3877)=0,N($G3877)=0),"※收入和支出都没填",IF(OR(N($F3877)&lt;0,N($G3877)&lt;0),"※金额不能填负数，方向反了就换一列填",IF($D3877="","※没填收支类别，分类报表会漏掉这一笔",IF(ISNA(MATCH($D3877,类别表,0)),"※收支类别不在【基础资料】的清单里",IF(AND($L3877="内部转账",$M3877=""),"△内部转账要在「对方账户」写上另一头",IF(AND($L3877="内部转账",$M3877=$C3877),"※对方账户跟本账户是同一个",IF(AND($L3877&lt;&gt;"内部转账",$M3877&lt;&gt;""),"△填了对方账户，但类别不是内部转账",IF($H3877&lt;0,"△这一笔之后该账户余额成负数了，核一下",""))))))))))))</f>
        <v/>
      </c>
    </row>
    <row r="3878">
      <c r="A3878" s="17">
        <f>IF($C3878="","",COUNTA($C$5:$C3878))</f>
        <v/>
      </c>
      <c r="B3878" s="20" t="n"/>
      <c r="C3878" s="18" t="n"/>
      <c r="D3878" s="18" t="n"/>
      <c r="E3878" s="26" t="n"/>
      <c r="F3878" s="19" t="n"/>
      <c r="G3878" s="19" t="n"/>
      <c r="H3878" s="27">
        <f>IF($C3878="","",ROUND(SUMIF(账户表,$C3878,账户期初)+SUMIFS($F$5:F3878,$C$5:C3878,$C3878)-SUMIFS($G$5:G3878,$C$5:C3878,$C3878),2))</f>
        <v/>
      </c>
      <c r="I3878" s="18" t="n"/>
      <c r="J3878" s="18" t="n"/>
      <c r="K3878" s="28">
        <f>IF($B3878="","",--TEXT($B3878,"yyyymm"))</f>
        <v/>
      </c>
      <c r="L3878" s="29">
        <f>IF($D3878="","",IFERROR(INDEX(类别属性,MATCH($D3878,类别表,0)),""))</f>
        <v/>
      </c>
      <c r="M3878" s="18" t="n"/>
      <c r="N3878" s="18" t="n"/>
      <c r="O3878" s="26" t="n"/>
      <c r="P3878" s="21">
        <f>IF($C3878="","",IF(ISNA(MATCH($C3878,账户表,0)),"※这个账户不在【基础资料】的账户档案里",IF($B3878="","※没填日期，这一笔不会进任何月份的报表",IF(AND($F3878&lt;&gt;"",$G3878&lt;&gt;""),"※收入和支出不能同时填",IF(AND(N($F3878)=0,N($G3878)=0),"※收入和支出都没填",IF(OR(N($F3878)&lt;0,N($G3878)&lt;0),"※金额不能填负数，方向反了就换一列填",IF($D3878="","※没填收支类别，分类报表会漏掉这一笔",IF(ISNA(MATCH($D3878,类别表,0)),"※收支类别不在【基础资料】的清单里",IF(AND($L3878="内部转账",$M3878=""),"△内部转账要在「对方账户」写上另一头",IF(AND($L3878="内部转账",$M3878=$C3878),"※对方账户跟本账户是同一个",IF(AND($L3878&lt;&gt;"内部转账",$M3878&lt;&gt;""),"△填了对方账户，但类别不是内部转账",IF($H3878&lt;0,"△这一笔之后该账户余额成负数了，核一下",""))))))))))))</f>
        <v/>
      </c>
    </row>
    <row r="3879">
      <c r="A3879" s="17">
        <f>IF($C3879="","",COUNTA($C$5:$C3879))</f>
        <v/>
      </c>
      <c r="B3879" s="20" t="n"/>
      <c r="C3879" s="18" t="n"/>
      <c r="D3879" s="18" t="n"/>
      <c r="E3879" s="26" t="n"/>
      <c r="F3879" s="19" t="n"/>
      <c r="G3879" s="19" t="n"/>
      <c r="H3879" s="27">
        <f>IF($C3879="","",ROUND(SUMIF(账户表,$C3879,账户期初)+SUMIFS($F$5:F3879,$C$5:C3879,$C3879)-SUMIFS($G$5:G3879,$C$5:C3879,$C3879),2))</f>
        <v/>
      </c>
      <c r="I3879" s="18" t="n"/>
      <c r="J3879" s="18" t="n"/>
      <c r="K3879" s="28">
        <f>IF($B3879="","",--TEXT($B3879,"yyyymm"))</f>
        <v/>
      </c>
      <c r="L3879" s="29">
        <f>IF($D3879="","",IFERROR(INDEX(类别属性,MATCH($D3879,类别表,0)),""))</f>
        <v/>
      </c>
      <c r="M3879" s="18" t="n"/>
      <c r="N3879" s="18" t="n"/>
      <c r="O3879" s="26" t="n"/>
      <c r="P3879" s="21">
        <f>IF($C3879="","",IF(ISNA(MATCH($C3879,账户表,0)),"※这个账户不在【基础资料】的账户档案里",IF($B3879="","※没填日期，这一笔不会进任何月份的报表",IF(AND($F3879&lt;&gt;"",$G3879&lt;&gt;""),"※收入和支出不能同时填",IF(AND(N($F3879)=0,N($G3879)=0),"※收入和支出都没填",IF(OR(N($F3879)&lt;0,N($G3879)&lt;0),"※金额不能填负数，方向反了就换一列填",IF($D3879="","※没填收支类别，分类报表会漏掉这一笔",IF(ISNA(MATCH($D3879,类别表,0)),"※收支类别不在【基础资料】的清单里",IF(AND($L3879="内部转账",$M3879=""),"△内部转账要在「对方账户」写上另一头",IF(AND($L3879="内部转账",$M3879=$C3879),"※对方账户跟本账户是同一个",IF(AND($L3879&lt;&gt;"内部转账",$M3879&lt;&gt;""),"△填了对方账户，但类别不是内部转账",IF($H3879&lt;0,"△这一笔之后该账户余额成负数了，核一下",""))))))))))))</f>
        <v/>
      </c>
    </row>
    <row r="3880">
      <c r="A3880" s="17">
        <f>IF($C3880="","",COUNTA($C$5:$C3880))</f>
        <v/>
      </c>
      <c r="B3880" s="20" t="n"/>
      <c r="C3880" s="18" t="n"/>
      <c r="D3880" s="18" t="n"/>
      <c r="E3880" s="26" t="n"/>
      <c r="F3880" s="19" t="n"/>
      <c r="G3880" s="19" t="n"/>
      <c r="H3880" s="27">
        <f>IF($C3880="","",ROUND(SUMIF(账户表,$C3880,账户期初)+SUMIFS($F$5:F3880,$C$5:C3880,$C3880)-SUMIFS($G$5:G3880,$C$5:C3880,$C3880),2))</f>
        <v/>
      </c>
      <c r="I3880" s="18" t="n"/>
      <c r="J3880" s="18" t="n"/>
      <c r="K3880" s="28">
        <f>IF($B3880="","",--TEXT($B3880,"yyyymm"))</f>
        <v/>
      </c>
      <c r="L3880" s="29">
        <f>IF($D3880="","",IFERROR(INDEX(类别属性,MATCH($D3880,类别表,0)),""))</f>
        <v/>
      </c>
      <c r="M3880" s="18" t="n"/>
      <c r="N3880" s="18" t="n"/>
      <c r="O3880" s="26" t="n"/>
      <c r="P3880" s="21">
        <f>IF($C3880="","",IF(ISNA(MATCH($C3880,账户表,0)),"※这个账户不在【基础资料】的账户档案里",IF($B3880="","※没填日期，这一笔不会进任何月份的报表",IF(AND($F3880&lt;&gt;"",$G3880&lt;&gt;""),"※收入和支出不能同时填",IF(AND(N($F3880)=0,N($G3880)=0),"※收入和支出都没填",IF(OR(N($F3880)&lt;0,N($G3880)&lt;0),"※金额不能填负数，方向反了就换一列填",IF($D3880="","※没填收支类别，分类报表会漏掉这一笔",IF(ISNA(MATCH($D3880,类别表,0)),"※收支类别不在【基础资料】的清单里",IF(AND($L3880="内部转账",$M3880=""),"△内部转账要在「对方账户」写上另一头",IF(AND($L3880="内部转账",$M3880=$C3880),"※对方账户跟本账户是同一个",IF(AND($L3880&lt;&gt;"内部转账",$M3880&lt;&gt;""),"△填了对方账户，但类别不是内部转账",IF($H3880&lt;0,"△这一笔之后该账户余额成负数了，核一下",""))))))))))))</f>
        <v/>
      </c>
    </row>
    <row r="3881">
      <c r="A3881" s="17">
        <f>IF($C3881="","",COUNTA($C$5:$C3881))</f>
        <v/>
      </c>
      <c r="B3881" s="20" t="n"/>
      <c r="C3881" s="18" t="n"/>
      <c r="D3881" s="18" t="n"/>
      <c r="E3881" s="26" t="n"/>
      <c r="F3881" s="19" t="n"/>
      <c r="G3881" s="19" t="n"/>
      <c r="H3881" s="27">
        <f>IF($C3881="","",ROUND(SUMIF(账户表,$C3881,账户期初)+SUMIFS($F$5:F3881,$C$5:C3881,$C3881)-SUMIFS($G$5:G3881,$C$5:C3881,$C3881),2))</f>
        <v/>
      </c>
      <c r="I3881" s="18" t="n"/>
      <c r="J3881" s="18" t="n"/>
      <c r="K3881" s="28">
        <f>IF($B3881="","",--TEXT($B3881,"yyyymm"))</f>
        <v/>
      </c>
      <c r="L3881" s="29">
        <f>IF($D3881="","",IFERROR(INDEX(类别属性,MATCH($D3881,类别表,0)),""))</f>
        <v/>
      </c>
      <c r="M3881" s="18" t="n"/>
      <c r="N3881" s="18" t="n"/>
      <c r="O3881" s="26" t="n"/>
      <c r="P3881" s="21">
        <f>IF($C3881="","",IF(ISNA(MATCH($C3881,账户表,0)),"※这个账户不在【基础资料】的账户档案里",IF($B3881="","※没填日期，这一笔不会进任何月份的报表",IF(AND($F3881&lt;&gt;"",$G3881&lt;&gt;""),"※收入和支出不能同时填",IF(AND(N($F3881)=0,N($G3881)=0),"※收入和支出都没填",IF(OR(N($F3881)&lt;0,N($G3881)&lt;0),"※金额不能填负数，方向反了就换一列填",IF($D3881="","※没填收支类别，分类报表会漏掉这一笔",IF(ISNA(MATCH($D3881,类别表,0)),"※收支类别不在【基础资料】的清单里",IF(AND($L3881="内部转账",$M3881=""),"△内部转账要在「对方账户」写上另一头",IF(AND($L3881="内部转账",$M3881=$C3881),"※对方账户跟本账户是同一个",IF(AND($L3881&lt;&gt;"内部转账",$M3881&lt;&gt;""),"△填了对方账户，但类别不是内部转账",IF($H3881&lt;0,"△这一笔之后该账户余额成负数了，核一下",""))))))))))))</f>
        <v/>
      </c>
    </row>
    <row r="3882">
      <c r="A3882" s="17">
        <f>IF($C3882="","",COUNTA($C$5:$C3882))</f>
        <v/>
      </c>
      <c r="B3882" s="20" t="n"/>
      <c r="C3882" s="18" t="n"/>
      <c r="D3882" s="18" t="n"/>
      <c r="E3882" s="26" t="n"/>
      <c r="F3882" s="19" t="n"/>
      <c r="G3882" s="19" t="n"/>
      <c r="H3882" s="27">
        <f>IF($C3882="","",ROUND(SUMIF(账户表,$C3882,账户期初)+SUMIFS($F$5:F3882,$C$5:C3882,$C3882)-SUMIFS($G$5:G3882,$C$5:C3882,$C3882),2))</f>
        <v/>
      </c>
      <c r="I3882" s="18" t="n"/>
      <c r="J3882" s="18" t="n"/>
      <c r="K3882" s="28">
        <f>IF($B3882="","",--TEXT($B3882,"yyyymm"))</f>
        <v/>
      </c>
      <c r="L3882" s="29">
        <f>IF($D3882="","",IFERROR(INDEX(类别属性,MATCH($D3882,类别表,0)),""))</f>
        <v/>
      </c>
      <c r="M3882" s="18" t="n"/>
      <c r="N3882" s="18" t="n"/>
      <c r="O3882" s="26" t="n"/>
      <c r="P3882" s="21">
        <f>IF($C3882="","",IF(ISNA(MATCH($C3882,账户表,0)),"※这个账户不在【基础资料】的账户档案里",IF($B3882="","※没填日期，这一笔不会进任何月份的报表",IF(AND($F3882&lt;&gt;"",$G3882&lt;&gt;""),"※收入和支出不能同时填",IF(AND(N($F3882)=0,N($G3882)=0),"※收入和支出都没填",IF(OR(N($F3882)&lt;0,N($G3882)&lt;0),"※金额不能填负数，方向反了就换一列填",IF($D3882="","※没填收支类别，分类报表会漏掉这一笔",IF(ISNA(MATCH($D3882,类别表,0)),"※收支类别不在【基础资料】的清单里",IF(AND($L3882="内部转账",$M3882=""),"△内部转账要在「对方账户」写上另一头",IF(AND($L3882="内部转账",$M3882=$C3882),"※对方账户跟本账户是同一个",IF(AND($L3882&lt;&gt;"内部转账",$M3882&lt;&gt;""),"△填了对方账户，但类别不是内部转账",IF($H3882&lt;0,"△这一笔之后该账户余额成负数了，核一下",""))))))))))))</f>
        <v/>
      </c>
    </row>
    <row r="3883">
      <c r="A3883" s="17">
        <f>IF($C3883="","",COUNTA($C$5:$C3883))</f>
        <v/>
      </c>
      <c r="B3883" s="20" t="n"/>
      <c r="C3883" s="18" t="n"/>
      <c r="D3883" s="18" t="n"/>
      <c r="E3883" s="26" t="n"/>
      <c r="F3883" s="19" t="n"/>
      <c r="G3883" s="19" t="n"/>
      <c r="H3883" s="27">
        <f>IF($C3883="","",ROUND(SUMIF(账户表,$C3883,账户期初)+SUMIFS($F$5:F3883,$C$5:C3883,$C3883)-SUMIFS($G$5:G3883,$C$5:C3883,$C3883),2))</f>
        <v/>
      </c>
      <c r="I3883" s="18" t="n"/>
      <c r="J3883" s="18" t="n"/>
      <c r="K3883" s="28">
        <f>IF($B3883="","",--TEXT($B3883,"yyyymm"))</f>
        <v/>
      </c>
      <c r="L3883" s="29">
        <f>IF($D3883="","",IFERROR(INDEX(类别属性,MATCH($D3883,类别表,0)),""))</f>
        <v/>
      </c>
      <c r="M3883" s="18" t="n"/>
      <c r="N3883" s="18" t="n"/>
      <c r="O3883" s="26" t="n"/>
      <c r="P3883" s="21">
        <f>IF($C3883="","",IF(ISNA(MATCH($C3883,账户表,0)),"※这个账户不在【基础资料】的账户档案里",IF($B3883="","※没填日期，这一笔不会进任何月份的报表",IF(AND($F3883&lt;&gt;"",$G3883&lt;&gt;""),"※收入和支出不能同时填",IF(AND(N($F3883)=0,N($G3883)=0),"※收入和支出都没填",IF(OR(N($F3883)&lt;0,N($G3883)&lt;0),"※金额不能填负数，方向反了就换一列填",IF($D3883="","※没填收支类别，分类报表会漏掉这一笔",IF(ISNA(MATCH($D3883,类别表,0)),"※收支类别不在【基础资料】的清单里",IF(AND($L3883="内部转账",$M3883=""),"△内部转账要在「对方账户」写上另一头",IF(AND($L3883="内部转账",$M3883=$C3883),"※对方账户跟本账户是同一个",IF(AND($L3883&lt;&gt;"内部转账",$M3883&lt;&gt;""),"△填了对方账户，但类别不是内部转账",IF($H3883&lt;0,"△这一笔之后该账户余额成负数了，核一下",""))))))))))))</f>
        <v/>
      </c>
    </row>
    <row r="3884">
      <c r="A3884" s="17">
        <f>IF($C3884="","",COUNTA($C$5:$C3884))</f>
        <v/>
      </c>
      <c r="B3884" s="20" t="n"/>
      <c r="C3884" s="18" t="n"/>
      <c r="D3884" s="18" t="n"/>
      <c r="E3884" s="26" t="n"/>
      <c r="F3884" s="19" t="n"/>
      <c r="G3884" s="19" t="n"/>
      <c r="H3884" s="27">
        <f>IF($C3884="","",ROUND(SUMIF(账户表,$C3884,账户期初)+SUMIFS($F$5:F3884,$C$5:C3884,$C3884)-SUMIFS($G$5:G3884,$C$5:C3884,$C3884),2))</f>
        <v/>
      </c>
      <c r="I3884" s="18" t="n"/>
      <c r="J3884" s="18" t="n"/>
      <c r="K3884" s="28">
        <f>IF($B3884="","",--TEXT($B3884,"yyyymm"))</f>
        <v/>
      </c>
      <c r="L3884" s="29">
        <f>IF($D3884="","",IFERROR(INDEX(类别属性,MATCH($D3884,类别表,0)),""))</f>
        <v/>
      </c>
      <c r="M3884" s="18" t="n"/>
      <c r="N3884" s="18" t="n"/>
      <c r="O3884" s="26" t="n"/>
      <c r="P3884" s="21">
        <f>IF($C3884="","",IF(ISNA(MATCH($C3884,账户表,0)),"※这个账户不在【基础资料】的账户档案里",IF($B3884="","※没填日期，这一笔不会进任何月份的报表",IF(AND($F3884&lt;&gt;"",$G3884&lt;&gt;""),"※收入和支出不能同时填",IF(AND(N($F3884)=0,N($G3884)=0),"※收入和支出都没填",IF(OR(N($F3884)&lt;0,N($G3884)&lt;0),"※金额不能填负数，方向反了就换一列填",IF($D3884="","※没填收支类别，分类报表会漏掉这一笔",IF(ISNA(MATCH($D3884,类别表,0)),"※收支类别不在【基础资料】的清单里",IF(AND($L3884="内部转账",$M3884=""),"△内部转账要在「对方账户」写上另一头",IF(AND($L3884="内部转账",$M3884=$C3884),"※对方账户跟本账户是同一个",IF(AND($L3884&lt;&gt;"内部转账",$M3884&lt;&gt;""),"△填了对方账户，但类别不是内部转账",IF($H3884&lt;0,"△这一笔之后该账户余额成负数了，核一下",""))))))))))))</f>
        <v/>
      </c>
    </row>
    <row r="3885">
      <c r="A3885" s="17">
        <f>IF($C3885="","",COUNTA($C$5:$C3885))</f>
        <v/>
      </c>
      <c r="B3885" s="20" t="n"/>
      <c r="C3885" s="18" t="n"/>
      <c r="D3885" s="18" t="n"/>
      <c r="E3885" s="26" t="n"/>
      <c r="F3885" s="19" t="n"/>
      <c r="G3885" s="19" t="n"/>
      <c r="H3885" s="27">
        <f>IF($C3885="","",ROUND(SUMIF(账户表,$C3885,账户期初)+SUMIFS($F$5:F3885,$C$5:C3885,$C3885)-SUMIFS($G$5:G3885,$C$5:C3885,$C3885),2))</f>
        <v/>
      </c>
      <c r="I3885" s="18" t="n"/>
      <c r="J3885" s="18" t="n"/>
      <c r="K3885" s="28">
        <f>IF($B3885="","",--TEXT($B3885,"yyyymm"))</f>
        <v/>
      </c>
      <c r="L3885" s="29">
        <f>IF($D3885="","",IFERROR(INDEX(类别属性,MATCH($D3885,类别表,0)),""))</f>
        <v/>
      </c>
      <c r="M3885" s="18" t="n"/>
      <c r="N3885" s="18" t="n"/>
      <c r="O3885" s="26" t="n"/>
      <c r="P3885" s="21">
        <f>IF($C3885="","",IF(ISNA(MATCH($C3885,账户表,0)),"※这个账户不在【基础资料】的账户档案里",IF($B3885="","※没填日期，这一笔不会进任何月份的报表",IF(AND($F3885&lt;&gt;"",$G3885&lt;&gt;""),"※收入和支出不能同时填",IF(AND(N($F3885)=0,N($G3885)=0),"※收入和支出都没填",IF(OR(N($F3885)&lt;0,N($G3885)&lt;0),"※金额不能填负数，方向反了就换一列填",IF($D3885="","※没填收支类别，分类报表会漏掉这一笔",IF(ISNA(MATCH($D3885,类别表,0)),"※收支类别不在【基础资料】的清单里",IF(AND($L3885="内部转账",$M3885=""),"△内部转账要在「对方账户」写上另一头",IF(AND($L3885="内部转账",$M3885=$C3885),"※对方账户跟本账户是同一个",IF(AND($L3885&lt;&gt;"内部转账",$M3885&lt;&gt;""),"△填了对方账户，但类别不是内部转账",IF($H3885&lt;0,"△这一笔之后该账户余额成负数了，核一下",""))))))))))))</f>
        <v/>
      </c>
    </row>
    <row r="3886">
      <c r="A3886" s="17">
        <f>IF($C3886="","",COUNTA($C$5:$C3886))</f>
        <v/>
      </c>
      <c r="B3886" s="20" t="n"/>
      <c r="C3886" s="18" t="n"/>
      <c r="D3886" s="18" t="n"/>
      <c r="E3886" s="26" t="n"/>
      <c r="F3886" s="19" t="n"/>
      <c r="G3886" s="19" t="n"/>
      <c r="H3886" s="27">
        <f>IF($C3886="","",ROUND(SUMIF(账户表,$C3886,账户期初)+SUMIFS($F$5:F3886,$C$5:C3886,$C3886)-SUMIFS($G$5:G3886,$C$5:C3886,$C3886),2))</f>
        <v/>
      </c>
      <c r="I3886" s="18" t="n"/>
      <c r="J3886" s="18" t="n"/>
      <c r="K3886" s="28">
        <f>IF($B3886="","",--TEXT($B3886,"yyyymm"))</f>
        <v/>
      </c>
      <c r="L3886" s="29">
        <f>IF($D3886="","",IFERROR(INDEX(类别属性,MATCH($D3886,类别表,0)),""))</f>
        <v/>
      </c>
      <c r="M3886" s="18" t="n"/>
      <c r="N3886" s="18" t="n"/>
      <c r="O3886" s="26" t="n"/>
      <c r="P3886" s="21">
        <f>IF($C3886="","",IF(ISNA(MATCH($C3886,账户表,0)),"※这个账户不在【基础资料】的账户档案里",IF($B3886="","※没填日期，这一笔不会进任何月份的报表",IF(AND($F3886&lt;&gt;"",$G3886&lt;&gt;""),"※收入和支出不能同时填",IF(AND(N($F3886)=0,N($G3886)=0),"※收入和支出都没填",IF(OR(N($F3886)&lt;0,N($G3886)&lt;0),"※金额不能填负数，方向反了就换一列填",IF($D3886="","※没填收支类别，分类报表会漏掉这一笔",IF(ISNA(MATCH($D3886,类别表,0)),"※收支类别不在【基础资料】的清单里",IF(AND($L3886="内部转账",$M3886=""),"△内部转账要在「对方账户」写上另一头",IF(AND($L3886="内部转账",$M3886=$C3886),"※对方账户跟本账户是同一个",IF(AND($L3886&lt;&gt;"内部转账",$M3886&lt;&gt;""),"△填了对方账户，但类别不是内部转账",IF($H3886&lt;0,"△这一笔之后该账户余额成负数了，核一下",""))))))))))))</f>
        <v/>
      </c>
    </row>
    <row r="3887">
      <c r="A3887" s="17">
        <f>IF($C3887="","",COUNTA($C$5:$C3887))</f>
        <v/>
      </c>
      <c r="B3887" s="20" t="n"/>
      <c r="C3887" s="18" t="n"/>
      <c r="D3887" s="18" t="n"/>
      <c r="E3887" s="26" t="n"/>
      <c r="F3887" s="19" t="n"/>
      <c r="G3887" s="19" t="n"/>
      <c r="H3887" s="27">
        <f>IF($C3887="","",ROUND(SUMIF(账户表,$C3887,账户期初)+SUMIFS($F$5:F3887,$C$5:C3887,$C3887)-SUMIFS($G$5:G3887,$C$5:C3887,$C3887),2))</f>
        <v/>
      </c>
      <c r="I3887" s="18" t="n"/>
      <c r="J3887" s="18" t="n"/>
      <c r="K3887" s="28">
        <f>IF($B3887="","",--TEXT($B3887,"yyyymm"))</f>
        <v/>
      </c>
      <c r="L3887" s="29">
        <f>IF($D3887="","",IFERROR(INDEX(类别属性,MATCH($D3887,类别表,0)),""))</f>
        <v/>
      </c>
      <c r="M3887" s="18" t="n"/>
      <c r="N3887" s="18" t="n"/>
      <c r="O3887" s="26" t="n"/>
      <c r="P3887" s="21">
        <f>IF($C3887="","",IF(ISNA(MATCH($C3887,账户表,0)),"※这个账户不在【基础资料】的账户档案里",IF($B3887="","※没填日期，这一笔不会进任何月份的报表",IF(AND($F3887&lt;&gt;"",$G3887&lt;&gt;""),"※收入和支出不能同时填",IF(AND(N($F3887)=0,N($G3887)=0),"※收入和支出都没填",IF(OR(N($F3887)&lt;0,N($G3887)&lt;0),"※金额不能填负数，方向反了就换一列填",IF($D3887="","※没填收支类别，分类报表会漏掉这一笔",IF(ISNA(MATCH($D3887,类别表,0)),"※收支类别不在【基础资料】的清单里",IF(AND($L3887="内部转账",$M3887=""),"△内部转账要在「对方账户」写上另一头",IF(AND($L3887="内部转账",$M3887=$C3887),"※对方账户跟本账户是同一个",IF(AND($L3887&lt;&gt;"内部转账",$M3887&lt;&gt;""),"△填了对方账户，但类别不是内部转账",IF($H3887&lt;0,"△这一笔之后该账户余额成负数了，核一下",""))))))))))))</f>
        <v/>
      </c>
    </row>
    <row r="3888">
      <c r="A3888" s="17">
        <f>IF($C3888="","",COUNTA($C$5:$C3888))</f>
        <v/>
      </c>
      <c r="B3888" s="20" t="n"/>
      <c r="C3888" s="18" t="n"/>
      <c r="D3888" s="18" t="n"/>
      <c r="E3888" s="26" t="n"/>
      <c r="F3888" s="19" t="n"/>
      <c r="G3888" s="19" t="n"/>
      <c r="H3888" s="27">
        <f>IF($C3888="","",ROUND(SUMIF(账户表,$C3888,账户期初)+SUMIFS($F$5:F3888,$C$5:C3888,$C3888)-SUMIFS($G$5:G3888,$C$5:C3888,$C3888),2))</f>
        <v/>
      </c>
      <c r="I3888" s="18" t="n"/>
      <c r="J3888" s="18" t="n"/>
      <c r="K3888" s="28">
        <f>IF($B3888="","",--TEXT($B3888,"yyyymm"))</f>
        <v/>
      </c>
      <c r="L3888" s="29">
        <f>IF($D3888="","",IFERROR(INDEX(类别属性,MATCH($D3888,类别表,0)),""))</f>
        <v/>
      </c>
      <c r="M3888" s="18" t="n"/>
      <c r="N3888" s="18" t="n"/>
      <c r="O3888" s="26" t="n"/>
      <c r="P3888" s="21">
        <f>IF($C3888="","",IF(ISNA(MATCH($C3888,账户表,0)),"※这个账户不在【基础资料】的账户档案里",IF($B3888="","※没填日期，这一笔不会进任何月份的报表",IF(AND($F3888&lt;&gt;"",$G3888&lt;&gt;""),"※收入和支出不能同时填",IF(AND(N($F3888)=0,N($G3888)=0),"※收入和支出都没填",IF(OR(N($F3888)&lt;0,N($G3888)&lt;0),"※金额不能填负数，方向反了就换一列填",IF($D3888="","※没填收支类别，分类报表会漏掉这一笔",IF(ISNA(MATCH($D3888,类别表,0)),"※收支类别不在【基础资料】的清单里",IF(AND($L3888="内部转账",$M3888=""),"△内部转账要在「对方账户」写上另一头",IF(AND($L3888="内部转账",$M3888=$C3888),"※对方账户跟本账户是同一个",IF(AND($L3888&lt;&gt;"内部转账",$M3888&lt;&gt;""),"△填了对方账户，但类别不是内部转账",IF($H3888&lt;0,"△这一笔之后该账户余额成负数了，核一下",""))))))))))))</f>
        <v/>
      </c>
    </row>
    <row r="3889">
      <c r="A3889" s="17">
        <f>IF($C3889="","",COUNTA($C$5:$C3889))</f>
        <v/>
      </c>
      <c r="B3889" s="20" t="n"/>
      <c r="C3889" s="18" t="n"/>
      <c r="D3889" s="18" t="n"/>
      <c r="E3889" s="26" t="n"/>
      <c r="F3889" s="19" t="n"/>
      <c r="G3889" s="19" t="n"/>
      <c r="H3889" s="27">
        <f>IF($C3889="","",ROUND(SUMIF(账户表,$C3889,账户期初)+SUMIFS($F$5:F3889,$C$5:C3889,$C3889)-SUMIFS($G$5:G3889,$C$5:C3889,$C3889),2))</f>
        <v/>
      </c>
      <c r="I3889" s="18" t="n"/>
      <c r="J3889" s="18" t="n"/>
      <c r="K3889" s="28">
        <f>IF($B3889="","",--TEXT($B3889,"yyyymm"))</f>
        <v/>
      </c>
      <c r="L3889" s="29">
        <f>IF($D3889="","",IFERROR(INDEX(类别属性,MATCH($D3889,类别表,0)),""))</f>
        <v/>
      </c>
      <c r="M3889" s="18" t="n"/>
      <c r="N3889" s="18" t="n"/>
      <c r="O3889" s="26" t="n"/>
      <c r="P3889" s="21">
        <f>IF($C3889="","",IF(ISNA(MATCH($C3889,账户表,0)),"※这个账户不在【基础资料】的账户档案里",IF($B3889="","※没填日期，这一笔不会进任何月份的报表",IF(AND($F3889&lt;&gt;"",$G3889&lt;&gt;""),"※收入和支出不能同时填",IF(AND(N($F3889)=0,N($G3889)=0),"※收入和支出都没填",IF(OR(N($F3889)&lt;0,N($G3889)&lt;0),"※金额不能填负数，方向反了就换一列填",IF($D3889="","※没填收支类别，分类报表会漏掉这一笔",IF(ISNA(MATCH($D3889,类别表,0)),"※收支类别不在【基础资料】的清单里",IF(AND($L3889="内部转账",$M3889=""),"△内部转账要在「对方账户」写上另一头",IF(AND($L3889="内部转账",$M3889=$C3889),"※对方账户跟本账户是同一个",IF(AND($L3889&lt;&gt;"内部转账",$M3889&lt;&gt;""),"△填了对方账户，但类别不是内部转账",IF($H3889&lt;0,"△这一笔之后该账户余额成负数了，核一下",""))))))))))))</f>
        <v/>
      </c>
    </row>
    <row r="3890">
      <c r="A3890" s="17">
        <f>IF($C3890="","",COUNTA($C$5:$C3890))</f>
        <v/>
      </c>
      <c r="B3890" s="20" t="n"/>
      <c r="C3890" s="18" t="n"/>
      <c r="D3890" s="18" t="n"/>
      <c r="E3890" s="26" t="n"/>
      <c r="F3890" s="19" t="n"/>
      <c r="G3890" s="19" t="n"/>
      <c r="H3890" s="27">
        <f>IF($C3890="","",ROUND(SUMIF(账户表,$C3890,账户期初)+SUMIFS($F$5:F3890,$C$5:C3890,$C3890)-SUMIFS($G$5:G3890,$C$5:C3890,$C3890),2))</f>
        <v/>
      </c>
      <c r="I3890" s="18" t="n"/>
      <c r="J3890" s="18" t="n"/>
      <c r="K3890" s="28">
        <f>IF($B3890="","",--TEXT($B3890,"yyyymm"))</f>
        <v/>
      </c>
      <c r="L3890" s="29">
        <f>IF($D3890="","",IFERROR(INDEX(类别属性,MATCH($D3890,类别表,0)),""))</f>
        <v/>
      </c>
      <c r="M3890" s="18" t="n"/>
      <c r="N3890" s="18" t="n"/>
      <c r="O3890" s="26" t="n"/>
      <c r="P3890" s="21">
        <f>IF($C3890="","",IF(ISNA(MATCH($C3890,账户表,0)),"※这个账户不在【基础资料】的账户档案里",IF($B3890="","※没填日期，这一笔不会进任何月份的报表",IF(AND($F3890&lt;&gt;"",$G3890&lt;&gt;""),"※收入和支出不能同时填",IF(AND(N($F3890)=0,N($G3890)=0),"※收入和支出都没填",IF(OR(N($F3890)&lt;0,N($G3890)&lt;0),"※金额不能填负数，方向反了就换一列填",IF($D3890="","※没填收支类别，分类报表会漏掉这一笔",IF(ISNA(MATCH($D3890,类别表,0)),"※收支类别不在【基础资料】的清单里",IF(AND($L3890="内部转账",$M3890=""),"△内部转账要在「对方账户」写上另一头",IF(AND($L3890="内部转账",$M3890=$C3890),"※对方账户跟本账户是同一个",IF(AND($L3890&lt;&gt;"内部转账",$M3890&lt;&gt;""),"△填了对方账户，但类别不是内部转账",IF($H3890&lt;0,"△这一笔之后该账户余额成负数了，核一下",""))))))))))))</f>
        <v/>
      </c>
    </row>
    <row r="3891">
      <c r="A3891" s="17">
        <f>IF($C3891="","",COUNTA($C$5:$C3891))</f>
        <v/>
      </c>
      <c r="B3891" s="20" t="n"/>
      <c r="C3891" s="18" t="n"/>
      <c r="D3891" s="18" t="n"/>
      <c r="E3891" s="26" t="n"/>
      <c r="F3891" s="19" t="n"/>
      <c r="G3891" s="19" t="n"/>
      <c r="H3891" s="27">
        <f>IF($C3891="","",ROUND(SUMIF(账户表,$C3891,账户期初)+SUMIFS($F$5:F3891,$C$5:C3891,$C3891)-SUMIFS($G$5:G3891,$C$5:C3891,$C3891),2))</f>
        <v/>
      </c>
      <c r="I3891" s="18" t="n"/>
      <c r="J3891" s="18" t="n"/>
      <c r="K3891" s="28">
        <f>IF($B3891="","",--TEXT($B3891,"yyyymm"))</f>
        <v/>
      </c>
      <c r="L3891" s="29">
        <f>IF($D3891="","",IFERROR(INDEX(类别属性,MATCH($D3891,类别表,0)),""))</f>
        <v/>
      </c>
      <c r="M3891" s="18" t="n"/>
      <c r="N3891" s="18" t="n"/>
      <c r="O3891" s="26" t="n"/>
      <c r="P3891" s="21">
        <f>IF($C3891="","",IF(ISNA(MATCH($C3891,账户表,0)),"※这个账户不在【基础资料】的账户档案里",IF($B3891="","※没填日期，这一笔不会进任何月份的报表",IF(AND($F3891&lt;&gt;"",$G3891&lt;&gt;""),"※收入和支出不能同时填",IF(AND(N($F3891)=0,N($G3891)=0),"※收入和支出都没填",IF(OR(N($F3891)&lt;0,N($G3891)&lt;0),"※金额不能填负数，方向反了就换一列填",IF($D3891="","※没填收支类别，分类报表会漏掉这一笔",IF(ISNA(MATCH($D3891,类别表,0)),"※收支类别不在【基础资料】的清单里",IF(AND($L3891="内部转账",$M3891=""),"△内部转账要在「对方账户」写上另一头",IF(AND($L3891="内部转账",$M3891=$C3891),"※对方账户跟本账户是同一个",IF(AND($L3891&lt;&gt;"内部转账",$M3891&lt;&gt;""),"△填了对方账户，但类别不是内部转账",IF($H3891&lt;0,"△这一笔之后该账户余额成负数了，核一下",""))))))))))))</f>
        <v/>
      </c>
    </row>
    <row r="3892">
      <c r="A3892" s="17">
        <f>IF($C3892="","",COUNTA($C$5:$C3892))</f>
        <v/>
      </c>
      <c r="B3892" s="20" t="n"/>
      <c r="C3892" s="18" t="n"/>
      <c r="D3892" s="18" t="n"/>
      <c r="E3892" s="26" t="n"/>
      <c r="F3892" s="19" t="n"/>
      <c r="G3892" s="19" t="n"/>
      <c r="H3892" s="27">
        <f>IF($C3892="","",ROUND(SUMIF(账户表,$C3892,账户期初)+SUMIFS($F$5:F3892,$C$5:C3892,$C3892)-SUMIFS($G$5:G3892,$C$5:C3892,$C3892),2))</f>
        <v/>
      </c>
      <c r="I3892" s="18" t="n"/>
      <c r="J3892" s="18" t="n"/>
      <c r="K3892" s="28">
        <f>IF($B3892="","",--TEXT($B3892,"yyyymm"))</f>
        <v/>
      </c>
      <c r="L3892" s="29">
        <f>IF($D3892="","",IFERROR(INDEX(类别属性,MATCH($D3892,类别表,0)),""))</f>
        <v/>
      </c>
      <c r="M3892" s="18" t="n"/>
      <c r="N3892" s="18" t="n"/>
      <c r="O3892" s="26" t="n"/>
      <c r="P3892" s="21">
        <f>IF($C3892="","",IF(ISNA(MATCH($C3892,账户表,0)),"※这个账户不在【基础资料】的账户档案里",IF($B3892="","※没填日期，这一笔不会进任何月份的报表",IF(AND($F3892&lt;&gt;"",$G3892&lt;&gt;""),"※收入和支出不能同时填",IF(AND(N($F3892)=0,N($G3892)=0),"※收入和支出都没填",IF(OR(N($F3892)&lt;0,N($G3892)&lt;0),"※金额不能填负数，方向反了就换一列填",IF($D3892="","※没填收支类别，分类报表会漏掉这一笔",IF(ISNA(MATCH($D3892,类别表,0)),"※收支类别不在【基础资料】的清单里",IF(AND($L3892="内部转账",$M3892=""),"△内部转账要在「对方账户」写上另一头",IF(AND($L3892="内部转账",$M3892=$C3892),"※对方账户跟本账户是同一个",IF(AND($L3892&lt;&gt;"内部转账",$M3892&lt;&gt;""),"△填了对方账户，但类别不是内部转账",IF($H3892&lt;0,"△这一笔之后该账户余额成负数了，核一下",""))))))))))))</f>
        <v/>
      </c>
    </row>
    <row r="3893">
      <c r="A3893" s="17">
        <f>IF($C3893="","",COUNTA($C$5:$C3893))</f>
        <v/>
      </c>
      <c r="B3893" s="20" t="n"/>
      <c r="C3893" s="18" t="n"/>
      <c r="D3893" s="18" t="n"/>
      <c r="E3893" s="26" t="n"/>
      <c r="F3893" s="19" t="n"/>
      <c r="G3893" s="19" t="n"/>
      <c r="H3893" s="27">
        <f>IF($C3893="","",ROUND(SUMIF(账户表,$C3893,账户期初)+SUMIFS($F$5:F3893,$C$5:C3893,$C3893)-SUMIFS($G$5:G3893,$C$5:C3893,$C3893),2))</f>
        <v/>
      </c>
      <c r="I3893" s="18" t="n"/>
      <c r="J3893" s="18" t="n"/>
      <c r="K3893" s="28">
        <f>IF($B3893="","",--TEXT($B3893,"yyyymm"))</f>
        <v/>
      </c>
      <c r="L3893" s="29">
        <f>IF($D3893="","",IFERROR(INDEX(类别属性,MATCH($D3893,类别表,0)),""))</f>
        <v/>
      </c>
      <c r="M3893" s="18" t="n"/>
      <c r="N3893" s="18" t="n"/>
      <c r="O3893" s="26" t="n"/>
      <c r="P3893" s="21">
        <f>IF($C3893="","",IF(ISNA(MATCH($C3893,账户表,0)),"※这个账户不在【基础资料】的账户档案里",IF($B3893="","※没填日期，这一笔不会进任何月份的报表",IF(AND($F3893&lt;&gt;"",$G3893&lt;&gt;""),"※收入和支出不能同时填",IF(AND(N($F3893)=0,N($G3893)=0),"※收入和支出都没填",IF(OR(N($F3893)&lt;0,N($G3893)&lt;0),"※金额不能填负数，方向反了就换一列填",IF($D3893="","※没填收支类别，分类报表会漏掉这一笔",IF(ISNA(MATCH($D3893,类别表,0)),"※收支类别不在【基础资料】的清单里",IF(AND($L3893="内部转账",$M3893=""),"△内部转账要在「对方账户」写上另一头",IF(AND($L3893="内部转账",$M3893=$C3893),"※对方账户跟本账户是同一个",IF(AND($L3893&lt;&gt;"内部转账",$M3893&lt;&gt;""),"△填了对方账户，但类别不是内部转账",IF($H3893&lt;0,"△这一笔之后该账户余额成负数了，核一下",""))))))))))))</f>
        <v/>
      </c>
    </row>
    <row r="3894">
      <c r="A3894" s="17">
        <f>IF($C3894="","",COUNTA($C$5:$C3894))</f>
        <v/>
      </c>
      <c r="B3894" s="20" t="n"/>
      <c r="C3894" s="18" t="n"/>
      <c r="D3894" s="18" t="n"/>
      <c r="E3894" s="26" t="n"/>
      <c r="F3894" s="19" t="n"/>
      <c r="G3894" s="19" t="n"/>
      <c r="H3894" s="27">
        <f>IF($C3894="","",ROUND(SUMIF(账户表,$C3894,账户期初)+SUMIFS($F$5:F3894,$C$5:C3894,$C3894)-SUMIFS($G$5:G3894,$C$5:C3894,$C3894),2))</f>
        <v/>
      </c>
      <c r="I3894" s="18" t="n"/>
      <c r="J3894" s="18" t="n"/>
      <c r="K3894" s="28">
        <f>IF($B3894="","",--TEXT($B3894,"yyyymm"))</f>
        <v/>
      </c>
      <c r="L3894" s="29">
        <f>IF($D3894="","",IFERROR(INDEX(类别属性,MATCH($D3894,类别表,0)),""))</f>
        <v/>
      </c>
      <c r="M3894" s="18" t="n"/>
      <c r="N3894" s="18" t="n"/>
      <c r="O3894" s="26" t="n"/>
      <c r="P3894" s="21">
        <f>IF($C3894="","",IF(ISNA(MATCH($C3894,账户表,0)),"※这个账户不在【基础资料】的账户档案里",IF($B3894="","※没填日期，这一笔不会进任何月份的报表",IF(AND($F3894&lt;&gt;"",$G3894&lt;&gt;""),"※收入和支出不能同时填",IF(AND(N($F3894)=0,N($G3894)=0),"※收入和支出都没填",IF(OR(N($F3894)&lt;0,N($G3894)&lt;0),"※金额不能填负数，方向反了就换一列填",IF($D3894="","※没填收支类别，分类报表会漏掉这一笔",IF(ISNA(MATCH($D3894,类别表,0)),"※收支类别不在【基础资料】的清单里",IF(AND($L3894="内部转账",$M3894=""),"△内部转账要在「对方账户」写上另一头",IF(AND($L3894="内部转账",$M3894=$C3894),"※对方账户跟本账户是同一个",IF(AND($L3894&lt;&gt;"内部转账",$M3894&lt;&gt;""),"△填了对方账户，但类别不是内部转账",IF($H3894&lt;0,"△这一笔之后该账户余额成负数了，核一下",""))))))))))))</f>
        <v/>
      </c>
    </row>
    <row r="3895">
      <c r="A3895" s="17">
        <f>IF($C3895="","",COUNTA($C$5:$C3895))</f>
        <v/>
      </c>
      <c r="B3895" s="20" t="n"/>
      <c r="C3895" s="18" t="n"/>
      <c r="D3895" s="18" t="n"/>
      <c r="E3895" s="26" t="n"/>
      <c r="F3895" s="19" t="n"/>
      <c r="G3895" s="19" t="n"/>
      <c r="H3895" s="27">
        <f>IF($C3895="","",ROUND(SUMIF(账户表,$C3895,账户期初)+SUMIFS($F$5:F3895,$C$5:C3895,$C3895)-SUMIFS($G$5:G3895,$C$5:C3895,$C3895),2))</f>
        <v/>
      </c>
      <c r="I3895" s="18" t="n"/>
      <c r="J3895" s="18" t="n"/>
      <c r="K3895" s="28">
        <f>IF($B3895="","",--TEXT($B3895,"yyyymm"))</f>
        <v/>
      </c>
      <c r="L3895" s="29">
        <f>IF($D3895="","",IFERROR(INDEX(类别属性,MATCH($D3895,类别表,0)),""))</f>
        <v/>
      </c>
      <c r="M3895" s="18" t="n"/>
      <c r="N3895" s="18" t="n"/>
      <c r="O3895" s="26" t="n"/>
      <c r="P3895" s="21">
        <f>IF($C3895="","",IF(ISNA(MATCH($C3895,账户表,0)),"※这个账户不在【基础资料】的账户档案里",IF($B3895="","※没填日期，这一笔不会进任何月份的报表",IF(AND($F3895&lt;&gt;"",$G3895&lt;&gt;""),"※收入和支出不能同时填",IF(AND(N($F3895)=0,N($G3895)=0),"※收入和支出都没填",IF(OR(N($F3895)&lt;0,N($G3895)&lt;0),"※金额不能填负数，方向反了就换一列填",IF($D3895="","※没填收支类别，分类报表会漏掉这一笔",IF(ISNA(MATCH($D3895,类别表,0)),"※收支类别不在【基础资料】的清单里",IF(AND($L3895="内部转账",$M3895=""),"△内部转账要在「对方账户」写上另一头",IF(AND($L3895="内部转账",$M3895=$C3895),"※对方账户跟本账户是同一个",IF(AND($L3895&lt;&gt;"内部转账",$M3895&lt;&gt;""),"△填了对方账户，但类别不是内部转账",IF($H3895&lt;0,"△这一笔之后该账户余额成负数了，核一下",""))))))))))))</f>
        <v/>
      </c>
    </row>
    <row r="3896">
      <c r="A3896" s="17">
        <f>IF($C3896="","",COUNTA($C$5:$C3896))</f>
        <v/>
      </c>
      <c r="B3896" s="20" t="n"/>
      <c r="C3896" s="18" t="n"/>
      <c r="D3896" s="18" t="n"/>
      <c r="E3896" s="26" t="n"/>
      <c r="F3896" s="19" t="n"/>
      <c r="G3896" s="19" t="n"/>
      <c r="H3896" s="27">
        <f>IF($C3896="","",ROUND(SUMIF(账户表,$C3896,账户期初)+SUMIFS($F$5:F3896,$C$5:C3896,$C3896)-SUMIFS($G$5:G3896,$C$5:C3896,$C3896),2))</f>
        <v/>
      </c>
      <c r="I3896" s="18" t="n"/>
      <c r="J3896" s="18" t="n"/>
      <c r="K3896" s="28">
        <f>IF($B3896="","",--TEXT($B3896,"yyyymm"))</f>
        <v/>
      </c>
      <c r="L3896" s="29">
        <f>IF($D3896="","",IFERROR(INDEX(类别属性,MATCH($D3896,类别表,0)),""))</f>
        <v/>
      </c>
      <c r="M3896" s="18" t="n"/>
      <c r="N3896" s="18" t="n"/>
      <c r="O3896" s="26" t="n"/>
      <c r="P3896" s="21">
        <f>IF($C3896="","",IF(ISNA(MATCH($C3896,账户表,0)),"※这个账户不在【基础资料】的账户档案里",IF($B3896="","※没填日期，这一笔不会进任何月份的报表",IF(AND($F3896&lt;&gt;"",$G3896&lt;&gt;""),"※收入和支出不能同时填",IF(AND(N($F3896)=0,N($G3896)=0),"※收入和支出都没填",IF(OR(N($F3896)&lt;0,N($G3896)&lt;0),"※金额不能填负数，方向反了就换一列填",IF($D3896="","※没填收支类别，分类报表会漏掉这一笔",IF(ISNA(MATCH($D3896,类别表,0)),"※收支类别不在【基础资料】的清单里",IF(AND($L3896="内部转账",$M3896=""),"△内部转账要在「对方账户」写上另一头",IF(AND($L3896="内部转账",$M3896=$C3896),"※对方账户跟本账户是同一个",IF(AND($L3896&lt;&gt;"内部转账",$M3896&lt;&gt;""),"△填了对方账户，但类别不是内部转账",IF($H3896&lt;0,"△这一笔之后该账户余额成负数了，核一下",""))))))))))))</f>
        <v/>
      </c>
    </row>
    <row r="3897">
      <c r="A3897" s="17">
        <f>IF($C3897="","",COUNTA($C$5:$C3897))</f>
        <v/>
      </c>
      <c r="B3897" s="20" t="n"/>
      <c r="C3897" s="18" t="n"/>
      <c r="D3897" s="18" t="n"/>
      <c r="E3897" s="26" t="n"/>
      <c r="F3897" s="19" t="n"/>
      <c r="G3897" s="19" t="n"/>
      <c r="H3897" s="27">
        <f>IF($C3897="","",ROUND(SUMIF(账户表,$C3897,账户期初)+SUMIFS($F$5:F3897,$C$5:C3897,$C3897)-SUMIFS($G$5:G3897,$C$5:C3897,$C3897),2))</f>
        <v/>
      </c>
      <c r="I3897" s="18" t="n"/>
      <c r="J3897" s="18" t="n"/>
      <c r="K3897" s="28">
        <f>IF($B3897="","",--TEXT($B3897,"yyyymm"))</f>
        <v/>
      </c>
      <c r="L3897" s="29">
        <f>IF($D3897="","",IFERROR(INDEX(类别属性,MATCH($D3897,类别表,0)),""))</f>
        <v/>
      </c>
      <c r="M3897" s="18" t="n"/>
      <c r="N3897" s="18" t="n"/>
      <c r="O3897" s="26" t="n"/>
      <c r="P3897" s="21">
        <f>IF($C3897="","",IF(ISNA(MATCH($C3897,账户表,0)),"※这个账户不在【基础资料】的账户档案里",IF($B3897="","※没填日期，这一笔不会进任何月份的报表",IF(AND($F3897&lt;&gt;"",$G3897&lt;&gt;""),"※收入和支出不能同时填",IF(AND(N($F3897)=0,N($G3897)=0),"※收入和支出都没填",IF(OR(N($F3897)&lt;0,N($G3897)&lt;0),"※金额不能填负数，方向反了就换一列填",IF($D3897="","※没填收支类别，分类报表会漏掉这一笔",IF(ISNA(MATCH($D3897,类别表,0)),"※收支类别不在【基础资料】的清单里",IF(AND($L3897="内部转账",$M3897=""),"△内部转账要在「对方账户」写上另一头",IF(AND($L3897="内部转账",$M3897=$C3897),"※对方账户跟本账户是同一个",IF(AND($L3897&lt;&gt;"内部转账",$M3897&lt;&gt;""),"△填了对方账户，但类别不是内部转账",IF($H3897&lt;0,"△这一笔之后该账户余额成负数了，核一下",""))))))))))))</f>
        <v/>
      </c>
    </row>
    <row r="3898">
      <c r="A3898" s="17">
        <f>IF($C3898="","",COUNTA($C$5:$C3898))</f>
        <v/>
      </c>
      <c r="B3898" s="20" t="n"/>
      <c r="C3898" s="18" t="n"/>
      <c r="D3898" s="18" t="n"/>
      <c r="E3898" s="26" t="n"/>
      <c r="F3898" s="19" t="n"/>
      <c r="G3898" s="19" t="n"/>
      <c r="H3898" s="27">
        <f>IF($C3898="","",ROUND(SUMIF(账户表,$C3898,账户期初)+SUMIFS($F$5:F3898,$C$5:C3898,$C3898)-SUMIFS($G$5:G3898,$C$5:C3898,$C3898),2))</f>
        <v/>
      </c>
      <c r="I3898" s="18" t="n"/>
      <c r="J3898" s="18" t="n"/>
      <c r="K3898" s="28">
        <f>IF($B3898="","",--TEXT($B3898,"yyyymm"))</f>
        <v/>
      </c>
      <c r="L3898" s="29">
        <f>IF($D3898="","",IFERROR(INDEX(类别属性,MATCH($D3898,类别表,0)),""))</f>
        <v/>
      </c>
      <c r="M3898" s="18" t="n"/>
      <c r="N3898" s="18" t="n"/>
      <c r="O3898" s="26" t="n"/>
      <c r="P3898" s="21">
        <f>IF($C3898="","",IF(ISNA(MATCH($C3898,账户表,0)),"※这个账户不在【基础资料】的账户档案里",IF($B3898="","※没填日期，这一笔不会进任何月份的报表",IF(AND($F3898&lt;&gt;"",$G3898&lt;&gt;""),"※收入和支出不能同时填",IF(AND(N($F3898)=0,N($G3898)=0),"※收入和支出都没填",IF(OR(N($F3898)&lt;0,N($G3898)&lt;0),"※金额不能填负数，方向反了就换一列填",IF($D3898="","※没填收支类别，分类报表会漏掉这一笔",IF(ISNA(MATCH($D3898,类别表,0)),"※收支类别不在【基础资料】的清单里",IF(AND($L3898="内部转账",$M3898=""),"△内部转账要在「对方账户」写上另一头",IF(AND($L3898="内部转账",$M3898=$C3898),"※对方账户跟本账户是同一个",IF(AND($L3898&lt;&gt;"内部转账",$M3898&lt;&gt;""),"△填了对方账户，但类别不是内部转账",IF($H3898&lt;0,"△这一笔之后该账户余额成负数了，核一下",""))))))))))))</f>
        <v/>
      </c>
    </row>
    <row r="3899">
      <c r="A3899" s="17">
        <f>IF($C3899="","",COUNTA($C$5:$C3899))</f>
        <v/>
      </c>
      <c r="B3899" s="20" t="n"/>
      <c r="C3899" s="18" t="n"/>
      <c r="D3899" s="18" t="n"/>
      <c r="E3899" s="26" t="n"/>
      <c r="F3899" s="19" t="n"/>
      <c r="G3899" s="19" t="n"/>
      <c r="H3899" s="27">
        <f>IF($C3899="","",ROUND(SUMIF(账户表,$C3899,账户期初)+SUMIFS($F$5:F3899,$C$5:C3899,$C3899)-SUMIFS($G$5:G3899,$C$5:C3899,$C3899),2))</f>
        <v/>
      </c>
      <c r="I3899" s="18" t="n"/>
      <c r="J3899" s="18" t="n"/>
      <c r="K3899" s="28">
        <f>IF($B3899="","",--TEXT($B3899,"yyyymm"))</f>
        <v/>
      </c>
      <c r="L3899" s="29">
        <f>IF($D3899="","",IFERROR(INDEX(类别属性,MATCH($D3899,类别表,0)),""))</f>
        <v/>
      </c>
      <c r="M3899" s="18" t="n"/>
      <c r="N3899" s="18" t="n"/>
      <c r="O3899" s="26" t="n"/>
      <c r="P3899" s="21">
        <f>IF($C3899="","",IF(ISNA(MATCH($C3899,账户表,0)),"※这个账户不在【基础资料】的账户档案里",IF($B3899="","※没填日期，这一笔不会进任何月份的报表",IF(AND($F3899&lt;&gt;"",$G3899&lt;&gt;""),"※收入和支出不能同时填",IF(AND(N($F3899)=0,N($G3899)=0),"※收入和支出都没填",IF(OR(N($F3899)&lt;0,N($G3899)&lt;0),"※金额不能填负数，方向反了就换一列填",IF($D3899="","※没填收支类别，分类报表会漏掉这一笔",IF(ISNA(MATCH($D3899,类别表,0)),"※收支类别不在【基础资料】的清单里",IF(AND($L3899="内部转账",$M3899=""),"△内部转账要在「对方账户」写上另一头",IF(AND($L3899="内部转账",$M3899=$C3899),"※对方账户跟本账户是同一个",IF(AND($L3899&lt;&gt;"内部转账",$M3899&lt;&gt;""),"△填了对方账户，但类别不是内部转账",IF($H3899&lt;0,"△这一笔之后该账户余额成负数了，核一下",""))))))))))))</f>
        <v/>
      </c>
    </row>
    <row r="3900">
      <c r="A3900" s="17">
        <f>IF($C3900="","",COUNTA($C$5:$C3900))</f>
        <v/>
      </c>
      <c r="B3900" s="20" t="n"/>
      <c r="C3900" s="18" t="n"/>
      <c r="D3900" s="18" t="n"/>
      <c r="E3900" s="26" t="n"/>
      <c r="F3900" s="19" t="n"/>
      <c r="G3900" s="19" t="n"/>
      <c r="H3900" s="27">
        <f>IF($C3900="","",ROUND(SUMIF(账户表,$C3900,账户期初)+SUMIFS($F$5:F3900,$C$5:C3900,$C3900)-SUMIFS($G$5:G3900,$C$5:C3900,$C3900),2))</f>
        <v/>
      </c>
      <c r="I3900" s="18" t="n"/>
      <c r="J3900" s="18" t="n"/>
      <c r="K3900" s="28">
        <f>IF($B3900="","",--TEXT($B3900,"yyyymm"))</f>
        <v/>
      </c>
      <c r="L3900" s="29">
        <f>IF($D3900="","",IFERROR(INDEX(类别属性,MATCH($D3900,类别表,0)),""))</f>
        <v/>
      </c>
      <c r="M3900" s="18" t="n"/>
      <c r="N3900" s="18" t="n"/>
      <c r="O3900" s="26" t="n"/>
      <c r="P3900" s="21">
        <f>IF($C3900="","",IF(ISNA(MATCH($C3900,账户表,0)),"※这个账户不在【基础资料】的账户档案里",IF($B3900="","※没填日期，这一笔不会进任何月份的报表",IF(AND($F3900&lt;&gt;"",$G3900&lt;&gt;""),"※收入和支出不能同时填",IF(AND(N($F3900)=0,N($G3900)=0),"※收入和支出都没填",IF(OR(N($F3900)&lt;0,N($G3900)&lt;0),"※金额不能填负数，方向反了就换一列填",IF($D3900="","※没填收支类别，分类报表会漏掉这一笔",IF(ISNA(MATCH($D3900,类别表,0)),"※收支类别不在【基础资料】的清单里",IF(AND($L3900="内部转账",$M3900=""),"△内部转账要在「对方账户」写上另一头",IF(AND($L3900="内部转账",$M3900=$C3900),"※对方账户跟本账户是同一个",IF(AND($L3900&lt;&gt;"内部转账",$M3900&lt;&gt;""),"△填了对方账户，但类别不是内部转账",IF($H3900&lt;0,"△这一笔之后该账户余额成负数了，核一下",""))))))))))))</f>
        <v/>
      </c>
    </row>
    <row r="3901">
      <c r="A3901" s="17">
        <f>IF($C3901="","",COUNTA($C$5:$C3901))</f>
        <v/>
      </c>
      <c r="B3901" s="20" t="n"/>
      <c r="C3901" s="18" t="n"/>
      <c r="D3901" s="18" t="n"/>
      <c r="E3901" s="26" t="n"/>
      <c r="F3901" s="19" t="n"/>
      <c r="G3901" s="19" t="n"/>
      <c r="H3901" s="27">
        <f>IF($C3901="","",ROUND(SUMIF(账户表,$C3901,账户期初)+SUMIFS($F$5:F3901,$C$5:C3901,$C3901)-SUMIFS($G$5:G3901,$C$5:C3901,$C3901),2))</f>
        <v/>
      </c>
      <c r="I3901" s="18" t="n"/>
      <c r="J3901" s="18" t="n"/>
      <c r="K3901" s="28">
        <f>IF($B3901="","",--TEXT($B3901,"yyyymm"))</f>
        <v/>
      </c>
      <c r="L3901" s="29">
        <f>IF($D3901="","",IFERROR(INDEX(类别属性,MATCH($D3901,类别表,0)),""))</f>
        <v/>
      </c>
      <c r="M3901" s="18" t="n"/>
      <c r="N3901" s="18" t="n"/>
      <c r="O3901" s="26" t="n"/>
      <c r="P3901" s="21">
        <f>IF($C3901="","",IF(ISNA(MATCH($C3901,账户表,0)),"※这个账户不在【基础资料】的账户档案里",IF($B3901="","※没填日期，这一笔不会进任何月份的报表",IF(AND($F3901&lt;&gt;"",$G3901&lt;&gt;""),"※收入和支出不能同时填",IF(AND(N($F3901)=0,N($G3901)=0),"※收入和支出都没填",IF(OR(N($F3901)&lt;0,N($G3901)&lt;0),"※金额不能填负数，方向反了就换一列填",IF($D3901="","※没填收支类别，分类报表会漏掉这一笔",IF(ISNA(MATCH($D3901,类别表,0)),"※收支类别不在【基础资料】的清单里",IF(AND($L3901="内部转账",$M3901=""),"△内部转账要在「对方账户」写上另一头",IF(AND($L3901="内部转账",$M3901=$C3901),"※对方账户跟本账户是同一个",IF(AND($L3901&lt;&gt;"内部转账",$M3901&lt;&gt;""),"△填了对方账户，但类别不是内部转账",IF($H3901&lt;0,"△这一笔之后该账户余额成负数了，核一下",""))))))))))))</f>
        <v/>
      </c>
    </row>
    <row r="3902">
      <c r="A3902" s="17">
        <f>IF($C3902="","",COUNTA($C$5:$C3902))</f>
        <v/>
      </c>
      <c r="B3902" s="20" t="n"/>
      <c r="C3902" s="18" t="n"/>
      <c r="D3902" s="18" t="n"/>
      <c r="E3902" s="26" t="n"/>
      <c r="F3902" s="19" t="n"/>
      <c r="G3902" s="19" t="n"/>
      <c r="H3902" s="27">
        <f>IF($C3902="","",ROUND(SUMIF(账户表,$C3902,账户期初)+SUMIFS($F$5:F3902,$C$5:C3902,$C3902)-SUMIFS($G$5:G3902,$C$5:C3902,$C3902),2))</f>
        <v/>
      </c>
      <c r="I3902" s="18" t="n"/>
      <c r="J3902" s="18" t="n"/>
      <c r="K3902" s="28">
        <f>IF($B3902="","",--TEXT($B3902,"yyyymm"))</f>
        <v/>
      </c>
      <c r="L3902" s="29">
        <f>IF($D3902="","",IFERROR(INDEX(类别属性,MATCH($D3902,类别表,0)),""))</f>
        <v/>
      </c>
      <c r="M3902" s="18" t="n"/>
      <c r="N3902" s="18" t="n"/>
      <c r="O3902" s="26" t="n"/>
      <c r="P3902" s="21">
        <f>IF($C3902="","",IF(ISNA(MATCH($C3902,账户表,0)),"※这个账户不在【基础资料】的账户档案里",IF($B3902="","※没填日期，这一笔不会进任何月份的报表",IF(AND($F3902&lt;&gt;"",$G3902&lt;&gt;""),"※收入和支出不能同时填",IF(AND(N($F3902)=0,N($G3902)=0),"※收入和支出都没填",IF(OR(N($F3902)&lt;0,N($G3902)&lt;0),"※金额不能填负数，方向反了就换一列填",IF($D3902="","※没填收支类别，分类报表会漏掉这一笔",IF(ISNA(MATCH($D3902,类别表,0)),"※收支类别不在【基础资料】的清单里",IF(AND($L3902="内部转账",$M3902=""),"△内部转账要在「对方账户」写上另一头",IF(AND($L3902="内部转账",$M3902=$C3902),"※对方账户跟本账户是同一个",IF(AND($L3902&lt;&gt;"内部转账",$M3902&lt;&gt;""),"△填了对方账户，但类别不是内部转账",IF($H3902&lt;0,"△这一笔之后该账户余额成负数了，核一下",""))))))))))))</f>
        <v/>
      </c>
    </row>
    <row r="3903">
      <c r="A3903" s="17">
        <f>IF($C3903="","",COUNTA($C$5:$C3903))</f>
        <v/>
      </c>
      <c r="B3903" s="20" t="n"/>
      <c r="C3903" s="18" t="n"/>
      <c r="D3903" s="18" t="n"/>
      <c r="E3903" s="26" t="n"/>
      <c r="F3903" s="19" t="n"/>
      <c r="G3903" s="19" t="n"/>
      <c r="H3903" s="27">
        <f>IF($C3903="","",ROUND(SUMIF(账户表,$C3903,账户期初)+SUMIFS($F$5:F3903,$C$5:C3903,$C3903)-SUMIFS($G$5:G3903,$C$5:C3903,$C3903),2))</f>
        <v/>
      </c>
      <c r="I3903" s="18" t="n"/>
      <c r="J3903" s="18" t="n"/>
      <c r="K3903" s="28">
        <f>IF($B3903="","",--TEXT($B3903,"yyyymm"))</f>
        <v/>
      </c>
      <c r="L3903" s="29">
        <f>IF($D3903="","",IFERROR(INDEX(类别属性,MATCH($D3903,类别表,0)),""))</f>
        <v/>
      </c>
      <c r="M3903" s="18" t="n"/>
      <c r="N3903" s="18" t="n"/>
      <c r="O3903" s="26" t="n"/>
      <c r="P3903" s="21">
        <f>IF($C3903="","",IF(ISNA(MATCH($C3903,账户表,0)),"※这个账户不在【基础资料】的账户档案里",IF($B3903="","※没填日期，这一笔不会进任何月份的报表",IF(AND($F3903&lt;&gt;"",$G3903&lt;&gt;""),"※收入和支出不能同时填",IF(AND(N($F3903)=0,N($G3903)=0),"※收入和支出都没填",IF(OR(N($F3903)&lt;0,N($G3903)&lt;0),"※金额不能填负数，方向反了就换一列填",IF($D3903="","※没填收支类别，分类报表会漏掉这一笔",IF(ISNA(MATCH($D3903,类别表,0)),"※收支类别不在【基础资料】的清单里",IF(AND($L3903="内部转账",$M3903=""),"△内部转账要在「对方账户」写上另一头",IF(AND($L3903="内部转账",$M3903=$C3903),"※对方账户跟本账户是同一个",IF(AND($L3903&lt;&gt;"内部转账",$M3903&lt;&gt;""),"△填了对方账户，但类别不是内部转账",IF($H3903&lt;0,"△这一笔之后该账户余额成负数了，核一下",""))))))))))))</f>
        <v/>
      </c>
    </row>
    <row r="3904">
      <c r="A3904" s="17">
        <f>IF($C3904="","",COUNTA($C$5:$C3904))</f>
        <v/>
      </c>
      <c r="B3904" s="20" t="n"/>
      <c r="C3904" s="18" t="n"/>
      <c r="D3904" s="18" t="n"/>
      <c r="E3904" s="26" t="n"/>
      <c r="F3904" s="19" t="n"/>
      <c r="G3904" s="19" t="n"/>
      <c r="H3904" s="27">
        <f>IF($C3904="","",ROUND(SUMIF(账户表,$C3904,账户期初)+SUMIFS($F$5:F3904,$C$5:C3904,$C3904)-SUMIFS($G$5:G3904,$C$5:C3904,$C3904),2))</f>
        <v/>
      </c>
      <c r="I3904" s="18" t="n"/>
      <c r="J3904" s="18" t="n"/>
      <c r="K3904" s="28">
        <f>IF($B3904="","",--TEXT($B3904,"yyyymm"))</f>
        <v/>
      </c>
      <c r="L3904" s="29">
        <f>IF($D3904="","",IFERROR(INDEX(类别属性,MATCH($D3904,类别表,0)),""))</f>
        <v/>
      </c>
      <c r="M3904" s="18" t="n"/>
      <c r="N3904" s="18" t="n"/>
      <c r="O3904" s="26" t="n"/>
      <c r="P3904" s="21">
        <f>IF($C3904="","",IF(ISNA(MATCH($C3904,账户表,0)),"※这个账户不在【基础资料】的账户档案里",IF($B3904="","※没填日期，这一笔不会进任何月份的报表",IF(AND($F3904&lt;&gt;"",$G3904&lt;&gt;""),"※收入和支出不能同时填",IF(AND(N($F3904)=0,N($G3904)=0),"※收入和支出都没填",IF(OR(N($F3904)&lt;0,N($G3904)&lt;0),"※金额不能填负数，方向反了就换一列填",IF($D3904="","※没填收支类别，分类报表会漏掉这一笔",IF(ISNA(MATCH($D3904,类别表,0)),"※收支类别不在【基础资料】的清单里",IF(AND($L3904="内部转账",$M3904=""),"△内部转账要在「对方账户」写上另一头",IF(AND($L3904="内部转账",$M3904=$C3904),"※对方账户跟本账户是同一个",IF(AND($L3904&lt;&gt;"内部转账",$M3904&lt;&gt;""),"△填了对方账户，但类别不是内部转账",IF($H3904&lt;0,"△这一笔之后该账户余额成负数了，核一下",""))))))))))))</f>
        <v/>
      </c>
    </row>
    <row r="3905">
      <c r="A3905" s="17">
        <f>IF($C3905="","",COUNTA($C$5:$C3905))</f>
        <v/>
      </c>
      <c r="B3905" s="20" t="n"/>
      <c r="C3905" s="18" t="n"/>
      <c r="D3905" s="18" t="n"/>
      <c r="E3905" s="26" t="n"/>
      <c r="F3905" s="19" t="n"/>
      <c r="G3905" s="19" t="n"/>
      <c r="H3905" s="27">
        <f>IF($C3905="","",ROUND(SUMIF(账户表,$C3905,账户期初)+SUMIFS($F$5:F3905,$C$5:C3905,$C3905)-SUMIFS($G$5:G3905,$C$5:C3905,$C3905),2))</f>
        <v/>
      </c>
      <c r="I3905" s="18" t="n"/>
      <c r="J3905" s="18" t="n"/>
      <c r="K3905" s="28">
        <f>IF($B3905="","",--TEXT($B3905,"yyyymm"))</f>
        <v/>
      </c>
      <c r="L3905" s="29">
        <f>IF($D3905="","",IFERROR(INDEX(类别属性,MATCH($D3905,类别表,0)),""))</f>
        <v/>
      </c>
      <c r="M3905" s="18" t="n"/>
      <c r="N3905" s="18" t="n"/>
      <c r="O3905" s="26" t="n"/>
      <c r="P3905" s="21">
        <f>IF($C3905="","",IF(ISNA(MATCH($C3905,账户表,0)),"※这个账户不在【基础资料】的账户档案里",IF($B3905="","※没填日期，这一笔不会进任何月份的报表",IF(AND($F3905&lt;&gt;"",$G3905&lt;&gt;""),"※收入和支出不能同时填",IF(AND(N($F3905)=0,N($G3905)=0),"※收入和支出都没填",IF(OR(N($F3905)&lt;0,N($G3905)&lt;0),"※金额不能填负数，方向反了就换一列填",IF($D3905="","※没填收支类别，分类报表会漏掉这一笔",IF(ISNA(MATCH($D3905,类别表,0)),"※收支类别不在【基础资料】的清单里",IF(AND($L3905="内部转账",$M3905=""),"△内部转账要在「对方账户」写上另一头",IF(AND($L3905="内部转账",$M3905=$C3905),"※对方账户跟本账户是同一个",IF(AND($L3905&lt;&gt;"内部转账",$M3905&lt;&gt;""),"△填了对方账户，但类别不是内部转账",IF($H3905&lt;0,"△这一笔之后该账户余额成负数了，核一下",""))))))))))))</f>
        <v/>
      </c>
    </row>
    <row r="3906">
      <c r="A3906" s="17">
        <f>IF($C3906="","",COUNTA($C$5:$C3906))</f>
        <v/>
      </c>
      <c r="B3906" s="20" t="n"/>
      <c r="C3906" s="18" t="n"/>
      <c r="D3906" s="18" t="n"/>
      <c r="E3906" s="26" t="n"/>
      <c r="F3906" s="19" t="n"/>
      <c r="G3906" s="19" t="n"/>
      <c r="H3906" s="27">
        <f>IF($C3906="","",ROUND(SUMIF(账户表,$C3906,账户期初)+SUMIFS($F$5:F3906,$C$5:C3906,$C3906)-SUMIFS($G$5:G3906,$C$5:C3906,$C3906),2))</f>
        <v/>
      </c>
      <c r="I3906" s="18" t="n"/>
      <c r="J3906" s="18" t="n"/>
      <c r="K3906" s="28">
        <f>IF($B3906="","",--TEXT($B3906,"yyyymm"))</f>
        <v/>
      </c>
      <c r="L3906" s="29">
        <f>IF($D3906="","",IFERROR(INDEX(类别属性,MATCH($D3906,类别表,0)),""))</f>
        <v/>
      </c>
      <c r="M3906" s="18" t="n"/>
      <c r="N3906" s="18" t="n"/>
      <c r="O3906" s="26" t="n"/>
      <c r="P3906" s="21">
        <f>IF($C3906="","",IF(ISNA(MATCH($C3906,账户表,0)),"※这个账户不在【基础资料】的账户档案里",IF($B3906="","※没填日期，这一笔不会进任何月份的报表",IF(AND($F3906&lt;&gt;"",$G3906&lt;&gt;""),"※收入和支出不能同时填",IF(AND(N($F3906)=0,N($G3906)=0),"※收入和支出都没填",IF(OR(N($F3906)&lt;0,N($G3906)&lt;0),"※金额不能填负数，方向反了就换一列填",IF($D3906="","※没填收支类别，分类报表会漏掉这一笔",IF(ISNA(MATCH($D3906,类别表,0)),"※收支类别不在【基础资料】的清单里",IF(AND($L3906="内部转账",$M3906=""),"△内部转账要在「对方账户」写上另一头",IF(AND($L3906="内部转账",$M3906=$C3906),"※对方账户跟本账户是同一个",IF(AND($L3906&lt;&gt;"内部转账",$M3906&lt;&gt;""),"△填了对方账户，但类别不是内部转账",IF($H3906&lt;0,"△这一笔之后该账户余额成负数了，核一下",""))))))))))))</f>
        <v/>
      </c>
    </row>
    <row r="3907">
      <c r="A3907" s="17">
        <f>IF($C3907="","",COUNTA($C$5:$C3907))</f>
        <v/>
      </c>
      <c r="B3907" s="20" t="n"/>
      <c r="C3907" s="18" t="n"/>
      <c r="D3907" s="18" t="n"/>
      <c r="E3907" s="26" t="n"/>
      <c r="F3907" s="19" t="n"/>
      <c r="G3907" s="19" t="n"/>
      <c r="H3907" s="27">
        <f>IF($C3907="","",ROUND(SUMIF(账户表,$C3907,账户期初)+SUMIFS($F$5:F3907,$C$5:C3907,$C3907)-SUMIFS($G$5:G3907,$C$5:C3907,$C3907),2))</f>
        <v/>
      </c>
      <c r="I3907" s="18" t="n"/>
      <c r="J3907" s="18" t="n"/>
      <c r="K3907" s="28">
        <f>IF($B3907="","",--TEXT($B3907,"yyyymm"))</f>
        <v/>
      </c>
      <c r="L3907" s="29">
        <f>IF($D3907="","",IFERROR(INDEX(类别属性,MATCH($D3907,类别表,0)),""))</f>
        <v/>
      </c>
      <c r="M3907" s="18" t="n"/>
      <c r="N3907" s="18" t="n"/>
      <c r="O3907" s="26" t="n"/>
      <c r="P3907" s="21">
        <f>IF($C3907="","",IF(ISNA(MATCH($C3907,账户表,0)),"※这个账户不在【基础资料】的账户档案里",IF($B3907="","※没填日期，这一笔不会进任何月份的报表",IF(AND($F3907&lt;&gt;"",$G3907&lt;&gt;""),"※收入和支出不能同时填",IF(AND(N($F3907)=0,N($G3907)=0),"※收入和支出都没填",IF(OR(N($F3907)&lt;0,N($G3907)&lt;0),"※金额不能填负数，方向反了就换一列填",IF($D3907="","※没填收支类别，分类报表会漏掉这一笔",IF(ISNA(MATCH($D3907,类别表,0)),"※收支类别不在【基础资料】的清单里",IF(AND($L3907="内部转账",$M3907=""),"△内部转账要在「对方账户」写上另一头",IF(AND($L3907="内部转账",$M3907=$C3907),"※对方账户跟本账户是同一个",IF(AND($L3907&lt;&gt;"内部转账",$M3907&lt;&gt;""),"△填了对方账户，但类别不是内部转账",IF($H3907&lt;0,"△这一笔之后该账户余额成负数了，核一下",""))))))))))))</f>
        <v/>
      </c>
    </row>
    <row r="3908">
      <c r="A3908" s="17">
        <f>IF($C3908="","",COUNTA($C$5:$C3908))</f>
        <v/>
      </c>
      <c r="B3908" s="20" t="n"/>
      <c r="C3908" s="18" t="n"/>
      <c r="D3908" s="18" t="n"/>
      <c r="E3908" s="26" t="n"/>
      <c r="F3908" s="19" t="n"/>
      <c r="G3908" s="19" t="n"/>
      <c r="H3908" s="27">
        <f>IF($C3908="","",ROUND(SUMIF(账户表,$C3908,账户期初)+SUMIFS($F$5:F3908,$C$5:C3908,$C3908)-SUMIFS($G$5:G3908,$C$5:C3908,$C3908),2))</f>
        <v/>
      </c>
      <c r="I3908" s="18" t="n"/>
      <c r="J3908" s="18" t="n"/>
      <c r="K3908" s="28">
        <f>IF($B3908="","",--TEXT($B3908,"yyyymm"))</f>
        <v/>
      </c>
      <c r="L3908" s="29">
        <f>IF($D3908="","",IFERROR(INDEX(类别属性,MATCH($D3908,类别表,0)),""))</f>
        <v/>
      </c>
      <c r="M3908" s="18" t="n"/>
      <c r="N3908" s="18" t="n"/>
      <c r="O3908" s="26" t="n"/>
      <c r="P3908" s="21">
        <f>IF($C3908="","",IF(ISNA(MATCH($C3908,账户表,0)),"※这个账户不在【基础资料】的账户档案里",IF($B3908="","※没填日期，这一笔不会进任何月份的报表",IF(AND($F3908&lt;&gt;"",$G3908&lt;&gt;""),"※收入和支出不能同时填",IF(AND(N($F3908)=0,N($G3908)=0),"※收入和支出都没填",IF(OR(N($F3908)&lt;0,N($G3908)&lt;0),"※金额不能填负数，方向反了就换一列填",IF($D3908="","※没填收支类别，分类报表会漏掉这一笔",IF(ISNA(MATCH($D3908,类别表,0)),"※收支类别不在【基础资料】的清单里",IF(AND($L3908="内部转账",$M3908=""),"△内部转账要在「对方账户」写上另一头",IF(AND($L3908="内部转账",$M3908=$C3908),"※对方账户跟本账户是同一个",IF(AND($L3908&lt;&gt;"内部转账",$M3908&lt;&gt;""),"△填了对方账户，但类别不是内部转账",IF($H3908&lt;0,"△这一笔之后该账户余额成负数了，核一下",""))))))))))))</f>
        <v/>
      </c>
    </row>
    <row r="3909">
      <c r="A3909" s="17">
        <f>IF($C3909="","",COUNTA($C$5:$C3909))</f>
        <v/>
      </c>
      <c r="B3909" s="20" t="n"/>
      <c r="C3909" s="18" t="n"/>
      <c r="D3909" s="18" t="n"/>
      <c r="E3909" s="26" t="n"/>
      <c r="F3909" s="19" t="n"/>
      <c r="G3909" s="19" t="n"/>
      <c r="H3909" s="27">
        <f>IF($C3909="","",ROUND(SUMIF(账户表,$C3909,账户期初)+SUMIFS($F$5:F3909,$C$5:C3909,$C3909)-SUMIFS($G$5:G3909,$C$5:C3909,$C3909),2))</f>
        <v/>
      </c>
      <c r="I3909" s="18" t="n"/>
      <c r="J3909" s="18" t="n"/>
      <c r="K3909" s="28">
        <f>IF($B3909="","",--TEXT($B3909,"yyyymm"))</f>
        <v/>
      </c>
      <c r="L3909" s="29">
        <f>IF($D3909="","",IFERROR(INDEX(类别属性,MATCH($D3909,类别表,0)),""))</f>
        <v/>
      </c>
      <c r="M3909" s="18" t="n"/>
      <c r="N3909" s="18" t="n"/>
      <c r="O3909" s="26" t="n"/>
      <c r="P3909" s="21">
        <f>IF($C3909="","",IF(ISNA(MATCH($C3909,账户表,0)),"※这个账户不在【基础资料】的账户档案里",IF($B3909="","※没填日期，这一笔不会进任何月份的报表",IF(AND($F3909&lt;&gt;"",$G3909&lt;&gt;""),"※收入和支出不能同时填",IF(AND(N($F3909)=0,N($G3909)=0),"※收入和支出都没填",IF(OR(N($F3909)&lt;0,N($G3909)&lt;0),"※金额不能填负数，方向反了就换一列填",IF($D3909="","※没填收支类别，分类报表会漏掉这一笔",IF(ISNA(MATCH($D3909,类别表,0)),"※收支类别不在【基础资料】的清单里",IF(AND($L3909="内部转账",$M3909=""),"△内部转账要在「对方账户」写上另一头",IF(AND($L3909="内部转账",$M3909=$C3909),"※对方账户跟本账户是同一个",IF(AND($L3909&lt;&gt;"内部转账",$M3909&lt;&gt;""),"△填了对方账户，但类别不是内部转账",IF($H3909&lt;0,"△这一笔之后该账户余额成负数了，核一下",""))))))))))))</f>
        <v/>
      </c>
    </row>
    <row r="3910">
      <c r="A3910" s="17">
        <f>IF($C3910="","",COUNTA($C$5:$C3910))</f>
        <v/>
      </c>
      <c r="B3910" s="20" t="n"/>
      <c r="C3910" s="18" t="n"/>
      <c r="D3910" s="18" t="n"/>
      <c r="E3910" s="26" t="n"/>
      <c r="F3910" s="19" t="n"/>
      <c r="G3910" s="19" t="n"/>
      <c r="H3910" s="27">
        <f>IF($C3910="","",ROUND(SUMIF(账户表,$C3910,账户期初)+SUMIFS($F$5:F3910,$C$5:C3910,$C3910)-SUMIFS($G$5:G3910,$C$5:C3910,$C3910),2))</f>
        <v/>
      </c>
      <c r="I3910" s="18" t="n"/>
      <c r="J3910" s="18" t="n"/>
      <c r="K3910" s="28">
        <f>IF($B3910="","",--TEXT($B3910,"yyyymm"))</f>
        <v/>
      </c>
      <c r="L3910" s="29">
        <f>IF($D3910="","",IFERROR(INDEX(类别属性,MATCH($D3910,类别表,0)),""))</f>
        <v/>
      </c>
      <c r="M3910" s="18" t="n"/>
      <c r="N3910" s="18" t="n"/>
      <c r="O3910" s="26" t="n"/>
      <c r="P3910" s="21">
        <f>IF($C3910="","",IF(ISNA(MATCH($C3910,账户表,0)),"※这个账户不在【基础资料】的账户档案里",IF($B3910="","※没填日期，这一笔不会进任何月份的报表",IF(AND($F3910&lt;&gt;"",$G3910&lt;&gt;""),"※收入和支出不能同时填",IF(AND(N($F3910)=0,N($G3910)=0),"※收入和支出都没填",IF(OR(N($F3910)&lt;0,N($G3910)&lt;0),"※金额不能填负数，方向反了就换一列填",IF($D3910="","※没填收支类别，分类报表会漏掉这一笔",IF(ISNA(MATCH($D3910,类别表,0)),"※收支类别不在【基础资料】的清单里",IF(AND($L3910="内部转账",$M3910=""),"△内部转账要在「对方账户」写上另一头",IF(AND($L3910="内部转账",$M3910=$C3910),"※对方账户跟本账户是同一个",IF(AND($L3910&lt;&gt;"内部转账",$M3910&lt;&gt;""),"△填了对方账户，但类别不是内部转账",IF($H3910&lt;0,"△这一笔之后该账户余额成负数了，核一下",""))))))))))))</f>
        <v/>
      </c>
    </row>
    <row r="3911">
      <c r="A3911" s="17">
        <f>IF($C3911="","",COUNTA($C$5:$C3911))</f>
        <v/>
      </c>
      <c r="B3911" s="20" t="n"/>
      <c r="C3911" s="18" t="n"/>
      <c r="D3911" s="18" t="n"/>
      <c r="E3911" s="26" t="n"/>
      <c r="F3911" s="19" t="n"/>
      <c r="G3911" s="19" t="n"/>
      <c r="H3911" s="27">
        <f>IF($C3911="","",ROUND(SUMIF(账户表,$C3911,账户期初)+SUMIFS($F$5:F3911,$C$5:C3911,$C3911)-SUMIFS($G$5:G3911,$C$5:C3911,$C3911),2))</f>
        <v/>
      </c>
      <c r="I3911" s="18" t="n"/>
      <c r="J3911" s="18" t="n"/>
      <c r="K3911" s="28">
        <f>IF($B3911="","",--TEXT($B3911,"yyyymm"))</f>
        <v/>
      </c>
      <c r="L3911" s="29">
        <f>IF($D3911="","",IFERROR(INDEX(类别属性,MATCH($D3911,类别表,0)),""))</f>
        <v/>
      </c>
      <c r="M3911" s="18" t="n"/>
      <c r="N3911" s="18" t="n"/>
      <c r="O3911" s="26" t="n"/>
      <c r="P3911" s="21">
        <f>IF($C3911="","",IF(ISNA(MATCH($C3911,账户表,0)),"※这个账户不在【基础资料】的账户档案里",IF($B3911="","※没填日期，这一笔不会进任何月份的报表",IF(AND($F3911&lt;&gt;"",$G3911&lt;&gt;""),"※收入和支出不能同时填",IF(AND(N($F3911)=0,N($G3911)=0),"※收入和支出都没填",IF(OR(N($F3911)&lt;0,N($G3911)&lt;0),"※金额不能填负数，方向反了就换一列填",IF($D3911="","※没填收支类别，分类报表会漏掉这一笔",IF(ISNA(MATCH($D3911,类别表,0)),"※收支类别不在【基础资料】的清单里",IF(AND($L3911="内部转账",$M3911=""),"△内部转账要在「对方账户」写上另一头",IF(AND($L3911="内部转账",$M3911=$C3911),"※对方账户跟本账户是同一个",IF(AND($L3911&lt;&gt;"内部转账",$M3911&lt;&gt;""),"△填了对方账户，但类别不是内部转账",IF($H3911&lt;0,"△这一笔之后该账户余额成负数了，核一下",""))))))))))))</f>
        <v/>
      </c>
    </row>
    <row r="3912">
      <c r="A3912" s="17">
        <f>IF($C3912="","",COUNTA($C$5:$C3912))</f>
        <v/>
      </c>
      <c r="B3912" s="20" t="n"/>
      <c r="C3912" s="18" t="n"/>
      <c r="D3912" s="18" t="n"/>
      <c r="E3912" s="26" t="n"/>
      <c r="F3912" s="19" t="n"/>
      <c r="G3912" s="19" t="n"/>
      <c r="H3912" s="27">
        <f>IF($C3912="","",ROUND(SUMIF(账户表,$C3912,账户期初)+SUMIFS($F$5:F3912,$C$5:C3912,$C3912)-SUMIFS($G$5:G3912,$C$5:C3912,$C3912),2))</f>
        <v/>
      </c>
      <c r="I3912" s="18" t="n"/>
      <c r="J3912" s="18" t="n"/>
      <c r="K3912" s="28">
        <f>IF($B3912="","",--TEXT($B3912,"yyyymm"))</f>
        <v/>
      </c>
      <c r="L3912" s="29">
        <f>IF($D3912="","",IFERROR(INDEX(类别属性,MATCH($D3912,类别表,0)),""))</f>
        <v/>
      </c>
      <c r="M3912" s="18" t="n"/>
      <c r="N3912" s="18" t="n"/>
      <c r="O3912" s="26" t="n"/>
      <c r="P3912" s="21">
        <f>IF($C3912="","",IF(ISNA(MATCH($C3912,账户表,0)),"※这个账户不在【基础资料】的账户档案里",IF($B3912="","※没填日期，这一笔不会进任何月份的报表",IF(AND($F3912&lt;&gt;"",$G3912&lt;&gt;""),"※收入和支出不能同时填",IF(AND(N($F3912)=0,N($G3912)=0),"※收入和支出都没填",IF(OR(N($F3912)&lt;0,N($G3912)&lt;0),"※金额不能填负数，方向反了就换一列填",IF($D3912="","※没填收支类别，分类报表会漏掉这一笔",IF(ISNA(MATCH($D3912,类别表,0)),"※收支类别不在【基础资料】的清单里",IF(AND($L3912="内部转账",$M3912=""),"△内部转账要在「对方账户」写上另一头",IF(AND($L3912="内部转账",$M3912=$C3912),"※对方账户跟本账户是同一个",IF(AND($L3912&lt;&gt;"内部转账",$M3912&lt;&gt;""),"△填了对方账户，但类别不是内部转账",IF($H3912&lt;0,"△这一笔之后该账户余额成负数了，核一下",""))))))))))))</f>
        <v/>
      </c>
    </row>
    <row r="3913">
      <c r="A3913" s="17">
        <f>IF($C3913="","",COUNTA($C$5:$C3913))</f>
        <v/>
      </c>
      <c r="B3913" s="20" t="n"/>
      <c r="C3913" s="18" t="n"/>
      <c r="D3913" s="18" t="n"/>
      <c r="E3913" s="26" t="n"/>
      <c r="F3913" s="19" t="n"/>
      <c r="G3913" s="19" t="n"/>
      <c r="H3913" s="27">
        <f>IF($C3913="","",ROUND(SUMIF(账户表,$C3913,账户期初)+SUMIFS($F$5:F3913,$C$5:C3913,$C3913)-SUMIFS($G$5:G3913,$C$5:C3913,$C3913),2))</f>
        <v/>
      </c>
      <c r="I3913" s="18" t="n"/>
      <c r="J3913" s="18" t="n"/>
      <c r="K3913" s="28">
        <f>IF($B3913="","",--TEXT($B3913,"yyyymm"))</f>
        <v/>
      </c>
      <c r="L3913" s="29">
        <f>IF($D3913="","",IFERROR(INDEX(类别属性,MATCH($D3913,类别表,0)),""))</f>
        <v/>
      </c>
      <c r="M3913" s="18" t="n"/>
      <c r="N3913" s="18" t="n"/>
      <c r="O3913" s="26" t="n"/>
      <c r="P3913" s="21">
        <f>IF($C3913="","",IF(ISNA(MATCH($C3913,账户表,0)),"※这个账户不在【基础资料】的账户档案里",IF($B3913="","※没填日期，这一笔不会进任何月份的报表",IF(AND($F3913&lt;&gt;"",$G3913&lt;&gt;""),"※收入和支出不能同时填",IF(AND(N($F3913)=0,N($G3913)=0),"※收入和支出都没填",IF(OR(N($F3913)&lt;0,N($G3913)&lt;0),"※金额不能填负数，方向反了就换一列填",IF($D3913="","※没填收支类别，分类报表会漏掉这一笔",IF(ISNA(MATCH($D3913,类别表,0)),"※收支类别不在【基础资料】的清单里",IF(AND($L3913="内部转账",$M3913=""),"△内部转账要在「对方账户」写上另一头",IF(AND($L3913="内部转账",$M3913=$C3913),"※对方账户跟本账户是同一个",IF(AND($L3913&lt;&gt;"内部转账",$M3913&lt;&gt;""),"△填了对方账户，但类别不是内部转账",IF($H3913&lt;0,"△这一笔之后该账户余额成负数了，核一下",""))))))))))))</f>
        <v/>
      </c>
    </row>
    <row r="3914">
      <c r="A3914" s="17">
        <f>IF($C3914="","",COUNTA($C$5:$C3914))</f>
        <v/>
      </c>
      <c r="B3914" s="20" t="n"/>
      <c r="C3914" s="18" t="n"/>
      <c r="D3914" s="18" t="n"/>
      <c r="E3914" s="26" t="n"/>
      <c r="F3914" s="19" t="n"/>
      <c r="G3914" s="19" t="n"/>
      <c r="H3914" s="27">
        <f>IF($C3914="","",ROUND(SUMIF(账户表,$C3914,账户期初)+SUMIFS($F$5:F3914,$C$5:C3914,$C3914)-SUMIFS($G$5:G3914,$C$5:C3914,$C3914),2))</f>
        <v/>
      </c>
      <c r="I3914" s="18" t="n"/>
      <c r="J3914" s="18" t="n"/>
      <c r="K3914" s="28">
        <f>IF($B3914="","",--TEXT($B3914,"yyyymm"))</f>
        <v/>
      </c>
      <c r="L3914" s="29">
        <f>IF($D3914="","",IFERROR(INDEX(类别属性,MATCH($D3914,类别表,0)),""))</f>
        <v/>
      </c>
      <c r="M3914" s="18" t="n"/>
      <c r="N3914" s="18" t="n"/>
      <c r="O3914" s="26" t="n"/>
      <c r="P3914" s="21">
        <f>IF($C3914="","",IF(ISNA(MATCH($C3914,账户表,0)),"※这个账户不在【基础资料】的账户档案里",IF($B3914="","※没填日期，这一笔不会进任何月份的报表",IF(AND($F3914&lt;&gt;"",$G3914&lt;&gt;""),"※收入和支出不能同时填",IF(AND(N($F3914)=0,N($G3914)=0),"※收入和支出都没填",IF(OR(N($F3914)&lt;0,N($G3914)&lt;0),"※金额不能填负数，方向反了就换一列填",IF($D3914="","※没填收支类别，分类报表会漏掉这一笔",IF(ISNA(MATCH($D3914,类别表,0)),"※收支类别不在【基础资料】的清单里",IF(AND($L3914="内部转账",$M3914=""),"△内部转账要在「对方账户」写上另一头",IF(AND($L3914="内部转账",$M3914=$C3914),"※对方账户跟本账户是同一个",IF(AND($L3914&lt;&gt;"内部转账",$M3914&lt;&gt;""),"△填了对方账户，但类别不是内部转账",IF($H3914&lt;0,"△这一笔之后该账户余额成负数了，核一下",""))))))))))))</f>
        <v/>
      </c>
    </row>
    <row r="3915">
      <c r="A3915" s="17">
        <f>IF($C3915="","",COUNTA($C$5:$C3915))</f>
        <v/>
      </c>
      <c r="B3915" s="20" t="n"/>
      <c r="C3915" s="18" t="n"/>
      <c r="D3915" s="18" t="n"/>
      <c r="E3915" s="26" t="n"/>
      <c r="F3915" s="19" t="n"/>
      <c r="G3915" s="19" t="n"/>
      <c r="H3915" s="27">
        <f>IF($C3915="","",ROUND(SUMIF(账户表,$C3915,账户期初)+SUMIFS($F$5:F3915,$C$5:C3915,$C3915)-SUMIFS($G$5:G3915,$C$5:C3915,$C3915),2))</f>
        <v/>
      </c>
      <c r="I3915" s="18" t="n"/>
      <c r="J3915" s="18" t="n"/>
      <c r="K3915" s="28">
        <f>IF($B3915="","",--TEXT($B3915,"yyyymm"))</f>
        <v/>
      </c>
      <c r="L3915" s="29">
        <f>IF($D3915="","",IFERROR(INDEX(类别属性,MATCH($D3915,类别表,0)),""))</f>
        <v/>
      </c>
      <c r="M3915" s="18" t="n"/>
      <c r="N3915" s="18" t="n"/>
      <c r="O3915" s="26" t="n"/>
      <c r="P3915" s="21">
        <f>IF($C3915="","",IF(ISNA(MATCH($C3915,账户表,0)),"※这个账户不在【基础资料】的账户档案里",IF($B3915="","※没填日期，这一笔不会进任何月份的报表",IF(AND($F3915&lt;&gt;"",$G3915&lt;&gt;""),"※收入和支出不能同时填",IF(AND(N($F3915)=0,N($G3915)=0),"※收入和支出都没填",IF(OR(N($F3915)&lt;0,N($G3915)&lt;0),"※金额不能填负数，方向反了就换一列填",IF($D3915="","※没填收支类别，分类报表会漏掉这一笔",IF(ISNA(MATCH($D3915,类别表,0)),"※收支类别不在【基础资料】的清单里",IF(AND($L3915="内部转账",$M3915=""),"△内部转账要在「对方账户」写上另一头",IF(AND($L3915="内部转账",$M3915=$C3915),"※对方账户跟本账户是同一个",IF(AND($L3915&lt;&gt;"内部转账",$M3915&lt;&gt;""),"△填了对方账户，但类别不是内部转账",IF($H3915&lt;0,"△这一笔之后该账户余额成负数了，核一下",""))))))))))))</f>
        <v/>
      </c>
    </row>
    <row r="3916">
      <c r="A3916" s="17">
        <f>IF($C3916="","",COUNTA($C$5:$C3916))</f>
        <v/>
      </c>
      <c r="B3916" s="20" t="n"/>
      <c r="C3916" s="18" t="n"/>
      <c r="D3916" s="18" t="n"/>
      <c r="E3916" s="26" t="n"/>
      <c r="F3916" s="19" t="n"/>
      <c r="G3916" s="19" t="n"/>
      <c r="H3916" s="27">
        <f>IF($C3916="","",ROUND(SUMIF(账户表,$C3916,账户期初)+SUMIFS($F$5:F3916,$C$5:C3916,$C3916)-SUMIFS($G$5:G3916,$C$5:C3916,$C3916),2))</f>
        <v/>
      </c>
      <c r="I3916" s="18" t="n"/>
      <c r="J3916" s="18" t="n"/>
      <c r="K3916" s="28">
        <f>IF($B3916="","",--TEXT($B3916,"yyyymm"))</f>
        <v/>
      </c>
      <c r="L3916" s="29">
        <f>IF($D3916="","",IFERROR(INDEX(类别属性,MATCH($D3916,类别表,0)),""))</f>
        <v/>
      </c>
      <c r="M3916" s="18" t="n"/>
      <c r="N3916" s="18" t="n"/>
      <c r="O3916" s="26" t="n"/>
      <c r="P3916" s="21">
        <f>IF($C3916="","",IF(ISNA(MATCH($C3916,账户表,0)),"※这个账户不在【基础资料】的账户档案里",IF($B3916="","※没填日期，这一笔不会进任何月份的报表",IF(AND($F3916&lt;&gt;"",$G3916&lt;&gt;""),"※收入和支出不能同时填",IF(AND(N($F3916)=0,N($G3916)=0),"※收入和支出都没填",IF(OR(N($F3916)&lt;0,N($G3916)&lt;0),"※金额不能填负数，方向反了就换一列填",IF($D3916="","※没填收支类别，分类报表会漏掉这一笔",IF(ISNA(MATCH($D3916,类别表,0)),"※收支类别不在【基础资料】的清单里",IF(AND($L3916="内部转账",$M3916=""),"△内部转账要在「对方账户」写上另一头",IF(AND($L3916="内部转账",$M3916=$C3916),"※对方账户跟本账户是同一个",IF(AND($L3916&lt;&gt;"内部转账",$M3916&lt;&gt;""),"△填了对方账户，但类别不是内部转账",IF($H3916&lt;0,"△这一笔之后该账户余额成负数了，核一下",""))))))))))))</f>
        <v/>
      </c>
    </row>
    <row r="3917">
      <c r="A3917" s="17">
        <f>IF($C3917="","",COUNTA($C$5:$C3917))</f>
        <v/>
      </c>
      <c r="B3917" s="20" t="n"/>
      <c r="C3917" s="18" t="n"/>
      <c r="D3917" s="18" t="n"/>
      <c r="E3917" s="26" t="n"/>
      <c r="F3917" s="19" t="n"/>
      <c r="G3917" s="19" t="n"/>
      <c r="H3917" s="27">
        <f>IF($C3917="","",ROUND(SUMIF(账户表,$C3917,账户期初)+SUMIFS($F$5:F3917,$C$5:C3917,$C3917)-SUMIFS($G$5:G3917,$C$5:C3917,$C3917),2))</f>
        <v/>
      </c>
      <c r="I3917" s="18" t="n"/>
      <c r="J3917" s="18" t="n"/>
      <c r="K3917" s="28">
        <f>IF($B3917="","",--TEXT($B3917,"yyyymm"))</f>
        <v/>
      </c>
      <c r="L3917" s="29">
        <f>IF($D3917="","",IFERROR(INDEX(类别属性,MATCH($D3917,类别表,0)),""))</f>
        <v/>
      </c>
      <c r="M3917" s="18" t="n"/>
      <c r="N3917" s="18" t="n"/>
      <c r="O3917" s="26" t="n"/>
      <c r="P3917" s="21">
        <f>IF($C3917="","",IF(ISNA(MATCH($C3917,账户表,0)),"※这个账户不在【基础资料】的账户档案里",IF($B3917="","※没填日期，这一笔不会进任何月份的报表",IF(AND($F3917&lt;&gt;"",$G3917&lt;&gt;""),"※收入和支出不能同时填",IF(AND(N($F3917)=0,N($G3917)=0),"※收入和支出都没填",IF(OR(N($F3917)&lt;0,N($G3917)&lt;0),"※金额不能填负数，方向反了就换一列填",IF($D3917="","※没填收支类别，分类报表会漏掉这一笔",IF(ISNA(MATCH($D3917,类别表,0)),"※收支类别不在【基础资料】的清单里",IF(AND($L3917="内部转账",$M3917=""),"△内部转账要在「对方账户」写上另一头",IF(AND($L3917="内部转账",$M3917=$C3917),"※对方账户跟本账户是同一个",IF(AND($L3917&lt;&gt;"内部转账",$M3917&lt;&gt;""),"△填了对方账户，但类别不是内部转账",IF($H3917&lt;0,"△这一笔之后该账户余额成负数了，核一下",""))))))))))))</f>
        <v/>
      </c>
    </row>
    <row r="3918">
      <c r="A3918" s="17">
        <f>IF($C3918="","",COUNTA($C$5:$C3918))</f>
        <v/>
      </c>
      <c r="B3918" s="20" t="n"/>
      <c r="C3918" s="18" t="n"/>
      <c r="D3918" s="18" t="n"/>
      <c r="E3918" s="26" t="n"/>
      <c r="F3918" s="19" t="n"/>
      <c r="G3918" s="19" t="n"/>
      <c r="H3918" s="27">
        <f>IF($C3918="","",ROUND(SUMIF(账户表,$C3918,账户期初)+SUMIFS($F$5:F3918,$C$5:C3918,$C3918)-SUMIFS($G$5:G3918,$C$5:C3918,$C3918),2))</f>
        <v/>
      </c>
      <c r="I3918" s="18" t="n"/>
      <c r="J3918" s="18" t="n"/>
      <c r="K3918" s="28">
        <f>IF($B3918="","",--TEXT($B3918,"yyyymm"))</f>
        <v/>
      </c>
      <c r="L3918" s="29">
        <f>IF($D3918="","",IFERROR(INDEX(类别属性,MATCH($D3918,类别表,0)),""))</f>
        <v/>
      </c>
      <c r="M3918" s="18" t="n"/>
      <c r="N3918" s="18" t="n"/>
      <c r="O3918" s="26" t="n"/>
      <c r="P3918" s="21">
        <f>IF($C3918="","",IF(ISNA(MATCH($C3918,账户表,0)),"※这个账户不在【基础资料】的账户档案里",IF($B3918="","※没填日期，这一笔不会进任何月份的报表",IF(AND($F3918&lt;&gt;"",$G3918&lt;&gt;""),"※收入和支出不能同时填",IF(AND(N($F3918)=0,N($G3918)=0),"※收入和支出都没填",IF(OR(N($F3918)&lt;0,N($G3918)&lt;0),"※金额不能填负数，方向反了就换一列填",IF($D3918="","※没填收支类别，分类报表会漏掉这一笔",IF(ISNA(MATCH($D3918,类别表,0)),"※收支类别不在【基础资料】的清单里",IF(AND($L3918="内部转账",$M3918=""),"△内部转账要在「对方账户」写上另一头",IF(AND($L3918="内部转账",$M3918=$C3918),"※对方账户跟本账户是同一个",IF(AND($L3918&lt;&gt;"内部转账",$M3918&lt;&gt;""),"△填了对方账户，但类别不是内部转账",IF($H3918&lt;0,"△这一笔之后该账户余额成负数了，核一下",""))))))))))))</f>
        <v/>
      </c>
    </row>
    <row r="3919">
      <c r="A3919" s="17">
        <f>IF($C3919="","",COUNTA($C$5:$C3919))</f>
        <v/>
      </c>
      <c r="B3919" s="20" t="n"/>
      <c r="C3919" s="18" t="n"/>
      <c r="D3919" s="18" t="n"/>
      <c r="E3919" s="26" t="n"/>
      <c r="F3919" s="19" t="n"/>
      <c r="G3919" s="19" t="n"/>
      <c r="H3919" s="27">
        <f>IF($C3919="","",ROUND(SUMIF(账户表,$C3919,账户期初)+SUMIFS($F$5:F3919,$C$5:C3919,$C3919)-SUMIFS($G$5:G3919,$C$5:C3919,$C3919),2))</f>
        <v/>
      </c>
      <c r="I3919" s="18" t="n"/>
      <c r="J3919" s="18" t="n"/>
      <c r="K3919" s="28">
        <f>IF($B3919="","",--TEXT($B3919,"yyyymm"))</f>
        <v/>
      </c>
      <c r="L3919" s="29">
        <f>IF($D3919="","",IFERROR(INDEX(类别属性,MATCH($D3919,类别表,0)),""))</f>
        <v/>
      </c>
      <c r="M3919" s="18" t="n"/>
      <c r="N3919" s="18" t="n"/>
      <c r="O3919" s="26" t="n"/>
      <c r="P3919" s="21">
        <f>IF($C3919="","",IF(ISNA(MATCH($C3919,账户表,0)),"※这个账户不在【基础资料】的账户档案里",IF($B3919="","※没填日期，这一笔不会进任何月份的报表",IF(AND($F3919&lt;&gt;"",$G3919&lt;&gt;""),"※收入和支出不能同时填",IF(AND(N($F3919)=0,N($G3919)=0),"※收入和支出都没填",IF(OR(N($F3919)&lt;0,N($G3919)&lt;0),"※金额不能填负数，方向反了就换一列填",IF($D3919="","※没填收支类别，分类报表会漏掉这一笔",IF(ISNA(MATCH($D3919,类别表,0)),"※收支类别不在【基础资料】的清单里",IF(AND($L3919="内部转账",$M3919=""),"△内部转账要在「对方账户」写上另一头",IF(AND($L3919="内部转账",$M3919=$C3919),"※对方账户跟本账户是同一个",IF(AND($L3919&lt;&gt;"内部转账",$M3919&lt;&gt;""),"△填了对方账户，但类别不是内部转账",IF($H3919&lt;0,"△这一笔之后该账户余额成负数了，核一下",""))))))))))))</f>
        <v/>
      </c>
    </row>
    <row r="3920">
      <c r="A3920" s="17">
        <f>IF($C3920="","",COUNTA($C$5:$C3920))</f>
        <v/>
      </c>
      <c r="B3920" s="20" t="n"/>
      <c r="C3920" s="18" t="n"/>
      <c r="D3920" s="18" t="n"/>
      <c r="E3920" s="26" t="n"/>
      <c r="F3920" s="19" t="n"/>
      <c r="G3920" s="19" t="n"/>
      <c r="H3920" s="27">
        <f>IF($C3920="","",ROUND(SUMIF(账户表,$C3920,账户期初)+SUMIFS($F$5:F3920,$C$5:C3920,$C3920)-SUMIFS($G$5:G3920,$C$5:C3920,$C3920),2))</f>
        <v/>
      </c>
      <c r="I3920" s="18" t="n"/>
      <c r="J3920" s="18" t="n"/>
      <c r="K3920" s="28">
        <f>IF($B3920="","",--TEXT($B3920,"yyyymm"))</f>
        <v/>
      </c>
      <c r="L3920" s="29">
        <f>IF($D3920="","",IFERROR(INDEX(类别属性,MATCH($D3920,类别表,0)),""))</f>
        <v/>
      </c>
      <c r="M3920" s="18" t="n"/>
      <c r="N3920" s="18" t="n"/>
      <c r="O3920" s="26" t="n"/>
      <c r="P3920" s="21">
        <f>IF($C3920="","",IF(ISNA(MATCH($C3920,账户表,0)),"※这个账户不在【基础资料】的账户档案里",IF($B3920="","※没填日期，这一笔不会进任何月份的报表",IF(AND($F3920&lt;&gt;"",$G3920&lt;&gt;""),"※收入和支出不能同时填",IF(AND(N($F3920)=0,N($G3920)=0),"※收入和支出都没填",IF(OR(N($F3920)&lt;0,N($G3920)&lt;0),"※金额不能填负数，方向反了就换一列填",IF($D3920="","※没填收支类别，分类报表会漏掉这一笔",IF(ISNA(MATCH($D3920,类别表,0)),"※收支类别不在【基础资料】的清单里",IF(AND($L3920="内部转账",$M3920=""),"△内部转账要在「对方账户」写上另一头",IF(AND($L3920="内部转账",$M3920=$C3920),"※对方账户跟本账户是同一个",IF(AND($L3920&lt;&gt;"内部转账",$M3920&lt;&gt;""),"△填了对方账户，但类别不是内部转账",IF($H3920&lt;0,"△这一笔之后该账户余额成负数了，核一下",""))))))))))))</f>
        <v/>
      </c>
    </row>
    <row r="3921">
      <c r="A3921" s="17">
        <f>IF($C3921="","",COUNTA($C$5:$C3921))</f>
        <v/>
      </c>
      <c r="B3921" s="20" t="n"/>
      <c r="C3921" s="18" t="n"/>
      <c r="D3921" s="18" t="n"/>
      <c r="E3921" s="26" t="n"/>
      <c r="F3921" s="19" t="n"/>
      <c r="G3921" s="19" t="n"/>
      <c r="H3921" s="27">
        <f>IF($C3921="","",ROUND(SUMIF(账户表,$C3921,账户期初)+SUMIFS($F$5:F3921,$C$5:C3921,$C3921)-SUMIFS($G$5:G3921,$C$5:C3921,$C3921),2))</f>
        <v/>
      </c>
      <c r="I3921" s="18" t="n"/>
      <c r="J3921" s="18" t="n"/>
      <c r="K3921" s="28">
        <f>IF($B3921="","",--TEXT($B3921,"yyyymm"))</f>
        <v/>
      </c>
      <c r="L3921" s="29">
        <f>IF($D3921="","",IFERROR(INDEX(类别属性,MATCH($D3921,类别表,0)),""))</f>
        <v/>
      </c>
      <c r="M3921" s="18" t="n"/>
      <c r="N3921" s="18" t="n"/>
      <c r="O3921" s="26" t="n"/>
      <c r="P3921" s="21">
        <f>IF($C3921="","",IF(ISNA(MATCH($C3921,账户表,0)),"※这个账户不在【基础资料】的账户档案里",IF($B3921="","※没填日期，这一笔不会进任何月份的报表",IF(AND($F3921&lt;&gt;"",$G3921&lt;&gt;""),"※收入和支出不能同时填",IF(AND(N($F3921)=0,N($G3921)=0),"※收入和支出都没填",IF(OR(N($F3921)&lt;0,N($G3921)&lt;0),"※金额不能填负数，方向反了就换一列填",IF($D3921="","※没填收支类别，分类报表会漏掉这一笔",IF(ISNA(MATCH($D3921,类别表,0)),"※收支类别不在【基础资料】的清单里",IF(AND($L3921="内部转账",$M3921=""),"△内部转账要在「对方账户」写上另一头",IF(AND($L3921="内部转账",$M3921=$C3921),"※对方账户跟本账户是同一个",IF(AND($L3921&lt;&gt;"内部转账",$M3921&lt;&gt;""),"△填了对方账户，但类别不是内部转账",IF($H3921&lt;0,"△这一笔之后该账户余额成负数了，核一下",""))))))))))))</f>
        <v/>
      </c>
    </row>
    <row r="3922">
      <c r="A3922" s="17">
        <f>IF($C3922="","",COUNTA($C$5:$C3922))</f>
        <v/>
      </c>
      <c r="B3922" s="20" t="n"/>
      <c r="C3922" s="18" t="n"/>
      <c r="D3922" s="18" t="n"/>
      <c r="E3922" s="26" t="n"/>
      <c r="F3922" s="19" t="n"/>
      <c r="G3922" s="19" t="n"/>
      <c r="H3922" s="27">
        <f>IF($C3922="","",ROUND(SUMIF(账户表,$C3922,账户期初)+SUMIFS($F$5:F3922,$C$5:C3922,$C3922)-SUMIFS($G$5:G3922,$C$5:C3922,$C3922),2))</f>
        <v/>
      </c>
      <c r="I3922" s="18" t="n"/>
      <c r="J3922" s="18" t="n"/>
      <c r="K3922" s="28">
        <f>IF($B3922="","",--TEXT($B3922,"yyyymm"))</f>
        <v/>
      </c>
      <c r="L3922" s="29">
        <f>IF($D3922="","",IFERROR(INDEX(类别属性,MATCH($D3922,类别表,0)),""))</f>
        <v/>
      </c>
      <c r="M3922" s="18" t="n"/>
      <c r="N3922" s="18" t="n"/>
      <c r="O3922" s="26" t="n"/>
      <c r="P3922" s="21">
        <f>IF($C3922="","",IF(ISNA(MATCH($C3922,账户表,0)),"※这个账户不在【基础资料】的账户档案里",IF($B3922="","※没填日期，这一笔不会进任何月份的报表",IF(AND($F3922&lt;&gt;"",$G3922&lt;&gt;""),"※收入和支出不能同时填",IF(AND(N($F3922)=0,N($G3922)=0),"※收入和支出都没填",IF(OR(N($F3922)&lt;0,N($G3922)&lt;0),"※金额不能填负数，方向反了就换一列填",IF($D3922="","※没填收支类别，分类报表会漏掉这一笔",IF(ISNA(MATCH($D3922,类别表,0)),"※收支类别不在【基础资料】的清单里",IF(AND($L3922="内部转账",$M3922=""),"△内部转账要在「对方账户」写上另一头",IF(AND($L3922="内部转账",$M3922=$C3922),"※对方账户跟本账户是同一个",IF(AND($L3922&lt;&gt;"内部转账",$M3922&lt;&gt;""),"△填了对方账户，但类别不是内部转账",IF($H3922&lt;0,"△这一笔之后该账户余额成负数了，核一下",""))))))))))))</f>
        <v/>
      </c>
    </row>
    <row r="3923">
      <c r="A3923" s="17">
        <f>IF($C3923="","",COUNTA($C$5:$C3923))</f>
        <v/>
      </c>
      <c r="B3923" s="20" t="n"/>
      <c r="C3923" s="18" t="n"/>
      <c r="D3923" s="18" t="n"/>
      <c r="E3923" s="26" t="n"/>
      <c r="F3923" s="19" t="n"/>
      <c r="G3923" s="19" t="n"/>
      <c r="H3923" s="27">
        <f>IF($C3923="","",ROUND(SUMIF(账户表,$C3923,账户期初)+SUMIFS($F$5:F3923,$C$5:C3923,$C3923)-SUMIFS($G$5:G3923,$C$5:C3923,$C3923),2))</f>
        <v/>
      </c>
      <c r="I3923" s="18" t="n"/>
      <c r="J3923" s="18" t="n"/>
      <c r="K3923" s="28">
        <f>IF($B3923="","",--TEXT($B3923,"yyyymm"))</f>
        <v/>
      </c>
      <c r="L3923" s="29">
        <f>IF($D3923="","",IFERROR(INDEX(类别属性,MATCH($D3923,类别表,0)),""))</f>
        <v/>
      </c>
      <c r="M3923" s="18" t="n"/>
      <c r="N3923" s="18" t="n"/>
      <c r="O3923" s="26" t="n"/>
      <c r="P3923" s="21">
        <f>IF($C3923="","",IF(ISNA(MATCH($C3923,账户表,0)),"※这个账户不在【基础资料】的账户档案里",IF($B3923="","※没填日期，这一笔不会进任何月份的报表",IF(AND($F3923&lt;&gt;"",$G3923&lt;&gt;""),"※收入和支出不能同时填",IF(AND(N($F3923)=0,N($G3923)=0),"※收入和支出都没填",IF(OR(N($F3923)&lt;0,N($G3923)&lt;0),"※金额不能填负数，方向反了就换一列填",IF($D3923="","※没填收支类别，分类报表会漏掉这一笔",IF(ISNA(MATCH($D3923,类别表,0)),"※收支类别不在【基础资料】的清单里",IF(AND($L3923="内部转账",$M3923=""),"△内部转账要在「对方账户」写上另一头",IF(AND($L3923="内部转账",$M3923=$C3923),"※对方账户跟本账户是同一个",IF(AND($L3923&lt;&gt;"内部转账",$M3923&lt;&gt;""),"△填了对方账户，但类别不是内部转账",IF($H3923&lt;0,"△这一笔之后该账户余额成负数了，核一下",""))))))))))))</f>
        <v/>
      </c>
    </row>
    <row r="3924">
      <c r="A3924" s="17">
        <f>IF($C3924="","",COUNTA($C$5:$C3924))</f>
        <v/>
      </c>
      <c r="B3924" s="20" t="n"/>
      <c r="C3924" s="18" t="n"/>
      <c r="D3924" s="18" t="n"/>
      <c r="E3924" s="26" t="n"/>
      <c r="F3924" s="19" t="n"/>
      <c r="G3924" s="19" t="n"/>
      <c r="H3924" s="27">
        <f>IF($C3924="","",ROUND(SUMIF(账户表,$C3924,账户期初)+SUMIFS($F$5:F3924,$C$5:C3924,$C3924)-SUMIFS($G$5:G3924,$C$5:C3924,$C3924),2))</f>
        <v/>
      </c>
      <c r="I3924" s="18" t="n"/>
      <c r="J3924" s="18" t="n"/>
      <c r="K3924" s="28">
        <f>IF($B3924="","",--TEXT($B3924,"yyyymm"))</f>
        <v/>
      </c>
      <c r="L3924" s="29">
        <f>IF($D3924="","",IFERROR(INDEX(类别属性,MATCH($D3924,类别表,0)),""))</f>
        <v/>
      </c>
      <c r="M3924" s="18" t="n"/>
      <c r="N3924" s="18" t="n"/>
      <c r="O3924" s="26" t="n"/>
      <c r="P3924" s="21">
        <f>IF($C3924="","",IF(ISNA(MATCH($C3924,账户表,0)),"※这个账户不在【基础资料】的账户档案里",IF($B3924="","※没填日期，这一笔不会进任何月份的报表",IF(AND($F3924&lt;&gt;"",$G3924&lt;&gt;""),"※收入和支出不能同时填",IF(AND(N($F3924)=0,N($G3924)=0),"※收入和支出都没填",IF(OR(N($F3924)&lt;0,N($G3924)&lt;0),"※金额不能填负数，方向反了就换一列填",IF($D3924="","※没填收支类别，分类报表会漏掉这一笔",IF(ISNA(MATCH($D3924,类别表,0)),"※收支类别不在【基础资料】的清单里",IF(AND($L3924="内部转账",$M3924=""),"△内部转账要在「对方账户」写上另一头",IF(AND($L3924="内部转账",$M3924=$C3924),"※对方账户跟本账户是同一个",IF(AND($L3924&lt;&gt;"内部转账",$M3924&lt;&gt;""),"△填了对方账户，但类别不是内部转账",IF($H3924&lt;0,"△这一笔之后该账户余额成负数了，核一下",""))))))))))))</f>
        <v/>
      </c>
    </row>
    <row r="3925">
      <c r="A3925" s="17">
        <f>IF($C3925="","",COUNTA($C$5:$C3925))</f>
        <v/>
      </c>
      <c r="B3925" s="20" t="n"/>
      <c r="C3925" s="18" t="n"/>
      <c r="D3925" s="18" t="n"/>
      <c r="E3925" s="26" t="n"/>
      <c r="F3925" s="19" t="n"/>
      <c r="G3925" s="19" t="n"/>
      <c r="H3925" s="27">
        <f>IF($C3925="","",ROUND(SUMIF(账户表,$C3925,账户期初)+SUMIFS($F$5:F3925,$C$5:C3925,$C3925)-SUMIFS($G$5:G3925,$C$5:C3925,$C3925),2))</f>
        <v/>
      </c>
      <c r="I3925" s="18" t="n"/>
      <c r="J3925" s="18" t="n"/>
      <c r="K3925" s="28">
        <f>IF($B3925="","",--TEXT($B3925,"yyyymm"))</f>
        <v/>
      </c>
      <c r="L3925" s="29">
        <f>IF($D3925="","",IFERROR(INDEX(类别属性,MATCH($D3925,类别表,0)),""))</f>
        <v/>
      </c>
      <c r="M3925" s="18" t="n"/>
      <c r="N3925" s="18" t="n"/>
      <c r="O3925" s="26" t="n"/>
      <c r="P3925" s="21">
        <f>IF($C3925="","",IF(ISNA(MATCH($C3925,账户表,0)),"※这个账户不在【基础资料】的账户档案里",IF($B3925="","※没填日期，这一笔不会进任何月份的报表",IF(AND($F3925&lt;&gt;"",$G3925&lt;&gt;""),"※收入和支出不能同时填",IF(AND(N($F3925)=0,N($G3925)=0),"※收入和支出都没填",IF(OR(N($F3925)&lt;0,N($G3925)&lt;0),"※金额不能填负数，方向反了就换一列填",IF($D3925="","※没填收支类别，分类报表会漏掉这一笔",IF(ISNA(MATCH($D3925,类别表,0)),"※收支类别不在【基础资料】的清单里",IF(AND($L3925="内部转账",$M3925=""),"△内部转账要在「对方账户」写上另一头",IF(AND($L3925="内部转账",$M3925=$C3925),"※对方账户跟本账户是同一个",IF(AND($L3925&lt;&gt;"内部转账",$M3925&lt;&gt;""),"△填了对方账户，但类别不是内部转账",IF($H3925&lt;0,"△这一笔之后该账户余额成负数了，核一下",""))))))))))))</f>
        <v/>
      </c>
    </row>
    <row r="3926">
      <c r="A3926" s="17">
        <f>IF($C3926="","",COUNTA($C$5:$C3926))</f>
        <v/>
      </c>
      <c r="B3926" s="20" t="n"/>
      <c r="C3926" s="18" t="n"/>
      <c r="D3926" s="18" t="n"/>
      <c r="E3926" s="26" t="n"/>
      <c r="F3926" s="19" t="n"/>
      <c r="G3926" s="19" t="n"/>
      <c r="H3926" s="27">
        <f>IF($C3926="","",ROUND(SUMIF(账户表,$C3926,账户期初)+SUMIFS($F$5:F3926,$C$5:C3926,$C3926)-SUMIFS($G$5:G3926,$C$5:C3926,$C3926),2))</f>
        <v/>
      </c>
      <c r="I3926" s="18" t="n"/>
      <c r="J3926" s="18" t="n"/>
      <c r="K3926" s="28">
        <f>IF($B3926="","",--TEXT($B3926,"yyyymm"))</f>
        <v/>
      </c>
      <c r="L3926" s="29">
        <f>IF($D3926="","",IFERROR(INDEX(类别属性,MATCH($D3926,类别表,0)),""))</f>
        <v/>
      </c>
      <c r="M3926" s="18" t="n"/>
      <c r="N3926" s="18" t="n"/>
      <c r="O3926" s="26" t="n"/>
      <c r="P3926" s="21">
        <f>IF($C3926="","",IF(ISNA(MATCH($C3926,账户表,0)),"※这个账户不在【基础资料】的账户档案里",IF($B3926="","※没填日期，这一笔不会进任何月份的报表",IF(AND($F3926&lt;&gt;"",$G3926&lt;&gt;""),"※收入和支出不能同时填",IF(AND(N($F3926)=0,N($G3926)=0),"※收入和支出都没填",IF(OR(N($F3926)&lt;0,N($G3926)&lt;0),"※金额不能填负数，方向反了就换一列填",IF($D3926="","※没填收支类别，分类报表会漏掉这一笔",IF(ISNA(MATCH($D3926,类别表,0)),"※收支类别不在【基础资料】的清单里",IF(AND($L3926="内部转账",$M3926=""),"△内部转账要在「对方账户」写上另一头",IF(AND($L3926="内部转账",$M3926=$C3926),"※对方账户跟本账户是同一个",IF(AND($L3926&lt;&gt;"内部转账",$M3926&lt;&gt;""),"△填了对方账户，但类别不是内部转账",IF($H3926&lt;0,"△这一笔之后该账户余额成负数了，核一下",""))))))))))))</f>
        <v/>
      </c>
    </row>
    <row r="3927">
      <c r="A3927" s="17">
        <f>IF($C3927="","",COUNTA($C$5:$C3927))</f>
        <v/>
      </c>
      <c r="B3927" s="20" t="n"/>
      <c r="C3927" s="18" t="n"/>
      <c r="D3927" s="18" t="n"/>
      <c r="E3927" s="26" t="n"/>
      <c r="F3927" s="19" t="n"/>
      <c r="G3927" s="19" t="n"/>
      <c r="H3927" s="27">
        <f>IF($C3927="","",ROUND(SUMIF(账户表,$C3927,账户期初)+SUMIFS($F$5:F3927,$C$5:C3927,$C3927)-SUMIFS($G$5:G3927,$C$5:C3927,$C3927),2))</f>
        <v/>
      </c>
      <c r="I3927" s="18" t="n"/>
      <c r="J3927" s="18" t="n"/>
      <c r="K3927" s="28">
        <f>IF($B3927="","",--TEXT($B3927,"yyyymm"))</f>
        <v/>
      </c>
      <c r="L3927" s="29">
        <f>IF($D3927="","",IFERROR(INDEX(类别属性,MATCH($D3927,类别表,0)),""))</f>
        <v/>
      </c>
      <c r="M3927" s="18" t="n"/>
      <c r="N3927" s="18" t="n"/>
      <c r="O3927" s="26" t="n"/>
      <c r="P3927" s="21">
        <f>IF($C3927="","",IF(ISNA(MATCH($C3927,账户表,0)),"※这个账户不在【基础资料】的账户档案里",IF($B3927="","※没填日期，这一笔不会进任何月份的报表",IF(AND($F3927&lt;&gt;"",$G3927&lt;&gt;""),"※收入和支出不能同时填",IF(AND(N($F3927)=0,N($G3927)=0),"※收入和支出都没填",IF(OR(N($F3927)&lt;0,N($G3927)&lt;0),"※金额不能填负数，方向反了就换一列填",IF($D3927="","※没填收支类别，分类报表会漏掉这一笔",IF(ISNA(MATCH($D3927,类别表,0)),"※收支类别不在【基础资料】的清单里",IF(AND($L3927="内部转账",$M3927=""),"△内部转账要在「对方账户」写上另一头",IF(AND($L3927="内部转账",$M3927=$C3927),"※对方账户跟本账户是同一个",IF(AND($L3927&lt;&gt;"内部转账",$M3927&lt;&gt;""),"△填了对方账户，但类别不是内部转账",IF($H3927&lt;0,"△这一笔之后该账户余额成负数了，核一下",""))))))))))))</f>
        <v/>
      </c>
    </row>
    <row r="3928">
      <c r="A3928" s="17">
        <f>IF($C3928="","",COUNTA($C$5:$C3928))</f>
        <v/>
      </c>
      <c r="B3928" s="20" t="n"/>
      <c r="C3928" s="18" t="n"/>
      <c r="D3928" s="18" t="n"/>
      <c r="E3928" s="26" t="n"/>
      <c r="F3928" s="19" t="n"/>
      <c r="G3928" s="19" t="n"/>
      <c r="H3928" s="27">
        <f>IF($C3928="","",ROUND(SUMIF(账户表,$C3928,账户期初)+SUMIFS($F$5:F3928,$C$5:C3928,$C3928)-SUMIFS($G$5:G3928,$C$5:C3928,$C3928),2))</f>
        <v/>
      </c>
      <c r="I3928" s="18" t="n"/>
      <c r="J3928" s="18" t="n"/>
      <c r="K3928" s="28">
        <f>IF($B3928="","",--TEXT($B3928,"yyyymm"))</f>
        <v/>
      </c>
      <c r="L3928" s="29">
        <f>IF($D3928="","",IFERROR(INDEX(类别属性,MATCH($D3928,类别表,0)),""))</f>
        <v/>
      </c>
      <c r="M3928" s="18" t="n"/>
      <c r="N3928" s="18" t="n"/>
      <c r="O3928" s="26" t="n"/>
      <c r="P3928" s="21">
        <f>IF($C3928="","",IF(ISNA(MATCH($C3928,账户表,0)),"※这个账户不在【基础资料】的账户档案里",IF($B3928="","※没填日期，这一笔不会进任何月份的报表",IF(AND($F3928&lt;&gt;"",$G3928&lt;&gt;""),"※收入和支出不能同时填",IF(AND(N($F3928)=0,N($G3928)=0),"※收入和支出都没填",IF(OR(N($F3928)&lt;0,N($G3928)&lt;0),"※金额不能填负数，方向反了就换一列填",IF($D3928="","※没填收支类别，分类报表会漏掉这一笔",IF(ISNA(MATCH($D3928,类别表,0)),"※收支类别不在【基础资料】的清单里",IF(AND($L3928="内部转账",$M3928=""),"△内部转账要在「对方账户」写上另一头",IF(AND($L3928="内部转账",$M3928=$C3928),"※对方账户跟本账户是同一个",IF(AND($L3928&lt;&gt;"内部转账",$M3928&lt;&gt;""),"△填了对方账户，但类别不是内部转账",IF($H3928&lt;0,"△这一笔之后该账户余额成负数了，核一下",""))))))))))))</f>
        <v/>
      </c>
    </row>
    <row r="3929">
      <c r="A3929" s="17">
        <f>IF($C3929="","",COUNTA($C$5:$C3929))</f>
        <v/>
      </c>
      <c r="B3929" s="20" t="n"/>
      <c r="C3929" s="18" t="n"/>
      <c r="D3929" s="18" t="n"/>
      <c r="E3929" s="26" t="n"/>
      <c r="F3929" s="19" t="n"/>
      <c r="G3929" s="19" t="n"/>
      <c r="H3929" s="27">
        <f>IF($C3929="","",ROUND(SUMIF(账户表,$C3929,账户期初)+SUMIFS($F$5:F3929,$C$5:C3929,$C3929)-SUMIFS($G$5:G3929,$C$5:C3929,$C3929),2))</f>
        <v/>
      </c>
      <c r="I3929" s="18" t="n"/>
      <c r="J3929" s="18" t="n"/>
      <c r="K3929" s="28">
        <f>IF($B3929="","",--TEXT($B3929,"yyyymm"))</f>
        <v/>
      </c>
      <c r="L3929" s="29">
        <f>IF($D3929="","",IFERROR(INDEX(类别属性,MATCH($D3929,类别表,0)),""))</f>
        <v/>
      </c>
      <c r="M3929" s="18" t="n"/>
      <c r="N3929" s="18" t="n"/>
      <c r="O3929" s="26" t="n"/>
      <c r="P3929" s="21">
        <f>IF($C3929="","",IF(ISNA(MATCH($C3929,账户表,0)),"※这个账户不在【基础资料】的账户档案里",IF($B3929="","※没填日期，这一笔不会进任何月份的报表",IF(AND($F3929&lt;&gt;"",$G3929&lt;&gt;""),"※收入和支出不能同时填",IF(AND(N($F3929)=0,N($G3929)=0),"※收入和支出都没填",IF(OR(N($F3929)&lt;0,N($G3929)&lt;0),"※金额不能填负数，方向反了就换一列填",IF($D3929="","※没填收支类别，分类报表会漏掉这一笔",IF(ISNA(MATCH($D3929,类别表,0)),"※收支类别不在【基础资料】的清单里",IF(AND($L3929="内部转账",$M3929=""),"△内部转账要在「对方账户」写上另一头",IF(AND($L3929="内部转账",$M3929=$C3929),"※对方账户跟本账户是同一个",IF(AND($L3929&lt;&gt;"内部转账",$M3929&lt;&gt;""),"△填了对方账户，但类别不是内部转账",IF($H3929&lt;0,"△这一笔之后该账户余额成负数了，核一下",""))))))))))))</f>
        <v/>
      </c>
    </row>
    <row r="3930">
      <c r="A3930" s="17">
        <f>IF($C3930="","",COUNTA($C$5:$C3930))</f>
        <v/>
      </c>
      <c r="B3930" s="20" t="n"/>
      <c r="C3930" s="18" t="n"/>
      <c r="D3930" s="18" t="n"/>
      <c r="E3930" s="26" t="n"/>
      <c r="F3930" s="19" t="n"/>
      <c r="G3930" s="19" t="n"/>
      <c r="H3930" s="27">
        <f>IF($C3930="","",ROUND(SUMIF(账户表,$C3930,账户期初)+SUMIFS($F$5:F3930,$C$5:C3930,$C3930)-SUMIFS($G$5:G3930,$C$5:C3930,$C3930),2))</f>
        <v/>
      </c>
      <c r="I3930" s="18" t="n"/>
      <c r="J3930" s="18" t="n"/>
      <c r="K3930" s="28">
        <f>IF($B3930="","",--TEXT($B3930,"yyyymm"))</f>
        <v/>
      </c>
      <c r="L3930" s="29">
        <f>IF($D3930="","",IFERROR(INDEX(类别属性,MATCH($D3930,类别表,0)),""))</f>
        <v/>
      </c>
      <c r="M3930" s="18" t="n"/>
      <c r="N3930" s="18" t="n"/>
      <c r="O3930" s="26" t="n"/>
      <c r="P3930" s="21">
        <f>IF($C3930="","",IF(ISNA(MATCH($C3930,账户表,0)),"※这个账户不在【基础资料】的账户档案里",IF($B3930="","※没填日期，这一笔不会进任何月份的报表",IF(AND($F3930&lt;&gt;"",$G3930&lt;&gt;""),"※收入和支出不能同时填",IF(AND(N($F3930)=0,N($G3930)=0),"※收入和支出都没填",IF(OR(N($F3930)&lt;0,N($G3930)&lt;0),"※金额不能填负数，方向反了就换一列填",IF($D3930="","※没填收支类别，分类报表会漏掉这一笔",IF(ISNA(MATCH($D3930,类别表,0)),"※收支类别不在【基础资料】的清单里",IF(AND($L3930="内部转账",$M3930=""),"△内部转账要在「对方账户」写上另一头",IF(AND($L3930="内部转账",$M3930=$C3930),"※对方账户跟本账户是同一个",IF(AND($L3930&lt;&gt;"内部转账",$M3930&lt;&gt;""),"△填了对方账户，但类别不是内部转账",IF($H3930&lt;0,"△这一笔之后该账户余额成负数了，核一下",""))))))))))))</f>
        <v/>
      </c>
    </row>
    <row r="3931">
      <c r="A3931" s="17">
        <f>IF($C3931="","",COUNTA($C$5:$C3931))</f>
        <v/>
      </c>
      <c r="B3931" s="20" t="n"/>
      <c r="C3931" s="18" t="n"/>
      <c r="D3931" s="18" t="n"/>
      <c r="E3931" s="26" t="n"/>
      <c r="F3931" s="19" t="n"/>
      <c r="G3931" s="19" t="n"/>
      <c r="H3931" s="27">
        <f>IF($C3931="","",ROUND(SUMIF(账户表,$C3931,账户期初)+SUMIFS($F$5:F3931,$C$5:C3931,$C3931)-SUMIFS($G$5:G3931,$C$5:C3931,$C3931),2))</f>
        <v/>
      </c>
      <c r="I3931" s="18" t="n"/>
      <c r="J3931" s="18" t="n"/>
      <c r="K3931" s="28">
        <f>IF($B3931="","",--TEXT($B3931,"yyyymm"))</f>
        <v/>
      </c>
      <c r="L3931" s="29">
        <f>IF($D3931="","",IFERROR(INDEX(类别属性,MATCH($D3931,类别表,0)),""))</f>
        <v/>
      </c>
      <c r="M3931" s="18" t="n"/>
      <c r="N3931" s="18" t="n"/>
      <c r="O3931" s="26" t="n"/>
      <c r="P3931" s="21">
        <f>IF($C3931="","",IF(ISNA(MATCH($C3931,账户表,0)),"※这个账户不在【基础资料】的账户档案里",IF($B3931="","※没填日期，这一笔不会进任何月份的报表",IF(AND($F3931&lt;&gt;"",$G3931&lt;&gt;""),"※收入和支出不能同时填",IF(AND(N($F3931)=0,N($G3931)=0),"※收入和支出都没填",IF(OR(N($F3931)&lt;0,N($G3931)&lt;0),"※金额不能填负数，方向反了就换一列填",IF($D3931="","※没填收支类别，分类报表会漏掉这一笔",IF(ISNA(MATCH($D3931,类别表,0)),"※收支类别不在【基础资料】的清单里",IF(AND($L3931="内部转账",$M3931=""),"△内部转账要在「对方账户」写上另一头",IF(AND($L3931="内部转账",$M3931=$C3931),"※对方账户跟本账户是同一个",IF(AND($L3931&lt;&gt;"内部转账",$M3931&lt;&gt;""),"△填了对方账户，但类别不是内部转账",IF($H3931&lt;0,"△这一笔之后该账户余额成负数了，核一下",""))))))))))))</f>
        <v/>
      </c>
    </row>
    <row r="3932">
      <c r="A3932" s="17">
        <f>IF($C3932="","",COUNTA($C$5:$C3932))</f>
        <v/>
      </c>
      <c r="B3932" s="20" t="n"/>
      <c r="C3932" s="18" t="n"/>
      <c r="D3932" s="18" t="n"/>
      <c r="E3932" s="26" t="n"/>
      <c r="F3932" s="19" t="n"/>
      <c r="G3932" s="19" t="n"/>
      <c r="H3932" s="27">
        <f>IF($C3932="","",ROUND(SUMIF(账户表,$C3932,账户期初)+SUMIFS($F$5:F3932,$C$5:C3932,$C3932)-SUMIFS($G$5:G3932,$C$5:C3932,$C3932),2))</f>
        <v/>
      </c>
      <c r="I3932" s="18" t="n"/>
      <c r="J3932" s="18" t="n"/>
      <c r="K3932" s="28">
        <f>IF($B3932="","",--TEXT($B3932,"yyyymm"))</f>
        <v/>
      </c>
      <c r="L3932" s="29">
        <f>IF($D3932="","",IFERROR(INDEX(类别属性,MATCH($D3932,类别表,0)),""))</f>
        <v/>
      </c>
      <c r="M3932" s="18" t="n"/>
      <c r="N3932" s="18" t="n"/>
      <c r="O3932" s="26" t="n"/>
      <c r="P3932" s="21">
        <f>IF($C3932="","",IF(ISNA(MATCH($C3932,账户表,0)),"※这个账户不在【基础资料】的账户档案里",IF($B3932="","※没填日期，这一笔不会进任何月份的报表",IF(AND($F3932&lt;&gt;"",$G3932&lt;&gt;""),"※收入和支出不能同时填",IF(AND(N($F3932)=0,N($G3932)=0),"※收入和支出都没填",IF(OR(N($F3932)&lt;0,N($G3932)&lt;0),"※金额不能填负数，方向反了就换一列填",IF($D3932="","※没填收支类别，分类报表会漏掉这一笔",IF(ISNA(MATCH($D3932,类别表,0)),"※收支类别不在【基础资料】的清单里",IF(AND($L3932="内部转账",$M3932=""),"△内部转账要在「对方账户」写上另一头",IF(AND($L3932="内部转账",$M3932=$C3932),"※对方账户跟本账户是同一个",IF(AND($L3932&lt;&gt;"内部转账",$M3932&lt;&gt;""),"△填了对方账户，但类别不是内部转账",IF($H3932&lt;0,"△这一笔之后该账户余额成负数了，核一下",""))))))))))))</f>
        <v/>
      </c>
    </row>
    <row r="3933">
      <c r="A3933" s="17">
        <f>IF($C3933="","",COUNTA($C$5:$C3933))</f>
        <v/>
      </c>
      <c r="B3933" s="20" t="n"/>
      <c r="C3933" s="18" t="n"/>
      <c r="D3933" s="18" t="n"/>
      <c r="E3933" s="26" t="n"/>
      <c r="F3933" s="19" t="n"/>
      <c r="G3933" s="19" t="n"/>
      <c r="H3933" s="27">
        <f>IF($C3933="","",ROUND(SUMIF(账户表,$C3933,账户期初)+SUMIFS($F$5:F3933,$C$5:C3933,$C3933)-SUMIFS($G$5:G3933,$C$5:C3933,$C3933),2))</f>
        <v/>
      </c>
      <c r="I3933" s="18" t="n"/>
      <c r="J3933" s="18" t="n"/>
      <c r="K3933" s="28">
        <f>IF($B3933="","",--TEXT($B3933,"yyyymm"))</f>
        <v/>
      </c>
      <c r="L3933" s="29">
        <f>IF($D3933="","",IFERROR(INDEX(类别属性,MATCH($D3933,类别表,0)),""))</f>
        <v/>
      </c>
      <c r="M3933" s="18" t="n"/>
      <c r="N3933" s="18" t="n"/>
      <c r="O3933" s="26" t="n"/>
      <c r="P3933" s="21">
        <f>IF($C3933="","",IF(ISNA(MATCH($C3933,账户表,0)),"※这个账户不在【基础资料】的账户档案里",IF($B3933="","※没填日期，这一笔不会进任何月份的报表",IF(AND($F3933&lt;&gt;"",$G3933&lt;&gt;""),"※收入和支出不能同时填",IF(AND(N($F3933)=0,N($G3933)=0),"※收入和支出都没填",IF(OR(N($F3933)&lt;0,N($G3933)&lt;0),"※金额不能填负数，方向反了就换一列填",IF($D3933="","※没填收支类别，分类报表会漏掉这一笔",IF(ISNA(MATCH($D3933,类别表,0)),"※收支类别不在【基础资料】的清单里",IF(AND($L3933="内部转账",$M3933=""),"△内部转账要在「对方账户」写上另一头",IF(AND($L3933="内部转账",$M3933=$C3933),"※对方账户跟本账户是同一个",IF(AND($L3933&lt;&gt;"内部转账",$M3933&lt;&gt;""),"△填了对方账户，但类别不是内部转账",IF($H3933&lt;0,"△这一笔之后该账户余额成负数了，核一下",""))))))))))))</f>
        <v/>
      </c>
    </row>
    <row r="3934">
      <c r="A3934" s="17">
        <f>IF($C3934="","",COUNTA($C$5:$C3934))</f>
        <v/>
      </c>
      <c r="B3934" s="20" t="n"/>
      <c r="C3934" s="18" t="n"/>
      <c r="D3934" s="18" t="n"/>
      <c r="E3934" s="26" t="n"/>
      <c r="F3934" s="19" t="n"/>
      <c r="G3934" s="19" t="n"/>
      <c r="H3934" s="27">
        <f>IF($C3934="","",ROUND(SUMIF(账户表,$C3934,账户期初)+SUMIFS($F$5:F3934,$C$5:C3934,$C3934)-SUMIFS($G$5:G3934,$C$5:C3934,$C3934),2))</f>
        <v/>
      </c>
      <c r="I3934" s="18" t="n"/>
      <c r="J3934" s="18" t="n"/>
      <c r="K3934" s="28">
        <f>IF($B3934="","",--TEXT($B3934,"yyyymm"))</f>
        <v/>
      </c>
      <c r="L3934" s="29">
        <f>IF($D3934="","",IFERROR(INDEX(类别属性,MATCH($D3934,类别表,0)),""))</f>
        <v/>
      </c>
      <c r="M3934" s="18" t="n"/>
      <c r="N3934" s="18" t="n"/>
      <c r="O3934" s="26" t="n"/>
      <c r="P3934" s="21">
        <f>IF($C3934="","",IF(ISNA(MATCH($C3934,账户表,0)),"※这个账户不在【基础资料】的账户档案里",IF($B3934="","※没填日期，这一笔不会进任何月份的报表",IF(AND($F3934&lt;&gt;"",$G3934&lt;&gt;""),"※收入和支出不能同时填",IF(AND(N($F3934)=0,N($G3934)=0),"※收入和支出都没填",IF(OR(N($F3934)&lt;0,N($G3934)&lt;0),"※金额不能填负数，方向反了就换一列填",IF($D3934="","※没填收支类别，分类报表会漏掉这一笔",IF(ISNA(MATCH($D3934,类别表,0)),"※收支类别不在【基础资料】的清单里",IF(AND($L3934="内部转账",$M3934=""),"△内部转账要在「对方账户」写上另一头",IF(AND($L3934="内部转账",$M3934=$C3934),"※对方账户跟本账户是同一个",IF(AND($L3934&lt;&gt;"内部转账",$M3934&lt;&gt;""),"△填了对方账户，但类别不是内部转账",IF($H3934&lt;0,"△这一笔之后该账户余额成负数了，核一下",""))))))))))))</f>
        <v/>
      </c>
    </row>
    <row r="3935">
      <c r="A3935" s="17">
        <f>IF($C3935="","",COUNTA($C$5:$C3935))</f>
        <v/>
      </c>
      <c r="B3935" s="20" t="n"/>
      <c r="C3935" s="18" t="n"/>
      <c r="D3935" s="18" t="n"/>
      <c r="E3935" s="26" t="n"/>
      <c r="F3935" s="19" t="n"/>
      <c r="G3935" s="19" t="n"/>
      <c r="H3935" s="27">
        <f>IF($C3935="","",ROUND(SUMIF(账户表,$C3935,账户期初)+SUMIFS($F$5:F3935,$C$5:C3935,$C3935)-SUMIFS($G$5:G3935,$C$5:C3935,$C3935),2))</f>
        <v/>
      </c>
      <c r="I3935" s="18" t="n"/>
      <c r="J3935" s="18" t="n"/>
      <c r="K3935" s="28">
        <f>IF($B3935="","",--TEXT($B3935,"yyyymm"))</f>
        <v/>
      </c>
      <c r="L3935" s="29">
        <f>IF($D3935="","",IFERROR(INDEX(类别属性,MATCH($D3935,类别表,0)),""))</f>
        <v/>
      </c>
      <c r="M3935" s="18" t="n"/>
      <c r="N3935" s="18" t="n"/>
      <c r="O3935" s="26" t="n"/>
      <c r="P3935" s="21">
        <f>IF($C3935="","",IF(ISNA(MATCH($C3935,账户表,0)),"※这个账户不在【基础资料】的账户档案里",IF($B3935="","※没填日期，这一笔不会进任何月份的报表",IF(AND($F3935&lt;&gt;"",$G3935&lt;&gt;""),"※收入和支出不能同时填",IF(AND(N($F3935)=0,N($G3935)=0),"※收入和支出都没填",IF(OR(N($F3935)&lt;0,N($G3935)&lt;0),"※金额不能填负数，方向反了就换一列填",IF($D3935="","※没填收支类别，分类报表会漏掉这一笔",IF(ISNA(MATCH($D3935,类别表,0)),"※收支类别不在【基础资料】的清单里",IF(AND($L3935="内部转账",$M3935=""),"△内部转账要在「对方账户」写上另一头",IF(AND($L3935="内部转账",$M3935=$C3935),"※对方账户跟本账户是同一个",IF(AND($L3935&lt;&gt;"内部转账",$M3935&lt;&gt;""),"△填了对方账户，但类别不是内部转账",IF($H3935&lt;0,"△这一笔之后该账户余额成负数了，核一下",""))))))))))))</f>
        <v/>
      </c>
    </row>
    <row r="3936">
      <c r="A3936" s="17">
        <f>IF($C3936="","",COUNTA($C$5:$C3936))</f>
        <v/>
      </c>
      <c r="B3936" s="20" t="n"/>
      <c r="C3936" s="18" t="n"/>
      <c r="D3936" s="18" t="n"/>
      <c r="E3936" s="26" t="n"/>
      <c r="F3936" s="19" t="n"/>
      <c r="G3936" s="19" t="n"/>
      <c r="H3936" s="27">
        <f>IF($C3936="","",ROUND(SUMIF(账户表,$C3936,账户期初)+SUMIFS($F$5:F3936,$C$5:C3936,$C3936)-SUMIFS($G$5:G3936,$C$5:C3936,$C3936),2))</f>
        <v/>
      </c>
      <c r="I3936" s="18" t="n"/>
      <c r="J3936" s="18" t="n"/>
      <c r="K3936" s="28">
        <f>IF($B3936="","",--TEXT($B3936,"yyyymm"))</f>
        <v/>
      </c>
      <c r="L3936" s="29">
        <f>IF($D3936="","",IFERROR(INDEX(类别属性,MATCH($D3936,类别表,0)),""))</f>
        <v/>
      </c>
      <c r="M3936" s="18" t="n"/>
      <c r="N3936" s="18" t="n"/>
      <c r="O3936" s="26" t="n"/>
      <c r="P3936" s="21">
        <f>IF($C3936="","",IF(ISNA(MATCH($C3936,账户表,0)),"※这个账户不在【基础资料】的账户档案里",IF($B3936="","※没填日期，这一笔不会进任何月份的报表",IF(AND($F3936&lt;&gt;"",$G3936&lt;&gt;""),"※收入和支出不能同时填",IF(AND(N($F3936)=0,N($G3936)=0),"※收入和支出都没填",IF(OR(N($F3936)&lt;0,N($G3936)&lt;0),"※金额不能填负数，方向反了就换一列填",IF($D3936="","※没填收支类别，分类报表会漏掉这一笔",IF(ISNA(MATCH($D3936,类别表,0)),"※收支类别不在【基础资料】的清单里",IF(AND($L3936="内部转账",$M3936=""),"△内部转账要在「对方账户」写上另一头",IF(AND($L3936="内部转账",$M3936=$C3936),"※对方账户跟本账户是同一个",IF(AND($L3936&lt;&gt;"内部转账",$M3936&lt;&gt;""),"△填了对方账户，但类别不是内部转账",IF($H3936&lt;0,"△这一笔之后该账户余额成负数了，核一下",""))))))))))))</f>
        <v/>
      </c>
    </row>
    <row r="3937">
      <c r="A3937" s="17">
        <f>IF($C3937="","",COUNTA($C$5:$C3937))</f>
        <v/>
      </c>
      <c r="B3937" s="20" t="n"/>
      <c r="C3937" s="18" t="n"/>
      <c r="D3937" s="18" t="n"/>
      <c r="E3937" s="26" t="n"/>
      <c r="F3937" s="19" t="n"/>
      <c r="G3937" s="19" t="n"/>
      <c r="H3937" s="27">
        <f>IF($C3937="","",ROUND(SUMIF(账户表,$C3937,账户期初)+SUMIFS($F$5:F3937,$C$5:C3937,$C3937)-SUMIFS($G$5:G3937,$C$5:C3937,$C3937),2))</f>
        <v/>
      </c>
      <c r="I3937" s="18" t="n"/>
      <c r="J3937" s="18" t="n"/>
      <c r="K3937" s="28">
        <f>IF($B3937="","",--TEXT($B3937,"yyyymm"))</f>
        <v/>
      </c>
      <c r="L3937" s="29">
        <f>IF($D3937="","",IFERROR(INDEX(类别属性,MATCH($D3937,类别表,0)),""))</f>
        <v/>
      </c>
      <c r="M3937" s="18" t="n"/>
      <c r="N3937" s="18" t="n"/>
      <c r="O3937" s="26" t="n"/>
      <c r="P3937" s="21">
        <f>IF($C3937="","",IF(ISNA(MATCH($C3937,账户表,0)),"※这个账户不在【基础资料】的账户档案里",IF($B3937="","※没填日期，这一笔不会进任何月份的报表",IF(AND($F3937&lt;&gt;"",$G3937&lt;&gt;""),"※收入和支出不能同时填",IF(AND(N($F3937)=0,N($G3937)=0),"※收入和支出都没填",IF(OR(N($F3937)&lt;0,N($G3937)&lt;0),"※金额不能填负数，方向反了就换一列填",IF($D3937="","※没填收支类别，分类报表会漏掉这一笔",IF(ISNA(MATCH($D3937,类别表,0)),"※收支类别不在【基础资料】的清单里",IF(AND($L3937="内部转账",$M3937=""),"△内部转账要在「对方账户」写上另一头",IF(AND($L3937="内部转账",$M3937=$C3937),"※对方账户跟本账户是同一个",IF(AND($L3937&lt;&gt;"内部转账",$M3937&lt;&gt;""),"△填了对方账户，但类别不是内部转账",IF($H3937&lt;0,"△这一笔之后该账户余额成负数了，核一下",""))))))))))))</f>
        <v/>
      </c>
    </row>
    <row r="3938">
      <c r="A3938" s="17">
        <f>IF($C3938="","",COUNTA($C$5:$C3938))</f>
        <v/>
      </c>
      <c r="B3938" s="20" t="n"/>
      <c r="C3938" s="18" t="n"/>
      <c r="D3938" s="18" t="n"/>
      <c r="E3938" s="26" t="n"/>
      <c r="F3938" s="19" t="n"/>
      <c r="G3938" s="19" t="n"/>
      <c r="H3938" s="27">
        <f>IF($C3938="","",ROUND(SUMIF(账户表,$C3938,账户期初)+SUMIFS($F$5:F3938,$C$5:C3938,$C3938)-SUMIFS($G$5:G3938,$C$5:C3938,$C3938),2))</f>
        <v/>
      </c>
      <c r="I3938" s="18" t="n"/>
      <c r="J3938" s="18" t="n"/>
      <c r="K3938" s="28">
        <f>IF($B3938="","",--TEXT($B3938,"yyyymm"))</f>
        <v/>
      </c>
      <c r="L3938" s="29">
        <f>IF($D3938="","",IFERROR(INDEX(类别属性,MATCH($D3938,类别表,0)),""))</f>
        <v/>
      </c>
      <c r="M3938" s="18" t="n"/>
      <c r="N3938" s="18" t="n"/>
      <c r="O3938" s="26" t="n"/>
      <c r="P3938" s="21">
        <f>IF($C3938="","",IF(ISNA(MATCH($C3938,账户表,0)),"※这个账户不在【基础资料】的账户档案里",IF($B3938="","※没填日期，这一笔不会进任何月份的报表",IF(AND($F3938&lt;&gt;"",$G3938&lt;&gt;""),"※收入和支出不能同时填",IF(AND(N($F3938)=0,N($G3938)=0),"※收入和支出都没填",IF(OR(N($F3938)&lt;0,N($G3938)&lt;0),"※金额不能填负数，方向反了就换一列填",IF($D3938="","※没填收支类别，分类报表会漏掉这一笔",IF(ISNA(MATCH($D3938,类别表,0)),"※收支类别不在【基础资料】的清单里",IF(AND($L3938="内部转账",$M3938=""),"△内部转账要在「对方账户」写上另一头",IF(AND($L3938="内部转账",$M3938=$C3938),"※对方账户跟本账户是同一个",IF(AND($L3938&lt;&gt;"内部转账",$M3938&lt;&gt;""),"△填了对方账户，但类别不是内部转账",IF($H3938&lt;0,"△这一笔之后该账户余额成负数了，核一下",""))))))))))))</f>
        <v/>
      </c>
    </row>
    <row r="3939">
      <c r="A3939" s="17">
        <f>IF($C3939="","",COUNTA($C$5:$C3939))</f>
        <v/>
      </c>
      <c r="B3939" s="20" t="n"/>
      <c r="C3939" s="18" t="n"/>
      <c r="D3939" s="18" t="n"/>
      <c r="E3939" s="26" t="n"/>
      <c r="F3939" s="19" t="n"/>
      <c r="G3939" s="19" t="n"/>
      <c r="H3939" s="27">
        <f>IF($C3939="","",ROUND(SUMIF(账户表,$C3939,账户期初)+SUMIFS($F$5:F3939,$C$5:C3939,$C3939)-SUMIFS($G$5:G3939,$C$5:C3939,$C3939),2))</f>
        <v/>
      </c>
      <c r="I3939" s="18" t="n"/>
      <c r="J3939" s="18" t="n"/>
      <c r="K3939" s="28">
        <f>IF($B3939="","",--TEXT($B3939,"yyyymm"))</f>
        <v/>
      </c>
      <c r="L3939" s="29">
        <f>IF($D3939="","",IFERROR(INDEX(类别属性,MATCH($D3939,类别表,0)),""))</f>
        <v/>
      </c>
      <c r="M3939" s="18" t="n"/>
      <c r="N3939" s="18" t="n"/>
      <c r="O3939" s="26" t="n"/>
      <c r="P3939" s="21">
        <f>IF($C3939="","",IF(ISNA(MATCH($C3939,账户表,0)),"※这个账户不在【基础资料】的账户档案里",IF($B3939="","※没填日期，这一笔不会进任何月份的报表",IF(AND($F3939&lt;&gt;"",$G3939&lt;&gt;""),"※收入和支出不能同时填",IF(AND(N($F3939)=0,N($G3939)=0),"※收入和支出都没填",IF(OR(N($F3939)&lt;0,N($G3939)&lt;0),"※金额不能填负数，方向反了就换一列填",IF($D3939="","※没填收支类别，分类报表会漏掉这一笔",IF(ISNA(MATCH($D3939,类别表,0)),"※收支类别不在【基础资料】的清单里",IF(AND($L3939="内部转账",$M3939=""),"△内部转账要在「对方账户」写上另一头",IF(AND($L3939="内部转账",$M3939=$C3939),"※对方账户跟本账户是同一个",IF(AND($L3939&lt;&gt;"内部转账",$M3939&lt;&gt;""),"△填了对方账户，但类别不是内部转账",IF($H3939&lt;0,"△这一笔之后该账户余额成负数了，核一下",""))))))))))))</f>
        <v/>
      </c>
    </row>
    <row r="3940">
      <c r="A3940" s="17">
        <f>IF($C3940="","",COUNTA($C$5:$C3940))</f>
        <v/>
      </c>
      <c r="B3940" s="20" t="n"/>
      <c r="C3940" s="18" t="n"/>
      <c r="D3940" s="18" t="n"/>
      <c r="E3940" s="26" t="n"/>
      <c r="F3940" s="19" t="n"/>
      <c r="G3940" s="19" t="n"/>
      <c r="H3940" s="27">
        <f>IF($C3940="","",ROUND(SUMIF(账户表,$C3940,账户期初)+SUMIFS($F$5:F3940,$C$5:C3940,$C3940)-SUMIFS($G$5:G3940,$C$5:C3940,$C3940),2))</f>
        <v/>
      </c>
      <c r="I3940" s="18" t="n"/>
      <c r="J3940" s="18" t="n"/>
      <c r="K3940" s="28">
        <f>IF($B3940="","",--TEXT($B3940,"yyyymm"))</f>
        <v/>
      </c>
      <c r="L3940" s="29">
        <f>IF($D3940="","",IFERROR(INDEX(类别属性,MATCH($D3940,类别表,0)),""))</f>
        <v/>
      </c>
      <c r="M3940" s="18" t="n"/>
      <c r="N3940" s="18" t="n"/>
      <c r="O3940" s="26" t="n"/>
      <c r="P3940" s="21">
        <f>IF($C3940="","",IF(ISNA(MATCH($C3940,账户表,0)),"※这个账户不在【基础资料】的账户档案里",IF($B3940="","※没填日期，这一笔不会进任何月份的报表",IF(AND($F3940&lt;&gt;"",$G3940&lt;&gt;""),"※收入和支出不能同时填",IF(AND(N($F3940)=0,N($G3940)=0),"※收入和支出都没填",IF(OR(N($F3940)&lt;0,N($G3940)&lt;0),"※金额不能填负数，方向反了就换一列填",IF($D3940="","※没填收支类别，分类报表会漏掉这一笔",IF(ISNA(MATCH($D3940,类别表,0)),"※收支类别不在【基础资料】的清单里",IF(AND($L3940="内部转账",$M3940=""),"△内部转账要在「对方账户」写上另一头",IF(AND($L3940="内部转账",$M3940=$C3940),"※对方账户跟本账户是同一个",IF(AND($L3940&lt;&gt;"内部转账",$M3940&lt;&gt;""),"△填了对方账户，但类别不是内部转账",IF($H3940&lt;0,"△这一笔之后该账户余额成负数了，核一下",""))))))))))))</f>
        <v/>
      </c>
    </row>
    <row r="3941">
      <c r="A3941" s="17">
        <f>IF($C3941="","",COUNTA($C$5:$C3941))</f>
        <v/>
      </c>
      <c r="B3941" s="20" t="n"/>
      <c r="C3941" s="18" t="n"/>
      <c r="D3941" s="18" t="n"/>
      <c r="E3941" s="26" t="n"/>
      <c r="F3941" s="19" t="n"/>
      <c r="G3941" s="19" t="n"/>
      <c r="H3941" s="27">
        <f>IF($C3941="","",ROUND(SUMIF(账户表,$C3941,账户期初)+SUMIFS($F$5:F3941,$C$5:C3941,$C3941)-SUMIFS($G$5:G3941,$C$5:C3941,$C3941),2))</f>
        <v/>
      </c>
      <c r="I3941" s="18" t="n"/>
      <c r="J3941" s="18" t="n"/>
      <c r="K3941" s="28">
        <f>IF($B3941="","",--TEXT($B3941,"yyyymm"))</f>
        <v/>
      </c>
      <c r="L3941" s="29">
        <f>IF($D3941="","",IFERROR(INDEX(类别属性,MATCH($D3941,类别表,0)),""))</f>
        <v/>
      </c>
      <c r="M3941" s="18" t="n"/>
      <c r="N3941" s="18" t="n"/>
      <c r="O3941" s="26" t="n"/>
      <c r="P3941" s="21">
        <f>IF($C3941="","",IF(ISNA(MATCH($C3941,账户表,0)),"※这个账户不在【基础资料】的账户档案里",IF($B3941="","※没填日期，这一笔不会进任何月份的报表",IF(AND($F3941&lt;&gt;"",$G3941&lt;&gt;""),"※收入和支出不能同时填",IF(AND(N($F3941)=0,N($G3941)=0),"※收入和支出都没填",IF(OR(N($F3941)&lt;0,N($G3941)&lt;0),"※金额不能填负数，方向反了就换一列填",IF($D3941="","※没填收支类别，分类报表会漏掉这一笔",IF(ISNA(MATCH($D3941,类别表,0)),"※收支类别不在【基础资料】的清单里",IF(AND($L3941="内部转账",$M3941=""),"△内部转账要在「对方账户」写上另一头",IF(AND($L3941="内部转账",$M3941=$C3941),"※对方账户跟本账户是同一个",IF(AND($L3941&lt;&gt;"内部转账",$M3941&lt;&gt;""),"△填了对方账户，但类别不是内部转账",IF($H3941&lt;0,"△这一笔之后该账户余额成负数了，核一下",""))))))))))))</f>
        <v/>
      </c>
    </row>
    <row r="3942">
      <c r="A3942" s="17">
        <f>IF($C3942="","",COUNTA($C$5:$C3942))</f>
        <v/>
      </c>
      <c r="B3942" s="20" t="n"/>
      <c r="C3942" s="18" t="n"/>
      <c r="D3942" s="18" t="n"/>
      <c r="E3942" s="26" t="n"/>
      <c r="F3942" s="19" t="n"/>
      <c r="G3942" s="19" t="n"/>
      <c r="H3942" s="27">
        <f>IF($C3942="","",ROUND(SUMIF(账户表,$C3942,账户期初)+SUMIFS($F$5:F3942,$C$5:C3942,$C3942)-SUMIFS($G$5:G3942,$C$5:C3942,$C3942),2))</f>
        <v/>
      </c>
      <c r="I3942" s="18" t="n"/>
      <c r="J3942" s="18" t="n"/>
      <c r="K3942" s="28">
        <f>IF($B3942="","",--TEXT($B3942,"yyyymm"))</f>
        <v/>
      </c>
      <c r="L3942" s="29">
        <f>IF($D3942="","",IFERROR(INDEX(类别属性,MATCH($D3942,类别表,0)),""))</f>
        <v/>
      </c>
      <c r="M3942" s="18" t="n"/>
      <c r="N3942" s="18" t="n"/>
      <c r="O3942" s="26" t="n"/>
      <c r="P3942" s="21">
        <f>IF($C3942="","",IF(ISNA(MATCH($C3942,账户表,0)),"※这个账户不在【基础资料】的账户档案里",IF($B3942="","※没填日期，这一笔不会进任何月份的报表",IF(AND($F3942&lt;&gt;"",$G3942&lt;&gt;""),"※收入和支出不能同时填",IF(AND(N($F3942)=0,N($G3942)=0),"※收入和支出都没填",IF(OR(N($F3942)&lt;0,N($G3942)&lt;0),"※金额不能填负数，方向反了就换一列填",IF($D3942="","※没填收支类别，分类报表会漏掉这一笔",IF(ISNA(MATCH($D3942,类别表,0)),"※收支类别不在【基础资料】的清单里",IF(AND($L3942="内部转账",$M3942=""),"△内部转账要在「对方账户」写上另一头",IF(AND($L3942="内部转账",$M3942=$C3942),"※对方账户跟本账户是同一个",IF(AND($L3942&lt;&gt;"内部转账",$M3942&lt;&gt;""),"△填了对方账户，但类别不是内部转账",IF($H3942&lt;0,"△这一笔之后该账户余额成负数了，核一下",""))))))))))))</f>
        <v/>
      </c>
    </row>
    <row r="3943">
      <c r="A3943" s="17">
        <f>IF($C3943="","",COUNTA($C$5:$C3943))</f>
        <v/>
      </c>
      <c r="B3943" s="20" t="n"/>
      <c r="C3943" s="18" t="n"/>
      <c r="D3943" s="18" t="n"/>
      <c r="E3943" s="26" t="n"/>
      <c r="F3943" s="19" t="n"/>
      <c r="G3943" s="19" t="n"/>
      <c r="H3943" s="27">
        <f>IF($C3943="","",ROUND(SUMIF(账户表,$C3943,账户期初)+SUMIFS($F$5:F3943,$C$5:C3943,$C3943)-SUMIFS($G$5:G3943,$C$5:C3943,$C3943),2))</f>
        <v/>
      </c>
      <c r="I3943" s="18" t="n"/>
      <c r="J3943" s="18" t="n"/>
      <c r="K3943" s="28">
        <f>IF($B3943="","",--TEXT($B3943,"yyyymm"))</f>
        <v/>
      </c>
      <c r="L3943" s="29">
        <f>IF($D3943="","",IFERROR(INDEX(类别属性,MATCH($D3943,类别表,0)),""))</f>
        <v/>
      </c>
      <c r="M3943" s="18" t="n"/>
      <c r="N3943" s="18" t="n"/>
      <c r="O3943" s="26" t="n"/>
      <c r="P3943" s="21">
        <f>IF($C3943="","",IF(ISNA(MATCH($C3943,账户表,0)),"※这个账户不在【基础资料】的账户档案里",IF($B3943="","※没填日期，这一笔不会进任何月份的报表",IF(AND($F3943&lt;&gt;"",$G3943&lt;&gt;""),"※收入和支出不能同时填",IF(AND(N($F3943)=0,N($G3943)=0),"※收入和支出都没填",IF(OR(N($F3943)&lt;0,N($G3943)&lt;0),"※金额不能填负数，方向反了就换一列填",IF($D3943="","※没填收支类别，分类报表会漏掉这一笔",IF(ISNA(MATCH($D3943,类别表,0)),"※收支类别不在【基础资料】的清单里",IF(AND($L3943="内部转账",$M3943=""),"△内部转账要在「对方账户」写上另一头",IF(AND($L3943="内部转账",$M3943=$C3943),"※对方账户跟本账户是同一个",IF(AND($L3943&lt;&gt;"内部转账",$M3943&lt;&gt;""),"△填了对方账户，但类别不是内部转账",IF($H3943&lt;0,"△这一笔之后该账户余额成负数了，核一下",""))))))))))))</f>
        <v/>
      </c>
    </row>
    <row r="3944">
      <c r="A3944" s="17">
        <f>IF($C3944="","",COUNTA($C$5:$C3944))</f>
        <v/>
      </c>
      <c r="B3944" s="20" t="n"/>
      <c r="C3944" s="18" t="n"/>
      <c r="D3944" s="18" t="n"/>
      <c r="E3944" s="26" t="n"/>
      <c r="F3944" s="19" t="n"/>
      <c r="G3944" s="19" t="n"/>
      <c r="H3944" s="27">
        <f>IF($C3944="","",ROUND(SUMIF(账户表,$C3944,账户期初)+SUMIFS($F$5:F3944,$C$5:C3944,$C3944)-SUMIFS($G$5:G3944,$C$5:C3944,$C3944),2))</f>
        <v/>
      </c>
      <c r="I3944" s="18" t="n"/>
      <c r="J3944" s="18" t="n"/>
      <c r="K3944" s="28">
        <f>IF($B3944="","",--TEXT($B3944,"yyyymm"))</f>
        <v/>
      </c>
      <c r="L3944" s="29">
        <f>IF($D3944="","",IFERROR(INDEX(类别属性,MATCH($D3944,类别表,0)),""))</f>
        <v/>
      </c>
      <c r="M3944" s="18" t="n"/>
      <c r="N3944" s="18" t="n"/>
      <c r="O3944" s="26" t="n"/>
      <c r="P3944" s="21">
        <f>IF($C3944="","",IF(ISNA(MATCH($C3944,账户表,0)),"※这个账户不在【基础资料】的账户档案里",IF($B3944="","※没填日期，这一笔不会进任何月份的报表",IF(AND($F3944&lt;&gt;"",$G3944&lt;&gt;""),"※收入和支出不能同时填",IF(AND(N($F3944)=0,N($G3944)=0),"※收入和支出都没填",IF(OR(N($F3944)&lt;0,N($G3944)&lt;0),"※金额不能填负数，方向反了就换一列填",IF($D3944="","※没填收支类别，分类报表会漏掉这一笔",IF(ISNA(MATCH($D3944,类别表,0)),"※收支类别不在【基础资料】的清单里",IF(AND($L3944="内部转账",$M3944=""),"△内部转账要在「对方账户」写上另一头",IF(AND($L3944="内部转账",$M3944=$C3944),"※对方账户跟本账户是同一个",IF(AND($L3944&lt;&gt;"内部转账",$M3944&lt;&gt;""),"△填了对方账户，但类别不是内部转账",IF($H3944&lt;0,"△这一笔之后该账户余额成负数了，核一下",""))))))))))))</f>
        <v/>
      </c>
    </row>
    <row r="3945">
      <c r="A3945" s="17">
        <f>IF($C3945="","",COUNTA($C$5:$C3945))</f>
        <v/>
      </c>
      <c r="B3945" s="20" t="n"/>
      <c r="C3945" s="18" t="n"/>
      <c r="D3945" s="18" t="n"/>
      <c r="E3945" s="26" t="n"/>
      <c r="F3945" s="19" t="n"/>
      <c r="G3945" s="19" t="n"/>
      <c r="H3945" s="27">
        <f>IF($C3945="","",ROUND(SUMIF(账户表,$C3945,账户期初)+SUMIFS($F$5:F3945,$C$5:C3945,$C3945)-SUMIFS($G$5:G3945,$C$5:C3945,$C3945),2))</f>
        <v/>
      </c>
      <c r="I3945" s="18" t="n"/>
      <c r="J3945" s="18" t="n"/>
      <c r="K3945" s="28">
        <f>IF($B3945="","",--TEXT($B3945,"yyyymm"))</f>
        <v/>
      </c>
      <c r="L3945" s="29">
        <f>IF($D3945="","",IFERROR(INDEX(类别属性,MATCH($D3945,类别表,0)),""))</f>
        <v/>
      </c>
      <c r="M3945" s="18" t="n"/>
      <c r="N3945" s="18" t="n"/>
      <c r="O3945" s="26" t="n"/>
      <c r="P3945" s="21">
        <f>IF($C3945="","",IF(ISNA(MATCH($C3945,账户表,0)),"※这个账户不在【基础资料】的账户档案里",IF($B3945="","※没填日期，这一笔不会进任何月份的报表",IF(AND($F3945&lt;&gt;"",$G3945&lt;&gt;""),"※收入和支出不能同时填",IF(AND(N($F3945)=0,N($G3945)=0),"※收入和支出都没填",IF(OR(N($F3945)&lt;0,N($G3945)&lt;0),"※金额不能填负数，方向反了就换一列填",IF($D3945="","※没填收支类别，分类报表会漏掉这一笔",IF(ISNA(MATCH($D3945,类别表,0)),"※收支类别不在【基础资料】的清单里",IF(AND($L3945="内部转账",$M3945=""),"△内部转账要在「对方账户」写上另一头",IF(AND($L3945="内部转账",$M3945=$C3945),"※对方账户跟本账户是同一个",IF(AND($L3945&lt;&gt;"内部转账",$M3945&lt;&gt;""),"△填了对方账户，但类别不是内部转账",IF($H3945&lt;0,"△这一笔之后该账户余额成负数了，核一下",""))))))))))))</f>
        <v/>
      </c>
    </row>
    <row r="3946">
      <c r="A3946" s="17">
        <f>IF($C3946="","",COUNTA($C$5:$C3946))</f>
        <v/>
      </c>
      <c r="B3946" s="20" t="n"/>
      <c r="C3946" s="18" t="n"/>
      <c r="D3946" s="18" t="n"/>
      <c r="E3946" s="26" t="n"/>
      <c r="F3946" s="19" t="n"/>
      <c r="G3946" s="19" t="n"/>
      <c r="H3946" s="27">
        <f>IF($C3946="","",ROUND(SUMIF(账户表,$C3946,账户期初)+SUMIFS($F$5:F3946,$C$5:C3946,$C3946)-SUMIFS($G$5:G3946,$C$5:C3946,$C3946),2))</f>
        <v/>
      </c>
      <c r="I3946" s="18" t="n"/>
      <c r="J3946" s="18" t="n"/>
      <c r="K3946" s="28">
        <f>IF($B3946="","",--TEXT($B3946,"yyyymm"))</f>
        <v/>
      </c>
      <c r="L3946" s="29">
        <f>IF($D3946="","",IFERROR(INDEX(类别属性,MATCH($D3946,类别表,0)),""))</f>
        <v/>
      </c>
      <c r="M3946" s="18" t="n"/>
      <c r="N3946" s="18" t="n"/>
      <c r="O3946" s="26" t="n"/>
      <c r="P3946" s="21">
        <f>IF($C3946="","",IF(ISNA(MATCH($C3946,账户表,0)),"※这个账户不在【基础资料】的账户档案里",IF($B3946="","※没填日期，这一笔不会进任何月份的报表",IF(AND($F3946&lt;&gt;"",$G3946&lt;&gt;""),"※收入和支出不能同时填",IF(AND(N($F3946)=0,N($G3946)=0),"※收入和支出都没填",IF(OR(N($F3946)&lt;0,N($G3946)&lt;0),"※金额不能填负数，方向反了就换一列填",IF($D3946="","※没填收支类别，分类报表会漏掉这一笔",IF(ISNA(MATCH($D3946,类别表,0)),"※收支类别不在【基础资料】的清单里",IF(AND($L3946="内部转账",$M3946=""),"△内部转账要在「对方账户」写上另一头",IF(AND($L3946="内部转账",$M3946=$C3946),"※对方账户跟本账户是同一个",IF(AND($L3946&lt;&gt;"内部转账",$M3946&lt;&gt;""),"△填了对方账户，但类别不是内部转账",IF($H3946&lt;0,"△这一笔之后该账户余额成负数了，核一下",""))))))))))))</f>
        <v/>
      </c>
    </row>
    <row r="3947">
      <c r="A3947" s="17">
        <f>IF($C3947="","",COUNTA($C$5:$C3947))</f>
        <v/>
      </c>
      <c r="B3947" s="20" t="n"/>
      <c r="C3947" s="18" t="n"/>
      <c r="D3947" s="18" t="n"/>
      <c r="E3947" s="26" t="n"/>
      <c r="F3947" s="19" t="n"/>
      <c r="G3947" s="19" t="n"/>
      <c r="H3947" s="27">
        <f>IF($C3947="","",ROUND(SUMIF(账户表,$C3947,账户期初)+SUMIFS($F$5:F3947,$C$5:C3947,$C3947)-SUMIFS($G$5:G3947,$C$5:C3947,$C3947),2))</f>
        <v/>
      </c>
      <c r="I3947" s="18" t="n"/>
      <c r="J3947" s="18" t="n"/>
      <c r="K3947" s="28">
        <f>IF($B3947="","",--TEXT($B3947,"yyyymm"))</f>
        <v/>
      </c>
      <c r="L3947" s="29">
        <f>IF($D3947="","",IFERROR(INDEX(类别属性,MATCH($D3947,类别表,0)),""))</f>
        <v/>
      </c>
      <c r="M3947" s="18" t="n"/>
      <c r="N3947" s="18" t="n"/>
      <c r="O3947" s="26" t="n"/>
      <c r="P3947" s="21">
        <f>IF($C3947="","",IF(ISNA(MATCH($C3947,账户表,0)),"※这个账户不在【基础资料】的账户档案里",IF($B3947="","※没填日期，这一笔不会进任何月份的报表",IF(AND($F3947&lt;&gt;"",$G3947&lt;&gt;""),"※收入和支出不能同时填",IF(AND(N($F3947)=0,N($G3947)=0),"※收入和支出都没填",IF(OR(N($F3947)&lt;0,N($G3947)&lt;0),"※金额不能填负数，方向反了就换一列填",IF($D3947="","※没填收支类别，分类报表会漏掉这一笔",IF(ISNA(MATCH($D3947,类别表,0)),"※收支类别不在【基础资料】的清单里",IF(AND($L3947="内部转账",$M3947=""),"△内部转账要在「对方账户」写上另一头",IF(AND($L3947="内部转账",$M3947=$C3947),"※对方账户跟本账户是同一个",IF(AND($L3947&lt;&gt;"内部转账",$M3947&lt;&gt;""),"△填了对方账户，但类别不是内部转账",IF($H3947&lt;0,"△这一笔之后该账户余额成负数了，核一下",""))))))))))))</f>
        <v/>
      </c>
    </row>
    <row r="3948">
      <c r="A3948" s="17">
        <f>IF($C3948="","",COUNTA($C$5:$C3948))</f>
        <v/>
      </c>
      <c r="B3948" s="20" t="n"/>
      <c r="C3948" s="18" t="n"/>
      <c r="D3948" s="18" t="n"/>
      <c r="E3948" s="26" t="n"/>
      <c r="F3948" s="19" t="n"/>
      <c r="G3948" s="19" t="n"/>
      <c r="H3948" s="27">
        <f>IF($C3948="","",ROUND(SUMIF(账户表,$C3948,账户期初)+SUMIFS($F$5:F3948,$C$5:C3948,$C3948)-SUMIFS($G$5:G3948,$C$5:C3948,$C3948),2))</f>
        <v/>
      </c>
      <c r="I3948" s="18" t="n"/>
      <c r="J3948" s="18" t="n"/>
      <c r="K3948" s="28">
        <f>IF($B3948="","",--TEXT($B3948,"yyyymm"))</f>
        <v/>
      </c>
      <c r="L3948" s="29">
        <f>IF($D3948="","",IFERROR(INDEX(类别属性,MATCH($D3948,类别表,0)),""))</f>
        <v/>
      </c>
      <c r="M3948" s="18" t="n"/>
      <c r="N3948" s="18" t="n"/>
      <c r="O3948" s="26" t="n"/>
      <c r="P3948" s="21">
        <f>IF($C3948="","",IF(ISNA(MATCH($C3948,账户表,0)),"※这个账户不在【基础资料】的账户档案里",IF($B3948="","※没填日期，这一笔不会进任何月份的报表",IF(AND($F3948&lt;&gt;"",$G3948&lt;&gt;""),"※收入和支出不能同时填",IF(AND(N($F3948)=0,N($G3948)=0),"※收入和支出都没填",IF(OR(N($F3948)&lt;0,N($G3948)&lt;0),"※金额不能填负数，方向反了就换一列填",IF($D3948="","※没填收支类别，分类报表会漏掉这一笔",IF(ISNA(MATCH($D3948,类别表,0)),"※收支类别不在【基础资料】的清单里",IF(AND($L3948="内部转账",$M3948=""),"△内部转账要在「对方账户」写上另一头",IF(AND($L3948="内部转账",$M3948=$C3948),"※对方账户跟本账户是同一个",IF(AND($L3948&lt;&gt;"内部转账",$M3948&lt;&gt;""),"△填了对方账户，但类别不是内部转账",IF($H3948&lt;0,"△这一笔之后该账户余额成负数了，核一下",""))))))))))))</f>
        <v/>
      </c>
    </row>
    <row r="3949">
      <c r="A3949" s="17">
        <f>IF($C3949="","",COUNTA($C$5:$C3949))</f>
        <v/>
      </c>
      <c r="B3949" s="20" t="n"/>
      <c r="C3949" s="18" t="n"/>
      <c r="D3949" s="18" t="n"/>
      <c r="E3949" s="26" t="n"/>
      <c r="F3949" s="19" t="n"/>
      <c r="G3949" s="19" t="n"/>
      <c r="H3949" s="27">
        <f>IF($C3949="","",ROUND(SUMIF(账户表,$C3949,账户期初)+SUMIFS($F$5:F3949,$C$5:C3949,$C3949)-SUMIFS($G$5:G3949,$C$5:C3949,$C3949),2))</f>
        <v/>
      </c>
      <c r="I3949" s="18" t="n"/>
      <c r="J3949" s="18" t="n"/>
      <c r="K3949" s="28">
        <f>IF($B3949="","",--TEXT($B3949,"yyyymm"))</f>
        <v/>
      </c>
      <c r="L3949" s="29">
        <f>IF($D3949="","",IFERROR(INDEX(类别属性,MATCH($D3949,类别表,0)),""))</f>
        <v/>
      </c>
      <c r="M3949" s="18" t="n"/>
      <c r="N3949" s="18" t="n"/>
      <c r="O3949" s="26" t="n"/>
      <c r="P3949" s="21">
        <f>IF($C3949="","",IF(ISNA(MATCH($C3949,账户表,0)),"※这个账户不在【基础资料】的账户档案里",IF($B3949="","※没填日期，这一笔不会进任何月份的报表",IF(AND($F3949&lt;&gt;"",$G3949&lt;&gt;""),"※收入和支出不能同时填",IF(AND(N($F3949)=0,N($G3949)=0),"※收入和支出都没填",IF(OR(N($F3949)&lt;0,N($G3949)&lt;0),"※金额不能填负数，方向反了就换一列填",IF($D3949="","※没填收支类别，分类报表会漏掉这一笔",IF(ISNA(MATCH($D3949,类别表,0)),"※收支类别不在【基础资料】的清单里",IF(AND($L3949="内部转账",$M3949=""),"△内部转账要在「对方账户」写上另一头",IF(AND($L3949="内部转账",$M3949=$C3949),"※对方账户跟本账户是同一个",IF(AND($L3949&lt;&gt;"内部转账",$M3949&lt;&gt;""),"△填了对方账户，但类别不是内部转账",IF($H3949&lt;0,"△这一笔之后该账户余额成负数了，核一下",""))))))))))))</f>
        <v/>
      </c>
    </row>
    <row r="3950">
      <c r="A3950" s="17">
        <f>IF($C3950="","",COUNTA($C$5:$C3950))</f>
        <v/>
      </c>
      <c r="B3950" s="20" t="n"/>
      <c r="C3950" s="18" t="n"/>
      <c r="D3950" s="18" t="n"/>
      <c r="E3950" s="26" t="n"/>
      <c r="F3950" s="19" t="n"/>
      <c r="G3950" s="19" t="n"/>
      <c r="H3950" s="27">
        <f>IF($C3950="","",ROUND(SUMIF(账户表,$C3950,账户期初)+SUMIFS($F$5:F3950,$C$5:C3950,$C3950)-SUMIFS($G$5:G3950,$C$5:C3950,$C3950),2))</f>
        <v/>
      </c>
      <c r="I3950" s="18" t="n"/>
      <c r="J3950" s="18" t="n"/>
      <c r="K3950" s="28">
        <f>IF($B3950="","",--TEXT($B3950,"yyyymm"))</f>
        <v/>
      </c>
      <c r="L3950" s="29">
        <f>IF($D3950="","",IFERROR(INDEX(类别属性,MATCH($D3950,类别表,0)),""))</f>
        <v/>
      </c>
      <c r="M3950" s="18" t="n"/>
      <c r="N3950" s="18" t="n"/>
      <c r="O3950" s="26" t="n"/>
      <c r="P3950" s="21">
        <f>IF($C3950="","",IF(ISNA(MATCH($C3950,账户表,0)),"※这个账户不在【基础资料】的账户档案里",IF($B3950="","※没填日期，这一笔不会进任何月份的报表",IF(AND($F3950&lt;&gt;"",$G3950&lt;&gt;""),"※收入和支出不能同时填",IF(AND(N($F3950)=0,N($G3950)=0),"※收入和支出都没填",IF(OR(N($F3950)&lt;0,N($G3950)&lt;0),"※金额不能填负数，方向反了就换一列填",IF($D3950="","※没填收支类别，分类报表会漏掉这一笔",IF(ISNA(MATCH($D3950,类别表,0)),"※收支类别不在【基础资料】的清单里",IF(AND($L3950="内部转账",$M3950=""),"△内部转账要在「对方账户」写上另一头",IF(AND($L3950="内部转账",$M3950=$C3950),"※对方账户跟本账户是同一个",IF(AND($L3950&lt;&gt;"内部转账",$M3950&lt;&gt;""),"△填了对方账户，但类别不是内部转账",IF($H3950&lt;0,"△这一笔之后该账户余额成负数了，核一下",""))))))))))))</f>
        <v/>
      </c>
    </row>
    <row r="3951">
      <c r="A3951" s="17">
        <f>IF($C3951="","",COUNTA($C$5:$C3951))</f>
        <v/>
      </c>
      <c r="B3951" s="20" t="n"/>
      <c r="C3951" s="18" t="n"/>
      <c r="D3951" s="18" t="n"/>
      <c r="E3951" s="26" t="n"/>
      <c r="F3951" s="19" t="n"/>
      <c r="G3951" s="19" t="n"/>
      <c r="H3951" s="27">
        <f>IF($C3951="","",ROUND(SUMIF(账户表,$C3951,账户期初)+SUMIFS($F$5:F3951,$C$5:C3951,$C3951)-SUMIFS($G$5:G3951,$C$5:C3951,$C3951),2))</f>
        <v/>
      </c>
      <c r="I3951" s="18" t="n"/>
      <c r="J3951" s="18" t="n"/>
      <c r="K3951" s="28">
        <f>IF($B3951="","",--TEXT($B3951,"yyyymm"))</f>
        <v/>
      </c>
      <c r="L3951" s="29">
        <f>IF($D3951="","",IFERROR(INDEX(类别属性,MATCH($D3951,类别表,0)),""))</f>
        <v/>
      </c>
      <c r="M3951" s="18" t="n"/>
      <c r="N3951" s="18" t="n"/>
      <c r="O3951" s="26" t="n"/>
      <c r="P3951" s="21">
        <f>IF($C3951="","",IF(ISNA(MATCH($C3951,账户表,0)),"※这个账户不在【基础资料】的账户档案里",IF($B3951="","※没填日期，这一笔不会进任何月份的报表",IF(AND($F3951&lt;&gt;"",$G3951&lt;&gt;""),"※收入和支出不能同时填",IF(AND(N($F3951)=0,N($G3951)=0),"※收入和支出都没填",IF(OR(N($F3951)&lt;0,N($G3951)&lt;0),"※金额不能填负数，方向反了就换一列填",IF($D3951="","※没填收支类别，分类报表会漏掉这一笔",IF(ISNA(MATCH($D3951,类别表,0)),"※收支类别不在【基础资料】的清单里",IF(AND($L3951="内部转账",$M3951=""),"△内部转账要在「对方账户」写上另一头",IF(AND($L3951="内部转账",$M3951=$C3951),"※对方账户跟本账户是同一个",IF(AND($L3951&lt;&gt;"内部转账",$M3951&lt;&gt;""),"△填了对方账户，但类别不是内部转账",IF($H3951&lt;0,"△这一笔之后该账户余额成负数了，核一下",""))))))))))))</f>
        <v/>
      </c>
    </row>
    <row r="3952">
      <c r="A3952" s="17">
        <f>IF($C3952="","",COUNTA($C$5:$C3952))</f>
        <v/>
      </c>
      <c r="B3952" s="20" t="n"/>
      <c r="C3952" s="18" t="n"/>
      <c r="D3952" s="18" t="n"/>
      <c r="E3952" s="26" t="n"/>
      <c r="F3952" s="19" t="n"/>
      <c r="G3952" s="19" t="n"/>
      <c r="H3952" s="27">
        <f>IF($C3952="","",ROUND(SUMIF(账户表,$C3952,账户期初)+SUMIFS($F$5:F3952,$C$5:C3952,$C3952)-SUMIFS($G$5:G3952,$C$5:C3952,$C3952),2))</f>
        <v/>
      </c>
      <c r="I3952" s="18" t="n"/>
      <c r="J3952" s="18" t="n"/>
      <c r="K3952" s="28">
        <f>IF($B3952="","",--TEXT($B3952,"yyyymm"))</f>
        <v/>
      </c>
      <c r="L3952" s="29">
        <f>IF($D3952="","",IFERROR(INDEX(类别属性,MATCH($D3952,类别表,0)),""))</f>
        <v/>
      </c>
      <c r="M3952" s="18" t="n"/>
      <c r="N3952" s="18" t="n"/>
      <c r="O3952" s="26" t="n"/>
      <c r="P3952" s="21">
        <f>IF($C3952="","",IF(ISNA(MATCH($C3952,账户表,0)),"※这个账户不在【基础资料】的账户档案里",IF($B3952="","※没填日期，这一笔不会进任何月份的报表",IF(AND($F3952&lt;&gt;"",$G3952&lt;&gt;""),"※收入和支出不能同时填",IF(AND(N($F3952)=0,N($G3952)=0),"※收入和支出都没填",IF(OR(N($F3952)&lt;0,N($G3952)&lt;0),"※金额不能填负数，方向反了就换一列填",IF($D3952="","※没填收支类别，分类报表会漏掉这一笔",IF(ISNA(MATCH($D3952,类别表,0)),"※收支类别不在【基础资料】的清单里",IF(AND($L3952="内部转账",$M3952=""),"△内部转账要在「对方账户」写上另一头",IF(AND($L3952="内部转账",$M3952=$C3952),"※对方账户跟本账户是同一个",IF(AND($L3952&lt;&gt;"内部转账",$M3952&lt;&gt;""),"△填了对方账户，但类别不是内部转账",IF($H3952&lt;0,"△这一笔之后该账户余额成负数了，核一下",""))))))))))))</f>
        <v/>
      </c>
    </row>
    <row r="3953">
      <c r="A3953" s="17">
        <f>IF($C3953="","",COUNTA($C$5:$C3953))</f>
        <v/>
      </c>
      <c r="B3953" s="20" t="n"/>
      <c r="C3953" s="18" t="n"/>
      <c r="D3953" s="18" t="n"/>
      <c r="E3953" s="26" t="n"/>
      <c r="F3953" s="19" t="n"/>
      <c r="G3953" s="19" t="n"/>
      <c r="H3953" s="27">
        <f>IF($C3953="","",ROUND(SUMIF(账户表,$C3953,账户期初)+SUMIFS($F$5:F3953,$C$5:C3953,$C3953)-SUMIFS($G$5:G3953,$C$5:C3953,$C3953),2))</f>
        <v/>
      </c>
      <c r="I3953" s="18" t="n"/>
      <c r="J3953" s="18" t="n"/>
      <c r="K3953" s="28">
        <f>IF($B3953="","",--TEXT($B3953,"yyyymm"))</f>
        <v/>
      </c>
      <c r="L3953" s="29">
        <f>IF($D3953="","",IFERROR(INDEX(类别属性,MATCH($D3953,类别表,0)),""))</f>
        <v/>
      </c>
      <c r="M3953" s="18" t="n"/>
      <c r="N3953" s="18" t="n"/>
      <c r="O3953" s="26" t="n"/>
      <c r="P3953" s="21">
        <f>IF($C3953="","",IF(ISNA(MATCH($C3953,账户表,0)),"※这个账户不在【基础资料】的账户档案里",IF($B3953="","※没填日期，这一笔不会进任何月份的报表",IF(AND($F3953&lt;&gt;"",$G3953&lt;&gt;""),"※收入和支出不能同时填",IF(AND(N($F3953)=0,N($G3953)=0),"※收入和支出都没填",IF(OR(N($F3953)&lt;0,N($G3953)&lt;0),"※金额不能填负数，方向反了就换一列填",IF($D3953="","※没填收支类别，分类报表会漏掉这一笔",IF(ISNA(MATCH($D3953,类别表,0)),"※收支类别不在【基础资料】的清单里",IF(AND($L3953="内部转账",$M3953=""),"△内部转账要在「对方账户」写上另一头",IF(AND($L3953="内部转账",$M3953=$C3953),"※对方账户跟本账户是同一个",IF(AND($L3953&lt;&gt;"内部转账",$M3953&lt;&gt;""),"△填了对方账户，但类别不是内部转账",IF($H3953&lt;0,"△这一笔之后该账户余额成负数了，核一下",""))))))))))))</f>
        <v/>
      </c>
    </row>
    <row r="3954">
      <c r="A3954" s="17">
        <f>IF($C3954="","",COUNTA($C$5:$C3954))</f>
        <v/>
      </c>
      <c r="B3954" s="20" t="n"/>
      <c r="C3954" s="18" t="n"/>
      <c r="D3954" s="18" t="n"/>
      <c r="E3954" s="26" t="n"/>
      <c r="F3954" s="19" t="n"/>
      <c r="G3954" s="19" t="n"/>
      <c r="H3954" s="27">
        <f>IF($C3954="","",ROUND(SUMIF(账户表,$C3954,账户期初)+SUMIFS($F$5:F3954,$C$5:C3954,$C3954)-SUMIFS($G$5:G3954,$C$5:C3954,$C3954),2))</f>
        <v/>
      </c>
      <c r="I3954" s="18" t="n"/>
      <c r="J3954" s="18" t="n"/>
      <c r="K3954" s="28">
        <f>IF($B3954="","",--TEXT($B3954,"yyyymm"))</f>
        <v/>
      </c>
      <c r="L3954" s="29">
        <f>IF($D3954="","",IFERROR(INDEX(类别属性,MATCH($D3954,类别表,0)),""))</f>
        <v/>
      </c>
      <c r="M3954" s="18" t="n"/>
      <c r="N3954" s="18" t="n"/>
      <c r="O3954" s="26" t="n"/>
      <c r="P3954" s="21">
        <f>IF($C3954="","",IF(ISNA(MATCH($C3954,账户表,0)),"※这个账户不在【基础资料】的账户档案里",IF($B3954="","※没填日期，这一笔不会进任何月份的报表",IF(AND($F3954&lt;&gt;"",$G3954&lt;&gt;""),"※收入和支出不能同时填",IF(AND(N($F3954)=0,N($G3954)=0),"※收入和支出都没填",IF(OR(N($F3954)&lt;0,N($G3954)&lt;0),"※金额不能填负数，方向反了就换一列填",IF($D3954="","※没填收支类别，分类报表会漏掉这一笔",IF(ISNA(MATCH($D3954,类别表,0)),"※收支类别不在【基础资料】的清单里",IF(AND($L3954="内部转账",$M3954=""),"△内部转账要在「对方账户」写上另一头",IF(AND($L3954="内部转账",$M3954=$C3954),"※对方账户跟本账户是同一个",IF(AND($L3954&lt;&gt;"内部转账",$M3954&lt;&gt;""),"△填了对方账户，但类别不是内部转账",IF($H3954&lt;0,"△这一笔之后该账户余额成负数了，核一下",""))))))))))))</f>
        <v/>
      </c>
    </row>
    <row r="3955">
      <c r="A3955" s="17">
        <f>IF($C3955="","",COUNTA($C$5:$C3955))</f>
        <v/>
      </c>
      <c r="B3955" s="20" t="n"/>
      <c r="C3955" s="18" t="n"/>
      <c r="D3955" s="18" t="n"/>
      <c r="E3955" s="26" t="n"/>
      <c r="F3955" s="19" t="n"/>
      <c r="G3955" s="19" t="n"/>
      <c r="H3955" s="27">
        <f>IF($C3955="","",ROUND(SUMIF(账户表,$C3955,账户期初)+SUMIFS($F$5:F3955,$C$5:C3955,$C3955)-SUMIFS($G$5:G3955,$C$5:C3955,$C3955),2))</f>
        <v/>
      </c>
      <c r="I3955" s="18" t="n"/>
      <c r="J3955" s="18" t="n"/>
      <c r="K3955" s="28">
        <f>IF($B3955="","",--TEXT($B3955,"yyyymm"))</f>
        <v/>
      </c>
      <c r="L3955" s="29">
        <f>IF($D3955="","",IFERROR(INDEX(类别属性,MATCH($D3955,类别表,0)),""))</f>
        <v/>
      </c>
      <c r="M3955" s="18" t="n"/>
      <c r="N3955" s="18" t="n"/>
      <c r="O3955" s="26" t="n"/>
      <c r="P3955" s="21">
        <f>IF($C3955="","",IF(ISNA(MATCH($C3955,账户表,0)),"※这个账户不在【基础资料】的账户档案里",IF($B3955="","※没填日期，这一笔不会进任何月份的报表",IF(AND($F3955&lt;&gt;"",$G3955&lt;&gt;""),"※收入和支出不能同时填",IF(AND(N($F3955)=0,N($G3955)=0),"※收入和支出都没填",IF(OR(N($F3955)&lt;0,N($G3955)&lt;0),"※金额不能填负数，方向反了就换一列填",IF($D3955="","※没填收支类别，分类报表会漏掉这一笔",IF(ISNA(MATCH($D3955,类别表,0)),"※收支类别不在【基础资料】的清单里",IF(AND($L3955="内部转账",$M3955=""),"△内部转账要在「对方账户」写上另一头",IF(AND($L3955="内部转账",$M3955=$C3955),"※对方账户跟本账户是同一个",IF(AND($L3955&lt;&gt;"内部转账",$M3955&lt;&gt;""),"△填了对方账户，但类别不是内部转账",IF($H3955&lt;0,"△这一笔之后该账户余额成负数了，核一下",""))))))))))))</f>
        <v/>
      </c>
    </row>
    <row r="3956">
      <c r="A3956" s="17">
        <f>IF($C3956="","",COUNTA($C$5:$C3956))</f>
        <v/>
      </c>
      <c r="B3956" s="20" t="n"/>
      <c r="C3956" s="18" t="n"/>
      <c r="D3956" s="18" t="n"/>
      <c r="E3956" s="26" t="n"/>
      <c r="F3956" s="19" t="n"/>
      <c r="G3956" s="19" t="n"/>
      <c r="H3956" s="27">
        <f>IF($C3956="","",ROUND(SUMIF(账户表,$C3956,账户期初)+SUMIFS($F$5:F3956,$C$5:C3956,$C3956)-SUMIFS($G$5:G3956,$C$5:C3956,$C3956),2))</f>
        <v/>
      </c>
      <c r="I3956" s="18" t="n"/>
      <c r="J3956" s="18" t="n"/>
      <c r="K3956" s="28">
        <f>IF($B3956="","",--TEXT($B3956,"yyyymm"))</f>
        <v/>
      </c>
      <c r="L3956" s="29">
        <f>IF($D3956="","",IFERROR(INDEX(类别属性,MATCH($D3956,类别表,0)),""))</f>
        <v/>
      </c>
      <c r="M3956" s="18" t="n"/>
      <c r="N3956" s="18" t="n"/>
      <c r="O3956" s="26" t="n"/>
      <c r="P3956" s="21">
        <f>IF($C3956="","",IF(ISNA(MATCH($C3956,账户表,0)),"※这个账户不在【基础资料】的账户档案里",IF($B3956="","※没填日期，这一笔不会进任何月份的报表",IF(AND($F3956&lt;&gt;"",$G3956&lt;&gt;""),"※收入和支出不能同时填",IF(AND(N($F3956)=0,N($G3956)=0),"※收入和支出都没填",IF(OR(N($F3956)&lt;0,N($G3956)&lt;0),"※金额不能填负数，方向反了就换一列填",IF($D3956="","※没填收支类别，分类报表会漏掉这一笔",IF(ISNA(MATCH($D3956,类别表,0)),"※收支类别不在【基础资料】的清单里",IF(AND($L3956="内部转账",$M3956=""),"△内部转账要在「对方账户」写上另一头",IF(AND($L3956="内部转账",$M3956=$C3956),"※对方账户跟本账户是同一个",IF(AND($L3956&lt;&gt;"内部转账",$M3956&lt;&gt;""),"△填了对方账户，但类别不是内部转账",IF($H3956&lt;0,"△这一笔之后该账户余额成负数了，核一下",""))))))))))))</f>
        <v/>
      </c>
    </row>
    <row r="3957">
      <c r="A3957" s="17">
        <f>IF($C3957="","",COUNTA($C$5:$C3957))</f>
        <v/>
      </c>
      <c r="B3957" s="20" t="n"/>
      <c r="C3957" s="18" t="n"/>
      <c r="D3957" s="18" t="n"/>
      <c r="E3957" s="26" t="n"/>
      <c r="F3957" s="19" t="n"/>
      <c r="G3957" s="19" t="n"/>
      <c r="H3957" s="27">
        <f>IF($C3957="","",ROUND(SUMIF(账户表,$C3957,账户期初)+SUMIFS($F$5:F3957,$C$5:C3957,$C3957)-SUMIFS($G$5:G3957,$C$5:C3957,$C3957),2))</f>
        <v/>
      </c>
      <c r="I3957" s="18" t="n"/>
      <c r="J3957" s="18" t="n"/>
      <c r="K3957" s="28">
        <f>IF($B3957="","",--TEXT($B3957,"yyyymm"))</f>
        <v/>
      </c>
      <c r="L3957" s="29">
        <f>IF($D3957="","",IFERROR(INDEX(类别属性,MATCH($D3957,类别表,0)),""))</f>
        <v/>
      </c>
      <c r="M3957" s="18" t="n"/>
      <c r="N3957" s="18" t="n"/>
      <c r="O3957" s="26" t="n"/>
      <c r="P3957" s="21">
        <f>IF($C3957="","",IF(ISNA(MATCH($C3957,账户表,0)),"※这个账户不在【基础资料】的账户档案里",IF($B3957="","※没填日期，这一笔不会进任何月份的报表",IF(AND($F3957&lt;&gt;"",$G3957&lt;&gt;""),"※收入和支出不能同时填",IF(AND(N($F3957)=0,N($G3957)=0),"※收入和支出都没填",IF(OR(N($F3957)&lt;0,N($G3957)&lt;0),"※金额不能填负数，方向反了就换一列填",IF($D3957="","※没填收支类别，分类报表会漏掉这一笔",IF(ISNA(MATCH($D3957,类别表,0)),"※收支类别不在【基础资料】的清单里",IF(AND($L3957="内部转账",$M3957=""),"△内部转账要在「对方账户」写上另一头",IF(AND($L3957="内部转账",$M3957=$C3957),"※对方账户跟本账户是同一个",IF(AND($L3957&lt;&gt;"内部转账",$M3957&lt;&gt;""),"△填了对方账户，但类别不是内部转账",IF($H3957&lt;0,"△这一笔之后该账户余额成负数了，核一下",""))))))))))))</f>
        <v/>
      </c>
    </row>
    <row r="3958">
      <c r="A3958" s="17">
        <f>IF($C3958="","",COUNTA($C$5:$C3958))</f>
        <v/>
      </c>
      <c r="B3958" s="20" t="n"/>
      <c r="C3958" s="18" t="n"/>
      <c r="D3958" s="18" t="n"/>
      <c r="E3958" s="26" t="n"/>
      <c r="F3958" s="19" t="n"/>
      <c r="G3958" s="19" t="n"/>
      <c r="H3958" s="27">
        <f>IF($C3958="","",ROUND(SUMIF(账户表,$C3958,账户期初)+SUMIFS($F$5:F3958,$C$5:C3958,$C3958)-SUMIFS($G$5:G3958,$C$5:C3958,$C3958),2))</f>
        <v/>
      </c>
      <c r="I3958" s="18" t="n"/>
      <c r="J3958" s="18" t="n"/>
      <c r="K3958" s="28">
        <f>IF($B3958="","",--TEXT($B3958,"yyyymm"))</f>
        <v/>
      </c>
      <c r="L3958" s="29">
        <f>IF($D3958="","",IFERROR(INDEX(类别属性,MATCH($D3958,类别表,0)),""))</f>
        <v/>
      </c>
      <c r="M3958" s="18" t="n"/>
      <c r="N3958" s="18" t="n"/>
      <c r="O3958" s="26" t="n"/>
      <c r="P3958" s="21">
        <f>IF($C3958="","",IF(ISNA(MATCH($C3958,账户表,0)),"※这个账户不在【基础资料】的账户档案里",IF($B3958="","※没填日期，这一笔不会进任何月份的报表",IF(AND($F3958&lt;&gt;"",$G3958&lt;&gt;""),"※收入和支出不能同时填",IF(AND(N($F3958)=0,N($G3958)=0),"※收入和支出都没填",IF(OR(N($F3958)&lt;0,N($G3958)&lt;0),"※金额不能填负数，方向反了就换一列填",IF($D3958="","※没填收支类别，分类报表会漏掉这一笔",IF(ISNA(MATCH($D3958,类别表,0)),"※收支类别不在【基础资料】的清单里",IF(AND($L3958="内部转账",$M3958=""),"△内部转账要在「对方账户」写上另一头",IF(AND($L3958="内部转账",$M3958=$C3958),"※对方账户跟本账户是同一个",IF(AND($L3958&lt;&gt;"内部转账",$M3958&lt;&gt;""),"△填了对方账户，但类别不是内部转账",IF($H3958&lt;0,"△这一笔之后该账户余额成负数了，核一下",""))))))))))))</f>
        <v/>
      </c>
    </row>
    <row r="3959">
      <c r="A3959" s="17">
        <f>IF($C3959="","",COUNTA($C$5:$C3959))</f>
        <v/>
      </c>
      <c r="B3959" s="20" t="n"/>
      <c r="C3959" s="18" t="n"/>
      <c r="D3959" s="18" t="n"/>
      <c r="E3959" s="26" t="n"/>
      <c r="F3959" s="19" t="n"/>
      <c r="G3959" s="19" t="n"/>
      <c r="H3959" s="27">
        <f>IF($C3959="","",ROUND(SUMIF(账户表,$C3959,账户期初)+SUMIFS($F$5:F3959,$C$5:C3959,$C3959)-SUMIFS($G$5:G3959,$C$5:C3959,$C3959),2))</f>
        <v/>
      </c>
      <c r="I3959" s="18" t="n"/>
      <c r="J3959" s="18" t="n"/>
      <c r="K3959" s="28">
        <f>IF($B3959="","",--TEXT($B3959,"yyyymm"))</f>
        <v/>
      </c>
      <c r="L3959" s="29">
        <f>IF($D3959="","",IFERROR(INDEX(类别属性,MATCH($D3959,类别表,0)),""))</f>
        <v/>
      </c>
      <c r="M3959" s="18" t="n"/>
      <c r="N3959" s="18" t="n"/>
      <c r="O3959" s="26" t="n"/>
      <c r="P3959" s="21">
        <f>IF($C3959="","",IF(ISNA(MATCH($C3959,账户表,0)),"※这个账户不在【基础资料】的账户档案里",IF($B3959="","※没填日期，这一笔不会进任何月份的报表",IF(AND($F3959&lt;&gt;"",$G3959&lt;&gt;""),"※收入和支出不能同时填",IF(AND(N($F3959)=0,N($G3959)=0),"※收入和支出都没填",IF(OR(N($F3959)&lt;0,N($G3959)&lt;0),"※金额不能填负数，方向反了就换一列填",IF($D3959="","※没填收支类别，分类报表会漏掉这一笔",IF(ISNA(MATCH($D3959,类别表,0)),"※收支类别不在【基础资料】的清单里",IF(AND($L3959="内部转账",$M3959=""),"△内部转账要在「对方账户」写上另一头",IF(AND($L3959="内部转账",$M3959=$C3959),"※对方账户跟本账户是同一个",IF(AND($L3959&lt;&gt;"内部转账",$M3959&lt;&gt;""),"△填了对方账户，但类别不是内部转账",IF($H3959&lt;0,"△这一笔之后该账户余额成负数了，核一下",""))))))))))))</f>
        <v/>
      </c>
    </row>
    <row r="3960">
      <c r="A3960" s="17">
        <f>IF($C3960="","",COUNTA($C$5:$C3960))</f>
        <v/>
      </c>
      <c r="B3960" s="20" t="n"/>
      <c r="C3960" s="18" t="n"/>
      <c r="D3960" s="18" t="n"/>
      <c r="E3960" s="26" t="n"/>
      <c r="F3960" s="19" t="n"/>
      <c r="G3960" s="19" t="n"/>
      <c r="H3960" s="27">
        <f>IF($C3960="","",ROUND(SUMIF(账户表,$C3960,账户期初)+SUMIFS($F$5:F3960,$C$5:C3960,$C3960)-SUMIFS($G$5:G3960,$C$5:C3960,$C3960),2))</f>
        <v/>
      </c>
      <c r="I3960" s="18" t="n"/>
      <c r="J3960" s="18" t="n"/>
      <c r="K3960" s="28">
        <f>IF($B3960="","",--TEXT($B3960,"yyyymm"))</f>
        <v/>
      </c>
      <c r="L3960" s="29">
        <f>IF($D3960="","",IFERROR(INDEX(类别属性,MATCH($D3960,类别表,0)),""))</f>
        <v/>
      </c>
      <c r="M3960" s="18" t="n"/>
      <c r="N3960" s="18" t="n"/>
      <c r="O3960" s="26" t="n"/>
      <c r="P3960" s="21">
        <f>IF($C3960="","",IF(ISNA(MATCH($C3960,账户表,0)),"※这个账户不在【基础资料】的账户档案里",IF($B3960="","※没填日期，这一笔不会进任何月份的报表",IF(AND($F3960&lt;&gt;"",$G3960&lt;&gt;""),"※收入和支出不能同时填",IF(AND(N($F3960)=0,N($G3960)=0),"※收入和支出都没填",IF(OR(N($F3960)&lt;0,N($G3960)&lt;0),"※金额不能填负数，方向反了就换一列填",IF($D3960="","※没填收支类别，分类报表会漏掉这一笔",IF(ISNA(MATCH($D3960,类别表,0)),"※收支类别不在【基础资料】的清单里",IF(AND($L3960="内部转账",$M3960=""),"△内部转账要在「对方账户」写上另一头",IF(AND($L3960="内部转账",$M3960=$C3960),"※对方账户跟本账户是同一个",IF(AND($L3960&lt;&gt;"内部转账",$M3960&lt;&gt;""),"△填了对方账户，但类别不是内部转账",IF($H3960&lt;0,"△这一笔之后该账户余额成负数了，核一下",""))))))))))))</f>
        <v/>
      </c>
    </row>
    <row r="3961">
      <c r="A3961" s="17">
        <f>IF($C3961="","",COUNTA($C$5:$C3961))</f>
        <v/>
      </c>
      <c r="B3961" s="20" t="n"/>
      <c r="C3961" s="18" t="n"/>
      <c r="D3961" s="18" t="n"/>
      <c r="E3961" s="26" t="n"/>
      <c r="F3961" s="19" t="n"/>
      <c r="G3961" s="19" t="n"/>
      <c r="H3961" s="27">
        <f>IF($C3961="","",ROUND(SUMIF(账户表,$C3961,账户期初)+SUMIFS($F$5:F3961,$C$5:C3961,$C3961)-SUMIFS($G$5:G3961,$C$5:C3961,$C3961),2))</f>
        <v/>
      </c>
      <c r="I3961" s="18" t="n"/>
      <c r="J3961" s="18" t="n"/>
      <c r="K3961" s="28">
        <f>IF($B3961="","",--TEXT($B3961,"yyyymm"))</f>
        <v/>
      </c>
      <c r="L3961" s="29">
        <f>IF($D3961="","",IFERROR(INDEX(类别属性,MATCH($D3961,类别表,0)),""))</f>
        <v/>
      </c>
      <c r="M3961" s="18" t="n"/>
      <c r="N3961" s="18" t="n"/>
      <c r="O3961" s="26" t="n"/>
      <c r="P3961" s="21">
        <f>IF($C3961="","",IF(ISNA(MATCH($C3961,账户表,0)),"※这个账户不在【基础资料】的账户档案里",IF($B3961="","※没填日期，这一笔不会进任何月份的报表",IF(AND($F3961&lt;&gt;"",$G3961&lt;&gt;""),"※收入和支出不能同时填",IF(AND(N($F3961)=0,N($G3961)=0),"※收入和支出都没填",IF(OR(N($F3961)&lt;0,N($G3961)&lt;0),"※金额不能填负数，方向反了就换一列填",IF($D3961="","※没填收支类别，分类报表会漏掉这一笔",IF(ISNA(MATCH($D3961,类别表,0)),"※收支类别不在【基础资料】的清单里",IF(AND($L3961="内部转账",$M3961=""),"△内部转账要在「对方账户」写上另一头",IF(AND($L3961="内部转账",$M3961=$C3961),"※对方账户跟本账户是同一个",IF(AND($L3961&lt;&gt;"内部转账",$M3961&lt;&gt;""),"△填了对方账户，但类别不是内部转账",IF($H3961&lt;0,"△这一笔之后该账户余额成负数了，核一下",""))))))))))))</f>
        <v/>
      </c>
    </row>
    <row r="3962">
      <c r="A3962" s="17">
        <f>IF($C3962="","",COUNTA($C$5:$C3962))</f>
        <v/>
      </c>
      <c r="B3962" s="20" t="n"/>
      <c r="C3962" s="18" t="n"/>
      <c r="D3962" s="18" t="n"/>
      <c r="E3962" s="26" t="n"/>
      <c r="F3962" s="19" t="n"/>
      <c r="G3962" s="19" t="n"/>
      <c r="H3962" s="27">
        <f>IF($C3962="","",ROUND(SUMIF(账户表,$C3962,账户期初)+SUMIFS($F$5:F3962,$C$5:C3962,$C3962)-SUMIFS($G$5:G3962,$C$5:C3962,$C3962),2))</f>
        <v/>
      </c>
      <c r="I3962" s="18" t="n"/>
      <c r="J3962" s="18" t="n"/>
      <c r="K3962" s="28">
        <f>IF($B3962="","",--TEXT($B3962,"yyyymm"))</f>
        <v/>
      </c>
      <c r="L3962" s="29">
        <f>IF($D3962="","",IFERROR(INDEX(类别属性,MATCH($D3962,类别表,0)),""))</f>
        <v/>
      </c>
      <c r="M3962" s="18" t="n"/>
      <c r="N3962" s="18" t="n"/>
      <c r="O3962" s="26" t="n"/>
      <c r="P3962" s="21">
        <f>IF($C3962="","",IF(ISNA(MATCH($C3962,账户表,0)),"※这个账户不在【基础资料】的账户档案里",IF($B3962="","※没填日期，这一笔不会进任何月份的报表",IF(AND($F3962&lt;&gt;"",$G3962&lt;&gt;""),"※收入和支出不能同时填",IF(AND(N($F3962)=0,N($G3962)=0),"※收入和支出都没填",IF(OR(N($F3962)&lt;0,N($G3962)&lt;0),"※金额不能填负数，方向反了就换一列填",IF($D3962="","※没填收支类别，分类报表会漏掉这一笔",IF(ISNA(MATCH($D3962,类别表,0)),"※收支类别不在【基础资料】的清单里",IF(AND($L3962="内部转账",$M3962=""),"△内部转账要在「对方账户」写上另一头",IF(AND($L3962="内部转账",$M3962=$C3962),"※对方账户跟本账户是同一个",IF(AND($L3962&lt;&gt;"内部转账",$M3962&lt;&gt;""),"△填了对方账户，但类别不是内部转账",IF($H3962&lt;0,"△这一笔之后该账户余额成负数了，核一下",""))))))))))))</f>
        <v/>
      </c>
    </row>
    <row r="3963">
      <c r="A3963" s="17">
        <f>IF($C3963="","",COUNTA($C$5:$C3963))</f>
        <v/>
      </c>
      <c r="B3963" s="20" t="n"/>
      <c r="C3963" s="18" t="n"/>
      <c r="D3963" s="18" t="n"/>
      <c r="E3963" s="26" t="n"/>
      <c r="F3963" s="19" t="n"/>
      <c r="G3963" s="19" t="n"/>
      <c r="H3963" s="27">
        <f>IF($C3963="","",ROUND(SUMIF(账户表,$C3963,账户期初)+SUMIFS($F$5:F3963,$C$5:C3963,$C3963)-SUMIFS($G$5:G3963,$C$5:C3963,$C3963),2))</f>
        <v/>
      </c>
      <c r="I3963" s="18" t="n"/>
      <c r="J3963" s="18" t="n"/>
      <c r="K3963" s="28">
        <f>IF($B3963="","",--TEXT($B3963,"yyyymm"))</f>
        <v/>
      </c>
      <c r="L3963" s="29">
        <f>IF($D3963="","",IFERROR(INDEX(类别属性,MATCH($D3963,类别表,0)),""))</f>
        <v/>
      </c>
      <c r="M3963" s="18" t="n"/>
      <c r="N3963" s="18" t="n"/>
      <c r="O3963" s="26" t="n"/>
      <c r="P3963" s="21">
        <f>IF($C3963="","",IF(ISNA(MATCH($C3963,账户表,0)),"※这个账户不在【基础资料】的账户档案里",IF($B3963="","※没填日期，这一笔不会进任何月份的报表",IF(AND($F3963&lt;&gt;"",$G3963&lt;&gt;""),"※收入和支出不能同时填",IF(AND(N($F3963)=0,N($G3963)=0),"※收入和支出都没填",IF(OR(N($F3963)&lt;0,N($G3963)&lt;0),"※金额不能填负数，方向反了就换一列填",IF($D3963="","※没填收支类别，分类报表会漏掉这一笔",IF(ISNA(MATCH($D3963,类别表,0)),"※收支类别不在【基础资料】的清单里",IF(AND($L3963="内部转账",$M3963=""),"△内部转账要在「对方账户」写上另一头",IF(AND($L3963="内部转账",$M3963=$C3963),"※对方账户跟本账户是同一个",IF(AND($L3963&lt;&gt;"内部转账",$M3963&lt;&gt;""),"△填了对方账户，但类别不是内部转账",IF($H3963&lt;0,"△这一笔之后该账户余额成负数了，核一下",""))))))))))))</f>
        <v/>
      </c>
    </row>
    <row r="3964">
      <c r="A3964" s="17">
        <f>IF($C3964="","",COUNTA($C$5:$C3964))</f>
        <v/>
      </c>
      <c r="B3964" s="20" t="n"/>
      <c r="C3964" s="18" t="n"/>
      <c r="D3964" s="18" t="n"/>
      <c r="E3964" s="26" t="n"/>
      <c r="F3964" s="19" t="n"/>
      <c r="G3964" s="19" t="n"/>
      <c r="H3964" s="27">
        <f>IF($C3964="","",ROUND(SUMIF(账户表,$C3964,账户期初)+SUMIFS($F$5:F3964,$C$5:C3964,$C3964)-SUMIFS($G$5:G3964,$C$5:C3964,$C3964),2))</f>
        <v/>
      </c>
      <c r="I3964" s="18" t="n"/>
      <c r="J3964" s="18" t="n"/>
      <c r="K3964" s="28">
        <f>IF($B3964="","",--TEXT($B3964,"yyyymm"))</f>
        <v/>
      </c>
      <c r="L3964" s="29">
        <f>IF($D3964="","",IFERROR(INDEX(类别属性,MATCH($D3964,类别表,0)),""))</f>
        <v/>
      </c>
      <c r="M3964" s="18" t="n"/>
      <c r="N3964" s="18" t="n"/>
      <c r="O3964" s="26" t="n"/>
      <c r="P3964" s="21">
        <f>IF($C3964="","",IF(ISNA(MATCH($C3964,账户表,0)),"※这个账户不在【基础资料】的账户档案里",IF($B3964="","※没填日期，这一笔不会进任何月份的报表",IF(AND($F3964&lt;&gt;"",$G3964&lt;&gt;""),"※收入和支出不能同时填",IF(AND(N($F3964)=0,N($G3964)=0),"※收入和支出都没填",IF(OR(N($F3964)&lt;0,N($G3964)&lt;0),"※金额不能填负数，方向反了就换一列填",IF($D3964="","※没填收支类别，分类报表会漏掉这一笔",IF(ISNA(MATCH($D3964,类别表,0)),"※收支类别不在【基础资料】的清单里",IF(AND($L3964="内部转账",$M3964=""),"△内部转账要在「对方账户」写上另一头",IF(AND($L3964="内部转账",$M3964=$C3964),"※对方账户跟本账户是同一个",IF(AND($L3964&lt;&gt;"内部转账",$M3964&lt;&gt;""),"△填了对方账户，但类别不是内部转账",IF($H3964&lt;0,"△这一笔之后该账户余额成负数了，核一下",""))))))))))))</f>
        <v/>
      </c>
    </row>
    <row r="3965">
      <c r="A3965" s="17">
        <f>IF($C3965="","",COUNTA($C$5:$C3965))</f>
        <v/>
      </c>
      <c r="B3965" s="20" t="n"/>
      <c r="C3965" s="18" t="n"/>
      <c r="D3965" s="18" t="n"/>
      <c r="E3965" s="26" t="n"/>
      <c r="F3965" s="19" t="n"/>
      <c r="G3965" s="19" t="n"/>
      <c r="H3965" s="27">
        <f>IF($C3965="","",ROUND(SUMIF(账户表,$C3965,账户期初)+SUMIFS($F$5:F3965,$C$5:C3965,$C3965)-SUMIFS($G$5:G3965,$C$5:C3965,$C3965),2))</f>
        <v/>
      </c>
      <c r="I3965" s="18" t="n"/>
      <c r="J3965" s="18" t="n"/>
      <c r="K3965" s="28">
        <f>IF($B3965="","",--TEXT($B3965,"yyyymm"))</f>
        <v/>
      </c>
      <c r="L3965" s="29">
        <f>IF($D3965="","",IFERROR(INDEX(类别属性,MATCH($D3965,类别表,0)),""))</f>
        <v/>
      </c>
      <c r="M3965" s="18" t="n"/>
      <c r="N3965" s="18" t="n"/>
      <c r="O3965" s="26" t="n"/>
      <c r="P3965" s="21">
        <f>IF($C3965="","",IF(ISNA(MATCH($C3965,账户表,0)),"※这个账户不在【基础资料】的账户档案里",IF($B3965="","※没填日期，这一笔不会进任何月份的报表",IF(AND($F3965&lt;&gt;"",$G3965&lt;&gt;""),"※收入和支出不能同时填",IF(AND(N($F3965)=0,N($G3965)=0),"※收入和支出都没填",IF(OR(N($F3965)&lt;0,N($G3965)&lt;0),"※金额不能填负数，方向反了就换一列填",IF($D3965="","※没填收支类别，分类报表会漏掉这一笔",IF(ISNA(MATCH($D3965,类别表,0)),"※收支类别不在【基础资料】的清单里",IF(AND($L3965="内部转账",$M3965=""),"△内部转账要在「对方账户」写上另一头",IF(AND($L3965="内部转账",$M3965=$C3965),"※对方账户跟本账户是同一个",IF(AND($L3965&lt;&gt;"内部转账",$M3965&lt;&gt;""),"△填了对方账户，但类别不是内部转账",IF($H3965&lt;0,"△这一笔之后该账户余额成负数了，核一下",""))))))))))))</f>
        <v/>
      </c>
    </row>
    <row r="3966">
      <c r="A3966" s="17">
        <f>IF($C3966="","",COUNTA($C$5:$C3966))</f>
        <v/>
      </c>
      <c r="B3966" s="20" t="n"/>
      <c r="C3966" s="18" t="n"/>
      <c r="D3966" s="18" t="n"/>
      <c r="E3966" s="26" t="n"/>
      <c r="F3966" s="19" t="n"/>
      <c r="G3966" s="19" t="n"/>
      <c r="H3966" s="27">
        <f>IF($C3966="","",ROUND(SUMIF(账户表,$C3966,账户期初)+SUMIFS($F$5:F3966,$C$5:C3966,$C3966)-SUMIFS($G$5:G3966,$C$5:C3966,$C3966),2))</f>
        <v/>
      </c>
      <c r="I3966" s="18" t="n"/>
      <c r="J3966" s="18" t="n"/>
      <c r="K3966" s="28">
        <f>IF($B3966="","",--TEXT($B3966,"yyyymm"))</f>
        <v/>
      </c>
      <c r="L3966" s="29">
        <f>IF($D3966="","",IFERROR(INDEX(类别属性,MATCH($D3966,类别表,0)),""))</f>
        <v/>
      </c>
      <c r="M3966" s="18" t="n"/>
      <c r="N3966" s="18" t="n"/>
      <c r="O3966" s="26" t="n"/>
      <c r="P3966" s="21">
        <f>IF($C3966="","",IF(ISNA(MATCH($C3966,账户表,0)),"※这个账户不在【基础资料】的账户档案里",IF($B3966="","※没填日期，这一笔不会进任何月份的报表",IF(AND($F3966&lt;&gt;"",$G3966&lt;&gt;""),"※收入和支出不能同时填",IF(AND(N($F3966)=0,N($G3966)=0),"※收入和支出都没填",IF(OR(N($F3966)&lt;0,N($G3966)&lt;0),"※金额不能填负数，方向反了就换一列填",IF($D3966="","※没填收支类别，分类报表会漏掉这一笔",IF(ISNA(MATCH($D3966,类别表,0)),"※收支类别不在【基础资料】的清单里",IF(AND($L3966="内部转账",$M3966=""),"△内部转账要在「对方账户」写上另一头",IF(AND($L3966="内部转账",$M3966=$C3966),"※对方账户跟本账户是同一个",IF(AND($L3966&lt;&gt;"内部转账",$M3966&lt;&gt;""),"△填了对方账户，但类别不是内部转账",IF($H3966&lt;0,"△这一笔之后该账户余额成负数了，核一下",""))))))))))))</f>
        <v/>
      </c>
    </row>
    <row r="3967">
      <c r="A3967" s="17">
        <f>IF($C3967="","",COUNTA($C$5:$C3967))</f>
        <v/>
      </c>
      <c r="B3967" s="20" t="n"/>
      <c r="C3967" s="18" t="n"/>
      <c r="D3967" s="18" t="n"/>
      <c r="E3967" s="26" t="n"/>
      <c r="F3967" s="19" t="n"/>
      <c r="G3967" s="19" t="n"/>
      <c r="H3967" s="27">
        <f>IF($C3967="","",ROUND(SUMIF(账户表,$C3967,账户期初)+SUMIFS($F$5:F3967,$C$5:C3967,$C3967)-SUMIFS($G$5:G3967,$C$5:C3967,$C3967),2))</f>
        <v/>
      </c>
      <c r="I3967" s="18" t="n"/>
      <c r="J3967" s="18" t="n"/>
      <c r="K3967" s="28">
        <f>IF($B3967="","",--TEXT($B3967,"yyyymm"))</f>
        <v/>
      </c>
      <c r="L3967" s="29">
        <f>IF($D3967="","",IFERROR(INDEX(类别属性,MATCH($D3967,类别表,0)),""))</f>
        <v/>
      </c>
      <c r="M3967" s="18" t="n"/>
      <c r="N3967" s="18" t="n"/>
      <c r="O3967" s="26" t="n"/>
      <c r="P3967" s="21">
        <f>IF($C3967="","",IF(ISNA(MATCH($C3967,账户表,0)),"※这个账户不在【基础资料】的账户档案里",IF($B3967="","※没填日期，这一笔不会进任何月份的报表",IF(AND($F3967&lt;&gt;"",$G3967&lt;&gt;""),"※收入和支出不能同时填",IF(AND(N($F3967)=0,N($G3967)=0),"※收入和支出都没填",IF(OR(N($F3967)&lt;0,N($G3967)&lt;0),"※金额不能填负数，方向反了就换一列填",IF($D3967="","※没填收支类别，分类报表会漏掉这一笔",IF(ISNA(MATCH($D3967,类别表,0)),"※收支类别不在【基础资料】的清单里",IF(AND($L3967="内部转账",$M3967=""),"△内部转账要在「对方账户」写上另一头",IF(AND($L3967="内部转账",$M3967=$C3967),"※对方账户跟本账户是同一个",IF(AND($L3967&lt;&gt;"内部转账",$M3967&lt;&gt;""),"△填了对方账户，但类别不是内部转账",IF($H3967&lt;0,"△这一笔之后该账户余额成负数了，核一下",""))))))))))))</f>
        <v/>
      </c>
    </row>
    <row r="3968">
      <c r="A3968" s="17">
        <f>IF($C3968="","",COUNTA($C$5:$C3968))</f>
        <v/>
      </c>
      <c r="B3968" s="20" t="n"/>
      <c r="C3968" s="18" t="n"/>
      <c r="D3968" s="18" t="n"/>
      <c r="E3968" s="26" t="n"/>
      <c r="F3968" s="19" t="n"/>
      <c r="G3968" s="19" t="n"/>
      <c r="H3968" s="27">
        <f>IF($C3968="","",ROUND(SUMIF(账户表,$C3968,账户期初)+SUMIFS($F$5:F3968,$C$5:C3968,$C3968)-SUMIFS($G$5:G3968,$C$5:C3968,$C3968),2))</f>
        <v/>
      </c>
      <c r="I3968" s="18" t="n"/>
      <c r="J3968" s="18" t="n"/>
      <c r="K3968" s="28">
        <f>IF($B3968="","",--TEXT($B3968,"yyyymm"))</f>
        <v/>
      </c>
      <c r="L3968" s="29">
        <f>IF($D3968="","",IFERROR(INDEX(类别属性,MATCH($D3968,类别表,0)),""))</f>
        <v/>
      </c>
      <c r="M3968" s="18" t="n"/>
      <c r="N3968" s="18" t="n"/>
      <c r="O3968" s="26" t="n"/>
      <c r="P3968" s="21">
        <f>IF($C3968="","",IF(ISNA(MATCH($C3968,账户表,0)),"※这个账户不在【基础资料】的账户档案里",IF($B3968="","※没填日期，这一笔不会进任何月份的报表",IF(AND($F3968&lt;&gt;"",$G3968&lt;&gt;""),"※收入和支出不能同时填",IF(AND(N($F3968)=0,N($G3968)=0),"※收入和支出都没填",IF(OR(N($F3968)&lt;0,N($G3968)&lt;0),"※金额不能填负数，方向反了就换一列填",IF($D3968="","※没填收支类别，分类报表会漏掉这一笔",IF(ISNA(MATCH($D3968,类别表,0)),"※收支类别不在【基础资料】的清单里",IF(AND($L3968="内部转账",$M3968=""),"△内部转账要在「对方账户」写上另一头",IF(AND($L3968="内部转账",$M3968=$C3968),"※对方账户跟本账户是同一个",IF(AND($L3968&lt;&gt;"内部转账",$M3968&lt;&gt;""),"△填了对方账户，但类别不是内部转账",IF($H3968&lt;0,"△这一笔之后该账户余额成负数了，核一下",""))))))))))))</f>
        <v/>
      </c>
    </row>
    <row r="3969">
      <c r="A3969" s="17">
        <f>IF($C3969="","",COUNTA($C$5:$C3969))</f>
        <v/>
      </c>
      <c r="B3969" s="20" t="n"/>
      <c r="C3969" s="18" t="n"/>
      <c r="D3969" s="18" t="n"/>
      <c r="E3969" s="26" t="n"/>
      <c r="F3969" s="19" t="n"/>
      <c r="G3969" s="19" t="n"/>
      <c r="H3969" s="27">
        <f>IF($C3969="","",ROUND(SUMIF(账户表,$C3969,账户期初)+SUMIFS($F$5:F3969,$C$5:C3969,$C3969)-SUMIFS($G$5:G3969,$C$5:C3969,$C3969),2))</f>
        <v/>
      </c>
      <c r="I3969" s="18" t="n"/>
      <c r="J3969" s="18" t="n"/>
      <c r="K3969" s="28">
        <f>IF($B3969="","",--TEXT($B3969,"yyyymm"))</f>
        <v/>
      </c>
      <c r="L3969" s="29">
        <f>IF($D3969="","",IFERROR(INDEX(类别属性,MATCH($D3969,类别表,0)),""))</f>
        <v/>
      </c>
      <c r="M3969" s="18" t="n"/>
      <c r="N3969" s="18" t="n"/>
      <c r="O3969" s="26" t="n"/>
      <c r="P3969" s="21">
        <f>IF($C3969="","",IF(ISNA(MATCH($C3969,账户表,0)),"※这个账户不在【基础资料】的账户档案里",IF($B3969="","※没填日期，这一笔不会进任何月份的报表",IF(AND($F3969&lt;&gt;"",$G3969&lt;&gt;""),"※收入和支出不能同时填",IF(AND(N($F3969)=0,N($G3969)=0),"※收入和支出都没填",IF(OR(N($F3969)&lt;0,N($G3969)&lt;0),"※金额不能填负数，方向反了就换一列填",IF($D3969="","※没填收支类别，分类报表会漏掉这一笔",IF(ISNA(MATCH($D3969,类别表,0)),"※收支类别不在【基础资料】的清单里",IF(AND($L3969="内部转账",$M3969=""),"△内部转账要在「对方账户」写上另一头",IF(AND($L3969="内部转账",$M3969=$C3969),"※对方账户跟本账户是同一个",IF(AND($L3969&lt;&gt;"内部转账",$M3969&lt;&gt;""),"△填了对方账户，但类别不是内部转账",IF($H3969&lt;0,"△这一笔之后该账户余额成负数了，核一下",""))))))))))))</f>
        <v/>
      </c>
    </row>
    <row r="3970">
      <c r="A3970" s="17">
        <f>IF($C3970="","",COUNTA($C$5:$C3970))</f>
        <v/>
      </c>
      <c r="B3970" s="20" t="n"/>
      <c r="C3970" s="18" t="n"/>
      <c r="D3970" s="18" t="n"/>
      <c r="E3970" s="26" t="n"/>
      <c r="F3970" s="19" t="n"/>
      <c r="G3970" s="19" t="n"/>
      <c r="H3970" s="27">
        <f>IF($C3970="","",ROUND(SUMIF(账户表,$C3970,账户期初)+SUMIFS($F$5:F3970,$C$5:C3970,$C3970)-SUMIFS($G$5:G3970,$C$5:C3970,$C3970),2))</f>
        <v/>
      </c>
      <c r="I3970" s="18" t="n"/>
      <c r="J3970" s="18" t="n"/>
      <c r="K3970" s="28">
        <f>IF($B3970="","",--TEXT($B3970,"yyyymm"))</f>
        <v/>
      </c>
      <c r="L3970" s="29">
        <f>IF($D3970="","",IFERROR(INDEX(类别属性,MATCH($D3970,类别表,0)),""))</f>
        <v/>
      </c>
      <c r="M3970" s="18" t="n"/>
      <c r="N3970" s="18" t="n"/>
      <c r="O3970" s="26" t="n"/>
      <c r="P3970" s="21">
        <f>IF($C3970="","",IF(ISNA(MATCH($C3970,账户表,0)),"※这个账户不在【基础资料】的账户档案里",IF($B3970="","※没填日期，这一笔不会进任何月份的报表",IF(AND($F3970&lt;&gt;"",$G3970&lt;&gt;""),"※收入和支出不能同时填",IF(AND(N($F3970)=0,N($G3970)=0),"※收入和支出都没填",IF(OR(N($F3970)&lt;0,N($G3970)&lt;0),"※金额不能填负数，方向反了就换一列填",IF($D3970="","※没填收支类别，分类报表会漏掉这一笔",IF(ISNA(MATCH($D3970,类别表,0)),"※收支类别不在【基础资料】的清单里",IF(AND($L3970="内部转账",$M3970=""),"△内部转账要在「对方账户」写上另一头",IF(AND($L3970="内部转账",$M3970=$C3970),"※对方账户跟本账户是同一个",IF(AND($L3970&lt;&gt;"内部转账",$M3970&lt;&gt;""),"△填了对方账户，但类别不是内部转账",IF($H3970&lt;0,"△这一笔之后该账户余额成负数了，核一下",""))))))))))))</f>
        <v/>
      </c>
    </row>
    <row r="3971">
      <c r="A3971" s="17">
        <f>IF($C3971="","",COUNTA($C$5:$C3971))</f>
        <v/>
      </c>
      <c r="B3971" s="20" t="n"/>
      <c r="C3971" s="18" t="n"/>
      <c r="D3971" s="18" t="n"/>
      <c r="E3971" s="26" t="n"/>
      <c r="F3971" s="19" t="n"/>
      <c r="G3971" s="19" t="n"/>
      <c r="H3971" s="27">
        <f>IF($C3971="","",ROUND(SUMIF(账户表,$C3971,账户期初)+SUMIFS($F$5:F3971,$C$5:C3971,$C3971)-SUMIFS($G$5:G3971,$C$5:C3971,$C3971),2))</f>
        <v/>
      </c>
      <c r="I3971" s="18" t="n"/>
      <c r="J3971" s="18" t="n"/>
      <c r="K3971" s="28">
        <f>IF($B3971="","",--TEXT($B3971,"yyyymm"))</f>
        <v/>
      </c>
      <c r="L3971" s="29">
        <f>IF($D3971="","",IFERROR(INDEX(类别属性,MATCH($D3971,类别表,0)),""))</f>
        <v/>
      </c>
      <c r="M3971" s="18" t="n"/>
      <c r="N3971" s="18" t="n"/>
      <c r="O3971" s="26" t="n"/>
      <c r="P3971" s="21">
        <f>IF($C3971="","",IF(ISNA(MATCH($C3971,账户表,0)),"※这个账户不在【基础资料】的账户档案里",IF($B3971="","※没填日期，这一笔不会进任何月份的报表",IF(AND($F3971&lt;&gt;"",$G3971&lt;&gt;""),"※收入和支出不能同时填",IF(AND(N($F3971)=0,N($G3971)=0),"※收入和支出都没填",IF(OR(N($F3971)&lt;0,N($G3971)&lt;0),"※金额不能填负数，方向反了就换一列填",IF($D3971="","※没填收支类别，分类报表会漏掉这一笔",IF(ISNA(MATCH($D3971,类别表,0)),"※收支类别不在【基础资料】的清单里",IF(AND($L3971="内部转账",$M3971=""),"△内部转账要在「对方账户」写上另一头",IF(AND($L3971="内部转账",$M3971=$C3971),"※对方账户跟本账户是同一个",IF(AND($L3971&lt;&gt;"内部转账",$M3971&lt;&gt;""),"△填了对方账户，但类别不是内部转账",IF($H3971&lt;0,"△这一笔之后该账户余额成负数了，核一下",""))))))))))))</f>
        <v/>
      </c>
    </row>
    <row r="3972">
      <c r="A3972" s="17">
        <f>IF($C3972="","",COUNTA($C$5:$C3972))</f>
        <v/>
      </c>
      <c r="B3972" s="20" t="n"/>
      <c r="C3972" s="18" t="n"/>
      <c r="D3972" s="18" t="n"/>
      <c r="E3972" s="26" t="n"/>
      <c r="F3972" s="19" t="n"/>
      <c r="G3972" s="19" t="n"/>
      <c r="H3972" s="27">
        <f>IF($C3972="","",ROUND(SUMIF(账户表,$C3972,账户期初)+SUMIFS($F$5:F3972,$C$5:C3972,$C3972)-SUMIFS($G$5:G3972,$C$5:C3972,$C3972),2))</f>
        <v/>
      </c>
      <c r="I3972" s="18" t="n"/>
      <c r="J3972" s="18" t="n"/>
      <c r="K3972" s="28">
        <f>IF($B3972="","",--TEXT($B3972,"yyyymm"))</f>
        <v/>
      </c>
      <c r="L3972" s="29">
        <f>IF($D3972="","",IFERROR(INDEX(类别属性,MATCH($D3972,类别表,0)),""))</f>
        <v/>
      </c>
      <c r="M3972" s="18" t="n"/>
      <c r="N3972" s="18" t="n"/>
      <c r="O3972" s="26" t="n"/>
      <c r="P3972" s="21">
        <f>IF($C3972="","",IF(ISNA(MATCH($C3972,账户表,0)),"※这个账户不在【基础资料】的账户档案里",IF($B3972="","※没填日期，这一笔不会进任何月份的报表",IF(AND($F3972&lt;&gt;"",$G3972&lt;&gt;""),"※收入和支出不能同时填",IF(AND(N($F3972)=0,N($G3972)=0),"※收入和支出都没填",IF(OR(N($F3972)&lt;0,N($G3972)&lt;0),"※金额不能填负数，方向反了就换一列填",IF($D3972="","※没填收支类别，分类报表会漏掉这一笔",IF(ISNA(MATCH($D3972,类别表,0)),"※收支类别不在【基础资料】的清单里",IF(AND($L3972="内部转账",$M3972=""),"△内部转账要在「对方账户」写上另一头",IF(AND($L3972="内部转账",$M3972=$C3972),"※对方账户跟本账户是同一个",IF(AND($L3972&lt;&gt;"内部转账",$M3972&lt;&gt;""),"△填了对方账户，但类别不是内部转账",IF($H3972&lt;0,"△这一笔之后该账户余额成负数了，核一下",""))))))))))))</f>
        <v/>
      </c>
    </row>
    <row r="3973">
      <c r="A3973" s="17">
        <f>IF($C3973="","",COUNTA($C$5:$C3973))</f>
        <v/>
      </c>
      <c r="B3973" s="20" t="n"/>
      <c r="C3973" s="18" t="n"/>
      <c r="D3973" s="18" t="n"/>
      <c r="E3973" s="26" t="n"/>
      <c r="F3973" s="19" t="n"/>
      <c r="G3973" s="19" t="n"/>
      <c r="H3973" s="27">
        <f>IF($C3973="","",ROUND(SUMIF(账户表,$C3973,账户期初)+SUMIFS($F$5:F3973,$C$5:C3973,$C3973)-SUMIFS($G$5:G3973,$C$5:C3973,$C3973),2))</f>
        <v/>
      </c>
      <c r="I3973" s="18" t="n"/>
      <c r="J3973" s="18" t="n"/>
      <c r="K3973" s="28">
        <f>IF($B3973="","",--TEXT($B3973,"yyyymm"))</f>
        <v/>
      </c>
      <c r="L3973" s="29">
        <f>IF($D3973="","",IFERROR(INDEX(类别属性,MATCH($D3973,类别表,0)),""))</f>
        <v/>
      </c>
      <c r="M3973" s="18" t="n"/>
      <c r="N3973" s="18" t="n"/>
      <c r="O3973" s="26" t="n"/>
      <c r="P3973" s="21">
        <f>IF($C3973="","",IF(ISNA(MATCH($C3973,账户表,0)),"※这个账户不在【基础资料】的账户档案里",IF($B3973="","※没填日期，这一笔不会进任何月份的报表",IF(AND($F3973&lt;&gt;"",$G3973&lt;&gt;""),"※收入和支出不能同时填",IF(AND(N($F3973)=0,N($G3973)=0),"※收入和支出都没填",IF(OR(N($F3973)&lt;0,N($G3973)&lt;0),"※金额不能填负数，方向反了就换一列填",IF($D3973="","※没填收支类别，分类报表会漏掉这一笔",IF(ISNA(MATCH($D3973,类别表,0)),"※收支类别不在【基础资料】的清单里",IF(AND($L3973="内部转账",$M3973=""),"△内部转账要在「对方账户」写上另一头",IF(AND($L3973="内部转账",$M3973=$C3973),"※对方账户跟本账户是同一个",IF(AND($L3973&lt;&gt;"内部转账",$M3973&lt;&gt;""),"△填了对方账户，但类别不是内部转账",IF($H3973&lt;0,"△这一笔之后该账户余额成负数了，核一下",""))))))))))))</f>
        <v/>
      </c>
    </row>
    <row r="3974">
      <c r="A3974" s="17">
        <f>IF($C3974="","",COUNTA($C$5:$C3974))</f>
        <v/>
      </c>
      <c r="B3974" s="20" t="n"/>
      <c r="C3974" s="18" t="n"/>
      <c r="D3974" s="18" t="n"/>
      <c r="E3974" s="26" t="n"/>
      <c r="F3974" s="19" t="n"/>
      <c r="G3974" s="19" t="n"/>
      <c r="H3974" s="27">
        <f>IF($C3974="","",ROUND(SUMIF(账户表,$C3974,账户期初)+SUMIFS($F$5:F3974,$C$5:C3974,$C3974)-SUMIFS($G$5:G3974,$C$5:C3974,$C3974),2))</f>
        <v/>
      </c>
      <c r="I3974" s="18" t="n"/>
      <c r="J3974" s="18" t="n"/>
      <c r="K3974" s="28">
        <f>IF($B3974="","",--TEXT($B3974,"yyyymm"))</f>
        <v/>
      </c>
      <c r="L3974" s="29">
        <f>IF($D3974="","",IFERROR(INDEX(类别属性,MATCH($D3974,类别表,0)),""))</f>
        <v/>
      </c>
      <c r="M3974" s="18" t="n"/>
      <c r="N3974" s="18" t="n"/>
      <c r="O3974" s="26" t="n"/>
      <c r="P3974" s="21">
        <f>IF($C3974="","",IF(ISNA(MATCH($C3974,账户表,0)),"※这个账户不在【基础资料】的账户档案里",IF($B3974="","※没填日期，这一笔不会进任何月份的报表",IF(AND($F3974&lt;&gt;"",$G3974&lt;&gt;""),"※收入和支出不能同时填",IF(AND(N($F3974)=0,N($G3974)=0),"※收入和支出都没填",IF(OR(N($F3974)&lt;0,N($G3974)&lt;0),"※金额不能填负数，方向反了就换一列填",IF($D3974="","※没填收支类别，分类报表会漏掉这一笔",IF(ISNA(MATCH($D3974,类别表,0)),"※收支类别不在【基础资料】的清单里",IF(AND($L3974="内部转账",$M3974=""),"△内部转账要在「对方账户」写上另一头",IF(AND($L3974="内部转账",$M3974=$C3974),"※对方账户跟本账户是同一个",IF(AND($L3974&lt;&gt;"内部转账",$M3974&lt;&gt;""),"△填了对方账户，但类别不是内部转账",IF($H3974&lt;0,"△这一笔之后该账户余额成负数了，核一下",""))))))))))))</f>
        <v/>
      </c>
    </row>
    <row r="3975">
      <c r="A3975" s="17">
        <f>IF($C3975="","",COUNTA($C$5:$C3975))</f>
        <v/>
      </c>
      <c r="B3975" s="20" t="n"/>
      <c r="C3975" s="18" t="n"/>
      <c r="D3975" s="18" t="n"/>
      <c r="E3975" s="26" t="n"/>
      <c r="F3975" s="19" t="n"/>
      <c r="G3975" s="19" t="n"/>
      <c r="H3975" s="27">
        <f>IF($C3975="","",ROUND(SUMIF(账户表,$C3975,账户期初)+SUMIFS($F$5:F3975,$C$5:C3975,$C3975)-SUMIFS($G$5:G3975,$C$5:C3975,$C3975),2))</f>
        <v/>
      </c>
      <c r="I3975" s="18" t="n"/>
      <c r="J3975" s="18" t="n"/>
      <c r="K3975" s="28">
        <f>IF($B3975="","",--TEXT($B3975,"yyyymm"))</f>
        <v/>
      </c>
      <c r="L3975" s="29">
        <f>IF($D3975="","",IFERROR(INDEX(类别属性,MATCH($D3975,类别表,0)),""))</f>
        <v/>
      </c>
      <c r="M3975" s="18" t="n"/>
      <c r="N3975" s="18" t="n"/>
      <c r="O3975" s="26" t="n"/>
      <c r="P3975" s="21">
        <f>IF($C3975="","",IF(ISNA(MATCH($C3975,账户表,0)),"※这个账户不在【基础资料】的账户档案里",IF($B3975="","※没填日期，这一笔不会进任何月份的报表",IF(AND($F3975&lt;&gt;"",$G3975&lt;&gt;""),"※收入和支出不能同时填",IF(AND(N($F3975)=0,N($G3975)=0),"※收入和支出都没填",IF(OR(N($F3975)&lt;0,N($G3975)&lt;0),"※金额不能填负数，方向反了就换一列填",IF($D3975="","※没填收支类别，分类报表会漏掉这一笔",IF(ISNA(MATCH($D3975,类别表,0)),"※收支类别不在【基础资料】的清单里",IF(AND($L3975="内部转账",$M3975=""),"△内部转账要在「对方账户」写上另一头",IF(AND($L3975="内部转账",$M3975=$C3975),"※对方账户跟本账户是同一个",IF(AND($L3975&lt;&gt;"内部转账",$M3975&lt;&gt;""),"△填了对方账户，但类别不是内部转账",IF($H3975&lt;0,"△这一笔之后该账户余额成负数了，核一下",""))))))))))))</f>
        <v/>
      </c>
    </row>
    <row r="3976">
      <c r="A3976" s="17">
        <f>IF($C3976="","",COUNTA($C$5:$C3976))</f>
        <v/>
      </c>
      <c r="B3976" s="20" t="n"/>
      <c r="C3976" s="18" t="n"/>
      <c r="D3976" s="18" t="n"/>
      <c r="E3976" s="26" t="n"/>
      <c r="F3976" s="19" t="n"/>
      <c r="G3976" s="19" t="n"/>
      <c r="H3976" s="27">
        <f>IF($C3976="","",ROUND(SUMIF(账户表,$C3976,账户期初)+SUMIFS($F$5:F3976,$C$5:C3976,$C3976)-SUMIFS($G$5:G3976,$C$5:C3976,$C3976),2))</f>
        <v/>
      </c>
      <c r="I3976" s="18" t="n"/>
      <c r="J3976" s="18" t="n"/>
      <c r="K3976" s="28">
        <f>IF($B3976="","",--TEXT($B3976,"yyyymm"))</f>
        <v/>
      </c>
      <c r="L3976" s="29">
        <f>IF($D3976="","",IFERROR(INDEX(类别属性,MATCH($D3976,类别表,0)),""))</f>
        <v/>
      </c>
      <c r="M3976" s="18" t="n"/>
      <c r="N3976" s="18" t="n"/>
      <c r="O3976" s="26" t="n"/>
      <c r="P3976" s="21">
        <f>IF($C3976="","",IF(ISNA(MATCH($C3976,账户表,0)),"※这个账户不在【基础资料】的账户档案里",IF($B3976="","※没填日期，这一笔不会进任何月份的报表",IF(AND($F3976&lt;&gt;"",$G3976&lt;&gt;""),"※收入和支出不能同时填",IF(AND(N($F3976)=0,N($G3976)=0),"※收入和支出都没填",IF(OR(N($F3976)&lt;0,N($G3976)&lt;0),"※金额不能填负数，方向反了就换一列填",IF($D3976="","※没填收支类别，分类报表会漏掉这一笔",IF(ISNA(MATCH($D3976,类别表,0)),"※收支类别不在【基础资料】的清单里",IF(AND($L3976="内部转账",$M3976=""),"△内部转账要在「对方账户」写上另一头",IF(AND($L3976="内部转账",$M3976=$C3976),"※对方账户跟本账户是同一个",IF(AND($L3976&lt;&gt;"内部转账",$M3976&lt;&gt;""),"△填了对方账户，但类别不是内部转账",IF($H3976&lt;0,"△这一笔之后该账户余额成负数了，核一下",""))))))))))))</f>
        <v/>
      </c>
    </row>
    <row r="3977">
      <c r="A3977" s="17">
        <f>IF($C3977="","",COUNTA($C$5:$C3977))</f>
        <v/>
      </c>
      <c r="B3977" s="20" t="n"/>
      <c r="C3977" s="18" t="n"/>
      <c r="D3977" s="18" t="n"/>
      <c r="E3977" s="26" t="n"/>
      <c r="F3977" s="19" t="n"/>
      <c r="G3977" s="19" t="n"/>
      <c r="H3977" s="27">
        <f>IF($C3977="","",ROUND(SUMIF(账户表,$C3977,账户期初)+SUMIFS($F$5:F3977,$C$5:C3977,$C3977)-SUMIFS($G$5:G3977,$C$5:C3977,$C3977),2))</f>
        <v/>
      </c>
      <c r="I3977" s="18" t="n"/>
      <c r="J3977" s="18" t="n"/>
      <c r="K3977" s="28">
        <f>IF($B3977="","",--TEXT($B3977,"yyyymm"))</f>
        <v/>
      </c>
      <c r="L3977" s="29">
        <f>IF($D3977="","",IFERROR(INDEX(类别属性,MATCH($D3977,类别表,0)),""))</f>
        <v/>
      </c>
      <c r="M3977" s="18" t="n"/>
      <c r="N3977" s="18" t="n"/>
      <c r="O3977" s="26" t="n"/>
      <c r="P3977" s="21">
        <f>IF($C3977="","",IF(ISNA(MATCH($C3977,账户表,0)),"※这个账户不在【基础资料】的账户档案里",IF($B3977="","※没填日期，这一笔不会进任何月份的报表",IF(AND($F3977&lt;&gt;"",$G3977&lt;&gt;""),"※收入和支出不能同时填",IF(AND(N($F3977)=0,N($G3977)=0),"※收入和支出都没填",IF(OR(N($F3977)&lt;0,N($G3977)&lt;0),"※金额不能填负数，方向反了就换一列填",IF($D3977="","※没填收支类别，分类报表会漏掉这一笔",IF(ISNA(MATCH($D3977,类别表,0)),"※收支类别不在【基础资料】的清单里",IF(AND($L3977="内部转账",$M3977=""),"△内部转账要在「对方账户」写上另一头",IF(AND($L3977="内部转账",$M3977=$C3977),"※对方账户跟本账户是同一个",IF(AND($L3977&lt;&gt;"内部转账",$M3977&lt;&gt;""),"△填了对方账户，但类别不是内部转账",IF($H3977&lt;0,"△这一笔之后该账户余额成负数了，核一下",""))))))))))))</f>
        <v/>
      </c>
    </row>
    <row r="3978">
      <c r="A3978" s="17">
        <f>IF($C3978="","",COUNTA($C$5:$C3978))</f>
        <v/>
      </c>
      <c r="B3978" s="20" t="n"/>
      <c r="C3978" s="18" t="n"/>
      <c r="D3978" s="18" t="n"/>
      <c r="E3978" s="26" t="n"/>
      <c r="F3978" s="19" t="n"/>
      <c r="G3978" s="19" t="n"/>
      <c r="H3978" s="27">
        <f>IF($C3978="","",ROUND(SUMIF(账户表,$C3978,账户期初)+SUMIFS($F$5:F3978,$C$5:C3978,$C3978)-SUMIFS($G$5:G3978,$C$5:C3978,$C3978),2))</f>
        <v/>
      </c>
      <c r="I3978" s="18" t="n"/>
      <c r="J3978" s="18" t="n"/>
      <c r="K3978" s="28">
        <f>IF($B3978="","",--TEXT($B3978,"yyyymm"))</f>
        <v/>
      </c>
      <c r="L3978" s="29">
        <f>IF($D3978="","",IFERROR(INDEX(类别属性,MATCH($D3978,类别表,0)),""))</f>
        <v/>
      </c>
      <c r="M3978" s="18" t="n"/>
      <c r="N3978" s="18" t="n"/>
      <c r="O3978" s="26" t="n"/>
      <c r="P3978" s="21">
        <f>IF($C3978="","",IF(ISNA(MATCH($C3978,账户表,0)),"※这个账户不在【基础资料】的账户档案里",IF($B3978="","※没填日期，这一笔不会进任何月份的报表",IF(AND($F3978&lt;&gt;"",$G3978&lt;&gt;""),"※收入和支出不能同时填",IF(AND(N($F3978)=0,N($G3978)=0),"※收入和支出都没填",IF(OR(N($F3978)&lt;0,N($G3978)&lt;0),"※金额不能填负数，方向反了就换一列填",IF($D3978="","※没填收支类别，分类报表会漏掉这一笔",IF(ISNA(MATCH($D3978,类别表,0)),"※收支类别不在【基础资料】的清单里",IF(AND($L3978="内部转账",$M3978=""),"△内部转账要在「对方账户」写上另一头",IF(AND($L3978="内部转账",$M3978=$C3978),"※对方账户跟本账户是同一个",IF(AND($L3978&lt;&gt;"内部转账",$M3978&lt;&gt;""),"△填了对方账户，但类别不是内部转账",IF($H3978&lt;0,"△这一笔之后该账户余额成负数了，核一下",""))))))))))))</f>
        <v/>
      </c>
    </row>
    <row r="3979">
      <c r="A3979" s="17">
        <f>IF($C3979="","",COUNTA($C$5:$C3979))</f>
        <v/>
      </c>
      <c r="B3979" s="20" t="n"/>
      <c r="C3979" s="18" t="n"/>
      <c r="D3979" s="18" t="n"/>
      <c r="E3979" s="26" t="n"/>
      <c r="F3979" s="19" t="n"/>
      <c r="G3979" s="19" t="n"/>
      <c r="H3979" s="27">
        <f>IF($C3979="","",ROUND(SUMIF(账户表,$C3979,账户期初)+SUMIFS($F$5:F3979,$C$5:C3979,$C3979)-SUMIFS($G$5:G3979,$C$5:C3979,$C3979),2))</f>
        <v/>
      </c>
      <c r="I3979" s="18" t="n"/>
      <c r="J3979" s="18" t="n"/>
      <c r="K3979" s="28">
        <f>IF($B3979="","",--TEXT($B3979,"yyyymm"))</f>
        <v/>
      </c>
      <c r="L3979" s="29">
        <f>IF($D3979="","",IFERROR(INDEX(类别属性,MATCH($D3979,类别表,0)),""))</f>
        <v/>
      </c>
      <c r="M3979" s="18" t="n"/>
      <c r="N3979" s="18" t="n"/>
      <c r="O3979" s="26" t="n"/>
      <c r="P3979" s="21">
        <f>IF($C3979="","",IF(ISNA(MATCH($C3979,账户表,0)),"※这个账户不在【基础资料】的账户档案里",IF($B3979="","※没填日期，这一笔不会进任何月份的报表",IF(AND($F3979&lt;&gt;"",$G3979&lt;&gt;""),"※收入和支出不能同时填",IF(AND(N($F3979)=0,N($G3979)=0),"※收入和支出都没填",IF(OR(N($F3979)&lt;0,N($G3979)&lt;0),"※金额不能填负数，方向反了就换一列填",IF($D3979="","※没填收支类别，分类报表会漏掉这一笔",IF(ISNA(MATCH($D3979,类别表,0)),"※收支类别不在【基础资料】的清单里",IF(AND($L3979="内部转账",$M3979=""),"△内部转账要在「对方账户」写上另一头",IF(AND($L3979="内部转账",$M3979=$C3979),"※对方账户跟本账户是同一个",IF(AND($L3979&lt;&gt;"内部转账",$M3979&lt;&gt;""),"△填了对方账户，但类别不是内部转账",IF($H3979&lt;0,"△这一笔之后该账户余额成负数了，核一下",""))))))))))))</f>
        <v/>
      </c>
    </row>
    <row r="3980">
      <c r="A3980" s="17">
        <f>IF($C3980="","",COUNTA($C$5:$C3980))</f>
        <v/>
      </c>
      <c r="B3980" s="20" t="n"/>
      <c r="C3980" s="18" t="n"/>
      <c r="D3980" s="18" t="n"/>
      <c r="E3980" s="26" t="n"/>
      <c r="F3980" s="19" t="n"/>
      <c r="G3980" s="19" t="n"/>
      <c r="H3980" s="27">
        <f>IF($C3980="","",ROUND(SUMIF(账户表,$C3980,账户期初)+SUMIFS($F$5:F3980,$C$5:C3980,$C3980)-SUMIFS($G$5:G3980,$C$5:C3980,$C3980),2))</f>
        <v/>
      </c>
      <c r="I3980" s="18" t="n"/>
      <c r="J3980" s="18" t="n"/>
      <c r="K3980" s="28">
        <f>IF($B3980="","",--TEXT($B3980,"yyyymm"))</f>
        <v/>
      </c>
      <c r="L3980" s="29">
        <f>IF($D3980="","",IFERROR(INDEX(类别属性,MATCH($D3980,类别表,0)),""))</f>
        <v/>
      </c>
      <c r="M3980" s="18" t="n"/>
      <c r="N3980" s="18" t="n"/>
      <c r="O3980" s="26" t="n"/>
      <c r="P3980" s="21">
        <f>IF($C3980="","",IF(ISNA(MATCH($C3980,账户表,0)),"※这个账户不在【基础资料】的账户档案里",IF($B3980="","※没填日期，这一笔不会进任何月份的报表",IF(AND($F3980&lt;&gt;"",$G3980&lt;&gt;""),"※收入和支出不能同时填",IF(AND(N($F3980)=0,N($G3980)=0),"※收入和支出都没填",IF(OR(N($F3980)&lt;0,N($G3980)&lt;0),"※金额不能填负数，方向反了就换一列填",IF($D3980="","※没填收支类别，分类报表会漏掉这一笔",IF(ISNA(MATCH($D3980,类别表,0)),"※收支类别不在【基础资料】的清单里",IF(AND($L3980="内部转账",$M3980=""),"△内部转账要在「对方账户」写上另一头",IF(AND($L3980="内部转账",$M3980=$C3980),"※对方账户跟本账户是同一个",IF(AND($L3980&lt;&gt;"内部转账",$M3980&lt;&gt;""),"△填了对方账户，但类别不是内部转账",IF($H3980&lt;0,"△这一笔之后该账户余额成负数了，核一下",""))))))))))))</f>
        <v/>
      </c>
    </row>
    <row r="3981">
      <c r="A3981" s="17">
        <f>IF($C3981="","",COUNTA($C$5:$C3981))</f>
        <v/>
      </c>
      <c r="B3981" s="20" t="n"/>
      <c r="C3981" s="18" t="n"/>
      <c r="D3981" s="18" t="n"/>
      <c r="E3981" s="26" t="n"/>
      <c r="F3981" s="19" t="n"/>
      <c r="G3981" s="19" t="n"/>
      <c r="H3981" s="27">
        <f>IF($C3981="","",ROUND(SUMIF(账户表,$C3981,账户期初)+SUMIFS($F$5:F3981,$C$5:C3981,$C3981)-SUMIFS($G$5:G3981,$C$5:C3981,$C3981),2))</f>
        <v/>
      </c>
      <c r="I3981" s="18" t="n"/>
      <c r="J3981" s="18" t="n"/>
      <c r="K3981" s="28">
        <f>IF($B3981="","",--TEXT($B3981,"yyyymm"))</f>
        <v/>
      </c>
      <c r="L3981" s="29">
        <f>IF($D3981="","",IFERROR(INDEX(类别属性,MATCH($D3981,类别表,0)),""))</f>
        <v/>
      </c>
      <c r="M3981" s="18" t="n"/>
      <c r="N3981" s="18" t="n"/>
      <c r="O3981" s="26" t="n"/>
      <c r="P3981" s="21">
        <f>IF($C3981="","",IF(ISNA(MATCH($C3981,账户表,0)),"※这个账户不在【基础资料】的账户档案里",IF($B3981="","※没填日期，这一笔不会进任何月份的报表",IF(AND($F3981&lt;&gt;"",$G3981&lt;&gt;""),"※收入和支出不能同时填",IF(AND(N($F3981)=0,N($G3981)=0),"※收入和支出都没填",IF(OR(N($F3981)&lt;0,N($G3981)&lt;0),"※金额不能填负数，方向反了就换一列填",IF($D3981="","※没填收支类别，分类报表会漏掉这一笔",IF(ISNA(MATCH($D3981,类别表,0)),"※收支类别不在【基础资料】的清单里",IF(AND($L3981="内部转账",$M3981=""),"△内部转账要在「对方账户」写上另一头",IF(AND($L3981="内部转账",$M3981=$C3981),"※对方账户跟本账户是同一个",IF(AND($L3981&lt;&gt;"内部转账",$M3981&lt;&gt;""),"△填了对方账户，但类别不是内部转账",IF($H3981&lt;0,"△这一笔之后该账户余额成负数了，核一下",""))))))))))))</f>
        <v/>
      </c>
    </row>
    <row r="3982">
      <c r="A3982" s="17">
        <f>IF($C3982="","",COUNTA($C$5:$C3982))</f>
        <v/>
      </c>
      <c r="B3982" s="20" t="n"/>
      <c r="C3982" s="18" t="n"/>
      <c r="D3982" s="18" t="n"/>
      <c r="E3982" s="26" t="n"/>
      <c r="F3982" s="19" t="n"/>
      <c r="G3982" s="19" t="n"/>
      <c r="H3982" s="27">
        <f>IF($C3982="","",ROUND(SUMIF(账户表,$C3982,账户期初)+SUMIFS($F$5:F3982,$C$5:C3982,$C3982)-SUMIFS($G$5:G3982,$C$5:C3982,$C3982),2))</f>
        <v/>
      </c>
      <c r="I3982" s="18" t="n"/>
      <c r="J3982" s="18" t="n"/>
      <c r="K3982" s="28">
        <f>IF($B3982="","",--TEXT($B3982,"yyyymm"))</f>
        <v/>
      </c>
      <c r="L3982" s="29">
        <f>IF($D3982="","",IFERROR(INDEX(类别属性,MATCH($D3982,类别表,0)),""))</f>
        <v/>
      </c>
      <c r="M3982" s="18" t="n"/>
      <c r="N3982" s="18" t="n"/>
      <c r="O3982" s="26" t="n"/>
      <c r="P3982" s="21">
        <f>IF($C3982="","",IF(ISNA(MATCH($C3982,账户表,0)),"※这个账户不在【基础资料】的账户档案里",IF($B3982="","※没填日期，这一笔不会进任何月份的报表",IF(AND($F3982&lt;&gt;"",$G3982&lt;&gt;""),"※收入和支出不能同时填",IF(AND(N($F3982)=0,N($G3982)=0),"※收入和支出都没填",IF(OR(N($F3982)&lt;0,N($G3982)&lt;0),"※金额不能填负数，方向反了就换一列填",IF($D3982="","※没填收支类别，分类报表会漏掉这一笔",IF(ISNA(MATCH($D3982,类别表,0)),"※收支类别不在【基础资料】的清单里",IF(AND($L3982="内部转账",$M3982=""),"△内部转账要在「对方账户」写上另一头",IF(AND($L3982="内部转账",$M3982=$C3982),"※对方账户跟本账户是同一个",IF(AND($L3982&lt;&gt;"内部转账",$M3982&lt;&gt;""),"△填了对方账户，但类别不是内部转账",IF($H3982&lt;0,"△这一笔之后该账户余额成负数了，核一下",""))))))))))))</f>
        <v/>
      </c>
    </row>
    <row r="3983">
      <c r="A3983" s="17">
        <f>IF($C3983="","",COUNTA($C$5:$C3983))</f>
        <v/>
      </c>
      <c r="B3983" s="20" t="n"/>
      <c r="C3983" s="18" t="n"/>
      <c r="D3983" s="18" t="n"/>
      <c r="E3983" s="26" t="n"/>
      <c r="F3983" s="19" t="n"/>
      <c r="G3983" s="19" t="n"/>
      <c r="H3983" s="27">
        <f>IF($C3983="","",ROUND(SUMIF(账户表,$C3983,账户期初)+SUMIFS($F$5:F3983,$C$5:C3983,$C3983)-SUMIFS($G$5:G3983,$C$5:C3983,$C3983),2))</f>
        <v/>
      </c>
      <c r="I3983" s="18" t="n"/>
      <c r="J3983" s="18" t="n"/>
      <c r="K3983" s="28">
        <f>IF($B3983="","",--TEXT($B3983,"yyyymm"))</f>
        <v/>
      </c>
      <c r="L3983" s="29">
        <f>IF($D3983="","",IFERROR(INDEX(类别属性,MATCH($D3983,类别表,0)),""))</f>
        <v/>
      </c>
      <c r="M3983" s="18" t="n"/>
      <c r="N3983" s="18" t="n"/>
      <c r="O3983" s="26" t="n"/>
      <c r="P3983" s="21">
        <f>IF($C3983="","",IF(ISNA(MATCH($C3983,账户表,0)),"※这个账户不在【基础资料】的账户档案里",IF($B3983="","※没填日期，这一笔不会进任何月份的报表",IF(AND($F3983&lt;&gt;"",$G3983&lt;&gt;""),"※收入和支出不能同时填",IF(AND(N($F3983)=0,N($G3983)=0),"※收入和支出都没填",IF(OR(N($F3983)&lt;0,N($G3983)&lt;0),"※金额不能填负数，方向反了就换一列填",IF($D3983="","※没填收支类别，分类报表会漏掉这一笔",IF(ISNA(MATCH($D3983,类别表,0)),"※收支类别不在【基础资料】的清单里",IF(AND($L3983="内部转账",$M3983=""),"△内部转账要在「对方账户」写上另一头",IF(AND($L3983="内部转账",$M3983=$C3983),"※对方账户跟本账户是同一个",IF(AND($L3983&lt;&gt;"内部转账",$M3983&lt;&gt;""),"△填了对方账户，但类别不是内部转账",IF($H3983&lt;0,"△这一笔之后该账户余额成负数了，核一下",""))))))))))))</f>
        <v/>
      </c>
    </row>
    <row r="3984">
      <c r="A3984" s="17">
        <f>IF($C3984="","",COUNTA($C$5:$C3984))</f>
        <v/>
      </c>
      <c r="B3984" s="20" t="n"/>
      <c r="C3984" s="18" t="n"/>
      <c r="D3984" s="18" t="n"/>
      <c r="E3984" s="26" t="n"/>
      <c r="F3984" s="19" t="n"/>
      <c r="G3984" s="19" t="n"/>
      <c r="H3984" s="27">
        <f>IF($C3984="","",ROUND(SUMIF(账户表,$C3984,账户期初)+SUMIFS($F$5:F3984,$C$5:C3984,$C3984)-SUMIFS($G$5:G3984,$C$5:C3984,$C3984),2))</f>
        <v/>
      </c>
      <c r="I3984" s="18" t="n"/>
      <c r="J3984" s="18" t="n"/>
      <c r="K3984" s="28">
        <f>IF($B3984="","",--TEXT($B3984,"yyyymm"))</f>
        <v/>
      </c>
      <c r="L3984" s="29">
        <f>IF($D3984="","",IFERROR(INDEX(类别属性,MATCH($D3984,类别表,0)),""))</f>
        <v/>
      </c>
      <c r="M3984" s="18" t="n"/>
      <c r="N3984" s="18" t="n"/>
      <c r="O3984" s="26" t="n"/>
      <c r="P3984" s="21">
        <f>IF($C3984="","",IF(ISNA(MATCH($C3984,账户表,0)),"※这个账户不在【基础资料】的账户档案里",IF($B3984="","※没填日期，这一笔不会进任何月份的报表",IF(AND($F3984&lt;&gt;"",$G3984&lt;&gt;""),"※收入和支出不能同时填",IF(AND(N($F3984)=0,N($G3984)=0),"※收入和支出都没填",IF(OR(N($F3984)&lt;0,N($G3984)&lt;0),"※金额不能填负数，方向反了就换一列填",IF($D3984="","※没填收支类别，分类报表会漏掉这一笔",IF(ISNA(MATCH($D3984,类别表,0)),"※收支类别不在【基础资料】的清单里",IF(AND($L3984="内部转账",$M3984=""),"△内部转账要在「对方账户」写上另一头",IF(AND($L3984="内部转账",$M3984=$C3984),"※对方账户跟本账户是同一个",IF(AND($L3984&lt;&gt;"内部转账",$M3984&lt;&gt;""),"△填了对方账户，但类别不是内部转账",IF($H3984&lt;0,"△这一笔之后该账户余额成负数了，核一下",""))))))))))))</f>
        <v/>
      </c>
    </row>
    <row r="3985">
      <c r="A3985" s="17">
        <f>IF($C3985="","",COUNTA($C$5:$C3985))</f>
        <v/>
      </c>
      <c r="B3985" s="20" t="n"/>
      <c r="C3985" s="18" t="n"/>
      <c r="D3985" s="18" t="n"/>
      <c r="E3985" s="26" t="n"/>
      <c r="F3985" s="19" t="n"/>
      <c r="G3985" s="19" t="n"/>
      <c r="H3985" s="27">
        <f>IF($C3985="","",ROUND(SUMIF(账户表,$C3985,账户期初)+SUMIFS($F$5:F3985,$C$5:C3985,$C3985)-SUMIFS($G$5:G3985,$C$5:C3985,$C3985),2))</f>
        <v/>
      </c>
      <c r="I3985" s="18" t="n"/>
      <c r="J3985" s="18" t="n"/>
      <c r="K3985" s="28">
        <f>IF($B3985="","",--TEXT($B3985,"yyyymm"))</f>
        <v/>
      </c>
      <c r="L3985" s="29">
        <f>IF($D3985="","",IFERROR(INDEX(类别属性,MATCH($D3985,类别表,0)),""))</f>
        <v/>
      </c>
      <c r="M3985" s="18" t="n"/>
      <c r="N3985" s="18" t="n"/>
      <c r="O3985" s="26" t="n"/>
      <c r="P3985" s="21">
        <f>IF($C3985="","",IF(ISNA(MATCH($C3985,账户表,0)),"※这个账户不在【基础资料】的账户档案里",IF($B3985="","※没填日期，这一笔不会进任何月份的报表",IF(AND($F3985&lt;&gt;"",$G3985&lt;&gt;""),"※收入和支出不能同时填",IF(AND(N($F3985)=0,N($G3985)=0),"※收入和支出都没填",IF(OR(N($F3985)&lt;0,N($G3985)&lt;0),"※金额不能填负数，方向反了就换一列填",IF($D3985="","※没填收支类别，分类报表会漏掉这一笔",IF(ISNA(MATCH($D3985,类别表,0)),"※收支类别不在【基础资料】的清单里",IF(AND($L3985="内部转账",$M3985=""),"△内部转账要在「对方账户」写上另一头",IF(AND($L3985="内部转账",$M3985=$C3985),"※对方账户跟本账户是同一个",IF(AND($L3985&lt;&gt;"内部转账",$M3985&lt;&gt;""),"△填了对方账户，但类别不是内部转账",IF($H3985&lt;0,"△这一笔之后该账户余额成负数了，核一下",""))))))))))))</f>
        <v/>
      </c>
    </row>
    <row r="3986">
      <c r="A3986" s="17">
        <f>IF($C3986="","",COUNTA($C$5:$C3986))</f>
        <v/>
      </c>
      <c r="B3986" s="20" t="n"/>
      <c r="C3986" s="18" t="n"/>
      <c r="D3986" s="18" t="n"/>
      <c r="E3986" s="26" t="n"/>
      <c r="F3986" s="19" t="n"/>
      <c r="G3986" s="19" t="n"/>
      <c r="H3986" s="27">
        <f>IF($C3986="","",ROUND(SUMIF(账户表,$C3986,账户期初)+SUMIFS($F$5:F3986,$C$5:C3986,$C3986)-SUMIFS($G$5:G3986,$C$5:C3986,$C3986),2))</f>
        <v/>
      </c>
      <c r="I3986" s="18" t="n"/>
      <c r="J3986" s="18" t="n"/>
      <c r="K3986" s="28">
        <f>IF($B3986="","",--TEXT($B3986,"yyyymm"))</f>
        <v/>
      </c>
      <c r="L3986" s="29">
        <f>IF($D3986="","",IFERROR(INDEX(类别属性,MATCH($D3986,类别表,0)),""))</f>
        <v/>
      </c>
      <c r="M3986" s="18" t="n"/>
      <c r="N3986" s="18" t="n"/>
      <c r="O3986" s="26" t="n"/>
      <c r="P3986" s="21">
        <f>IF($C3986="","",IF(ISNA(MATCH($C3986,账户表,0)),"※这个账户不在【基础资料】的账户档案里",IF($B3986="","※没填日期，这一笔不会进任何月份的报表",IF(AND($F3986&lt;&gt;"",$G3986&lt;&gt;""),"※收入和支出不能同时填",IF(AND(N($F3986)=0,N($G3986)=0),"※收入和支出都没填",IF(OR(N($F3986)&lt;0,N($G3986)&lt;0),"※金额不能填负数，方向反了就换一列填",IF($D3986="","※没填收支类别，分类报表会漏掉这一笔",IF(ISNA(MATCH($D3986,类别表,0)),"※收支类别不在【基础资料】的清单里",IF(AND($L3986="内部转账",$M3986=""),"△内部转账要在「对方账户」写上另一头",IF(AND($L3986="内部转账",$M3986=$C3986),"※对方账户跟本账户是同一个",IF(AND($L3986&lt;&gt;"内部转账",$M3986&lt;&gt;""),"△填了对方账户，但类别不是内部转账",IF($H3986&lt;0,"△这一笔之后该账户余额成负数了，核一下",""))))))))))))</f>
        <v/>
      </c>
    </row>
    <row r="3987">
      <c r="A3987" s="17">
        <f>IF($C3987="","",COUNTA($C$5:$C3987))</f>
        <v/>
      </c>
      <c r="B3987" s="20" t="n"/>
      <c r="C3987" s="18" t="n"/>
      <c r="D3987" s="18" t="n"/>
      <c r="E3987" s="26" t="n"/>
      <c r="F3987" s="19" t="n"/>
      <c r="G3987" s="19" t="n"/>
      <c r="H3987" s="27">
        <f>IF($C3987="","",ROUND(SUMIF(账户表,$C3987,账户期初)+SUMIFS($F$5:F3987,$C$5:C3987,$C3987)-SUMIFS($G$5:G3987,$C$5:C3987,$C3987),2))</f>
        <v/>
      </c>
      <c r="I3987" s="18" t="n"/>
      <c r="J3987" s="18" t="n"/>
      <c r="K3987" s="28">
        <f>IF($B3987="","",--TEXT($B3987,"yyyymm"))</f>
        <v/>
      </c>
      <c r="L3987" s="29">
        <f>IF($D3987="","",IFERROR(INDEX(类别属性,MATCH($D3987,类别表,0)),""))</f>
        <v/>
      </c>
      <c r="M3987" s="18" t="n"/>
      <c r="N3987" s="18" t="n"/>
      <c r="O3987" s="26" t="n"/>
      <c r="P3987" s="21">
        <f>IF($C3987="","",IF(ISNA(MATCH($C3987,账户表,0)),"※这个账户不在【基础资料】的账户档案里",IF($B3987="","※没填日期，这一笔不会进任何月份的报表",IF(AND($F3987&lt;&gt;"",$G3987&lt;&gt;""),"※收入和支出不能同时填",IF(AND(N($F3987)=0,N($G3987)=0),"※收入和支出都没填",IF(OR(N($F3987)&lt;0,N($G3987)&lt;0),"※金额不能填负数，方向反了就换一列填",IF($D3987="","※没填收支类别，分类报表会漏掉这一笔",IF(ISNA(MATCH($D3987,类别表,0)),"※收支类别不在【基础资料】的清单里",IF(AND($L3987="内部转账",$M3987=""),"△内部转账要在「对方账户」写上另一头",IF(AND($L3987="内部转账",$M3987=$C3987),"※对方账户跟本账户是同一个",IF(AND($L3987&lt;&gt;"内部转账",$M3987&lt;&gt;""),"△填了对方账户，但类别不是内部转账",IF($H3987&lt;0,"△这一笔之后该账户余额成负数了，核一下",""))))))))))))</f>
        <v/>
      </c>
    </row>
    <row r="3988">
      <c r="A3988" s="17">
        <f>IF($C3988="","",COUNTA($C$5:$C3988))</f>
        <v/>
      </c>
      <c r="B3988" s="20" t="n"/>
      <c r="C3988" s="18" t="n"/>
      <c r="D3988" s="18" t="n"/>
      <c r="E3988" s="26" t="n"/>
      <c r="F3988" s="19" t="n"/>
      <c r="G3988" s="19" t="n"/>
      <c r="H3988" s="27">
        <f>IF($C3988="","",ROUND(SUMIF(账户表,$C3988,账户期初)+SUMIFS($F$5:F3988,$C$5:C3988,$C3988)-SUMIFS($G$5:G3988,$C$5:C3988,$C3988),2))</f>
        <v/>
      </c>
      <c r="I3988" s="18" t="n"/>
      <c r="J3988" s="18" t="n"/>
      <c r="K3988" s="28">
        <f>IF($B3988="","",--TEXT($B3988,"yyyymm"))</f>
        <v/>
      </c>
      <c r="L3988" s="29">
        <f>IF($D3988="","",IFERROR(INDEX(类别属性,MATCH($D3988,类别表,0)),""))</f>
        <v/>
      </c>
      <c r="M3988" s="18" t="n"/>
      <c r="N3988" s="18" t="n"/>
      <c r="O3988" s="26" t="n"/>
      <c r="P3988" s="21">
        <f>IF($C3988="","",IF(ISNA(MATCH($C3988,账户表,0)),"※这个账户不在【基础资料】的账户档案里",IF($B3988="","※没填日期，这一笔不会进任何月份的报表",IF(AND($F3988&lt;&gt;"",$G3988&lt;&gt;""),"※收入和支出不能同时填",IF(AND(N($F3988)=0,N($G3988)=0),"※收入和支出都没填",IF(OR(N($F3988)&lt;0,N($G3988)&lt;0),"※金额不能填负数，方向反了就换一列填",IF($D3988="","※没填收支类别，分类报表会漏掉这一笔",IF(ISNA(MATCH($D3988,类别表,0)),"※收支类别不在【基础资料】的清单里",IF(AND($L3988="内部转账",$M3988=""),"△内部转账要在「对方账户」写上另一头",IF(AND($L3988="内部转账",$M3988=$C3988),"※对方账户跟本账户是同一个",IF(AND($L3988&lt;&gt;"内部转账",$M3988&lt;&gt;""),"△填了对方账户，但类别不是内部转账",IF($H3988&lt;0,"△这一笔之后该账户余额成负数了，核一下",""))))))))))))</f>
        <v/>
      </c>
    </row>
    <row r="3989">
      <c r="A3989" s="17">
        <f>IF($C3989="","",COUNTA($C$5:$C3989))</f>
        <v/>
      </c>
      <c r="B3989" s="20" t="n"/>
      <c r="C3989" s="18" t="n"/>
      <c r="D3989" s="18" t="n"/>
      <c r="E3989" s="26" t="n"/>
      <c r="F3989" s="19" t="n"/>
      <c r="G3989" s="19" t="n"/>
      <c r="H3989" s="27">
        <f>IF($C3989="","",ROUND(SUMIF(账户表,$C3989,账户期初)+SUMIFS($F$5:F3989,$C$5:C3989,$C3989)-SUMIFS($G$5:G3989,$C$5:C3989,$C3989),2))</f>
        <v/>
      </c>
      <c r="I3989" s="18" t="n"/>
      <c r="J3989" s="18" t="n"/>
      <c r="K3989" s="28">
        <f>IF($B3989="","",--TEXT($B3989,"yyyymm"))</f>
        <v/>
      </c>
      <c r="L3989" s="29">
        <f>IF($D3989="","",IFERROR(INDEX(类别属性,MATCH($D3989,类别表,0)),""))</f>
        <v/>
      </c>
      <c r="M3989" s="18" t="n"/>
      <c r="N3989" s="18" t="n"/>
      <c r="O3989" s="26" t="n"/>
      <c r="P3989" s="21">
        <f>IF($C3989="","",IF(ISNA(MATCH($C3989,账户表,0)),"※这个账户不在【基础资料】的账户档案里",IF($B3989="","※没填日期，这一笔不会进任何月份的报表",IF(AND($F3989&lt;&gt;"",$G3989&lt;&gt;""),"※收入和支出不能同时填",IF(AND(N($F3989)=0,N($G3989)=0),"※收入和支出都没填",IF(OR(N($F3989)&lt;0,N($G3989)&lt;0),"※金额不能填负数，方向反了就换一列填",IF($D3989="","※没填收支类别，分类报表会漏掉这一笔",IF(ISNA(MATCH($D3989,类别表,0)),"※收支类别不在【基础资料】的清单里",IF(AND($L3989="内部转账",$M3989=""),"△内部转账要在「对方账户」写上另一头",IF(AND($L3989="内部转账",$M3989=$C3989),"※对方账户跟本账户是同一个",IF(AND($L3989&lt;&gt;"内部转账",$M3989&lt;&gt;""),"△填了对方账户，但类别不是内部转账",IF($H3989&lt;0,"△这一笔之后该账户余额成负数了，核一下",""))))))))))))</f>
        <v/>
      </c>
    </row>
    <row r="3990">
      <c r="A3990" s="17">
        <f>IF($C3990="","",COUNTA($C$5:$C3990))</f>
        <v/>
      </c>
      <c r="B3990" s="20" t="n"/>
      <c r="C3990" s="18" t="n"/>
      <c r="D3990" s="18" t="n"/>
      <c r="E3990" s="26" t="n"/>
      <c r="F3990" s="19" t="n"/>
      <c r="G3990" s="19" t="n"/>
      <c r="H3990" s="27">
        <f>IF($C3990="","",ROUND(SUMIF(账户表,$C3990,账户期初)+SUMIFS($F$5:F3990,$C$5:C3990,$C3990)-SUMIFS($G$5:G3990,$C$5:C3990,$C3990),2))</f>
        <v/>
      </c>
      <c r="I3990" s="18" t="n"/>
      <c r="J3990" s="18" t="n"/>
      <c r="K3990" s="28">
        <f>IF($B3990="","",--TEXT($B3990,"yyyymm"))</f>
        <v/>
      </c>
      <c r="L3990" s="29">
        <f>IF($D3990="","",IFERROR(INDEX(类别属性,MATCH($D3990,类别表,0)),""))</f>
        <v/>
      </c>
      <c r="M3990" s="18" t="n"/>
      <c r="N3990" s="18" t="n"/>
      <c r="O3990" s="26" t="n"/>
      <c r="P3990" s="21">
        <f>IF($C3990="","",IF(ISNA(MATCH($C3990,账户表,0)),"※这个账户不在【基础资料】的账户档案里",IF($B3990="","※没填日期，这一笔不会进任何月份的报表",IF(AND($F3990&lt;&gt;"",$G3990&lt;&gt;""),"※收入和支出不能同时填",IF(AND(N($F3990)=0,N($G3990)=0),"※收入和支出都没填",IF(OR(N($F3990)&lt;0,N($G3990)&lt;0),"※金额不能填负数，方向反了就换一列填",IF($D3990="","※没填收支类别，分类报表会漏掉这一笔",IF(ISNA(MATCH($D3990,类别表,0)),"※收支类别不在【基础资料】的清单里",IF(AND($L3990="内部转账",$M3990=""),"△内部转账要在「对方账户」写上另一头",IF(AND($L3990="内部转账",$M3990=$C3990),"※对方账户跟本账户是同一个",IF(AND($L3990&lt;&gt;"内部转账",$M3990&lt;&gt;""),"△填了对方账户，但类别不是内部转账",IF($H3990&lt;0,"△这一笔之后该账户余额成负数了，核一下",""))))))))))))</f>
        <v/>
      </c>
    </row>
    <row r="3991">
      <c r="A3991" s="17">
        <f>IF($C3991="","",COUNTA($C$5:$C3991))</f>
        <v/>
      </c>
      <c r="B3991" s="20" t="n"/>
      <c r="C3991" s="18" t="n"/>
      <c r="D3991" s="18" t="n"/>
      <c r="E3991" s="26" t="n"/>
      <c r="F3991" s="19" t="n"/>
      <c r="G3991" s="19" t="n"/>
      <c r="H3991" s="27">
        <f>IF($C3991="","",ROUND(SUMIF(账户表,$C3991,账户期初)+SUMIFS($F$5:F3991,$C$5:C3991,$C3991)-SUMIFS($G$5:G3991,$C$5:C3991,$C3991),2))</f>
        <v/>
      </c>
      <c r="I3991" s="18" t="n"/>
      <c r="J3991" s="18" t="n"/>
      <c r="K3991" s="28">
        <f>IF($B3991="","",--TEXT($B3991,"yyyymm"))</f>
        <v/>
      </c>
      <c r="L3991" s="29">
        <f>IF($D3991="","",IFERROR(INDEX(类别属性,MATCH($D3991,类别表,0)),""))</f>
        <v/>
      </c>
      <c r="M3991" s="18" t="n"/>
      <c r="N3991" s="18" t="n"/>
      <c r="O3991" s="26" t="n"/>
      <c r="P3991" s="21">
        <f>IF($C3991="","",IF(ISNA(MATCH($C3991,账户表,0)),"※这个账户不在【基础资料】的账户档案里",IF($B3991="","※没填日期，这一笔不会进任何月份的报表",IF(AND($F3991&lt;&gt;"",$G3991&lt;&gt;""),"※收入和支出不能同时填",IF(AND(N($F3991)=0,N($G3991)=0),"※收入和支出都没填",IF(OR(N($F3991)&lt;0,N($G3991)&lt;0),"※金额不能填负数，方向反了就换一列填",IF($D3991="","※没填收支类别，分类报表会漏掉这一笔",IF(ISNA(MATCH($D3991,类别表,0)),"※收支类别不在【基础资料】的清单里",IF(AND($L3991="内部转账",$M3991=""),"△内部转账要在「对方账户」写上另一头",IF(AND($L3991="内部转账",$M3991=$C3991),"※对方账户跟本账户是同一个",IF(AND($L3991&lt;&gt;"内部转账",$M3991&lt;&gt;""),"△填了对方账户，但类别不是内部转账",IF($H3991&lt;0,"△这一笔之后该账户余额成负数了，核一下",""))))))))))))</f>
        <v/>
      </c>
    </row>
    <row r="3992">
      <c r="A3992" s="17">
        <f>IF($C3992="","",COUNTA($C$5:$C3992))</f>
        <v/>
      </c>
      <c r="B3992" s="20" t="n"/>
      <c r="C3992" s="18" t="n"/>
      <c r="D3992" s="18" t="n"/>
      <c r="E3992" s="26" t="n"/>
      <c r="F3992" s="19" t="n"/>
      <c r="G3992" s="19" t="n"/>
      <c r="H3992" s="27">
        <f>IF($C3992="","",ROUND(SUMIF(账户表,$C3992,账户期初)+SUMIFS($F$5:F3992,$C$5:C3992,$C3992)-SUMIFS($G$5:G3992,$C$5:C3992,$C3992),2))</f>
        <v/>
      </c>
      <c r="I3992" s="18" t="n"/>
      <c r="J3992" s="18" t="n"/>
      <c r="K3992" s="28">
        <f>IF($B3992="","",--TEXT($B3992,"yyyymm"))</f>
        <v/>
      </c>
      <c r="L3992" s="29">
        <f>IF($D3992="","",IFERROR(INDEX(类别属性,MATCH($D3992,类别表,0)),""))</f>
        <v/>
      </c>
      <c r="M3992" s="18" t="n"/>
      <c r="N3992" s="18" t="n"/>
      <c r="O3992" s="26" t="n"/>
      <c r="P3992" s="21">
        <f>IF($C3992="","",IF(ISNA(MATCH($C3992,账户表,0)),"※这个账户不在【基础资料】的账户档案里",IF($B3992="","※没填日期，这一笔不会进任何月份的报表",IF(AND($F3992&lt;&gt;"",$G3992&lt;&gt;""),"※收入和支出不能同时填",IF(AND(N($F3992)=0,N($G3992)=0),"※收入和支出都没填",IF(OR(N($F3992)&lt;0,N($G3992)&lt;0),"※金额不能填负数，方向反了就换一列填",IF($D3992="","※没填收支类别，分类报表会漏掉这一笔",IF(ISNA(MATCH($D3992,类别表,0)),"※收支类别不在【基础资料】的清单里",IF(AND($L3992="内部转账",$M3992=""),"△内部转账要在「对方账户」写上另一头",IF(AND($L3992="内部转账",$M3992=$C3992),"※对方账户跟本账户是同一个",IF(AND($L3992&lt;&gt;"内部转账",$M3992&lt;&gt;""),"△填了对方账户，但类别不是内部转账",IF($H3992&lt;0,"△这一笔之后该账户余额成负数了，核一下",""))))))))))))</f>
        <v/>
      </c>
    </row>
    <row r="3993">
      <c r="A3993" s="17">
        <f>IF($C3993="","",COUNTA($C$5:$C3993))</f>
        <v/>
      </c>
      <c r="B3993" s="20" t="n"/>
      <c r="C3993" s="18" t="n"/>
      <c r="D3993" s="18" t="n"/>
      <c r="E3993" s="26" t="n"/>
      <c r="F3993" s="19" t="n"/>
      <c r="G3993" s="19" t="n"/>
      <c r="H3993" s="27">
        <f>IF($C3993="","",ROUND(SUMIF(账户表,$C3993,账户期初)+SUMIFS($F$5:F3993,$C$5:C3993,$C3993)-SUMIFS($G$5:G3993,$C$5:C3993,$C3993),2))</f>
        <v/>
      </c>
      <c r="I3993" s="18" t="n"/>
      <c r="J3993" s="18" t="n"/>
      <c r="K3993" s="28">
        <f>IF($B3993="","",--TEXT($B3993,"yyyymm"))</f>
        <v/>
      </c>
      <c r="L3993" s="29">
        <f>IF($D3993="","",IFERROR(INDEX(类别属性,MATCH($D3993,类别表,0)),""))</f>
        <v/>
      </c>
      <c r="M3993" s="18" t="n"/>
      <c r="N3993" s="18" t="n"/>
      <c r="O3993" s="26" t="n"/>
      <c r="P3993" s="21">
        <f>IF($C3993="","",IF(ISNA(MATCH($C3993,账户表,0)),"※这个账户不在【基础资料】的账户档案里",IF($B3993="","※没填日期，这一笔不会进任何月份的报表",IF(AND($F3993&lt;&gt;"",$G3993&lt;&gt;""),"※收入和支出不能同时填",IF(AND(N($F3993)=0,N($G3993)=0),"※收入和支出都没填",IF(OR(N($F3993)&lt;0,N($G3993)&lt;0),"※金额不能填负数，方向反了就换一列填",IF($D3993="","※没填收支类别，分类报表会漏掉这一笔",IF(ISNA(MATCH($D3993,类别表,0)),"※收支类别不在【基础资料】的清单里",IF(AND($L3993="内部转账",$M3993=""),"△内部转账要在「对方账户」写上另一头",IF(AND($L3993="内部转账",$M3993=$C3993),"※对方账户跟本账户是同一个",IF(AND($L3993&lt;&gt;"内部转账",$M3993&lt;&gt;""),"△填了对方账户，但类别不是内部转账",IF($H3993&lt;0,"△这一笔之后该账户余额成负数了，核一下",""))))))))))))</f>
        <v/>
      </c>
    </row>
    <row r="3994">
      <c r="A3994" s="17">
        <f>IF($C3994="","",COUNTA($C$5:$C3994))</f>
        <v/>
      </c>
      <c r="B3994" s="20" t="n"/>
      <c r="C3994" s="18" t="n"/>
      <c r="D3994" s="18" t="n"/>
      <c r="E3994" s="26" t="n"/>
      <c r="F3994" s="19" t="n"/>
      <c r="G3994" s="19" t="n"/>
      <c r="H3994" s="27">
        <f>IF($C3994="","",ROUND(SUMIF(账户表,$C3994,账户期初)+SUMIFS($F$5:F3994,$C$5:C3994,$C3994)-SUMIFS($G$5:G3994,$C$5:C3994,$C3994),2))</f>
        <v/>
      </c>
      <c r="I3994" s="18" t="n"/>
      <c r="J3994" s="18" t="n"/>
      <c r="K3994" s="28">
        <f>IF($B3994="","",--TEXT($B3994,"yyyymm"))</f>
        <v/>
      </c>
      <c r="L3994" s="29">
        <f>IF($D3994="","",IFERROR(INDEX(类别属性,MATCH($D3994,类别表,0)),""))</f>
        <v/>
      </c>
      <c r="M3994" s="18" t="n"/>
      <c r="N3994" s="18" t="n"/>
      <c r="O3994" s="26" t="n"/>
      <c r="P3994" s="21">
        <f>IF($C3994="","",IF(ISNA(MATCH($C3994,账户表,0)),"※这个账户不在【基础资料】的账户档案里",IF($B3994="","※没填日期，这一笔不会进任何月份的报表",IF(AND($F3994&lt;&gt;"",$G3994&lt;&gt;""),"※收入和支出不能同时填",IF(AND(N($F3994)=0,N($G3994)=0),"※收入和支出都没填",IF(OR(N($F3994)&lt;0,N($G3994)&lt;0),"※金额不能填负数，方向反了就换一列填",IF($D3994="","※没填收支类别，分类报表会漏掉这一笔",IF(ISNA(MATCH($D3994,类别表,0)),"※收支类别不在【基础资料】的清单里",IF(AND($L3994="内部转账",$M3994=""),"△内部转账要在「对方账户」写上另一头",IF(AND($L3994="内部转账",$M3994=$C3994),"※对方账户跟本账户是同一个",IF(AND($L3994&lt;&gt;"内部转账",$M3994&lt;&gt;""),"△填了对方账户，但类别不是内部转账",IF($H3994&lt;0,"△这一笔之后该账户余额成负数了，核一下",""))))))))))))</f>
        <v/>
      </c>
    </row>
    <row r="3995">
      <c r="A3995" s="17">
        <f>IF($C3995="","",COUNTA($C$5:$C3995))</f>
        <v/>
      </c>
      <c r="B3995" s="20" t="n"/>
      <c r="C3995" s="18" t="n"/>
      <c r="D3995" s="18" t="n"/>
      <c r="E3995" s="26" t="n"/>
      <c r="F3995" s="19" t="n"/>
      <c r="G3995" s="19" t="n"/>
      <c r="H3995" s="27">
        <f>IF($C3995="","",ROUND(SUMIF(账户表,$C3995,账户期初)+SUMIFS($F$5:F3995,$C$5:C3995,$C3995)-SUMIFS($G$5:G3995,$C$5:C3995,$C3995),2))</f>
        <v/>
      </c>
      <c r="I3995" s="18" t="n"/>
      <c r="J3995" s="18" t="n"/>
      <c r="K3995" s="28">
        <f>IF($B3995="","",--TEXT($B3995,"yyyymm"))</f>
        <v/>
      </c>
      <c r="L3995" s="29">
        <f>IF($D3995="","",IFERROR(INDEX(类别属性,MATCH($D3995,类别表,0)),""))</f>
        <v/>
      </c>
      <c r="M3995" s="18" t="n"/>
      <c r="N3995" s="18" t="n"/>
      <c r="O3995" s="26" t="n"/>
      <c r="P3995" s="21">
        <f>IF($C3995="","",IF(ISNA(MATCH($C3995,账户表,0)),"※这个账户不在【基础资料】的账户档案里",IF($B3995="","※没填日期，这一笔不会进任何月份的报表",IF(AND($F3995&lt;&gt;"",$G3995&lt;&gt;""),"※收入和支出不能同时填",IF(AND(N($F3995)=0,N($G3995)=0),"※收入和支出都没填",IF(OR(N($F3995)&lt;0,N($G3995)&lt;0),"※金额不能填负数，方向反了就换一列填",IF($D3995="","※没填收支类别，分类报表会漏掉这一笔",IF(ISNA(MATCH($D3995,类别表,0)),"※收支类别不在【基础资料】的清单里",IF(AND($L3995="内部转账",$M3995=""),"△内部转账要在「对方账户」写上另一头",IF(AND($L3995="内部转账",$M3995=$C3995),"※对方账户跟本账户是同一个",IF(AND($L3995&lt;&gt;"内部转账",$M3995&lt;&gt;""),"△填了对方账户，但类别不是内部转账",IF($H3995&lt;0,"△这一笔之后该账户余额成负数了，核一下",""))))))))))))</f>
        <v/>
      </c>
    </row>
    <row r="3996">
      <c r="A3996" s="17">
        <f>IF($C3996="","",COUNTA($C$5:$C3996))</f>
        <v/>
      </c>
      <c r="B3996" s="20" t="n"/>
      <c r="C3996" s="18" t="n"/>
      <c r="D3996" s="18" t="n"/>
      <c r="E3996" s="26" t="n"/>
      <c r="F3996" s="19" t="n"/>
      <c r="G3996" s="19" t="n"/>
      <c r="H3996" s="27">
        <f>IF($C3996="","",ROUND(SUMIF(账户表,$C3996,账户期初)+SUMIFS($F$5:F3996,$C$5:C3996,$C3996)-SUMIFS($G$5:G3996,$C$5:C3996,$C3996),2))</f>
        <v/>
      </c>
      <c r="I3996" s="18" t="n"/>
      <c r="J3996" s="18" t="n"/>
      <c r="K3996" s="28">
        <f>IF($B3996="","",--TEXT($B3996,"yyyymm"))</f>
        <v/>
      </c>
      <c r="L3996" s="29">
        <f>IF($D3996="","",IFERROR(INDEX(类别属性,MATCH($D3996,类别表,0)),""))</f>
        <v/>
      </c>
      <c r="M3996" s="18" t="n"/>
      <c r="N3996" s="18" t="n"/>
      <c r="O3996" s="26" t="n"/>
      <c r="P3996" s="21">
        <f>IF($C3996="","",IF(ISNA(MATCH($C3996,账户表,0)),"※这个账户不在【基础资料】的账户档案里",IF($B3996="","※没填日期，这一笔不会进任何月份的报表",IF(AND($F3996&lt;&gt;"",$G3996&lt;&gt;""),"※收入和支出不能同时填",IF(AND(N($F3996)=0,N($G3996)=0),"※收入和支出都没填",IF(OR(N($F3996)&lt;0,N($G3996)&lt;0),"※金额不能填负数，方向反了就换一列填",IF($D3996="","※没填收支类别，分类报表会漏掉这一笔",IF(ISNA(MATCH($D3996,类别表,0)),"※收支类别不在【基础资料】的清单里",IF(AND($L3996="内部转账",$M3996=""),"△内部转账要在「对方账户」写上另一头",IF(AND($L3996="内部转账",$M3996=$C3996),"※对方账户跟本账户是同一个",IF(AND($L3996&lt;&gt;"内部转账",$M3996&lt;&gt;""),"△填了对方账户，但类别不是内部转账",IF($H3996&lt;0,"△这一笔之后该账户余额成负数了，核一下",""))))))))))))</f>
        <v/>
      </c>
    </row>
    <row r="3997">
      <c r="A3997" s="17">
        <f>IF($C3997="","",COUNTA($C$5:$C3997))</f>
        <v/>
      </c>
      <c r="B3997" s="20" t="n"/>
      <c r="C3997" s="18" t="n"/>
      <c r="D3997" s="18" t="n"/>
      <c r="E3997" s="26" t="n"/>
      <c r="F3997" s="19" t="n"/>
      <c r="G3997" s="19" t="n"/>
      <c r="H3997" s="27">
        <f>IF($C3997="","",ROUND(SUMIF(账户表,$C3997,账户期初)+SUMIFS($F$5:F3997,$C$5:C3997,$C3997)-SUMIFS($G$5:G3997,$C$5:C3997,$C3997),2))</f>
        <v/>
      </c>
      <c r="I3997" s="18" t="n"/>
      <c r="J3997" s="18" t="n"/>
      <c r="K3997" s="28">
        <f>IF($B3997="","",--TEXT($B3997,"yyyymm"))</f>
        <v/>
      </c>
      <c r="L3997" s="29">
        <f>IF($D3997="","",IFERROR(INDEX(类别属性,MATCH($D3997,类别表,0)),""))</f>
        <v/>
      </c>
      <c r="M3997" s="18" t="n"/>
      <c r="N3997" s="18" t="n"/>
      <c r="O3997" s="26" t="n"/>
      <c r="P3997" s="21">
        <f>IF($C3997="","",IF(ISNA(MATCH($C3997,账户表,0)),"※这个账户不在【基础资料】的账户档案里",IF($B3997="","※没填日期，这一笔不会进任何月份的报表",IF(AND($F3997&lt;&gt;"",$G3997&lt;&gt;""),"※收入和支出不能同时填",IF(AND(N($F3997)=0,N($G3997)=0),"※收入和支出都没填",IF(OR(N($F3997)&lt;0,N($G3997)&lt;0),"※金额不能填负数，方向反了就换一列填",IF($D3997="","※没填收支类别，分类报表会漏掉这一笔",IF(ISNA(MATCH($D3997,类别表,0)),"※收支类别不在【基础资料】的清单里",IF(AND($L3997="内部转账",$M3997=""),"△内部转账要在「对方账户」写上另一头",IF(AND($L3997="内部转账",$M3997=$C3997),"※对方账户跟本账户是同一个",IF(AND($L3997&lt;&gt;"内部转账",$M3997&lt;&gt;""),"△填了对方账户，但类别不是内部转账",IF($H3997&lt;0,"△这一笔之后该账户余额成负数了，核一下",""))))))))))))</f>
        <v/>
      </c>
    </row>
    <row r="3998">
      <c r="A3998" s="17">
        <f>IF($C3998="","",COUNTA($C$5:$C3998))</f>
        <v/>
      </c>
      <c r="B3998" s="20" t="n"/>
      <c r="C3998" s="18" t="n"/>
      <c r="D3998" s="18" t="n"/>
      <c r="E3998" s="26" t="n"/>
      <c r="F3998" s="19" t="n"/>
      <c r="G3998" s="19" t="n"/>
      <c r="H3998" s="27">
        <f>IF($C3998="","",ROUND(SUMIF(账户表,$C3998,账户期初)+SUMIFS($F$5:F3998,$C$5:C3998,$C3998)-SUMIFS($G$5:G3998,$C$5:C3998,$C3998),2))</f>
        <v/>
      </c>
      <c r="I3998" s="18" t="n"/>
      <c r="J3998" s="18" t="n"/>
      <c r="K3998" s="28">
        <f>IF($B3998="","",--TEXT($B3998,"yyyymm"))</f>
        <v/>
      </c>
      <c r="L3998" s="29">
        <f>IF($D3998="","",IFERROR(INDEX(类别属性,MATCH($D3998,类别表,0)),""))</f>
        <v/>
      </c>
      <c r="M3998" s="18" t="n"/>
      <c r="N3998" s="18" t="n"/>
      <c r="O3998" s="26" t="n"/>
      <c r="P3998" s="21">
        <f>IF($C3998="","",IF(ISNA(MATCH($C3998,账户表,0)),"※这个账户不在【基础资料】的账户档案里",IF($B3998="","※没填日期，这一笔不会进任何月份的报表",IF(AND($F3998&lt;&gt;"",$G3998&lt;&gt;""),"※收入和支出不能同时填",IF(AND(N($F3998)=0,N($G3998)=0),"※收入和支出都没填",IF(OR(N($F3998)&lt;0,N($G3998)&lt;0),"※金额不能填负数，方向反了就换一列填",IF($D3998="","※没填收支类别，分类报表会漏掉这一笔",IF(ISNA(MATCH($D3998,类别表,0)),"※收支类别不在【基础资料】的清单里",IF(AND($L3998="内部转账",$M3998=""),"△内部转账要在「对方账户」写上另一头",IF(AND($L3998="内部转账",$M3998=$C3998),"※对方账户跟本账户是同一个",IF(AND($L3998&lt;&gt;"内部转账",$M3998&lt;&gt;""),"△填了对方账户，但类别不是内部转账",IF($H3998&lt;0,"△这一笔之后该账户余额成负数了，核一下",""))))))))))))</f>
        <v/>
      </c>
    </row>
    <row r="3999">
      <c r="A3999" s="17">
        <f>IF($C3999="","",COUNTA($C$5:$C3999))</f>
        <v/>
      </c>
      <c r="B3999" s="20" t="n"/>
      <c r="C3999" s="18" t="n"/>
      <c r="D3999" s="18" t="n"/>
      <c r="E3999" s="26" t="n"/>
      <c r="F3999" s="19" t="n"/>
      <c r="G3999" s="19" t="n"/>
      <c r="H3999" s="27">
        <f>IF($C3999="","",ROUND(SUMIF(账户表,$C3999,账户期初)+SUMIFS($F$5:F3999,$C$5:C3999,$C3999)-SUMIFS($G$5:G3999,$C$5:C3999,$C3999),2))</f>
        <v/>
      </c>
      <c r="I3999" s="18" t="n"/>
      <c r="J3999" s="18" t="n"/>
      <c r="K3999" s="28">
        <f>IF($B3999="","",--TEXT($B3999,"yyyymm"))</f>
        <v/>
      </c>
      <c r="L3999" s="29">
        <f>IF($D3999="","",IFERROR(INDEX(类别属性,MATCH($D3999,类别表,0)),""))</f>
        <v/>
      </c>
      <c r="M3999" s="18" t="n"/>
      <c r="N3999" s="18" t="n"/>
      <c r="O3999" s="26" t="n"/>
      <c r="P3999" s="21">
        <f>IF($C3999="","",IF(ISNA(MATCH($C3999,账户表,0)),"※这个账户不在【基础资料】的账户档案里",IF($B3999="","※没填日期，这一笔不会进任何月份的报表",IF(AND($F3999&lt;&gt;"",$G3999&lt;&gt;""),"※收入和支出不能同时填",IF(AND(N($F3999)=0,N($G3999)=0),"※收入和支出都没填",IF(OR(N($F3999)&lt;0,N($G3999)&lt;0),"※金额不能填负数，方向反了就换一列填",IF($D3999="","※没填收支类别，分类报表会漏掉这一笔",IF(ISNA(MATCH($D3999,类别表,0)),"※收支类别不在【基础资料】的清单里",IF(AND($L3999="内部转账",$M3999=""),"△内部转账要在「对方账户」写上另一头",IF(AND($L3999="内部转账",$M3999=$C3999),"※对方账户跟本账户是同一个",IF(AND($L3999&lt;&gt;"内部转账",$M3999&lt;&gt;""),"△填了对方账户，但类别不是内部转账",IF($H3999&lt;0,"△这一笔之后该账户余额成负数了，核一下",""))))))))))))</f>
        <v/>
      </c>
    </row>
    <row r="4000">
      <c r="A4000" s="17">
        <f>IF($C4000="","",COUNTA($C$5:$C4000))</f>
        <v/>
      </c>
      <c r="B4000" s="20" t="n"/>
      <c r="C4000" s="18" t="n"/>
      <c r="D4000" s="18" t="n"/>
      <c r="E4000" s="26" t="n"/>
      <c r="F4000" s="19" t="n"/>
      <c r="G4000" s="19" t="n"/>
      <c r="H4000" s="27">
        <f>IF($C4000="","",ROUND(SUMIF(账户表,$C4000,账户期初)+SUMIFS($F$5:F4000,$C$5:C4000,$C4000)-SUMIFS($G$5:G4000,$C$5:C4000,$C4000),2))</f>
        <v/>
      </c>
      <c r="I4000" s="18" t="n"/>
      <c r="J4000" s="18" t="n"/>
      <c r="K4000" s="28">
        <f>IF($B4000="","",--TEXT($B4000,"yyyymm"))</f>
        <v/>
      </c>
      <c r="L4000" s="29">
        <f>IF($D4000="","",IFERROR(INDEX(类别属性,MATCH($D4000,类别表,0)),""))</f>
        <v/>
      </c>
      <c r="M4000" s="18" t="n"/>
      <c r="N4000" s="18" t="n"/>
      <c r="O4000" s="26" t="n"/>
      <c r="P4000" s="21">
        <f>IF($C4000="","",IF(ISNA(MATCH($C4000,账户表,0)),"※这个账户不在【基础资料】的账户档案里",IF($B4000="","※没填日期，这一笔不会进任何月份的报表",IF(AND($F4000&lt;&gt;"",$G4000&lt;&gt;""),"※收入和支出不能同时填",IF(AND(N($F4000)=0,N($G4000)=0),"※收入和支出都没填",IF(OR(N($F4000)&lt;0,N($G4000)&lt;0),"※金额不能填负数，方向反了就换一列填",IF($D4000="","※没填收支类别，分类报表会漏掉这一笔",IF(ISNA(MATCH($D4000,类别表,0)),"※收支类别不在【基础资料】的清单里",IF(AND($L4000="内部转账",$M4000=""),"△内部转账要在「对方账户」写上另一头",IF(AND($L4000="内部转账",$M4000=$C4000),"※对方账户跟本账户是同一个",IF(AND($L4000&lt;&gt;"内部转账",$M4000&lt;&gt;""),"△填了对方账户，但类别不是内部转账",IF($H4000&lt;0,"△这一笔之后该账户余额成负数了，核一下",""))))))))))))</f>
        <v/>
      </c>
    </row>
    <row r="4001">
      <c r="A4001" s="17">
        <f>IF($C4001="","",COUNTA($C$5:$C4001))</f>
        <v/>
      </c>
      <c r="B4001" s="20" t="n"/>
      <c r="C4001" s="18" t="n"/>
      <c r="D4001" s="18" t="n"/>
      <c r="E4001" s="26" t="n"/>
      <c r="F4001" s="19" t="n"/>
      <c r="G4001" s="19" t="n"/>
      <c r="H4001" s="27">
        <f>IF($C4001="","",ROUND(SUMIF(账户表,$C4001,账户期初)+SUMIFS($F$5:F4001,$C$5:C4001,$C4001)-SUMIFS($G$5:G4001,$C$5:C4001,$C4001),2))</f>
        <v/>
      </c>
      <c r="I4001" s="18" t="n"/>
      <c r="J4001" s="18" t="n"/>
      <c r="K4001" s="28">
        <f>IF($B4001="","",--TEXT($B4001,"yyyymm"))</f>
        <v/>
      </c>
      <c r="L4001" s="29">
        <f>IF($D4001="","",IFERROR(INDEX(类别属性,MATCH($D4001,类别表,0)),""))</f>
        <v/>
      </c>
      <c r="M4001" s="18" t="n"/>
      <c r="N4001" s="18" t="n"/>
      <c r="O4001" s="26" t="n"/>
      <c r="P4001" s="21">
        <f>IF($C4001="","",IF(ISNA(MATCH($C4001,账户表,0)),"※这个账户不在【基础资料】的账户档案里",IF($B4001="","※没填日期，这一笔不会进任何月份的报表",IF(AND($F4001&lt;&gt;"",$G4001&lt;&gt;""),"※收入和支出不能同时填",IF(AND(N($F4001)=0,N($G4001)=0),"※收入和支出都没填",IF(OR(N($F4001)&lt;0,N($G4001)&lt;0),"※金额不能填负数，方向反了就换一列填",IF($D4001="","※没填收支类别，分类报表会漏掉这一笔",IF(ISNA(MATCH($D4001,类别表,0)),"※收支类别不在【基础资料】的清单里",IF(AND($L4001="内部转账",$M4001=""),"△内部转账要在「对方账户」写上另一头",IF(AND($L4001="内部转账",$M4001=$C4001),"※对方账户跟本账户是同一个",IF(AND($L4001&lt;&gt;"内部转账",$M4001&lt;&gt;""),"△填了对方账户，但类别不是内部转账",IF($H4001&lt;0,"△这一笔之后该账户余额成负数了，核一下",""))))))))))))</f>
        <v/>
      </c>
    </row>
    <row r="4002">
      <c r="A4002" s="17">
        <f>IF($C4002="","",COUNTA($C$5:$C4002))</f>
        <v/>
      </c>
      <c r="B4002" s="20" t="n"/>
      <c r="C4002" s="18" t="n"/>
      <c r="D4002" s="18" t="n"/>
      <c r="E4002" s="26" t="n"/>
      <c r="F4002" s="19" t="n"/>
      <c r="G4002" s="19" t="n"/>
      <c r="H4002" s="27">
        <f>IF($C4002="","",ROUND(SUMIF(账户表,$C4002,账户期初)+SUMIFS($F$5:F4002,$C$5:C4002,$C4002)-SUMIFS($G$5:G4002,$C$5:C4002,$C4002),2))</f>
        <v/>
      </c>
      <c r="I4002" s="18" t="n"/>
      <c r="J4002" s="18" t="n"/>
      <c r="K4002" s="28">
        <f>IF($B4002="","",--TEXT($B4002,"yyyymm"))</f>
        <v/>
      </c>
      <c r="L4002" s="29">
        <f>IF($D4002="","",IFERROR(INDEX(类别属性,MATCH($D4002,类别表,0)),""))</f>
        <v/>
      </c>
      <c r="M4002" s="18" t="n"/>
      <c r="N4002" s="18" t="n"/>
      <c r="O4002" s="26" t="n"/>
      <c r="P4002" s="21">
        <f>IF($C4002="","",IF(ISNA(MATCH($C4002,账户表,0)),"※这个账户不在【基础资料】的账户档案里",IF($B4002="","※没填日期，这一笔不会进任何月份的报表",IF(AND($F4002&lt;&gt;"",$G4002&lt;&gt;""),"※收入和支出不能同时填",IF(AND(N($F4002)=0,N($G4002)=0),"※收入和支出都没填",IF(OR(N($F4002)&lt;0,N($G4002)&lt;0),"※金额不能填负数，方向反了就换一列填",IF($D4002="","※没填收支类别，分类报表会漏掉这一笔",IF(ISNA(MATCH($D4002,类别表,0)),"※收支类别不在【基础资料】的清单里",IF(AND($L4002="内部转账",$M4002=""),"△内部转账要在「对方账户」写上另一头",IF(AND($L4002="内部转账",$M4002=$C4002),"※对方账户跟本账户是同一个",IF(AND($L4002&lt;&gt;"内部转账",$M4002&lt;&gt;""),"△填了对方账户，但类别不是内部转账",IF($H4002&lt;0,"△这一笔之后该账户余额成负数了，核一下",""))))))))))))</f>
        <v/>
      </c>
    </row>
    <row r="4003">
      <c r="A4003" s="17">
        <f>IF($C4003="","",COUNTA($C$5:$C4003))</f>
        <v/>
      </c>
      <c r="B4003" s="20" t="n"/>
      <c r="C4003" s="18" t="n"/>
      <c r="D4003" s="18" t="n"/>
      <c r="E4003" s="26" t="n"/>
      <c r="F4003" s="19" t="n"/>
      <c r="G4003" s="19" t="n"/>
      <c r="H4003" s="27">
        <f>IF($C4003="","",ROUND(SUMIF(账户表,$C4003,账户期初)+SUMIFS($F$5:F4003,$C$5:C4003,$C4003)-SUMIFS($G$5:G4003,$C$5:C4003,$C4003),2))</f>
        <v/>
      </c>
      <c r="I4003" s="18" t="n"/>
      <c r="J4003" s="18" t="n"/>
      <c r="K4003" s="28">
        <f>IF($B4003="","",--TEXT($B4003,"yyyymm"))</f>
        <v/>
      </c>
      <c r="L4003" s="29">
        <f>IF($D4003="","",IFERROR(INDEX(类别属性,MATCH($D4003,类别表,0)),""))</f>
        <v/>
      </c>
      <c r="M4003" s="18" t="n"/>
      <c r="N4003" s="18" t="n"/>
      <c r="O4003" s="26" t="n"/>
      <c r="P4003" s="21">
        <f>IF($C4003="","",IF(ISNA(MATCH($C4003,账户表,0)),"※这个账户不在【基础资料】的账户档案里",IF($B4003="","※没填日期，这一笔不会进任何月份的报表",IF(AND($F4003&lt;&gt;"",$G4003&lt;&gt;""),"※收入和支出不能同时填",IF(AND(N($F4003)=0,N($G4003)=0),"※收入和支出都没填",IF(OR(N($F4003)&lt;0,N($G4003)&lt;0),"※金额不能填负数，方向反了就换一列填",IF($D4003="","※没填收支类别，分类报表会漏掉这一笔",IF(ISNA(MATCH($D4003,类别表,0)),"※收支类别不在【基础资料】的清单里",IF(AND($L4003="内部转账",$M4003=""),"△内部转账要在「对方账户」写上另一头",IF(AND($L4003="内部转账",$M4003=$C4003),"※对方账户跟本账户是同一个",IF(AND($L4003&lt;&gt;"内部转账",$M4003&lt;&gt;""),"△填了对方账户，但类别不是内部转账",IF($H4003&lt;0,"△这一笔之后该账户余额成负数了，核一下",""))))))))))))</f>
        <v/>
      </c>
    </row>
    <row r="4004">
      <c r="A4004" s="17">
        <f>IF($C4004="","",COUNTA($C$5:$C4004))</f>
        <v/>
      </c>
      <c r="B4004" s="20" t="n"/>
      <c r="C4004" s="18" t="n"/>
      <c r="D4004" s="18" t="n"/>
      <c r="E4004" s="26" t="n"/>
      <c r="F4004" s="19" t="n"/>
      <c r="G4004" s="19" t="n"/>
      <c r="H4004" s="27">
        <f>IF($C4004="","",ROUND(SUMIF(账户表,$C4004,账户期初)+SUMIFS($F$5:F4004,$C$5:C4004,$C4004)-SUMIFS($G$5:G4004,$C$5:C4004,$C4004),2))</f>
        <v/>
      </c>
      <c r="I4004" s="18" t="n"/>
      <c r="J4004" s="18" t="n"/>
      <c r="K4004" s="28">
        <f>IF($B4004="","",--TEXT($B4004,"yyyymm"))</f>
        <v/>
      </c>
      <c r="L4004" s="29">
        <f>IF($D4004="","",IFERROR(INDEX(类别属性,MATCH($D4004,类别表,0)),""))</f>
        <v/>
      </c>
      <c r="M4004" s="18" t="n"/>
      <c r="N4004" s="18" t="n"/>
      <c r="O4004" s="26" t="n"/>
      <c r="P4004" s="21">
        <f>IF($C4004="","",IF(ISNA(MATCH($C4004,账户表,0)),"※这个账户不在【基础资料】的账户档案里",IF($B4004="","※没填日期，这一笔不会进任何月份的报表",IF(AND($F4004&lt;&gt;"",$G4004&lt;&gt;""),"※收入和支出不能同时填",IF(AND(N($F4004)=0,N($G4004)=0),"※收入和支出都没填",IF(OR(N($F4004)&lt;0,N($G4004)&lt;0),"※金额不能填负数，方向反了就换一列填",IF($D4004="","※没填收支类别，分类报表会漏掉这一笔",IF(ISNA(MATCH($D4004,类别表,0)),"※收支类别不在【基础资料】的清单里",IF(AND($L4004="内部转账",$M4004=""),"△内部转账要在「对方账户」写上另一头",IF(AND($L4004="内部转账",$M4004=$C4004),"※对方账户跟本账户是同一个",IF(AND($L4004&lt;&gt;"内部转账",$M4004&lt;&gt;""),"△填了对方账户，但类别不是内部转账",IF($H4004&lt;0,"△这一笔之后该账户余额成负数了，核一下",""))))))))))))</f>
        <v/>
      </c>
    </row>
    <row r="4005">
      <c r="A4005" s="17">
        <f>IF($C4005="","",COUNTA($C$5:$C4005))</f>
        <v/>
      </c>
      <c r="B4005" s="20" t="n"/>
      <c r="C4005" s="18" t="n"/>
      <c r="D4005" s="18" t="n"/>
      <c r="E4005" s="26" t="n"/>
      <c r="F4005" s="19" t="n"/>
      <c r="G4005" s="19" t="n"/>
      <c r="H4005" s="27">
        <f>IF($C4005="","",ROUND(SUMIF(账户表,$C4005,账户期初)+SUMIFS($F$5:F4005,$C$5:C4005,$C4005)-SUMIFS($G$5:G4005,$C$5:C4005,$C4005),2))</f>
        <v/>
      </c>
      <c r="I4005" s="18" t="n"/>
      <c r="J4005" s="18" t="n"/>
      <c r="K4005" s="28">
        <f>IF($B4005="","",--TEXT($B4005,"yyyymm"))</f>
        <v/>
      </c>
      <c r="L4005" s="29">
        <f>IF($D4005="","",IFERROR(INDEX(类别属性,MATCH($D4005,类别表,0)),""))</f>
        <v/>
      </c>
      <c r="M4005" s="18" t="n"/>
      <c r="N4005" s="18" t="n"/>
      <c r="O4005" s="26" t="n"/>
      <c r="P4005" s="21">
        <f>IF($C4005="","",IF(ISNA(MATCH($C4005,账户表,0)),"※这个账户不在【基础资料】的账户档案里",IF($B4005="","※没填日期，这一笔不会进任何月份的报表",IF(AND($F4005&lt;&gt;"",$G4005&lt;&gt;""),"※收入和支出不能同时填",IF(AND(N($F4005)=0,N($G4005)=0),"※收入和支出都没填",IF(OR(N($F4005)&lt;0,N($G4005)&lt;0),"※金额不能填负数，方向反了就换一列填",IF($D4005="","※没填收支类别，分类报表会漏掉这一笔",IF(ISNA(MATCH($D4005,类别表,0)),"※收支类别不在【基础资料】的清单里",IF(AND($L4005="内部转账",$M4005=""),"△内部转账要在「对方账户」写上另一头",IF(AND($L4005="内部转账",$M4005=$C4005),"※对方账户跟本账户是同一个",IF(AND($L4005&lt;&gt;"内部转账",$M4005&lt;&gt;""),"△填了对方账户，但类别不是内部转账",IF($H4005&lt;0,"△这一笔之后该账户余额成负数了，核一下",""))))))))))))</f>
        <v/>
      </c>
    </row>
    <row r="4006">
      <c r="A4006" s="17">
        <f>IF($C4006="","",COUNTA($C$5:$C4006))</f>
        <v/>
      </c>
      <c r="B4006" s="20" t="n"/>
      <c r="C4006" s="18" t="n"/>
      <c r="D4006" s="18" t="n"/>
      <c r="E4006" s="26" t="n"/>
      <c r="F4006" s="19" t="n"/>
      <c r="G4006" s="19" t="n"/>
      <c r="H4006" s="27">
        <f>IF($C4006="","",ROUND(SUMIF(账户表,$C4006,账户期初)+SUMIFS($F$5:F4006,$C$5:C4006,$C4006)-SUMIFS($G$5:G4006,$C$5:C4006,$C4006),2))</f>
        <v/>
      </c>
      <c r="I4006" s="18" t="n"/>
      <c r="J4006" s="18" t="n"/>
      <c r="K4006" s="28">
        <f>IF($B4006="","",--TEXT($B4006,"yyyymm"))</f>
        <v/>
      </c>
      <c r="L4006" s="29">
        <f>IF($D4006="","",IFERROR(INDEX(类别属性,MATCH($D4006,类别表,0)),""))</f>
        <v/>
      </c>
      <c r="M4006" s="18" t="n"/>
      <c r="N4006" s="18" t="n"/>
      <c r="O4006" s="26" t="n"/>
      <c r="P4006" s="21">
        <f>IF($C4006="","",IF(ISNA(MATCH($C4006,账户表,0)),"※这个账户不在【基础资料】的账户档案里",IF($B4006="","※没填日期，这一笔不会进任何月份的报表",IF(AND($F4006&lt;&gt;"",$G4006&lt;&gt;""),"※收入和支出不能同时填",IF(AND(N($F4006)=0,N($G4006)=0),"※收入和支出都没填",IF(OR(N($F4006)&lt;0,N($G4006)&lt;0),"※金额不能填负数，方向反了就换一列填",IF($D4006="","※没填收支类别，分类报表会漏掉这一笔",IF(ISNA(MATCH($D4006,类别表,0)),"※收支类别不在【基础资料】的清单里",IF(AND($L4006="内部转账",$M4006=""),"△内部转账要在「对方账户」写上另一头",IF(AND($L4006="内部转账",$M4006=$C4006),"※对方账户跟本账户是同一个",IF(AND($L4006&lt;&gt;"内部转账",$M4006&lt;&gt;""),"△填了对方账户，但类别不是内部转账",IF($H4006&lt;0,"△这一笔之后该账户余额成负数了，核一下",""))))))))))))</f>
        <v/>
      </c>
    </row>
    <row r="4007">
      <c r="A4007" s="17">
        <f>IF($C4007="","",COUNTA($C$5:$C4007))</f>
        <v/>
      </c>
      <c r="B4007" s="20" t="n"/>
      <c r="C4007" s="18" t="n"/>
      <c r="D4007" s="18" t="n"/>
      <c r="E4007" s="26" t="n"/>
      <c r="F4007" s="19" t="n"/>
      <c r="G4007" s="19" t="n"/>
      <c r="H4007" s="27">
        <f>IF($C4007="","",ROUND(SUMIF(账户表,$C4007,账户期初)+SUMIFS($F$5:F4007,$C$5:C4007,$C4007)-SUMIFS($G$5:G4007,$C$5:C4007,$C4007),2))</f>
        <v/>
      </c>
      <c r="I4007" s="18" t="n"/>
      <c r="J4007" s="18" t="n"/>
      <c r="K4007" s="28">
        <f>IF($B4007="","",--TEXT($B4007,"yyyymm"))</f>
        <v/>
      </c>
      <c r="L4007" s="29">
        <f>IF($D4007="","",IFERROR(INDEX(类别属性,MATCH($D4007,类别表,0)),""))</f>
        <v/>
      </c>
      <c r="M4007" s="18" t="n"/>
      <c r="N4007" s="18" t="n"/>
      <c r="O4007" s="26" t="n"/>
      <c r="P4007" s="21">
        <f>IF($C4007="","",IF(ISNA(MATCH($C4007,账户表,0)),"※这个账户不在【基础资料】的账户档案里",IF($B4007="","※没填日期，这一笔不会进任何月份的报表",IF(AND($F4007&lt;&gt;"",$G4007&lt;&gt;""),"※收入和支出不能同时填",IF(AND(N($F4007)=0,N($G4007)=0),"※收入和支出都没填",IF(OR(N($F4007)&lt;0,N($G4007)&lt;0),"※金额不能填负数，方向反了就换一列填",IF($D4007="","※没填收支类别，分类报表会漏掉这一笔",IF(ISNA(MATCH($D4007,类别表,0)),"※收支类别不在【基础资料】的清单里",IF(AND($L4007="内部转账",$M4007=""),"△内部转账要在「对方账户」写上另一头",IF(AND($L4007="内部转账",$M4007=$C4007),"※对方账户跟本账户是同一个",IF(AND($L4007&lt;&gt;"内部转账",$M4007&lt;&gt;""),"△填了对方账户，但类别不是内部转账",IF($H4007&lt;0,"△这一笔之后该账户余额成负数了，核一下",""))))))))))))</f>
        <v/>
      </c>
    </row>
    <row r="4008">
      <c r="A4008" s="17">
        <f>IF($C4008="","",COUNTA($C$5:$C4008))</f>
        <v/>
      </c>
      <c r="B4008" s="20" t="n"/>
      <c r="C4008" s="18" t="n"/>
      <c r="D4008" s="18" t="n"/>
      <c r="E4008" s="26" t="n"/>
      <c r="F4008" s="19" t="n"/>
      <c r="G4008" s="19" t="n"/>
      <c r="H4008" s="27">
        <f>IF($C4008="","",ROUND(SUMIF(账户表,$C4008,账户期初)+SUMIFS($F$5:F4008,$C$5:C4008,$C4008)-SUMIFS($G$5:G4008,$C$5:C4008,$C4008),2))</f>
        <v/>
      </c>
      <c r="I4008" s="18" t="n"/>
      <c r="J4008" s="18" t="n"/>
      <c r="K4008" s="28">
        <f>IF($B4008="","",--TEXT($B4008,"yyyymm"))</f>
        <v/>
      </c>
      <c r="L4008" s="29">
        <f>IF($D4008="","",IFERROR(INDEX(类别属性,MATCH($D4008,类别表,0)),""))</f>
        <v/>
      </c>
      <c r="M4008" s="18" t="n"/>
      <c r="N4008" s="18" t="n"/>
      <c r="O4008" s="26" t="n"/>
      <c r="P4008" s="21">
        <f>IF($C4008="","",IF(ISNA(MATCH($C4008,账户表,0)),"※这个账户不在【基础资料】的账户档案里",IF($B4008="","※没填日期，这一笔不会进任何月份的报表",IF(AND($F4008&lt;&gt;"",$G4008&lt;&gt;""),"※收入和支出不能同时填",IF(AND(N($F4008)=0,N($G4008)=0),"※收入和支出都没填",IF(OR(N($F4008)&lt;0,N($G4008)&lt;0),"※金额不能填负数，方向反了就换一列填",IF($D4008="","※没填收支类别，分类报表会漏掉这一笔",IF(ISNA(MATCH($D4008,类别表,0)),"※收支类别不在【基础资料】的清单里",IF(AND($L4008="内部转账",$M4008=""),"△内部转账要在「对方账户」写上另一头",IF(AND($L4008="内部转账",$M4008=$C4008),"※对方账户跟本账户是同一个",IF(AND($L4008&lt;&gt;"内部转账",$M4008&lt;&gt;""),"△填了对方账户，但类别不是内部转账",IF($H4008&lt;0,"△这一笔之后该账户余额成负数了，核一下",""))))))))))))</f>
        <v/>
      </c>
    </row>
    <row r="4009">
      <c r="A4009" s="17">
        <f>IF($C4009="","",COUNTA($C$5:$C4009))</f>
        <v/>
      </c>
      <c r="B4009" s="20" t="n"/>
      <c r="C4009" s="18" t="n"/>
      <c r="D4009" s="18" t="n"/>
      <c r="E4009" s="26" t="n"/>
      <c r="F4009" s="19" t="n"/>
      <c r="G4009" s="19" t="n"/>
      <c r="H4009" s="27">
        <f>IF($C4009="","",ROUND(SUMIF(账户表,$C4009,账户期初)+SUMIFS($F$5:F4009,$C$5:C4009,$C4009)-SUMIFS($G$5:G4009,$C$5:C4009,$C4009),2))</f>
        <v/>
      </c>
      <c r="I4009" s="18" t="n"/>
      <c r="J4009" s="18" t="n"/>
      <c r="K4009" s="28">
        <f>IF($B4009="","",--TEXT($B4009,"yyyymm"))</f>
        <v/>
      </c>
      <c r="L4009" s="29">
        <f>IF($D4009="","",IFERROR(INDEX(类别属性,MATCH($D4009,类别表,0)),""))</f>
        <v/>
      </c>
      <c r="M4009" s="18" t="n"/>
      <c r="N4009" s="18" t="n"/>
      <c r="O4009" s="26" t="n"/>
      <c r="P4009" s="21">
        <f>IF($C4009="","",IF(ISNA(MATCH($C4009,账户表,0)),"※这个账户不在【基础资料】的账户档案里",IF($B4009="","※没填日期，这一笔不会进任何月份的报表",IF(AND($F4009&lt;&gt;"",$G4009&lt;&gt;""),"※收入和支出不能同时填",IF(AND(N($F4009)=0,N($G4009)=0),"※收入和支出都没填",IF(OR(N($F4009)&lt;0,N($G4009)&lt;0),"※金额不能填负数，方向反了就换一列填",IF($D4009="","※没填收支类别，分类报表会漏掉这一笔",IF(ISNA(MATCH($D4009,类别表,0)),"※收支类别不在【基础资料】的清单里",IF(AND($L4009="内部转账",$M4009=""),"△内部转账要在「对方账户」写上另一头",IF(AND($L4009="内部转账",$M4009=$C4009),"※对方账户跟本账户是同一个",IF(AND($L4009&lt;&gt;"内部转账",$M4009&lt;&gt;""),"△填了对方账户，但类别不是内部转账",IF($H4009&lt;0,"△这一笔之后该账户余额成负数了，核一下",""))))))))))))</f>
        <v/>
      </c>
    </row>
    <row r="4010">
      <c r="A4010" s="17">
        <f>IF($C4010="","",COUNTA($C$5:$C4010))</f>
        <v/>
      </c>
      <c r="B4010" s="20" t="n"/>
      <c r="C4010" s="18" t="n"/>
      <c r="D4010" s="18" t="n"/>
      <c r="E4010" s="26" t="n"/>
      <c r="F4010" s="19" t="n"/>
      <c r="G4010" s="19" t="n"/>
      <c r="H4010" s="27">
        <f>IF($C4010="","",ROUND(SUMIF(账户表,$C4010,账户期初)+SUMIFS($F$5:F4010,$C$5:C4010,$C4010)-SUMIFS($G$5:G4010,$C$5:C4010,$C4010),2))</f>
        <v/>
      </c>
      <c r="I4010" s="18" t="n"/>
      <c r="J4010" s="18" t="n"/>
      <c r="K4010" s="28">
        <f>IF($B4010="","",--TEXT($B4010,"yyyymm"))</f>
        <v/>
      </c>
      <c r="L4010" s="29">
        <f>IF($D4010="","",IFERROR(INDEX(类别属性,MATCH($D4010,类别表,0)),""))</f>
        <v/>
      </c>
      <c r="M4010" s="18" t="n"/>
      <c r="N4010" s="18" t="n"/>
      <c r="O4010" s="26" t="n"/>
      <c r="P4010" s="21">
        <f>IF($C4010="","",IF(ISNA(MATCH($C4010,账户表,0)),"※这个账户不在【基础资料】的账户档案里",IF($B4010="","※没填日期，这一笔不会进任何月份的报表",IF(AND($F4010&lt;&gt;"",$G4010&lt;&gt;""),"※收入和支出不能同时填",IF(AND(N($F4010)=0,N($G4010)=0),"※收入和支出都没填",IF(OR(N($F4010)&lt;0,N($G4010)&lt;0),"※金额不能填负数，方向反了就换一列填",IF($D4010="","※没填收支类别，分类报表会漏掉这一笔",IF(ISNA(MATCH($D4010,类别表,0)),"※收支类别不在【基础资料】的清单里",IF(AND($L4010="内部转账",$M4010=""),"△内部转账要在「对方账户」写上另一头",IF(AND($L4010="内部转账",$M4010=$C4010),"※对方账户跟本账户是同一个",IF(AND($L4010&lt;&gt;"内部转账",$M4010&lt;&gt;""),"△填了对方账户，但类别不是内部转账",IF($H4010&lt;0,"△这一笔之后该账户余额成负数了，核一下",""))))))))))))</f>
        <v/>
      </c>
    </row>
    <row r="4011">
      <c r="A4011" s="17">
        <f>IF($C4011="","",COUNTA($C$5:$C4011))</f>
        <v/>
      </c>
      <c r="B4011" s="20" t="n"/>
      <c r="C4011" s="18" t="n"/>
      <c r="D4011" s="18" t="n"/>
      <c r="E4011" s="26" t="n"/>
      <c r="F4011" s="19" t="n"/>
      <c r="G4011" s="19" t="n"/>
      <c r="H4011" s="27">
        <f>IF($C4011="","",ROUND(SUMIF(账户表,$C4011,账户期初)+SUMIFS($F$5:F4011,$C$5:C4011,$C4011)-SUMIFS($G$5:G4011,$C$5:C4011,$C4011),2))</f>
        <v/>
      </c>
      <c r="I4011" s="18" t="n"/>
      <c r="J4011" s="18" t="n"/>
      <c r="K4011" s="28">
        <f>IF($B4011="","",--TEXT($B4011,"yyyymm"))</f>
        <v/>
      </c>
      <c r="L4011" s="29">
        <f>IF($D4011="","",IFERROR(INDEX(类别属性,MATCH($D4011,类别表,0)),""))</f>
        <v/>
      </c>
      <c r="M4011" s="18" t="n"/>
      <c r="N4011" s="18" t="n"/>
      <c r="O4011" s="26" t="n"/>
      <c r="P4011" s="21">
        <f>IF($C4011="","",IF(ISNA(MATCH($C4011,账户表,0)),"※这个账户不在【基础资料】的账户档案里",IF($B4011="","※没填日期，这一笔不会进任何月份的报表",IF(AND($F4011&lt;&gt;"",$G4011&lt;&gt;""),"※收入和支出不能同时填",IF(AND(N($F4011)=0,N($G4011)=0),"※收入和支出都没填",IF(OR(N($F4011)&lt;0,N($G4011)&lt;0),"※金额不能填负数，方向反了就换一列填",IF($D4011="","※没填收支类别，分类报表会漏掉这一笔",IF(ISNA(MATCH($D4011,类别表,0)),"※收支类别不在【基础资料】的清单里",IF(AND($L4011="内部转账",$M4011=""),"△内部转账要在「对方账户」写上另一头",IF(AND($L4011="内部转账",$M4011=$C4011),"※对方账户跟本账户是同一个",IF(AND($L4011&lt;&gt;"内部转账",$M4011&lt;&gt;""),"△填了对方账户，但类别不是内部转账",IF($H4011&lt;0,"△这一笔之后该账户余额成负数了，核一下",""))))))))))))</f>
        <v/>
      </c>
    </row>
    <row r="4012">
      <c r="A4012" s="17">
        <f>IF($C4012="","",COUNTA($C$5:$C4012))</f>
        <v/>
      </c>
      <c r="B4012" s="20" t="n"/>
      <c r="C4012" s="18" t="n"/>
      <c r="D4012" s="18" t="n"/>
      <c r="E4012" s="26" t="n"/>
      <c r="F4012" s="19" t="n"/>
      <c r="G4012" s="19" t="n"/>
      <c r="H4012" s="27">
        <f>IF($C4012="","",ROUND(SUMIF(账户表,$C4012,账户期初)+SUMIFS($F$5:F4012,$C$5:C4012,$C4012)-SUMIFS($G$5:G4012,$C$5:C4012,$C4012),2))</f>
        <v/>
      </c>
      <c r="I4012" s="18" t="n"/>
      <c r="J4012" s="18" t="n"/>
      <c r="K4012" s="28">
        <f>IF($B4012="","",--TEXT($B4012,"yyyymm"))</f>
        <v/>
      </c>
      <c r="L4012" s="29">
        <f>IF($D4012="","",IFERROR(INDEX(类别属性,MATCH($D4012,类别表,0)),""))</f>
        <v/>
      </c>
      <c r="M4012" s="18" t="n"/>
      <c r="N4012" s="18" t="n"/>
      <c r="O4012" s="26" t="n"/>
      <c r="P4012" s="21">
        <f>IF($C4012="","",IF(ISNA(MATCH($C4012,账户表,0)),"※这个账户不在【基础资料】的账户档案里",IF($B4012="","※没填日期，这一笔不会进任何月份的报表",IF(AND($F4012&lt;&gt;"",$G4012&lt;&gt;""),"※收入和支出不能同时填",IF(AND(N($F4012)=0,N($G4012)=0),"※收入和支出都没填",IF(OR(N($F4012)&lt;0,N($G4012)&lt;0),"※金额不能填负数，方向反了就换一列填",IF($D4012="","※没填收支类别，分类报表会漏掉这一笔",IF(ISNA(MATCH($D4012,类别表,0)),"※收支类别不在【基础资料】的清单里",IF(AND($L4012="内部转账",$M4012=""),"△内部转账要在「对方账户」写上另一头",IF(AND($L4012="内部转账",$M4012=$C4012),"※对方账户跟本账户是同一个",IF(AND($L4012&lt;&gt;"内部转账",$M4012&lt;&gt;""),"△填了对方账户，但类别不是内部转账",IF($H4012&lt;0,"△这一笔之后该账户余额成负数了，核一下",""))))))))))))</f>
        <v/>
      </c>
    </row>
    <row r="4013">
      <c r="A4013" s="17">
        <f>IF($C4013="","",COUNTA($C$5:$C4013))</f>
        <v/>
      </c>
      <c r="B4013" s="20" t="n"/>
      <c r="C4013" s="18" t="n"/>
      <c r="D4013" s="18" t="n"/>
      <c r="E4013" s="26" t="n"/>
      <c r="F4013" s="19" t="n"/>
      <c r="G4013" s="19" t="n"/>
      <c r="H4013" s="27">
        <f>IF($C4013="","",ROUND(SUMIF(账户表,$C4013,账户期初)+SUMIFS($F$5:F4013,$C$5:C4013,$C4013)-SUMIFS($G$5:G4013,$C$5:C4013,$C4013),2))</f>
        <v/>
      </c>
      <c r="I4013" s="18" t="n"/>
      <c r="J4013" s="18" t="n"/>
      <c r="K4013" s="28">
        <f>IF($B4013="","",--TEXT($B4013,"yyyymm"))</f>
        <v/>
      </c>
      <c r="L4013" s="29">
        <f>IF($D4013="","",IFERROR(INDEX(类别属性,MATCH($D4013,类别表,0)),""))</f>
        <v/>
      </c>
      <c r="M4013" s="18" t="n"/>
      <c r="N4013" s="18" t="n"/>
      <c r="O4013" s="26" t="n"/>
      <c r="P4013" s="21">
        <f>IF($C4013="","",IF(ISNA(MATCH($C4013,账户表,0)),"※这个账户不在【基础资料】的账户档案里",IF($B4013="","※没填日期，这一笔不会进任何月份的报表",IF(AND($F4013&lt;&gt;"",$G4013&lt;&gt;""),"※收入和支出不能同时填",IF(AND(N($F4013)=0,N($G4013)=0),"※收入和支出都没填",IF(OR(N($F4013)&lt;0,N($G4013)&lt;0),"※金额不能填负数，方向反了就换一列填",IF($D4013="","※没填收支类别，分类报表会漏掉这一笔",IF(ISNA(MATCH($D4013,类别表,0)),"※收支类别不在【基础资料】的清单里",IF(AND($L4013="内部转账",$M4013=""),"△内部转账要在「对方账户」写上另一头",IF(AND($L4013="内部转账",$M4013=$C4013),"※对方账户跟本账户是同一个",IF(AND($L4013&lt;&gt;"内部转账",$M4013&lt;&gt;""),"△填了对方账户，但类别不是内部转账",IF($H4013&lt;0,"△这一笔之后该账户余额成负数了，核一下",""))))))))))))</f>
        <v/>
      </c>
    </row>
    <row r="4014">
      <c r="A4014" s="17">
        <f>IF($C4014="","",COUNTA($C$5:$C4014))</f>
        <v/>
      </c>
      <c r="B4014" s="20" t="n"/>
      <c r="C4014" s="18" t="n"/>
      <c r="D4014" s="18" t="n"/>
      <c r="E4014" s="26" t="n"/>
      <c r="F4014" s="19" t="n"/>
      <c r="G4014" s="19" t="n"/>
      <c r="H4014" s="27">
        <f>IF($C4014="","",ROUND(SUMIF(账户表,$C4014,账户期初)+SUMIFS($F$5:F4014,$C$5:C4014,$C4014)-SUMIFS($G$5:G4014,$C$5:C4014,$C4014),2))</f>
        <v/>
      </c>
      <c r="I4014" s="18" t="n"/>
      <c r="J4014" s="18" t="n"/>
      <c r="K4014" s="28">
        <f>IF($B4014="","",--TEXT($B4014,"yyyymm"))</f>
        <v/>
      </c>
      <c r="L4014" s="29">
        <f>IF($D4014="","",IFERROR(INDEX(类别属性,MATCH($D4014,类别表,0)),""))</f>
        <v/>
      </c>
      <c r="M4014" s="18" t="n"/>
      <c r="N4014" s="18" t="n"/>
      <c r="O4014" s="26" t="n"/>
      <c r="P4014" s="21">
        <f>IF($C4014="","",IF(ISNA(MATCH($C4014,账户表,0)),"※这个账户不在【基础资料】的账户档案里",IF($B4014="","※没填日期，这一笔不会进任何月份的报表",IF(AND($F4014&lt;&gt;"",$G4014&lt;&gt;""),"※收入和支出不能同时填",IF(AND(N($F4014)=0,N($G4014)=0),"※收入和支出都没填",IF(OR(N($F4014)&lt;0,N($G4014)&lt;0),"※金额不能填负数，方向反了就换一列填",IF($D4014="","※没填收支类别，分类报表会漏掉这一笔",IF(ISNA(MATCH($D4014,类别表,0)),"※收支类别不在【基础资料】的清单里",IF(AND($L4014="内部转账",$M4014=""),"△内部转账要在「对方账户」写上另一头",IF(AND($L4014="内部转账",$M4014=$C4014),"※对方账户跟本账户是同一个",IF(AND($L4014&lt;&gt;"内部转账",$M4014&lt;&gt;""),"△填了对方账户，但类别不是内部转账",IF($H4014&lt;0,"△这一笔之后该账户余额成负数了，核一下",""))))))))))))</f>
        <v/>
      </c>
    </row>
    <row r="4015">
      <c r="A4015" s="17">
        <f>IF($C4015="","",COUNTA($C$5:$C4015))</f>
        <v/>
      </c>
      <c r="B4015" s="20" t="n"/>
      <c r="C4015" s="18" t="n"/>
      <c r="D4015" s="18" t="n"/>
      <c r="E4015" s="26" t="n"/>
      <c r="F4015" s="19" t="n"/>
      <c r="G4015" s="19" t="n"/>
      <c r="H4015" s="27">
        <f>IF($C4015="","",ROUND(SUMIF(账户表,$C4015,账户期初)+SUMIFS($F$5:F4015,$C$5:C4015,$C4015)-SUMIFS($G$5:G4015,$C$5:C4015,$C4015),2))</f>
        <v/>
      </c>
      <c r="I4015" s="18" t="n"/>
      <c r="J4015" s="18" t="n"/>
      <c r="K4015" s="28">
        <f>IF($B4015="","",--TEXT($B4015,"yyyymm"))</f>
        <v/>
      </c>
      <c r="L4015" s="29">
        <f>IF($D4015="","",IFERROR(INDEX(类别属性,MATCH($D4015,类别表,0)),""))</f>
        <v/>
      </c>
      <c r="M4015" s="18" t="n"/>
      <c r="N4015" s="18" t="n"/>
      <c r="O4015" s="26" t="n"/>
      <c r="P4015" s="21">
        <f>IF($C4015="","",IF(ISNA(MATCH($C4015,账户表,0)),"※这个账户不在【基础资料】的账户档案里",IF($B4015="","※没填日期，这一笔不会进任何月份的报表",IF(AND($F4015&lt;&gt;"",$G4015&lt;&gt;""),"※收入和支出不能同时填",IF(AND(N($F4015)=0,N($G4015)=0),"※收入和支出都没填",IF(OR(N($F4015)&lt;0,N($G4015)&lt;0),"※金额不能填负数，方向反了就换一列填",IF($D4015="","※没填收支类别，分类报表会漏掉这一笔",IF(ISNA(MATCH($D4015,类别表,0)),"※收支类别不在【基础资料】的清单里",IF(AND($L4015="内部转账",$M4015=""),"△内部转账要在「对方账户」写上另一头",IF(AND($L4015="内部转账",$M4015=$C4015),"※对方账户跟本账户是同一个",IF(AND($L4015&lt;&gt;"内部转账",$M4015&lt;&gt;""),"△填了对方账户，但类别不是内部转账",IF($H4015&lt;0,"△这一笔之后该账户余额成负数了，核一下",""))))))))))))</f>
        <v/>
      </c>
    </row>
    <row r="4016">
      <c r="A4016" s="17">
        <f>IF($C4016="","",COUNTA($C$5:$C4016))</f>
        <v/>
      </c>
      <c r="B4016" s="20" t="n"/>
      <c r="C4016" s="18" t="n"/>
      <c r="D4016" s="18" t="n"/>
      <c r="E4016" s="26" t="n"/>
      <c r="F4016" s="19" t="n"/>
      <c r="G4016" s="19" t="n"/>
      <c r="H4016" s="27">
        <f>IF($C4016="","",ROUND(SUMIF(账户表,$C4016,账户期初)+SUMIFS($F$5:F4016,$C$5:C4016,$C4016)-SUMIFS($G$5:G4016,$C$5:C4016,$C4016),2))</f>
        <v/>
      </c>
      <c r="I4016" s="18" t="n"/>
      <c r="J4016" s="18" t="n"/>
      <c r="K4016" s="28">
        <f>IF($B4016="","",--TEXT($B4016,"yyyymm"))</f>
        <v/>
      </c>
      <c r="L4016" s="29">
        <f>IF($D4016="","",IFERROR(INDEX(类别属性,MATCH($D4016,类别表,0)),""))</f>
        <v/>
      </c>
      <c r="M4016" s="18" t="n"/>
      <c r="N4016" s="18" t="n"/>
      <c r="O4016" s="26" t="n"/>
      <c r="P4016" s="21">
        <f>IF($C4016="","",IF(ISNA(MATCH($C4016,账户表,0)),"※这个账户不在【基础资料】的账户档案里",IF($B4016="","※没填日期，这一笔不会进任何月份的报表",IF(AND($F4016&lt;&gt;"",$G4016&lt;&gt;""),"※收入和支出不能同时填",IF(AND(N($F4016)=0,N($G4016)=0),"※收入和支出都没填",IF(OR(N($F4016)&lt;0,N($G4016)&lt;0),"※金额不能填负数，方向反了就换一列填",IF($D4016="","※没填收支类别，分类报表会漏掉这一笔",IF(ISNA(MATCH($D4016,类别表,0)),"※收支类别不在【基础资料】的清单里",IF(AND($L4016="内部转账",$M4016=""),"△内部转账要在「对方账户」写上另一头",IF(AND($L4016="内部转账",$M4016=$C4016),"※对方账户跟本账户是同一个",IF(AND($L4016&lt;&gt;"内部转账",$M4016&lt;&gt;""),"△填了对方账户，但类别不是内部转账",IF($H4016&lt;0,"△这一笔之后该账户余额成负数了，核一下",""))))))))))))</f>
        <v/>
      </c>
    </row>
    <row r="4017">
      <c r="A4017" s="17">
        <f>IF($C4017="","",COUNTA($C$5:$C4017))</f>
        <v/>
      </c>
      <c r="B4017" s="20" t="n"/>
      <c r="C4017" s="18" t="n"/>
      <c r="D4017" s="18" t="n"/>
      <c r="E4017" s="26" t="n"/>
      <c r="F4017" s="19" t="n"/>
      <c r="G4017" s="19" t="n"/>
      <c r="H4017" s="27">
        <f>IF($C4017="","",ROUND(SUMIF(账户表,$C4017,账户期初)+SUMIFS($F$5:F4017,$C$5:C4017,$C4017)-SUMIFS($G$5:G4017,$C$5:C4017,$C4017),2))</f>
        <v/>
      </c>
      <c r="I4017" s="18" t="n"/>
      <c r="J4017" s="18" t="n"/>
      <c r="K4017" s="28">
        <f>IF($B4017="","",--TEXT($B4017,"yyyymm"))</f>
        <v/>
      </c>
      <c r="L4017" s="29">
        <f>IF($D4017="","",IFERROR(INDEX(类别属性,MATCH($D4017,类别表,0)),""))</f>
        <v/>
      </c>
      <c r="M4017" s="18" t="n"/>
      <c r="N4017" s="18" t="n"/>
      <c r="O4017" s="26" t="n"/>
      <c r="P4017" s="21">
        <f>IF($C4017="","",IF(ISNA(MATCH($C4017,账户表,0)),"※这个账户不在【基础资料】的账户档案里",IF($B4017="","※没填日期，这一笔不会进任何月份的报表",IF(AND($F4017&lt;&gt;"",$G4017&lt;&gt;""),"※收入和支出不能同时填",IF(AND(N($F4017)=0,N($G4017)=0),"※收入和支出都没填",IF(OR(N($F4017)&lt;0,N($G4017)&lt;0),"※金额不能填负数，方向反了就换一列填",IF($D4017="","※没填收支类别，分类报表会漏掉这一笔",IF(ISNA(MATCH($D4017,类别表,0)),"※收支类别不在【基础资料】的清单里",IF(AND($L4017="内部转账",$M4017=""),"△内部转账要在「对方账户」写上另一头",IF(AND($L4017="内部转账",$M4017=$C4017),"※对方账户跟本账户是同一个",IF(AND($L4017&lt;&gt;"内部转账",$M4017&lt;&gt;""),"△填了对方账户，但类别不是内部转账",IF($H4017&lt;0,"△这一笔之后该账户余额成负数了，核一下",""))))))))))))</f>
        <v/>
      </c>
    </row>
    <row r="4018">
      <c r="A4018" s="17">
        <f>IF($C4018="","",COUNTA($C$5:$C4018))</f>
        <v/>
      </c>
      <c r="B4018" s="20" t="n"/>
      <c r="C4018" s="18" t="n"/>
      <c r="D4018" s="18" t="n"/>
      <c r="E4018" s="26" t="n"/>
      <c r="F4018" s="19" t="n"/>
      <c r="G4018" s="19" t="n"/>
      <c r="H4018" s="27">
        <f>IF($C4018="","",ROUND(SUMIF(账户表,$C4018,账户期初)+SUMIFS($F$5:F4018,$C$5:C4018,$C4018)-SUMIFS($G$5:G4018,$C$5:C4018,$C4018),2))</f>
        <v/>
      </c>
      <c r="I4018" s="18" t="n"/>
      <c r="J4018" s="18" t="n"/>
      <c r="K4018" s="28">
        <f>IF($B4018="","",--TEXT($B4018,"yyyymm"))</f>
        <v/>
      </c>
      <c r="L4018" s="29">
        <f>IF($D4018="","",IFERROR(INDEX(类别属性,MATCH($D4018,类别表,0)),""))</f>
        <v/>
      </c>
      <c r="M4018" s="18" t="n"/>
      <c r="N4018" s="18" t="n"/>
      <c r="O4018" s="26" t="n"/>
      <c r="P4018" s="21">
        <f>IF($C4018="","",IF(ISNA(MATCH($C4018,账户表,0)),"※这个账户不在【基础资料】的账户档案里",IF($B4018="","※没填日期，这一笔不会进任何月份的报表",IF(AND($F4018&lt;&gt;"",$G4018&lt;&gt;""),"※收入和支出不能同时填",IF(AND(N($F4018)=0,N($G4018)=0),"※收入和支出都没填",IF(OR(N($F4018)&lt;0,N($G4018)&lt;0),"※金额不能填负数，方向反了就换一列填",IF($D4018="","※没填收支类别，分类报表会漏掉这一笔",IF(ISNA(MATCH($D4018,类别表,0)),"※收支类别不在【基础资料】的清单里",IF(AND($L4018="内部转账",$M4018=""),"△内部转账要在「对方账户」写上另一头",IF(AND($L4018="内部转账",$M4018=$C4018),"※对方账户跟本账户是同一个",IF(AND($L4018&lt;&gt;"内部转账",$M4018&lt;&gt;""),"△填了对方账户，但类别不是内部转账",IF($H4018&lt;0,"△这一笔之后该账户余额成负数了，核一下",""))))))))))))</f>
        <v/>
      </c>
    </row>
    <row r="4019">
      <c r="A4019" s="17">
        <f>IF($C4019="","",COUNTA($C$5:$C4019))</f>
        <v/>
      </c>
      <c r="B4019" s="20" t="n"/>
      <c r="C4019" s="18" t="n"/>
      <c r="D4019" s="18" t="n"/>
      <c r="E4019" s="26" t="n"/>
      <c r="F4019" s="19" t="n"/>
      <c r="G4019" s="19" t="n"/>
      <c r="H4019" s="27">
        <f>IF($C4019="","",ROUND(SUMIF(账户表,$C4019,账户期初)+SUMIFS($F$5:F4019,$C$5:C4019,$C4019)-SUMIFS($G$5:G4019,$C$5:C4019,$C4019),2))</f>
        <v/>
      </c>
      <c r="I4019" s="18" t="n"/>
      <c r="J4019" s="18" t="n"/>
      <c r="K4019" s="28">
        <f>IF($B4019="","",--TEXT($B4019,"yyyymm"))</f>
        <v/>
      </c>
      <c r="L4019" s="29">
        <f>IF($D4019="","",IFERROR(INDEX(类别属性,MATCH($D4019,类别表,0)),""))</f>
        <v/>
      </c>
      <c r="M4019" s="18" t="n"/>
      <c r="N4019" s="18" t="n"/>
      <c r="O4019" s="26" t="n"/>
      <c r="P4019" s="21">
        <f>IF($C4019="","",IF(ISNA(MATCH($C4019,账户表,0)),"※这个账户不在【基础资料】的账户档案里",IF($B4019="","※没填日期，这一笔不会进任何月份的报表",IF(AND($F4019&lt;&gt;"",$G4019&lt;&gt;""),"※收入和支出不能同时填",IF(AND(N($F4019)=0,N($G4019)=0),"※收入和支出都没填",IF(OR(N($F4019)&lt;0,N($G4019)&lt;0),"※金额不能填负数，方向反了就换一列填",IF($D4019="","※没填收支类别，分类报表会漏掉这一笔",IF(ISNA(MATCH($D4019,类别表,0)),"※收支类别不在【基础资料】的清单里",IF(AND($L4019="内部转账",$M4019=""),"△内部转账要在「对方账户」写上另一头",IF(AND($L4019="内部转账",$M4019=$C4019),"※对方账户跟本账户是同一个",IF(AND($L4019&lt;&gt;"内部转账",$M4019&lt;&gt;""),"△填了对方账户，但类别不是内部转账",IF($H4019&lt;0,"△这一笔之后该账户余额成负数了，核一下",""))))))))))))</f>
        <v/>
      </c>
    </row>
    <row r="4020">
      <c r="A4020" s="17">
        <f>IF($C4020="","",COUNTA($C$5:$C4020))</f>
        <v/>
      </c>
      <c r="B4020" s="20" t="n"/>
      <c r="C4020" s="18" t="n"/>
      <c r="D4020" s="18" t="n"/>
      <c r="E4020" s="26" t="n"/>
      <c r="F4020" s="19" t="n"/>
      <c r="G4020" s="19" t="n"/>
      <c r="H4020" s="27">
        <f>IF($C4020="","",ROUND(SUMIF(账户表,$C4020,账户期初)+SUMIFS($F$5:F4020,$C$5:C4020,$C4020)-SUMIFS($G$5:G4020,$C$5:C4020,$C4020),2))</f>
        <v/>
      </c>
      <c r="I4020" s="18" t="n"/>
      <c r="J4020" s="18" t="n"/>
      <c r="K4020" s="28">
        <f>IF($B4020="","",--TEXT($B4020,"yyyymm"))</f>
        <v/>
      </c>
      <c r="L4020" s="29">
        <f>IF($D4020="","",IFERROR(INDEX(类别属性,MATCH($D4020,类别表,0)),""))</f>
        <v/>
      </c>
      <c r="M4020" s="18" t="n"/>
      <c r="N4020" s="18" t="n"/>
      <c r="O4020" s="26" t="n"/>
      <c r="P4020" s="21">
        <f>IF($C4020="","",IF(ISNA(MATCH($C4020,账户表,0)),"※这个账户不在【基础资料】的账户档案里",IF($B4020="","※没填日期，这一笔不会进任何月份的报表",IF(AND($F4020&lt;&gt;"",$G4020&lt;&gt;""),"※收入和支出不能同时填",IF(AND(N($F4020)=0,N($G4020)=0),"※收入和支出都没填",IF(OR(N($F4020)&lt;0,N($G4020)&lt;0),"※金额不能填负数，方向反了就换一列填",IF($D4020="","※没填收支类别，分类报表会漏掉这一笔",IF(ISNA(MATCH($D4020,类别表,0)),"※收支类别不在【基础资料】的清单里",IF(AND($L4020="内部转账",$M4020=""),"△内部转账要在「对方账户」写上另一头",IF(AND($L4020="内部转账",$M4020=$C4020),"※对方账户跟本账户是同一个",IF(AND($L4020&lt;&gt;"内部转账",$M4020&lt;&gt;""),"△填了对方账户，但类别不是内部转账",IF($H4020&lt;0,"△这一笔之后该账户余额成负数了，核一下",""))))))))))))</f>
        <v/>
      </c>
    </row>
    <row r="4021">
      <c r="A4021" s="17">
        <f>IF($C4021="","",COUNTA($C$5:$C4021))</f>
        <v/>
      </c>
      <c r="B4021" s="20" t="n"/>
      <c r="C4021" s="18" t="n"/>
      <c r="D4021" s="18" t="n"/>
      <c r="E4021" s="26" t="n"/>
      <c r="F4021" s="19" t="n"/>
      <c r="G4021" s="19" t="n"/>
      <c r="H4021" s="27">
        <f>IF($C4021="","",ROUND(SUMIF(账户表,$C4021,账户期初)+SUMIFS($F$5:F4021,$C$5:C4021,$C4021)-SUMIFS($G$5:G4021,$C$5:C4021,$C4021),2))</f>
        <v/>
      </c>
      <c r="I4021" s="18" t="n"/>
      <c r="J4021" s="18" t="n"/>
      <c r="K4021" s="28">
        <f>IF($B4021="","",--TEXT($B4021,"yyyymm"))</f>
        <v/>
      </c>
      <c r="L4021" s="29">
        <f>IF($D4021="","",IFERROR(INDEX(类别属性,MATCH($D4021,类别表,0)),""))</f>
        <v/>
      </c>
      <c r="M4021" s="18" t="n"/>
      <c r="N4021" s="18" t="n"/>
      <c r="O4021" s="26" t="n"/>
      <c r="P4021" s="21">
        <f>IF($C4021="","",IF(ISNA(MATCH($C4021,账户表,0)),"※这个账户不在【基础资料】的账户档案里",IF($B4021="","※没填日期，这一笔不会进任何月份的报表",IF(AND($F4021&lt;&gt;"",$G4021&lt;&gt;""),"※收入和支出不能同时填",IF(AND(N($F4021)=0,N($G4021)=0),"※收入和支出都没填",IF(OR(N($F4021)&lt;0,N($G4021)&lt;0),"※金额不能填负数，方向反了就换一列填",IF($D4021="","※没填收支类别，分类报表会漏掉这一笔",IF(ISNA(MATCH($D4021,类别表,0)),"※收支类别不在【基础资料】的清单里",IF(AND($L4021="内部转账",$M4021=""),"△内部转账要在「对方账户」写上另一头",IF(AND($L4021="内部转账",$M4021=$C4021),"※对方账户跟本账户是同一个",IF(AND($L4021&lt;&gt;"内部转账",$M4021&lt;&gt;""),"△填了对方账户，但类别不是内部转账",IF($H4021&lt;0,"△这一笔之后该账户余额成负数了，核一下",""))))))))))))</f>
        <v/>
      </c>
    </row>
    <row r="4022">
      <c r="A4022" s="17">
        <f>IF($C4022="","",COUNTA($C$5:$C4022))</f>
        <v/>
      </c>
      <c r="B4022" s="20" t="n"/>
      <c r="C4022" s="18" t="n"/>
      <c r="D4022" s="18" t="n"/>
      <c r="E4022" s="26" t="n"/>
      <c r="F4022" s="19" t="n"/>
      <c r="G4022" s="19" t="n"/>
      <c r="H4022" s="27">
        <f>IF($C4022="","",ROUND(SUMIF(账户表,$C4022,账户期初)+SUMIFS($F$5:F4022,$C$5:C4022,$C4022)-SUMIFS($G$5:G4022,$C$5:C4022,$C4022),2))</f>
        <v/>
      </c>
      <c r="I4022" s="18" t="n"/>
      <c r="J4022" s="18" t="n"/>
      <c r="K4022" s="28">
        <f>IF($B4022="","",--TEXT($B4022,"yyyymm"))</f>
        <v/>
      </c>
      <c r="L4022" s="29">
        <f>IF($D4022="","",IFERROR(INDEX(类别属性,MATCH($D4022,类别表,0)),""))</f>
        <v/>
      </c>
      <c r="M4022" s="18" t="n"/>
      <c r="N4022" s="18" t="n"/>
      <c r="O4022" s="26" t="n"/>
      <c r="P4022" s="21">
        <f>IF($C4022="","",IF(ISNA(MATCH($C4022,账户表,0)),"※这个账户不在【基础资料】的账户档案里",IF($B4022="","※没填日期，这一笔不会进任何月份的报表",IF(AND($F4022&lt;&gt;"",$G4022&lt;&gt;""),"※收入和支出不能同时填",IF(AND(N($F4022)=0,N($G4022)=0),"※收入和支出都没填",IF(OR(N($F4022)&lt;0,N($G4022)&lt;0),"※金额不能填负数，方向反了就换一列填",IF($D4022="","※没填收支类别，分类报表会漏掉这一笔",IF(ISNA(MATCH($D4022,类别表,0)),"※收支类别不在【基础资料】的清单里",IF(AND($L4022="内部转账",$M4022=""),"△内部转账要在「对方账户」写上另一头",IF(AND($L4022="内部转账",$M4022=$C4022),"※对方账户跟本账户是同一个",IF(AND($L4022&lt;&gt;"内部转账",$M4022&lt;&gt;""),"△填了对方账户，但类别不是内部转账",IF($H4022&lt;0,"△这一笔之后该账户余额成负数了，核一下",""))))))))))))</f>
        <v/>
      </c>
    </row>
    <row r="4023">
      <c r="A4023" s="17">
        <f>IF($C4023="","",COUNTA($C$5:$C4023))</f>
        <v/>
      </c>
      <c r="B4023" s="20" t="n"/>
      <c r="C4023" s="18" t="n"/>
      <c r="D4023" s="18" t="n"/>
      <c r="E4023" s="26" t="n"/>
      <c r="F4023" s="19" t="n"/>
      <c r="G4023" s="19" t="n"/>
      <c r="H4023" s="27">
        <f>IF($C4023="","",ROUND(SUMIF(账户表,$C4023,账户期初)+SUMIFS($F$5:F4023,$C$5:C4023,$C4023)-SUMIFS($G$5:G4023,$C$5:C4023,$C4023),2))</f>
        <v/>
      </c>
      <c r="I4023" s="18" t="n"/>
      <c r="J4023" s="18" t="n"/>
      <c r="K4023" s="28">
        <f>IF($B4023="","",--TEXT($B4023,"yyyymm"))</f>
        <v/>
      </c>
      <c r="L4023" s="29">
        <f>IF($D4023="","",IFERROR(INDEX(类别属性,MATCH($D4023,类别表,0)),""))</f>
        <v/>
      </c>
      <c r="M4023" s="18" t="n"/>
      <c r="N4023" s="18" t="n"/>
      <c r="O4023" s="26" t="n"/>
      <c r="P4023" s="21">
        <f>IF($C4023="","",IF(ISNA(MATCH($C4023,账户表,0)),"※这个账户不在【基础资料】的账户档案里",IF($B4023="","※没填日期，这一笔不会进任何月份的报表",IF(AND($F4023&lt;&gt;"",$G4023&lt;&gt;""),"※收入和支出不能同时填",IF(AND(N($F4023)=0,N($G4023)=0),"※收入和支出都没填",IF(OR(N($F4023)&lt;0,N($G4023)&lt;0),"※金额不能填负数，方向反了就换一列填",IF($D4023="","※没填收支类别，分类报表会漏掉这一笔",IF(ISNA(MATCH($D4023,类别表,0)),"※收支类别不在【基础资料】的清单里",IF(AND($L4023="内部转账",$M4023=""),"△内部转账要在「对方账户」写上另一头",IF(AND($L4023="内部转账",$M4023=$C4023),"※对方账户跟本账户是同一个",IF(AND($L4023&lt;&gt;"内部转账",$M4023&lt;&gt;""),"△填了对方账户，但类别不是内部转账",IF($H4023&lt;0,"△这一笔之后该账户余额成负数了，核一下",""))))))))))))</f>
        <v/>
      </c>
    </row>
    <row r="4024">
      <c r="A4024" s="17">
        <f>IF($C4024="","",COUNTA($C$5:$C4024))</f>
        <v/>
      </c>
      <c r="B4024" s="20" t="n"/>
      <c r="C4024" s="18" t="n"/>
      <c r="D4024" s="18" t="n"/>
      <c r="E4024" s="26" t="n"/>
      <c r="F4024" s="19" t="n"/>
      <c r="G4024" s="19" t="n"/>
      <c r="H4024" s="27">
        <f>IF($C4024="","",ROUND(SUMIF(账户表,$C4024,账户期初)+SUMIFS($F$5:F4024,$C$5:C4024,$C4024)-SUMIFS($G$5:G4024,$C$5:C4024,$C4024),2))</f>
        <v/>
      </c>
      <c r="I4024" s="18" t="n"/>
      <c r="J4024" s="18" t="n"/>
      <c r="K4024" s="28">
        <f>IF($B4024="","",--TEXT($B4024,"yyyymm"))</f>
        <v/>
      </c>
      <c r="L4024" s="29">
        <f>IF($D4024="","",IFERROR(INDEX(类别属性,MATCH($D4024,类别表,0)),""))</f>
        <v/>
      </c>
      <c r="M4024" s="18" t="n"/>
      <c r="N4024" s="18" t="n"/>
      <c r="O4024" s="26" t="n"/>
      <c r="P4024" s="21">
        <f>IF($C4024="","",IF(ISNA(MATCH($C4024,账户表,0)),"※这个账户不在【基础资料】的账户档案里",IF($B4024="","※没填日期，这一笔不会进任何月份的报表",IF(AND($F4024&lt;&gt;"",$G4024&lt;&gt;""),"※收入和支出不能同时填",IF(AND(N($F4024)=0,N($G4024)=0),"※收入和支出都没填",IF(OR(N($F4024)&lt;0,N($G4024)&lt;0),"※金额不能填负数，方向反了就换一列填",IF($D4024="","※没填收支类别，分类报表会漏掉这一笔",IF(ISNA(MATCH($D4024,类别表,0)),"※收支类别不在【基础资料】的清单里",IF(AND($L4024="内部转账",$M4024=""),"△内部转账要在「对方账户」写上另一头",IF(AND($L4024="内部转账",$M4024=$C4024),"※对方账户跟本账户是同一个",IF(AND($L4024&lt;&gt;"内部转账",$M4024&lt;&gt;""),"△填了对方账户，但类别不是内部转账",IF($H4024&lt;0,"△这一笔之后该账户余额成负数了，核一下",""))))))))))))</f>
        <v/>
      </c>
    </row>
    <row r="4025">
      <c r="A4025" s="17">
        <f>IF($C4025="","",COUNTA($C$5:$C4025))</f>
        <v/>
      </c>
      <c r="B4025" s="20" t="n"/>
      <c r="C4025" s="18" t="n"/>
      <c r="D4025" s="18" t="n"/>
      <c r="E4025" s="26" t="n"/>
      <c r="F4025" s="19" t="n"/>
      <c r="G4025" s="19" t="n"/>
      <c r="H4025" s="27">
        <f>IF($C4025="","",ROUND(SUMIF(账户表,$C4025,账户期初)+SUMIFS($F$5:F4025,$C$5:C4025,$C4025)-SUMIFS($G$5:G4025,$C$5:C4025,$C4025),2))</f>
        <v/>
      </c>
      <c r="I4025" s="18" t="n"/>
      <c r="J4025" s="18" t="n"/>
      <c r="K4025" s="28">
        <f>IF($B4025="","",--TEXT($B4025,"yyyymm"))</f>
        <v/>
      </c>
      <c r="L4025" s="29">
        <f>IF($D4025="","",IFERROR(INDEX(类别属性,MATCH($D4025,类别表,0)),""))</f>
        <v/>
      </c>
      <c r="M4025" s="18" t="n"/>
      <c r="N4025" s="18" t="n"/>
      <c r="O4025" s="26" t="n"/>
      <c r="P4025" s="21">
        <f>IF($C4025="","",IF(ISNA(MATCH($C4025,账户表,0)),"※这个账户不在【基础资料】的账户档案里",IF($B4025="","※没填日期，这一笔不会进任何月份的报表",IF(AND($F4025&lt;&gt;"",$G4025&lt;&gt;""),"※收入和支出不能同时填",IF(AND(N($F4025)=0,N($G4025)=0),"※收入和支出都没填",IF(OR(N($F4025)&lt;0,N($G4025)&lt;0),"※金额不能填负数，方向反了就换一列填",IF($D4025="","※没填收支类别，分类报表会漏掉这一笔",IF(ISNA(MATCH($D4025,类别表,0)),"※收支类别不在【基础资料】的清单里",IF(AND($L4025="内部转账",$M4025=""),"△内部转账要在「对方账户」写上另一头",IF(AND($L4025="内部转账",$M4025=$C4025),"※对方账户跟本账户是同一个",IF(AND($L4025&lt;&gt;"内部转账",$M4025&lt;&gt;""),"△填了对方账户，但类别不是内部转账",IF($H4025&lt;0,"△这一笔之后该账户余额成负数了，核一下",""))))))))))))</f>
        <v/>
      </c>
    </row>
    <row r="4026">
      <c r="A4026" s="17">
        <f>IF($C4026="","",COUNTA($C$5:$C4026))</f>
        <v/>
      </c>
      <c r="B4026" s="20" t="n"/>
      <c r="C4026" s="18" t="n"/>
      <c r="D4026" s="18" t="n"/>
      <c r="E4026" s="26" t="n"/>
      <c r="F4026" s="19" t="n"/>
      <c r="G4026" s="19" t="n"/>
      <c r="H4026" s="27">
        <f>IF($C4026="","",ROUND(SUMIF(账户表,$C4026,账户期初)+SUMIFS($F$5:F4026,$C$5:C4026,$C4026)-SUMIFS($G$5:G4026,$C$5:C4026,$C4026),2))</f>
        <v/>
      </c>
      <c r="I4026" s="18" t="n"/>
      <c r="J4026" s="18" t="n"/>
      <c r="K4026" s="28">
        <f>IF($B4026="","",--TEXT($B4026,"yyyymm"))</f>
        <v/>
      </c>
      <c r="L4026" s="29">
        <f>IF($D4026="","",IFERROR(INDEX(类别属性,MATCH($D4026,类别表,0)),""))</f>
        <v/>
      </c>
      <c r="M4026" s="18" t="n"/>
      <c r="N4026" s="18" t="n"/>
      <c r="O4026" s="26" t="n"/>
      <c r="P4026" s="21">
        <f>IF($C4026="","",IF(ISNA(MATCH($C4026,账户表,0)),"※这个账户不在【基础资料】的账户档案里",IF($B4026="","※没填日期，这一笔不会进任何月份的报表",IF(AND($F4026&lt;&gt;"",$G4026&lt;&gt;""),"※收入和支出不能同时填",IF(AND(N($F4026)=0,N($G4026)=0),"※收入和支出都没填",IF(OR(N($F4026)&lt;0,N($G4026)&lt;0),"※金额不能填负数，方向反了就换一列填",IF($D4026="","※没填收支类别，分类报表会漏掉这一笔",IF(ISNA(MATCH($D4026,类别表,0)),"※收支类别不在【基础资料】的清单里",IF(AND($L4026="内部转账",$M4026=""),"△内部转账要在「对方账户」写上另一头",IF(AND($L4026="内部转账",$M4026=$C4026),"※对方账户跟本账户是同一个",IF(AND($L4026&lt;&gt;"内部转账",$M4026&lt;&gt;""),"△填了对方账户，但类别不是内部转账",IF($H4026&lt;0,"△这一笔之后该账户余额成负数了，核一下",""))))))))))))</f>
        <v/>
      </c>
    </row>
    <row r="4027">
      <c r="A4027" s="17">
        <f>IF($C4027="","",COUNTA($C$5:$C4027))</f>
        <v/>
      </c>
      <c r="B4027" s="20" t="n"/>
      <c r="C4027" s="18" t="n"/>
      <c r="D4027" s="18" t="n"/>
      <c r="E4027" s="26" t="n"/>
      <c r="F4027" s="19" t="n"/>
      <c r="G4027" s="19" t="n"/>
      <c r="H4027" s="27">
        <f>IF($C4027="","",ROUND(SUMIF(账户表,$C4027,账户期初)+SUMIFS($F$5:F4027,$C$5:C4027,$C4027)-SUMIFS($G$5:G4027,$C$5:C4027,$C4027),2))</f>
        <v/>
      </c>
      <c r="I4027" s="18" t="n"/>
      <c r="J4027" s="18" t="n"/>
      <c r="K4027" s="28">
        <f>IF($B4027="","",--TEXT($B4027,"yyyymm"))</f>
        <v/>
      </c>
      <c r="L4027" s="29">
        <f>IF($D4027="","",IFERROR(INDEX(类别属性,MATCH($D4027,类别表,0)),""))</f>
        <v/>
      </c>
      <c r="M4027" s="18" t="n"/>
      <c r="N4027" s="18" t="n"/>
      <c r="O4027" s="26" t="n"/>
      <c r="P4027" s="21">
        <f>IF($C4027="","",IF(ISNA(MATCH($C4027,账户表,0)),"※这个账户不在【基础资料】的账户档案里",IF($B4027="","※没填日期，这一笔不会进任何月份的报表",IF(AND($F4027&lt;&gt;"",$G4027&lt;&gt;""),"※收入和支出不能同时填",IF(AND(N($F4027)=0,N($G4027)=0),"※收入和支出都没填",IF(OR(N($F4027)&lt;0,N($G4027)&lt;0),"※金额不能填负数，方向反了就换一列填",IF($D4027="","※没填收支类别，分类报表会漏掉这一笔",IF(ISNA(MATCH($D4027,类别表,0)),"※收支类别不在【基础资料】的清单里",IF(AND($L4027="内部转账",$M4027=""),"△内部转账要在「对方账户」写上另一头",IF(AND($L4027="内部转账",$M4027=$C4027),"※对方账户跟本账户是同一个",IF(AND($L4027&lt;&gt;"内部转账",$M4027&lt;&gt;""),"△填了对方账户，但类别不是内部转账",IF($H4027&lt;0,"△这一笔之后该账户余额成负数了，核一下",""))))))))))))</f>
        <v/>
      </c>
    </row>
    <row r="4028">
      <c r="A4028" s="17">
        <f>IF($C4028="","",COUNTA($C$5:$C4028))</f>
        <v/>
      </c>
      <c r="B4028" s="20" t="n"/>
      <c r="C4028" s="18" t="n"/>
      <c r="D4028" s="18" t="n"/>
      <c r="E4028" s="26" t="n"/>
      <c r="F4028" s="19" t="n"/>
      <c r="G4028" s="19" t="n"/>
      <c r="H4028" s="27">
        <f>IF($C4028="","",ROUND(SUMIF(账户表,$C4028,账户期初)+SUMIFS($F$5:F4028,$C$5:C4028,$C4028)-SUMIFS($G$5:G4028,$C$5:C4028,$C4028),2))</f>
        <v/>
      </c>
      <c r="I4028" s="18" t="n"/>
      <c r="J4028" s="18" t="n"/>
      <c r="K4028" s="28">
        <f>IF($B4028="","",--TEXT($B4028,"yyyymm"))</f>
        <v/>
      </c>
      <c r="L4028" s="29">
        <f>IF($D4028="","",IFERROR(INDEX(类别属性,MATCH($D4028,类别表,0)),""))</f>
        <v/>
      </c>
      <c r="M4028" s="18" t="n"/>
      <c r="N4028" s="18" t="n"/>
      <c r="O4028" s="26" t="n"/>
      <c r="P4028" s="21">
        <f>IF($C4028="","",IF(ISNA(MATCH($C4028,账户表,0)),"※这个账户不在【基础资料】的账户档案里",IF($B4028="","※没填日期，这一笔不会进任何月份的报表",IF(AND($F4028&lt;&gt;"",$G4028&lt;&gt;""),"※收入和支出不能同时填",IF(AND(N($F4028)=0,N($G4028)=0),"※收入和支出都没填",IF(OR(N($F4028)&lt;0,N($G4028)&lt;0),"※金额不能填负数，方向反了就换一列填",IF($D4028="","※没填收支类别，分类报表会漏掉这一笔",IF(ISNA(MATCH($D4028,类别表,0)),"※收支类别不在【基础资料】的清单里",IF(AND($L4028="内部转账",$M4028=""),"△内部转账要在「对方账户」写上另一头",IF(AND($L4028="内部转账",$M4028=$C4028),"※对方账户跟本账户是同一个",IF(AND($L4028&lt;&gt;"内部转账",$M4028&lt;&gt;""),"△填了对方账户，但类别不是内部转账",IF($H4028&lt;0,"△这一笔之后该账户余额成负数了，核一下",""))))))))))))</f>
        <v/>
      </c>
    </row>
    <row r="4029">
      <c r="A4029" s="17">
        <f>IF($C4029="","",COUNTA($C$5:$C4029))</f>
        <v/>
      </c>
      <c r="B4029" s="20" t="n"/>
      <c r="C4029" s="18" t="n"/>
      <c r="D4029" s="18" t="n"/>
      <c r="E4029" s="26" t="n"/>
      <c r="F4029" s="19" t="n"/>
      <c r="G4029" s="19" t="n"/>
      <c r="H4029" s="27">
        <f>IF($C4029="","",ROUND(SUMIF(账户表,$C4029,账户期初)+SUMIFS($F$5:F4029,$C$5:C4029,$C4029)-SUMIFS($G$5:G4029,$C$5:C4029,$C4029),2))</f>
        <v/>
      </c>
      <c r="I4029" s="18" t="n"/>
      <c r="J4029" s="18" t="n"/>
      <c r="K4029" s="28">
        <f>IF($B4029="","",--TEXT($B4029,"yyyymm"))</f>
        <v/>
      </c>
      <c r="L4029" s="29">
        <f>IF($D4029="","",IFERROR(INDEX(类别属性,MATCH($D4029,类别表,0)),""))</f>
        <v/>
      </c>
      <c r="M4029" s="18" t="n"/>
      <c r="N4029" s="18" t="n"/>
      <c r="O4029" s="26" t="n"/>
      <c r="P4029" s="21">
        <f>IF($C4029="","",IF(ISNA(MATCH($C4029,账户表,0)),"※这个账户不在【基础资料】的账户档案里",IF($B4029="","※没填日期，这一笔不会进任何月份的报表",IF(AND($F4029&lt;&gt;"",$G4029&lt;&gt;""),"※收入和支出不能同时填",IF(AND(N($F4029)=0,N($G4029)=0),"※收入和支出都没填",IF(OR(N($F4029)&lt;0,N($G4029)&lt;0),"※金额不能填负数，方向反了就换一列填",IF($D4029="","※没填收支类别，分类报表会漏掉这一笔",IF(ISNA(MATCH($D4029,类别表,0)),"※收支类别不在【基础资料】的清单里",IF(AND($L4029="内部转账",$M4029=""),"△内部转账要在「对方账户」写上另一头",IF(AND($L4029="内部转账",$M4029=$C4029),"※对方账户跟本账户是同一个",IF(AND($L4029&lt;&gt;"内部转账",$M4029&lt;&gt;""),"△填了对方账户，但类别不是内部转账",IF($H4029&lt;0,"△这一笔之后该账户余额成负数了，核一下",""))))))))))))</f>
        <v/>
      </c>
    </row>
    <row r="4030">
      <c r="A4030" s="17">
        <f>IF($C4030="","",COUNTA($C$5:$C4030))</f>
        <v/>
      </c>
      <c r="B4030" s="20" t="n"/>
      <c r="C4030" s="18" t="n"/>
      <c r="D4030" s="18" t="n"/>
      <c r="E4030" s="26" t="n"/>
      <c r="F4030" s="19" t="n"/>
      <c r="G4030" s="19" t="n"/>
      <c r="H4030" s="27">
        <f>IF($C4030="","",ROUND(SUMIF(账户表,$C4030,账户期初)+SUMIFS($F$5:F4030,$C$5:C4030,$C4030)-SUMIFS($G$5:G4030,$C$5:C4030,$C4030),2))</f>
        <v/>
      </c>
      <c r="I4030" s="18" t="n"/>
      <c r="J4030" s="18" t="n"/>
      <c r="K4030" s="28">
        <f>IF($B4030="","",--TEXT($B4030,"yyyymm"))</f>
        <v/>
      </c>
      <c r="L4030" s="29">
        <f>IF($D4030="","",IFERROR(INDEX(类别属性,MATCH($D4030,类别表,0)),""))</f>
        <v/>
      </c>
      <c r="M4030" s="18" t="n"/>
      <c r="N4030" s="18" t="n"/>
      <c r="O4030" s="26" t="n"/>
      <c r="P4030" s="21">
        <f>IF($C4030="","",IF(ISNA(MATCH($C4030,账户表,0)),"※这个账户不在【基础资料】的账户档案里",IF($B4030="","※没填日期，这一笔不会进任何月份的报表",IF(AND($F4030&lt;&gt;"",$G4030&lt;&gt;""),"※收入和支出不能同时填",IF(AND(N($F4030)=0,N($G4030)=0),"※收入和支出都没填",IF(OR(N($F4030)&lt;0,N($G4030)&lt;0),"※金额不能填负数，方向反了就换一列填",IF($D4030="","※没填收支类别，分类报表会漏掉这一笔",IF(ISNA(MATCH($D4030,类别表,0)),"※收支类别不在【基础资料】的清单里",IF(AND($L4030="内部转账",$M4030=""),"△内部转账要在「对方账户」写上另一头",IF(AND($L4030="内部转账",$M4030=$C4030),"※对方账户跟本账户是同一个",IF(AND($L4030&lt;&gt;"内部转账",$M4030&lt;&gt;""),"△填了对方账户，但类别不是内部转账",IF($H4030&lt;0,"△这一笔之后该账户余额成负数了，核一下",""))))))))))))</f>
        <v/>
      </c>
    </row>
    <row r="4031">
      <c r="A4031" s="17">
        <f>IF($C4031="","",COUNTA($C$5:$C4031))</f>
        <v/>
      </c>
      <c r="B4031" s="20" t="n"/>
      <c r="C4031" s="18" t="n"/>
      <c r="D4031" s="18" t="n"/>
      <c r="E4031" s="26" t="n"/>
      <c r="F4031" s="19" t="n"/>
      <c r="G4031" s="19" t="n"/>
      <c r="H4031" s="27">
        <f>IF($C4031="","",ROUND(SUMIF(账户表,$C4031,账户期初)+SUMIFS($F$5:F4031,$C$5:C4031,$C4031)-SUMIFS($G$5:G4031,$C$5:C4031,$C4031),2))</f>
        <v/>
      </c>
      <c r="I4031" s="18" t="n"/>
      <c r="J4031" s="18" t="n"/>
      <c r="K4031" s="28">
        <f>IF($B4031="","",--TEXT($B4031,"yyyymm"))</f>
        <v/>
      </c>
      <c r="L4031" s="29">
        <f>IF($D4031="","",IFERROR(INDEX(类别属性,MATCH($D4031,类别表,0)),""))</f>
        <v/>
      </c>
      <c r="M4031" s="18" t="n"/>
      <c r="N4031" s="18" t="n"/>
      <c r="O4031" s="26" t="n"/>
      <c r="P4031" s="21">
        <f>IF($C4031="","",IF(ISNA(MATCH($C4031,账户表,0)),"※这个账户不在【基础资料】的账户档案里",IF($B4031="","※没填日期，这一笔不会进任何月份的报表",IF(AND($F4031&lt;&gt;"",$G4031&lt;&gt;""),"※收入和支出不能同时填",IF(AND(N($F4031)=0,N($G4031)=0),"※收入和支出都没填",IF(OR(N($F4031)&lt;0,N($G4031)&lt;0),"※金额不能填负数，方向反了就换一列填",IF($D4031="","※没填收支类别，分类报表会漏掉这一笔",IF(ISNA(MATCH($D4031,类别表,0)),"※收支类别不在【基础资料】的清单里",IF(AND($L4031="内部转账",$M4031=""),"△内部转账要在「对方账户」写上另一头",IF(AND($L4031="内部转账",$M4031=$C4031),"※对方账户跟本账户是同一个",IF(AND($L4031&lt;&gt;"内部转账",$M4031&lt;&gt;""),"△填了对方账户，但类别不是内部转账",IF($H4031&lt;0,"△这一笔之后该账户余额成负数了，核一下",""))))))))))))</f>
        <v/>
      </c>
    </row>
    <row r="4032">
      <c r="A4032" s="17">
        <f>IF($C4032="","",COUNTA($C$5:$C4032))</f>
        <v/>
      </c>
      <c r="B4032" s="20" t="n"/>
      <c r="C4032" s="18" t="n"/>
      <c r="D4032" s="18" t="n"/>
      <c r="E4032" s="26" t="n"/>
      <c r="F4032" s="19" t="n"/>
      <c r="G4032" s="19" t="n"/>
      <c r="H4032" s="27">
        <f>IF($C4032="","",ROUND(SUMIF(账户表,$C4032,账户期初)+SUMIFS($F$5:F4032,$C$5:C4032,$C4032)-SUMIFS($G$5:G4032,$C$5:C4032,$C4032),2))</f>
        <v/>
      </c>
      <c r="I4032" s="18" t="n"/>
      <c r="J4032" s="18" t="n"/>
      <c r="K4032" s="28">
        <f>IF($B4032="","",--TEXT($B4032,"yyyymm"))</f>
        <v/>
      </c>
      <c r="L4032" s="29">
        <f>IF($D4032="","",IFERROR(INDEX(类别属性,MATCH($D4032,类别表,0)),""))</f>
        <v/>
      </c>
      <c r="M4032" s="18" t="n"/>
      <c r="N4032" s="18" t="n"/>
      <c r="O4032" s="26" t="n"/>
      <c r="P4032" s="21">
        <f>IF($C4032="","",IF(ISNA(MATCH($C4032,账户表,0)),"※这个账户不在【基础资料】的账户档案里",IF($B4032="","※没填日期，这一笔不会进任何月份的报表",IF(AND($F4032&lt;&gt;"",$G4032&lt;&gt;""),"※收入和支出不能同时填",IF(AND(N($F4032)=0,N($G4032)=0),"※收入和支出都没填",IF(OR(N($F4032)&lt;0,N($G4032)&lt;0),"※金额不能填负数，方向反了就换一列填",IF($D4032="","※没填收支类别，分类报表会漏掉这一笔",IF(ISNA(MATCH($D4032,类别表,0)),"※收支类别不在【基础资料】的清单里",IF(AND($L4032="内部转账",$M4032=""),"△内部转账要在「对方账户」写上另一头",IF(AND($L4032="内部转账",$M4032=$C4032),"※对方账户跟本账户是同一个",IF(AND($L4032&lt;&gt;"内部转账",$M4032&lt;&gt;""),"△填了对方账户，但类别不是内部转账",IF($H4032&lt;0,"△这一笔之后该账户余额成负数了，核一下",""))))))))))))</f>
        <v/>
      </c>
    </row>
    <row r="4033">
      <c r="A4033" s="17">
        <f>IF($C4033="","",COUNTA($C$5:$C4033))</f>
        <v/>
      </c>
      <c r="B4033" s="20" t="n"/>
      <c r="C4033" s="18" t="n"/>
      <c r="D4033" s="18" t="n"/>
      <c r="E4033" s="26" t="n"/>
      <c r="F4033" s="19" t="n"/>
      <c r="G4033" s="19" t="n"/>
      <c r="H4033" s="27">
        <f>IF($C4033="","",ROUND(SUMIF(账户表,$C4033,账户期初)+SUMIFS($F$5:F4033,$C$5:C4033,$C4033)-SUMIFS($G$5:G4033,$C$5:C4033,$C4033),2))</f>
        <v/>
      </c>
      <c r="I4033" s="18" t="n"/>
      <c r="J4033" s="18" t="n"/>
      <c r="K4033" s="28">
        <f>IF($B4033="","",--TEXT($B4033,"yyyymm"))</f>
        <v/>
      </c>
      <c r="L4033" s="29">
        <f>IF($D4033="","",IFERROR(INDEX(类别属性,MATCH($D4033,类别表,0)),""))</f>
        <v/>
      </c>
      <c r="M4033" s="18" t="n"/>
      <c r="N4033" s="18" t="n"/>
      <c r="O4033" s="26" t="n"/>
      <c r="P4033" s="21">
        <f>IF($C4033="","",IF(ISNA(MATCH($C4033,账户表,0)),"※这个账户不在【基础资料】的账户档案里",IF($B4033="","※没填日期，这一笔不会进任何月份的报表",IF(AND($F4033&lt;&gt;"",$G4033&lt;&gt;""),"※收入和支出不能同时填",IF(AND(N($F4033)=0,N($G4033)=0),"※收入和支出都没填",IF(OR(N($F4033)&lt;0,N($G4033)&lt;0),"※金额不能填负数，方向反了就换一列填",IF($D4033="","※没填收支类别，分类报表会漏掉这一笔",IF(ISNA(MATCH($D4033,类别表,0)),"※收支类别不在【基础资料】的清单里",IF(AND($L4033="内部转账",$M4033=""),"△内部转账要在「对方账户」写上另一头",IF(AND($L4033="内部转账",$M4033=$C4033),"※对方账户跟本账户是同一个",IF(AND($L4033&lt;&gt;"内部转账",$M4033&lt;&gt;""),"△填了对方账户，但类别不是内部转账",IF($H4033&lt;0,"△这一笔之后该账户余额成负数了，核一下",""))))))))))))</f>
        <v/>
      </c>
    </row>
    <row r="4034">
      <c r="A4034" s="17">
        <f>IF($C4034="","",COUNTA($C$5:$C4034))</f>
        <v/>
      </c>
      <c r="B4034" s="20" t="n"/>
      <c r="C4034" s="18" t="n"/>
      <c r="D4034" s="18" t="n"/>
      <c r="E4034" s="26" t="n"/>
      <c r="F4034" s="19" t="n"/>
      <c r="G4034" s="19" t="n"/>
      <c r="H4034" s="27">
        <f>IF($C4034="","",ROUND(SUMIF(账户表,$C4034,账户期初)+SUMIFS($F$5:F4034,$C$5:C4034,$C4034)-SUMIFS($G$5:G4034,$C$5:C4034,$C4034),2))</f>
        <v/>
      </c>
      <c r="I4034" s="18" t="n"/>
      <c r="J4034" s="18" t="n"/>
      <c r="K4034" s="28">
        <f>IF($B4034="","",--TEXT($B4034,"yyyymm"))</f>
        <v/>
      </c>
      <c r="L4034" s="29">
        <f>IF($D4034="","",IFERROR(INDEX(类别属性,MATCH($D4034,类别表,0)),""))</f>
        <v/>
      </c>
      <c r="M4034" s="18" t="n"/>
      <c r="N4034" s="18" t="n"/>
      <c r="O4034" s="26" t="n"/>
      <c r="P4034" s="21">
        <f>IF($C4034="","",IF(ISNA(MATCH($C4034,账户表,0)),"※这个账户不在【基础资料】的账户档案里",IF($B4034="","※没填日期，这一笔不会进任何月份的报表",IF(AND($F4034&lt;&gt;"",$G4034&lt;&gt;""),"※收入和支出不能同时填",IF(AND(N($F4034)=0,N($G4034)=0),"※收入和支出都没填",IF(OR(N($F4034)&lt;0,N($G4034)&lt;0),"※金额不能填负数，方向反了就换一列填",IF($D4034="","※没填收支类别，分类报表会漏掉这一笔",IF(ISNA(MATCH($D4034,类别表,0)),"※收支类别不在【基础资料】的清单里",IF(AND($L4034="内部转账",$M4034=""),"△内部转账要在「对方账户」写上另一头",IF(AND($L4034="内部转账",$M4034=$C4034),"※对方账户跟本账户是同一个",IF(AND($L4034&lt;&gt;"内部转账",$M4034&lt;&gt;""),"△填了对方账户，但类别不是内部转账",IF($H4034&lt;0,"△这一笔之后该账户余额成负数了，核一下",""))))))))))))</f>
        <v/>
      </c>
    </row>
    <row r="4035">
      <c r="A4035" s="17">
        <f>IF($C4035="","",COUNTA($C$5:$C4035))</f>
        <v/>
      </c>
      <c r="B4035" s="20" t="n"/>
      <c r="C4035" s="18" t="n"/>
      <c r="D4035" s="18" t="n"/>
      <c r="E4035" s="26" t="n"/>
      <c r="F4035" s="19" t="n"/>
      <c r="G4035" s="19" t="n"/>
      <c r="H4035" s="27">
        <f>IF($C4035="","",ROUND(SUMIF(账户表,$C4035,账户期初)+SUMIFS($F$5:F4035,$C$5:C4035,$C4035)-SUMIFS($G$5:G4035,$C$5:C4035,$C4035),2))</f>
        <v/>
      </c>
      <c r="I4035" s="18" t="n"/>
      <c r="J4035" s="18" t="n"/>
      <c r="K4035" s="28">
        <f>IF($B4035="","",--TEXT($B4035,"yyyymm"))</f>
        <v/>
      </c>
      <c r="L4035" s="29">
        <f>IF($D4035="","",IFERROR(INDEX(类别属性,MATCH($D4035,类别表,0)),""))</f>
        <v/>
      </c>
      <c r="M4035" s="18" t="n"/>
      <c r="N4035" s="18" t="n"/>
      <c r="O4035" s="26" t="n"/>
      <c r="P4035" s="21">
        <f>IF($C4035="","",IF(ISNA(MATCH($C4035,账户表,0)),"※这个账户不在【基础资料】的账户档案里",IF($B4035="","※没填日期，这一笔不会进任何月份的报表",IF(AND($F4035&lt;&gt;"",$G4035&lt;&gt;""),"※收入和支出不能同时填",IF(AND(N($F4035)=0,N($G4035)=0),"※收入和支出都没填",IF(OR(N($F4035)&lt;0,N($G4035)&lt;0),"※金额不能填负数，方向反了就换一列填",IF($D4035="","※没填收支类别，分类报表会漏掉这一笔",IF(ISNA(MATCH($D4035,类别表,0)),"※收支类别不在【基础资料】的清单里",IF(AND($L4035="内部转账",$M4035=""),"△内部转账要在「对方账户」写上另一头",IF(AND($L4035="内部转账",$M4035=$C4035),"※对方账户跟本账户是同一个",IF(AND($L4035&lt;&gt;"内部转账",$M4035&lt;&gt;""),"△填了对方账户，但类别不是内部转账",IF($H4035&lt;0,"△这一笔之后该账户余额成负数了，核一下",""))))))))))))</f>
        <v/>
      </c>
    </row>
    <row r="4036">
      <c r="A4036" s="17">
        <f>IF($C4036="","",COUNTA($C$5:$C4036))</f>
        <v/>
      </c>
      <c r="B4036" s="20" t="n"/>
      <c r="C4036" s="18" t="n"/>
      <c r="D4036" s="18" t="n"/>
      <c r="E4036" s="26" t="n"/>
      <c r="F4036" s="19" t="n"/>
      <c r="G4036" s="19" t="n"/>
      <c r="H4036" s="27">
        <f>IF($C4036="","",ROUND(SUMIF(账户表,$C4036,账户期初)+SUMIFS($F$5:F4036,$C$5:C4036,$C4036)-SUMIFS($G$5:G4036,$C$5:C4036,$C4036),2))</f>
        <v/>
      </c>
      <c r="I4036" s="18" t="n"/>
      <c r="J4036" s="18" t="n"/>
      <c r="K4036" s="28">
        <f>IF($B4036="","",--TEXT($B4036,"yyyymm"))</f>
        <v/>
      </c>
      <c r="L4036" s="29">
        <f>IF($D4036="","",IFERROR(INDEX(类别属性,MATCH($D4036,类别表,0)),""))</f>
        <v/>
      </c>
      <c r="M4036" s="18" t="n"/>
      <c r="N4036" s="18" t="n"/>
      <c r="O4036" s="26" t="n"/>
      <c r="P4036" s="21">
        <f>IF($C4036="","",IF(ISNA(MATCH($C4036,账户表,0)),"※这个账户不在【基础资料】的账户档案里",IF($B4036="","※没填日期，这一笔不会进任何月份的报表",IF(AND($F4036&lt;&gt;"",$G4036&lt;&gt;""),"※收入和支出不能同时填",IF(AND(N($F4036)=0,N($G4036)=0),"※收入和支出都没填",IF(OR(N($F4036)&lt;0,N($G4036)&lt;0),"※金额不能填负数，方向反了就换一列填",IF($D4036="","※没填收支类别，分类报表会漏掉这一笔",IF(ISNA(MATCH($D4036,类别表,0)),"※收支类别不在【基础资料】的清单里",IF(AND($L4036="内部转账",$M4036=""),"△内部转账要在「对方账户」写上另一头",IF(AND($L4036="内部转账",$M4036=$C4036),"※对方账户跟本账户是同一个",IF(AND($L4036&lt;&gt;"内部转账",$M4036&lt;&gt;""),"△填了对方账户，但类别不是内部转账",IF($H4036&lt;0,"△这一笔之后该账户余额成负数了，核一下",""))))))))))))</f>
        <v/>
      </c>
    </row>
    <row r="4037">
      <c r="A4037" s="17">
        <f>IF($C4037="","",COUNTA($C$5:$C4037))</f>
        <v/>
      </c>
      <c r="B4037" s="20" t="n"/>
      <c r="C4037" s="18" t="n"/>
      <c r="D4037" s="18" t="n"/>
      <c r="E4037" s="26" t="n"/>
      <c r="F4037" s="19" t="n"/>
      <c r="G4037" s="19" t="n"/>
      <c r="H4037" s="27">
        <f>IF($C4037="","",ROUND(SUMIF(账户表,$C4037,账户期初)+SUMIFS($F$5:F4037,$C$5:C4037,$C4037)-SUMIFS($G$5:G4037,$C$5:C4037,$C4037),2))</f>
        <v/>
      </c>
      <c r="I4037" s="18" t="n"/>
      <c r="J4037" s="18" t="n"/>
      <c r="K4037" s="28">
        <f>IF($B4037="","",--TEXT($B4037,"yyyymm"))</f>
        <v/>
      </c>
      <c r="L4037" s="29">
        <f>IF($D4037="","",IFERROR(INDEX(类别属性,MATCH($D4037,类别表,0)),""))</f>
        <v/>
      </c>
      <c r="M4037" s="18" t="n"/>
      <c r="N4037" s="18" t="n"/>
      <c r="O4037" s="26" t="n"/>
      <c r="P4037" s="21">
        <f>IF($C4037="","",IF(ISNA(MATCH($C4037,账户表,0)),"※这个账户不在【基础资料】的账户档案里",IF($B4037="","※没填日期，这一笔不会进任何月份的报表",IF(AND($F4037&lt;&gt;"",$G4037&lt;&gt;""),"※收入和支出不能同时填",IF(AND(N($F4037)=0,N($G4037)=0),"※收入和支出都没填",IF(OR(N($F4037)&lt;0,N($G4037)&lt;0),"※金额不能填负数，方向反了就换一列填",IF($D4037="","※没填收支类别，分类报表会漏掉这一笔",IF(ISNA(MATCH($D4037,类别表,0)),"※收支类别不在【基础资料】的清单里",IF(AND($L4037="内部转账",$M4037=""),"△内部转账要在「对方账户」写上另一头",IF(AND($L4037="内部转账",$M4037=$C4037),"※对方账户跟本账户是同一个",IF(AND($L4037&lt;&gt;"内部转账",$M4037&lt;&gt;""),"△填了对方账户，但类别不是内部转账",IF($H4037&lt;0,"△这一笔之后该账户余额成负数了，核一下",""))))))))))))</f>
        <v/>
      </c>
    </row>
    <row r="4038">
      <c r="A4038" s="17">
        <f>IF($C4038="","",COUNTA($C$5:$C4038))</f>
        <v/>
      </c>
      <c r="B4038" s="20" t="n"/>
      <c r="C4038" s="18" t="n"/>
      <c r="D4038" s="18" t="n"/>
      <c r="E4038" s="26" t="n"/>
      <c r="F4038" s="19" t="n"/>
      <c r="G4038" s="19" t="n"/>
      <c r="H4038" s="27">
        <f>IF($C4038="","",ROUND(SUMIF(账户表,$C4038,账户期初)+SUMIFS($F$5:F4038,$C$5:C4038,$C4038)-SUMIFS($G$5:G4038,$C$5:C4038,$C4038),2))</f>
        <v/>
      </c>
      <c r="I4038" s="18" t="n"/>
      <c r="J4038" s="18" t="n"/>
      <c r="K4038" s="28">
        <f>IF($B4038="","",--TEXT($B4038,"yyyymm"))</f>
        <v/>
      </c>
      <c r="L4038" s="29">
        <f>IF($D4038="","",IFERROR(INDEX(类别属性,MATCH($D4038,类别表,0)),""))</f>
        <v/>
      </c>
      <c r="M4038" s="18" t="n"/>
      <c r="N4038" s="18" t="n"/>
      <c r="O4038" s="26" t="n"/>
      <c r="P4038" s="21">
        <f>IF($C4038="","",IF(ISNA(MATCH($C4038,账户表,0)),"※这个账户不在【基础资料】的账户档案里",IF($B4038="","※没填日期，这一笔不会进任何月份的报表",IF(AND($F4038&lt;&gt;"",$G4038&lt;&gt;""),"※收入和支出不能同时填",IF(AND(N($F4038)=0,N($G4038)=0),"※收入和支出都没填",IF(OR(N($F4038)&lt;0,N($G4038)&lt;0),"※金额不能填负数，方向反了就换一列填",IF($D4038="","※没填收支类别，分类报表会漏掉这一笔",IF(ISNA(MATCH($D4038,类别表,0)),"※收支类别不在【基础资料】的清单里",IF(AND($L4038="内部转账",$M4038=""),"△内部转账要在「对方账户」写上另一头",IF(AND($L4038="内部转账",$M4038=$C4038),"※对方账户跟本账户是同一个",IF(AND($L4038&lt;&gt;"内部转账",$M4038&lt;&gt;""),"△填了对方账户，但类别不是内部转账",IF($H4038&lt;0,"△这一笔之后该账户余额成负数了，核一下",""))))))))))))</f>
        <v/>
      </c>
    </row>
    <row r="4039">
      <c r="A4039" s="17">
        <f>IF($C4039="","",COUNTA($C$5:$C4039))</f>
        <v/>
      </c>
      <c r="B4039" s="20" t="n"/>
      <c r="C4039" s="18" t="n"/>
      <c r="D4039" s="18" t="n"/>
      <c r="E4039" s="26" t="n"/>
      <c r="F4039" s="19" t="n"/>
      <c r="G4039" s="19" t="n"/>
      <c r="H4039" s="27">
        <f>IF($C4039="","",ROUND(SUMIF(账户表,$C4039,账户期初)+SUMIFS($F$5:F4039,$C$5:C4039,$C4039)-SUMIFS($G$5:G4039,$C$5:C4039,$C4039),2))</f>
        <v/>
      </c>
      <c r="I4039" s="18" t="n"/>
      <c r="J4039" s="18" t="n"/>
      <c r="K4039" s="28">
        <f>IF($B4039="","",--TEXT($B4039,"yyyymm"))</f>
        <v/>
      </c>
      <c r="L4039" s="29">
        <f>IF($D4039="","",IFERROR(INDEX(类别属性,MATCH($D4039,类别表,0)),""))</f>
        <v/>
      </c>
      <c r="M4039" s="18" t="n"/>
      <c r="N4039" s="18" t="n"/>
      <c r="O4039" s="26" t="n"/>
      <c r="P4039" s="21">
        <f>IF($C4039="","",IF(ISNA(MATCH($C4039,账户表,0)),"※这个账户不在【基础资料】的账户档案里",IF($B4039="","※没填日期，这一笔不会进任何月份的报表",IF(AND($F4039&lt;&gt;"",$G4039&lt;&gt;""),"※收入和支出不能同时填",IF(AND(N($F4039)=0,N($G4039)=0),"※收入和支出都没填",IF(OR(N($F4039)&lt;0,N($G4039)&lt;0),"※金额不能填负数，方向反了就换一列填",IF($D4039="","※没填收支类别，分类报表会漏掉这一笔",IF(ISNA(MATCH($D4039,类别表,0)),"※收支类别不在【基础资料】的清单里",IF(AND($L4039="内部转账",$M4039=""),"△内部转账要在「对方账户」写上另一头",IF(AND($L4039="内部转账",$M4039=$C4039),"※对方账户跟本账户是同一个",IF(AND($L4039&lt;&gt;"内部转账",$M4039&lt;&gt;""),"△填了对方账户，但类别不是内部转账",IF($H4039&lt;0,"△这一笔之后该账户余额成负数了，核一下",""))))))))))))</f>
        <v/>
      </c>
    </row>
    <row r="4040">
      <c r="A4040" s="17">
        <f>IF($C4040="","",COUNTA($C$5:$C4040))</f>
        <v/>
      </c>
      <c r="B4040" s="20" t="n"/>
      <c r="C4040" s="18" t="n"/>
      <c r="D4040" s="18" t="n"/>
      <c r="E4040" s="26" t="n"/>
      <c r="F4040" s="19" t="n"/>
      <c r="G4040" s="19" t="n"/>
      <c r="H4040" s="27">
        <f>IF($C4040="","",ROUND(SUMIF(账户表,$C4040,账户期初)+SUMIFS($F$5:F4040,$C$5:C4040,$C4040)-SUMIFS($G$5:G4040,$C$5:C4040,$C4040),2))</f>
        <v/>
      </c>
      <c r="I4040" s="18" t="n"/>
      <c r="J4040" s="18" t="n"/>
      <c r="K4040" s="28">
        <f>IF($B4040="","",--TEXT($B4040,"yyyymm"))</f>
        <v/>
      </c>
      <c r="L4040" s="29">
        <f>IF($D4040="","",IFERROR(INDEX(类别属性,MATCH($D4040,类别表,0)),""))</f>
        <v/>
      </c>
      <c r="M4040" s="18" t="n"/>
      <c r="N4040" s="18" t="n"/>
      <c r="O4040" s="26" t="n"/>
      <c r="P4040" s="21">
        <f>IF($C4040="","",IF(ISNA(MATCH($C4040,账户表,0)),"※这个账户不在【基础资料】的账户档案里",IF($B4040="","※没填日期，这一笔不会进任何月份的报表",IF(AND($F4040&lt;&gt;"",$G4040&lt;&gt;""),"※收入和支出不能同时填",IF(AND(N($F4040)=0,N($G4040)=0),"※收入和支出都没填",IF(OR(N($F4040)&lt;0,N($G4040)&lt;0),"※金额不能填负数，方向反了就换一列填",IF($D4040="","※没填收支类别，分类报表会漏掉这一笔",IF(ISNA(MATCH($D4040,类别表,0)),"※收支类别不在【基础资料】的清单里",IF(AND($L4040="内部转账",$M4040=""),"△内部转账要在「对方账户」写上另一头",IF(AND($L4040="内部转账",$M4040=$C4040),"※对方账户跟本账户是同一个",IF(AND($L4040&lt;&gt;"内部转账",$M4040&lt;&gt;""),"△填了对方账户，但类别不是内部转账",IF($H4040&lt;0,"△这一笔之后该账户余额成负数了，核一下",""))))))))))))</f>
        <v/>
      </c>
    </row>
    <row r="4041">
      <c r="A4041" s="17">
        <f>IF($C4041="","",COUNTA($C$5:$C4041))</f>
        <v/>
      </c>
      <c r="B4041" s="20" t="n"/>
      <c r="C4041" s="18" t="n"/>
      <c r="D4041" s="18" t="n"/>
      <c r="E4041" s="26" t="n"/>
      <c r="F4041" s="19" t="n"/>
      <c r="G4041" s="19" t="n"/>
      <c r="H4041" s="27">
        <f>IF($C4041="","",ROUND(SUMIF(账户表,$C4041,账户期初)+SUMIFS($F$5:F4041,$C$5:C4041,$C4041)-SUMIFS($G$5:G4041,$C$5:C4041,$C4041),2))</f>
        <v/>
      </c>
      <c r="I4041" s="18" t="n"/>
      <c r="J4041" s="18" t="n"/>
      <c r="K4041" s="28">
        <f>IF($B4041="","",--TEXT($B4041,"yyyymm"))</f>
        <v/>
      </c>
      <c r="L4041" s="29">
        <f>IF($D4041="","",IFERROR(INDEX(类别属性,MATCH($D4041,类别表,0)),""))</f>
        <v/>
      </c>
      <c r="M4041" s="18" t="n"/>
      <c r="N4041" s="18" t="n"/>
      <c r="O4041" s="26" t="n"/>
      <c r="P4041" s="21">
        <f>IF($C4041="","",IF(ISNA(MATCH($C4041,账户表,0)),"※这个账户不在【基础资料】的账户档案里",IF($B4041="","※没填日期，这一笔不会进任何月份的报表",IF(AND($F4041&lt;&gt;"",$G4041&lt;&gt;""),"※收入和支出不能同时填",IF(AND(N($F4041)=0,N($G4041)=0),"※收入和支出都没填",IF(OR(N($F4041)&lt;0,N($G4041)&lt;0),"※金额不能填负数，方向反了就换一列填",IF($D4041="","※没填收支类别，分类报表会漏掉这一笔",IF(ISNA(MATCH($D4041,类别表,0)),"※收支类别不在【基础资料】的清单里",IF(AND($L4041="内部转账",$M4041=""),"△内部转账要在「对方账户」写上另一头",IF(AND($L4041="内部转账",$M4041=$C4041),"※对方账户跟本账户是同一个",IF(AND($L4041&lt;&gt;"内部转账",$M4041&lt;&gt;""),"△填了对方账户，但类别不是内部转账",IF($H4041&lt;0,"△这一笔之后该账户余额成负数了，核一下",""))))))))))))</f>
        <v/>
      </c>
    </row>
    <row r="4042">
      <c r="A4042" s="17">
        <f>IF($C4042="","",COUNTA($C$5:$C4042))</f>
        <v/>
      </c>
      <c r="B4042" s="20" t="n"/>
      <c r="C4042" s="18" t="n"/>
      <c r="D4042" s="18" t="n"/>
      <c r="E4042" s="26" t="n"/>
      <c r="F4042" s="19" t="n"/>
      <c r="G4042" s="19" t="n"/>
      <c r="H4042" s="27">
        <f>IF($C4042="","",ROUND(SUMIF(账户表,$C4042,账户期初)+SUMIFS($F$5:F4042,$C$5:C4042,$C4042)-SUMIFS($G$5:G4042,$C$5:C4042,$C4042),2))</f>
        <v/>
      </c>
      <c r="I4042" s="18" t="n"/>
      <c r="J4042" s="18" t="n"/>
      <c r="K4042" s="28">
        <f>IF($B4042="","",--TEXT($B4042,"yyyymm"))</f>
        <v/>
      </c>
      <c r="L4042" s="29">
        <f>IF($D4042="","",IFERROR(INDEX(类别属性,MATCH($D4042,类别表,0)),""))</f>
        <v/>
      </c>
      <c r="M4042" s="18" t="n"/>
      <c r="N4042" s="18" t="n"/>
      <c r="O4042" s="26" t="n"/>
      <c r="P4042" s="21">
        <f>IF($C4042="","",IF(ISNA(MATCH($C4042,账户表,0)),"※这个账户不在【基础资料】的账户档案里",IF($B4042="","※没填日期，这一笔不会进任何月份的报表",IF(AND($F4042&lt;&gt;"",$G4042&lt;&gt;""),"※收入和支出不能同时填",IF(AND(N($F4042)=0,N($G4042)=0),"※收入和支出都没填",IF(OR(N($F4042)&lt;0,N($G4042)&lt;0),"※金额不能填负数，方向反了就换一列填",IF($D4042="","※没填收支类别，分类报表会漏掉这一笔",IF(ISNA(MATCH($D4042,类别表,0)),"※收支类别不在【基础资料】的清单里",IF(AND($L4042="内部转账",$M4042=""),"△内部转账要在「对方账户」写上另一头",IF(AND($L4042="内部转账",$M4042=$C4042),"※对方账户跟本账户是同一个",IF(AND($L4042&lt;&gt;"内部转账",$M4042&lt;&gt;""),"△填了对方账户，但类别不是内部转账",IF($H4042&lt;0,"△这一笔之后该账户余额成负数了，核一下",""))))))))))))</f>
        <v/>
      </c>
    </row>
    <row r="4043">
      <c r="A4043" s="17">
        <f>IF($C4043="","",COUNTA($C$5:$C4043))</f>
        <v/>
      </c>
      <c r="B4043" s="20" t="n"/>
      <c r="C4043" s="18" t="n"/>
      <c r="D4043" s="18" t="n"/>
      <c r="E4043" s="26" t="n"/>
      <c r="F4043" s="19" t="n"/>
      <c r="G4043" s="19" t="n"/>
      <c r="H4043" s="27">
        <f>IF($C4043="","",ROUND(SUMIF(账户表,$C4043,账户期初)+SUMIFS($F$5:F4043,$C$5:C4043,$C4043)-SUMIFS($G$5:G4043,$C$5:C4043,$C4043),2))</f>
        <v/>
      </c>
      <c r="I4043" s="18" t="n"/>
      <c r="J4043" s="18" t="n"/>
      <c r="K4043" s="28">
        <f>IF($B4043="","",--TEXT($B4043,"yyyymm"))</f>
        <v/>
      </c>
      <c r="L4043" s="29">
        <f>IF($D4043="","",IFERROR(INDEX(类别属性,MATCH($D4043,类别表,0)),""))</f>
        <v/>
      </c>
      <c r="M4043" s="18" t="n"/>
      <c r="N4043" s="18" t="n"/>
      <c r="O4043" s="26" t="n"/>
      <c r="P4043" s="21">
        <f>IF($C4043="","",IF(ISNA(MATCH($C4043,账户表,0)),"※这个账户不在【基础资料】的账户档案里",IF($B4043="","※没填日期，这一笔不会进任何月份的报表",IF(AND($F4043&lt;&gt;"",$G4043&lt;&gt;""),"※收入和支出不能同时填",IF(AND(N($F4043)=0,N($G4043)=0),"※收入和支出都没填",IF(OR(N($F4043)&lt;0,N($G4043)&lt;0),"※金额不能填负数，方向反了就换一列填",IF($D4043="","※没填收支类别，分类报表会漏掉这一笔",IF(ISNA(MATCH($D4043,类别表,0)),"※收支类别不在【基础资料】的清单里",IF(AND($L4043="内部转账",$M4043=""),"△内部转账要在「对方账户」写上另一头",IF(AND($L4043="内部转账",$M4043=$C4043),"※对方账户跟本账户是同一个",IF(AND($L4043&lt;&gt;"内部转账",$M4043&lt;&gt;""),"△填了对方账户，但类别不是内部转账",IF($H4043&lt;0,"△这一笔之后该账户余额成负数了，核一下",""))))))))))))</f>
        <v/>
      </c>
    </row>
    <row r="4044">
      <c r="A4044" s="17">
        <f>IF($C4044="","",COUNTA($C$5:$C4044))</f>
        <v/>
      </c>
      <c r="B4044" s="20" t="n"/>
      <c r="C4044" s="18" t="n"/>
      <c r="D4044" s="18" t="n"/>
      <c r="E4044" s="26" t="n"/>
      <c r="F4044" s="19" t="n"/>
      <c r="G4044" s="19" t="n"/>
      <c r="H4044" s="27">
        <f>IF($C4044="","",ROUND(SUMIF(账户表,$C4044,账户期初)+SUMIFS($F$5:F4044,$C$5:C4044,$C4044)-SUMIFS($G$5:G4044,$C$5:C4044,$C4044),2))</f>
        <v/>
      </c>
      <c r="I4044" s="18" t="n"/>
      <c r="J4044" s="18" t="n"/>
      <c r="K4044" s="28">
        <f>IF($B4044="","",--TEXT($B4044,"yyyymm"))</f>
        <v/>
      </c>
      <c r="L4044" s="29">
        <f>IF($D4044="","",IFERROR(INDEX(类别属性,MATCH($D4044,类别表,0)),""))</f>
        <v/>
      </c>
      <c r="M4044" s="18" t="n"/>
      <c r="N4044" s="18" t="n"/>
      <c r="O4044" s="26" t="n"/>
      <c r="P4044" s="21">
        <f>IF($C4044="","",IF(ISNA(MATCH($C4044,账户表,0)),"※这个账户不在【基础资料】的账户档案里",IF($B4044="","※没填日期，这一笔不会进任何月份的报表",IF(AND($F4044&lt;&gt;"",$G4044&lt;&gt;""),"※收入和支出不能同时填",IF(AND(N($F4044)=0,N($G4044)=0),"※收入和支出都没填",IF(OR(N($F4044)&lt;0,N($G4044)&lt;0),"※金额不能填负数，方向反了就换一列填",IF($D4044="","※没填收支类别，分类报表会漏掉这一笔",IF(ISNA(MATCH($D4044,类别表,0)),"※收支类别不在【基础资料】的清单里",IF(AND($L4044="内部转账",$M4044=""),"△内部转账要在「对方账户」写上另一头",IF(AND($L4044="内部转账",$M4044=$C4044),"※对方账户跟本账户是同一个",IF(AND($L4044&lt;&gt;"内部转账",$M4044&lt;&gt;""),"△填了对方账户，但类别不是内部转账",IF($H4044&lt;0,"△这一笔之后该账户余额成负数了，核一下",""))))))))))))</f>
        <v/>
      </c>
    </row>
    <row r="4045">
      <c r="A4045" s="17">
        <f>IF($C4045="","",COUNTA($C$5:$C4045))</f>
        <v/>
      </c>
      <c r="B4045" s="20" t="n"/>
      <c r="C4045" s="18" t="n"/>
      <c r="D4045" s="18" t="n"/>
      <c r="E4045" s="26" t="n"/>
      <c r="F4045" s="19" t="n"/>
      <c r="G4045" s="19" t="n"/>
      <c r="H4045" s="27">
        <f>IF($C4045="","",ROUND(SUMIF(账户表,$C4045,账户期初)+SUMIFS($F$5:F4045,$C$5:C4045,$C4045)-SUMIFS($G$5:G4045,$C$5:C4045,$C4045),2))</f>
        <v/>
      </c>
      <c r="I4045" s="18" t="n"/>
      <c r="J4045" s="18" t="n"/>
      <c r="K4045" s="28">
        <f>IF($B4045="","",--TEXT($B4045,"yyyymm"))</f>
        <v/>
      </c>
      <c r="L4045" s="29">
        <f>IF($D4045="","",IFERROR(INDEX(类别属性,MATCH($D4045,类别表,0)),""))</f>
        <v/>
      </c>
      <c r="M4045" s="18" t="n"/>
      <c r="N4045" s="18" t="n"/>
      <c r="O4045" s="26" t="n"/>
      <c r="P4045" s="21">
        <f>IF($C4045="","",IF(ISNA(MATCH($C4045,账户表,0)),"※这个账户不在【基础资料】的账户档案里",IF($B4045="","※没填日期，这一笔不会进任何月份的报表",IF(AND($F4045&lt;&gt;"",$G4045&lt;&gt;""),"※收入和支出不能同时填",IF(AND(N($F4045)=0,N($G4045)=0),"※收入和支出都没填",IF(OR(N($F4045)&lt;0,N($G4045)&lt;0),"※金额不能填负数，方向反了就换一列填",IF($D4045="","※没填收支类别，分类报表会漏掉这一笔",IF(ISNA(MATCH($D4045,类别表,0)),"※收支类别不在【基础资料】的清单里",IF(AND($L4045="内部转账",$M4045=""),"△内部转账要在「对方账户」写上另一头",IF(AND($L4045="内部转账",$M4045=$C4045),"※对方账户跟本账户是同一个",IF(AND($L4045&lt;&gt;"内部转账",$M4045&lt;&gt;""),"△填了对方账户，但类别不是内部转账",IF($H4045&lt;0,"△这一笔之后该账户余额成负数了，核一下",""))))))))))))</f>
        <v/>
      </c>
    </row>
    <row r="4046">
      <c r="A4046" s="17">
        <f>IF($C4046="","",COUNTA($C$5:$C4046))</f>
        <v/>
      </c>
      <c r="B4046" s="20" t="n"/>
      <c r="C4046" s="18" t="n"/>
      <c r="D4046" s="18" t="n"/>
      <c r="E4046" s="26" t="n"/>
      <c r="F4046" s="19" t="n"/>
      <c r="G4046" s="19" t="n"/>
      <c r="H4046" s="27">
        <f>IF($C4046="","",ROUND(SUMIF(账户表,$C4046,账户期初)+SUMIFS($F$5:F4046,$C$5:C4046,$C4046)-SUMIFS($G$5:G4046,$C$5:C4046,$C4046),2))</f>
        <v/>
      </c>
      <c r="I4046" s="18" t="n"/>
      <c r="J4046" s="18" t="n"/>
      <c r="K4046" s="28">
        <f>IF($B4046="","",--TEXT($B4046,"yyyymm"))</f>
        <v/>
      </c>
      <c r="L4046" s="29">
        <f>IF($D4046="","",IFERROR(INDEX(类别属性,MATCH($D4046,类别表,0)),""))</f>
        <v/>
      </c>
      <c r="M4046" s="18" t="n"/>
      <c r="N4046" s="18" t="n"/>
      <c r="O4046" s="26" t="n"/>
      <c r="P4046" s="21">
        <f>IF($C4046="","",IF(ISNA(MATCH($C4046,账户表,0)),"※这个账户不在【基础资料】的账户档案里",IF($B4046="","※没填日期，这一笔不会进任何月份的报表",IF(AND($F4046&lt;&gt;"",$G4046&lt;&gt;""),"※收入和支出不能同时填",IF(AND(N($F4046)=0,N($G4046)=0),"※收入和支出都没填",IF(OR(N($F4046)&lt;0,N($G4046)&lt;0),"※金额不能填负数，方向反了就换一列填",IF($D4046="","※没填收支类别，分类报表会漏掉这一笔",IF(ISNA(MATCH($D4046,类别表,0)),"※收支类别不在【基础资料】的清单里",IF(AND($L4046="内部转账",$M4046=""),"△内部转账要在「对方账户」写上另一头",IF(AND($L4046="内部转账",$M4046=$C4046),"※对方账户跟本账户是同一个",IF(AND($L4046&lt;&gt;"内部转账",$M4046&lt;&gt;""),"△填了对方账户，但类别不是内部转账",IF($H4046&lt;0,"△这一笔之后该账户余额成负数了，核一下",""))))))))))))</f>
        <v/>
      </c>
    </row>
    <row r="4047">
      <c r="A4047" s="17">
        <f>IF($C4047="","",COUNTA($C$5:$C4047))</f>
        <v/>
      </c>
      <c r="B4047" s="20" t="n"/>
      <c r="C4047" s="18" t="n"/>
      <c r="D4047" s="18" t="n"/>
      <c r="E4047" s="26" t="n"/>
      <c r="F4047" s="19" t="n"/>
      <c r="G4047" s="19" t="n"/>
      <c r="H4047" s="27">
        <f>IF($C4047="","",ROUND(SUMIF(账户表,$C4047,账户期初)+SUMIFS($F$5:F4047,$C$5:C4047,$C4047)-SUMIFS($G$5:G4047,$C$5:C4047,$C4047),2))</f>
        <v/>
      </c>
      <c r="I4047" s="18" t="n"/>
      <c r="J4047" s="18" t="n"/>
      <c r="K4047" s="28">
        <f>IF($B4047="","",--TEXT($B4047,"yyyymm"))</f>
        <v/>
      </c>
      <c r="L4047" s="29">
        <f>IF($D4047="","",IFERROR(INDEX(类别属性,MATCH($D4047,类别表,0)),""))</f>
        <v/>
      </c>
      <c r="M4047" s="18" t="n"/>
      <c r="N4047" s="18" t="n"/>
      <c r="O4047" s="26" t="n"/>
      <c r="P4047" s="21">
        <f>IF($C4047="","",IF(ISNA(MATCH($C4047,账户表,0)),"※这个账户不在【基础资料】的账户档案里",IF($B4047="","※没填日期，这一笔不会进任何月份的报表",IF(AND($F4047&lt;&gt;"",$G4047&lt;&gt;""),"※收入和支出不能同时填",IF(AND(N($F4047)=0,N($G4047)=0),"※收入和支出都没填",IF(OR(N($F4047)&lt;0,N($G4047)&lt;0),"※金额不能填负数，方向反了就换一列填",IF($D4047="","※没填收支类别，分类报表会漏掉这一笔",IF(ISNA(MATCH($D4047,类别表,0)),"※收支类别不在【基础资料】的清单里",IF(AND($L4047="内部转账",$M4047=""),"△内部转账要在「对方账户」写上另一头",IF(AND($L4047="内部转账",$M4047=$C4047),"※对方账户跟本账户是同一个",IF(AND($L4047&lt;&gt;"内部转账",$M4047&lt;&gt;""),"△填了对方账户，但类别不是内部转账",IF($H4047&lt;0,"△这一笔之后该账户余额成负数了，核一下",""))))))))))))</f>
        <v/>
      </c>
    </row>
    <row r="4048">
      <c r="A4048" s="17">
        <f>IF($C4048="","",COUNTA($C$5:$C4048))</f>
        <v/>
      </c>
      <c r="B4048" s="20" t="n"/>
      <c r="C4048" s="18" t="n"/>
      <c r="D4048" s="18" t="n"/>
      <c r="E4048" s="26" t="n"/>
      <c r="F4048" s="19" t="n"/>
      <c r="G4048" s="19" t="n"/>
      <c r="H4048" s="27">
        <f>IF($C4048="","",ROUND(SUMIF(账户表,$C4048,账户期初)+SUMIFS($F$5:F4048,$C$5:C4048,$C4048)-SUMIFS($G$5:G4048,$C$5:C4048,$C4048),2))</f>
        <v/>
      </c>
      <c r="I4048" s="18" t="n"/>
      <c r="J4048" s="18" t="n"/>
      <c r="K4048" s="28">
        <f>IF($B4048="","",--TEXT($B4048,"yyyymm"))</f>
        <v/>
      </c>
      <c r="L4048" s="29">
        <f>IF($D4048="","",IFERROR(INDEX(类别属性,MATCH($D4048,类别表,0)),""))</f>
        <v/>
      </c>
      <c r="M4048" s="18" t="n"/>
      <c r="N4048" s="18" t="n"/>
      <c r="O4048" s="26" t="n"/>
      <c r="P4048" s="21">
        <f>IF($C4048="","",IF(ISNA(MATCH($C4048,账户表,0)),"※这个账户不在【基础资料】的账户档案里",IF($B4048="","※没填日期，这一笔不会进任何月份的报表",IF(AND($F4048&lt;&gt;"",$G4048&lt;&gt;""),"※收入和支出不能同时填",IF(AND(N($F4048)=0,N($G4048)=0),"※收入和支出都没填",IF(OR(N($F4048)&lt;0,N($G4048)&lt;0),"※金额不能填负数，方向反了就换一列填",IF($D4048="","※没填收支类别，分类报表会漏掉这一笔",IF(ISNA(MATCH($D4048,类别表,0)),"※收支类别不在【基础资料】的清单里",IF(AND($L4048="内部转账",$M4048=""),"△内部转账要在「对方账户」写上另一头",IF(AND($L4048="内部转账",$M4048=$C4048),"※对方账户跟本账户是同一个",IF(AND($L4048&lt;&gt;"内部转账",$M4048&lt;&gt;""),"△填了对方账户，但类别不是内部转账",IF($H4048&lt;0,"△这一笔之后该账户余额成负数了，核一下",""))))))))))))</f>
        <v/>
      </c>
    </row>
    <row r="4049">
      <c r="A4049" s="17">
        <f>IF($C4049="","",COUNTA($C$5:$C4049))</f>
        <v/>
      </c>
      <c r="B4049" s="20" t="n"/>
      <c r="C4049" s="18" t="n"/>
      <c r="D4049" s="18" t="n"/>
      <c r="E4049" s="26" t="n"/>
      <c r="F4049" s="19" t="n"/>
      <c r="G4049" s="19" t="n"/>
      <c r="H4049" s="27">
        <f>IF($C4049="","",ROUND(SUMIF(账户表,$C4049,账户期初)+SUMIFS($F$5:F4049,$C$5:C4049,$C4049)-SUMIFS($G$5:G4049,$C$5:C4049,$C4049),2))</f>
        <v/>
      </c>
      <c r="I4049" s="18" t="n"/>
      <c r="J4049" s="18" t="n"/>
      <c r="K4049" s="28">
        <f>IF($B4049="","",--TEXT($B4049,"yyyymm"))</f>
        <v/>
      </c>
      <c r="L4049" s="29">
        <f>IF($D4049="","",IFERROR(INDEX(类别属性,MATCH($D4049,类别表,0)),""))</f>
        <v/>
      </c>
      <c r="M4049" s="18" t="n"/>
      <c r="N4049" s="18" t="n"/>
      <c r="O4049" s="26" t="n"/>
      <c r="P4049" s="21">
        <f>IF($C4049="","",IF(ISNA(MATCH($C4049,账户表,0)),"※这个账户不在【基础资料】的账户档案里",IF($B4049="","※没填日期，这一笔不会进任何月份的报表",IF(AND($F4049&lt;&gt;"",$G4049&lt;&gt;""),"※收入和支出不能同时填",IF(AND(N($F4049)=0,N($G4049)=0),"※收入和支出都没填",IF(OR(N($F4049)&lt;0,N($G4049)&lt;0),"※金额不能填负数，方向反了就换一列填",IF($D4049="","※没填收支类别，分类报表会漏掉这一笔",IF(ISNA(MATCH($D4049,类别表,0)),"※收支类别不在【基础资料】的清单里",IF(AND($L4049="内部转账",$M4049=""),"△内部转账要在「对方账户」写上另一头",IF(AND($L4049="内部转账",$M4049=$C4049),"※对方账户跟本账户是同一个",IF(AND($L4049&lt;&gt;"内部转账",$M4049&lt;&gt;""),"△填了对方账户，但类别不是内部转账",IF($H4049&lt;0,"△这一笔之后该账户余额成负数了，核一下",""))))))))))))</f>
        <v/>
      </c>
    </row>
    <row r="4050">
      <c r="A4050" s="17">
        <f>IF($C4050="","",COUNTA($C$5:$C4050))</f>
        <v/>
      </c>
      <c r="B4050" s="20" t="n"/>
      <c r="C4050" s="18" t="n"/>
      <c r="D4050" s="18" t="n"/>
      <c r="E4050" s="26" t="n"/>
      <c r="F4050" s="19" t="n"/>
      <c r="G4050" s="19" t="n"/>
      <c r="H4050" s="27">
        <f>IF($C4050="","",ROUND(SUMIF(账户表,$C4050,账户期初)+SUMIFS($F$5:F4050,$C$5:C4050,$C4050)-SUMIFS($G$5:G4050,$C$5:C4050,$C4050),2))</f>
        <v/>
      </c>
      <c r="I4050" s="18" t="n"/>
      <c r="J4050" s="18" t="n"/>
      <c r="K4050" s="28">
        <f>IF($B4050="","",--TEXT($B4050,"yyyymm"))</f>
        <v/>
      </c>
      <c r="L4050" s="29">
        <f>IF($D4050="","",IFERROR(INDEX(类别属性,MATCH($D4050,类别表,0)),""))</f>
        <v/>
      </c>
      <c r="M4050" s="18" t="n"/>
      <c r="N4050" s="18" t="n"/>
      <c r="O4050" s="26" t="n"/>
      <c r="P4050" s="21">
        <f>IF($C4050="","",IF(ISNA(MATCH($C4050,账户表,0)),"※这个账户不在【基础资料】的账户档案里",IF($B4050="","※没填日期，这一笔不会进任何月份的报表",IF(AND($F4050&lt;&gt;"",$G4050&lt;&gt;""),"※收入和支出不能同时填",IF(AND(N($F4050)=0,N($G4050)=0),"※收入和支出都没填",IF(OR(N($F4050)&lt;0,N($G4050)&lt;0),"※金额不能填负数，方向反了就换一列填",IF($D4050="","※没填收支类别，分类报表会漏掉这一笔",IF(ISNA(MATCH($D4050,类别表,0)),"※收支类别不在【基础资料】的清单里",IF(AND($L4050="内部转账",$M4050=""),"△内部转账要在「对方账户」写上另一头",IF(AND($L4050="内部转账",$M4050=$C4050),"※对方账户跟本账户是同一个",IF(AND($L4050&lt;&gt;"内部转账",$M4050&lt;&gt;""),"△填了对方账户，但类别不是内部转账",IF($H4050&lt;0,"△这一笔之后该账户余额成负数了，核一下",""))))))))))))</f>
        <v/>
      </c>
    </row>
    <row r="4051">
      <c r="A4051" s="17">
        <f>IF($C4051="","",COUNTA($C$5:$C4051))</f>
        <v/>
      </c>
      <c r="B4051" s="20" t="n"/>
      <c r="C4051" s="18" t="n"/>
      <c r="D4051" s="18" t="n"/>
      <c r="E4051" s="26" t="n"/>
      <c r="F4051" s="19" t="n"/>
      <c r="G4051" s="19" t="n"/>
      <c r="H4051" s="27">
        <f>IF($C4051="","",ROUND(SUMIF(账户表,$C4051,账户期初)+SUMIFS($F$5:F4051,$C$5:C4051,$C4051)-SUMIFS($G$5:G4051,$C$5:C4051,$C4051),2))</f>
        <v/>
      </c>
      <c r="I4051" s="18" t="n"/>
      <c r="J4051" s="18" t="n"/>
      <c r="K4051" s="28">
        <f>IF($B4051="","",--TEXT($B4051,"yyyymm"))</f>
        <v/>
      </c>
      <c r="L4051" s="29">
        <f>IF($D4051="","",IFERROR(INDEX(类别属性,MATCH($D4051,类别表,0)),""))</f>
        <v/>
      </c>
      <c r="M4051" s="18" t="n"/>
      <c r="N4051" s="18" t="n"/>
      <c r="O4051" s="26" t="n"/>
      <c r="P4051" s="21">
        <f>IF($C4051="","",IF(ISNA(MATCH($C4051,账户表,0)),"※这个账户不在【基础资料】的账户档案里",IF($B4051="","※没填日期，这一笔不会进任何月份的报表",IF(AND($F4051&lt;&gt;"",$G4051&lt;&gt;""),"※收入和支出不能同时填",IF(AND(N($F4051)=0,N($G4051)=0),"※收入和支出都没填",IF(OR(N($F4051)&lt;0,N($G4051)&lt;0),"※金额不能填负数，方向反了就换一列填",IF($D4051="","※没填收支类别，分类报表会漏掉这一笔",IF(ISNA(MATCH($D4051,类别表,0)),"※收支类别不在【基础资料】的清单里",IF(AND($L4051="内部转账",$M4051=""),"△内部转账要在「对方账户」写上另一头",IF(AND($L4051="内部转账",$M4051=$C4051),"※对方账户跟本账户是同一个",IF(AND($L4051&lt;&gt;"内部转账",$M4051&lt;&gt;""),"△填了对方账户，但类别不是内部转账",IF($H4051&lt;0,"△这一笔之后该账户余额成负数了，核一下",""))))))))))))</f>
        <v/>
      </c>
    </row>
    <row r="4052">
      <c r="A4052" s="17">
        <f>IF($C4052="","",COUNTA($C$5:$C4052))</f>
        <v/>
      </c>
      <c r="B4052" s="20" t="n"/>
      <c r="C4052" s="18" t="n"/>
      <c r="D4052" s="18" t="n"/>
      <c r="E4052" s="26" t="n"/>
      <c r="F4052" s="19" t="n"/>
      <c r="G4052" s="19" t="n"/>
      <c r="H4052" s="27">
        <f>IF($C4052="","",ROUND(SUMIF(账户表,$C4052,账户期初)+SUMIFS($F$5:F4052,$C$5:C4052,$C4052)-SUMIFS($G$5:G4052,$C$5:C4052,$C4052),2))</f>
        <v/>
      </c>
      <c r="I4052" s="18" t="n"/>
      <c r="J4052" s="18" t="n"/>
      <c r="K4052" s="28">
        <f>IF($B4052="","",--TEXT($B4052,"yyyymm"))</f>
        <v/>
      </c>
      <c r="L4052" s="29">
        <f>IF($D4052="","",IFERROR(INDEX(类别属性,MATCH($D4052,类别表,0)),""))</f>
        <v/>
      </c>
      <c r="M4052" s="18" t="n"/>
      <c r="N4052" s="18" t="n"/>
      <c r="O4052" s="26" t="n"/>
      <c r="P4052" s="21">
        <f>IF($C4052="","",IF(ISNA(MATCH($C4052,账户表,0)),"※这个账户不在【基础资料】的账户档案里",IF($B4052="","※没填日期，这一笔不会进任何月份的报表",IF(AND($F4052&lt;&gt;"",$G4052&lt;&gt;""),"※收入和支出不能同时填",IF(AND(N($F4052)=0,N($G4052)=0),"※收入和支出都没填",IF(OR(N($F4052)&lt;0,N($G4052)&lt;0),"※金额不能填负数，方向反了就换一列填",IF($D4052="","※没填收支类别，分类报表会漏掉这一笔",IF(ISNA(MATCH($D4052,类别表,0)),"※收支类别不在【基础资料】的清单里",IF(AND($L4052="内部转账",$M4052=""),"△内部转账要在「对方账户」写上另一头",IF(AND($L4052="内部转账",$M4052=$C4052),"※对方账户跟本账户是同一个",IF(AND($L4052&lt;&gt;"内部转账",$M4052&lt;&gt;""),"△填了对方账户，但类别不是内部转账",IF($H4052&lt;0,"△这一笔之后该账户余额成负数了，核一下",""))))))))))))</f>
        <v/>
      </c>
    </row>
    <row r="4053">
      <c r="A4053" s="17">
        <f>IF($C4053="","",COUNTA($C$5:$C4053))</f>
        <v/>
      </c>
      <c r="B4053" s="20" t="n"/>
      <c r="C4053" s="18" t="n"/>
      <c r="D4053" s="18" t="n"/>
      <c r="E4053" s="26" t="n"/>
      <c r="F4053" s="19" t="n"/>
      <c r="G4053" s="19" t="n"/>
      <c r="H4053" s="27">
        <f>IF($C4053="","",ROUND(SUMIF(账户表,$C4053,账户期初)+SUMIFS($F$5:F4053,$C$5:C4053,$C4053)-SUMIFS($G$5:G4053,$C$5:C4053,$C4053),2))</f>
        <v/>
      </c>
      <c r="I4053" s="18" t="n"/>
      <c r="J4053" s="18" t="n"/>
      <c r="K4053" s="28">
        <f>IF($B4053="","",--TEXT($B4053,"yyyymm"))</f>
        <v/>
      </c>
      <c r="L4053" s="29">
        <f>IF($D4053="","",IFERROR(INDEX(类别属性,MATCH($D4053,类别表,0)),""))</f>
        <v/>
      </c>
      <c r="M4053" s="18" t="n"/>
      <c r="N4053" s="18" t="n"/>
      <c r="O4053" s="26" t="n"/>
      <c r="P4053" s="21">
        <f>IF($C4053="","",IF(ISNA(MATCH($C4053,账户表,0)),"※这个账户不在【基础资料】的账户档案里",IF($B4053="","※没填日期，这一笔不会进任何月份的报表",IF(AND($F4053&lt;&gt;"",$G4053&lt;&gt;""),"※收入和支出不能同时填",IF(AND(N($F4053)=0,N($G4053)=0),"※收入和支出都没填",IF(OR(N($F4053)&lt;0,N($G4053)&lt;0),"※金额不能填负数，方向反了就换一列填",IF($D4053="","※没填收支类别，分类报表会漏掉这一笔",IF(ISNA(MATCH($D4053,类别表,0)),"※收支类别不在【基础资料】的清单里",IF(AND($L4053="内部转账",$M4053=""),"△内部转账要在「对方账户」写上另一头",IF(AND($L4053="内部转账",$M4053=$C4053),"※对方账户跟本账户是同一个",IF(AND($L4053&lt;&gt;"内部转账",$M4053&lt;&gt;""),"△填了对方账户，但类别不是内部转账",IF($H4053&lt;0,"△这一笔之后该账户余额成负数了，核一下",""))))))))))))</f>
        <v/>
      </c>
    </row>
    <row r="4054">
      <c r="A4054" s="17">
        <f>IF($C4054="","",COUNTA($C$5:$C4054))</f>
        <v/>
      </c>
      <c r="B4054" s="20" t="n"/>
      <c r="C4054" s="18" t="n"/>
      <c r="D4054" s="18" t="n"/>
      <c r="E4054" s="26" t="n"/>
      <c r="F4054" s="19" t="n"/>
      <c r="G4054" s="19" t="n"/>
      <c r="H4054" s="27">
        <f>IF($C4054="","",ROUND(SUMIF(账户表,$C4054,账户期初)+SUMIFS($F$5:F4054,$C$5:C4054,$C4054)-SUMIFS($G$5:G4054,$C$5:C4054,$C4054),2))</f>
        <v/>
      </c>
      <c r="I4054" s="18" t="n"/>
      <c r="J4054" s="18" t="n"/>
      <c r="K4054" s="28">
        <f>IF($B4054="","",--TEXT($B4054,"yyyymm"))</f>
        <v/>
      </c>
      <c r="L4054" s="29">
        <f>IF($D4054="","",IFERROR(INDEX(类别属性,MATCH($D4054,类别表,0)),""))</f>
        <v/>
      </c>
      <c r="M4054" s="18" t="n"/>
      <c r="N4054" s="18" t="n"/>
      <c r="O4054" s="26" t="n"/>
      <c r="P4054" s="21">
        <f>IF($C4054="","",IF(ISNA(MATCH($C4054,账户表,0)),"※这个账户不在【基础资料】的账户档案里",IF($B4054="","※没填日期，这一笔不会进任何月份的报表",IF(AND($F4054&lt;&gt;"",$G4054&lt;&gt;""),"※收入和支出不能同时填",IF(AND(N($F4054)=0,N($G4054)=0),"※收入和支出都没填",IF(OR(N($F4054)&lt;0,N($G4054)&lt;0),"※金额不能填负数，方向反了就换一列填",IF($D4054="","※没填收支类别，分类报表会漏掉这一笔",IF(ISNA(MATCH($D4054,类别表,0)),"※收支类别不在【基础资料】的清单里",IF(AND($L4054="内部转账",$M4054=""),"△内部转账要在「对方账户」写上另一头",IF(AND($L4054="内部转账",$M4054=$C4054),"※对方账户跟本账户是同一个",IF(AND($L4054&lt;&gt;"内部转账",$M4054&lt;&gt;""),"△填了对方账户，但类别不是内部转账",IF($H4054&lt;0,"△这一笔之后该账户余额成负数了，核一下",""))))))))))))</f>
        <v/>
      </c>
    </row>
    <row r="4055">
      <c r="A4055" s="17">
        <f>IF($C4055="","",COUNTA($C$5:$C4055))</f>
        <v/>
      </c>
      <c r="B4055" s="20" t="n"/>
      <c r="C4055" s="18" t="n"/>
      <c r="D4055" s="18" t="n"/>
      <c r="E4055" s="26" t="n"/>
      <c r="F4055" s="19" t="n"/>
      <c r="G4055" s="19" t="n"/>
      <c r="H4055" s="27">
        <f>IF($C4055="","",ROUND(SUMIF(账户表,$C4055,账户期初)+SUMIFS($F$5:F4055,$C$5:C4055,$C4055)-SUMIFS($G$5:G4055,$C$5:C4055,$C4055),2))</f>
        <v/>
      </c>
      <c r="I4055" s="18" t="n"/>
      <c r="J4055" s="18" t="n"/>
      <c r="K4055" s="28">
        <f>IF($B4055="","",--TEXT($B4055,"yyyymm"))</f>
        <v/>
      </c>
      <c r="L4055" s="29">
        <f>IF($D4055="","",IFERROR(INDEX(类别属性,MATCH($D4055,类别表,0)),""))</f>
        <v/>
      </c>
      <c r="M4055" s="18" t="n"/>
      <c r="N4055" s="18" t="n"/>
      <c r="O4055" s="26" t="n"/>
      <c r="P4055" s="21">
        <f>IF($C4055="","",IF(ISNA(MATCH($C4055,账户表,0)),"※这个账户不在【基础资料】的账户档案里",IF($B4055="","※没填日期，这一笔不会进任何月份的报表",IF(AND($F4055&lt;&gt;"",$G4055&lt;&gt;""),"※收入和支出不能同时填",IF(AND(N($F4055)=0,N($G4055)=0),"※收入和支出都没填",IF(OR(N($F4055)&lt;0,N($G4055)&lt;0),"※金额不能填负数，方向反了就换一列填",IF($D4055="","※没填收支类别，分类报表会漏掉这一笔",IF(ISNA(MATCH($D4055,类别表,0)),"※收支类别不在【基础资料】的清单里",IF(AND($L4055="内部转账",$M4055=""),"△内部转账要在「对方账户」写上另一头",IF(AND($L4055="内部转账",$M4055=$C4055),"※对方账户跟本账户是同一个",IF(AND($L4055&lt;&gt;"内部转账",$M4055&lt;&gt;""),"△填了对方账户，但类别不是内部转账",IF($H4055&lt;0,"△这一笔之后该账户余额成负数了，核一下",""))))))))))))</f>
        <v/>
      </c>
    </row>
    <row r="4056">
      <c r="A4056" s="17">
        <f>IF($C4056="","",COUNTA($C$5:$C4056))</f>
        <v/>
      </c>
      <c r="B4056" s="20" t="n"/>
      <c r="C4056" s="18" t="n"/>
      <c r="D4056" s="18" t="n"/>
      <c r="E4056" s="26" t="n"/>
      <c r="F4056" s="19" t="n"/>
      <c r="G4056" s="19" t="n"/>
      <c r="H4056" s="27">
        <f>IF($C4056="","",ROUND(SUMIF(账户表,$C4056,账户期初)+SUMIFS($F$5:F4056,$C$5:C4056,$C4056)-SUMIFS($G$5:G4056,$C$5:C4056,$C4056),2))</f>
        <v/>
      </c>
      <c r="I4056" s="18" t="n"/>
      <c r="J4056" s="18" t="n"/>
      <c r="K4056" s="28">
        <f>IF($B4056="","",--TEXT($B4056,"yyyymm"))</f>
        <v/>
      </c>
      <c r="L4056" s="29">
        <f>IF($D4056="","",IFERROR(INDEX(类别属性,MATCH($D4056,类别表,0)),""))</f>
        <v/>
      </c>
      <c r="M4056" s="18" t="n"/>
      <c r="N4056" s="18" t="n"/>
      <c r="O4056" s="26" t="n"/>
      <c r="P4056" s="21">
        <f>IF($C4056="","",IF(ISNA(MATCH($C4056,账户表,0)),"※这个账户不在【基础资料】的账户档案里",IF($B4056="","※没填日期，这一笔不会进任何月份的报表",IF(AND($F4056&lt;&gt;"",$G4056&lt;&gt;""),"※收入和支出不能同时填",IF(AND(N($F4056)=0,N($G4056)=0),"※收入和支出都没填",IF(OR(N($F4056)&lt;0,N($G4056)&lt;0),"※金额不能填负数，方向反了就换一列填",IF($D4056="","※没填收支类别，分类报表会漏掉这一笔",IF(ISNA(MATCH($D4056,类别表,0)),"※收支类别不在【基础资料】的清单里",IF(AND($L4056="内部转账",$M4056=""),"△内部转账要在「对方账户」写上另一头",IF(AND($L4056="内部转账",$M4056=$C4056),"※对方账户跟本账户是同一个",IF(AND($L4056&lt;&gt;"内部转账",$M4056&lt;&gt;""),"△填了对方账户，但类别不是内部转账",IF($H4056&lt;0,"△这一笔之后该账户余额成负数了，核一下",""))))))))))))</f>
        <v/>
      </c>
    </row>
    <row r="4057">
      <c r="A4057" s="17">
        <f>IF($C4057="","",COUNTA($C$5:$C4057))</f>
        <v/>
      </c>
      <c r="B4057" s="20" t="n"/>
      <c r="C4057" s="18" t="n"/>
      <c r="D4057" s="18" t="n"/>
      <c r="E4057" s="26" t="n"/>
      <c r="F4057" s="19" t="n"/>
      <c r="G4057" s="19" t="n"/>
      <c r="H4057" s="27">
        <f>IF($C4057="","",ROUND(SUMIF(账户表,$C4057,账户期初)+SUMIFS($F$5:F4057,$C$5:C4057,$C4057)-SUMIFS($G$5:G4057,$C$5:C4057,$C4057),2))</f>
        <v/>
      </c>
      <c r="I4057" s="18" t="n"/>
      <c r="J4057" s="18" t="n"/>
      <c r="K4057" s="28">
        <f>IF($B4057="","",--TEXT($B4057,"yyyymm"))</f>
        <v/>
      </c>
      <c r="L4057" s="29">
        <f>IF($D4057="","",IFERROR(INDEX(类别属性,MATCH($D4057,类别表,0)),""))</f>
        <v/>
      </c>
      <c r="M4057" s="18" t="n"/>
      <c r="N4057" s="18" t="n"/>
      <c r="O4057" s="26" t="n"/>
      <c r="P4057" s="21">
        <f>IF($C4057="","",IF(ISNA(MATCH($C4057,账户表,0)),"※这个账户不在【基础资料】的账户档案里",IF($B4057="","※没填日期，这一笔不会进任何月份的报表",IF(AND($F4057&lt;&gt;"",$G4057&lt;&gt;""),"※收入和支出不能同时填",IF(AND(N($F4057)=0,N($G4057)=0),"※收入和支出都没填",IF(OR(N($F4057)&lt;0,N($G4057)&lt;0),"※金额不能填负数，方向反了就换一列填",IF($D4057="","※没填收支类别，分类报表会漏掉这一笔",IF(ISNA(MATCH($D4057,类别表,0)),"※收支类别不在【基础资料】的清单里",IF(AND($L4057="内部转账",$M4057=""),"△内部转账要在「对方账户」写上另一头",IF(AND($L4057="内部转账",$M4057=$C4057),"※对方账户跟本账户是同一个",IF(AND($L4057&lt;&gt;"内部转账",$M4057&lt;&gt;""),"△填了对方账户，但类别不是内部转账",IF($H4057&lt;0,"△这一笔之后该账户余额成负数了，核一下",""))))))))))))</f>
        <v/>
      </c>
    </row>
    <row r="4058">
      <c r="A4058" s="17">
        <f>IF($C4058="","",COUNTA($C$5:$C4058))</f>
        <v/>
      </c>
      <c r="B4058" s="20" t="n"/>
      <c r="C4058" s="18" t="n"/>
      <c r="D4058" s="18" t="n"/>
      <c r="E4058" s="26" t="n"/>
      <c r="F4058" s="19" t="n"/>
      <c r="G4058" s="19" t="n"/>
      <c r="H4058" s="27">
        <f>IF($C4058="","",ROUND(SUMIF(账户表,$C4058,账户期初)+SUMIFS($F$5:F4058,$C$5:C4058,$C4058)-SUMIFS($G$5:G4058,$C$5:C4058,$C4058),2))</f>
        <v/>
      </c>
      <c r="I4058" s="18" t="n"/>
      <c r="J4058" s="18" t="n"/>
      <c r="K4058" s="28">
        <f>IF($B4058="","",--TEXT($B4058,"yyyymm"))</f>
        <v/>
      </c>
      <c r="L4058" s="29">
        <f>IF($D4058="","",IFERROR(INDEX(类别属性,MATCH($D4058,类别表,0)),""))</f>
        <v/>
      </c>
      <c r="M4058" s="18" t="n"/>
      <c r="N4058" s="18" t="n"/>
      <c r="O4058" s="26" t="n"/>
      <c r="P4058" s="21">
        <f>IF($C4058="","",IF(ISNA(MATCH($C4058,账户表,0)),"※这个账户不在【基础资料】的账户档案里",IF($B4058="","※没填日期，这一笔不会进任何月份的报表",IF(AND($F4058&lt;&gt;"",$G4058&lt;&gt;""),"※收入和支出不能同时填",IF(AND(N($F4058)=0,N($G4058)=0),"※收入和支出都没填",IF(OR(N($F4058)&lt;0,N($G4058)&lt;0),"※金额不能填负数，方向反了就换一列填",IF($D4058="","※没填收支类别，分类报表会漏掉这一笔",IF(ISNA(MATCH($D4058,类别表,0)),"※收支类别不在【基础资料】的清单里",IF(AND($L4058="内部转账",$M4058=""),"△内部转账要在「对方账户」写上另一头",IF(AND($L4058="内部转账",$M4058=$C4058),"※对方账户跟本账户是同一个",IF(AND($L4058&lt;&gt;"内部转账",$M4058&lt;&gt;""),"△填了对方账户，但类别不是内部转账",IF($H4058&lt;0,"△这一笔之后该账户余额成负数了，核一下",""))))))))))))</f>
        <v/>
      </c>
    </row>
    <row r="4059">
      <c r="A4059" s="17">
        <f>IF($C4059="","",COUNTA($C$5:$C4059))</f>
        <v/>
      </c>
      <c r="B4059" s="20" t="n"/>
      <c r="C4059" s="18" t="n"/>
      <c r="D4059" s="18" t="n"/>
      <c r="E4059" s="26" t="n"/>
      <c r="F4059" s="19" t="n"/>
      <c r="G4059" s="19" t="n"/>
      <c r="H4059" s="27">
        <f>IF($C4059="","",ROUND(SUMIF(账户表,$C4059,账户期初)+SUMIFS($F$5:F4059,$C$5:C4059,$C4059)-SUMIFS($G$5:G4059,$C$5:C4059,$C4059),2))</f>
        <v/>
      </c>
      <c r="I4059" s="18" t="n"/>
      <c r="J4059" s="18" t="n"/>
      <c r="K4059" s="28">
        <f>IF($B4059="","",--TEXT($B4059,"yyyymm"))</f>
        <v/>
      </c>
      <c r="L4059" s="29">
        <f>IF($D4059="","",IFERROR(INDEX(类别属性,MATCH($D4059,类别表,0)),""))</f>
        <v/>
      </c>
      <c r="M4059" s="18" t="n"/>
      <c r="N4059" s="18" t="n"/>
      <c r="O4059" s="26" t="n"/>
      <c r="P4059" s="21">
        <f>IF($C4059="","",IF(ISNA(MATCH($C4059,账户表,0)),"※这个账户不在【基础资料】的账户档案里",IF($B4059="","※没填日期，这一笔不会进任何月份的报表",IF(AND($F4059&lt;&gt;"",$G4059&lt;&gt;""),"※收入和支出不能同时填",IF(AND(N($F4059)=0,N($G4059)=0),"※收入和支出都没填",IF(OR(N($F4059)&lt;0,N($G4059)&lt;0),"※金额不能填负数，方向反了就换一列填",IF($D4059="","※没填收支类别，分类报表会漏掉这一笔",IF(ISNA(MATCH($D4059,类别表,0)),"※收支类别不在【基础资料】的清单里",IF(AND($L4059="内部转账",$M4059=""),"△内部转账要在「对方账户」写上另一头",IF(AND($L4059="内部转账",$M4059=$C4059),"※对方账户跟本账户是同一个",IF(AND($L4059&lt;&gt;"内部转账",$M4059&lt;&gt;""),"△填了对方账户，但类别不是内部转账",IF($H4059&lt;0,"△这一笔之后该账户余额成负数了，核一下",""))))))))))))</f>
        <v/>
      </c>
    </row>
    <row r="4060">
      <c r="A4060" s="17">
        <f>IF($C4060="","",COUNTA($C$5:$C4060))</f>
        <v/>
      </c>
      <c r="B4060" s="20" t="n"/>
      <c r="C4060" s="18" t="n"/>
      <c r="D4060" s="18" t="n"/>
      <c r="E4060" s="26" t="n"/>
      <c r="F4060" s="19" t="n"/>
      <c r="G4060" s="19" t="n"/>
      <c r="H4060" s="27">
        <f>IF($C4060="","",ROUND(SUMIF(账户表,$C4060,账户期初)+SUMIFS($F$5:F4060,$C$5:C4060,$C4060)-SUMIFS($G$5:G4060,$C$5:C4060,$C4060),2))</f>
        <v/>
      </c>
      <c r="I4060" s="18" t="n"/>
      <c r="J4060" s="18" t="n"/>
      <c r="K4060" s="28">
        <f>IF($B4060="","",--TEXT($B4060,"yyyymm"))</f>
        <v/>
      </c>
      <c r="L4060" s="29">
        <f>IF($D4060="","",IFERROR(INDEX(类别属性,MATCH($D4060,类别表,0)),""))</f>
        <v/>
      </c>
      <c r="M4060" s="18" t="n"/>
      <c r="N4060" s="18" t="n"/>
      <c r="O4060" s="26" t="n"/>
      <c r="P4060" s="21">
        <f>IF($C4060="","",IF(ISNA(MATCH($C4060,账户表,0)),"※这个账户不在【基础资料】的账户档案里",IF($B4060="","※没填日期，这一笔不会进任何月份的报表",IF(AND($F4060&lt;&gt;"",$G4060&lt;&gt;""),"※收入和支出不能同时填",IF(AND(N($F4060)=0,N($G4060)=0),"※收入和支出都没填",IF(OR(N($F4060)&lt;0,N($G4060)&lt;0),"※金额不能填负数，方向反了就换一列填",IF($D4060="","※没填收支类别，分类报表会漏掉这一笔",IF(ISNA(MATCH($D4060,类别表,0)),"※收支类别不在【基础资料】的清单里",IF(AND($L4060="内部转账",$M4060=""),"△内部转账要在「对方账户」写上另一头",IF(AND($L4060="内部转账",$M4060=$C4060),"※对方账户跟本账户是同一个",IF(AND($L4060&lt;&gt;"内部转账",$M4060&lt;&gt;""),"△填了对方账户，但类别不是内部转账",IF($H4060&lt;0,"△这一笔之后该账户余额成负数了，核一下",""))))))))))))</f>
        <v/>
      </c>
    </row>
    <row r="4061">
      <c r="A4061" s="17">
        <f>IF($C4061="","",COUNTA($C$5:$C4061))</f>
        <v/>
      </c>
      <c r="B4061" s="20" t="n"/>
      <c r="C4061" s="18" t="n"/>
      <c r="D4061" s="18" t="n"/>
      <c r="E4061" s="26" t="n"/>
      <c r="F4061" s="19" t="n"/>
      <c r="G4061" s="19" t="n"/>
      <c r="H4061" s="27">
        <f>IF($C4061="","",ROUND(SUMIF(账户表,$C4061,账户期初)+SUMIFS($F$5:F4061,$C$5:C4061,$C4061)-SUMIFS($G$5:G4061,$C$5:C4061,$C4061),2))</f>
        <v/>
      </c>
      <c r="I4061" s="18" t="n"/>
      <c r="J4061" s="18" t="n"/>
      <c r="K4061" s="28">
        <f>IF($B4061="","",--TEXT($B4061,"yyyymm"))</f>
        <v/>
      </c>
      <c r="L4061" s="29">
        <f>IF($D4061="","",IFERROR(INDEX(类别属性,MATCH($D4061,类别表,0)),""))</f>
        <v/>
      </c>
      <c r="M4061" s="18" t="n"/>
      <c r="N4061" s="18" t="n"/>
      <c r="O4061" s="26" t="n"/>
      <c r="P4061" s="21">
        <f>IF($C4061="","",IF(ISNA(MATCH($C4061,账户表,0)),"※这个账户不在【基础资料】的账户档案里",IF($B4061="","※没填日期，这一笔不会进任何月份的报表",IF(AND($F4061&lt;&gt;"",$G4061&lt;&gt;""),"※收入和支出不能同时填",IF(AND(N($F4061)=0,N($G4061)=0),"※收入和支出都没填",IF(OR(N($F4061)&lt;0,N($G4061)&lt;0),"※金额不能填负数，方向反了就换一列填",IF($D4061="","※没填收支类别，分类报表会漏掉这一笔",IF(ISNA(MATCH($D4061,类别表,0)),"※收支类别不在【基础资料】的清单里",IF(AND($L4061="内部转账",$M4061=""),"△内部转账要在「对方账户」写上另一头",IF(AND($L4061="内部转账",$M4061=$C4061),"※对方账户跟本账户是同一个",IF(AND($L4061&lt;&gt;"内部转账",$M4061&lt;&gt;""),"△填了对方账户，但类别不是内部转账",IF($H4061&lt;0,"△这一笔之后该账户余额成负数了，核一下",""))))))))))))</f>
        <v/>
      </c>
    </row>
    <row r="4062">
      <c r="A4062" s="17">
        <f>IF($C4062="","",COUNTA($C$5:$C4062))</f>
        <v/>
      </c>
      <c r="B4062" s="20" t="n"/>
      <c r="C4062" s="18" t="n"/>
      <c r="D4062" s="18" t="n"/>
      <c r="E4062" s="26" t="n"/>
      <c r="F4062" s="19" t="n"/>
      <c r="G4062" s="19" t="n"/>
      <c r="H4062" s="27">
        <f>IF($C4062="","",ROUND(SUMIF(账户表,$C4062,账户期初)+SUMIFS($F$5:F4062,$C$5:C4062,$C4062)-SUMIFS($G$5:G4062,$C$5:C4062,$C4062),2))</f>
        <v/>
      </c>
      <c r="I4062" s="18" t="n"/>
      <c r="J4062" s="18" t="n"/>
      <c r="K4062" s="28">
        <f>IF($B4062="","",--TEXT($B4062,"yyyymm"))</f>
        <v/>
      </c>
      <c r="L4062" s="29">
        <f>IF($D4062="","",IFERROR(INDEX(类别属性,MATCH($D4062,类别表,0)),""))</f>
        <v/>
      </c>
      <c r="M4062" s="18" t="n"/>
      <c r="N4062" s="18" t="n"/>
      <c r="O4062" s="26" t="n"/>
      <c r="P4062" s="21">
        <f>IF($C4062="","",IF(ISNA(MATCH($C4062,账户表,0)),"※这个账户不在【基础资料】的账户档案里",IF($B4062="","※没填日期，这一笔不会进任何月份的报表",IF(AND($F4062&lt;&gt;"",$G4062&lt;&gt;""),"※收入和支出不能同时填",IF(AND(N($F4062)=0,N($G4062)=0),"※收入和支出都没填",IF(OR(N($F4062)&lt;0,N($G4062)&lt;0),"※金额不能填负数，方向反了就换一列填",IF($D4062="","※没填收支类别，分类报表会漏掉这一笔",IF(ISNA(MATCH($D4062,类别表,0)),"※收支类别不在【基础资料】的清单里",IF(AND($L4062="内部转账",$M4062=""),"△内部转账要在「对方账户」写上另一头",IF(AND($L4062="内部转账",$M4062=$C4062),"※对方账户跟本账户是同一个",IF(AND($L4062&lt;&gt;"内部转账",$M4062&lt;&gt;""),"△填了对方账户，但类别不是内部转账",IF($H4062&lt;0,"△这一笔之后该账户余额成负数了，核一下",""))))))))))))</f>
        <v/>
      </c>
    </row>
    <row r="4063">
      <c r="A4063" s="17">
        <f>IF($C4063="","",COUNTA($C$5:$C4063))</f>
        <v/>
      </c>
      <c r="B4063" s="20" t="n"/>
      <c r="C4063" s="18" t="n"/>
      <c r="D4063" s="18" t="n"/>
      <c r="E4063" s="26" t="n"/>
      <c r="F4063" s="19" t="n"/>
      <c r="G4063" s="19" t="n"/>
      <c r="H4063" s="27">
        <f>IF($C4063="","",ROUND(SUMIF(账户表,$C4063,账户期初)+SUMIFS($F$5:F4063,$C$5:C4063,$C4063)-SUMIFS($G$5:G4063,$C$5:C4063,$C4063),2))</f>
        <v/>
      </c>
      <c r="I4063" s="18" t="n"/>
      <c r="J4063" s="18" t="n"/>
      <c r="K4063" s="28">
        <f>IF($B4063="","",--TEXT($B4063,"yyyymm"))</f>
        <v/>
      </c>
      <c r="L4063" s="29">
        <f>IF($D4063="","",IFERROR(INDEX(类别属性,MATCH($D4063,类别表,0)),""))</f>
        <v/>
      </c>
      <c r="M4063" s="18" t="n"/>
      <c r="N4063" s="18" t="n"/>
      <c r="O4063" s="26" t="n"/>
      <c r="P4063" s="21">
        <f>IF($C4063="","",IF(ISNA(MATCH($C4063,账户表,0)),"※这个账户不在【基础资料】的账户档案里",IF($B4063="","※没填日期，这一笔不会进任何月份的报表",IF(AND($F4063&lt;&gt;"",$G4063&lt;&gt;""),"※收入和支出不能同时填",IF(AND(N($F4063)=0,N($G4063)=0),"※收入和支出都没填",IF(OR(N($F4063)&lt;0,N($G4063)&lt;0),"※金额不能填负数，方向反了就换一列填",IF($D4063="","※没填收支类别，分类报表会漏掉这一笔",IF(ISNA(MATCH($D4063,类别表,0)),"※收支类别不在【基础资料】的清单里",IF(AND($L4063="内部转账",$M4063=""),"△内部转账要在「对方账户」写上另一头",IF(AND($L4063="内部转账",$M4063=$C4063),"※对方账户跟本账户是同一个",IF(AND($L4063&lt;&gt;"内部转账",$M4063&lt;&gt;""),"△填了对方账户，但类别不是内部转账",IF($H4063&lt;0,"△这一笔之后该账户余额成负数了，核一下",""))))))))))))</f>
        <v/>
      </c>
    </row>
    <row r="4064">
      <c r="A4064" s="17">
        <f>IF($C4064="","",COUNTA($C$5:$C4064))</f>
        <v/>
      </c>
      <c r="B4064" s="20" t="n"/>
      <c r="C4064" s="18" t="n"/>
      <c r="D4064" s="18" t="n"/>
      <c r="E4064" s="26" t="n"/>
      <c r="F4064" s="19" t="n"/>
      <c r="G4064" s="19" t="n"/>
      <c r="H4064" s="27">
        <f>IF($C4064="","",ROUND(SUMIF(账户表,$C4064,账户期初)+SUMIFS($F$5:F4064,$C$5:C4064,$C4064)-SUMIFS($G$5:G4064,$C$5:C4064,$C4064),2))</f>
        <v/>
      </c>
      <c r="I4064" s="18" t="n"/>
      <c r="J4064" s="18" t="n"/>
      <c r="K4064" s="28">
        <f>IF($B4064="","",--TEXT($B4064,"yyyymm"))</f>
        <v/>
      </c>
      <c r="L4064" s="29">
        <f>IF($D4064="","",IFERROR(INDEX(类别属性,MATCH($D4064,类别表,0)),""))</f>
        <v/>
      </c>
      <c r="M4064" s="18" t="n"/>
      <c r="N4064" s="18" t="n"/>
      <c r="O4064" s="26" t="n"/>
      <c r="P4064" s="21">
        <f>IF($C4064="","",IF(ISNA(MATCH($C4064,账户表,0)),"※这个账户不在【基础资料】的账户档案里",IF($B4064="","※没填日期，这一笔不会进任何月份的报表",IF(AND($F4064&lt;&gt;"",$G4064&lt;&gt;""),"※收入和支出不能同时填",IF(AND(N($F4064)=0,N($G4064)=0),"※收入和支出都没填",IF(OR(N($F4064)&lt;0,N($G4064)&lt;0),"※金额不能填负数，方向反了就换一列填",IF($D4064="","※没填收支类别，分类报表会漏掉这一笔",IF(ISNA(MATCH($D4064,类别表,0)),"※收支类别不在【基础资料】的清单里",IF(AND($L4064="内部转账",$M4064=""),"△内部转账要在「对方账户」写上另一头",IF(AND($L4064="内部转账",$M4064=$C4064),"※对方账户跟本账户是同一个",IF(AND($L4064&lt;&gt;"内部转账",$M4064&lt;&gt;""),"△填了对方账户，但类别不是内部转账",IF($H4064&lt;0,"△这一笔之后该账户余额成负数了，核一下",""))))))))))))</f>
        <v/>
      </c>
    </row>
    <row r="4065">
      <c r="A4065" s="17">
        <f>IF($C4065="","",COUNTA($C$5:$C4065))</f>
        <v/>
      </c>
      <c r="B4065" s="20" t="n"/>
      <c r="C4065" s="18" t="n"/>
      <c r="D4065" s="18" t="n"/>
      <c r="E4065" s="26" t="n"/>
      <c r="F4065" s="19" t="n"/>
      <c r="G4065" s="19" t="n"/>
      <c r="H4065" s="27">
        <f>IF($C4065="","",ROUND(SUMIF(账户表,$C4065,账户期初)+SUMIFS($F$5:F4065,$C$5:C4065,$C4065)-SUMIFS($G$5:G4065,$C$5:C4065,$C4065),2))</f>
        <v/>
      </c>
      <c r="I4065" s="18" t="n"/>
      <c r="J4065" s="18" t="n"/>
      <c r="K4065" s="28">
        <f>IF($B4065="","",--TEXT($B4065,"yyyymm"))</f>
        <v/>
      </c>
      <c r="L4065" s="29">
        <f>IF($D4065="","",IFERROR(INDEX(类别属性,MATCH($D4065,类别表,0)),""))</f>
        <v/>
      </c>
      <c r="M4065" s="18" t="n"/>
      <c r="N4065" s="18" t="n"/>
      <c r="O4065" s="26" t="n"/>
      <c r="P4065" s="21">
        <f>IF($C4065="","",IF(ISNA(MATCH($C4065,账户表,0)),"※这个账户不在【基础资料】的账户档案里",IF($B4065="","※没填日期，这一笔不会进任何月份的报表",IF(AND($F4065&lt;&gt;"",$G4065&lt;&gt;""),"※收入和支出不能同时填",IF(AND(N($F4065)=0,N($G4065)=0),"※收入和支出都没填",IF(OR(N($F4065)&lt;0,N($G4065)&lt;0),"※金额不能填负数，方向反了就换一列填",IF($D4065="","※没填收支类别，分类报表会漏掉这一笔",IF(ISNA(MATCH($D4065,类别表,0)),"※收支类别不在【基础资料】的清单里",IF(AND($L4065="内部转账",$M4065=""),"△内部转账要在「对方账户」写上另一头",IF(AND($L4065="内部转账",$M4065=$C4065),"※对方账户跟本账户是同一个",IF(AND($L4065&lt;&gt;"内部转账",$M4065&lt;&gt;""),"△填了对方账户，但类别不是内部转账",IF($H4065&lt;0,"△这一笔之后该账户余额成负数了，核一下",""))))))))))))</f>
        <v/>
      </c>
    </row>
    <row r="4066">
      <c r="A4066" s="17">
        <f>IF($C4066="","",COUNTA($C$5:$C4066))</f>
        <v/>
      </c>
      <c r="B4066" s="20" t="n"/>
      <c r="C4066" s="18" t="n"/>
      <c r="D4066" s="18" t="n"/>
      <c r="E4066" s="26" t="n"/>
      <c r="F4066" s="19" t="n"/>
      <c r="G4066" s="19" t="n"/>
      <c r="H4066" s="27">
        <f>IF($C4066="","",ROUND(SUMIF(账户表,$C4066,账户期初)+SUMIFS($F$5:F4066,$C$5:C4066,$C4066)-SUMIFS($G$5:G4066,$C$5:C4066,$C4066),2))</f>
        <v/>
      </c>
      <c r="I4066" s="18" t="n"/>
      <c r="J4066" s="18" t="n"/>
      <c r="K4066" s="28">
        <f>IF($B4066="","",--TEXT($B4066,"yyyymm"))</f>
        <v/>
      </c>
      <c r="L4066" s="29">
        <f>IF($D4066="","",IFERROR(INDEX(类别属性,MATCH($D4066,类别表,0)),""))</f>
        <v/>
      </c>
      <c r="M4066" s="18" t="n"/>
      <c r="N4066" s="18" t="n"/>
      <c r="O4066" s="26" t="n"/>
      <c r="P4066" s="21">
        <f>IF($C4066="","",IF(ISNA(MATCH($C4066,账户表,0)),"※这个账户不在【基础资料】的账户档案里",IF($B4066="","※没填日期，这一笔不会进任何月份的报表",IF(AND($F4066&lt;&gt;"",$G4066&lt;&gt;""),"※收入和支出不能同时填",IF(AND(N($F4066)=0,N($G4066)=0),"※收入和支出都没填",IF(OR(N($F4066)&lt;0,N($G4066)&lt;0),"※金额不能填负数，方向反了就换一列填",IF($D4066="","※没填收支类别，分类报表会漏掉这一笔",IF(ISNA(MATCH($D4066,类别表,0)),"※收支类别不在【基础资料】的清单里",IF(AND($L4066="内部转账",$M4066=""),"△内部转账要在「对方账户」写上另一头",IF(AND($L4066="内部转账",$M4066=$C4066),"※对方账户跟本账户是同一个",IF(AND($L4066&lt;&gt;"内部转账",$M4066&lt;&gt;""),"△填了对方账户，但类别不是内部转账",IF($H4066&lt;0,"△这一笔之后该账户余额成负数了，核一下",""))))))))))))</f>
        <v/>
      </c>
    </row>
    <row r="4067">
      <c r="A4067" s="17">
        <f>IF($C4067="","",COUNTA($C$5:$C4067))</f>
        <v/>
      </c>
      <c r="B4067" s="20" t="n"/>
      <c r="C4067" s="18" t="n"/>
      <c r="D4067" s="18" t="n"/>
      <c r="E4067" s="26" t="n"/>
      <c r="F4067" s="19" t="n"/>
      <c r="G4067" s="19" t="n"/>
      <c r="H4067" s="27">
        <f>IF($C4067="","",ROUND(SUMIF(账户表,$C4067,账户期初)+SUMIFS($F$5:F4067,$C$5:C4067,$C4067)-SUMIFS($G$5:G4067,$C$5:C4067,$C4067),2))</f>
        <v/>
      </c>
      <c r="I4067" s="18" t="n"/>
      <c r="J4067" s="18" t="n"/>
      <c r="K4067" s="28">
        <f>IF($B4067="","",--TEXT($B4067,"yyyymm"))</f>
        <v/>
      </c>
      <c r="L4067" s="29">
        <f>IF($D4067="","",IFERROR(INDEX(类别属性,MATCH($D4067,类别表,0)),""))</f>
        <v/>
      </c>
      <c r="M4067" s="18" t="n"/>
      <c r="N4067" s="18" t="n"/>
      <c r="O4067" s="26" t="n"/>
      <c r="P4067" s="21">
        <f>IF($C4067="","",IF(ISNA(MATCH($C4067,账户表,0)),"※这个账户不在【基础资料】的账户档案里",IF($B4067="","※没填日期，这一笔不会进任何月份的报表",IF(AND($F4067&lt;&gt;"",$G4067&lt;&gt;""),"※收入和支出不能同时填",IF(AND(N($F4067)=0,N($G4067)=0),"※收入和支出都没填",IF(OR(N($F4067)&lt;0,N($G4067)&lt;0),"※金额不能填负数，方向反了就换一列填",IF($D4067="","※没填收支类别，分类报表会漏掉这一笔",IF(ISNA(MATCH($D4067,类别表,0)),"※收支类别不在【基础资料】的清单里",IF(AND($L4067="内部转账",$M4067=""),"△内部转账要在「对方账户」写上另一头",IF(AND($L4067="内部转账",$M4067=$C4067),"※对方账户跟本账户是同一个",IF(AND($L4067&lt;&gt;"内部转账",$M4067&lt;&gt;""),"△填了对方账户，但类别不是内部转账",IF($H4067&lt;0,"△这一笔之后该账户余额成负数了，核一下",""))))))))))))</f>
        <v/>
      </c>
    </row>
    <row r="4068">
      <c r="A4068" s="17">
        <f>IF($C4068="","",COUNTA($C$5:$C4068))</f>
        <v/>
      </c>
      <c r="B4068" s="20" t="n"/>
      <c r="C4068" s="18" t="n"/>
      <c r="D4068" s="18" t="n"/>
      <c r="E4068" s="26" t="n"/>
      <c r="F4068" s="19" t="n"/>
      <c r="G4068" s="19" t="n"/>
      <c r="H4068" s="27">
        <f>IF($C4068="","",ROUND(SUMIF(账户表,$C4068,账户期初)+SUMIFS($F$5:F4068,$C$5:C4068,$C4068)-SUMIFS($G$5:G4068,$C$5:C4068,$C4068),2))</f>
        <v/>
      </c>
      <c r="I4068" s="18" t="n"/>
      <c r="J4068" s="18" t="n"/>
      <c r="K4068" s="28">
        <f>IF($B4068="","",--TEXT($B4068,"yyyymm"))</f>
        <v/>
      </c>
      <c r="L4068" s="29">
        <f>IF($D4068="","",IFERROR(INDEX(类别属性,MATCH($D4068,类别表,0)),""))</f>
        <v/>
      </c>
      <c r="M4068" s="18" t="n"/>
      <c r="N4068" s="18" t="n"/>
      <c r="O4068" s="26" t="n"/>
      <c r="P4068" s="21">
        <f>IF($C4068="","",IF(ISNA(MATCH($C4068,账户表,0)),"※这个账户不在【基础资料】的账户档案里",IF($B4068="","※没填日期，这一笔不会进任何月份的报表",IF(AND($F4068&lt;&gt;"",$G4068&lt;&gt;""),"※收入和支出不能同时填",IF(AND(N($F4068)=0,N($G4068)=0),"※收入和支出都没填",IF(OR(N($F4068)&lt;0,N($G4068)&lt;0),"※金额不能填负数，方向反了就换一列填",IF($D4068="","※没填收支类别，分类报表会漏掉这一笔",IF(ISNA(MATCH($D4068,类别表,0)),"※收支类别不在【基础资料】的清单里",IF(AND($L4068="内部转账",$M4068=""),"△内部转账要在「对方账户」写上另一头",IF(AND($L4068="内部转账",$M4068=$C4068),"※对方账户跟本账户是同一个",IF(AND($L4068&lt;&gt;"内部转账",$M4068&lt;&gt;""),"△填了对方账户，但类别不是内部转账",IF($H4068&lt;0,"△这一笔之后该账户余额成负数了，核一下",""))))))))))))</f>
        <v/>
      </c>
    </row>
    <row r="4069">
      <c r="A4069" s="17">
        <f>IF($C4069="","",COUNTA($C$5:$C4069))</f>
        <v/>
      </c>
      <c r="B4069" s="20" t="n"/>
      <c r="C4069" s="18" t="n"/>
      <c r="D4069" s="18" t="n"/>
      <c r="E4069" s="26" t="n"/>
      <c r="F4069" s="19" t="n"/>
      <c r="G4069" s="19" t="n"/>
      <c r="H4069" s="27">
        <f>IF($C4069="","",ROUND(SUMIF(账户表,$C4069,账户期初)+SUMIFS($F$5:F4069,$C$5:C4069,$C4069)-SUMIFS($G$5:G4069,$C$5:C4069,$C4069),2))</f>
        <v/>
      </c>
      <c r="I4069" s="18" t="n"/>
      <c r="J4069" s="18" t="n"/>
      <c r="K4069" s="28">
        <f>IF($B4069="","",--TEXT($B4069,"yyyymm"))</f>
        <v/>
      </c>
      <c r="L4069" s="29">
        <f>IF($D4069="","",IFERROR(INDEX(类别属性,MATCH($D4069,类别表,0)),""))</f>
        <v/>
      </c>
      <c r="M4069" s="18" t="n"/>
      <c r="N4069" s="18" t="n"/>
      <c r="O4069" s="26" t="n"/>
      <c r="P4069" s="21">
        <f>IF($C4069="","",IF(ISNA(MATCH($C4069,账户表,0)),"※这个账户不在【基础资料】的账户档案里",IF($B4069="","※没填日期，这一笔不会进任何月份的报表",IF(AND($F4069&lt;&gt;"",$G4069&lt;&gt;""),"※收入和支出不能同时填",IF(AND(N($F4069)=0,N($G4069)=0),"※收入和支出都没填",IF(OR(N($F4069)&lt;0,N($G4069)&lt;0),"※金额不能填负数，方向反了就换一列填",IF($D4069="","※没填收支类别，分类报表会漏掉这一笔",IF(ISNA(MATCH($D4069,类别表,0)),"※收支类别不在【基础资料】的清单里",IF(AND($L4069="内部转账",$M4069=""),"△内部转账要在「对方账户」写上另一头",IF(AND($L4069="内部转账",$M4069=$C4069),"※对方账户跟本账户是同一个",IF(AND($L4069&lt;&gt;"内部转账",$M4069&lt;&gt;""),"△填了对方账户，但类别不是内部转账",IF($H4069&lt;0,"△这一笔之后该账户余额成负数了，核一下",""))))))))))))</f>
        <v/>
      </c>
    </row>
    <row r="4070">
      <c r="A4070" s="17">
        <f>IF($C4070="","",COUNTA($C$5:$C4070))</f>
        <v/>
      </c>
      <c r="B4070" s="20" t="n"/>
      <c r="C4070" s="18" t="n"/>
      <c r="D4070" s="18" t="n"/>
      <c r="E4070" s="26" t="n"/>
      <c r="F4070" s="19" t="n"/>
      <c r="G4070" s="19" t="n"/>
      <c r="H4070" s="27">
        <f>IF($C4070="","",ROUND(SUMIF(账户表,$C4070,账户期初)+SUMIFS($F$5:F4070,$C$5:C4070,$C4070)-SUMIFS($G$5:G4070,$C$5:C4070,$C4070),2))</f>
        <v/>
      </c>
      <c r="I4070" s="18" t="n"/>
      <c r="J4070" s="18" t="n"/>
      <c r="K4070" s="28">
        <f>IF($B4070="","",--TEXT($B4070,"yyyymm"))</f>
        <v/>
      </c>
      <c r="L4070" s="29">
        <f>IF($D4070="","",IFERROR(INDEX(类别属性,MATCH($D4070,类别表,0)),""))</f>
        <v/>
      </c>
      <c r="M4070" s="18" t="n"/>
      <c r="N4070" s="18" t="n"/>
      <c r="O4070" s="26" t="n"/>
      <c r="P4070" s="21">
        <f>IF($C4070="","",IF(ISNA(MATCH($C4070,账户表,0)),"※这个账户不在【基础资料】的账户档案里",IF($B4070="","※没填日期，这一笔不会进任何月份的报表",IF(AND($F4070&lt;&gt;"",$G4070&lt;&gt;""),"※收入和支出不能同时填",IF(AND(N($F4070)=0,N($G4070)=0),"※收入和支出都没填",IF(OR(N($F4070)&lt;0,N($G4070)&lt;0),"※金额不能填负数，方向反了就换一列填",IF($D4070="","※没填收支类别，分类报表会漏掉这一笔",IF(ISNA(MATCH($D4070,类别表,0)),"※收支类别不在【基础资料】的清单里",IF(AND($L4070="内部转账",$M4070=""),"△内部转账要在「对方账户」写上另一头",IF(AND($L4070="内部转账",$M4070=$C4070),"※对方账户跟本账户是同一个",IF(AND($L4070&lt;&gt;"内部转账",$M4070&lt;&gt;""),"△填了对方账户，但类别不是内部转账",IF($H4070&lt;0,"△这一笔之后该账户余额成负数了，核一下",""))))))))))))</f>
        <v/>
      </c>
    </row>
    <row r="4071">
      <c r="A4071" s="17">
        <f>IF($C4071="","",COUNTA($C$5:$C4071))</f>
        <v/>
      </c>
      <c r="B4071" s="20" t="n"/>
      <c r="C4071" s="18" t="n"/>
      <c r="D4071" s="18" t="n"/>
      <c r="E4071" s="26" t="n"/>
      <c r="F4071" s="19" t="n"/>
      <c r="G4071" s="19" t="n"/>
      <c r="H4071" s="27">
        <f>IF($C4071="","",ROUND(SUMIF(账户表,$C4071,账户期初)+SUMIFS($F$5:F4071,$C$5:C4071,$C4071)-SUMIFS($G$5:G4071,$C$5:C4071,$C4071),2))</f>
        <v/>
      </c>
      <c r="I4071" s="18" t="n"/>
      <c r="J4071" s="18" t="n"/>
      <c r="K4071" s="28">
        <f>IF($B4071="","",--TEXT($B4071,"yyyymm"))</f>
        <v/>
      </c>
      <c r="L4071" s="29">
        <f>IF($D4071="","",IFERROR(INDEX(类别属性,MATCH($D4071,类别表,0)),""))</f>
        <v/>
      </c>
      <c r="M4071" s="18" t="n"/>
      <c r="N4071" s="18" t="n"/>
      <c r="O4071" s="26" t="n"/>
      <c r="P4071" s="21">
        <f>IF($C4071="","",IF(ISNA(MATCH($C4071,账户表,0)),"※这个账户不在【基础资料】的账户档案里",IF($B4071="","※没填日期，这一笔不会进任何月份的报表",IF(AND($F4071&lt;&gt;"",$G4071&lt;&gt;""),"※收入和支出不能同时填",IF(AND(N($F4071)=0,N($G4071)=0),"※收入和支出都没填",IF(OR(N($F4071)&lt;0,N($G4071)&lt;0),"※金额不能填负数，方向反了就换一列填",IF($D4071="","※没填收支类别，分类报表会漏掉这一笔",IF(ISNA(MATCH($D4071,类别表,0)),"※收支类别不在【基础资料】的清单里",IF(AND($L4071="内部转账",$M4071=""),"△内部转账要在「对方账户」写上另一头",IF(AND($L4071="内部转账",$M4071=$C4071),"※对方账户跟本账户是同一个",IF(AND($L4071&lt;&gt;"内部转账",$M4071&lt;&gt;""),"△填了对方账户，但类别不是内部转账",IF($H4071&lt;0,"△这一笔之后该账户余额成负数了，核一下",""))))))))))))</f>
        <v/>
      </c>
    </row>
    <row r="4072">
      <c r="A4072" s="17">
        <f>IF($C4072="","",COUNTA($C$5:$C4072))</f>
        <v/>
      </c>
      <c r="B4072" s="20" t="n"/>
      <c r="C4072" s="18" t="n"/>
      <c r="D4072" s="18" t="n"/>
      <c r="E4072" s="26" t="n"/>
      <c r="F4072" s="19" t="n"/>
      <c r="G4072" s="19" t="n"/>
      <c r="H4072" s="27">
        <f>IF($C4072="","",ROUND(SUMIF(账户表,$C4072,账户期初)+SUMIFS($F$5:F4072,$C$5:C4072,$C4072)-SUMIFS($G$5:G4072,$C$5:C4072,$C4072),2))</f>
        <v/>
      </c>
      <c r="I4072" s="18" t="n"/>
      <c r="J4072" s="18" t="n"/>
      <c r="K4072" s="28">
        <f>IF($B4072="","",--TEXT($B4072,"yyyymm"))</f>
        <v/>
      </c>
      <c r="L4072" s="29">
        <f>IF($D4072="","",IFERROR(INDEX(类别属性,MATCH($D4072,类别表,0)),""))</f>
        <v/>
      </c>
      <c r="M4072" s="18" t="n"/>
      <c r="N4072" s="18" t="n"/>
      <c r="O4072" s="26" t="n"/>
      <c r="P4072" s="21">
        <f>IF($C4072="","",IF(ISNA(MATCH($C4072,账户表,0)),"※这个账户不在【基础资料】的账户档案里",IF($B4072="","※没填日期，这一笔不会进任何月份的报表",IF(AND($F4072&lt;&gt;"",$G4072&lt;&gt;""),"※收入和支出不能同时填",IF(AND(N($F4072)=0,N($G4072)=0),"※收入和支出都没填",IF(OR(N($F4072)&lt;0,N($G4072)&lt;0),"※金额不能填负数，方向反了就换一列填",IF($D4072="","※没填收支类别，分类报表会漏掉这一笔",IF(ISNA(MATCH($D4072,类别表,0)),"※收支类别不在【基础资料】的清单里",IF(AND($L4072="内部转账",$M4072=""),"△内部转账要在「对方账户」写上另一头",IF(AND($L4072="内部转账",$M4072=$C4072),"※对方账户跟本账户是同一个",IF(AND($L4072&lt;&gt;"内部转账",$M4072&lt;&gt;""),"△填了对方账户，但类别不是内部转账",IF($H4072&lt;0,"△这一笔之后该账户余额成负数了，核一下",""))))))))))))</f>
        <v/>
      </c>
    </row>
    <row r="4073">
      <c r="A4073" s="17">
        <f>IF($C4073="","",COUNTA($C$5:$C4073))</f>
        <v/>
      </c>
      <c r="B4073" s="20" t="n"/>
      <c r="C4073" s="18" t="n"/>
      <c r="D4073" s="18" t="n"/>
      <c r="E4073" s="26" t="n"/>
      <c r="F4073" s="19" t="n"/>
      <c r="G4073" s="19" t="n"/>
      <c r="H4073" s="27">
        <f>IF($C4073="","",ROUND(SUMIF(账户表,$C4073,账户期初)+SUMIFS($F$5:F4073,$C$5:C4073,$C4073)-SUMIFS($G$5:G4073,$C$5:C4073,$C4073),2))</f>
        <v/>
      </c>
      <c r="I4073" s="18" t="n"/>
      <c r="J4073" s="18" t="n"/>
      <c r="K4073" s="28">
        <f>IF($B4073="","",--TEXT($B4073,"yyyymm"))</f>
        <v/>
      </c>
      <c r="L4073" s="29">
        <f>IF($D4073="","",IFERROR(INDEX(类别属性,MATCH($D4073,类别表,0)),""))</f>
        <v/>
      </c>
      <c r="M4073" s="18" t="n"/>
      <c r="N4073" s="18" t="n"/>
      <c r="O4073" s="26" t="n"/>
      <c r="P4073" s="21">
        <f>IF($C4073="","",IF(ISNA(MATCH($C4073,账户表,0)),"※这个账户不在【基础资料】的账户档案里",IF($B4073="","※没填日期，这一笔不会进任何月份的报表",IF(AND($F4073&lt;&gt;"",$G4073&lt;&gt;""),"※收入和支出不能同时填",IF(AND(N($F4073)=0,N($G4073)=0),"※收入和支出都没填",IF(OR(N($F4073)&lt;0,N($G4073)&lt;0),"※金额不能填负数，方向反了就换一列填",IF($D4073="","※没填收支类别，分类报表会漏掉这一笔",IF(ISNA(MATCH($D4073,类别表,0)),"※收支类别不在【基础资料】的清单里",IF(AND($L4073="内部转账",$M4073=""),"△内部转账要在「对方账户」写上另一头",IF(AND($L4073="内部转账",$M4073=$C4073),"※对方账户跟本账户是同一个",IF(AND($L4073&lt;&gt;"内部转账",$M4073&lt;&gt;""),"△填了对方账户，但类别不是内部转账",IF($H4073&lt;0,"△这一笔之后该账户余额成负数了，核一下",""))))))))))))</f>
        <v/>
      </c>
    </row>
    <row r="4074">
      <c r="A4074" s="17">
        <f>IF($C4074="","",COUNTA($C$5:$C4074))</f>
        <v/>
      </c>
      <c r="B4074" s="20" t="n"/>
      <c r="C4074" s="18" t="n"/>
      <c r="D4074" s="18" t="n"/>
      <c r="E4074" s="26" t="n"/>
      <c r="F4074" s="19" t="n"/>
      <c r="G4074" s="19" t="n"/>
      <c r="H4074" s="27">
        <f>IF($C4074="","",ROUND(SUMIF(账户表,$C4074,账户期初)+SUMIFS($F$5:F4074,$C$5:C4074,$C4074)-SUMIFS($G$5:G4074,$C$5:C4074,$C4074),2))</f>
        <v/>
      </c>
      <c r="I4074" s="18" t="n"/>
      <c r="J4074" s="18" t="n"/>
      <c r="K4074" s="28">
        <f>IF($B4074="","",--TEXT($B4074,"yyyymm"))</f>
        <v/>
      </c>
      <c r="L4074" s="29">
        <f>IF($D4074="","",IFERROR(INDEX(类别属性,MATCH($D4074,类别表,0)),""))</f>
        <v/>
      </c>
      <c r="M4074" s="18" t="n"/>
      <c r="N4074" s="18" t="n"/>
      <c r="O4074" s="26" t="n"/>
      <c r="P4074" s="21">
        <f>IF($C4074="","",IF(ISNA(MATCH($C4074,账户表,0)),"※这个账户不在【基础资料】的账户档案里",IF($B4074="","※没填日期，这一笔不会进任何月份的报表",IF(AND($F4074&lt;&gt;"",$G4074&lt;&gt;""),"※收入和支出不能同时填",IF(AND(N($F4074)=0,N($G4074)=0),"※收入和支出都没填",IF(OR(N($F4074)&lt;0,N($G4074)&lt;0),"※金额不能填负数，方向反了就换一列填",IF($D4074="","※没填收支类别，分类报表会漏掉这一笔",IF(ISNA(MATCH($D4074,类别表,0)),"※收支类别不在【基础资料】的清单里",IF(AND($L4074="内部转账",$M4074=""),"△内部转账要在「对方账户」写上另一头",IF(AND($L4074="内部转账",$M4074=$C4074),"※对方账户跟本账户是同一个",IF(AND($L4074&lt;&gt;"内部转账",$M4074&lt;&gt;""),"△填了对方账户，但类别不是内部转账",IF($H4074&lt;0,"△这一笔之后该账户余额成负数了，核一下",""))))))))))))</f>
        <v/>
      </c>
    </row>
    <row r="4075">
      <c r="A4075" s="17">
        <f>IF($C4075="","",COUNTA($C$5:$C4075))</f>
        <v/>
      </c>
      <c r="B4075" s="20" t="n"/>
      <c r="C4075" s="18" t="n"/>
      <c r="D4075" s="18" t="n"/>
      <c r="E4075" s="26" t="n"/>
      <c r="F4075" s="19" t="n"/>
      <c r="G4075" s="19" t="n"/>
      <c r="H4075" s="27">
        <f>IF($C4075="","",ROUND(SUMIF(账户表,$C4075,账户期初)+SUMIFS($F$5:F4075,$C$5:C4075,$C4075)-SUMIFS($G$5:G4075,$C$5:C4075,$C4075),2))</f>
        <v/>
      </c>
      <c r="I4075" s="18" t="n"/>
      <c r="J4075" s="18" t="n"/>
      <c r="K4075" s="28">
        <f>IF($B4075="","",--TEXT($B4075,"yyyymm"))</f>
        <v/>
      </c>
      <c r="L4075" s="29">
        <f>IF($D4075="","",IFERROR(INDEX(类别属性,MATCH($D4075,类别表,0)),""))</f>
        <v/>
      </c>
      <c r="M4075" s="18" t="n"/>
      <c r="N4075" s="18" t="n"/>
      <c r="O4075" s="26" t="n"/>
      <c r="P4075" s="21">
        <f>IF($C4075="","",IF(ISNA(MATCH($C4075,账户表,0)),"※这个账户不在【基础资料】的账户档案里",IF($B4075="","※没填日期，这一笔不会进任何月份的报表",IF(AND($F4075&lt;&gt;"",$G4075&lt;&gt;""),"※收入和支出不能同时填",IF(AND(N($F4075)=0,N($G4075)=0),"※收入和支出都没填",IF(OR(N($F4075)&lt;0,N($G4075)&lt;0),"※金额不能填负数，方向反了就换一列填",IF($D4075="","※没填收支类别，分类报表会漏掉这一笔",IF(ISNA(MATCH($D4075,类别表,0)),"※收支类别不在【基础资料】的清单里",IF(AND($L4075="内部转账",$M4075=""),"△内部转账要在「对方账户」写上另一头",IF(AND($L4075="内部转账",$M4075=$C4075),"※对方账户跟本账户是同一个",IF(AND($L4075&lt;&gt;"内部转账",$M4075&lt;&gt;""),"△填了对方账户，但类别不是内部转账",IF($H4075&lt;0,"△这一笔之后该账户余额成负数了，核一下",""))))))))))))</f>
        <v/>
      </c>
    </row>
    <row r="4076">
      <c r="A4076" s="17">
        <f>IF($C4076="","",COUNTA($C$5:$C4076))</f>
        <v/>
      </c>
      <c r="B4076" s="20" t="n"/>
      <c r="C4076" s="18" t="n"/>
      <c r="D4076" s="18" t="n"/>
      <c r="E4076" s="26" t="n"/>
      <c r="F4076" s="19" t="n"/>
      <c r="G4076" s="19" t="n"/>
      <c r="H4076" s="27">
        <f>IF($C4076="","",ROUND(SUMIF(账户表,$C4076,账户期初)+SUMIFS($F$5:F4076,$C$5:C4076,$C4076)-SUMIFS($G$5:G4076,$C$5:C4076,$C4076),2))</f>
        <v/>
      </c>
      <c r="I4076" s="18" t="n"/>
      <c r="J4076" s="18" t="n"/>
      <c r="K4076" s="28">
        <f>IF($B4076="","",--TEXT($B4076,"yyyymm"))</f>
        <v/>
      </c>
      <c r="L4076" s="29">
        <f>IF($D4076="","",IFERROR(INDEX(类别属性,MATCH($D4076,类别表,0)),""))</f>
        <v/>
      </c>
      <c r="M4076" s="18" t="n"/>
      <c r="N4076" s="18" t="n"/>
      <c r="O4076" s="26" t="n"/>
      <c r="P4076" s="21">
        <f>IF($C4076="","",IF(ISNA(MATCH($C4076,账户表,0)),"※这个账户不在【基础资料】的账户档案里",IF($B4076="","※没填日期，这一笔不会进任何月份的报表",IF(AND($F4076&lt;&gt;"",$G4076&lt;&gt;""),"※收入和支出不能同时填",IF(AND(N($F4076)=0,N($G4076)=0),"※收入和支出都没填",IF(OR(N($F4076)&lt;0,N($G4076)&lt;0),"※金额不能填负数，方向反了就换一列填",IF($D4076="","※没填收支类别，分类报表会漏掉这一笔",IF(ISNA(MATCH($D4076,类别表,0)),"※收支类别不在【基础资料】的清单里",IF(AND($L4076="内部转账",$M4076=""),"△内部转账要在「对方账户」写上另一头",IF(AND($L4076="内部转账",$M4076=$C4076),"※对方账户跟本账户是同一个",IF(AND($L4076&lt;&gt;"内部转账",$M4076&lt;&gt;""),"△填了对方账户，但类别不是内部转账",IF($H4076&lt;0,"△这一笔之后该账户余额成负数了，核一下",""))))))))))))</f>
        <v/>
      </c>
    </row>
    <row r="4077">
      <c r="A4077" s="17">
        <f>IF($C4077="","",COUNTA($C$5:$C4077))</f>
        <v/>
      </c>
      <c r="B4077" s="20" t="n"/>
      <c r="C4077" s="18" t="n"/>
      <c r="D4077" s="18" t="n"/>
      <c r="E4077" s="26" t="n"/>
      <c r="F4077" s="19" t="n"/>
      <c r="G4077" s="19" t="n"/>
      <c r="H4077" s="27">
        <f>IF($C4077="","",ROUND(SUMIF(账户表,$C4077,账户期初)+SUMIFS($F$5:F4077,$C$5:C4077,$C4077)-SUMIFS($G$5:G4077,$C$5:C4077,$C4077),2))</f>
        <v/>
      </c>
      <c r="I4077" s="18" t="n"/>
      <c r="J4077" s="18" t="n"/>
      <c r="K4077" s="28">
        <f>IF($B4077="","",--TEXT($B4077,"yyyymm"))</f>
        <v/>
      </c>
      <c r="L4077" s="29">
        <f>IF($D4077="","",IFERROR(INDEX(类别属性,MATCH($D4077,类别表,0)),""))</f>
        <v/>
      </c>
      <c r="M4077" s="18" t="n"/>
      <c r="N4077" s="18" t="n"/>
      <c r="O4077" s="26" t="n"/>
      <c r="P4077" s="21">
        <f>IF($C4077="","",IF(ISNA(MATCH($C4077,账户表,0)),"※这个账户不在【基础资料】的账户档案里",IF($B4077="","※没填日期，这一笔不会进任何月份的报表",IF(AND($F4077&lt;&gt;"",$G4077&lt;&gt;""),"※收入和支出不能同时填",IF(AND(N($F4077)=0,N($G4077)=0),"※收入和支出都没填",IF(OR(N($F4077)&lt;0,N($G4077)&lt;0),"※金额不能填负数，方向反了就换一列填",IF($D4077="","※没填收支类别，分类报表会漏掉这一笔",IF(ISNA(MATCH($D4077,类别表,0)),"※收支类别不在【基础资料】的清单里",IF(AND($L4077="内部转账",$M4077=""),"△内部转账要在「对方账户」写上另一头",IF(AND($L4077="内部转账",$M4077=$C4077),"※对方账户跟本账户是同一个",IF(AND($L4077&lt;&gt;"内部转账",$M4077&lt;&gt;""),"△填了对方账户，但类别不是内部转账",IF($H4077&lt;0,"△这一笔之后该账户余额成负数了，核一下",""))))))))))))</f>
        <v/>
      </c>
    </row>
    <row r="4078">
      <c r="A4078" s="17">
        <f>IF($C4078="","",COUNTA($C$5:$C4078))</f>
        <v/>
      </c>
      <c r="B4078" s="20" t="n"/>
      <c r="C4078" s="18" t="n"/>
      <c r="D4078" s="18" t="n"/>
      <c r="E4078" s="26" t="n"/>
      <c r="F4078" s="19" t="n"/>
      <c r="G4078" s="19" t="n"/>
      <c r="H4078" s="27">
        <f>IF($C4078="","",ROUND(SUMIF(账户表,$C4078,账户期初)+SUMIFS($F$5:F4078,$C$5:C4078,$C4078)-SUMIFS($G$5:G4078,$C$5:C4078,$C4078),2))</f>
        <v/>
      </c>
      <c r="I4078" s="18" t="n"/>
      <c r="J4078" s="18" t="n"/>
      <c r="K4078" s="28">
        <f>IF($B4078="","",--TEXT($B4078,"yyyymm"))</f>
        <v/>
      </c>
      <c r="L4078" s="29">
        <f>IF($D4078="","",IFERROR(INDEX(类别属性,MATCH($D4078,类别表,0)),""))</f>
        <v/>
      </c>
      <c r="M4078" s="18" t="n"/>
      <c r="N4078" s="18" t="n"/>
      <c r="O4078" s="26" t="n"/>
      <c r="P4078" s="21">
        <f>IF($C4078="","",IF(ISNA(MATCH($C4078,账户表,0)),"※这个账户不在【基础资料】的账户档案里",IF($B4078="","※没填日期，这一笔不会进任何月份的报表",IF(AND($F4078&lt;&gt;"",$G4078&lt;&gt;""),"※收入和支出不能同时填",IF(AND(N($F4078)=0,N($G4078)=0),"※收入和支出都没填",IF(OR(N($F4078)&lt;0,N($G4078)&lt;0),"※金额不能填负数，方向反了就换一列填",IF($D4078="","※没填收支类别，分类报表会漏掉这一笔",IF(ISNA(MATCH($D4078,类别表,0)),"※收支类别不在【基础资料】的清单里",IF(AND($L4078="内部转账",$M4078=""),"△内部转账要在「对方账户」写上另一头",IF(AND($L4078="内部转账",$M4078=$C4078),"※对方账户跟本账户是同一个",IF(AND($L4078&lt;&gt;"内部转账",$M4078&lt;&gt;""),"△填了对方账户，但类别不是内部转账",IF($H4078&lt;0,"△这一笔之后该账户余额成负数了，核一下",""))))))))))))</f>
        <v/>
      </c>
    </row>
    <row r="4079">
      <c r="A4079" s="17">
        <f>IF($C4079="","",COUNTA($C$5:$C4079))</f>
        <v/>
      </c>
      <c r="B4079" s="20" t="n"/>
      <c r="C4079" s="18" t="n"/>
      <c r="D4079" s="18" t="n"/>
      <c r="E4079" s="26" t="n"/>
      <c r="F4079" s="19" t="n"/>
      <c r="G4079" s="19" t="n"/>
      <c r="H4079" s="27">
        <f>IF($C4079="","",ROUND(SUMIF(账户表,$C4079,账户期初)+SUMIFS($F$5:F4079,$C$5:C4079,$C4079)-SUMIFS($G$5:G4079,$C$5:C4079,$C4079),2))</f>
        <v/>
      </c>
      <c r="I4079" s="18" t="n"/>
      <c r="J4079" s="18" t="n"/>
      <c r="K4079" s="28">
        <f>IF($B4079="","",--TEXT($B4079,"yyyymm"))</f>
        <v/>
      </c>
      <c r="L4079" s="29">
        <f>IF($D4079="","",IFERROR(INDEX(类别属性,MATCH($D4079,类别表,0)),""))</f>
        <v/>
      </c>
      <c r="M4079" s="18" t="n"/>
      <c r="N4079" s="18" t="n"/>
      <c r="O4079" s="26" t="n"/>
      <c r="P4079" s="21">
        <f>IF($C4079="","",IF(ISNA(MATCH($C4079,账户表,0)),"※这个账户不在【基础资料】的账户档案里",IF($B4079="","※没填日期，这一笔不会进任何月份的报表",IF(AND($F4079&lt;&gt;"",$G4079&lt;&gt;""),"※收入和支出不能同时填",IF(AND(N($F4079)=0,N($G4079)=0),"※收入和支出都没填",IF(OR(N($F4079)&lt;0,N($G4079)&lt;0),"※金额不能填负数，方向反了就换一列填",IF($D4079="","※没填收支类别，分类报表会漏掉这一笔",IF(ISNA(MATCH($D4079,类别表,0)),"※收支类别不在【基础资料】的清单里",IF(AND($L4079="内部转账",$M4079=""),"△内部转账要在「对方账户」写上另一头",IF(AND($L4079="内部转账",$M4079=$C4079),"※对方账户跟本账户是同一个",IF(AND($L4079&lt;&gt;"内部转账",$M4079&lt;&gt;""),"△填了对方账户，但类别不是内部转账",IF($H4079&lt;0,"△这一笔之后该账户余额成负数了，核一下",""))))))))))))</f>
        <v/>
      </c>
    </row>
    <row r="4080">
      <c r="A4080" s="17">
        <f>IF($C4080="","",COUNTA($C$5:$C4080))</f>
        <v/>
      </c>
      <c r="B4080" s="20" t="n"/>
      <c r="C4080" s="18" t="n"/>
      <c r="D4080" s="18" t="n"/>
      <c r="E4080" s="26" t="n"/>
      <c r="F4080" s="19" t="n"/>
      <c r="G4080" s="19" t="n"/>
      <c r="H4080" s="27">
        <f>IF($C4080="","",ROUND(SUMIF(账户表,$C4080,账户期初)+SUMIFS($F$5:F4080,$C$5:C4080,$C4080)-SUMIFS($G$5:G4080,$C$5:C4080,$C4080),2))</f>
        <v/>
      </c>
      <c r="I4080" s="18" t="n"/>
      <c r="J4080" s="18" t="n"/>
      <c r="K4080" s="28">
        <f>IF($B4080="","",--TEXT($B4080,"yyyymm"))</f>
        <v/>
      </c>
      <c r="L4080" s="29">
        <f>IF($D4080="","",IFERROR(INDEX(类别属性,MATCH($D4080,类别表,0)),""))</f>
        <v/>
      </c>
      <c r="M4080" s="18" t="n"/>
      <c r="N4080" s="18" t="n"/>
      <c r="O4080" s="26" t="n"/>
      <c r="P4080" s="21">
        <f>IF($C4080="","",IF(ISNA(MATCH($C4080,账户表,0)),"※这个账户不在【基础资料】的账户档案里",IF($B4080="","※没填日期，这一笔不会进任何月份的报表",IF(AND($F4080&lt;&gt;"",$G4080&lt;&gt;""),"※收入和支出不能同时填",IF(AND(N($F4080)=0,N($G4080)=0),"※收入和支出都没填",IF(OR(N($F4080)&lt;0,N($G4080)&lt;0),"※金额不能填负数，方向反了就换一列填",IF($D4080="","※没填收支类别，分类报表会漏掉这一笔",IF(ISNA(MATCH($D4080,类别表,0)),"※收支类别不在【基础资料】的清单里",IF(AND($L4080="内部转账",$M4080=""),"△内部转账要在「对方账户」写上另一头",IF(AND($L4080="内部转账",$M4080=$C4080),"※对方账户跟本账户是同一个",IF(AND($L4080&lt;&gt;"内部转账",$M4080&lt;&gt;""),"△填了对方账户，但类别不是内部转账",IF($H4080&lt;0,"△这一笔之后该账户余额成负数了，核一下",""))))))))))))</f>
        <v/>
      </c>
    </row>
    <row r="4081">
      <c r="A4081" s="17">
        <f>IF($C4081="","",COUNTA($C$5:$C4081))</f>
        <v/>
      </c>
      <c r="B4081" s="20" t="n"/>
      <c r="C4081" s="18" t="n"/>
      <c r="D4081" s="18" t="n"/>
      <c r="E4081" s="26" t="n"/>
      <c r="F4081" s="19" t="n"/>
      <c r="G4081" s="19" t="n"/>
      <c r="H4081" s="27">
        <f>IF($C4081="","",ROUND(SUMIF(账户表,$C4081,账户期初)+SUMIFS($F$5:F4081,$C$5:C4081,$C4081)-SUMIFS($G$5:G4081,$C$5:C4081,$C4081),2))</f>
        <v/>
      </c>
      <c r="I4081" s="18" t="n"/>
      <c r="J4081" s="18" t="n"/>
      <c r="K4081" s="28">
        <f>IF($B4081="","",--TEXT($B4081,"yyyymm"))</f>
        <v/>
      </c>
      <c r="L4081" s="29">
        <f>IF($D4081="","",IFERROR(INDEX(类别属性,MATCH($D4081,类别表,0)),""))</f>
        <v/>
      </c>
      <c r="M4081" s="18" t="n"/>
      <c r="N4081" s="18" t="n"/>
      <c r="O4081" s="26" t="n"/>
      <c r="P4081" s="21">
        <f>IF($C4081="","",IF(ISNA(MATCH($C4081,账户表,0)),"※这个账户不在【基础资料】的账户档案里",IF($B4081="","※没填日期，这一笔不会进任何月份的报表",IF(AND($F4081&lt;&gt;"",$G4081&lt;&gt;""),"※收入和支出不能同时填",IF(AND(N($F4081)=0,N($G4081)=0),"※收入和支出都没填",IF(OR(N($F4081)&lt;0,N($G4081)&lt;0),"※金额不能填负数，方向反了就换一列填",IF($D4081="","※没填收支类别，分类报表会漏掉这一笔",IF(ISNA(MATCH($D4081,类别表,0)),"※收支类别不在【基础资料】的清单里",IF(AND($L4081="内部转账",$M4081=""),"△内部转账要在「对方账户」写上另一头",IF(AND($L4081="内部转账",$M4081=$C4081),"※对方账户跟本账户是同一个",IF(AND($L4081&lt;&gt;"内部转账",$M4081&lt;&gt;""),"△填了对方账户，但类别不是内部转账",IF($H4081&lt;0,"△这一笔之后该账户余额成负数了，核一下",""))))))))))))</f>
        <v/>
      </c>
    </row>
    <row r="4082">
      <c r="A4082" s="17">
        <f>IF($C4082="","",COUNTA($C$5:$C4082))</f>
        <v/>
      </c>
      <c r="B4082" s="20" t="n"/>
      <c r="C4082" s="18" t="n"/>
      <c r="D4082" s="18" t="n"/>
      <c r="E4082" s="26" t="n"/>
      <c r="F4082" s="19" t="n"/>
      <c r="G4082" s="19" t="n"/>
      <c r="H4082" s="27">
        <f>IF($C4082="","",ROUND(SUMIF(账户表,$C4082,账户期初)+SUMIFS($F$5:F4082,$C$5:C4082,$C4082)-SUMIFS($G$5:G4082,$C$5:C4082,$C4082),2))</f>
        <v/>
      </c>
      <c r="I4082" s="18" t="n"/>
      <c r="J4082" s="18" t="n"/>
      <c r="K4082" s="28">
        <f>IF($B4082="","",--TEXT($B4082,"yyyymm"))</f>
        <v/>
      </c>
      <c r="L4082" s="29">
        <f>IF($D4082="","",IFERROR(INDEX(类别属性,MATCH($D4082,类别表,0)),""))</f>
        <v/>
      </c>
      <c r="M4082" s="18" t="n"/>
      <c r="N4082" s="18" t="n"/>
      <c r="O4082" s="26" t="n"/>
      <c r="P4082" s="21">
        <f>IF($C4082="","",IF(ISNA(MATCH($C4082,账户表,0)),"※这个账户不在【基础资料】的账户档案里",IF($B4082="","※没填日期，这一笔不会进任何月份的报表",IF(AND($F4082&lt;&gt;"",$G4082&lt;&gt;""),"※收入和支出不能同时填",IF(AND(N($F4082)=0,N($G4082)=0),"※收入和支出都没填",IF(OR(N($F4082)&lt;0,N($G4082)&lt;0),"※金额不能填负数，方向反了就换一列填",IF($D4082="","※没填收支类别，分类报表会漏掉这一笔",IF(ISNA(MATCH($D4082,类别表,0)),"※收支类别不在【基础资料】的清单里",IF(AND($L4082="内部转账",$M4082=""),"△内部转账要在「对方账户」写上另一头",IF(AND($L4082="内部转账",$M4082=$C4082),"※对方账户跟本账户是同一个",IF(AND($L4082&lt;&gt;"内部转账",$M4082&lt;&gt;""),"△填了对方账户，但类别不是内部转账",IF($H4082&lt;0,"△这一笔之后该账户余额成负数了，核一下",""))))))))))))</f>
        <v/>
      </c>
    </row>
    <row r="4083">
      <c r="A4083" s="17">
        <f>IF($C4083="","",COUNTA($C$5:$C4083))</f>
        <v/>
      </c>
      <c r="B4083" s="20" t="n"/>
      <c r="C4083" s="18" t="n"/>
      <c r="D4083" s="18" t="n"/>
      <c r="E4083" s="26" t="n"/>
      <c r="F4083" s="19" t="n"/>
      <c r="G4083" s="19" t="n"/>
      <c r="H4083" s="27">
        <f>IF($C4083="","",ROUND(SUMIF(账户表,$C4083,账户期初)+SUMIFS($F$5:F4083,$C$5:C4083,$C4083)-SUMIFS($G$5:G4083,$C$5:C4083,$C4083),2))</f>
        <v/>
      </c>
      <c r="I4083" s="18" t="n"/>
      <c r="J4083" s="18" t="n"/>
      <c r="K4083" s="28">
        <f>IF($B4083="","",--TEXT($B4083,"yyyymm"))</f>
        <v/>
      </c>
      <c r="L4083" s="29">
        <f>IF($D4083="","",IFERROR(INDEX(类别属性,MATCH($D4083,类别表,0)),""))</f>
        <v/>
      </c>
      <c r="M4083" s="18" t="n"/>
      <c r="N4083" s="18" t="n"/>
      <c r="O4083" s="26" t="n"/>
      <c r="P4083" s="21">
        <f>IF($C4083="","",IF(ISNA(MATCH($C4083,账户表,0)),"※这个账户不在【基础资料】的账户档案里",IF($B4083="","※没填日期，这一笔不会进任何月份的报表",IF(AND($F4083&lt;&gt;"",$G4083&lt;&gt;""),"※收入和支出不能同时填",IF(AND(N($F4083)=0,N($G4083)=0),"※收入和支出都没填",IF(OR(N($F4083)&lt;0,N($G4083)&lt;0),"※金额不能填负数，方向反了就换一列填",IF($D4083="","※没填收支类别，分类报表会漏掉这一笔",IF(ISNA(MATCH($D4083,类别表,0)),"※收支类别不在【基础资料】的清单里",IF(AND($L4083="内部转账",$M4083=""),"△内部转账要在「对方账户」写上另一头",IF(AND($L4083="内部转账",$M4083=$C4083),"※对方账户跟本账户是同一个",IF(AND($L4083&lt;&gt;"内部转账",$M4083&lt;&gt;""),"△填了对方账户，但类别不是内部转账",IF($H4083&lt;0,"△这一笔之后该账户余额成负数了，核一下",""))))))))))))</f>
        <v/>
      </c>
    </row>
    <row r="4084">
      <c r="A4084" s="17">
        <f>IF($C4084="","",COUNTA($C$5:$C4084))</f>
        <v/>
      </c>
      <c r="B4084" s="20" t="n"/>
      <c r="C4084" s="18" t="n"/>
      <c r="D4084" s="18" t="n"/>
      <c r="E4084" s="26" t="n"/>
      <c r="F4084" s="19" t="n"/>
      <c r="G4084" s="19" t="n"/>
      <c r="H4084" s="27">
        <f>IF($C4084="","",ROUND(SUMIF(账户表,$C4084,账户期初)+SUMIFS($F$5:F4084,$C$5:C4084,$C4084)-SUMIFS($G$5:G4084,$C$5:C4084,$C4084),2))</f>
        <v/>
      </c>
      <c r="I4084" s="18" t="n"/>
      <c r="J4084" s="18" t="n"/>
      <c r="K4084" s="28">
        <f>IF($B4084="","",--TEXT($B4084,"yyyymm"))</f>
        <v/>
      </c>
      <c r="L4084" s="29">
        <f>IF($D4084="","",IFERROR(INDEX(类别属性,MATCH($D4084,类别表,0)),""))</f>
        <v/>
      </c>
      <c r="M4084" s="18" t="n"/>
      <c r="N4084" s="18" t="n"/>
      <c r="O4084" s="26" t="n"/>
      <c r="P4084" s="21">
        <f>IF($C4084="","",IF(ISNA(MATCH($C4084,账户表,0)),"※这个账户不在【基础资料】的账户档案里",IF($B4084="","※没填日期，这一笔不会进任何月份的报表",IF(AND($F4084&lt;&gt;"",$G4084&lt;&gt;""),"※收入和支出不能同时填",IF(AND(N($F4084)=0,N($G4084)=0),"※收入和支出都没填",IF(OR(N($F4084)&lt;0,N($G4084)&lt;0),"※金额不能填负数，方向反了就换一列填",IF($D4084="","※没填收支类别，分类报表会漏掉这一笔",IF(ISNA(MATCH($D4084,类别表,0)),"※收支类别不在【基础资料】的清单里",IF(AND($L4084="内部转账",$M4084=""),"△内部转账要在「对方账户」写上另一头",IF(AND($L4084="内部转账",$M4084=$C4084),"※对方账户跟本账户是同一个",IF(AND($L4084&lt;&gt;"内部转账",$M4084&lt;&gt;""),"△填了对方账户，但类别不是内部转账",IF($H4084&lt;0,"△这一笔之后该账户余额成负数了，核一下",""))))))))))))</f>
        <v/>
      </c>
    </row>
    <row r="4085">
      <c r="A4085" s="17">
        <f>IF($C4085="","",COUNTA($C$5:$C4085))</f>
        <v/>
      </c>
      <c r="B4085" s="20" t="n"/>
      <c r="C4085" s="18" t="n"/>
      <c r="D4085" s="18" t="n"/>
      <c r="E4085" s="26" t="n"/>
      <c r="F4085" s="19" t="n"/>
      <c r="G4085" s="19" t="n"/>
      <c r="H4085" s="27">
        <f>IF($C4085="","",ROUND(SUMIF(账户表,$C4085,账户期初)+SUMIFS($F$5:F4085,$C$5:C4085,$C4085)-SUMIFS($G$5:G4085,$C$5:C4085,$C4085),2))</f>
        <v/>
      </c>
      <c r="I4085" s="18" t="n"/>
      <c r="J4085" s="18" t="n"/>
      <c r="K4085" s="28">
        <f>IF($B4085="","",--TEXT($B4085,"yyyymm"))</f>
        <v/>
      </c>
      <c r="L4085" s="29">
        <f>IF($D4085="","",IFERROR(INDEX(类别属性,MATCH($D4085,类别表,0)),""))</f>
        <v/>
      </c>
      <c r="M4085" s="18" t="n"/>
      <c r="N4085" s="18" t="n"/>
      <c r="O4085" s="26" t="n"/>
      <c r="P4085" s="21">
        <f>IF($C4085="","",IF(ISNA(MATCH($C4085,账户表,0)),"※这个账户不在【基础资料】的账户档案里",IF($B4085="","※没填日期，这一笔不会进任何月份的报表",IF(AND($F4085&lt;&gt;"",$G4085&lt;&gt;""),"※收入和支出不能同时填",IF(AND(N($F4085)=0,N($G4085)=0),"※收入和支出都没填",IF(OR(N($F4085)&lt;0,N($G4085)&lt;0),"※金额不能填负数，方向反了就换一列填",IF($D4085="","※没填收支类别，分类报表会漏掉这一笔",IF(ISNA(MATCH($D4085,类别表,0)),"※收支类别不在【基础资料】的清单里",IF(AND($L4085="内部转账",$M4085=""),"△内部转账要在「对方账户」写上另一头",IF(AND($L4085="内部转账",$M4085=$C4085),"※对方账户跟本账户是同一个",IF(AND($L4085&lt;&gt;"内部转账",$M4085&lt;&gt;""),"△填了对方账户，但类别不是内部转账",IF($H4085&lt;0,"△这一笔之后该账户余额成负数了，核一下",""))))))))))))</f>
        <v/>
      </c>
    </row>
    <row r="4086">
      <c r="A4086" s="17">
        <f>IF($C4086="","",COUNTA($C$5:$C4086))</f>
        <v/>
      </c>
      <c r="B4086" s="20" t="n"/>
      <c r="C4086" s="18" t="n"/>
      <c r="D4086" s="18" t="n"/>
      <c r="E4086" s="26" t="n"/>
      <c r="F4086" s="19" t="n"/>
      <c r="G4086" s="19" t="n"/>
      <c r="H4086" s="27">
        <f>IF($C4086="","",ROUND(SUMIF(账户表,$C4086,账户期初)+SUMIFS($F$5:F4086,$C$5:C4086,$C4086)-SUMIFS($G$5:G4086,$C$5:C4086,$C4086),2))</f>
        <v/>
      </c>
      <c r="I4086" s="18" t="n"/>
      <c r="J4086" s="18" t="n"/>
      <c r="K4086" s="28">
        <f>IF($B4086="","",--TEXT($B4086,"yyyymm"))</f>
        <v/>
      </c>
      <c r="L4086" s="29">
        <f>IF($D4086="","",IFERROR(INDEX(类别属性,MATCH($D4086,类别表,0)),""))</f>
        <v/>
      </c>
      <c r="M4086" s="18" t="n"/>
      <c r="N4086" s="18" t="n"/>
      <c r="O4086" s="26" t="n"/>
      <c r="P4086" s="21">
        <f>IF($C4086="","",IF(ISNA(MATCH($C4086,账户表,0)),"※这个账户不在【基础资料】的账户档案里",IF($B4086="","※没填日期，这一笔不会进任何月份的报表",IF(AND($F4086&lt;&gt;"",$G4086&lt;&gt;""),"※收入和支出不能同时填",IF(AND(N($F4086)=0,N($G4086)=0),"※收入和支出都没填",IF(OR(N($F4086)&lt;0,N($G4086)&lt;0),"※金额不能填负数，方向反了就换一列填",IF($D4086="","※没填收支类别，分类报表会漏掉这一笔",IF(ISNA(MATCH($D4086,类别表,0)),"※收支类别不在【基础资料】的清单里",IF(AND($L4086="内部转账",$M4086=""),"△内部转账要在「对方账户」写上另一头",IF(AND($L4086="内部转账",$M4086=$C4086),"※对方账户跟本账户是同一个",IF(AND($L4086&lt;&gt;"内部转账",$M4086&lt;&gt;""),"△填了对方账户，但类别不是内部转账",IF($H4086&lt;0,"△这一笔之后该账户余额成负数了，核一下",""))))))))))))</f>
        <v/>
      </c>
    </row>
    <row r="4087">
      <c r="A4087" s="17">
        <f>IF($C4087="","",COUNTA($C$5:$C4087))</f>
        <v/>
      </c>
      <c r="B4087" s="20" t="n"/>
      <c r="C4087" s="18" t="n"/>
      <c r="D4087" s="18" t="n"/>
      <c r="E4087" s="26" t="n"/>
      <c r="F4087" s="19" t="n"/>
      <c r="G4087" s="19" t="n"/>
      <c r="H4087" s="27">
        <f>IF($C4087="","",ROUND(SUMIF(账户表,$C4087,账户期初)+SUMIFS($F$5:F4087,$C$5:C4087,$C4087)-SUMIFS($G$5:G4087,$C$5:C4087,$C4087),2))</f>
        <v/>
      </c>
      <c r="I4087" s="18" t="n"/>
      <c r="J4087" s="18" t="n"/>
      <c r="K4087" s="28">
        <f>IF($B4087="","",--TEXT($B4087,"yyyymm"))</f>
        <v/>
      </c>
      <c r="L4087" s="29">
        <f>IF($D4087="","",IFERROR(INDEX(类别属性,MATCH($D4087,类别表,0)),""))</f>
        <v/>
      </c>
      <c r="M4087" s="18" t="n"/>
      <c r="N4087" s="18" t="n"/>
      <c r="O4087" s="26" t="n"/>
      <c r="P4087" s="21">
        <f>IF($C4087="","",IF(ISNA(MATCH($C4087,账户表,0)),"※这个账户不在【基础资料】的账户档案里",IF($B4087="","※没填日期，这一笔不会进任何月份的报表",IF(AND($F4087&lt;&gt;"",$G4087&lt;&gt;""),"※收入和支出不能同时填",IF(AND(N($F4087)=0,N($G4087)=0),"※收入和支出都没填",IF(OR(N($F4087)&lt;0,N($G4087)&lt;0),"※金额不能填负数，方向反了就换一列填",IF($D4087="","※没填收支类别，分类报表会漏掉这一笔",IF(ISNA(MATCH($D4087,类别表,0)),"※收支类别不在【基础资料】的清单里",IF(AND($L4087="内部转账",$M4087=""),"△内部转账要在「对方账户」写上另一头",IF(AND($L4087="内部转账",$M4087=$C4087),"※对方账户跟本账户是同一个",IF(AND($L4087&lt;&gt;"内部转账",$M4087&lt;&gt;""),"△填了对方账户，但类别不是内部转账",IF($H4087&lt;0,"△这一笔之后该账户余额成负数了，核一下",""))))))))))))</f>
        <v/>
      </c>
    </row>
    <row r="4088">
      <c r="A4088" s="17">
        <f>IF($C4088="","",COUNTA($C$5:$C4088))</f>
        <v/>
      </c>
      <c r="B4088" s="20" t="n"/>
      <c r="C4088" s="18" t="n"/>
      <c r="D4088" s="18" t="n"/>
      <c r="E4088" s="26" t="n"/>
      <c r="F4088" s="19" t="n"/>
      <c r="G4088" s="19" t="n"/>
      <c r="H4088" s="27">
        <f>IF($C4088="","",ROUND(SUMIF(账户表,$C4088,账户期初)+SUMIFS($F$5:F4088,$C$5:C4088,$C4088)-SUMIFS($G$5:G4088,$C$5:C4088,$C4088),2))</f>
        <v/>
      </c>
      <c r="I4088" s="18" t="n"/>
      <c r="J4088" s="18" t="n"/>
      <c r="K4088" s="28">
        <f>IF($B4088="","",--TEXT($B4088,"yyyymm"))</f>
        <v/>
      </c>
      <c r="L4088" s="29">
        <f>IF($D4088="","",IFERROR(INDEX(类别属性,MATCH($D4088,类别表,0)),""))</f>
        <v/>
      </c>
      <c r="M4088" s="18" t="n"/>
      <c r="N4088" s="18" t="n"/>
      <c r="O4088" s="26" t="n"/>
      <c r="P4088" s="21">
        <f>IF($C4088="","",IF(ISNA(MATCH($C4088,账户表,0)),"※这个账户不在【基础资料】的账户档案里",IF($B4088="","※没填日期，这一笔不会进任何月份的报表",IF(AND($F4088&lt;&gt;"",$G4088&lt;&gt;""),"※收入和支出不能同时填",IF(AND(N($F4088)=0,N($G4088)=0),"※收入和支出都没填",IF(OR(N($F4088)&lt;0,N($G4088)&lt;0),"※金额不能填负数，方向反了就换一列填",IF($D4088="","※没填收支类别，分类报表会漏掉这一笔",IF(ISNA(MATCH($D4088,类别表,0)),"※收支类别不在【基础资料】的清单里",IF(AND($L4088="内部转账",$M4088=""),"△内部转账要在「对方账户」写上另一头",IF(AND($L4088="内部转账",$M4088=$C4088),"※对方账户跟本账户是同一个",IF(AND($L4088&lt;&gt;"内部转账",$M4088&lt;&gt;""),"△填了对方账户，但类别不是内部转账",IF($H4088&lt;0,"△这一笔之后该账户余额成负数了，核一下",""))))))))))))</f>
        <v/>
      </c>
    </row>
    <row r="4089">
      <c r="A4089" s="17">
        <f>IF($C4089="","",COUNTA($C$5:$C4089))</f>
        <v/>
      </c>
      <c r="B4089" s="20" t="n"/>
      <c r="C4089" s="18" t="n"/>
      <c r="D4089" s="18" t="n"/>
      <c r="E4089" s="26" t="n"/>
      <c r="F4089" s="19" t="n"/>
      <c r="G4089" s="19" t="n"/>
      <c r="H4089" s="27">
        <f>IF($C4089="","",ROUND(SUMIF(账户表,$C4089,账户期初)+SUMIFS($F$5:F4089,$C$5:C4089,$C4089)-SUMIFS($G$5:G4089,$C$5:C4089,$C4089),2))</f>
        <v/>
      </c>
      <c r="I4089" s="18" t="n"/>
      <c r="J4089" s="18" t="n"/>
      <c r="K4089" s="28">
        <f>IF($B4089="","",--TEXT($B4089,"yyyymm"))</f>
        <v/>
      </c>
      <c r="L4089" s="29">
        <f>IF($D4089="","",IFERROR(INDEX(类别属性,MATCH($D4089,类别表,0)),""))</f>
        <v/>
      </c>
      <c r="M4089" s="18" t="n"/>
      <c r="N4089" s="18" t="n"/>
      <c r="O4089" s="26" t="n"/>
      <c r="P4089" s="21">
        <f>IF($C4089="","",IF(ISNA(MATCH($C4089,账户表,0)),"※这个账户不在【基础资料】的账户档案里",IF($B4089="","※没填日期，这一笔不会进任何月份的报表",IF(AND($F4089&lt;&gt;"",$G4089&lt;&gt;""),"※收入和支出不能同时填",IF(AND(N($F4089)=0,N($G4089)=0),"※收入和支出都没填",IF(OR(N($F4089)&lt;0,N($G4089)&lt;0),"※金额不能填负数，方向反了就换一列填",IF($D4089="","※没填收支类别，分类报表会漏掉这一笔",IF(ISNA(MATCH($D4089,类别表,0)),"※收支类别不在【基础资料】的清单里",IF(AND($L4089="内部转账",$M4089=""),"△内部转账要在「对方账户」写上另一头",IF(AND($L4089="内部转账",$M4089=$C4089),"※对方账户跟本账户是同一个",IF(AND($L4089&lt;&gt;"内部转账",$M4089&lt;&gt;""),"△填了对方账户，但类别不是内部转账",IF($H4089&lt;0,"△这一笔之后该账户余额成负数了，核一下",""))))))))))))</f>
        <v/>
      </c>
    </row>
    <row r="4090">
      <c r="A4090" s="17">
        <f>IF($C4090="","",COUNTA($C$5:$C4090))</f>
        <v/>
      </c>
      <c r="B4090" s="20" t="n"/>
      <c r="C4090" s="18" t="n"/>
      <c r="D4090" s="18" t="n"/>
      <c r="E4090" s="26" t="n"/>
      <c r="F4090" s="19" t="n"/>
      <c r="G4090" s="19" t="n"/>
      <c r="H4090" s="27">
        <f>IF($C4090="","",ROUND(SUMIF(账户表,$C4090,账户期初)+SUMIFS($F$5:F4090,$C$5:C4090,$C4090)-SUMIFS($G$5:G4090,$C$5:C4090,$C4090),2))</f>
        <v/>
      </c>
      <c r="I4090" s="18" t="n"/>
      <c r="J4090" s="18" t="n"/>
      <c r="K4090" s="28">
        <f>IF($B4090="","",--TEXT($B4090,"yyyymm"))</f>
        <v/>
      </c>
      <c r="L4090" s="29">
        <f>IF($D4090="","",IFERROR(INDEX(类别属性,MATCH($D4090,类别表,0)),""))</f>
        <v/>
      </c>
      <c r="M4090" s="18" t="n"/>
      <c r="N4090" s="18" t="n"/>
      <c r="O4090" s="26" t="n"/>
      <c r="P4090" s="21">
        <f>IF($C4090="","",IF(ISNA(MATCH($C4090,账户表,0)),"※这个账户不在【基础资料】的账户档案里",IF($B4090="","※没填日期，这一笔不会进任何月份的报表",IF(AND($F4090&lt;&gt;"",$G4090&lt;&gt;""),"※收入和支出不能同时填",IF(AND(N($F4090)=0,N($G4090)=0),"※收入和支出都没填",IF(OR(N($F4090)&lt;0,N($G4090)&lt;0),"※金额不能填负数，方向反了就换一列填",IF($D4090="","※没填收支类别，分类报表会漏掉这一笔",IF(ISNA(MATCH($D4090,类别表,0)),"※收支类别不在【基础资料】的清单里",IF(AND($L4090="内部转账",$M4090=""),"△内部转账要在「对方账户」写上另一头",IF(AND($L4090="内部转账",$M4090=$C4090),"※对方账户跟本账户是同一个",IF(AND($L4090&lt;&gt;"内部转账",$M4090&lt;&gt;""),"△填了对方账户，但类别不是内部转账",IF($H4090&lt;0,"△这一笔之后该账户余额成负数了，核一下",""))))))))))))</f>
        <v/>
      </c>
    </row>
    <row r="4091">
      <c r="A4091" s="17">
        <f>IF($C4091="","",COUNTA($C$5:$C4091))</f>
        <v/>
      </c>
      <c r="B4091" s="20" t="n"/>
      <c r="C4091" s="18" t="n"/>
      <c r="D4091" s="18" t="n"/>
      <c r="E4091" s="26" t="n"/>
      <c r="F4091" s="19" t="n"/>
      <c r="G4091" s="19" t="n"/>
      <c r="H4091" s="27">
        <f>IF($C4091="","",ROUND(SUMIF(账户表,$C4091,账户期初)+SUMIFS($F$5:F4091,$C$5:C4091,$C4091)-SUMIFS($G$5:G4091,$C$5:C4091,$C4091),2))</f>
        <v/>
      </c>
      <c r="I4091" s="18" t="n"/>
      <c r="J4091" s="18" t="n"/>
      <c r="K4091" s="28">
        <f>IF($B4091="","",--TEXT($B4091,"yyyymm"))</f>
        <v/>
      </c>
      <c r="L4091" s="29">
        <f>IF($D4091="","",IFERROR(INDEX(类别属性,MATCH($D4091,类别表,0)),""))</f>
        <v/>
      </c>
      <c r="M4091" s="18" t="n"/>
      <c r="N4091" s="18" t="n"/>
      <c r="O4091" s="26" t="n"/>
      <c r="P4091" s="21">
        <f>IF($C4091="","",IF(ISNA(MATCH($C4091,账户表,0)),"※这个账户不在【基础资料】的账户档案里",IF($B4091="","※没填日期，这一笔不会进任何月份的报表",IF(AND($F4091&lt;&gt;"",$G4091&lt;&gt;""),"※收入和支出不能同时填",IF(AND(N($F4091)=0,N($G4091)=0),"※收入和支出都没填",IF(OR(N($F4091)&lt;0,N($G4091)&lt;0),"※金额不能填负数，方向反了就换一列填",IF($D4091="","※没填收支类别，分类报表会漏掉这一笔",IF(ISNA(MATCH($D4091,类别表,0)),"※收支类别不在【基础资料】的清单里",IF(AND($L4091="内部转账",$M4091=""),"△内部转账要在「对方账户」写上另一头",IF(AND($L4091="内部转账",$M4091=$C4091),"※对方账户跟本账户是同一个",IF(AND($L4091&lt;&gt;"内部转账",$M4091&lt;&gt;""),"△填了对方账户，但类别不是内部转账",IF($H4091&lt;0,"△这一笔之后该账户余额成负数了，核一下",""))))))))))))</f>
        <v/>
      </c>
    </row>
    <row r="4092">
      <c r="A4092" s="17">
        <f>IF($C4092="","",COUNTA($C$5:$C4092))</f>
        <v/>
      </c>
      <c r="B4092" s="20" t="n"/>
      <c r="C4092" s="18" t="n"/>
      <c r="D4092" s="18" t="n"/>
      <c r="E4092" s="26" t="n"/>
      <c r="F4092" s="19" t="n"/>
      <c r="G4092" s="19" t="n"/>
      <c r="H4092" s="27">
        <f>IF($C4092="","",ROUND(SUMIF(账户表,$C4092,账户期初)+SUMIFS($F$5:F4092,$C$5:C4092,$C4092)-SUMIFS($G$5:G4092,$C$5:C4092,$C4092),2))</f>
        <v/>
      </c>
      <c r="I4092" s="18" t="n"/>
      <c r="J4092" s="18" t="n"/>
      <c r="K4092" s="28">
        <f>IF($B4092="","",--TEXT($B4092,"yyyymm"))</f>
        <v/>
      </c>
      <c r="L4092" s="29">
        <f>IF($D4092="","",IFERROR(INDEX(类别属性,MATCH($D4092,类别表,0)),""))</f>
        <v/>
      </c>
      <c r="M4092" s="18" t="n"/>
      <c r="N4092" s="18" t="n"/>
      <c r="O4092" s="26" t="n"/>
      <c r="P4092" s="21">
        <f>IF($C4092="","",IF(ISNA(MATCH($C4092,账户表,0)),"※这个账户不在【基础资料】的账户档案里",IF($B4092="","※没填日期，这一笔不会进任何月份的报表",IF(AND($F4092&lt;&gt;"",$G4092&lt;&gt;""),"※收入和支出不能同时填",IF(AND(N($F4092)=0,N($G4092)=0),"※收入和支出都没填",IF(OR(N($F4092)&lt;0,N($G4092)&lt;0),"※金额不能填负数，方向反了就换一列填",IF($D4092="","※没填收支类别，分类报表会漏掉这一笔",IF(ISNA(MATCH($D4092,类别表,0)),"※收支类别不在【基础资料】的清单里",IF(AND($L4092="内部转账",$M4092=""),"△内部转账要在「对方账户」写上另一头",IF(AND($L4092="内部转账",$M4092=$C4092),"※对方账户跟本账户是同一个",IF(AND($L4092&lt;&gt;"内部转账",$M4092&lt;&gt;""),"△填了对方账户，但类别不是内部转账",IF($H4092&lt;0,"△这一笔之后该账户余额成负数了，核一下",""))))))))))))</f>
        <v/>
      </c>
    </row>
    <row r="4093">
      <c r="A4093" s="17">
        <f>IF($C4093="","",COUNTA($C$5:$C4093))</f>
        <v/>
      </c>
      <c r="B4093" s="20" t="n"/>
      <c r="C4093" s="18" t="n"/>
      <c r="D4093" s="18" t="n"/>
      <c r="E4093" s="26" t="n"/>
      <c r="F4093" s="19" t="n"/>
      <c r="G4093" s="19" t="n"/>
      <c r="H4093" s="27">
        <f>IF($C4093="","",ROUND(SUMIF(账户表,$C4093,账户期初)+SUMIFS($F$5:F4093,$C$5:C4093,$C4093)-SUMIFS($G$5:G4093,$C$5:C4093,$C4093),2))</f>
        <v/>
      </c>
      <c r="I4093" s="18" t="n"/>
      <c r="J4093" s="18" t="n"/>
      <c r="K4093" s="28">
        <f>IF($B4093="","",--TEXT($B4093,"yyyymm"))</f>
        <v/>
      </c>
      <c r="L4093" s="29">
        <f>IF($D4093="","",IFERROR(INDEX(类别属性,MATCH($D4093,类别表,0)),""))</f>
        <v/>
      </c>
      <c r="M4093" s="18" t="n"/>
      <c r="N4093" s="18" t="n"/>
      <c r="O4093" s="26" t="n"/>
      <c r="P4093" s="21">
        <f>IF($C4093="","",IF(ISNA(MATCH($C4093,账户表,0)),"※这个账户不在【基础资料】的账户档案里",IF($B4093="","※没填日期，这一笔不会进任何月份的报表",IF(AND($F4093&lt;&gt;"",$G4093&lt;&gt;""),"※收入和支出不能同时填",IF(AND(N($F4093)=0,N($G4093)=0),"※收入和支出都没填",IF(OR(N($F4093)&lt;0,N($G4093)&lt;0),"※金额不能填负数，方向反了就换一列填",IF($D4093="","※没填收支类别，分类报表会漏掉这一笔",IF(ISNA(MATCH($D4093,类别表,0)),"※收支类别不在【基础资料】的清单里",IF(AND($L4093="内部转账",$M4093=""),"△内部转账要在「对方账户」写上另一头",IF(AND($L4093="内部转账",$M4093=$C4093),"※对方账户跟本账户是同一个",IF(AND($L4093&lt;&gt;"内部转账",$M4093&lt;&gt;""),"△填了对方账户，但类别不是内部转账",IF($H4093&lt;0,"△这一笔之后该账户余额成负数了，核一下",""))))))))))))</f>
        <v/>
      </c>
    </row>
    <row r="4094">
      <c r="A4094" s="17">
        <f>IF($C4094="","",COUNTA($C$5:$C4094))</f>
        <v/>
      </c>
      <c r="B4094" s="20" t="n"/>
      <c r="C4094" s="18" t="n"/>
      <c r="D4094" s="18" t="n"/>
      <c r="E4094" s="26" t="n"/>
      <c r="F4094" s="19" t="n"/>
      <c r="G4094" s="19" t="n"/>
      <c r="H4094" s="27">
        <f>IF($C4094="","",ROUND(SUMIF(账户表,$C4094,账户期初)+SUMIFS($F$5:F4094,$C$5:C4094,$C4094)-SUMIFS($G$5:G4094,$C$5:C4094,$C4094),2))</f>
        <v/>
      </c>
      <c r="I4094" s="18" t="n"/>
      <c r="J4094" s="18" t="n"/>
      <c r="K4094" s="28">
        <f>IF($B4094="","",--TEXT($B4094,"yyyymm"))</f>
        <v/>
      </c>
      <c r="L4094" s="29">
        <f>IF($D4094="","",IFERROR(INDEX(类别属性,MATCH($D4094,类别表,0)),""))</f>
        <v/>
      </c>
      <c r="M4094" s="18" t="n"/>
      <c r="N4094" s="18" t="n"/>
      <c r="O4094" s="26" t="n"/>
      <c r="P4094" s="21">
        <f>IF($C4094="","",IF(ISNA(MATCH($C4094,账户表,0)),"※这个账户不在【基础资料】的账户档案里",IF($B4094="","※没填日期，这一笔不会进任何月份的报表",IF(AND($F4094&lt;&gt;"",$G4094&lt;&gt;""),"※收入和支出不能同时填",IF(AND(N($F4094)=0,N($G4094)=0),"※收入和支出都没填",IF(OR(N($F4094)&lt;0,N($G4094)&lt;0),"※金额不能填负数，方向反了就换一列填",IF($D4094="","※没填收支类别，分类报表会漏掉这一笔",IF(ISNA(MATCH($D4094,类别表,0)),"※收支类别不在【基础资料】的清单里",IF(AND($L4094="内部转账",$M4094=""),"△内部转账要在「对方账户」写上另一头",IF(AND($L4094="内部转账",$M4094=$C4094),"※对方账户跟本账户是同一个",IF(AND($L4094&lt;&gt;"内部转账",$M4094&lt;&gt;""),"△填了对方账户，但类别不是内部转账",IF($H4094&lt;0,"△这一笔之后该账户余额成负数了，核一下",""))))))))))))</f>
        <v/>
      </c>
    </row>
    <row r="4095">
      <c r="A4095" s="17">
        <f>IF($C4095="","",COUNTA($C$5:$C4095))</f>
        <v/>
      </c>
      <c r="B4095" s="20" t="n"/>
      <c r="C4095" s="18" t="n"/>
      <c r="D4095" s="18" t="n"/>
      <c r="E4095" s="26" t="n"/>
      <c r="F4095" s="19" t="n"/>
      <c r="G4095" s="19" t="n"/>
      <c r="H4095" s="27">
        <f>IF($C4095="","",ROUND(SUMIF(账户表,$C4095,账户期初)+SUMIFS($F$5:F4095,$C$5:C4095,$C4095)-SUMIFS($G$5:G4095,$C$5:C4095,$C4095),2))</f>
        <v/>
      </c>
      <c r="I4095" s="18" t="n"/>
      <c r="J4095" s="18" t="n"/>
      <c r="K4095" s="28">
        <f>IF($B4095="","",--TEXT($B4095,"yyyymm"))</f>
        <v/>
      </c>
      <c r="L4095" s="29">
        <f>IF($D4095="","",IFERROR(INDEX(类别属性,MATCH($D4095,类别表,0)),""))</f>
        <v/>
      </c>
      <c r="M4095" s="18" t="n"/>
      <c r="N4095" s="18" t="n"/>
      <c r="O4095" s="26" t="n"/>
      <c r="P4095" s="21">
        <f>IF($C4095="","",IF(ISNA(MATCH($C4095,账户表,0)),"※这个账户不在【基础资料】的账户档案里",IF($B4095="","※没填日期，这一笔不会进任何月份的报表",IF(AND($F4095&lt;&gt;"",$G4095&lt;&gt;""),"※收入和支出不能同时填",IF(AND(N($F4095)=0,N($G4095)=0),"※收入和支出都没填",IF(OR(N($F4095)&lt;0,N($G4095)&lt;0),"※金额不能填负数，方向反了就换一列填",IF($D4095="","※没填收支类别，分类报表会漏掉这一笔",IF(ISNA(MATCH($D4095,类别表,0)),"※收支类别不在【基础资料】的清单里",IF(AND($L4095="内部转账",$M4095=""),"△内部转账要在「对方账户」写上另一头",IF(AND($L4095="内部转账",$M4095=$C4095),"※对方账户跟本账户是同一个",IF(AND($L4095&lt;&gt;"内部转账",$M4095&lt;&gt;""),"△填了对方账户，但类别不是内部转账",IF($H4095&lt;0,"△这一笔之后该账户余额成负数了，核一下",""))))))))))))</f>
        <v/>
      </c>
    </row>
    <row r="4096">
      <c r="A4096" s="17">
        <f>IF($C4096="","",COUNTA($C$5:$C4096))</f>
        <v/>
      </c>
      <c r="B4096" s="20" t="n"/>
      <c r="C4096" s="18" t="n"/>
      <c r="D4096" s="18" t="n"/>
      <c r="E4096" s="26" t="n"/>
      <c r="F4096" s="19" t="n"/>
      <c r="G4096" s="19" t="n"/>
      <c r="H4096" s="27">
        <f>IF($C4096="","",ROUND(SUMIF(账户表,$C4096,账户期初)+SUMIFS($F$5:F4096,$C$5:C4096,$C4096)-SUMIFS($G$5:G4096,$C$5:C4096,$C4096),2))</f>
        <v/>
      </c>
      <c r="I4096" s="18" t="n"/>
      <c r="J4096" s="18" t="n"/>
      <c r="K4096" s="28">
        <f>IF($B4096="","",--TEXT($B4096,"yyyymm"))</f>
        <v/>
      </c>
      <c r="L4096" s="29">
        <f>IF($D4096="","",IFERROR(INDEX(类别属性,MATCH($D4096,类别表,0)),""))</f>
        <v/>
      </c>
      <c r="M4096" s="18" t="n"/>
      <c r="N4096" s="18" t="n"/>
      <c r="O4096" s="26" t="n"/>
      <c r="P4096" s="21">
        <f>IF($C4096="","",IF(ISNA(MATCH($C4096,账户表,0)),"※这个账户不在【基础资料】的账户档案里",IF($B4096="","※没填日期，这一笔不会进任何月份的报表",IF(AND($F4096&lt;&gt;"",$G4096&lt;&gt;""),"※收入和支出不能同时填",IF(AND(N($F4096)=0,N($G4096)=0),"※收入和支出都没填",IF(OR(N($F4096)&lt;0,N($G4096)&lt;0),"※金额不能填负数，方向反了就换一列填",IF($D4096="","※没填收支类别，分类报表会漏掉这一笔",IF(ISNA(MATCH($D4096,类别表,0)),"※收支类别不在【基础资料】的清单里",IF(AND($L4096="内部转账",$M4096=""),"△内部转账要在「对方账户」写上另一头",IF(AND($L4096="内部转账",$M4096=$C4096),"※对方账户跟本账户是同一个",IF(AND($L4096&lt;&gt;"内部转账",$M4096&lt;&gt;""),"△填了对方账户，但类别不是内部转账",IF($H4096&lt;0,"△这一笔之后该账户余额成负数了，核一下",""))))))))))))</f>
        <v/>
      </c>
    </row>
    <row r="4097">
      <c r="A4097" s="17">
        <f>IF($C4097="","",COUNTA($C$5:$C4097))</f>
        <v/>
      </c>
      <c r="B4097" s="20" t="n"/>
      <c r="C4097" s="18" t="n"/>
      <c r="D4097" s="18" t="n"/>
      <c r="E4097" s="26" t="n"/>
      <c r="F4097" s="19" t="n"/>
      <c r="G4097" s="19" t="n"/>
      <c r="H4097" s="27">
        <f>IF($C4097="","",ROUND(SUMIF(账户表,$C4097,账户期初)+SUMIFS($F$5:F4097,$C$5:C4097,$C4097)-SUMIFS($G$5:G4097,$C$5:C4097,$C4097),2))</f>
        <v/>
      </c>
      <c r="I4097" s="18" t="n"/>
      <c r="J4097" s="18" t="n"/>
      <c r="K4097" s="28">
        <f>IF($B4097="","",--TEXT($B4097,"yyyymm"))</f>
        <v/>
      </c>
      <c r="L4097" s="29">
        <f>IF($D4097="","",IFERROR(INDEX(类别属性,MATCH($D4097,类别表,0)),""))</f>
        <v/>
      </c>
      <c r="M4097" s="18" t="n"/>
      <c r="N4097" s="18" t="n"/>
      <c r="O4097" s="26" t="n"/>
      <c r="P4097" s="21">
        <f>IF($C4097="","",IF(ISNA(MATCH($C4097,账户表,0)),"※这个账户不在【基础资料】的账户档案里",IF($B4097="","※没填日期，这一笔不会进任何月份的报表",IF(AND($F4097&lt;&gt;"",$G4097&lt;&gt;""),"※收入和支出不能同时填",IF(AND(N($F4097)=0,N($G4097)=0),"※收入和支出都没填",IF(OR(N($F4097)&lt;0,N($G4097)&lt;0),"※金额不能填负数，方向反了就换一列填",IF($D4097="","※没填收支类别，分类报表会漏掉这一笔",IF(ISNA(MATCH($D4097,类别表,0)),"※收支类别不在【基础资料】的清单里",IF(AND($L4097="内部转账",$M4097=""),"△内部转账要在「对方账户」写上另一头",IF(AND($L4097="内部转账",$M4097=$C4097),"※对方账户跟本账户是同一个",IF(AND($L4097&lt;&gt;"内部转账",$M4097&lt;&gt;""),"△填了对方账户，但类别不是内部转账",IF($H4097&lt;0,"△这一笔之后该账户余额成负数了，核一下",""))))))))))))</f>
        <v/>
      </c>
    </row>
    <row r="4098">
      <c r="A4098" s="17">
        <f>IF($C4098="","",COUNTA($C$5:$C4098))</f>
        <v/>
      </c>
      <c r="B4098" s="20" t="n"/>
      <c r="C4098" s="18" t="n"/>
      <c r="D4098" s="18" t="n"/>
      <c r="E4098" s="26" t="n"/>
      <c r="F4098" s="19" t="n"/>
      <c r="G4098" s="19" t="n"/>
      <c r="H4098" s="27">
        <f>IF($C4098="","",ROUND(SUMIF(账户表,$C4098,账户期初)+SUMIFS($F$5:F4098,$C$5:C4098,$C4098)-SUMIFS($G$5:G4098,$C$5:C4098,$C4098),2))</f>
        <v/>
      </c>
      <c r="I4098" s="18" t="n"/>
      <c r="J4098" s="18" t="n"/>
      <c r="K4098" s="28">
        <f>IF($B4098="","",--TEXT($B4098,"yyyymm"))</f>
        <v/>
      </c>
      <c r="L4098" s="29">
        <f>IF($D4098="","",IFERROR(INDEX(类别属性,MATCH($D4098,类别表,0)),""))</f>
        <v/>
      </c>
      <c r="M4098" s="18" t="n"/>
      <c r="N4098" s="18" t="n"/>
      <c r="O4098" s="26" t="n"/>
      <c r="P4098" s="21">
        <f>IF($C4098="","",IF(ISNA(MATCH($C4098,账户表,0)),"※这个账户不在【基础资料】的账户档案里",IF($B4098="","※没填日期，这一笔不会进任何月份的报表",IF(AND($F4098&lt;&gt;"",$G4098&lt;&gt;""),"※收入和支出不能同时填",IF(AND(N($F4098)=0,N($G4098)=0),"※收入和支出都没填",IF(OR(N($F4098)&lt;0,N($G4098)&lt;0),"※金额不能填负数，方向反了就换一列填",IF($D4098="","※没填收支类别，分类报表会漏掉这一笔",IF(ISNA(MATCH($D4098,类别表,0)),"※收支类别不在【基础资料】的清单里",IF(AND($L4098="内部转账",$M4098=""),"△内部转账要在「对方账户」写上另一头",IF(AND($L4098="内部转账",$M4098=$C4098),"※对方账户跟本账户是同一个",IF(AND($L4098&lt;&gt;"内部转账",$M4098&lt;&gt;""),"△填了对方账户，但类别不是内部转账",IF($H4098&lt;0,"△这一笔之后该账户余额成负数了，核一下",""))))))))))))</f>
        <v/>
      </c>
    </row>
    <row r="4099">
      <c r="A4099" s="17">
        <f>IF($C4099="","",COUNTA($C$5:$C4099))</f>
        <v/>
      </c>
      <c r="B4099" s="20" t="n"/>
      <c r="C4099" s="18" t="n"/>
      <c r="D4099" s="18" t="n"/>
      <c r="E4099" s="26" t="n"/>
      <c r="F4099" s="19" t="n"/>
      <c r="G4099" s="19" t="n"/>
      <c r="H4099" s="27">
        <f>IF($C4099="","",ROUND(SUMIF(账户表,$C4099,账户期初)+SUMIFS($F$5:F4099,$C$5:C4099,$C4099)-SUMIFS($G$5:G4099,$C$5:C4099,$C4099),2))</f>
        <v/>
      </c>
      <c r="I4099" s="18" t="n"/>
      <c r="J4099" s="18" t="n"/>
      <c r="K4099" s="28">
        <f>IF($B4099="","",--TEXT($B4099,"yyyymm"))</f>
        <v/>
      </c>
      <c r="L4099" s="29">
        <f>IF($D4099="","",IFERROR(INDEX(类别属性,MATCH($D4099,类别表,0)),""))</f>
        <v/>
      </c>
      <c r="M4099" s="18" t="n"/>
      <c r="N4099" s="18" t="n"/>
      <c r="O4099" s="26" t="n"/>
      <c r="P4099" s="21">
        <f>IF($C4099="","",IF(ISNA(MATCH($C4099,账户表,0)),"※这个账户不在【基础资料】的账户档案里",IF($B4099="","※没填日期，这一笔不会进任何月份的报表",IF(AND($F4099&lt;&gt;"",$G4099&lt;&gt;""),"※收入和支出不能同时填",IF(AND(N($F4099)=0,N($G4099)=0),"※收入和支出都没填",IF(OR(N($F4099)&lt;0,N($G4099)&lt;0),"※金额不能填负数，方向反了就换一列填",IF($D4099="","※没填收支类别，分类报表会漏掉这一笔",IF(ISNA(MATCH($D4099,类别表,0)),"※收支类别不在【基础资料】的清单里",IF(AND($L4099="内部转账",$M4099=""),"△内部转账要在「对方账户」写上另一头",IF(AND($L4099="内部转账",$M4099=$C4099),"※对方账户跟本账户是同一个",IF(AND($L4099&lt;&gt;"内部转账",$M4099&lt;&gt;""),"△填了对方账户，但类别不是内部转账",IF($H4099&lt;0,"△这一笔之后该账户余额成负数了，核一下",""))))))))))))</f>
        <v/>
      </c>
    </row>
    <row r="4100">
      <c r="A4100" s="17">
        <f>IF($C4100="","",COUNTA($C$5:$C4100))</f>
        <v/>
      </c>
      <c r="B4100" s="20" t="n"/>
      <c r="C4100" s="18" t="n"/>
      <c r="D4100" s="18" t="n"/>
      <c r="E4100" s="26" t="n"/>
      <c r="F4100" s="19" t="n"/>
      <c r="G4100" s="19" t="n"/>
      <c r="H4100" s="27">
        <f>IF($C4100="","",ROUND(SUMIF(账户表,$C4100,账户期初)+SUMIFS($F$5:F4100,$C$5:C4100,$C4100)-SUMIFS($G$5:G4100,$C$5:C4100,$C4100),2))</f>
        <v/>
      </c>
      <c r="I4100" s="18" t="n"/>
      <c r="J4100" s="18" t="n"/>
      <c r="K4100" s="28">
        <f>IF($B4100="","",--TEXT($B4100,"yyyymm"))</f>
        <v/>
      </c>
      <c r="L4100" s="29">
        <f>IF($D4100="","",IFERROR(INDEX(类别属性,MATCH($D4100,类别表,0)),""))</f>
        <v/>
      </c>
      <c r="M4100" s="18" t="n"/>
      <c r="N4100" s="18" t="n"/>
      <c r="O4100" s="26" t="n"/>
      <c r="P4100" s="21">
        <f>IF($C4100="","",IF(ISNA(MATCH($C4100,账户表,0)),"※这个账户不在【基础资料】的账户档案里",IF($B4100="","※没填日期，这一笔不会进任何月份的报表",IF(AND($F4100&lt;&gt;"",$G4100&lt;&gt;""),"※收入和支出不能同时填",IF(AND(N($F4100)=0,N($G4100)=0),"※收入和支出都没填",IF(OR(N($F4100)&lt;0,N($G4100)&lt;0),"※金额不能填负数，方向反了就换一列填",IF($D4100="","※没填收支类别，分类报表会漏掉这一笔",IF(ISNA(MATCH($D4100,类别表,0)),"※收支类别不在【基础资料】的清单里",IF(AND($L4100="内部转账",$M4100=""),"△内部转账要在「对方账户」写上另一头",IF(AND($L4100="内部转账",$M4100=$C4100),"※对方账户跟本账户是同一个",IF(AND($L4100&lt;&gt;"内部转账",$M4100&lt;&gt;""),"△填了对方账户，但类别不是内部转账",IF($H4100&lt;0,"△这一笔之后该账户余额成负数了，核一下",""))))))))))))</f>
        <v/>
      </c>
    </row>
    <row r="4101">
      <c r="A4101" s="17">
        <f>IF($C4101="","",COUNTA($C$5:$C4101))</f>
        <v/>
      </c>
      <c r="B4101" s="20" t="n"/>
      <c r="C4101" s="18" t="n"/>
      <c r="D4101" s="18" t="n"/>
      <c r="E4101" s="26" t="n"/>
      <c r="F4101" s="19" t="n"/>
      <c r="G4101" s="19" t="n"/>
      <c r="H4101" s="27">
        <f>IF($C4101="","",ROUND(SUMIF(账户表,$C4101,账户期初)+SUMIFS($F$5:F4101,$C$5:C4101,$C4101)-SUMIFS($G$5:G4101,$C$5:C4101,$C4101),2))</f>
        <v/>
      </c>
      <c r="I4101" s="18" t="n"/>
      <c r="J4101" s="18" t="n"/>
      <c r="K4101" s="28">
        <f>IF($B4101="","",--TEXT($B4101,"yyyymm"))</f>
        <v/>
      </c>
      <c r="L4101" s="29">
        <f>IF($D4101="","",IFERROR(INDEX(类别属性,MATCH($D4101,类别表,0)),""))</f>
        <v/>
      </c>
      <c r="M4101" s="18" t="n"/>
      <c r="N4101" s="18" t="n"/>
      <c r="O4101" s="26" t="n"/>
      <c r="P4101" s="21">
        <f>IF($C4101="","",IF(ISNA(MATCH($C4101,账户表,0)),"※这个账户不在【基础资料】的账户档案里",IF($B4101="","※没填日期，这一笔不会进任何月份的报表",IF(AND($F4101&lt;&gt;"",$G4101&lt;&gt;""),"※收入和支出不能同时填",IF(AND(N($F4101)=0,N($G4101)=0),"※收入和支出都没填",IF(OR(N($F4101)&lt;0,N($G4101)&lt;0),"※金额不能填负数，方向反了就换一列填",IF($D4101="","※没填收支类别，分类报表会漏掉这一笔",IF(ISNA(MATCH($D4101,类别表,0)),"※收支类别不在【基础资料】的清单里",IF(AND($L4101="内部转账",$M4101=""),"△内部转账要在「对方账户」写上另一头",IF(AND($L4101="内部转账",$M4101=$C4101),"※对方账户跟本账户是同一个",IF(AND($L4101&lt;&gt;"内部转账",$M4101&lt;&gt;""),"△填了对方账户，但类别不是内部转账",IF($H4101&lt;0,"△这一笔之后该账户余额成负数了，核一下",""))))))))))))</f>
        <v/>
      </c>
    </row>
    <row r="4102">
      <c r="A4102" s="17">
        <f>IF($C4102="","",COUNTA($C$5:$C4102))</f>
        <v/>
      </c>
      <c r="B4102" s="20" t="n"/>
      <c r="C4102" s="18" t="n"/>
      <c r="D4102" s="18" t="n"/>
      <c r="E4102" s="26" t="n"/>
      <c r="F4102" s="19" t="n"/>
      <c r="G4102" s="19" t="n"/>
      <c r="H4102" s="27">
        <f>IF($C4102="","",ROUND(SUMIF(账户表,$C4102,账户期初)+SUMIFS($F$5:F4102,$C$5:C4102,$C4102)-SUMIFS($G$5:G4102,$C$5:C4102,$C4102),2))</f>
        <v/>
      </c>
      <c r="I4102" s="18" t="n"/>
      <c r="J4102" s="18" t="n"/>
      <c r="K4102" s="28">
        <f>IF($B4102="","",--TEXT($B4102,"yyyymm"))</f>
        <v/>
      </c>
      <c r="L4102" s="29">
        <f>IF($D4102="","",IFERROR(INDEX(类别属性,MATCH($D4102,类别表,0)),""))</f>
        <v/>
      </c>
      <c r="M4102" s="18" t="n"/>
      <c r="N4102" s="18" t="n"/>
      <c r="O4102" s="26" t="n"/>
      <c r="P4102" s="21">
        <f>IF($C4102="","",IF(ISNA(MATCH($C4102,账户表,0)),"※这个账户不在【基础资料】的账户档案里",IF($B4102="","※没填日期，这一笔不会进任何月份的报表",IF(AND($F4102&lt;&gt;"",$G4102&lt;&gt;""),"※收入和支出不能同时填",IF(AND(N($F4102)=0,N($G4102)=0),"※收入和支出都没填",IF(OR(N($F4102)&lt;0,N($G4102)&lt;0),"※金额不能填负数，方向反了就换一列填",IF($D4102="","※没填收支类别，分类报表会漏掉这一笔",IF(ISNA(MATCH($D4102,类别表,0)),"※收支类别不在【基础资料】的清单里",IF(AND($L4102="内部转账",$M4102=""),"△内部转账要在「对方账户」写上另一头",IF(AND($L4102="内部转账",$M4102=$C4102),"※对方账户跟本账户是同一个",IF(AND($L4102&lt;&gt;"内部转账",$M4102&lt;&gt;""),"△填了对方账户，但类别不是内部转账",IF($H4102&lt;0,"△这一笔之后该账户余额成负数了，核一下",""))))))))))))</f>
        <v/>
      </c>
    </row>
    <row r="4103">
      <c r="A4103" s="17">
        <f>IF($C4103="","",COUNTA($C$5:$C4103))</f>
        <v/>
      </c>
      <c r="B4103" s="20" t="n"/>
      <c r="C4103" s="18" t="n"/>
      <c r="D4103" s="18" t="n"/>
      <c r="E4103" s="26" t="n"/>
      <c r="F4103" s="19" t="n"/>
      <c r="G4103" s="19" t="n"/>
      <c r="H4103" s="27">
        <f>IF($C4103="","",ROUND(SUMIF(账户表,$C4103,账户期初)+SUMIFS($F$5:F4103,$C$5:C4103,$C4103)-SUMIFS($G$5:G4103,$C$5:C4103,$C4103),2))</f>
        <v/>
      </c>
      <c r="I4103" s="18" t="n"/>
      <c r="J4103" s="18" t="n"/>
      <c r="K4103" s="28">
        <f>IF($B4103="","",--TEXT($B4103,"yyyymm"))</f>
        <v/>
      </c>
      <c r="L4103" s="29">
        <f>IF($D4103="","",IFERROR(INDEX(类别属性,MATCH($D4103,类别表,0)),""))</f>
        <v/>
      </c>
      <c r="M4103" s="18" t="n"/>
      <c r="N4103" s="18" t="n"/>
      <c r="O4103" s="26" t="n"/>
      <c r="P4103" s="21">
        <f>IF($C4103="","",IF(ISNA(MATCH($C4103,账户表,0)),"※这个账户不在【基础资料】的账户档案里",IF($B4103="","※没填日期，这一笔不会进任何月份的报表",IF(AND($F4103&lt;&gt;"",$G4103&lt;&gt;""),"※收入和支出不能同时填",IF(AND(N($F4103)=0,N($G4103)=0),"※收入和支出都没填",IF(OR(N($F4103)&lt;0,N($G4103)&lt;0),"※金额不能填负数，方向反了就换一列填",IF($D4103="","※没填收支类别，分类报表会漏掉这一笔",IF(ISNA(MATCH($D4103,类别表,0)),"※收支类别不在【基础资料】的清单里",IF(AND($L4103="内部转账",$M4103=""),"△内部转账要在「对方账户」写上另一头",IF(AND($L4103="内部转账",$M4103=$C4103),"※对方账户跟本账户是同一个",IF(AND($L4103&lt;&gt;"内部转账",$M4103&lt;&gt;""),"△填了对方账户，但类别不是内部转账",IF($H4103&lt;0,"△这一笔之后该账户余额成负数了，核一下",""))))))))))))</f>
        <v/>
      </c>
    </row>
    <row r="4104">
      <c r="A4104" s="17">
        <f>IF($C4104="","",COUNTA($C$5:$C4104))</f>
        <v/>
      </c>
      <c r="B4104" s="20" t="n"/>
      <c r="C4104" s="18" t="n"/>
      <c r="D4104" s="18" t="n"/>
      <c r="E4104" s="26" t="n"/>
      <c r="F4104" s="19" t="n"/>
      <c r="G4104" s="19" t="n"/>
      <c r="H4104" s="27">
        <f>IF($C4104="","",ROUND(SUMIF(账户表,$C4104,账户期初)+SUMIFS($F$5:F4104,$C$5:C4104,$C4104)-SUMIFS($G$5:G4104,$C$5:C4104,$C4104),2))</f>
        <v/>
      </c>
      <c r="I4104" s="18" t="n"/>
      <c r="J4104" s="18" t="n"/>
      <c r="K4104" s="28">
        <f>IF($B4104="","",--TEXT($B4104,"yyyymm"))</f>
        <v/>
      </c>
      <c r="L4104" s="29">
        <f>IF($D4104="","",IFERROR(INDEX(类别属性,MATCH($D4104,类别表,0)),""))</f>
        <v/>
      </c>
      <c r="M4104" s="18" t="n"/>
      <c r="N4104" s="18" t="n"/>
      <c r="O4104" s="26" t="n"/>
      <c r="P4104" s="21">
        <f>IF($C4104="","",IF(ISNA(MATCH($C4104,账户表,0)),"※这个账户不在【基础资料】的账户档案里",IF($B4104="","※没填日期，这一笔不会进任何月份的报表",IF(AND($F4104&lt;&gt;"",$G4104&lt;&gt;""),"※收入和支出不能同时填",IF(AND(N($F4104)=0,N($G4104)=0),"※收入和支出都没填",IF(OR(N($F4104)&lt;0,N($G4104)&lt;0),"※金额不能填负数，方向反了就换一列填",IF($D4104="","※没填收支类别，分类报表会漏掉这一笔",IF(ISNA(MATCH($D4104,类别表,0)),"※收支类别不在【基础资料】的清单里",IF(AND($L4104="内部转账",$M4104=""),"△内部转账要在「对方账户」写上另一头",IF(AND($L4104="内部转账",$M4104=$C4104),"※对方账户跟本账户是同一个",IF(AND($L4104&lt;&gt;"内部转账",$M4104&lt;&gt;""),"△填了对方账户，但类别不是内部转账",IF($H4104&lt;0,"△这一笔之后该账户余额成负数了，核一下",""))))))))))))</f>
        <v/>
      </c>
    </row>
    <row r="4105">
      <c r="A4105" s="17">
        <f>IF($C4105="","",COUNTA($C$5:$C4105))</f>
        <v/>
      </c>
      <c r="B4105" s="20" t="n"/>
      <c r="C4105" s="18" t="n"/>
      <c r="D4105" s="18" t="n"/>
      <c r="E4105" s="26" t="n"/>
      <c r="F4105" s="19" t="n"/>
      <c r="G4105" s="19" t="n"/>
      <c r="H4105" s="27">
        <f>IF($C4105="","",ROUND(SUMIF(账户表,$C4105,账户期初)+SUMIFS($F$5:F4105,$C$5:C4105,$C4105)-SUMIFS($G$5:G4105,$C$5:C4105,$C4105),2))</f>
        <v/>
      </c>
      <c r="I4105" s="18" t="n"/>
      <c r="J4105" s="18" t="n"/>
      <c r="K4105" s="28">
        <f>IF($B4105="","",--TEXT($B4105,"yyyymm"))</f>
        <v/>
      </c>
      <c r="L4105" s="29">
        <f>IF($D4105="","",IFERROR(INDEX(类别属性,MATCH($D4105,类别表,0)),""))</f>
        <v/>
      </c>
      <c r="M4105" s="18" t="n"/>
      <c r="N4105" s="18" t="n"/>
      <c r="O4105" s="26" t="n"/>
      <c r="P4105" s="21">
        <f>IF($C4105="","",IF(ISNA(MATCH($C4105,账户表,0)),"※这个账户不在【基础资料】的账户档案里",IF($B4105="","※没填日期，这一笔不会进任何月份的报表",IF(AND($F4105&lt;&gt;"",$G4105&lt;&gt;""),"※收入和支出不能同时填",IF(AND(N($F4105)=0,N($G4105)=0),"※收入和支出都没填",IF(OR(N($F4105)&lt;0,N($G4105)&lt;0),"※金额不能填负数，方向反了就换一列填",IF($D4105="","※没填收支类别，分类报表会漏掉这一笔",IF(ISNA(MATCH($D4105,类别表,0)),"※收支类别不在【基础资料】的清单里",IF(AND($L4105="内部转账",$M4105=""),"△内部转账要在「对方账户」写上另一头",IF(AND($L4105="内部转账",$M4105=$C4105),"※对方账户跟本账户是同一个",IF(AND($L4105&lt;&gt;"内部转账",$M4105&lt;&gt;""),"△填了对方账户，但类别不是内部转账",IF($H4105&lt;0,"△这一笔之后该账户余额成负数了，核一下",""))))))))))))</f>
        <v/>
      </c>
    </row>
    <row r="4106">
      <c r="A4106" s="17">
        <f>IF($C4106="","",COUNTA($C$5:$C4106))</f>
        <v/>
      </c>
      <c r="B4106" s="20" t="n"/>
      <c r="C4106" s="18" t="n"/>
      <c r="D4106" s="18" t="n"/>
      <c r="E4106" s="26" t="n"/>
      <c r="F4106" s="19" t="n"/>
      <c r="G4106" s="19" t="n"/>
      <c r="H4106" s="27">
        <f>IF($C4106="","",ROUND(SUMIF(账户表,$C4106,账户期初)+SUMIFS($F$5:F4106,$C$5:C4106,$C4106)-SUMIFS($G$5:G4106,$C$5:C4106,$C4106),2))</f>
        <v/>
      </c>
      <c r="I4106" s="18" t="n"/>
      <c r="J4106" s="18" t="n"/>
      <c r="K4106" s="28">
        <f>IF($B4106="","",--TEXT($B4106,"yyyymm"))</f>
        <v/>
      </c>
      <c r="L4106" s="29">
        <f>IF($D4106="","",IFERROR(INDEX(类别属性,MATCH($D4106,类别表,0)),""))</f>
        <v/>
      </c>
      <c r="M4106" s="18" t="n"/>
      <c r="N4106" s="18" t="n"/>
      <c r="O4106" s="26" t="n"/>
      <c r="P4106" s="21">
        <f>IF($C4106="","",IF(ISNA(MATCH($C4106,账户表,0)),"※这个账户不在【基础资料】的账户档案里",IF($B4106="","※没填日期，这一笔不会进任何月份的报表",IF(AND($F4106&lt;&gt;"",$G4106&lt;&gt;""),"※收入和支出不能同时填",IF(AND(N($F4106)=0,N($G4106)=0),"※收入和支出都没填",IF(OR(N($F4106)&lt;0,N($G4106)&lt;0),"※金额不能填负数，方向反了就换一列填",IF($D4106="","※没填收支类别，分类报表会漏掉这一笔",IF(ISNA(MATCH($D4106,类别表,0)),"※收支类别不在【基础资料】的清单里",IF(AND($L4106="内部转账",$M4106=""),"△内部转账要在「对方账户」写上另一头",IF(AND($L4106="内部转账",$M4106=$C4106),"※对方账户跟本账户是同一个",IF(AND($L4106&lt;&gt;"内部转账",$M4106&lt;&gt;""),"△填了对方账户，但类别不是内部转账",IF($H4106&lt;0,"△这一笔之后该账户余额成负数了，核一下",""))))))))))))</f>
        <v/>
      </c>
    </row>
    <row r="4107">
      <c r="A4107" s="17">
        <f>IF($C4107="","",COUNTA($C$5:$C4107))</f>
        <v/>
      </c>
      <c r="B4107" s="20" t="n"/>
      <c r="C4107" s="18" t="n"/>
      <c r="D4107" s="18" t="n"/>
      <c r="E4107" s="26" t="n"/>
      <c r="F4107" s="19" t="n"/>
      <c r="G4107" s="19" t="n"/>
      <c r="H4107" s="27">
        <f>IF($C4107="","",ROUND(SUMIF(账户表,$C4107,账户期初)+SUMIFS($F$5:F4107,$C$5:C4107,$C4107)-SUMIFS($G$5:G4107,$C$5:C4107,$C4107),2))</f>
        <v/>
      </c>
      <c r="I4107" s="18" t="n"/>
      <c r="J4107" s="18" t="n"/>
      <c r="K4107" s="28">
        <f>IF($B4107="","",--TEXT($B4107,"yyyymm"))</f>
        <v/>
      </c>
      <c r="L4107" s="29">
        <f>IF($D4107="","",IFERROR(INDEX(类别属性,MATCH($D4107,类别表,0)),""))</f>
        <v/>
      </c>
      <c r="M4107" s="18" t="n"/>
      <c r="N4107" s="18" t="n"/>
      <c r="O4107" s="26" t="n"/>
      <c r="P4107" s="21">
        <f>IF($C4107="","",IF(ISNA(MATCH($C4107,账户表,0)),"※这个账户不在【基础资料】的账户档案里",IF($B4107="","※没填日期，这一笔不会进任何月份的报表",IF(AND($F4107&lt;&gt;"",$G4107&lt;&gt;""),"※收入和支出不能同时填",IF(AND(N($F4107)=0,N($G4107)=0),"※收入和支出都没填",IF(OR(N($F4107)&lt;0,N($G4107)&lt;0),"※金额不能填负数，方向反了就换一列填",IF($D4107="","※没填收支类别，分类报表会漏掉这一笔",IF(ISNA(MATCH($D4107,类别表,0)),"※收支类别不在【基础资料】的清单里",IF(AND($L4107="内部转账",$M4107=""),"△内部转账要在「对方账户」写上另一头",IF(AND($L4107="内部转账",$M4107=$C4107),"※对方账户跟本账户是同一个",IF(AND($L4107&lt;&gt;"内部转账",$M4107&lt;&gt;""),"△填了对方账户，但类别不是内部转账",IF($H4107&lt;0,"△这一笔之后该账户余额成负数了，核一下",""))))))))))))</f>
        <v/>
      </c>
    </row>
    <row r="4108">
      <c r="A4108" s="17">
        <f>IF($C4108="","",COUNTA($C$5:$C4108))</f>
        <v/>
      </c>
      <c r="B4108" s="20" t="n"/>
      <c r="C4108" s="18" t="n"/>
      <c r="D4108" s="18" t="n"/>
      <c r="E4108" s="26" t="n"/>
      <c r="F4108" s="19" t="n"/>
      <c r="G4108" s="19" t="n"/>
      <c r="H4108" s="27">
        <f>IF($C4108="","",ROUND(SUMIF(账户表,$C4108,账户期初)+SUMIFS($F$5:F4108,$C$5:C4108,$C4108)-SUMIFS($G$5:G4108,$C$5:C4108,$C4108),2))</f>
        <v/>
      </c>
      <c r="I4108" s="18" t="n"/>
      <c r="J4108" s="18" t="n"/>
      <c r="K4108" s="28">
        <f>IF($B4108="","",--TEXT($B4108,"yyyymm"))</f>
        <v/>
      </c>
      <c r="L4108" s="29">
        <f>IF($D4108="","",IFERROR(INDEX(类别属性,MATCH($D4108,类别表,0)),""))</f>
        <v/>
      </c>
      <c r="M4108" s="18" t="n"/>
      <c r="N4108" s="18" t="n"/>
      <c r="O4108" s="26" t="n"/>
      <c r="P4108" s="21">
        <f>IF($C4108="","",IF(ISNA(MATCH($C4108,账户表,0)),"※这个账户不在【基础资料】的账户档案里",IF($B4108="","※没填日期，这一笔不会进任何月份的报表",IF(AND($F4108&lt;&gt;"",$G4108&lt;&gt;""),"※收入和支出不能同时填",IF(AND(N($F4108)=0,N($G4108)=0),"※收入和支出都没填",IF(OR(N($F4108)&lt;0,N($G4108)&lt;0),"※金额不能填负数，方向反了就换一列填",IF($D4108="","※没填收支类别，分类报表会漏掉这一笔",IF(ISNA(MATCH($D4108,类别表,0)),"※收支类别不在【基础资料】的清单里",IF(AND($L4108="内部转账",$M4108=""),"△内部转账要在「对方账户」写上另一头",IF(AND($L4108="内部转账",$M4108=$C4108),"※对方账户跟本账户是同一个",IF(AND($L4108&lt;&gt;"内部转账",$M4108&lt;&gt;""),"△填了对方账户，但类别不是内部转账",IF($H4108&lt;0,"△这一笔之后该账户余额成负数了，核一下",""))))))))))))</f>
        <v/>
      </c>
    </row>
    <row r="4109">
      <c r="A4109" s="17">
        <f>IF($C4109="","",COUNTA($C$5:$C4109))</f>
        <v/>
      </c>
      <c r="B4109" s="20" t="n"/>
      <c r="C4109" s="18" t="n"/>
      <c r="D4109" s="18" t="n"/>
      <c r="E4109" s="26" t="n"/>
      <c r="F4109" s="19" t="n"/>
      <c r="G4109" s="19" t="n"/>
      <c r="H4109" s="27">
        <f>IF($C4109="","",ROUND(SUMIF(账户表,$C4109,账户期初)+SUMIFS($F$5:F4109,$C$5:C4109,$C4109)-SUMIFS($G$5:G4109,$C$5:C4109,$C4109),2))</f>
        <v/>
      </c>
      <c r="I4109" s="18" t="n"/>
      <c r="J4109" s="18" t="n"/>
      <c r="K4109" s="28">
        <f>IF($B4109="","",--TEXT($B4109,"yyyymm"))</f>
        <v/>
      </c>
      <c r="L4109" s="29">
        <f>IF($D4109="","",IFERROR(INDEX(类别属性,MATCH($D4109,类别表,0)),""))</f>
        <v/>
      </c>
      <c r="M4109" s="18" t="n"/>
      <c r="N4109" s="18" t="n"/>
      <c r="O4109" s="26" t="n"/>
      <c r="P4109" s="21">
        <f>IF($C4109="","",IF(ISNA(MATCH($C4109,账户表,0)),"※这个账户不在【基础资料】的账户档案里",IF($B4109="","※没填日期，这一笔不会进任何月份的报表",IF(AND($F4109&lt;&gt;"",$G4109&lt;&gt;""),"※收入和支出不能同时填",IF(AND(N($F4109)=0,N($G4109)=0),"※收入和支出都没填",IF(OR(N($F4109)&lt;0,N($G4109)&lt;0),"※金额不能填负数，方向反了就换一列填",IF($D4109="","※没填收支类别，分类报表会漏掉这一笔",IF(ISNA(MATCH($D4109,类别表,0)),"※收支类别不在【基础资料】的清单里",IF(AND($L4109="内部转账",$M4109=""),"△内部转账要在「对方账户」写上另一头",IF(AND($L4109="内部转账",$M4109=$C4109),"※对方账户跟本账户是同一个",IF(AND($L4109&lt;&gt;"内部转账",$M4109&lt;&gt;""),"△填了对方账户，但类别不是内部转账",IF($H4109&lt;0,"△这一笔之后该账户余额成负数了，核一下",""))))))))))))</f>
        <v/>
      </c>
    </row>
    <row r="4110">
      <c r="A4110" s="17">
        <f>IF($C4110="","",COUNTA($C$5:$C4110))</f>
        <v/>
      </c>
      <c r="B4110" s="20" t="n"/>
      <c r="C4110" s="18" t="n"/>
      <c r="D4110" s="18" t="n"/>
      <c r="E4110" s="26" t="n"/>
      <c r="F4110" s="19" t="n"/>
      <c r="G4110" s="19" t="n"/>
      <c r="H4110" s="27">
        <f>IF($C4110="","",ROUND(SUMIF(账户表,$C4110,账户期初)+SUMIFS($F$5:F4110,$C$5:C4110,$C4110)-SUMIFS($G$5:G4110,$C$5:C4110,$C4110),2))</f>
        <v/>
      </c>
      <c r="I4110" s="18" t="n"/>
      <c r="J4110" s="18" t="n"/>
      <c r="K4110" s="28">
        <f>IF($B4110="","",--TEXT($B4110,"yyyymm"))</f>
        <v/>
      </c>
      <c r="L4110" s="29">
        <f>IF($D4110="","",IFERROR(INDEX(类别属性,MATCH($D4110,类别表,0)),""))</f>
        <v/>
      </c>
      <c r="M4110" s="18" t="n"/>
      <c r="N4110" s="18" t="n"/>
      <c r="O4110" s="26" t="n"/>
      <c r="P4110" s="21">
        <f>IF($C4110="","",IF(ISNA(MATCH($C4110,账户表,0)),"※这个账户不在【基础资料】的账户档案里",IF($B4110="","※没填日期，这一笔不会进任何月份的报表",IF(AND($F4110&lt;&gt;"",$G4110&lt;&gt;""),"※收入和支出不能同时填",IF(AND(N($F4110)=0,N($G4110)=0),"※收入和支出都没填",IF(OR(N($F4110)&lt;0,N($G4110)&lt;0),"※金额不能填负数，方向反了就换一列填",IF($D4110="","※没填收支类别，分类报表会漏掉这一笔",IF(ISNA(MATCH($D4110,类别表,0)),"※收支类别不在【基础资料】的清单里",IF(AND($L4110="内部转账",$M4110=""),"△内部转账要在「对方账户」写上另一头",IF(AND($L4110="内部转账",$M4110=$C4110),"※对方账户跟本账户是同一个",IF(AND($L4110&lt;&gt;"内部转账",$M4110&lt;&gt;""),"△填了对方账户，但类别不是内部转账",IF($H4110&lt;0,"△这一笔之后该账户余额成负数了，核一下",""))))))))))))</f>
        <v/>
      </c>
    </row>
    <row r="4111">
      <c r="A4111" s="17">
        <f>IF($C4111="","",COUNTA($C$5:$C4111))</f>
        <v/>
      </c>
      <c r="B4111" s="20" t="n"/>
      <c r="C4111" s="18" t="n"/>
      <c r="D4111" s="18" t="n"/>
      <c r="E4111" s="26" t="n"/>
      <c r="F4111" s="19" t="n"/>
      <c r="G4111" s="19" t="n"/>
      <c r="H4111" s="27">
        <f>IF($C4111="","",ROUND(SUMIF(账户表,$C4111,账户期初)+SUMIFS($F$5:F4111,$C$5:C4111,$C4111)-SUMIFS($G$5:G4111,$C$5:C4111,$C4111),2))</f>
        <v/>
      </c>
      <c r="I4111" s="18" t="n"/>
      <c r="J4111" s="18" t="n"/>
      <c r="K4111" s="28">
        <f>IF($B4111="","",--TEXT($B4111,"yyyymm"))</f>
        <v/>
      </c>
      <c r="L4111" s="29">
        <f>IF($D4111="","",IFERROR(INDEX(类别属性,MATCH($D4111,类别表,0)),""))</f>
        <v/>
      </c>
      <c r="M4111" s="18" t="n"/>
      <c r="N4111" s="18" t="n"/>
      <c r="O4111" s="26" t="n"/>
      <c r="P4111" s="21">
        <f>IF($C4111="","",IF(ISNA(MATCH($C4111,账户表,0)),"※这个账户不在【基础资料】的账户档案里",IF($B4111="","※没填日期，这一笔不会进任何月份的报表",IF(AND($F4111&lt;&gt;"",$G4111&lt;&gt;""),"※收入和支出不能同时填",IF(AND(N($F4111)=0,N($G4111)=0),"※收入和支出都没填",IF(OR(N($F4111)&lt;0,N($G4111)&lt;0),"※金额不能填负数，方向反了就换一列填",IF($D4111="","※没填收支类别，分类报表会漏掉这一笔",IF(ISNA(MATCH($D4111,类别表,0)),"※收支类别不在【基础资料】的清单里",IF(AND($L4111="内部转账",$M4111=""),"△内部转账要在「对方账户」写上另一头",IF(AND($L4111="内部转账",$M4111=$C4111),"※对方账户跟本账户是同一个",IF(AND($L4111&lt;&gt;"内部转账",$M4111&lt;&gt;""),"△填了对方账户，但类别不是内部转账",IF($H4111&lt;0,"△这一笔之后该账户余额成负数了，核一下",""))))))))))))</f>
        <v/>
      </c>
    </row>
    <row r="4112">
      <c r="A4112" s="17">
        <f>IF($C4112="","",COUNTA($C$5:$C4112))</f>
        <v/>
      </c>
      <c r="B4112" s="20" t="n"/>
      <c r="C4112" s="18" t="n"/>
      <c r="D4112" s="18" t="n"/>
      <c r="E4112" s="26" t="n"/>
      <c r="F4112" s="19" t="n"/>
      <c r="G4112" s="19" t="n"/>
      <c r="H4112" s="27">
        <f>IF($C4112="","",ROUND(SUMIF(账户表,$C4112,账户期初)+SUMIFS($F$5:F4112,$C$5:C4112,$C4112)-SUMIFS($G$5:G4112,$C$5:C4112,$C4112),2))</f>
        <v/>
      </c>
      <c r="I4112" s="18" t="n"/>
      <c r="J4112" s="18" t="n"/>
      <c r="K4112" s="28">
        <f>IF($B4112="","",--TEXT($B4112,"yyyymm"))</f>
        <v/>
      </c>
      <c r="L4112" s="29">
        <f>IF($D4112="","",IFERROR(INDEX(类别属性,MATCH($D4112,类别表,0)),""))</f>
        <v/>
      </c>
      <c r="M4112" s="18" t="n"/>
      <c r="N4112" s="18" t="n"/>
      <c r="O4112" s="26" t="n"/>
      <c r="P4112" s="21">
        <f>IF($C4112="","",IF(ISNA(MATCH($C4112,账户表,0)),"※这个账户不在【基础资料】的账户档案里",IF($B4112="","※没填日期，这一笔不会进任何月份的报表",IF(AND($F4112&lt;&gt;"",$G4112&lt;&gt;""),"※收入和支出不能同时填",IF(AND(N($F4112)=0,N($G4112)=0),"※收入和支出都没填",IF(OR(N($F4112)&lt;0,N($G4112)&lt;0),"※金额不能填负数，方向反了就换一列填",IF($D4112="","※没填收支类别，分类报表会漏掉这一笔",IF(ISNA(MATCH($D4112,类别表,0)),"※收支类别不在【基础资料】的清单里",IF(AND($L4112="内部转账",$M4112=""),"△内部转账要在「对方账户」写上另一头",IF(AND($L4112="内部转账",$M4112=$C4112),"※对方账户跟本账户是同一个",IF(AND($L4112&lt;&gt;"内部转账",$M4112&lt;&gt;""),"△填了对方账户，但类别不是内部转账",IF($H4112&lt;0,"△这一笔之后该账户余额成负数了，核一下",""))))))))))))</f>
        <v/>
      </c>
    </row>
    <row r="4113">
      <c r="A4113" s="17">
        <f>IF($C4113="","",COUNTA($C$5:$C4113))</f>
        <v/>
      </c>
      <c r="B4113" s="20" t="n"/>
      <c r="C4113" s="18" t="n"/>
      <c r="D4113" s="18" t="n"/>
      <c r="E4113" s="26" t="n"/>
      <c r="F4113" s="19" t="n"/>
      <c r="G4113" s="19" t="n"/>
      <c r="H4113" s="27">
        <f>IF($C4113="","",ROUND(SUMIF(账户表,$C4113,账户期初)+SUMIFS($F$5:F4113,$C$5:C4113,$C4113)-SUMIFS($G$5:G4113,$C$5:C4113,$C4113),2))</f>
        <v/>
      </c>
      <c r="I4113" s="18" t="n"/>
      <c r="J4113" s="18" t="n"/>
      <c r="K4113" s="28">
        <f>IF($B4113="","",--TEXT($B4113,"yyyymm"))</f>
        <v/>
      </c>
      <c r="L4113" s="29">
        <f>IF($D4113="","",IFERROR(INDEX(类别属性,MATCH($D4113,类别表,0)),""))</f>
        <v/>
      </c>
      <c r="M4113" s="18" t="n"/>
      <c r="N4113" s="18" t="n"/>
      <c r="O4113" s="26" t="n"/>
      <c r="P4113" s="21">
        <f>IF($C4113="","",IF(ISNA(MATCH($C4113,账户表,0)),"※这个账户不在【基础资料】的账户档案里",IF($B4113="","※没填日期，这一笔不会进任何月份的报表",IF(AND($F4113&lt;&gt;"",$G4113&lt;&gt;""),"※收入和支出不能同时填",IF(AND(N($F4113)=0,N($G4113)=0),"※收入和支出都没填",IF(OR(N($F4113)&lt;0,N($G4113)&lt;0),"※金额不能填负数，方向反了就换一列填",IF($D4113="","※没填收支类别，分类报表会漏掉这一笔",IF(ISNA(MATCH($D4113,类别表,0)),"※收支类别不在【基础资料】的清单里",IF(AND($L4113="内部转账",$M4113=""),"△内部转账要在「对方账户」写上另一头",IF(AND($L4113="内部转账",$M4113=$C4113),"※对方账户跟本账户是同一个",IF(AND($L4113&lt;&gt;"内部转账",$M4113&lt;&gt;""),"△填了对方账户，但类别不是内部转账",IF($H4113&lt;0,"△这一笔之后该账户余额成负数了，核一下",""))))))))))))</f>
        <v/>
      </c>
    </row>
    <row r="4114">
      <c r="A4114" s="17">
        <f>IF($C4114="","",COUNTA($C$5:$C4114))</f>
        <v/>
      </c>
      <c r="B4114" s="20" t="n"/>
      <c r="C4114" s="18" t="n"/>
      <c r="D4114" s="18" t="n"/>
      <c r="E4114" s="26" t="n"/>
      <c r="F4114" s="19" t="n"/>
      <c r="G4114" s="19" t="n"/>
      <c r="H4114" s="27">
        <f>IF($C4114="","",ROUND(SUMIF(账户表,$C4114,账户期初)+SUMIFS($F$5:F4114,$C$5:C4114,$C4114)-SUMIFS($G$5:G4114,$C$5:C4114,$C4114),2))</f>
        <v/>
      </c>
      <c r="I4114" s="18" t="n"/>
      <c r="J4114" s="18" t="n"/>
      <c r="K4114" s="28">
        <f>IF($B4114="","",--TEXT($B4114,"yyyymm"))</f>
        <v/>
      </c>
      <c r="L4114" s="29">
        <f>IF($D4114="","",IFERROR(INDEX(类别属性,MATCH($D4114,类别表,0)),""))</f>
        <v/>
      </c>
      <c r="M4114" s="18" t="n"/>
      <c r="N4114" s="18" t="n"/>
      <c r="O4114" s="26" t="n"/>
      <c r="P4114" s="21">
        <f>IF($C4114="","",IF(ISNA(MATCH($C4114,账户表,0)),"※这个账户不在【基础资料】的账户档案里",IF($B4114="","※没填日期，这一笔不会进任何月份的报表",IF(AND($F4114&lt;&gt;"",$G4114&lt;&gt;""),"※收入和支出不能同时填",IF(AND(N($F4114)=0,N($G4114)=0),"※收入和支出都没填",IF(OR(N($F4114)&lt;0,N($G4114)&lt;0),"※金额不能填负数，方向反了就换一列填",IF($D4114="","※没填收支类别，分类报表会漏掉这一笔",IF(ISNA(MATCH($D4114,类别表,0)),"※收支类别不在【基础资料】的清单里",IF(AND($L4114="内部转账",$M4114=""),"△内部转账要在「对方账户」写上另一头",IF(AND($L4114="内部转账",$M4114=$C4114),"※对方账户跟本账户是同一个",IF(AND($L4114&lt;&gt;"内部转账",$M4114&lt;&gt;""),"△填了对方账户，但类别不是内部转账",IF($H4114&lt;0,"△这一笔之后该账户余额成负数了，核一下",""))))))))))))</f>
        <v/>
      </c>
    </row>
    <row r="4115">
      <c r="A4115" s="17">
        <f>IF($C4115="","",COUNTA($C$5:$C4115))</f>
        <v/>
      </c>
      <c r="B4115" s="20" t="n"/>
      <c r="C4115" s="18" t="n"/>
      <c r="D4115" s="18" t="n"/>
      <c r="E4115" s="26" t="n"/>
      <c r="F4115" s="19" t="n"/>
      <c r="G4115" s="19" t="n"/>
      <c r="H4115" s="27">
        <f>IF($C4115="","",ROUND(SUMIF(账户表,$C4115,账户期初)+SUMIFS($F$5:F4115,$C$5:C4115,$C4115)-SUMIFS($G$5:G4115,$C$5:C4115,$C4115),2))</f>
        <v/>
      </c>
      <c r="I4115" s="18" t="n"/>
      <c r="J4115" s="18" t="n"/>
      <c r="K4115" s="28">
        <f>IF($B4115="","",--TEXT($B4115,"yyyymm"))</f>
        <v/>
      </c>
      <c r="L4115" s="29">
        <f>IF($D4115="","",IFERROR(INDEX(类别属性,MATCH($D4115,类别表,0)),""))</f>
        <v/>
      </c>
      <c r="M4115" s="18" t="n"/>
      <c r="N4115" s="18" t="n"/>
      <c r="O4115" s="26" t="n"/>
      <c r="P4115" s="21">
        <f>IF($C4115="","",IF(ISNA(MATCH($C4115,账户表,0)),"※这个账户不在【基础资料】的账户档案里",IF($B4115="","※没填日期，这一笔不会进任何月份的报表",IF(AND($F4115&lt;&gt;"",$G4115&lt;&gt;""),"※收入和支出不能同时填",IF(AND(N($F4115)=0,N($G4115)=0),"※收入和支出都没填",IF(OR(N($F4115)&lt;0,N($G4115)&lt;0),"※金额不能填负数，方向反了就换一列填",IF($D4115="","※没填收支类别，分类报表会漏掉这一笔",IF(ISNA(MATCH($D4115,类别表,0)),"※收支类别不在【基础资料】的清单里",IF(AND($L4115="内部转账",$M4115=""),"△内部转账要在「对方账户」写上另一头",IF(AND($L4115="内部转账",$M4115=$C4115),"※对方账户跟本账户是同一个",IF(AND($L4115&lt;&gt;"内部转账",$M4115&lt;&gt;""),"△填了对方账户，但类别不是内部转账",IF($H4115&lt;0,"△这一笔之后该账户余额成负数了，核一下",""))))))))))))</f>
        <v/>
      </c>
    </row>
    <row r="4116">
      <c r="A4116" s="17">
        <f>IF($C4116="","",COUNTA($C$5:$C4116))</f>
        <v/>
      </c>
      <c r="B4116" s="20" t="n"/>
      <c r="C4116" s="18" t="n"/>
      <c r="D4116" s="18" t="n"/>
      <c r="E4116" s="26" t="n"/>
      <c r="F4116" s="19" t="n"/>
      <c r="G4116" s="19" t="n"/>
      <c r="H4116" s="27">
        <f>IF($C4116="","",ROUND(SUMIF(账户表,$C4116,账户期初)+SUMIFS($F$5:F4116,$C$5:C4116,$C4116)-SUMIFS($G$5:G4116,$C$5:C4116,$C4116),2))</f>
        <v/>
      </c>
      <c r="I4116" s="18" t="n"/>
      <c r="J4116" s="18" t="n"/>
      <c r="K4116" s="28">
        <f>IF($B4116="","",--TEXT($B4116,"yyyymm"))</f>
        <v/>
      </c>
      <c r="L4116" s="29">
        <f>IF($D4116="","",IFERROR(INDEX(类别属性,MATCH($D4116,类别表,0)),""))</f>
        <v/>
      </c>
      <c r="M4116" s="18" t="n"/>
      <c r="N4116" s="18" t="n"/>
      <c r="O4116" s="26" t="n"/>
      <c r="P4116" s="21">
        <f>IF($C4116="","",IF(ISNA(MATCH($C4116,账户表,0)),"※这个账户不在【基础资料】的账户档案里",IF($B4116="","※没填日期，这一笔不会进任何月份的报表",IF(AND($F4116&lt;&gt;"",$G4116&lt;&gt;""),"※收入和支出不能同时填",IF(AND(N($F4116)=0,N($G4116)=0),"※收入和支出都没填",IF(OR(N($F4116)&lt;0,N($G4116)&lt;0),"※金额不能填负数，方向反了就换一列填",IF($D4116="","※没填收支类别，分类报表会漏掉这一笔",IF(ISNA(MATCH($D4116,类别表,0)),"※收支类别不在【基础资料】的清单里",IF(AND($L4116="内部转账",$M4116=""),"△内部转账要在「对方账户」写上另一头",IF(AND($L4116="内部转账",$M4116=$C4116),"※对方账户跟本账户是同一个",IF(AND($L4116&lt;&gt;"内部转账",$M4116&lt;&gt;""),"△填了对方账户，但类别不是内部转账",IF($H4116&lt;0,"△这一笔之后该账户余额成负数了，核一下",""))))))))))))</f>
        <v/>
      </c>
    </row>
    <row r="4117">
      <c r="A4117" s="17">
        <f>IF($C4117="","",COUNTA($C$5:$C4117))</f>
        <v/>
      </c>
      <c r="B4117" s="20" t="n"/>
      <c r="C4117" s="18" t="n"/>
      <c r="D4117" s="18" t="n"/>
      <c r="E4117" s="26" t="n"/>
      <c r="F4117" s="19" t="n"/>
      <c r="G4117" s="19" t="n"/>
      <c r="H4117" s="27">
        <f>IF($C4117="","",ROUND(SUMIF(账户表,$C4117,账户期初)+SUMIFS($F$5:F4117,$C$5:C4117,$C4117)-SUMIFS($G$5:G4117,$C$5:C4117,$C4117),2))</f>
        <v/>
      </c>
      <c r="I4117" s="18" t="n"/>
      <c r="J4117" s="18" t="n"/>
      <c r="K4117" s="28">
        <f>IF($B4117="","",--TEXT($B4117,"yyyymm"))</f>
        <v/>
      </c>
      <c r="L4117" s="29">
        <f>IF($D4117="","",IFERROR(INDEX(类别属性,MATCH($D4117,类别表,0)),""))</f>
        <v/>
      </c>
      <c r="M4117" s="18" t="n"/>
      <c r="N4117" s="18" t="n"/>
      <c r="O4117" s="26" t="n"/>
      <c r="P4117" s="21">
        <f>IF($C4117="","",IF(ISNA(MATCH($C4117,账户表,0)),"※这个账户不在【基础资料】的账户档案里",IF($B4117="","※没填日期，这一笔不会进任何月份的报表",IF(AND($F4117&lt;&gt;"",$G4117&lt;&gt;""),"※收入和支出不能同时填",IF(AND(N($F4117)=0,N($G4117)=0),"※收入和支出都没填",IF(OR(N($F4117)&lt;0,N($G4117)&lt;0),"※金额不能填负数，方向反了就换一列填",IF($D4117="","※没填收支类别，分类报表会漏掉这一笔",IF(ISNA(MATCH($D4117,类别表,0)),"※收支类别不在【基础资料】的清单里",IF(AND($L4117="内部转账",$M4117=""),"△内部转账要在「对方账户」写上另一头",IF(AND($L4117="内部转账",$M4117=$C4117),"※对方账户跟本账户是同一个",IF(AND($L4117&lt;&gt;"内部转账",$M4117&lt;&gt;""),"△填了对方账户，但类别不是内部转账",IF($H4117&lt;0,"△这一笔之后该账户余额成负数了，核一下",""))))))))))))</f>
        <v/>
      </c>
    </row>
    <row r="4118">
      <c r="A4118" s="17">
        <f>IF($C4118="","",COUNTA($C$5:$C4118))</f>
        <v/>
      </c>
      <c r="B4118" s="20" t="n"/>
      <c r="C4118" s="18" t="n"/>
      <c r="D4118" s="18" t="n"/>
      <c r="E4118" s="26" t="n"/>
      <c r="F4118" s="19" t="n"/>
      <c r="G4118" s="19" t="n"/>
      <c r="H4118" s="27">
        <f>IF($C4118="","",ROUND(SUMIF(账户表,$C4118,账户期初)+SUMIFS($F$5:F4118,$C$5:C4118,$C4118)-SUMIFS($G$5:G4118,$C$5:C4118,$C4118),2))</f>
        <v/>
      </c>
      <c r="I4118" s="18" t="n"/>
      <c r="J4118" s="18" t="n"/>
      <c r="K4118" s="28">
        <f>IF($B4118="","",--TEXT($B4118,"yyyymm"))</f>
        <v/>
      </c>
      <c r="L4118" s="29">
        <f>IF($D4118="","",IFERROR(INDEX(类别属性,MATCH($D4118,类别表,0)),""))</f>
        <v/>
      </c>
      <c r="M4118" s="18" t="n"/>
      <c r="N4118" s="18" t="n"/>
      <c r="O4118" s="26" t="n"/>
      <c r="P4118" s="21">
        <f>IF($C4118="","",IF(ISNA(MATCH($C4118,账户表,0)),"※这个账户不在【基础资料】的账户档案里",IF($B4118="","※没填日期，这一笔不会进任何月份的报表",IF(AND($F4118&lt;&gt;"",$G4118&lt;&gt;""),"※收入和支出不能同时填",IF(AND(N($F4118)=0,N($G4118)=0),"※收入和支出都没填",IF(OR(N($F4118)&lt;0,N($G4118)&lt;0),"※金额不能填负数，方向反了就换一列填",IF($D4118="","※没填收支类别，分类报表会漏掉这一笔",IF(ISNA(MATCH($D4118,类别表,0)),"※收支类别不在【基础资料】的清单里",IF(AND($L4118="内部转账",$M4118=""),"△内部转账要在「对方账户」写上另一头",IF(AND($L4118="内部转账",$M4118=$C4118),"※对方账户跟本账户是同一个",IF(AND($L4118&lt;&gt;"内部转账",$M4118&lt;&gt;""),"△填了对方账户，但类别不是内部转账",IF($H4118&lt;0,"△这一笔之后该账户余额成负数了，核一下",""))))))))))))</f>
        <v/>
      </c>
    </row>
    <row r="4119">
      <c r="A4119" s="17">
        <f>IF($C4119="","",COUNTA($C$5:$C4119))</f>
        <v/>
      </c>
      <c r="B4119" s="20" t="n"/>
      <c r="C4119" s="18" t="n"/>
      <c r="D4119" s="18" t="n"/>
      <c r="E4119" s="26" t="n"/>
      <c r="F4119" s="19" t="n"/>
      <c r="G4119" s="19" t="n"/>
      <c r="H4119" s="27">
        <f>IF($C4119="","",ROUND(SUMIF(账户表,$C4119,账户期初)+SUMIFS($F$5:F4119,$C$5:C4119,$C4119)-SUMIFS($G$5:G4119,$C$5:C4119,$C4119),2))</f>
        <v/>
      </c>
      <c r="I4119" s="18" t="n"/>
      <c r="J4119" s="18" t="n"/>
      <c r="K4119" s="28">
        <f>IF($B4119="","",--TEXT($B4119,"yyyymm"))</f>
        <v/>
      </c>
      <c r="L4119" s="29">
        <f>IF($D4119="","",IFERROR(INDEX(类别属性,MATCH($D4119,类别表,0)),""))</f>
        <v/>
      </c>
      <c r="M4119" s="18" t="n"/>
      <c r="N4119" s="18" t="n"/>
      <c r="O4119" s="26" t="n"/>
      <c r="P4119" s="21">
        <f>IF($C4119="","",IF(ISNA(MATCH($C4119,账户表,0)),"※这个账户不在【基础资料】的账户档案里",IF($B4119="","※没填日期，这一笔不会进任何月份的报表",IF(AND($F4119&lt;&gt;"",$G4119&lt;&gt;""),"※收入和支出不能同时填",IF(AND(N($F4119)=0,N($G4119)=0),"※收入和支出都没填",IF(OR(N($F4119)&lt;0,N($G4119)&lt;0),"※金额不能填负数，方向反了就换一列填",IF($D4119="","※没填收支类别，分类报表会漏掉这一笔",IF(ISNA(MATCH($D4119,类别表,0)),"※收支类别不在【基础资料】的清单里",IF(AND($L4119="内部转账",$M4119=""),"△内部转账要在「对方账户」写上另一头",IF(AND($L4119="内部转账",$M4119=$C4119),"※对方账户跟本账户是同一个",IF(AND($L4119&lt;&gt;"内部转账",$M4119&lt;&gt;""),"△填了对方账户，但类别不是内部转账",IF($H4119&lt;0,"△这一笔之后该账户余额成负数了，核一下",""))))))))))))</f>
        <v/>
      </c>
    </row>
    <row r="4120">
      <c r="A4120" s="17">
        <f>IF($C4120="","",COUNTA($C$5:$C4120))</f>
        <v/>
      </c>
      <c r="B4120" s="20" t="n"/>
      <c r="C4120" s="18" t="n"/>
      <c r="D4120" s="18" t="n"/>
      <c r="E4120" s="26" t="n"/>
      <c r="F4120" s="19" t="n"/>
      <c r="G4120" s="19" t="n"/>
      <c r="H4120" s="27">
        <f>IF($C4120="","",ROUND(SUMIF(账户表,$C4120,账户期初)+SUMIFS($F$5:F4120,$C$5:C4120,$C4120)-SUMIFS($G$5:G4120,$C$5:C4120,$C4120),2))</f>
        <v/>
      </c>
      <c r="I4120" s="18" t="n"/>
      <c r="J4120" s="18" t="n"/>
      <c r="K4120" s="28">
        <f>IF($B4120="","",--TEXT($B4120,"yyyymm"))</f>
        <v/>
      </c>
      <c r="L4120" s="29">
        <f>IF($D4120="","",IFERROR(INDEX(类别属性,MATCH($D4120,类别表,0)),""))</f>
        <v/>
      </c>
      <c r="M4120" s="18" t="n"/>
      <c r="N4120" s="18" t="n"/>
      <c r="O4120" s="26" t="n"/>
      <c r="P4120" s="21">
        <f>IF($C4120="","",IF(ISNA(MATCH($C4120,账户表,0)),"※这个账户不在【基础资料】的账户档案里",IF($B4120="","※没填日期，这一笔不会进任何月份的报表",IF(AND($F4120&lt;&gt;"",$G4120&lt;&gt;""),"※收入和支出不能同时填",IF(AND(N($F4120)=0,N($G4120)=0),"※收入和支出都没填",IF(OR(N($F4120)&lt;0,N($G4120)&lt;0),"※金额不能填负数，方向反了就换一列填",IF($D4120="","※没填收支类别，分类报表会漏掉这一笔",IF(ISNA(MATCH($D4120,类别表,0)),"※收支类别不在【基础资料】的清单里",IF(AND($L4120="内部转账",$M4120=""),"△内部转账要在「对方账户」写上另一头",IF(AND($L4120="内部转账",$M4120=$C4120),"※对方账户跟本账户是同一个",IF(AND($L4120&lt;&gt;"内部转账",$M4120&lt;&gt;""),"△填了对方账户，但类别不是内部转账",IF($H4120&lt;0,"△这一笔之后该账户余额成负数了，核一下",""))))))))))))</f>
        <v/>
      </c>
    </row>
    <row r="4121">
      <c r="A4121" s="17">
        <f>IF($C4121="","",COUNTA($C$5:$C4121))</f>
        <v/>
      </c>
      <c r="B4121" s="20" t="n"/>
      <c r="C4121" s="18" t="n"/>
      <c r="D4121" s="18" t="n"/>
      <c r="E4121" s="26" t="n"/>
      <c r="F4121" s="19" t="n"/>
      <c r="G4121" s="19" t="n"/>
      <c r="H4121" s="27">
        <f>IF($C4121="","",ROUND(SUMIF(账户表,$C4121,账户期初)+SUMIFS($F$5:F4121,$C$5:C4121,$C4121)-SUMIFS($G$5:G4121,$C$5:C4121,$C4121),2))</f>
        <v/>
      </c>
      <c r="I4121" s="18" t="n"/>
      <c r="J4121" s="18" t="n"/>
      <c r="K4121" s="28">
        <f>IF($B4121="","",--TEXT($B4121,"yyyymm"))</f>
        <v/>
      </c>
      <c r="L4121" s="29">
        <f>IF($D4121="","",IFERROR(INDEX(类别属性,MATCH($D4121,类别表,0)),""))</f>
        <v/>
      </c>
      <c r="M4121" s="18" t="n"/>
      <c r="N4121" s="18" t="n"/>
      <c r="O4121" s="26" t="n"/>
      <c r="P4121" s="21">
        <f>IF($C4121="","",IF(ISNA(MATCH($C4121,账户表,0)),"※这个账户不在【基础资料】的账户档案里",IF($B4121="","※没填日期，这一笔不会进任何月份的报表",IF(AND($F4121&lt;&gt;"",$G4121&lt;&gt;""),"※收入和支出不能同时填",IF(AND(N($F4121)=0,N($G4121)=0),"※收入和支出都没填",IF(OR(N($F4121)&lt;0,N($G4121)&lt;0),"※金额不能填负数，方向反了就换一列填",IF($D4121="","※没填收支类别，分类报表会漏掉这一笔",IF(ISNA(MATCH($D4121,类别表,0)),"※收支类别不在【基础资料】的清单里",IF(AND($L4121="内部转账",$M4121=""),"△内部转账要在「对方账户」写上另一头",IF(AND($L4121="内部转账",$M4121=$C4121),"※对方账户跟本账户是同一个",IF(AND($L4121&lt;&gt;"内部转账",$M4121&lt;&gt;""),"△填了对方账户，但类别不是内部转账",IF($H4121&lt;0,"△这一笔之后该账户余额成负数了，核一下",""))))))))))))</f>
        <v/>
      </c>
    </row>
    <row r="4122">
      <c r="A4122" s="17">
        <f>IF($C4122="","",COUNTA($C$5:$C4122))</f>
        <v/>
      </c>
      <c r="B4122" s="20" t="n"/>
      <c r="C4122" s="18" t="n"/>
      <c r="D4122" s="18" t="n"/>
      <c r="E4122" s="26" t="n"/>
      <c r="F4122" s="19" t="n"/>
      <c r="G4122" s="19" t="n"/>
      <c r="H4122" s="27">
        <f>IF($C4122="","",ROUND(SUMIF(账户表,$C4122,账户期初)+SUMIFS($F$5:F4122,$C$5:C4122,$C4122)-SUMIFS($G$5:G4122,$C$5:C4122,$C4122),2))</f>
        <v/>
      </c>
      <c r="I4122" s="18" t="n"/>
      <c r="J4122" s="18" t="n"/>
      <c r="K4122" s="28">
        <f>IF($B4122="","",--TEXT($B4122,"yyyymm"))</f>
        <v/>
      </c>
      <c r="L4122" s="29">
        <f>IF($D4122="","",IFERROR(INDEX(类别属性,MATCH($D4122,类别表,0)),""))</f>
        <v/>
      </c>
      <c r="M4122" s="18" t="n"/>
      <c r="N4122" s="18" t="n"/>
      <c r="O4122" s="26" t="n"/>
      <c r="P4122" s="21">
        <f>IF($C4122="","",IF(ISNA(MATCH($C4122,账户表,0)),"※这个账户不在【基础资料】的账户档案里",IF($B4122="","※没填日期，这一笔不会进任何月份的报表",IF(AND($F4122&lt;&gt;"",$G4122&lt;&gt;""),"※收入和支出不能同时填",IF(AND(N($F4122)=0,N($G4122)=0),"※收入和支出都没填",IF(OR(N($F4122)&lt;0,N($G4122)&lt;0),"※金额不能填负数，方向反了就换一列填",IF($D4122="","※没填收支类别，分类报表会漏掉这一笔",IF(ISNA(MATCH($D4122,类别表,0)),"※收支类别不在【基础资料】的清单里",IF(AND($L4122="内部转账",$M4122=""),"△内部转账要在「对方账户」写上另一头",IF(AND($L4122="内部转账",$M4122=$C4122),"※对方账户跟本账户是同一个",IF(AND($L4122&lt;&gt;"内部转账",$M4122&lt;&gt;""),"△填了对方账户，但类别不是内部转账",IF($H4122&lt;0,"△这一笔之后该账户余额成负数了，核一下",""))))))))))))</f>
        <v/>
      </c>
    </row>
    <row r="4123">
      <c r="A4123" s="17">
        <f>IF($C4123="","",COUNTA($C$5:$C4123))</f>
        <v/>
      </c>
      <c r="B4123" s="20" t="n"/>
      <c r="C4123" s="18" t="n"/>
      <c r="D4123" s="18" t="n"/>
      <c r="E4123" s="26" t="n"/>
      <c r="F4123" s="19" t="n"/>
      <c r="G4123" s="19" t="n"/>
      <c r="H4123" s="27">
        <f>IF($C4123="","",ROUND(SUMIF(账户表,$C4123,账户期初)+SUMIFS($F$5:F4123,$C$5:C4123,$C4123)-SUMIFS($G$5:G4123,$C$5:C4123,$C4123),2))</f>
        <v/>
      </c>
      <c r="I4123" s="18" t="n"/>
      <c r="J4123" s="18" t="n"/>
      <c r="K4123" s="28">
        <f>IF($B4123="","",--TEXT($B4123,"yyyymm"))</f>
        <v/>
      </c>
      <c r="L4123" s="29">
        <f>IF($D4123="","",IFERROR(INDEX(类别属性,MATCH($D4123,类别表,0)),""))</f>
        <v/>
      </c>
      <c r="M4123" s="18" t="n"/>
      <c r="N4123" s="18" t="n"/>
      <c r="O4123" s="26" t="n"/>
      <c r="P4123" s="21">
        <f>IF($C4123="","",IF(ISNA(MATCH($C4123,账户表,0)),"※这个账户不在【基础资料】的账户档案里",IF($B4123="","※没填日期，这一笔不会进任何月份的报表",IF(AND($F4123&lt;&gt;"",$G4123&lt;&gt;""),"※收入和支出不能同时填",IF(AND(N($F4123)=0,N($G4123)=0),"※收入和支出都没填",IF(OR(N($F4123)&lt;0,N($G4123)&lt;0),"※金额不能填负数，方向反了就换一列填",IF($D4123="","※没填收支类别，分类报表会漏掉这一笔",IF(ISNA(MATCH($D4123,类别表,0)),"※收支类别不在【基础资料】的清单里",IF(AND($L4123="内部转账",$M4123=""),"△内部转账要在「对方账户」写上另一头",IF(AND($L4123="内部转账",$M4123=$C4123),"※对方账户跟本账户是同一个",IF(AND($L4123&lt;&gt;"内部转账",$M4123&lt;&gt;""),"△填了对方账户，但类别不是内部转账",IF($H4123&lt;0,"△这一笔之后该账户余额成负数了，核一下",""))))))))))))</f>
        <v/>
      </c>
    </row>
    <row r="4124">
      <c r="A4124" s="17">
        <f>IF($C4124="","",COUNTA($C$5:$C4124))</f>
        <v/>
      </c>
      <c r="B4124" s="20" t="n"/>
      <c r="C4124" s="18" t="n"/>
      <c r="D4124" s="18" t="n"/>
      <c r="E4124" s="26" t="n"/>
      <c r="F4124" s="19" t="n"/>
      <c r="G4124" s="19" t="n"/>
      <c r="H4124" s="27">
        <f>IF($C4124="","",ROUND(SUMIF(账户表,$C4124,账户期初)+SUMIFS($F$5:F4124,$C$5:C4124,$C4124)-SUMIFS($G$5:G4124,$C$5:C4124,$C4124),2))</f>
        <v/>
      </c>
      <c r="I4124" s="18" t="n"/>
      <c r="J4124" s="18" t="n"/>
      <c r="K4124" s="28">
        <f>IF($B4124="","",--TEXT($B4124,"yyyymm"))</f>
        <v/>
      </c>
      <c r="L4124" s="29">
        <f>IF($D4124="","",IFERROR(INDEX(类别属性,MATCH($D4124,类别表,0)),""))</f>
        <v/>
      </c>
      <c r="M4124" s="18" t="n"/>
      <c r="N4124" s="18" t="n"/>
      <c r="O4124" s="26" t="n"/>
      <c r="P4124" s="21">
        <f>IF($C4124="","",IF(ISNA(MATCH($C4124,账户表,0)),"※这个账户不在【基础资料】的账户档案里",IF($B4124="","※没填日期，这一笔不会进任何月份的报表",IF(AND($F4124&lt;&gt;"",$G4124&lt;&gt;""),"※收入和支出不能同时填",IF(AND(N($F4124)=0,N($G4124)=0),"※收入和支出都没填",IF(OR(N($F4124)&lt;0,N($G4124)&lt;0),"※金额不能填负数，方向反了就换一列填",IF($D4124="","※没填收支类别，分类报表会漏掉这一笔",IF(ISNA(MATCH($D4124,类别表,0)),"※收支类别不在【基础资料】的清单里",IF(AND($L4124="内部转账",$M4124=""),"△内部转账要在「对方账户」写上另一头",IF(AND($L4124="内部转账",$M4124=$C4124),"※对方账户跟本账户是同一个",IF(AND($L4124&lt;&gt;"内部转账",$M4124&lt;&gt;""),"△填了对方账户，但类别不是内部转账",IF($H4124&lt;0,"△这一笔之后该账户余额成负数了，核一下",""))))))))))))</f>
        <v/>
      </c>
    </row>
    <row r="4125">
      <c r="A4125" s="17">
        <f>IF($C4125="","",COUNTA($C$5:$C4125))</f>
        <v/>
      </c>
      <c r="B4125" s="20" t="n"/>
      <c r="C4125" s="18" t="n"/>
      <c r="D4125" s="18" t="n"/>
      <c r="E4125" s="26" t="n"/>
      <c r="F4125" s="19" t="n"/>
      <c r="G4125" s="19" t="n"/>
      <c r="H4125" s="27">
        <f>IF($C4125="","",ROUND(SUMIF(账户表,$C4125,账户期初)+SUMIFS($F$5:F4125,$C$5:C4125,$C4125)-SUMIFS($G$5:G4125,$C$5:C4125,$C4125),2))</f>
        <v/>
      </c>
      <c r="I4125" s="18" t="n"/>
      <c r="J4125" s="18" t="n"/>
      <c r="K4125" s="28">
        <f>IF($B4125="","",--TEXT($B4125,"yyyymm"))</f>
        <v/>
      </c>
      <c r="L4125" s="29">
        <f>IF($D4125="","",IFERROR(INDEX(类别属性,MATCH($D4125,类别表,0)),""))</f>
        <v/>
      </c>
      <c r="M4125" s="18" t="n"/>
      <c r="N4125" s="18" t="n"/>
      <c r="O4125" s="26" t="n"/>
      <c r="P4125" s="21">
        <f>IF($C4125="","",IF(ISNA(MATCH($C4125,账户表,0)),"※这个账户不在【基础资料】的账户档案里",IF($B4125="","※没填日期，这一笔不会进任何月份的报表",IF(AND($F4125&lt;&gt;"",$G4125&lt;&gt;""),"※收入和支出不能同时填",IF(AND(N($F4125)=0,N($G4125)=0),"※收入和支出都没填",IF(OR(N($F4125)&lt;0,N($G4125)&lt;0),"※金额不能填负数，方向反了就换一列填",IF($D4125="","※没填收支类别，分类报表会漏掉这一笔",IF(ISNA(MATCH($D4125,类别表,0)),"※收支类别不在【基础资料】的清单里",IF(AND($L4125="内部转账",$M4125=""),"△内部转账要在「对方账户」写上另一头",IF(AND($L4125="内部转账",$M4125=$C4125),"※对方账户跟本账户是同一个",IF(AND($L4125&lt;&gt;"内部转账",$M4125&lt;&gt;""),"△填了对方账户，但类别不是内部转账",IF($H4125&lt;0,"△这一笔之后该账户余额成负数了，核一下",""))))))))))))</f>
        <v/>
      </c>
    </row>
    <row r="4126">
      <c r="A4126" s="17">
        <f>IF($C4126="","",COUNTA($C$5:$C4126))</f>
        <v/>
      </c>
      <c r="B4126" s="20" t="n"/>
      <c r="C4126" s="18" t="n"/>
      <c r="D4126" s="18" t="n"/>
      <c r="E4126" s="26" t="n"/>
      <c r="F4126" s="19" t="n"/>
      <c r="G4126" s="19" t="n"/>
      <c r="H4126" s="27">
        <f>IF($C4126="","",ROUND(SUMIF(账户表,$C4126,账户期初)+SUMIFS($F$5:F4126,$C$5:C4126,$C4126)-SUMIFS($G$5:G4126,$C$5:C4126,$C4126),2))</f>
        <v/>
      </c>
      <c r="I4126" s="18" t="n"/>
      <c r="J4126" s="18" t="n"/>
      <c r="K4126" s="28">
        <f>IF($B4126="","",--TEXT($B4126,"yyyymm"))</f>
        <v/>
      </c>
      <c r="L4126" s="29">
        <f>IF($D4126="","",IFERROR(INDEX(类别属性,MATCH($D4126,类别表,0)),""))</f>
        <v/>
      </c>
      <c r="M4126" s="18" t="n"/>
      <c r="N4126" s="18" t="n"/>
      <c r="O4126" s="26" t="n"/>
      <c r="P4126" s="21">
        <f>IF($C4126="","",IF(ISNA(MATCH($C4126,账户表,0)),"※这个账户不在【基础资料】的账户档案里",IF($B4126="","※没填日期，这一笔不会进任何月份的报表",IF(AND($F4126&lt;&gt;"",$G4126&lt;&gt;""),"※收入和支出不能同时填",IF(AND(N($F4126)=0,N($G4126)=0),"※收入和支出都没填",IF(OR(N($F4126)&lt;0,N($G4126)&lt;0),"※金额不能填负数，方向反了就换一列填",IF($D4126="","※没填收支类别，分类报表会漏掉这一笔",IF(ISNA(MATCH($D4126,类别表,0)),"※收支类别不在【基础资料】的清单里",IF(AND($L4126="内部转账",$M4126=""),"△内部转账要在「对方账户」写上另一头",IF(AND($L4126="内部转账",$M4126=$C4126),"※对方账户跟本账户是同一个",IF(AND($L4126&lt;&gt;"内部转账",$M4126&lt;&gt;""),"△填了对方账户，但类别不是内部转账",IF($H4126&lt;0,"△这一笔之后该账户余额成负数了，核一下",""))))))))))))</f>
        <v/>
      </c>
    </row>
    <row r="4127">
      <c r="A4127" s="17">
        <f>IF($C4127="","",COUNTA($C$5:$C4127))</f>
        <v/>
      </c>
      <c r="B4127" s="20" t="n"/>
      <c r="C4127" s="18" t="n"/>
      <c r="D4127" s="18" t="n"/>
      <c r="E4127" s="26" t="n"/>
      <c r="F4127" s="19" t="n"/>
      <c r="G4127" s="19" t="n"/>
      <c r="H4127" s="27">
        <f>IF($C4127="","",ROUND(SUMIF(账户表,$C4127,账户期初)+SUMIFS($F$5:F4127,$C$5:C4127,$C4127)-SUMIFS($G$5:G4127,$C$5:C4127,$C4127),2))</f>
        <v/>
      </c>
      <c r="I4127" s="18" t="n"/>
      <c r="J4127" s="18" t="n"/>
      <c r="K4127" s="28">
        <f>IF($B4127="","",--TEXT($B4127,"yyyymm"))</f>
        <v/>
      </c>
      <c r="L4127" s="29">
        <f>IF($D4127="","",IFERROR(INDEX(类别属性,MATCH($D4127,类别表,0)),""))</f>
        <v/>
      </c>
      <c r="M4127" s="18" t="n"/>
      <c r="N4127" s="18" t="n"/>
      <c r="O4127" s="26" t="n"/>
      <c r="P4127" s="21">
        <f>IF($C4127="","",IF(ISNA(MATCH($C4127,账户表,0)),"※这个账户不在【基础资料】的账户档案里",IF($B4127="","※没填日期，这一笔不会进任何月份的报表",IF(AND($F4127&lt;&gt;"",$G4127&lt;&gt;""),"※收入和支出不能同时填",IF(AND(N($F4127)=0,N($G4127)=0),"※收入和支出都没填",IF(OR(N($F4127)&lt;0,N($G4127)&lt;0),"※金额不能填负数，方向反了就换一列填",IF($D4127="","※没填收支类别，分类报表会漏掉这一笔",IF(ISNA(MATCH($D4127,类别表,0)),"※收支类别不在【基础资料】的清单里",IF(AND($L4127="内部转账",$M4127=""),"△内部转账要在「对方账户」写上另一头",IF(AND($L4127="内部转账",$M4127=$C4127),"※对方账户跟本账户是同一个",IF(AND($L4127&lt;&gt;"内部转账",$M4127&lt;&gt;""),"△填了对方账户，但类别不是内部转账",IF($H4127&lt;0,"△这一笔之后该账户余额成负数了，核一下",""))))))))))))</f>
        <v/>
      </c>
    </row>
    <row r="4128">
      <c r="A4128" s="17">
        <f>IF($C4128="","",COUNTA($C$5:$C4128))</f>
        <v/>
      </c>
      <c r="B4128" s="20" t="n"/>
      <c r="C4128" s="18" t="n"/>
      <c r="D4128" s="18" t="n"/>
      <c r="E4128" s="26" t="n"/>
      <c r="F4128" s="19" t="n"/>
      <c r="G4128" s="19" t="n"/>
      <c r="H4128" s="27">
        <f>IF($C4128="","",ROUND(SUMIF(账户表,$C4128,账户期初)+SUMIFS($F$5:F4128,$C$5:C4128,$C4128)-SUMIFS($G$5:G4128,$C$5:C4128,$C4128),2))</f>
        <v/>
      </c>
      <c r="I4128" s="18" t="n"/>
      <c r="J4128" s="18" t="n"/>
      <c r="K4128" s="28">
        <f>IF($B4128="","",--TEXT($B4128,"yyyymm"))</f>
        <v/>
      </c>
      <c r="L4128" s="29">
        <f>IF($D4128="","",IFERROR(INDEX(类别属性,MATCH($D4128,类别表,0)),""))</f>
        <v/>
      </c>
      <c r="M4128" s="18" t="n"/>
      <c r="N4128" s="18" t="n"/>
      <c r="O4128" s="26" t="n"/>
      <c r="P4128" s="21">
        <f>IF($C4128="","",IF(ISNA(MATCH($C4128,账户表,0)),"※这个账户不在【基础资料】的账户档案里",IF($B4128="","※没填日期，这一笔不会进任何月份的报表",IF(AND($F4128&lt;&gt;"",$G4128&lt;&gt;""),"※收入和支出不能同时填",IF(AND(N($F4128)=0,N($G4128)=0),"※收入和支出都没填",IF(OR(N($F4128)&lt;0,N($G4128)&lt;0),"※金额不能填负数，方向反了就换一列填",IF($D4128="","※没填收支类别，分类报表会漏掉这一笔",IF(ISNA(MATCH($D4128,类别表,0)),"※收支类别不在【基础资料】的清单里",IF(AND($L4128="内部转账",$M4128=""),"△内部转账要在「对方账户」写上另一头",IF(AND($L4128="内部转账",$M4128=$C4128),"※对方账户跟本账户是同一个",IF(AND($L4128&lt;&gt;"内部转账",$M4128&lt;&gt;""),"△填了对方账户，但类别不是内部转账",IF($H4128&lt;0,"△这一笔之后该账户余额成负数了，核一下",""))))))))))))</f>
        <v/>
      </c>
    </row>
    <row r="4129">
      <c r="A4129" s="17">
        <f>IF($C4129="","",COUNTA($C$5:$C4129))</f>
        <v/>
      </c>
      <c r="B4129" s="20" t="n"/>
      <c r="C4129" s="18" t="n"/>
      <c r="D4129" s="18" t="n"/>
      <c r="E4129" s="26" t="n"/>
      <c r="F4129" s="19" t="n"/>
      <c r="G4129" s="19" t="n"/>
      <c r="H4129" s="27">
        <f>IF($C4129="","",ROUND(SUMIF(账户表,$C4129,账户期初)+SUMIFS($F$5:F4129,$C$5:C4129,$C4129)-SUMIFS($G$5:G4129,$C$5:C4129,$C4129),2))</f>
        <v/>
      </c>
      <c r="I4129" s="18" t="n"/>
      <c r="J4129" s="18" t="n"/>
      <c r="K4129" s="28">
        <f>IF($B4129="","",--TEXT($B4129,"yyyymm"))</f>
        <v/>
      </c>
      <c r="L4129" s="29">
        <f>IF($D4129="","",IFERROR(INDEX(类别属性,MATCH($D4129,类别表,0)),""))</f>
        <v/>
      </c>
      <c r="M4129" s="18" t="n"/>
      <c r="N4129" s="18" t="n"/>
      <c r="O4129" s="26" t="n"/>
      <c r="P4129" s="21">
        <f>IF($C4129="","",IF(ISNA(MATCH($C4129,账户表,0)),"※这个账户不在【基础资料】的账户档案里",IF($B4129="","※没填日期，这一笔不会进任何月份的报表",IF(AND($F4129&lt;&gt;"",$G4129&lt;&gt;""),"※收入和支出不能同时填",IF(AND(N($F4129)=0,N($G4129)=0),"※收入和支出都没填",IF(OR(N($F4129)&lt;0,N($G4129)&lt;0),"※金额不能填负数，方向反了就换一列填",IF($D4129="","※没填收支类别，分类报表会漏掉这一笔",IF(ISNA(MATCH($D4129,类别表,0)),"※收支类别不在【基础资料】的清单里",IF(AND($L4129="内部转账",$M4129=""),"△内部转账要在「对方账户」写上另一头",IF(AND($L4129="内部转账",$M4129=$C4129),"※对方账户跟本账户是同一个",IF(AND($L4129&lt;&gt;"内部转账",$M4129&lt;&gt;""),"△填了对方账户，但类别不是内部转账",IF($H4129&lt;0,"△这一笔之后该账户余额成负数了，核一下",""))))))))))))</f>
        <v/>
      </c>
    </row>
    <row r="4130">
      <c r="A4130" s="17">
        <f>IF($C4130="","",COUNTA($C$5:$C4130))</f>
        <v/>
      </c>
      <c r="B4130" s="20" t="n"/>
      <c r="C4130" s="18" t="n"/>
      <c r="D4130" s="18" t="n"/>
      <c r="E4130" s="26" t="n"/>
      <c r="F4130" s="19" t="n"/>
      <c r="G4130" s="19" t="n"/>
      <c r="H4130" s="27">
        <f>IF($C4130="","",ROUND(SUMIF(账户表,$C4130,账户期初)+SUMIFS($F$5:F4130,$C$5:C4130,$C4130)-SUMIFS($G$5:G4130,$C$5:C4130,$C4130),2))</f>
        <v/>
      </c>
      <c r="I4130" s="18" t="n"/>
      <c r="J4130" s="18" t="n"/>
      <c r="K4130" s="28">
        <f>IF($B4130="","",--TEXT($B4130,"yyyymm"))</f>
        <v/>
      </c>
      <c r="L4130" s="29">
        <f>IF($D4130="","",IFERROR(INDEX(类别属性,MATCH($D4130,类别表,0)),""))</f>
        <v/>
      </c>
      <c r="M4130" s="18" t="n"/>
      <c r="N4130" s="18" t="n"/>
      <c r="O4130" s="26" t="n"/>
      <c r="P4130" s="21">
        <f>IF($C4130="","",IF(ISNA(MATCH($C4130,账户表,0)),"※这个账户不在【基础资料】的账户档案里",IF($B4130="","※没填日期，这一笔不会进任何月份的报表",IF(AND($F4130&lt;&gt;"",$G4130&lt;&gt;""),"※收入和支出不能同时填",IF(AND(N($F4130)=0,N($G4130)=0),"※收入和支出都没填",IF(OR(N($F4130)&lt;0,N($G4130)&lt;0),"※金额不能填负数，方向反了就换一列填",IF($D4130="","※没填收支类别，分类报表会漏掉这一笔",IF(ISNA(MATCH($D4130,类别表,0)),"※收支类别不在【基础资料】的清单里",IF(AND($L4130="内部转账",$M4130=""),"△内部转账要在「对方账户」写上另一头",IF(AND($L4130="内部转账",$M4130=$C4130),"※对方账户跟本账户是同一个",IF(AND($L4130&lt;&gt;"内部转账",$M4130&lt;&gt;""),"△填了对方账户，但类别不是内部转账",IF($H4130&lt;0,"△这一笔之后该账户余额成负数了，核一下",""))))))))))))</f>
        <v/>
      </c>
    </row>
    <row r="4131">
      <c r="A4131" s="17">
        <f>IF($C4131="","",COUNTA($C$5:$C4131))</f>
        <v/>
      </c>
      <c r="B4131" s="20" t="n"/>
      <c r="C4131" s="18" t="n"/>
      <c r="D4131" s="18" t="n"/>
      <c r="E4131" s="26" t="n"/>
      <c r="F4131" s="19" t="n"/>
      <c r="G4131" s="19" t="n"/>
      <c r="H4131" s="27">
        <f>IF($C4131="","",ROUND(SUMIF(账户表,$C4131,账户期初)+SUMIFS($F$5:F4131,$C$5:C4131,$C4131)-SUMIFS($G$5:G4131,$C$5:C4131,$C4131),2))</f>
        <v/>
      </c>
      <c r="I4131" s="18" t="n"/>
      <c r="J4131" s="18" t="n"/>
      <c r="K4131" s="28">
        <f>IF($B4131="","",--TEXT($B4131,"yyyymm"))</f>
        <v/>
      </c>
      <c r="L4131" s="29">
        <f>IF($D4131="","",IFERROR(INDEX(类别属性,MATCH($D4131,类别表,0)),""))</f>
        <v/>
      </c>
      <c r="M4131" s="18" t="n"/>
      <c r="N4131" s="18" t="n"/>
      <c r="O4131" s="26" t="n"/>
      <c r="P4131" s="21">
        <f>IF($C4131="","",IF(ISNA(MATCH($C4131,账户表,0)),"※这个账户不在【基础资料】的账户档案里",IF($B4131="","※没填日期，这一笔不会进任何月份的报表",IF(AND($F4131&lt;&gt;"",$G4131&lt;&gt;""),"※收入和支出不能同时填",IF(AND(N($F4131)=0,N($G4131)=0),"※收入和支出都没填",IF(OR(N($F4131)&lt;0,N($G4131)&lt;0),"※金额不能填负数，方向反了就换一列填",IF($D4131="","※没填收支类别，分类报表会漏掉这一笔",IF(ISNA(MATCH($D4131,类别表,0)),"※收支类别不在【基础资料】的清单里",IF(AND($L4131="内部转账",$M4131=""),"△内部转账要在「对方账户」写上另一头",IF(AND($L4131="内部转账",$M4131=$C4131),"※对方账户跟本账户是同一个",IF(AND($L4131&lt;&gt;"内部转账",$M4131&lt;&gt;""),"△填了对方账户，但类别不是内部转账",IF($H4131&lt;0,"△这一笔之后该账户余额成负数了，核一下",""))))))))))))</f>
        <v/>
      </c>
    </row>
    <row r="4132">
      <c r="A4132" s="17">
        <f>IF($C4132="","",COUNTA($C$5:$C4132))</f>
        <v/>
      </c>
      <c r="B4132" s="20" t="n"/>
      <c r="C4132" s="18" t="n"/>
      <c r="D4132" s="18" t="n"/>
      <c r="E4132" s="26" t="n"/>
      <c r="F4132" s="19" t="n"/>
      <c r="G4132" s="19" t="n"/>
      <c r="H4132" s="27">
        <f>IF($C4132="","",ROUND(SUMIF(账户表,$C4132,账户期初)+SUMIFS($F$5:F4132,$C$5:C4132,$C4132)-SUMIFS($G$5:G4132,$C$5:C4132,$C4132),2))</f>
        <v/>
      </c>
      <c r="I4132" s="18" t="n"/>
      <c r="J4132" s="18" t="n"/>
      <c r="K4132" s="28">
        <f>IF($B4132="","",--TEXT($B4132,"yyyymm"))</f>
        <v/>
      </c>
      <c r="L4132" s="29">
        <f>IF($D4132="","",IFERROR(INDEX(类别属性,MATCH($D4132,类别表,0)),""))</f>
        <v/>
      </c>
      <c r="M4132" s="18" t="n"/>
      <c r="N4132" s="18" t="n"/>
      <c r="O4132" s="26" t="n"/>
      <c r="P4132" s="21">
        <f>IF($C4132="","",IF(ISNA(MATCH($C4132,账户表,0)),"※这个账户不在【基础资料】的账户档案里",IF($B4132="","※没填日期，这一笔不会进任何月份的报表",IF(AND($F4132&lt;&gt;"",$G4132&lt;&gt;""),"※收入和支出不能同时填",IF(AND(N($F4132)=0,N($G4132)=0),"※收入和支出都没填",IF(OR(N($F4132)&lt;0,N($G4132)&lt;0),"※金额不能填负数，方向反了就换一列填",IF($D4132="","※没填收支类别，分类报表会漏掉这一笔",IF(ISNA(MATCH($D4132,类别表,0)),"※收支类别不在【基础资料】的清单里",IF(AND($L4132="内部转账",$M4132=""),"△内部转账要在「对方账户」写上另一头",IF(AND($L4132="内部转账",$M4132=$C4132),"※对方账户跟本账户是同一个",IF(AND($L4132&lt;&gt;"内部转账",$M4132&lt;&gt;""),"△填了对方账户，但类别不是内部转账",IF($H4132&lt;0,"△这一笔之后该账户余额成负数了，核一下",""))))))))))))</f>
        <v/>
      </c>
    </row>
    <row r="4133">
      <c r="A4133" s="17">
        <f>IF($C4133="","",COUNTA($C$5:$C4133))</f>
        <v/>
      </c>
      <c r="B4133" s="20" t="n"/>
      <c r="C4133" s="18" t="n"/>
      <c r="D4133" s="18" t="n"/>
      <c r="E4133" s="26" t="n"/>
      <c r="F4133" s="19" t="n"/>
      <c r="G4133" s="19" t="n"/>
      <c r="H4133" s="27">
        <f>IF($C4133="","",ROUND(SUMIF(账户表,$C4133,账户期初)+SUMIFS($F$5:F4133,$C$5:C4133,$C4133)-SUMIFS($G$5:G4133,$C$5:C4133,$C4133),2))</f>
        <v/>
      </c>
      <c r="I4133" s="18" t="n"/>
      <c r="J4133" s="18" t="n"/>
      <c r="K4133" s="28">
        <f>IF($B4133="","",--TEXT($B4133,"yyyymm"))</f>
        <v/>
      </c>
      <c r="L4133" s="29">
        <f>IF($D4133="","",IFERROR(INDEX(类别属性,MATCH($D4133,类别表,0)),""))</f>
        <v/>
      </c>
      <c r="M4133" s="18" t="n"/>
      <c r="N4133" s="18" t="n"/>
      <c r="O4133" s="26" t="n"/>
      <c r="P4133" s="21">
        <f>IF($C4133="","",IF(ISNA(MATCH($C4133,账户表,0)),"※这个账户不在【基础资料】的账户档案里",IF($B4133="","※没填日期，这一笔不会进任何月份的报表",IF(AND($F4133&lt;&gt;"",$G4133&lt;&gt;""),"※收入和支出不能同时填",IF(AND(N($F4133)=0,N($G4133)=0),"※收入和支出都没填",IF(OR(N($F4133)&lt;0,N($G4133)&lt;0),"※金额不能填负数，方向反了就换一列填",IF($D4133="","※没填收支类别，分类报表会漏掉这一笔",IF(ISNA(MATCH($D4133,类别表,0)),"※收支类别不在【基础资料】的清单里",IF(AND($L4133="内部转账",$M4133=""),"△内部转账要在「对方账户」写上另一头",IF(AND($L4133="内部转账",$M4133=$C4133),"※对方账户跟本账户是同一个",IF(AND($L4133&lt;&gt;"内部转账",$M4133&lt;&gt;""),"△填了对方账户，但类别不是内部转账",IF($H4133&lt;0,"△这一笔之后该账户余额成负数了，核一下",""))))))))))))</f>
        <v/>
      </c>
    </row>
    <row r="4134">
      <c r="A4134" s="17">
        <f>IF($C4134="","",COUNTA($C$5:$C4134))</f>
        <v/>
      </c>
      <c r="B4134" s="20" t="n"/>
      <c r="C4134" s="18" t="n"/>
      <c r="D4134" s="18" t="n"/>
      <c r="E4134" s="26" t="n"/>
      <c r="F4134" s="19" t="n"/>
      <c r="G4134" s="19" t="n"/>
      <c r="H4134" s="27">
        <f>IF($C4134="","",ROUND(SUMIF(账户表,$C4134,账户期初)+SUMIFS($F$5:F4134,$C$5:C4134,$C4134)-SUMIFS($G$5:G4134,$C$5:C4134,$C4134),2))</f>
        <v/>
      </c>
      <c r="I4134" s="18" t="n"/>
      <c r="J4134" s="18" t="n"/>
      <c r="K4134" s="28">
        <f>IF($B4134="","",--TEXT($B4134,"yyyymm"))</f>
        <v/>
      </c>
      <c r="L4134" s="29">
        <f>IF($D4134="","",IFERROR(INDEX(类别属性,MATCH($D4134,类别表,0)),""))</f>
        <v/>
      </c>
      <c r="M4134" s="18" t="n"/>
      <c r="N4134" s="18" t="n"/>
      <c r="O4134" s="26" t="n"/>
      <c r="P4134" s="21">
        <f>IF($C4134="","",IF(ISNA(MATCH($C4134,账户表,0)),"※这个账户不在【基础资料】的账户档案里",IF($B4134="","※没填日期，这一笔不会进任何月份的报表",IF(AND($F4134&lt;&gt;"",$G4134&lt;&gt;""),"※收入和支出不能同时填",IF(AND(N($F4134)=0,N($G4134)=0),"※收入和支出都没填",IF(OR(N($F4134)&lt;0,N($G4134)&lt;0),"※金额不能填负数，方向反了就换一列填",IF($D4134="","※没填收支类别，分类报表会漏掉这一笔",IF(ISNA(MATCH($D4134,类别表,0)),"※收支类别不在【基础资料】的清单里",IF(AND($L4134="内部转账",$M4134=""),"△内部转账要在「对方账户」写上另一头",IF(AND($L4134="内部转账",$M4134=$C4134),"※对方账户跟本账户是同一个",IF(AND($L4134&lt;&gt;"内部转账",$M4134&lt;&gt;""),"△填了对方账户，但类别不是内部转账",IF($H4134&lt;0,"△这一笔之后该账户余额成负数了，核一下",""))))))))))))</f>
        <v/>
      </c>
    </row>
    <row r="4135">
      <c r="A4135" s="17">
        <f>IF($C4135="","",COUNTA($C$5:$C4135))</f>
        <v/>
      </c>
      <c r="B4135" s="20" t="n"/>
      <c r="C4135" s="18" t="n"/>
      <c r="D4135" s="18" t="n"/>
      <c r="E4135" s="26" t="n"/>
      <c r="F4135" s="19" t="n"/>
      <c r="G4135" s="19" t="n"/>
      <c r="H4135" s="27">
        <f>IF($C4135="","",ROUND(SUMIF(账户表,$C4135,账户期初)+SUMIFS($F$5:F4135,$C$5:C4135,$C4135)-SUMIFS($G$5:G4135,$C$5:C4135,$C4135),2))</f>
        <v/>
      </c>
      <c r="I4135" s="18" t="n"/>
      <c r="J4135" s="18" t="n"/>
      <c r="K4135" s="28">
        <f>IF($B4135="","",--TEXT($B4135,"yyyymm"))</f>
        <v/>
      </c>
      <c r="L4135" s="29">
        <f>IF($D4135="","",IFERROR(INDEX(类别属性,MATCH($D4135,类别表,0)),""))</f>
        <v/>
      </c>
      <c r="M4135" s="18" t="n"/>
      <c r="N4135" s="18" t="n"/>
      <c r="O4135" s="26" t="n"/>
      <c r="P4135" s="21">
        <f>IF($C4135="","",IF(ISNA(MATCH($C4135,账户表,0)),"※这个账户不在【基础资料】的账户档案里",IF($B4135="","※没填日期，这一笔不会进任何月份的报表",IF(AND($F4135&lt;&gt;"",$G4135&lt;&gt;""),"※收入和支出不能同时填",IF(AND(N($F4135)=0,N($G4135)=0),"※收入和支出都没填",IF(OR(N($F4135)&lt;0,N($G4135)&lt;0),"※金额不能填负数，方向反了就换一列填",IF($D4135="","※没填收支类别，分类报表会漏掉这一笔",IF(ISNA(MATCH($D4135,类别表,0)),"※收支类别不在【基础资料】的清单里",IF(AND($L4135="内部转账",$M4135=""),"△内部转账要在「对方账户」写上另一头",IF(AND($L4135="内部转账",$M4135=$C4135),"※对方账户跟本账户是同一个",IF(AND($L4135&lt;&gt;"内部转账",$M4135&lt;&gt;""),"△填了对方账户，但类别不是内部转账",IF($H4135&lt;0,"△这一笔之后该账户余额成负数了，核一下",""))))))))))))</f>
        <v/>
      </c>
    </row>
    <row r="4136">
      <c r="A4136" s="17">
        <f>IF($C4136="","",COUNTA($C$5:$C4136))</f>
        <v/>
      </c>
      <c r="B4136" s="20" t="n"/>
      <c r="C4136" s="18" t="n"/>
      <c r="D4136" s="18" t="n"/>
      <c r="E4136" s="26" t="n"/>
      <c r="F4136" s="19" t="n"/>
      <c r="G4136" s="19" t="n"/>
      <c r="H4136" s="27">
        <f>IF($C4136="","",ROUND(SUMIF(账户表,$C4136,账户期初)+SUMIFS($F$5:F4136,$C$5:C4136,$C4136)-SUMIFS($G$5:G4136,$C$5:C4136,$C4136),2))</f>
        <v/>
      </c>
      <c r="I4136" s="18" t="n"/>
      <c r="J4136" s="18" t="n"/>
      <c r="K4136" s="28">
        <f>IF($B4136="","",--TEXT($B4136,"yyyymm"))</f>
        <v/>
      </c>
      <c r="L4136" s="29">
        <f>IF($D4136="","",IFERROR(INDEX(类别属性,MATCH($D4136,类别表,0)),""))</f>
        <v/>
      </c>
      <c r="M4136" s="18" t="n"/>
      <c r="N4136" s="18" t="n"/>
      <c r="O4136" s="26" t="n"/>
      <c r="P4136" s="21">
        <f>IF($C4136="","",IF(ISNA(MATCH($C4136,账户表,0)),"※这个账户不在【基础资料】的账户档案里",IF($B4136="","※没填日期，这一笔不会进任何月份的报表",IF(AND($F4136&lt;&gt;"",$G4136&lt;&gt;""),"※收入和支出不能同时填",IF(AND(N($F4136)=0,N($G4136)=0),"※收入和支出都没填",IF(OR(N($F4136)&lt;0,N($G4136)&lt;0),"※金额不能填负数，方向反了就换一列填",IF($D4136="","※没填收支类别，分类报表会漏掉这一笔",IF(ISNA(MATCH($D4136,类别表,0)),"※收支类别不在【基础资料】的清单里",IF(AND($L4136="内部转账",$M4136=""),"△内部转账要在「对方账户」写上另一头",IF(AND($L4136="内部转账",$M4136=$C4136),"※对方账户跟本账户是同一个",IF(AND($L4136&lt;&gt;"内部转账",$M4136&lt;&gt;""),"△填了对方账户，但类别不是内部转账",IF($H4136&lt;0,"△这一笔之后该账户余额成负数了，核一下",""))))))))))))</f>
        <v/>
      </c>
    </row>
    <row r="4137">
      <c r="A4137" s="17">
        <f>IF($C4137="","",COUNTA($C$5:$C4137))</f>
        <v/>
      </c>
      <c r="B4137" s="20" t="n"/>
      <c r="C4137" s="18" t="n"/>
      <c r="D4137" s="18" t="n"/>
      <c r="E4137" s="26" t="n"/>
      <c r="F4137" s="19" t="n"/>
      <c r="G4137" s="19" t="n"/>
      <c r="H4137" s="27">
        <f>IF($C4137="","",ROUND(SUMIF(账户表,$C4137,账户期初)+SUMIFS($F$5:F4137,$C$5:C4137,$C4137)-SUMIFS($G$5:G4137,$C$5:C4137,$C4137),2))</f>
        <v/>
      </c>
      <c r="I4137" s="18" t="n"/>
      <c r="J4137" s="18" t="n"/>
      <c r="K4137" s="28">
        <f>IF($B4137="","",--TEXT($B4137,"yyyymm"))</f>
        <v/>
      </c>
      <c r="L4137" s="29">
        <f>IF($D4137="","",IFERROR(INDEX(类别属性,MATCH($D4137,类别表,0)),""))</f>
        <v/>
      </c>
      <c r="M4137" s="18" t="n"/>
      <c r="N4137" s="18" t="n"/>
      <c r="O4137" s="26" t="n"/>
      <c r="P4137" s="21">
        <f>IF($C4137="","",IF(ISNA(MATCH($C4137,账户表,0)),"※这个账户不在【基础资料】的账户档案里",IF($B4137="","※没填日期，这一笔不会进任何月份的报表",IF(AND($F4137&lt;&gt;"",$G4137&lt;&gt;""),"※收入和支出不能同时填",IF(AND(N($F4137)=0,N($G4137)=0),"※收入和支出都没填",IF(OR(N($F4137)&lt;0,N($G4137)&lt;0),"※金额不能填负数，方向反了就换一列填",IF($D4137="","※没填收支类别，分类报表会漏掉这一笔",IF(ISNA(MATCH($D4137,类别表,0)),"※收支类别不在【基础资料】的清单里",IF(AND($L4137="内部转账",$M4137=""),"△内部转账要在「对方账户」写上另一头",IF(AND($L4137="内部转账",$M4137=$C4137),"※对方账户跟本账户是同一个",IF(AND($L4137&lt;&gt;"内部转账",$M4137&lt;&gt;""),"△填了对方账户，但类别不是内部转账",IF($H4137&lt;0,"△这一笔之后该账户余额成负数了，核一下",""))))))))))))</f>
        <v/>
      </c>
    </row>
    <row r="4138">
      <c r="A4138" s="17">
        <f>IF($C4138="","",COUNTA($C$5:$C4138))</f>
        <v/>
      </c>
      <c r="B4138" s="20" t="n"/>
      <c r="C4138" s="18" t="n"/>
      <c r="D4138" s="18" t="n"/>
      <c r="E4138" s="26" t="n"/>
      <c r="F4138" s="19" t="n"/>
      <c r="G4138" s="19" t="n"/>
      <c r="H4138" s="27">
        <f>IF($C4138="","",ROUND(SUMIF(账户表,$C4138,账户期初)+SUMIFS($F$5:F4138,$C$5:C4138,$C4138)-SUMIFS($G$5:G4138,$C$5:C4138,$C4138),2))</f>
        <v/>
      </c>
      <c r="I4138" s="18" t="n"/>
      <c r="J4138" s="18" t="n"/>
      <c r="K4138" s="28">
        <f>IF($B4138="","",--TEXT($B4138,"yyyymm"))</f>
        <v/>
      </c>
      <c r="L4138" s="29">
        <f>IF($D4138="","",IFERROR(INDEX(类别属性,MATCH($D4138,类别表,0)),""))</f>
        <v/>
      </c>
      <c r="M4138" s="18" t="n"/>
      <c r="N4138" s="18" t="n"/>
      <c r="O4138" s="26" t="n"/>
      <c r="P4138" s="21">
        <f>IF($C4138="","",IF(ISNA(MATCH($C4138,账户表,0)),"※这个账户不在【基础资料】的账户档案里",IF($B4138="","※没填日期，这一笔不会进任何月份的报表",IF(AND($F4138&lt;&gt;"",$G4138&lt;&gt;""),"※收入和支出不能同时填",IF(AND(N($F4138)=0,N($G4138)=0),"※收入和支出都没填",IF(OR(N($F4138)&lt;0,N($G4138)&lt;0),"※金额不能填负数，方向反了就换一列填",IF($D4138="","※没填收支类别，分类报表会漏掉这一笔",IF(ISNA(MATCH($D4138,类别表,0)),"※收支类别不在【基础资料】的清单里",IF(AND($L4138="内部转账",$M4138=""),"△内部转账要在「对方账户」写上另一头",IF(AND($L4138="内部转账",$M4138=$C4138),"※对方账户跟本账户是同一个",IF(AND($L4138&lt;&gt;"内部转账",$M4138&lt;&gt;""),"△填了对方账户，但类别不是内部转账",IF($H4138&lt;0,"△这一笔之后该账户余额成负数了，核一下",""))))))))))))</f>
        <v/>
      </c>
    </row>
    <row r="4139">
      <c r="A4139" s="17">
        <f>IF($C4139="","",COUNTA($C$5:$C4139))</f>
        <v/>
      </c>
      <c r="B4139" s="20" t="n"/>
      <c r="C4139" s="18" t="n"/>
      <c r="D4139" s="18" t="n"/>
      <c r="E4139" s="26" t="n"/>
      <c r="F4139" s="19" t="n"/>
      <c r="G4139" s="19" t="n"/>
      <c r="H4139" s="27">
        <f>IF($C4139="","",ROUND(SUMIF(账户表,$C4139,账户期初)+SUMIFS($F$5:F4139,$C$5:C4139,$C4139)-SUMIFS($G$5:G4139,$C$5:C4139,$C4139),2))</f>
        <v/>
      </c>
      <c r="I4139" s="18" t="n"/>
      <c r="J4139" s="18" t="n"/>
      <c r="K4139" s="28">
        <f>IF($B4139="","",--TEXT($B4139,"yyyymm"))</f>
        <v/>
      </c>
      <c r="L4139" s="29">
        <f>IF($D4139="","",IFERROR(INDEX(类别属性,MATCH($D4139,类别表,0)),""))</f>
        <v/>
      </c>
      <c r="M4139" s="18" t="n"/>
      <c r="N4139" s="18" t="n"/>
      <c r="O4139" s="26" t="n"/>
      <c r="P4139" s="21">
        <f>IF($C4139="","",IF(ISNA(MATCH($C4139,账户表,0)),"※这个账户不在【基础资料】的账户档案里",IF($B4139="","※没填日期，这一笔不会进任何月份的报表",IF(AND($F4139&lt;&gt;"",$G4139&lt;&gt;""),"※收入和支出不能同时填",IF(AND(N($F4139)=0,N($G4139)=0),"※收入和支出都没填",IF(OR(N($F4139)&lt;0,N($G4139)&lt;0),"※金额不能填负数，方向反了就换一列填",IF($D4139="","※没填收支类别，分类报表会漏掉这一笔",IF(ISNA(MATCH($D4139,类别表,0)),"※收支类别不在【基础资料】的清单里",IF(AND($L4139="内部转账",$M4139=""),"△内部转账要在「对方账户」写上另一头",IF(AND($L4139="内部转账",$M4139=$C4139),"※对方账户跟本账户是同一个",IF(AND($L4139&lt;&gt;"内部转账",$M4139&lt;&gt;""),"△填了对方账户，但类别不是内部转账",IF($H4139&lt;0,"△这一笔之后该账户余额成负数了，核一下",""))))))))))))</f>
        <v/>
      </c>
    </row>
    <row r="4140">
      <c r="A4140" s="17">
        <f>IF($C4140="","",COUNTA($C$5:$C4140))</f>
        <v/>
      </c>
      <c r="B4140" s="20" t="n"/>
      <c r="C4140" s="18" t="n"/>
      <c r="D4140" s="18" t="n"/>
      <c r="E4140" s="26" t="n"/>
      <c r="F4140" s="19" t="n"/>
      <c r="G4140" s="19" t="n"/>
      <c r="H4140" s="27">
        <f>IF($C4140="","",ROUND(SUMIF(账户表,$C4140,账户期初)+SUMIFS($F$5:F4140,$C$5:C4140,$C4140)-SUMIFS($G$5:G4140,$C$5:C4140,$C4140),2))</f>
        <v/>
      </c>
      <c r="I4140" s="18" t="n"/>
      <c r="J4140" s="18" t="n"/>
      <c r="K4140" s="28">
        <f>IF($B4140="","",--TEXT($B4140,"yyyymm"))</f>
        <v/>
      </c>
      <c r="L4140" s="29">
        <f>IF($D4140="","",IFERROR(INDEX(类别属性,MATCH($D4140,类别表,0)),""))</f>
        <v/>
      </c>
      <c r="M4140" s="18" t="n"/>
      <c r="N4140" s="18" t="n"/>
      <c r="O4140" s="26" t="n"/>
      <c r="P4140" s="21">
        <f>IF($C4140="","",IF(ISNA(MATCH($C4140,账户表,0)),"※这个账户不在【基础资料】的账户档案里",IF($B4140="","※没填日期，这一笔不会进任何月份的报表",IF(AND($F4140&lt;&gt;"",$G4140&lt;&gt;""),"※收入和支出不能同时填",IF(AND(N($F4140)=0,N($G4140)=0),"※收入和支出都没填",IF(OR(N($F4140)&lt;0,N($G4140)&lt;0),"※金额不能填负数，方向反了就换一列填",IF($D4140="","※没填收支类别，分类报表会漏掉这一笔",IF(ISNA(MATCH($D4140,类别表,0)),"※收支类别不在【基础资料】的清单里",IF(AND($L4140="内部转账",$M4140=""),"△内部转账要在「对方账户」写上另一头",IF(AND($L4140="内部转账",$M4140=$C4140),"※对方账户跟本账户是同一个",IF(AND($L4140&lt;&gt;"内部转账",$M4140&lt;&gt;""),"△填了对方账户，但类别不是内部转账",IF($H4140&lt;0,"△这一笔之后该账户余额成负数了，核一下",""))))))))))))</f>
        <v/>
      </c>
    </row>
    <row r="4141">
      <c r="A4141" s="17">
        <f>IF($C4141="","",COUNTA($C$5:$C4141))</f>
        <v/>
      </c>
      <c r="B4141" s="20" t="n"/>
      <c r="C4141" s="18" t="n"/>
      <c r="D4141" s="18" t="n"/>
      <c r="E4141" s="26" t="n"/>
      <c r="F4141" s="19" t="n"/>
      <c r="G4141" s="19" t="n"/>
      <c r="H4141" s="27">
        <f>IF($C4141="","",ROUND(SUMIF(账户表,$C4141,账户期初)+SUMIFS($F$5:F4141,$C$5:C4141,$C4141)-SUMIFS($G$5:G4141,$C$5:C4141,$C4141),2))</f>
        <v/>
      </c>
      <c r="I4141" s="18" t="n"/>
      <c r="J4141" s="18" t="n"/>
      <c r="K4141" s="28">
        <f>IF($B4141="","",--TEXT($B4141,"yyyymm"))</f>
        <v/>
      </c>
      <c r="L4141" s="29">
        <f>IF($D4141="","",IFERROR(INDEX(类别属性,MATCH($D4141,类别表,0)),""))</f>
        <v/>
      </c>
      <c r="M4141" s="18" t="n"/>
      <c r="N4141" s="18" t="n"/>
      <c r="O4141" s="26" t="n"/>
      <c r="P4141" s="21">
        <f>IF($C4141="","",IF(ISNA(MATCH($C4141,账户表,0)),"※这个账户不在【基础资料】的账户档案里",IF($B4141="","※没填日期，这一笔不会进任何月份的报表",IF(AND($F4141&lt;&gt;"",$G4141&lt;&gt;""),"※收入和支出不能同时填",IF(AND(N($F4141)=0,N($G4141)=0),"※收入和支出都没填",IF(OR(N($F4141)&lt;0,N($G4141)&lt;0),"※金额不能填负数，方向反了就换一列填",IF($D4141="","※没填收支类别，分类报表会漏掉这一笔",IF(ISNA(MATCH($D4141,类别表,0)),"※收支类别不在【基础资料】的清单里",IF(AND($L4141="内部转账",$M4141=""),"△内部转账要在「对方账户」写上另一头",IF(AND($L4141="内部转账",$M4141=$C4141),"※对方账户跟本账户是同一个",IF(AND($L4141&lt;&gt;"内部转账",$M4141&lt;&gt;""),"△填了对方账户，但类别不是内部转账",IF($H4141&lt;0,"△这一笔之后该账户余额成负数了，核一下",""))))))))))))</f>
        <v/>
      </c>
    </row>
    <row r="4142">
      <c r="A4142" s="17">
        <f>IF($C4142="","",COUNTA($C$5:$C4142))</f>
        <v/>
      </c>
      <c r="B4142" s="20" t="n"/>
      <c r="C4142" s="18" t="n"/>
      <c r="D4142" s="18" t="n"/>
      <c r="E4142" s="26" t="n"/>
      <c r="F4142" s="19" t="n"/>
      <c r="G4142" s="19" t="n"/>
      <c r="H4142" s="27">
        <f>IF($C4142="","",ROUND(SUMIF(账户表,$C4142,账户期初)+SUMIFS($F$5:F4142,$C$5:C4142,$C4142)-SUMIFS($G$5:G4142,$C$5:C4142,$C4142),2))</f>
        <v/>
      </c>
      <c r="I4142" s="18" t="n"/>
      <c r="J4142" s="18" t="n"/>
      <c r="K4142" s="28">
        <f>IF($B4142="","",--TEXT($B4142,"yyyymm"))</f>
        <v/>
      </c>
      <c r="L4142" s="29">
        <f>IF($D4142="","",IFERROR(INDEX(类别属性,MATCH($D4142,类别表,0)),""))</f>
        <v/>
      </c>
      <c r="M4142" s="18" t="n"/>
      <c r="N4142" s="18" t="n"/>
      <c r="O4142" s="26" t="n"/>
      <c r="P4142" s="21">
        <f>IF($C4142="","",IF(ISNA(MATCH($C4142,账户表,0)),"※这个账户不在【基础资料】的账户档案里",IF($B4142="","※没填日期，这一笔不会进任何月份的报表",IF(AND($F4142&lt;&gt;"",$G4142&lt;&gt;""),"※收入和支出不能同时填",IF(AND(N($F4142)=0,N($G4142)=0),"※收入和支出都没填",IF(OR(N($F4142)&lt;0,N($G4142)&lt;0),"※金额不能填负数，方向反了就换一列填",IF($D4142="","※没填收支类别，分类报表会漏掉这一笔",IF(ISNA(MATCH($D4142,类别表,0)),"※收支类别不在【基础资料】的清单里",IF(AND($L4142="内部转账",$M4142=""),"△内部转账要在「对方账户」写上另一头",IF(AND($L4142="内部转账",$M4142=$C4142),"※对方账户跟本账户是同一个",IF(AND($L4142&lt;&gt;"内部转账",$M4142&lt;&gt;""),"△填了对方账户，但类别不是内部转账",IF($H4142&lt;0,"△这一笔之后该账户余额成负数了，核一下",""))))))))))))</f>
        <v/>
      </c>
    </row>
    <row r="4143">
      <c r="A4143" s="17">
        <f>IF($C4143="","",COUNTA($C$5:$C4143))</f>
        <v/>
      </c>
      <c r="B4143" s="20" t="n"/>
      <c r="C4143" s="18" t="n"/>
      <c r="D4143" s="18" t="n"/>
      <c r="E4143" s="26" t="n"/>
      <c r="F4143" s="19" t="n"/>
      <c r="G4143" s="19" t="n"/>
      <c r="H4143" s="27">
        <f>IF($C4143="","",ROUND(SUMIF(账户表,$C4143,账户期初)+SUMIFS($F$5:F4143,$C$5:C4143,$C4143)-SUMIFS($G$5:G4143,$C$5:C4143,$C4143),2))</f>
        <v/>
      </c>
      <c r="I4143" s="18" t="n"/>
      <c r="J4143" s="18" t="n"/>
      <c r="K4143" s="28">
        <f>IF($B4143="","",--TEXT($B4143,"yyyymm"))</f>
        <v/>
      </c>
      <c r="L4143" s="29">
        <f>IF($D4143="","",IFERROR(INDEX(类别属性,MATCH($D4143,类别表,0)),""))</f>
        <v/>
      </c>
      <c r="M4143" s="18" t="n"/>
      <c r="N4143" s="18" t="n"/>
      <c r="O4143" s="26" t="n"/>
      <c r="P4143" s="21">
        <f>IF($C4143="","",IF(ISNA(MATCH($C4143,账户表,0)),"※这个账户不在【基础资料】的账户档案里",IF($B4143="","※没填日期，这一笔不会进任何月份的报表",IF(AND($F4143&lt;&gt;"",$G4143&lt;&gt;""),"※收入和支出不能同时填",IF(AND(N($F4143)=0,N($G4143)=0),"※收入和支出都没填",IF(OR(N($F4143)&lt;0,N($G4143)&lt;0),"※金额不能填负数，方向反了就换一列填",IF($D4143="","※没填收支类别，分类报表会漏掉这一笔",IF(ISNA(MATCH($D4143,类别表,0)),"※收支类别不在【基础资料】的清单里",IF(AND($L4143="内部转账",$M4143=""),"△内部转账要在「对方账户」写上另一头",IF(AND($L4143="内部转账",$M4143=$C4143),"※对方账户跟本账户是同一个",IF(AND($L4143&lt;&gt;"内部转账",$M4143&lt;&gt;""),"△填了对方账户，但类别不是内部转账",IF($H4143&lt;0,"△这一笔之后该账户余额成负数了，核一下",""))))))))))))</f>
        <v/>
      </c>
    </row>
    <row r="4144">
      <c r="A4144" s="17">
        <f>IF($C4144="","",COUNTA($C$5:$C4144))</f>
        <v/>
      </c>
      <c r="B4144" s="20" t="n"/>
      <c r="C4144" s="18" t="n"/>
      <c r="D4144" s="18" t="n"/>
      <c r="E4144" s="26" t="n"/>
      <c r="F4144" s="19" t="n"/>
      <c r="G4144" s="19" t="n"/>
      <c r="H4144" s="27">
        <f>IF($C4144="","",ROUND(SUMIF(账户表,$C4144,账户期初)+SUMIFS($F$5:F4144,$C$5:C4144,$C4144)-SUMIFS($G$5:G4144,$C$5:C4144,$C4144),2))</f>
        <v/>
      </c>
      <c r="I4144" s="18" t="n"/>
      <c r="J4144" s="18" t="n"/>
      <c r="K4144" s="28">
        <f>IF($B4144="","",--TEXT($B4144,"yyyymm"))</f>
        <v/>
      </c>
      <c r="L4144" s="29">
        <f>IF($D4144="","",IFERROR(INDEX(类别属性,MATCH($D4144,类别表,0)),""))</f>
        <v/>
      </c>
      <c r="M4144" s="18" t="n"/>
      <c r="N4144" s="18" t="n"/>
      <c r="O4144" s="26" t="n"/>
      <c r="P4144" s="21">
        <f>IF($C4144="","",IF(ISNA(MATCH($C4144,账户表,0)),"※这个账户不在【基础资料】的账户档案里",IF($B4144="","※没填日期，这一笔不会进任何月份的报表",IF(AND($F4144&lt;&gt;"",$G4144&lt;&gt;""),"※收入和支出不能同时填",IF(AND(N($F4144)=0,N($G4144)=0),"※收入和支出都没填",IF(OR(N($F4144)&lt;0,N($G4144)&lt;0),"※金额不能填负数，方向反了就换一列填",IF($D4144="","※没填收支类别，分类报表会漏掉这一笔",IF(ISNA(MATCH($D4144,类别表,0)),"※收支类别不在【基础资料】的清单里",IF(AND($L4144="内部转账",$M4144=""),"△内部转账要在「对方账户」写上另一头",IF(AND($L4144="内部转账",$M4144=$C4144),"※对方账户跟本账户是同一个",IF(AND($L4144&lt;&gt;"内部转账",$M4144&lt;&gt;""),"△填了对方账户，但类别不是内部转账",IF($H4144&lt;0,"△这一笔之后该账户余额成负数了，核一下",""))))))))))))</f>
        <v/>
      </c>
    </row>
    <row r="4145">
      <c r="A4145" s="17">
        <f>IF($C4145="","",COUNTA($C$5:$C4145))</f>
        <v/>
      </c>
      <c r="B4145" s="20" t="n"/>
      <c r="C4145" s="18" t="n"/>
      <c r="D4145" s="18" t="n"/>
      <c r="E4145" s="26" t="n"/>
      <c r="F4145" s="19" t="n"/>
      <c r="G4145" s="19" t="n"/>
      <c r="H4145" s="27">
        <f>IF($C4145="","",ROUND(SUMIF(账户表,$C4145,账户期初)+SUMIFS($F$5:F4145,$C$5:C4145,$C4145)-SUMIFS($G$5:G4145,$C$5:C4145,$C4145),2))</f>
        <v/>
      </c>
      <c r="I4145" s="18" t="n"/>
      <c r="J4145" s="18" t="n"/>
      <c r="K4145" s="28">
        <f>IF($B4145="","",--TEXT($B4145,"yyyymm"))</f>
        <v/>
      </c>
      <c r="L4145" s="29">
        <f>IF($D4145="","",IFERROR(INDEX(类别属性,MATCH($D4145,类别表,0)),""))</f>
        <v/>
      </c>
      <c r="M4145" s="18" t="n"/>
      <c r="N4145" s="18" t="n"/>
      <c r="O4145" s="26" t="n"/>
      <c r="P4145" s="21">
        <f>IF($C4145="","",IF(ISNA(MATCH($C4145,账户表,0)),"※这个账户不在【基础资料】的账户档案里",IF($B4145="","※没填日期，这一笔不会进任何月份的报表",IF(AND($F4145&lt;&gt;"",$G4145&lt;&gt;""),"※收入和支出不能同时填",IF(AND(N($F4145)=0,N($G4145)=0),"※收入和支出都没填",IF(OR(N($F4145)&lt;0,N($G4145)&lt;0),"※金额不能填负数，方向反了就换一列填",IF($D4145="","※没填收支类别，分类报表会漏掉这一笔",IF(ISNA(MATCH($D4145,类别表,0)),"※收支类别不在【基础资料】的清单里",IF(AND($L4145="内部转账",$M4145=""),"△内部转账要在「对方账户」写上另一头",IF(AND($L4145="内部转账",$M4145=$C4145),"※对方账户跟本账户是同一个",IF(AND($L4145&lt;&gt;"内部转账",$M4145&lt;&gt;""),"△填了对方账户，但类别不是内部转账",IF($H4145&lt;0,"△这一笔之后该账户余额成负数了，核一下",""))))))))))))</f>
        <v/>
      </c>
    </row>
    <row r="4146">
      <c r="A4146" s="17">
        <f>IF($C4146="","",COUNTA($C$5:$C4146))</f>
        <v/>
      </c>
      <c r="B4146" s="20" t="n"/>
      <c r="C4146" s="18" t="n"/>
      <c r="D4146" s="18" t="n"/>
      <c r="E4146" s="26" t="n"/>
      <c r="F4146" s="19" t="n"/>
      <c r="G4146" s="19" t="n"/>
      <c r="H4146" s="27">
        <f>IF($C4146="","",ROUND(SUMIF(账户表,$C4146,账户期初)+SUMIFS($F$5:F4146,$C$5:C4146,$C4146)-SUMIFS($G$5:G4146,$C$5:C4146,$C4146),2))</f>
        <v/>
      </c>
      <c r="I4146" s="18" t="n"/>
      <c r="J4146" s="18" t="n"/>
      <c r="K4146" s="28">
        <f>IF($B4146="","",--TEXT($B4146,"yyyymm"))</f>
        <v/>
      </c>
      <c r="L4146" s="29">
        <f>IF($D4146="","",IFERROR(INDEX(类别属性,MATCH($D4146,类别表,0)),""))</f>
        <v/>
      </c>
      <c r="M4146" s="18" t="n"/>
      <c r="N4146" s="18" t="n"/>
      <c r="O4146" s="26" t="n"/>
      <c r="P4146" s="21">
        <f>IF($C4146="","",IF(ISNA(MATCH($C4146,账户表,0)),"※这个账户不在【基础资料】的账户档案里",IF($B4146="","※没填日期，这一笔不会进任何月份的报表",IF(AND($F4146&lt;&gt;"",$G4146&lt;&gt;""),"※收入和支出不能同时填",IF(AND(N($F4146)=0,N($G4146)=0),"※收入和支出都没填",IF(OR(N($F4146)&lt;0,N($G4146)&lt;0),"※金额不能填负数，方向反了就换一列填",IF($D4146="","※没填收支类别，分类报表会漏掉这一笔",IF(ISNA(MATCH($D4146,类别表,0)),"※收支类别不在【基础资料】的清单里",IF(AND($L4146="内部转账",$M4146=""),"△内部转账要在「对方账户」写上另一头",IF(AND($L4146="内部转账",$M4146=$C4146),"※对方账户跟本账户是同一个",IF(AND($L4146&lt;&gt;"内部转账",$M4146&lt;&gt;""),"△填了对方账户，但类别不是内部转账",IF($H4146&lt;0,"△这一笔之后该账户余额成负数了，核一下",""))))))))))))</f>
        <v/>
      </c>
    </row>
    <row r="4147">
      <c r="A4147" s="17">
        <f>IF($C4147="","",COUNTA($C$5:$C4147))</f>
        <v/>
      </c>
      <c r="B4147" s="20" t="n"/>
      <c r="C4147" s="18" t="n"/>
      <c r="D4147" s="18" t="n"/>
      <c r="E4147" s="26" t="n"/>
      <c r="F4147" s="19" t="n"/>
      <c r="G4147" s="19" t="n"/>
      <c r="H4147" s="27">
        <f>IF($C4147="","",ROUND(SUMIF(账户表,$C4147,账户期初)+SUMIFS($F$5:F4147,$C$5:C4147,$C4147)-SUMIFS($G$5:G4147,$C$5:C4147,$C4147),2))</f>
        <v/>
      </c>
      <c r="I4147" s="18" t="n"/>
      <c r="J4147" s="18" t="n"/>
      <c r="K4147" s="28">
        <f>IF($B4147="","",--TEXT($B4147,"yyyymm"))</f>
        <v/>
      </c>
      <c r="L4147" s="29">
        <f>IF($D4147="","",IFERROR(INDEX(类别属性,MATCH($D4147,类别表,0)),""))</f>
        <v/>
      </c>
      <c r="M4147" s="18" t="n"/>
      <c r="N4147" s="18" t="n"/>
      <c r="O4147" s="26" t="n"/>
      <c r="P4147" s="21">
        <f>IF($C4147="","",IF(ISNA(MATCH($C4147,账户表,0)),"※这个账户不在【基础资料】的账户档案里",IF($B4147="","※没填日期，这一笔不会进任何月份的报表",IF(AND($F4147&lt;&gt;"",$G4147&lt;&gt;""),"※收入和支出不能同时填",IF(AND(N($F4147)=0,N($G4147)=0),"※收入和支出都没填",IF(OR(N($F4147)&lt;0,N($G4147)&lt;0),"※金额不能填负数，方向反了就换一列填",IF($D4147="","※没填收支类别，分类报表会漏掉这一笔",IF(ISNA(MATCH($D4147,类别表,0)),"※收支类别不在【基础资料】的清单里",IF(AND($L4147="内部转账",$M4147=""),"△内部转账要在「对方账户」写上另一头",IF(AND($L4147="内部转账",$M4147=$C4147),"※对方账户跟本账户是同一个",IF(AND($L4147&lt;&gt;"内部转账",$M4147&lt;&gt;""),"△填了对方账户，但类别不是内部转账",IF($H4147&lt;0,"△这一笔之后该账户余额成负数了，核一下",""))))))))))))</f>
        <v/>
      </c>
    </row>
    <row r="4148">
      <c r="A4148" s="17">
        <f>IF($C4148="","",COUNTA($C$5:$C4148))</f>
        <v/>
      </c>
      <c r="B4148" s="20" t="n"/>
      <c r="C4148" s="18" t="n"/>
      <c r="D4148" s="18" t="n"/>
      <c r="E4148" s="26" t="n"/>
      <c r="F4148" s="19" t="n"/>
      <c r="G4148" s="19" t="n"/>
      <c r="H4148" s="27">
        <f>IF($C4148="","",ROUND(SUMIF(账户表,$C4148,账户期初)+SUMIFS($F$5:F4148,$C$5:C4148,$C4148)-SUMIFS($G$5:G4148,$C$5:C4148,$C4148),2))</f>
        <v/>
      </c>
      <c r="I4148" s="18" t="n"/>
      <c r="J4148" s="18" t="n"/>
      <c r="K4148" s="28">
        <f>IF($B4148="","",--TEXT($B4148,"yyyymm"))</f>
        <v/>
      </c>
      <c r="L4148" s="29">
        <f>IF($D4148="","",IFERROR(INDEX(类别属性,MATCH($D4148,类别表,0)),""))</f>
        <v/>
      </c>
      <c r="M4148" s="18" t="n"/>
      <c r="N4148" s="18" t="n"/>
      <c r="O4148" s="26" t="n"/>
      <c r="P4148" s="21">
        <f>IF($C4148="","",IF(ISNA(MATCH($C4148,账户表,0)),"※这个账户不在【基础资料】的账户档案里",IF($B4148="","※没填日期，这一笔不会进任何月份的报表",IF(AND($F4148&lt;&gt;"",$G4148&lt;&gt;""),"※收入和支出不能同时填",IF(AND(N($F4148)=0,N($G4148)=0),"※收入和支出都没填",IF(OR(N($F4148)&lt;0,N($G4148)&lt;0),"※金额不能填负数，方向反了就换一列填",IF($D4148="","※没填收支类别，分类报表会漏掉这一笔",IF(ISNA(MATCH($D4148,类别表,0)),"※收支类别不在【基础资料】的清单里",IF(AND($L4148="内部转账",$M4148=""),"△内部转账要在「对方账户」写上另一头",IF(AND($L4148="内部转账",$M4148=$C4148),"※对方账户跟本账户是同一个",IF(AND($L4148&lt;&gt;"内部转账",$M4148&lt;&gt;""),"△填了对方账户，但类别不是内部转账",IF($H4148&lt;0,"△这一笔之后该账户余额成负数了，核一下",""))))))))))))</f>
        <v/>
      </c>
    </row>
    <row r="4149">
      <c r="A4149" s="17">
        <f>IF($C4149="","",COUNTA($C$5:$C4149))</f>
        <v/>
      </c>
      <c r="B4149" s="20" t="n"/>
      <c r="C4149" s="18" t="n"/>
      <c r="D4149" s="18" t="n"/>
      <c r="E4149" s="26" t="n"/>
      <c r="F4149" s="19" t="n"/>
      <c r="G4149" s="19" t="n"/>
      <c r="H4149" s="27">
        <f>IF($C4149="","",ROUND(SUMIF(账户表,$C4149,账户期初)+SUMIFS($F$5:F4149,$C$5:C4149,$C4149)-SUMIFS($G$5:G4149,$C$5:C4149,$C4149),2))</f>
        <v/>
      </c>
      <c r="I4149" s="18" t="n"/>
      <c r="J4149" s="18" t="n"/>
      <c r="K4149" s="28">
        <f>IF($B4149="","",--TEXT($B4149,"yyyymm"))</f>
        <v/>
      </c>
      <c r="L4149" s="29">
        <f>IF($D4149="","",IFERROR(INDEX(类别属性,MATCH($D4149,类别表,0)),""))</f>
        <v/>
      </c>
      <c r="M4149" s="18" t="n"/>
      <c r="N4149" s="18" t="n"/>
      <c r="O4149" s="26" t="n"/>
      <c r="P4149" s="21">
        <f>IF($C4149="","",IF(ISNA(MATCH($C4149,账户表,0)),"※这个账户不在【基础资料】的账户档案里",IF($B4149="","※没填日期，这一笔不会进任何月份的报表",IF(AND($F4149&lt;&gt;"",$G4149&lt;&gt;""),"※收入和支出不能同时填",IF(AND(N($F4149)=0,N($G4149)=0),"※收入和支出都没填",IF(OR(N($F4149)&lt;0,N($G4149)&lt;0),"※金额不能填负数，方向反了就换一列填",IF($D4149="","※没填收支类别，分类报表会漏掉这一笔",IF(ISNA(MATCH($D4149,类别表,0)),"※收支类别不在【基础资料】的清单里",IF(AND($L4149="内部转账",$M4149=""),"△内部转账要在「对方账户」写上另一头",IF(AND($L4149="内部转账",$M4149=$C4149),"※对方账户跟本账户是同一个",IF(AND($L4149&lt;&gt;"内部转账",$M4149&lt;&gt;""),"△填了对方账户，但类别不是内部转账",IF($H4149&lt;0,"△这一笔之后该账户余额成负数了，核一下",""))))))))))))</f>
        <v/>
      </c>
    </row>
    <row r="4150">
      <c r="A4150" s="17">
        <f>IF($C4150="","",COUNTA($C$5:$C4150))</f>
        <v/>
      </c>
      <c r="B4150" s="20" t="n"/>
      <c r="C4150" s="18" t="n"/>
      <c r="D4150" s="18" t="n"/>
      <c r="E4150" s="26" t="n"/>
      <c r="F4150" s="19" t="n"/>
      <c r="G4150" s="19" t="n"/>
      <c r="H4150" s="27">
        <f>IF($C4150="","",ROUND(SUMIF(账户表,$C4150,账户期初)+SUMIFS($F$5:F4150,$C$5:C4150,$C4150)-SUMIFS($G$5:G4150,$C$5:C4150,$C4150),2))</f>
        <v/>
      </c>
      <c r="I4150" s="18" t="n"/>
      <c r="J4150" s="18" t="n"/>
      <c r="K4150" s="28">
        <f>IF($B4150="","",--TEXT($B4150,"yyyymm"))</f>
        <v/>
      </c>
      <c r="L4150" s="29">
        <f>IF($D4150="","",IFERROR(INDEX(类别属性,MATCH($D4150,类别表,0)),""))</f>
        <v/>
      </c>
      <c r="M4150" s="18" t="n"/>
      <c r="N4150" s="18" t="n"/>
      <c r="O4150" s="26" t="n"/>
      <c r="P4150" s="21">
        <f>IF($C4150="","",IF(ISNA(MATCH($C4150,账户表,0)),"※这个账户不在【基础资料】的账户档案里",IF($B4150="","※没填日期，这一笔不会进任何月份的报表",IF(AND($F4150&lt;&gt;"",$G4150&lt;&gt;""),"※收入和支出不能同时填",IF(AND(N($F4150)=0,N($G4150)=0),"※收入和支出都没填",IF(OR(N($F4150)&lt;0,N($G4150)&lt;0),"※金额不能填负数，方向反了就换一列填",IF($D4150="","※没填收支类别，分类报表会漏掉这一笔",IF(ISNA(MATCH($D4150,类别表,0)),"※收支类别不在【基础资料】的清单里",IF(AND($L4150="内部转账",$M4150=""),"△内部转账要在「对方账户」写上另一头",IF(AND($L4150="内部转账",$M4150=$C4150),"※对方账户跟本账户是同一个",IF(AND($L4150&lt;&gt;"内部转账",$M4150&lt;&gt;""),"△填了对方账户，但类别不是内部转账",IF($H4150&lt;0,"△这一笔之后该账户余额成负数了，核一下",""))))))))))))</f>
        <v/>
      </c>
    </row>
    <row r="4151">
      <c r="A4151" s="17">
        <f>IF($C4151="","",COUNTA($C$5:$C4151))</f>
        <v/>
      </c>
      <c r="B4151" s="20" t="n"/>
      <c r="C4151" s="18" t="n"/>
      <c r="D4151" s="18" t="n"/>
      <c r="E4151" s="26" t="n"/>
      <c r="F4151" s="19" t="n"/>
      <c r="G4151" s="19" t="n"/>
      <c r="H4151" s="27">
        <f>IF($C4151="","",ROUND(SUMIF(账户表,$C4151,账户期初)+SUMIFS($F$5:F4151,$C$5:C4151,$C4151)-SUMIFS($G$5:G4151,$C$5:C4151,$C4151),2))</f>
        <v/>
      </c>
      <c r="I4151" s="18" t="n"/>
      <c r="J4151" s="18" t="n"/>
      <c r="K4151" s="28">
        <f>IF($B4151="","",--TEXT($B4151,"yyyymm"))</f>
        <v/>
      </c>
      <c r="L4151" s="29">
        <f>IF($D4151="","",IFERROR(INDEX(类别属性,MATCH($D4151,类别表,0)),""))</f>
        <v/>
      </c>
      <c r="M4151" s="18" t="n"/>
      <c r="N4151" s="18" t="n"/>
      <c r="O4151" s="26" t="n"/>
      <c r="P4151" s="21">
        <f>IF($C4151="","",IF(ISNA(MATCH($C4151,账户表,0)),"※这个账户不在【基础资料】的账户档案里",IF($B4151="","※没填日期，这一笔不会进任何月份的报表",IF(AND($F4151&lt;&gt;"",$G4151&lt;&gt;""),"※收入和支出不能同时填",IF(AND(N($F4151)=0,N($G4151)=0),"※收入和支出都没填",IF(OR(N($F4151)&lt;0,N($G4151)&lt;0),"※金额不能填负数，方向反了就换一列填",IF($D4151="","※没填收支类别，分类报表会漏掉这一笔",IF(ISNA(MATCH($D4151,类别表,0)),"※收支类别不在【基础资料】的清单里",IF(AND($L4151="内部转账",$M4151=""),"△内部转账要在「对方账户」写上另一头",IF(AND($L4151="内部转账",$M4151=$C4151),"※对方账户跟本账户是同一个",IF(AND($L4151&lt;&gt;"内部转账",$M4151&lt;&gt;""),"△填了对方账户，但类别不是内部转账",IF($H4151&lt;0,"△这一笔之后该账户余额成负数了，核一下",""))))))))))))</f>
        <v/>
      </c>
    </row>
    <row r="4152">
      <c r="A4152" s="17">
        <f>IF($C4152="","",COUNTA($C$5:$C4152))</f>
        <v/>
      </c>
      <c r="B4152" s="20" t="n"/>
      <c r="C4152" s="18" t="n"/>
      <c r="D4152" s="18" t="n"/>
      <c r="E4152" s="26" t="n"/>
      <c r="F4152" s="19" t="n"/>
      <c r="G4152" s="19" t="n"/>
      <c r="H4152" s="27">
        <f>IF($C4152="","",ROUND(SUMIF(账户表,$C4152,账户期初)+SUMIFS($F$5:F4152,$C$5:C4152,$C4152)-SUMIFS($G$5:G4152,$C$5:C4152,$C4152),2))</f>
        <v/>
      </c>
      <c r="I4152" s="18" t="n"/>
      <c r="J4152" s="18" t="n"/>
      <c r="K4152" s="28">
        <f>IF($B4152="","",--TEXT($B4152,"yyyymm"))</f>
        <v/>
      </c>
      <c r="L4152" s="29">
        <f>IF($D4152="","",IFERROR(INDEX(类别属性,MATCH($D4152,类别表,0)),""))</f>
        <v/>
      </c>
      <c r="M4152" s="18" t="n"/>
      <c r="N4152" s="18" t="n"/>
      <c r="O4152" s="26" t="n"/>
      <c r="P4152" s="21">
        <f>IF($C4152="","",IF(ISNA(MATCH($C4152,账户表,0)),"※这个账户不在【基础资料】的账户档案里",IF($B4152="","※没填日期，这一笔不会进任何月份的报表",IF(AND($F4152&lt;&gt;"",$G4152&lt;&gt;""),"※收入和支出不能同时填",IF(AND(N($F4152)=0,N($G4152)=0),"※收入和支出都没填",IF(OR(N($F4152)&lt;0,N($G4152)&lt;0),"※金额不能填负数，方向反了就换一列填",IF($D4152="","※没填收支类别，分类报表会漏掉这一笔",IF(ISNA(MATCH($D4152,类别表,0)),"※收支类别不在【基础资料】的清单里",IF(AND($L4152="内部转账",$M4152=""),"△内部转账要在「对方账户」写上另一头",IF(AND($L4152="内部转账",$M4152=$C4152),"※对方账户跟本账户是同一个",IF(AND($L4152&lt;&gt;"内部转账",$M4152&lt;&gt;""),"△填了对方账户，但类别不是内部转账",IF($H4152&lt;0,"△这一笔之后该账户余额成负数了，核一下",""))))))))))))</f>
        <v/>
      </c>
    </row>
    <row r="4153">
      <c r="A4153" s="17">
        <f>IF($C4153="","",COUNTA($C$5:$C4153))</f>
        <v/>
      </c>
      <c r="B4153" s="20" t="n"/>
      <c r="C4153" s="18" t="n"/>
      <c r="D4153" s="18" t="n"/>
      <c r="E4153" s="26" t="n"/>
      <c r="F4153" s="19" t="n"/>
      <c r="G4153" s="19" t="n"/>
      <c r="H4153" s="27">
        <f>IF($C4153="","",ROUND(SUMIF(账户表,$C4153,账户期初)+SUMIFS($F$5:F4153,$C$5:C4153,$C4153)-SUMIFS($G$5:G4153,$C$5:C4153,$C4153),2))</f>
        <v/>
      </c>
      <c r="I4153" s="18" t="n"/>
      <c r="J4153" s="18" t="n"/>
      <c r="K4153" s="28">
        <f>IF($B4153="","",--TEXT($B4153,"yyyymm"))</f>
        <v/>
      </c>
      <c r="L4153" s="29">
        <f>IF($D4153="","",IFERROR(INDEX(类别属性,MATCH($D4153,类别表,0)),""))</f>
        <v/>
      </c>
      <c r="M4153" s="18" t="n"/>
      <c r="N4153" s="18" t="n"/>
      <c r="O4153" s="26" t="n"/>
      <c r="P4153" s="21">
        <f>IF($C4153="","",IF(ISNA(MATCH($C4153,账户表,0)),"※这个账户不在【基础资料】的账户档案里",IF($B4153="","※没填日期，这一笔不会进任何月份的报表",IF(AND($F4153&lt;&gt;"",$G4153&lt;&gt;""),"※收入和支出不能同时填",IF(AND(N($F4153)=0,N($G4153)=0),"※收入和支出都没填",IF(OR(N($F4153)&lt;0,N($G4153)&lt;0),"※金额不能填负数，方向反了就换一列填",IF($D4153="","※没填收支类别，分类报表会漏掉这一笔",IF(ISNA(MATCH($D4153,类别表,0)),"※收支类别不在【基础资料】的清单里",IF(AND($L4153="内部转账",$M4153=""),"△内部转账要在「对方账户」写上另一头",IF(AND($L4153="内部转账",$M4153=$C4153),"※对方账户跟本账户是同一个",IF(AND($L4153&lt;&gt;"内部转账",$M4153&lt;&gt;""),"△填了对方账户，但类别不是内部转账",IF($H4153&lt;0,"△这一笔之后该账户余额成负数了，核一下",""))))))))))))</f>
        <v/>
      </c>
    </row>
    <row r="4154">
      <c r="A4154" s="17">
        <f>IF($C4154="","",COUNTA($C$5:$C4154))</f>
        <v/>
      </c>
      <c r="B4154" s="20" t="n"/>
      <c r="C4154" s="18" t="n"/>
      <c r="D4154" s="18" t="n"/>
      <c r="E4154" s="26" t="n"/>
      <c r="F4154" s="19" t="n"/>
      <c r="G4154" s="19" t="n"/>
      <c r="H4154" s="27">
        <f>IF($C4154="","",ROUND(SUMIF(账户表,$C4154,账户期初)+SUMIFS($F$5:F4154,$C$5:C4154,$C4154)-SUMIFS($G$5:G4154,$C$5:C4154,$C4154),2))</f>
        <v/>
      </c>
      <c r="I4154" s="18" t="n"/>
      <c r="J4154" s="18" t="n"/>
      <c r="K4154" s="28">
        <f>IF($B4154="","",--TEXT($B4154,"yyyymm"))</f>
        <v/>
      </c>
      <c r="L4154" s="29">
        <f>IF($D4154="","",IFERROR(INDEX(类别属性,MATCH($D4154,类别表,0)),""))</f>
        <v/>
      </c>
      <c r="M4154" s="18" t="n"/>
      <c r="N4154" s="18" t="n"/>
      <c r="O4154" s="26" t="n"/>
      <c r="P4154" s="21">
        <f>IF($C4154="","",IF(ISNA(MATCH($C4154,账户表,0)),"※这个账户不在【基础资料】的账户档案里",IF($B4154="","※没填日期，这一笔不会进任何月份的报表",IF(AND($F4154&lt;&gt;"",$G4154&lt;&gt;""),"※收入和支出不能同时填",IF(AND(N($F4154)=0,N($G4154)=0),"※收入和支出都没填",IF(OR(N($F4154)&lt;0,N($G4154)&lt;0),"※金额不能填负数，方向反了就换一列填",IF($D4154="","※没填收支类别，分类报表会漏掉这一笔",IF(ISNA(MATCH($D4154,类别表,0)),"※收支类别不在【基础资料】的清单里",IF(AND($L4154="内部转账",$M4154=""),"△内部转账要在「对方账户」写上另一头",IF(AND($L4154="内部转账",$M4154=$C4154),"※对方账户跟本账户是同一个",IF(AND($L4154&lt;&gt;"内部转账",$M4154&lt;&gt;""),"△填了对方账户，但类别不是内部转账",IF($H4154&lt;0,"△这一笔之后该账户余额成负数了，核一下",""))))))))))))</f>
        <v/>
      </c>
    </row>
    <row r="4155">
      <c r="A4155" s="17">
        <f>IF($C4155="","",COUNTA($C$5:$C4155))</f>
        <v/>
      </c>
      <c r="B4155" s="20" t="n"/>
      <c r="C4155" s="18" t="n"/>
      <c r="D4155" s="18" t="n"/>
      <c r="E4155" s="26" t="n"/>
      <c r="F4155" s="19" t="n"/>
      <c r="G4155" s="19" t="n"/>
      <c r="H4155" s="27">
        <f>IF($C4155="","",ROUND(SUMIF(账户表,$C4155,账户期初)+SUMIFS($F$5:F4155,$C$5:C4155,$C4155)-SUMIFS($G$5:G4155,$C$5:C4155,$C4155),2))</f>
        <v/>
      </c>
      <c r="I4155" s="18" t="n"/>
      <c r="J4155" s="18" t="n"/>
      <c r="K4155" s="28">
        <f>IF($B4155="","",--TEXT($B4155,"yyyymm"))</f>
        <v/>
      </c>
      <c r="L4155" s="29">
        <f>IF($D4155="","",IFERROR(INDEX(类别属性,MATCH($D4155,类别表,0)),""))</f>
        <v/>
      </c>
      <c r="M4155" s="18" t="n"/>
      <c r="N4155" s="18" t="n"/>
      <c r="O4155" s="26" t="n"/>
      <c r="P4155" s="21">
        <f>IF($C4155="","",IF(ISNA(MATCH($C4155,账户表,0)),"※这个账户不在【基础资料】的账户档案里",IF($B4155="","※没填日期，这一笔不会进任何月份的报表",IF(AND($F4155&lt;&gt;"",$G4155&lt;&gt;""),"※收入和支出不能同时填",IF(AND(N($F4155)=0,N($G4155)=0),"※收入和支出都没填",IF(OR(N($F4155)&lt;0,N($G4155)&lt;0),"※金额不能填负数，方向反了就换一列填",IF($D4155="","※没填收支类别，分类报表会漏掉这一笔",IF(ISNA(MATCH($D4155,类别表,0)),"※收支类别不在【基础资料】的清单里",IF(AND($L4155="内部转账",$M4155=""),"△内部转账要在「对方账户」写上另一头",IF(AND($L4155="内部转账",$M4155=$C4155),"※对方账户跟本账户是同一个",IF(AND($L4155&lt;&gt;"内部转账",$M4155&lt;&gt;""),"△填了对方账户，但类别不是内部转账",IF($H4155&lt;0,"△这一笔之后该账户余额成负数了，核一下",""))))))))))))</f>
        <v/>
      </c>
    </row>
    <row r="4156">
      <c r="A4156" s="17">
        <f>IF($C4156="","",COUNTA($C$5:$C4156))</f>
        <v/>
      </c>
      <c r="B4156" s="20" t="n"/>
      <c r="C4156" s="18" t="n"/>
      <c r="D4156" s="18" t="n"/>
      <c r="E4156" s="26" t="n"/>
      <c r="F4156" s="19" t="n"/>
      <c r="G4156" s="19" t="n"/>
      <c r="H4156" s="27">
        <f>IF($C4156="","",ROUND(SUMIF(账户表,$C4156,账户期初)+SUMIFS($F$5:F4156,$C$5:C4156,$C4156)-SUMIFS($G$5:G4156,$C$5:C4156,$C4156),2))</f>
        <v/>
      </c>
      <c r="I4156" s="18" t="n"/>
      <c r="J4156" s="18" t="n"/>
      <c r="K4156" s="28">
        <f>IF($B4156="","",--TEXT($B4156,"yyyymm"))</f>
        <v/>
      </c>
      <c r="L4156" s="29">
        <f>IF($D4156="","",IFERROR(INDEX(类别属性,MATCH($D4156,类别表,0)),""))</f>
        <v/>
      </c>
      <c r="M4156" s="18" t="n"/>
      <c r="N4156" s="18" t="n"/>
      <c r="O4156" s="26" t="n"/>
      <c r="P4156" s="21">
        <f>IF($C4156="","",IF(ISNA(MATCH($C4156,账户表,0)),"※这个账户不在【基础资料】的账户档案里",IF($B4156="","※没填日期，这一笔不会进任何月份的报表",IF(AND($F4156&lt;&gt;"",$G4156&lt;&gt;""),"※收入和支出不能同时填",IF(AND(N($F4156)=0,N($G4156)=0),"※收入和支出都没填",IF(OR(N($F4156)&lt;0,N($G4156)&lt;0),"※金额不能填负数，方向反了就换一列填",IF($D4156="","※没填收支类别，分类报表会漏掉这一笔",IF(ISNA(MATCH($D4156,类别表,0)),"※收支类别不在【基础资料】的清单里",IF(AND($L4156="内部转账",$M4156=""),"△内部转账要在「对方账户」写上另一头",IF(AND($L4156="内部转账",$M4156=$C4156),"※对方账户跟本账户是同一个",IF(AND($L4156&lt;&gt;"内部转账",$M4156&lt;&gt;""),"△填了对方账户，但类别不是内部转账",IF($H4156&lt;0,"△这一笔之后该账户余额成负数了，核一下",""))))))))))))</f>
        <v/>
      </c>
    </row>
    <row r="4157">
      <c r="A4157" s="17">
        <f>IF($C4157="","",COUNTA($C$5:$C4157))</f>
        <v/>
      </c>
      <c r="B4157" s="20" t="n"/>
      <c r="C4157" s="18" t="n"/>
      <c r="D4157" s="18" t="n"/>
      <c r="E4157" s="26" t="n"/>
      <c r="F4157" s="19" t="n"/>
      <c r="G4157" s="19" t="n"/>
      <c r="H4157" s="27">
        <f>IF($C4157="","",ROUND(SUMIF(账户表,$C4157,账户期初)+SUMIFS($F$5:F4157,$C$5:C4157,$C4157)-SUMIFS($G$5:G4157,$C$5:C4157,$C4157),2))</f>
        <v/>
      </c>
      <c r="I4157" s="18" t="n"/>
      <c r="J4157" s="18" t="n"/>
      <c r="K4157" s="28">
        <f>IF($B4157="","",--TEXT($B4157,"yyyymm"))</f>
        <v/>
      </c>
      <c r="L4157" s="29">
        <f>IF($D4157="","",IFERROR(INDEX(类别属性,MATCH($D4157,类别表,0)),""))</f>
        <v/>
      </c>
      <c r="M4157" s="18" t="n"/>
      <c r="N4157" s="18" t="n"/>
      <c r="O4157" s="26" t="n"/>
      <c r="P4157" s="21">
        <f>IF($C4157="","",IF(ISNA(MATCH($C4157,账户表,0)),"※这个账户不在【基础资料】的账户档案里",IF($B4157="","※没填日期，这一笔不会进任何月份的报表",IF(AND($F4157&lt;&gt;"",$G4157&lt;&gt;""),"※收入和支出不能同时填",IF(AND(N($F4157)=0,N($G4157)=0),"※收入和支出都没填",IF(OR(N($F4157)&lt;0,N($G4157)&lt;0),"※金额不能填负数，方向反了就换一列填",IF($D4157="","※没填收支类别，分类报表会漏掉这一笔",IF(ISNA(MATCH($D4157,类别表,0)),"※收支类别不在【基础资料】的清单里",IF(AND($L4157="内部转账",$M4157=""),"△内部转账要在「对方账户」写上另一头",IF(AND($L4157="内部转账",$M4157=$C4157),"※对方账户跟本账户是同一个",IF(AND($L4157&lt;&gt;"内部转账",$M4157&lt;&gt;""),"△填了对方账户，但类别不是内部转账",IF($H4157&lt;0,"△这一笔之后该账户余额成负数了，核一下",""))))))))))))</f>
        <v/>
      </c>
    </row>
    <row r="4158">
      <c r="A4158" s="17">
        <f>IF($C4158="","",COUNTA($C$5:$C4158))</f>
        <v/>
      </c>
      <c r="B4158" s="20" t="n"/>
      <c r="C4158" s="18" t="n"/>
      <c r="D4158" s="18" t="n"/>
      <c r="E4158" s="26" t="n"/>
      <c r="F4158" s="19" t="n"/>
      <c r="G4158" s="19" t="n"/>
      <c r="H4158" s="27">
        <f>IF($C4158="","",ROUND(SUMIF(账户表,$C4158,账户期初)+SUMIFS($F$5:F4158,$C$5:C4158,$C4158)-SUMIFS($G$5:G4158,$C$5:C4158,$C4158),2))</f>
        <v/>
      </c>
      <c r="I4158" s="18" t="n"/>
      <c r="J4158" s="18" t="n"/>
      <c r="K4158" s="28">
        <f>IF($B4158="","",--TEXT($B4158,"yyyymm"))</f>
        <v/>
      </c>
      <c r="L4158" s="29">
        <f>IF($D4158="","",IFERROR(INDEX(类别属性,MATCH($D4158,类别表,0)),""))</f>
        <v/>
      </c>
      <c r="M4158" s="18" t="n"/>
      <c r="N4158" s="18" t="n"/>
      <c r="O4158" s="26" t="n"/>
      <c r="P4158" s="21">
        <f>IF($C4158="","",IF(ISNA(MATCH($C4158,账户表,0)),"※这个账户不在【基础资料】的账户档案里",IF($B4158="","※没填日期，这一笔不会进任何月份的报表",IF(AND($F4158&lt;&gt;"",$G4158&lt;&gt;""),"※收入和支出不能同时填",IF(AND(N($F4158)=0,N($G4158)=0),"※收入和支出都没填",IF(OR(N($F4158)&lt;0,N($G4158)&lt;0),"※金额不能填负数，方向反了就换一列填",IF($D4158="","※没填收支类别，分类报表会漏掉这一笔",IF(ISNA(MATCH($D4158,类别表,0)),"※收支类别不在【基础资料】的清单里",IF(AND($L4158="内部转账",$M4158=""),"△内部转账要在「对方账户」写上另一头",IF(AND($L4158="内部转账",$M4158=$C4158),"※对方账户跟本账户是同一个",IF(AND($L4158&lt;&gt;"内部转账",$M4158&lt;&gt;""),"△填了对方账户，但类别不是内部转账",IF($H4158&lt;0,"△这一笔之后该账户余额成负数了，核一下",""))))))))))))</f>
        <v/>
      </c>
    </row>
    <row r="4159">
      <c r="A4159" s="17">
        <f>IF($C4159="","",COUNTA($C$5:$C4159))</f>
        <v/>
      </c>
      <c r="B4159" s="20" t="n"/>
      <c r="C4159" s="18" t="n"/>
      <c r="D4159" s="18" t="n"/>
      <c r="E4159" s="26" t="n"/>
      <c r="F4159" s="19" t="n"/>
      <c r="G4159" s="19" t="n"/>
      <c r="H4159" s="27">
        <f>IF($C4159="","",ROUND(SUMIF(账户表,$C4159,账户期初)+SUMIFS($F$5:F4159,$C$5:C4159,$C4159)-SUMIFS($G$5:G4159,$C$5:C4159,$C4159),2))</f>
        <v/>
      </c>
      <c r="I4159" s="18" t="n"/>
      <c r="J4159" s="18" t="n"/>
      <c r="K4159" s="28">
        <f>IF($B4159="","",--TEXT($B4159,"yyyymm"))</f>
        <v/>
      </c>
      <c r="L4159" s="29">
        <f>IF($D4159="","",IFERROR(INDEX(类别属性,MATCH($D4159,类别表,0)),""))</f>
        <v/>
      </c>
      <c r="M4159" s="18" t="n"/>
      <c r="N4159" s="18" t="n"/>
      <c r="O4159" s="26" t="n"/>
      <c r="P4159" s="21">
        <f>IF($C4159="","",IF(ISNA(MATCH($C4159,账户表,0)),"※这个账户不在【基础资料】的账户档案里",IF($B4159="","※没填日期，这一笔不会进任何月份的报表",IF(AND($F4159&lt;&gt;"",$G4159&lt;&gt;""),"※收入和支出不能同时填",IF(AND(N($F4159)=0,N($G4159)=0),"※收入和支出都没填",IF(OR(N($F4159)&lt;0,N($G4159)&lt;0),"※金额不能填负数，方向反了就换一列填",IF($D4159="","※没填收支类别，分类报表会漏掉这一笔",IF(ISNA(MATCH($D4159,类别表,0)),"※收支类别不在【基础资料】的清单里",IF(AND($L4159="内部转账",$M4159=""),"△内部转账要在「对方账户」写上另一头",IF(AND($L4159="内部转账",$M4159=$C4159),"※对方账户跟本账户是同一个",IF(AND($L4159&lt;&gt;"内部转账",$M4159&lt;&gt;""),"△填了对方账户，但类别不是内部转账",IF($H4159&lt;0,"△这一笔之后该账户余额成负数了，核一下",""))))))))))))</f>
        <v/>
      </c>
    </row>
    <row r="4160">
      <c r="A4160" s="17">
        <f>IF($C4160="","",COUNTA($C$5:$C4160))</f>
        <v/>
      </c>
      <c r="B4160" s="20" t="n"/>
      <c r="C4160" s="18" t="n"/>
      <c r="D4160" s="18" t="n"/>
      <c r="E4160" s="26" t="n"/>
      <c r="F4160" s="19" t="n"/>
      <c r="G4160" s="19" t="n"/>
      <c r="H4160" s="27">
        <f>IF($C4160="","",ROUND(SUMIF(账户表,$C4160,账户期初)+SUMIFS($F$5:F4160,$C$5:C4160,$C4160)-SUMIFS($G$5:G4160,$C$5:C4160,$C4160),2))</f>
        <v/>
      </c>
      <c r="I4160" s="18" t="n"/>
      <c r="J4160" s="18" t="n"/>
      <c r="K4160" s="28">
        <f>IF($B4160="","",--TEXT($B4160,"yyyymm"))</f>
        <v/>
      </c>
      <c r="L4160" s="29">
        <f>IF($D4160="","",IFERROR(INDEX(类别属性,MATCH($D4160,类别表,0)),""))</f>
        <v/>
      </c>
      <c r="M4160" s="18" t="n"/>
      <c r="N4160" s="18" t="n"/>
      <c r="O4160" s="26" t="n"/>
      <c r="P4160" s="21">
        <f>IF($C4160="","",IF(ISNA(MATCH($C4160,账户表,0)),"※这个账户不在【基础资料】的账户档案里",IF($B4160="","※没填日期，这一笔不会进任何月份的报表",IF(AND($F4160&lt;&gt;"",$G4160&lt;&gt;""),"※收入和支出不能同时填",IF(AND(N($F4160)=0,N($G4160)=0),"※收入和支出都没填",IF(OR(N($F4160)&lt;0,N($G4160)&lt;0),"※金额不能填负数，方向反了就换一列填",IF($D4160="","※没填收支类别，分类报表会漏掉这一笔",IF(ISNA(MATCH($D4160,类别表,0)),"※收支类别不在【基础资料】的清单里",IF(AND($L4160="内部转账",$M4160=""),"△内部转账要在「对方账户」写上另一头",IF(AND($L4160="内部转账",$M4160=$C4160),"※对方账户跟本账户是同一个",IF(AND($L4160&lt;&gt;"内部转账",$M4160&lt;&gt;""),"△填了对方账户，但类别不是内部转账",IF($H4160&lt;0,"△这一笔之后该账户余额成负数了，核一下",""))))))))))))</f>
        <v/>
      </c>
    </row>
    <row r="4161">
      <c r="A4161" s="17">
        <f>IF($C4161="","",COUNTA($C$5:$C4161))</f>
        <v/>
      </c>
      <c r="B4161" s="20" t="n"/>
      <c r="C4161" s="18" t="n"/>
      <c r="D4161" s="18" t="n"/>
      <c r="E4161" s="26" t="n"/>
      <c r="F4161" s="19" t="n"/>
      <c r="G4161" s="19" t="n"/>
      <c r="H4161" s="27">
        <f>IF($C4161="","",ROUND(SUMIF(账户表,$C4161,账户期初)+SUMIFS($F$5:F4161,$C$5:C4161,$C4161)-SUMIFS($G$5:G4161,$C$5:C4161,$C4161),2))</f>
        <v/>
      </c>
      <c r="I4161" s="18" t="n"/>
      <c r="J4161" s="18" t="n"/>
      <c r="K4161" s="28">
        <f>IF($B4161="","",--TEXT($B4161,"yyyymm"))</f>
        <v/>
      </c>
      <c r="L4161" s="29">
        <f>IF($D4161="","",IFERROR(INDEX(类别属性,MATCH($D4161,类别表,0)),""))</f>
        <v/>
      </c>
      <c r="M4161" s="18" t="n"/>
      <c r="N4161" s="18" t="n"/>
      <c r="O4161" s="26" t="n"/>
      <c r="P4161" s="21">
        <f>IF($C4161="","",IF(ISNA(MATCH($C4161,账户表,0)),"※这个账户不在【基础资料】的账户档案里",IF($B4161="","※没填日期，这一笔不会进任何月份的报表",IF(AND($F4161&lt;&gt;"",$G4161&lt;&gt;""),"※收入和支出不能同时填",IF(AND(N($F4161)=0,N($G4161)=0),"※收入和支出都没填",IF(OR(N($F4161)&lt;0,N($G4161)&lt;0),"※金额不能填负数，方向反了就换一列填",IF($D4161="","※没填收支类别，分类报表会漏掉这一笔",IF(ISNA(MATCH($D4161,类别表,0)),"※收支类别不在【基础资料】的清单里",IF(AND($L4161="内部转账",$M4161=""),"△内部转账要在「对方账户」写上另一头",IF(AND($L4161="内部转账",$M4161=$C4161),"※对方账户跟本账户是同一个",IF(AND($L4161&lt;&gt;"内部转账",$M4161&lt;&gt;""),"△填了对方账户，但类别不是内部转账",IF($H4161&lt;0,"△这一笔之后该账户余额成负数了，核一下",""))))))))))))</f>
        <v/>
      </c>
    </row>
    <row r="4162">
      <c r="A4162" s="17">
        <f>IF($C4162="","",COUNTA($C$5:$C4162))</f>
        <v/>
      </c>
      <c r="B4162" s="20" t="n"/>
      <c r="C4162" s="18" t="n"/>
      <c r="D4162" s="18" t="n"/>
      <c r="E4162" s="26" t="n"/>
      <c r="F4162" s="19" t="n"/>
      <c r="G4162" s="19" t="n"/>
      <c r="H4162" s="27">
        <f>IF($C4162="","",ROUND(SUMIF(账户表,$C4162,账户期初)+SUMIFS($F$5:F4162,$C$5:C4162,$C4162)-SUMIFS($G$5:G4162,$C$5:C4162,$C4162),2))</f>
        <v/>
      </c>
      <c r="I4162" s="18" t="n"/>
      <c r="J4162" s="18" t="n"/>
      <c r="K4162" s="28">
        <f>IF($B4162="","",--TEXT($B4162,"yyyymm"))</f>
        <v/>
      </c>
      <c r="L4162" s="29">
        <f>IF($D4162="","",IFERROR(INDEX(类别属性,MATCH($D4162,类别表,0)),""))</f>
        <v/>
      </c>
      <c r="M4162" s="18" t="n"/>
      <c r="N4162" s="18" t="n"/>
      <c r="O4162" s="26" t="n"/>
      <c r="P4162" s="21">
        <f>IF($C4162="","",IF(ISNA(MATCH($C4162,账户表,0)),"※这个账户不在【基础资料】的账户档案里",IF($B4162="","※没填日期，这一笔不会进任何月份的报表",IF(AND($F4162&lt;&gt;"",$G4162&lt;&gt;""),"※收入和支出不能同时填",IF(AND(N($F4162)=0,N($G4162)=0),"※收入和支出都没填",IF(OR(N($F4162)&lt;0,N($G4162)&lt;0),"※金额不能填负数，方向反了就换一列填",IF($D4162="","※没填收支类别，分类报表会漏掉这一笔",IF(ISNA(MATCH($D4162,类别表,0)),"※收支类别不在【基础资料】的清单里",IF(AND($L4162="内部转账",$M4162=""),"△内部转账要在「对方账户」写上另一头",IF(AND($L4162="内部转账",$M4162=$C4162),"※对方账户跟本账户是同一个",IF(AND($L4162&lt;&gt;"内部转账",$M4162&lt;&gt;""),"△填了对方账户，但类别不是内部转账",IF($H4162&lt;0,"△这一笔之后该账户余额成负数了，核一下",""))))))))))))</f>
        <v/>
      </c>
    </row>
    <row r="4163">
      <c r="A4163" s="17">
        <f>IF($C4163="","",COUNTA($C$5:$C4163))</f>
        <v/>
      </c>
      <c r="B4163" s="20" t="n"/>
      <c r="C4163" s="18" t="n"/>
      <c r="D4163" s="18" t="n"/>
      <c r="E4163" s="26" t="n"/>
      <c r="F4163" s="19" t="n"/>
      <c r="G4163" s="19" t="n"/>
      <c r="H4163" s="27">
        <f>IF($C4163="","",ROUND(SUMIF(账户表,$C4163,账户期初)+SUMIFS($F$5:F4163,$C$5:C4163,$C4163)-SUMIFS($G$5:G4163,$C$5:C4163,$C4163),2))</f>
        <v/>
      </c>
      <c r="I4163" s="18" t="n"/>
      <c r="J4163" s="18" t="n"/>
      <c r="K4163" s="28">
        <f>IF($B4163="","",--TEXT($B4163,"yyyymm"))</f>
        <v/>
      </c>
      <c r="L4163" s="29">
        <f>IF($D4163="","",IFERROR(INDEX(类别属性,MATCH($D4163,类别表,0)),""))</f>
        <v/>
      </c>
      <c r="M4163" s="18" t="n"/>
      <c r="N4163" s="18" t="n"/>
      <c r="O4163" s="26" t="n"/>
      <c r="P4163" s="21">
        <f>IF($C4163="","",IF(ISNA(MATCH($C4163,账户表,0)),"※这个账户不在【基础资料】的账户档案里",IF($B4163="","※没填日期，这一笔不会进任何月份的报表",IF(AND($F4163&lt;&gt;"",$G4163&lt;&gt;""),"※收入和支出不能同时填",IF(AND(N($F4163)=0,N($G4163)=0),"※收入和支出都没填",IF(OR(N($F4163)&lt;0,N($G4163)&lt;0),"※金额不能填负数，方向反了就换一列填",IF($D4163="","※没填收支类别，分类报表会漏掉这一笔",IF(ISNA(MATCH($D4163,类别表,0)),"※收支类别不在【基础资料】的清单里",IF(AND($L4163="内部转账",$M4163=""),"△内部转账要在「对方账户」写上另一头",IF(AND($L4163="内部转账",$M4163=$C4163),"※对方账户跟本账户是同一个",IF(AND($L4163&lt;&gt;"内部转账",$M4163&lt;&gt;""),"△填了对方账户，但类别不是内部转账",IF($H4163&lt;0,"△这一笔之后该账户余额成负数了，核一下",""))))))))))))</f>
        <v/>
      </c>
    </row>
    <row r="4164">
      <c r="A4164" s="17">
        <f>IF($C4164="","",COUNTA($C$5:$C4164))</f>
        <v/>
      </c>
      <c r="B4164" s="20" t="n"/>
      <c r="C4164" s="18" t="n"/>
      <c r="D4164" s="18" t="n"/>
      <c r="E4164" s="26" t="n"/>
      <c r="F4164" s="19" t="n"/>
      <c r="G4164" s="19" t="n"/>
      <c r="H4164" s="27">
        <f>IF($C4164="","",ROUND(SUMIF(账户表,$C4164,账户期初)+SUMIFS($F$5:F4164,$C$5:C4164,$C4164)-SUMIFS($G$5:G4164,$C$5:C4164,$C4164),2))</f>
        <v/>
      </c>
      <c r="I4164" s="18" t="n"/>
      <c r="J4164" s="18" t="n"/>
      <c r="K4164" s="28">
        <f>IF($B4164="","",--TEXT($B4164,"yyyymm"))</f>
        <v/>
      </c>
      <c r="L4164" s="29">
        <f>IF($D4164="","",IFERROR(INDEX(类别属性,MATCH($D4164,类别表,0)),""))</f>
        <v/>
      </c>
      <c r="M4164" s="18" t="n"/>
      <c r="N4164" s="18" t="n"/>
      <c r="O4164" s="26" t="n"/>
      <c r="P4164" s="21">
        <f>IF($C4164="","",IF(ISNA(MATCH($C4164,账户表,0)),"※这个账户不在【基础资料】的账户档案里",IF($B4164="","※没填日期，这一笔不会进任何月份的报表",IF(AND($F4164&lt;&gt;"",$G4164&lt;&gt;""),"※收入和支出不能同时填",IF(AND(N($F4164)=0,N($G4164)=0),"※收入和支出都没填",IF(OR(N($F4164)&lt;0,N($G4164)&lt;0),"※金额不能填负数，方向反了就换一列填",IF($D4164="","※没填收支类别，分类报表会漏掉这一笔",IF(ISNA(MATCH($D4164,类别表,0)),"※收支类别不在【基础资料】的清单里",IF(AND($L4164="内部转账",$M4164=""),"△内部转账要在「对方账户」写上另一头",IF(AND($L4164="内部转账",$M4164=$C4164),"※对方账户跟本账户是同一个",IF(AND($L4164&lt;&gt;"内部转账",$M4164&lt;&gt;""),"△填了对方账户，但类别不是内部转账",IF($H4164&lt;0,"△这一笔之后该账户余额成负数了，核一下",""))))))))))))</f>
        <v/>
      </c>
    </row>
    <row r="4165">
      <c r="A4165" s="17">
        <f>IF($C4165="","",COUNTA($C$5:$C4165))</f>
        <v/>
      </c>
      <c r="B4165" s="20" t="n"/>
      <c r="C4165" s="18" t="n"/>
      <c r="D4165" s="18" t="n"/>
      <c r="E4165" s="26" t="n"/>
      <c r="F4165" s="19" t="n"/>
      <c r="G4165" s="19" t="n"/>
      <c r="H4165" s="27">
        <f>IF($C4165="","",ROUND(SUMIF(账户表,$C4165,账户期初)+SUMIFS($F$5:F4165,$C$5:C4165,$C4165)-SUMIFS($G$5:G4165,$C$5:C4165,$C4165),2))</f>
        <v/>
      </c>
      <c r="I4165" s="18" t="n"/>
      <c r="J4165" s="18" t="n"/>
      <c r="K4165" s="28">
        <f>IF($B4165="","",--TEXT($B4165,"yyyymm"))</f>
        <v/>
      </c>
      <c r="L4165" s="29">
        <f>IF($D4165="","",IFERROR(INDEX(类别属性,MATCH($D4165,类别表,0)),""))</f>
        <v/>
      </c>
      <c r="M4165" s="18" t="n"/>
      <c r="N4165" s="18" t="n"/>
      <c r="O4165" s="26" t="n"/>
      <c r="P4165" s="21">
        <f>IF($C4165="","",IF(ISNA(MATCH($C4165,账户表,0)),"※这个账户不在【基础资料】的账户档案里",IF($B4165="","※没填日期，这一笔不会进任何月份的报表",IF(AND($F4165&lt;&gt;"",$G4165&lt;&gt;""),"※收入和支出不能同时填",IF(AND(N($F4165)=0,N($G4165)=0),"※收入和支出都没填",IF(OR(N($F4165)&lt;0,N($G4165)&lt;0),"※金额不能填负数，方向反了就换一列填",IF($D4165="","※没填收支类别，分类报表会漏掉这一笔",IF(ISNA(MATCH($D4165,类别表,0)),"※收支类别不在【基础资料】的清单里",IF(AND($L4165="内部转账",$M4165=""),"△内部转账要在「对方账户」写上另一头",IF(AND($L4165="内部转账",$M4165=$C4165),"※对方账户跟本账户是同一个",IF(AND($L4165&lt;&gt;"内部转账",$M4165&lt;&gt;""),"△填了对方账户，但类别不是内部转账",IF($H4165&lt;0,"△这一笔之后该账户余额成负数了，核一下",""))))))))))))</f>
        <v/>
      </c>
    </row>
    <row r="4166">
      <c r="A4166" s="17">
        <f>IF($C4166="","",COUNTA($C$5:$C4166))</f>
        <v/>
      </c>
      <c r="B4166" s="20" t="n"/>
      <c r="C4166" s="18" t="n"/>
      <c r="D4166" s="18" t="n"/>
      <c r="E4166" s="26" t="n"/>
      <c r="F4166" s="19" t="n"/>
      <c r="G4166" s="19" t="n"/>
      <c r="H4166" s="27">
        <f>IF($C4166="","",ROUND(SUMIF(账户表,$C4166,账户期初)+SUMIFS($F$5:F4166,$C$5:C4166,$C4166)-SUMIFS($G$5:G4166,$C$5:C4166,$C4166),2))</f>
        <v/>
      </c>
      <c r="I4166" s="18" t="n"/>
      <c r="J4166" s="18" t="n"/>
      <c r="K4166" s="28">
        <f>IF($B4166="","",--TEXT($B4166,"yyyymm"))</f>
        <v/>
      </c>
      <c r="L4166" s="29">
        <f>IF($D4166="","",IFERROR(INDEX(类别属性,MATCH($D4166,类别表,0)),""))</f>
        <v/>
      </c>
      <c r="M4166" s="18" t="n"/>
      <c r="N4166" s="18" t="n"/>
      <c r="O4166" s="26" t="n"/>
      <c r="P4166" s="21">
        <f>IF($C4166="","",IF(ISNA(MATCH($C4166,账户表,0)),"※这个账户不在【基础资料】的账户档案里",IF($B4166="","※没填日期，这一笔不会进任何月份的报表",IF(AND($F4166&lt;&gt;"",$G4166&lt;&gt;""),"※收入和支出不能同时填",IF(AND(N($F4166)=0,N($G4166)=0),"※收入和支出都没填",IF(OR(N($F4166)&lt;0,N($G4166)&lt;0),"※金额不能填负数，方向反了就换一列填",IF($D4166="","※没填收支类别，分类报表会漏掉这一笔",IF(ISNA(MATCH($D4166,类别表,0)),"※收支类别不在【基础资料】的清单里",IF(AND($L4166="内部转账",$M4166=""),"△内部转账要在「对方账户」写上另一头",IF(AND($L4166="内部转账",$M4166=$C4166),"※对方账户跟本账户是同一个",IF(AND($L4166&lt;&gt;"内部转账",$M4166&lt;&gt;""),"△填了对方账户，但类别不是内部转账",IF($H4166&lt;0,"△这一笔之后该账户余额成负数了，核一下",""))))))))))))</f>
        <v/>
      </c>
    </row>
    <row r="4167">
      <c r="A4167" s="17">
        <f>IF($C4167="","",COUNTA($C$5:$C4167))</f>
        <v/>
      </c>
      <c r="B4167" s="20" t="n"/>
      <c r="C4167" s="18" t="n"/>
      <c r="D4167" s="18" t="n"/>
      <c r="E4167" s="26" t="n"/>
      <c r="F4167" s="19" t="n"/>
      <c r="G4167" s="19" t="n"/>
      <c r="H4167" s="27">
        <f>IF($C4167="","",ROUND(SUMIF(账户表,$C4167,账户期初)+SUMIFS($F$5:F4167,$C$5:C4167,$C4167)-SUMIFS($G$5:G4167,$C$5:C4167,$C4167),2))</f>
        <v/>
      </c>
      <c r="I4167" s="18" t="n"/>
      <c r="J4167" s="18" t="n"/>
      <c r="K4167" s="28">
        <f>IF($B4167="","",--TEXT($B4167,"yyyymm"))</f>
        <v/>
      </c>
      <c r="L4167" s="29">
        <f>IF($D4167="","",IFERROR(INDEX(类别属性,MATCH($D4167,类别表,0)),""))</f>
        <v/>
      </c>
      <c r="M4167" s="18" t="n"/>
      <c r="N4167" s="18" t="n"/>
      <c r="O4167" s="26" t="n"/>
      <c r="P4167" s="21">
        <f>IF($C4167="","",IF(ISNA(MATCH($C4167,账户表,0)),"※这个账户不在【基础资料】的账户档案里",IF($B4167="","※没填日期，这一笔不会进任何月份的报表",IF(AND($F4167&lt;&gt;"",$G4167&lt;&gt;""),"※收入和支出不能同时填",IF(AND(N($F4167)=0,N($G4167)=0),"※收入和支出都没填",IF(OR(N($F4167)&lt;0,N($G4167)&lt;0),"※金额不能填负数，方向反了就换一列填",IF($D4167="","※没填收支类别，分类报表会漏掉这一笔",IF(ISNA(MATCH($D4167,类别表,0)),"※收支类别不在【基础资料】的清单里",IF(AND($L4167="内部转账",$M4167=""),"△内部转账要在「对方账户」写上另一头",IF(AND($L4167="内部转账",$M4167=$C4167),"※对方账户跟本账户是同一个",IF(AND($L4167&lt;&gt;"内部转账",$M4167&lt;&gt;""),"△填了对方账户，但类别不是内部转账",IF($H4167&lt;0,"△这一笔之后该账户余额成负数了，核一下",""))))))))))))</f>
        <v/>
      </c>
    </row>
    <row r="4168">
      <c r="A4168" s="17">
        <f>IF($C4168="","",COUNTA($C$5:$C4168))</f>
        <v/>
      </c>
      <c r="B4168" s="20" t="n"/>
      <c r="C4168" s="18" t="n"/>
      <c r="D4168" s="18" t="n"/>
      <c r="E4168" s="26" t="n"/>
      <c r="F4168" s="19" t="n"/>
      <c r="G4168" s="19" t="n"/>
      <c r="H4168" s="27">
        <f>IF($C4168="","",ROUND(SUMIF(账户表,$C4168,账户期初)+SUMIFS($F$5:F4168,$C$5:C4168,$C4168)-SUMIFS($G$5:G4168,$C$5:C4168,$C4168),2))</f>
        <v/>
      </c>
      <c r="I4168" s="18" t="n"/>
      <c r="J4168" s="18" t="n"/>
      <c r="K4168" s="28">
        <f>IF($B4168="","",--TEXT($B4168,"yyyymm"))</f>
        <v/>
      </c>
      <c r="L4168" s="29">
        <f>IF($D4168="","",IFERROR(INDEX(类别属性,MATCH($D4168,类别表,0)),""))</f>
        <v/>
      </c>
      <c r="M4168" s="18" t="n"/>
      <c r="N4168" s="18" t="n"/>
      <c r="O4168" s="26" t="n"/>
      <c r="P4168" s="21">
        <f>IF($C4168="","",IF(ISNA(MATCH($C4168,账户表,0)),"※这个账户不在【基础资料】的账户档案里",IF($B4168="","※没填日期，这一笔不会进任何月份的报表",IF(AND($F4168&lt;&gt;"",$G4168&lt;&gt;""),"※收入和支出不能同时填",IF(AND(N($F4168)=0,N($G4168)=0),"※收入和支出都没填",IF(OR(N($F4168)&lt;0,N($G4168)&lt;0),"※金额不能填负数，方向反了就换一列填",IF($D4168="","※没填收支类别，分类报表会漏掉这一笔",IF(ISNA(MATCH($D4168,类别表,0)),"※收支类别不在【基础资料】的清单里",IF(AND($L4168="内部转账",$M4168=""),"△内部转账要在「对方账户」写上另一头",IF(AND($L4168="内部转账",$M4168=$C4168),"※对方账户跟本账户是同一个",IF(AND($L4168&lt;&gt;"内部转账",$M4168&lt;&gt;""),"△填了对方账户，但类别不是内部转账",IF($H4168&lt;0,"△这一笔之后该账户余额成负数了，核一下",""))))))))))))</f>
        <v/>
      </c>
    </row>
    <row r="4169">
      <c r="A4169" s="17">
        <f>IF($C4169="","",COUNTA($C$5:$C4169))</f>
        <v/>
      </c>
      <c r="B4169" s="20" t="n"/>
      <c r="C4169" s="18" t="n"/>
      <c r="D4169" s="18" t="n"/>
      <c r="E4169" s="26" t="n"/>
      <c r="F4169" s="19" t="n"/>
      <c r="G4169" s="19" t="n"/>
      <c r="H4169" s="27">
        <f>IF($C4169="","",ROUND(SUMIF(账户表,$C4169,账户期初)+SUMIFS($F$5:F4169,$C$5:C4169,$C4169)-SUMIFS($G$5:G4169,$C$5:C4169,$C4169),2))</f>
        <v/>
      </c>
      <c r="I4169" s="18" t="n"/>
      <c r="J4169" s="18" t="n"/>
      <c r="K4169" s="28">
        <f>IF($B4169="","",--TEXT($B4169,"yyyymm"))</f>
        <v/>
      </c>
      <c r="L4169" s="29">
        <f>IF($D4169="","",IFERROR(INDEX(类别属性,MATCH($D4169,类别表,0)),""))</f>
        <v/>
      </c>
      <c r="M4169" s="18" t="n"/>
      <c r="N4169" s="18" t="n"/>
      <c r="O4169" s="26" t="n"/>
      <c r="P4169" s="21">
        <f>IF($C4169="","",IF(ISNA(MATCH($C4169,账户表,0)),"※这个账户不在【基础资料】的账户档案里",IF($B4169="","※没填日期，这一笔不会进任何月份的报表",IF(AND($F4169&lt;&gt;"",$G4169&lt;&gt;""),"※收入和支出不能同时填",IF(AND(N($F4169)=0,N($G4169)=0),"※收入和支出都没填",IF(OR(N($F4169)&lt;0,N($G4169)&lt;0),"※金额不能填负数，方向反了就换一列填",IF($D4169="","※没填收支类别，分类报表会漏掉这一笔",IF(ISNA(MATCH($D4169,类别表,0)),"※收支类别不在【基础资料】的清单里",IF(AND($L4169="内部转账",$M4169=""),"△内部转账要在「对方账户」写上另一头",IF(AND($L4169="内部转账",$M4169=$C4169),"※对方账户跟本账户是同一个",IF(AND($L4169&lt;&gt;"内部转账",$M4169&lt;&gt;""),"△填了对方账户，但类别不是内部转账",IF($H4169&lt;0,"△这一笔之后该账户余额成负数了，核一下",""))))))))))))</f>
        <v/>
      </c>
    </row>
    <row r="4170">
      <c r="A4170" s="17">
        <f>IF($C4170="","",COUNTA($C$5:$C4170))</f>
        <v/>
      </c>
      <c r="B4170" s="20" t="n"/>
      <c r="C4170" s="18" t="n"/>
      <c r="D4170" s="18" t="n"/>
      <c r="E4170" s="26" t="n"/>
      <c r="F4170" s="19" t="n"/>
      <c r="G4170" s="19" t="n"/>
      <c r="H4170" s="27">
        <f>IF($C4170="","",ROUND(SUMIF(账户表,$C4170,账户期初)+SUMIFS($F$5:F4170,$C$5:C4170,$C4170)-SUMIFS($G$5:G4170,$C$5:C4170,$C4170),2))</f>
        <v/>
      </c>
      <c r="I4170" s="18" t="n"/>
      <c r="J4170" s="18" t="n"/>
      <c r="K4170" s="28">
        <f>IF($B4170="","",--TEXT($B4170,"yyyymm"))</f>
        <v/>
      </c>
      <c r="L4170" s="29">
        <f>IF($D4170="","",IFERROR(INDEX(类别属性,MATCH($D4170,类别表,0)),""))</f>
        <v/>
      </c>
      <c r="M4170" s="18" t="n"/>
      <c r="N4170" s="18" t="n"/>
      <c r="O4170" s="26" t="n"/>
      <c r="P4170" s="21">
        <f>IF($C4170="","",IF(ISNA(MATCH($C4170,账户表,0)),"※这个账户不在【基础资料】的账户档案里",IF($B4170="","※没填日期，这一笔不会进任何月份的报表",IF(AND($F4170&lt;&gt;"",$G4170&lt;&gt;""),"※收入和支出不能同时填",IF(AND(N($F4170)=0,N($G4170)=0),"※收入和支出都没填",IF(OR(N($F4170)&lt;0,N($G4170)&lt;0),"※金额不能填负数，方向反了就换一列填",IF($D4170="","※没填收支类别，分类报表会漏掉这一笔",IF(ISNA(MATCH($D4170,类别表,0)),"※收支类别不在【基础资料】的清单里",IF(AND($L4170="内部转账",$M4170=""),"△内部转账要在「对方账户」写上另一头",IF(AND($L4170="内部转账",$M4170=$C4170),"※对方账户跟本账户是同一个",IF(AND($L4170&lt;&gt;"内部转账",$M4170&lt;&gt;""),"△填了对方账户，但类别不是内部转账",IF($H4170&lt;0,"△这一笔之后该账户余额成负数了，核一下",""))))))))))))</f>
        <v/>
      </c>
    </row>
    <row r="4171">
      <c r="A4171" s="17">
        <f>IF($C4171="","",COUNTA($C$5:$C4171))</f>
        <v/>
      </c>
      <c r="B4171" s="20" t="n"/>
      <c r="C4171" s="18" t="n"/>
      <c r="D4171" s="18" t="n"/>
      <c r="E4171" s="26" t="n"/>
      <c r="F4171" s="19" t="n"/>
      <c r="G4171" s="19" t="n"/>
      <c r="H4171" s="27">
        <f>IF($C4171="","",ROUND(SUMIF(账户表,$C4171,账户期初)+SUMIFS($F$5:F4171,$C$5:C4171,$C4171)-SUMIFS($G$5:G4171,$C$5:C4171,$C4171),2))</f>
        <v/>
      </c>
      <c r="I4171" s="18" t="n"/>
      <c r="J4171" s="18" t="n"/>
      <c r="K4171" s="28">
        <f>IF($B4171="","",--TEXT($B4171,"yyyymm"))</f>
        <v/>
      </c>
      <c r="L4171" s="29">
        <f>IF($D4171="","",IFERROR(INDEX(类别属性,MATCH($D4171,类别表,0)),""))</f>
        <v/>
      </c>
      <c r="M4171" s="18" t="n"/>
      <c r="N4171" s="18" t="n"/>
      <c r="O4171" s="26" t="n"/>
      <c r="P4171" s="21">
        <f>IF($C4171="","",IF(ISNA(MATCH($C4171,账户表,0)),"※这个账户不在【基础资料】的账户档案里",IF($B4171="","※没填日期，这一笔不会进任何月份的报表",IF(AND($F4171&lt;&gt;"",$G4171&lt;&gt;""),"※收入和支出不能同时填",IF(AND(N($F4171)=0,N($G4171)=0),"※收入和支出都没填",IF(OR(N($F4171)&lt;0,N($G4171)&lt;0),"※金额不能填负数，方向反了就换一列填",IF($D4171="","※没填收支类别，分类报表会漏掉这一笔",IF(ISNA(MATCH($D4171,类别表,0)),"※收支类别不在【基础资料】的清单里",IF(AND($L4171="内部转账",$M4171=""),"△内部转账要在「对方账户」写上另一头",IF(AND($L4171="内部转账",$M4171=$C4171),"※对方账户跟本账户是同一个",IF(AND($L4171&lt;&gt;"内部转账",$M4171&lt;&gt;""),"△填了对方账户，但类别不是内部转账",IF($H4171&lt;0,"△这一笔之后该账户余额成负数了，核一下",""))))))))))))</f>
        <v/>
      </c>
    </row>
    <row r="4172">
      <c r="A4172" s="17">
        <f>IF($C4172="","",COUNTA($C$5:$C4172))</f>
        <v/>
      </c>
      <c r="B4172" s="20" t="n"/>
      <c r="C4172" s="18" t="n"/>
      <c r="D4172" s="18" t="n"/>
      <c r="E4172" s="26" t="n"/>
      <c r="F4172" s="19" t="n"/>
      <c r="G4172" s="19" t="n"/>
      <c r="H4172" s="27">
        <f>IF($C4172="","",ROUND(SUMIF(账户表,$C4172,账户期初)+SUMIFS($F$5:F4172,$C$5:C4172,$C4172)-SUMIFS($G$5:G4172,$C$5:C4172,$C4172),2))</f>
        <v/>
      </c>
      <c r="I4172" s="18" t="n"/>
      <c r="J4172" s="18" t="n"/>
      <c r="K4172" s="28">
        <f>IF($B4172="","",--TEXT($B4172,"yyyymm"))</f>
        <v/>
      </c>
      <c r="L4172" s="29">
        <f>IF($D4172="","",IFERROR(INDEX(类别属性,MATCH($D4172,类别表,0)),""))</f>
        <v/>
      </c>
      <c r="M4172" s="18" t="n"/>
      <c r="N4172" s="18" t="n"/>
      <c r="O4172" s="26" t="n"/>
      <c r="P4172" s="21">
        <f>IF($C4172="","",IF(ISNA(MATCH($C4172,账户表,0)),"※这个账户不在【基础资料】的账户档案里",IF($B4172="","※没填日期，这一笔不会进任何月份的报表",IF(AND($F4172&lt;&gt;"",$G4172&lt;&gt;""),"※收入和支出不能同时填",IF(AND(N($F4172)=0,N($G4172)=0),"※收入和支出都没填",IF(OR(N($F4172)&lt;0,N($G4172)&lt;0),"※金额不能填负数，方向反了就换一列填",IF($D4172="","※没填收支类别，分类报表会漏掉这一笔",IF(ISNA(MATCH($D4172,类别表,0)),"※收支类别不在【基础资料】的清单里",IF(AND($L4172="内部转账",$M4172=""),"△内部转账要在「对方账户」写上另一头",IF(AND($L4172="内部转账",$M4172=$C4172),"※对方账户跟本账户是同一个",IF(AND($L4172&lt;&gt;"内部转账",$M4172&lt;&gt;""),"△填了对方账户，但类别不是内部转账",IF($H4172&lt;0,"△这一笔之后该账户余额成负数了，核一下",""))))))))))))</f>
        <v/>
      </c>
    </row>
    <row r="4173">
      <c r="A4173" s="17">
        <f>IF($C4173="","",COUNTA($C$5:$C4173))</f>
        <v/>
      </c>
      <c r="B4173" s="20" t="n"/>
      <c r="C4173" s="18" t="n"/>
      <c r="D4173" s="18" t="n"/>
      <c r="E4173" s="26" t="n"/>
      <c r="F4173" s="19" t="n"/>
      <c r="G4173" s="19" t="n"/>
      <c r="H4173" s="27">
        <f>IF($C4173="","",ROUND(SUMIF(账户表,$C4173,账户期初)+SUMIFS($F$5:F4173,$C$5:C4173,$C4173)-SUMIFS($G$5:G4173,$C$5:C4173,$C4173),2))</f>
        <v/>
      </c>
      <c r="I4173" s="18" t="n"/>
      <c r="J4173" s="18" t="n"/>
      <c r="K4173" s="28">
        <f>IF($B4173="","",--TEXT($B4173,"yyyymm"))</f>
        <v/>
      </c>
      <c r="L4173" s="29">
        <f>IF($D4173="","",IFERROR(INDEX(类别属性,MATCH($D4173,类别表,0)),""))</f>
        <v/>
      </c>
      <c r="M4173" s="18" t="n"/>
      <c r="N4173" s="18" t="n"/>
      <c r="O4173" s="26" t="n"/>
      <c r="P4173" s="21">
        <f>IF($C4173="","",IF(ISNA(MATCH($C4173,账户表,0)),"※这个账户不在【基础资料】的账户档案里",IF($B4173="","※没填日期，这一笔不会进任何月份的报表",IF(AND($F4173&lt;&gt;"",$G4173&lt;&gt;""),"※收入和支出不能同时填",IF(AND(N($F4173)=0,N($G4173)=0),"※收入和支出都没填",IF(OR(N($F4173)&lt;0,N($G4173)&lt;0),"※金额不能填负数，方向反了就换一列填",IF($D4173="","※没填收支类别，分类报表会漏掉这一笔",IF(ISNA(MATCH($D4173,类别表,0)),"※收支类别不在【基础资料】的清单里",IF(AND($L4173="内部转账",$M4173=""),"△内部转账要在「对方账户」写上另一头",IF(AND($L4173="内部转账",$M4173=$C4173),"※对方账户跟本账户是同一个",IF(AND($L4173&lt;&gt;"内部转账",$M4173&lt;&gt;""),"△填了对方账户，但类别不是内部转账",IF($H4173&lt;0,"△这一笔之后该账户余额成负数了，核一下",""))))))))))))</f>
        <v/>
      </c>
    </row>
    <row r="4174">
      <c r="A4174" s="17">
        <f>IF($C4174="","",COUNTA($C$5:$C4174))</f>
        <v/>
      </c>
      <c r="B4174" s="20" t="n"/>
      <c r="C4174" s="18" t="n"/>
      <c r="D4174" s="18" t="n"/>
      <c r="E4174" s="26" t="n"/>
      <c r="F4174" s="19" t="n"/>
      <c r="G4174" s="19" t="n"/>
      <c r="H4174" s="27">
        <f>IF($C4174="","",ROUND(SUMIF(账户表,$C4174,账户期初)+SUMIFS($F$5:F4174,$C$5:C4174,$C4174)-SUMIFS($G$5:G4174,$C$5:C4174,$C4174),2))</f>
        <v/>
      </c>
      <c r="I4174" s="18" t="n"/>
      <c r="J4174" s="18" t="n"/>
      <c r="K4174" s="28">
        <f>IF($B4174="","",--TEXT($B4174,"yyyymm"))</f>
        <v/>
      </c>
      <c r="L4174" s="29">
        <f>IF($D4174="","",IFERROR(INDEX(类别属性,MATCH($D4174,类别表,0)),""))</f>
        <v/>
      </c>
      <c r="M4174" s="18" t="n"/>
      <c r="N4174" s="18" t="n"/>
      <c r="O4174" s="26" t="n"/>
      <c r="P4174" s="21">
        <f>IF($C4174="","",IF(ISNA(MATCH($C4174,账户表,0)),"※这个账户不在【基础资料】的账户档案里",IF($B4174="","※没填日期，这一笔不会进任何月份的报表",IF(AND($F4174&lt;&gt;"",$G4174&lt;&gt;""),"※收入和支出不能同时填",IF(AND(N($F4174)=0,N($G4174)=0),"※收入和支出都没填",IF(OR(N($F4174)&lt;0,N($G4174)&lt;0),"※金额不能填负数，方向反了就换一列填",IF($D4174="","※没填收支类别，分类报表会漏掉这一笔",IF(ISNA(MATCH($D4174,类别表,0)),"※收支类别不在【基础资料】的清单里",IF(AND($L4174="内部转账",$M4174=""),"△内部转账要在「对方账户」写上另一头",IF(AND($L4174="内部转账",$M4174=$C4174),"※对方账户跟本账户是同一个",IF(AND($L4174&lt;&gt;"内部转账",$M4174&lt;&gt;""),"△填了对方账户，但类别不是内部转账",IF($H4174&lt;0,"△这一笔之后该账户余额成负数了，核一下",""))))))))))))</f>
        <v/>
      </c>
    </row>
    <row r="4175">
      <c r="A4175" s="17">
        <f>IF($C4175="","",COUNTA($C$5:$C4175))</f>
        <v/>
      </c>
      <c r="B4175" s="20" t="n"/>
      <c r="C4175" s="18" t="n"/>
      <c r="D4175" s="18" t="n"/>
      <c r="E4175" s="26" t="n"/>
      <c r="F4175" s="19" t="n"/>
      <c r="G4175" s="19" t="n"/>
      <c r="H4175" s="27">
        <f>IF($C4175="","",ROUND(SUMIF(账户表,$C4175,账户期初)+SUMIFS($F$5:F4175,$C$5:C4175,$C4175)-SUMIFS($G$5:G4175,$C$5:C4175,$C4175),2))</f>
        <v/>
      </c>
      <c r="I4175" s="18" t="n"/>
      <c r="J4175" s="18" t="n"/>
      <c r="K4175" s="28">
        <f>IF($B4175="","",--TEXT($B4175,"yyyymm"))</f>
        <v/>
      </c>
      <c r="L4175" s="29">
        <f>IF($D4175="","",IFERROR(INDEX(类别属性,MATCH($D4175,类别表,0)),""))</f>
        <v/>
      </c>
      <c r="M4175" s="18" t="n"/>
      <c r="N4175" s="18" t="n"/>
      <c r="O4175" s="26" t="n"/>
      <c r="P4175" s="21">
        <f>IF($C4175="","",IF(ISNA(MATCH($C4175,账户表,0)),"※这个账户不在【基础资料】的账户档案里",IF($B4175="","※没填日期，这一笔不会进任何月份的报表",IF(AND($F4175&lt;&gt;"",$G4175&lt;&gt;""),"※收入和支出不能同时填",IF(AND(N($F4175)=0,N($G4175)=0),"※收入和支出都没填",IF(OR(N($F4175)&lt;0,N($G4175)&lt;0),"※金额不能填负数，方向反了就换一列填",IF($D4175="","※没填收支类别，分类报表会漏掉这一笔",IF(ISNA(MATCH($D4175,类别表,0)),"※收支类别不在【基础资料】的清单里",IF(AND($L4175="内部转账",$M4175=""),"△内部转账要在「对方账户」写上另一头",IF(AND($L4175="内部转账",$M4175=$C4175),"※对方账户跟本账户是同一个",IF(AND($L4175&lt;&gt;"内部转账",$M4175&lt;&gt;""),"△填了对方账户，但类别不是内部转账",IF($H4175&lt;0,"△这一笔之后该账户余额成负数了，核一下",""))))))))))))</f>
        <v/>
      </c>
    </row>
    <row r="4176">
      <c r="A4176" s="17">
        <f>IF($C4176="","",COUNTA($C$5:$C4176))</f>
        <v/>
      </c>
      <c r="B4176" s="20" t="n"/>
      <c r="C4176" s="18" t="n"/>
      <c r="D4176" s="18" t="n"/>
      <c r="E4176" s="26" t="n"/>
      <c r="F4176" s="19" t="n"/>
      <c r="G4176" s="19" t="n"/>
      <c r="H4176" s="27">
        <f>IF($C4176="","",ROUND(SUMIF(账户表,$C4176,账户期初)+SUMIFS($F$5:F4176,$C$5:C4176,$C4176)-SUMIFS($G$5:G4176,$C$5:C4176,$C4176),2))</f>
        <v/>
      </c>
      <c r="I4176" s="18" t="n"/>
      <c r="J4176" s="18" t="n"/>
      <c r="K4176" s="28">
        <f>IF($B4176="","",--TEXT($B4176,"yyyymm"))</f>
        <v/>
      </c>
      <c r="L4176" s="29">
        <f>IF($D4176="","",IFERROR(INDEX(类别属性,MATCH($D4176,类别表,0)),""))</f>
        <v/>
      </c>
      <c r="M4176" s="18" t="n"/>
      <c r="N4176" s="18" t="n"/>
      <c r="O4176" s="26" t="n"/>
      <c r="P4176" s="21">
        <f>IF($C4176="","",IF(ISNA(MATCH($C4176,账户表,0)),"※这个账户不在【基础资料】的账户档案里",IF($B4176="","※没填日期，这一笔不会进任何月份的报表",IF(AND($F4176&lt;&gt;"",$G4176&lt;&gt;""),"※收入和支出不能同时填",IF(AND(N($F4176)=0,N($G4176)=0),"※收入和支出都没填",IF(OR(N($F4176)&lt;0,N($G4176)&lt;0),"※金额不能填负数，方向反了就换一列填",IF($D4176="","※没填收支类别，分类报表会漏掉这一笔",IF(ISNA(MATCH($D4176,类别表,0)),"※收支类别不在【基础资料】的清单里",IF(AND($L4176="内部转账",$M4176=""),"△内部转账要在「对方账户」写上另一头",IF(AND($L4176="内部转账",$M4176=$C4176),"※对方账户跟本账户是同一个",IF(AND($L4176&lt;&gt;"内部转账",$M4176&lt;&gt;""),"△填了对方账户，但类别不是内部转账",IF($H4176&lt;0,"△这一笔之后该账户余额成负数了，核一下",""))))))))))))</f>
        <v/>
      </c>
    </row>
    <row r="4177">
      <c r="A4177" s="17">
        <f>IF($C4177="","",COUNTA($C$5:$C4177))</f>
        <v/>
      </c>
      <c r="B4177" s="20" t="n"/>
      <c r="C4177" s="18" t="n"/>
      <c r="D4177" s="18" t="n"/>
      <c r="E4177" s="26" t="n"/>
      <c r="F4177" s="19" t="n"/>
      <c r="G4177" s="19" t="n"/>
      <c r="H4177" s="27">
        <f>IF($C4177="","",ROUND(SUMIF(账户表,$C4177,账户期初)+SUMIFS($F$5:F4177,$C$5:C4177,$C4177)-SUMIFS($G$5:G4177,$C$5:C4177,$C4177),2))</f>
        <v/>
      </c>
      <c r="I4177" s="18" t="n"/>
      <c r="J4177" s="18" t="n"/>
      <c r="K4177" s="28">
        <f>IF($B4177="","",--TEXT($B4177,"yyyymm"))</f>
        <v/>
      </c>
      <c r="L4177" s="29">
        <f>IF($D4177="","",IFERROR(INDEX(类别属性,MATCH($D4177,类别表,0)),""))</f>
        <v/>
      </c>
      <c r="M4177" s="18" t="n"/>
      <c r="N4177" s="18" t="n"/>
      <c r="O4177" s="26" t="n"/>
      <c r="P4177" s="21">
        <f>IF($C4177="","",IF(ISNA(MATCH($C4177,账户表,0)),"※这个账户不在【基础资料】的账户档案里",IF($B4177="","※没填日期，这一笔不会进任何月份的报表",IF(AND($F4177&lt;&gt;"",$G4177&lt;&gt;""),"※收入和支出不能同时填",IF(AND(N($F4177)=0,N($G4177)=0),"※收入和支出都没填",IF(OR(N($F4177)&lt;0,N($G4177)&lt;0),"※金额不能填负数，方向反了就换一列填",IF($D4177="","※没填收支类别，分类报表会漏掉这一笔",IF(ISNA(MATCH($D4177,类别表,0)),"※收支类别不在【基础资料】的清单里",IF(AND($L4177="内部转账",$M4177=""),"△内部转账要在「对方账户」写上另一头",IF(AND($L4177="内部转账",$M4177=$C4177),"※对方账户跟本账户是同一个",IF(AND($L4177&lt;&gt;"内部转账",$M4177&lt;&gt;""),"△填了对方账户，但类别不是内部转账",IF($H4177&lt;0,"△这一笔之后该账户余额成负数了，核一下",""))))))))))))</f>
        <v/>
      </c>
    </row>
    <row r="4178">
      <c r="A4178" s="17">
        <f>IF($C4178="","",COUNTA($C$5:$C4178))</f>
        <v/>
      </c>
      <c r="B4178" s="20" t="n"/>
      <c r="C4178" s="18" t="n"/>
      <c r="D4178" s="18" t="n"/>
      <c r="E4178" s="26" t="n"/>
      <c r="F4178" s="19" t="n"/>
      <c r="G4178" s="19" t="n"/>
      <c r="H4178" s="27">
        <f>IF($C4178="","",ROUND(SUMIF(账户表,$C4178,账户期初)+SUMIFS($F$5:F4178,$C$5:C4178,$C4178)-SUMIFS($G$5:G4178,$C$5:C4178,$C4178),2))</f>
        <v/>
      </c>
      <c r="I4178" s="18" t="n"/>
      <c r="J4178" s="18" t="n"/>
      <c r="K4178" s="28">
        <f>IF($B4178="","",--TEXT($B4178,"yyyymm"))</f>
        <v/>
      </c>
      <c r="L4178" s="29">
        <f>IF($D4178="","",IFERROR(INDEX(类别属性,MATCH($D4178,类别表,0)),""))</f>
        <v/>
      </c>
      <c r="M4178" s="18" t="n"/>
      <c r="N4178" s="18" t="n"/>
      <c r="O4178" s="26" t="n"/>
      <c r="P4178" s="21">
        <f>IF($C4178="","",IF(ISNA(MATCH($C4178,账户表,0)),"※这个账户不在【基础资料】的账户档案里",IF($B4178="","※没填日期，这一笔不会进任何月份的报表",IF(AND($F4178&lt;&gt;"",$G4178&lt;&gt;""),"※收入和支出不能同时填",IF(AND(N($F4178)=0,N($G4178)=0),"※收入和支出都没填",IF(OR(N($F4178)&lt;0,N($G4178)&lt;0),"※金额不能填负数，方向反了就换一列填",IF($D4178="","※没填收支类别，分类报表会漏掉这一笔",IF(ISNA(MATCH($D4178,类别表,0)),"※收支类别不在【基础资料】的清单里",IF(AND($L4178="内部转账",$M4178=""),"△内部转账要在「对方账户」写上另一头",IF(AND($L4178="内部转账",$M4178=$C4178),"※对方账户跟本账户是同一个",IF(AND($L4178&lt;&gt;"内部转账",$M4178&lt;&gt;""),"△填了对方账户，但类别不是内部转账",IF($H4178&lt;0,"△这一笔之后该账户余额成负数了，核一下",""))))))))))))</f>
        <v/>
      </c>
    </row>
    <row r="4179">
      <c r="A4179" s="17">
        <f>IF($C4179="","",COUNTA($C$5:$C4179))</f>
        <v/>
      </c>
      <c r="B4179" s="20" t="n"/>
      <c r="C4179" s="18" t="n"/>
      <c r="D4179" s="18" t="n"/>
      <c r="E4179" s="26" t="n"/>
      <c r="F4179" s="19" t="n"/>
      <c r="G4179" s="19" t="n"/>
      <c r="H4179" s="27">
        <f>IF($C4179="","",ROUND(SUMIF(账户表,$C4179,账户期初)+SUMIFS($F$5:F4179,$C$5:C4179,$C4179)-SUMIFS($G$5:G4179,$C$5:C4179,$C4179),2))</f>
        <v/>
      </c>
      <c r="I4179" s="18" t="n"/>
      <c r="J4179" s="18" t="n"/>
      <c r="K4179" s="28">
        <f>IF($B4179="","",--TEXT($B4179,"yyyymm"))</f>
        <v/>
      </c>
      <c r="L4179" s="29">
        <f>IF($D4179="","",IFERROR(INDEX(类别属性,MATCH($D4179,类别表,0)),""))</f>
        <v/>
      </c>
      <c r="M4179" s="18" t="n"/>
      <c r="N4179" s="18" t="n"/>
      <c r="O4179" s="26" t="n"/>
      <c r="P4179" s="21">
        <f>IF($C4179="","",IF(ISNA(MATCH($C4179,账户表,0)),"※这个账户不在【基础资料】的账户档案里",IF($B4179="","※没填日期，这一笔不会进任何月份的报表",IF(AND($F4179&lt;&gt;"",$G4179&lt;&gt;""),"※收入和支出不能同时填",IF(AND(N($F4179)=0,N($G4179)=0),"※收入和支出都没填",IF(OR(N($F4179)&lt;0,N($G4179)&lt;0),"※金额不能填负数，方向反了就换一列填",IF($D4179="","※没填收支类别，分类报表会漏掉这一笔",IF(ISNA(MATCH($D4179,类别表,0)),"※收支类别不在【基础资料】的清单里",IF(AND($L4179="内部转账",$M4179=""),"△内部转账要在「对方账户」写上另一头",IF(AND($L4179="内部转账",$M4179=$C4179),"※对方账户跟本账户是同一个",IF(AND($L4179&lt;&gt;"内部转账",$M4179&lt;&gt;""),"△填了对方账户，但类别不是内部转账",IF($H4179&lt;0,"△这一笔之后该账户余额成负数了，核一下",""))))))))))))</f>
        <v/>
      </c>
    </row>
    <row r="4180">
      <c r="A4180" s="17">
        <f>IF($C4180="","",COUNTA($C$5:$C4180))</f>
        <v/>
      </c>
      <c r="B4180" s="20" t="n"/>
      <c r="C4180" s="18" t="n"/>
      <c r="D4180" s="18" t="n"/>
      <c r="E4180" s="26" t="n"/>
      <c r="F4180" s="19" t="n"/>
      <c r="G4180" s="19" t="n"/>
      <c r="H4180" s="27">
        <f>IF($C4180="","",ROUND(SUMIF(账户表,$C4180,账户期初)+SUMIFS($F$5:F4180,$C$5:C4180,$C4180)-SUMIFS($G$5:G4180,$C$5:C4180,$C4180),2))</f>
        <v/>
      </c>
      <c r="I4180" s="18" t="n"/>
      <c r="J4180" s="18" t="n"/>
      <c r="K4180" s="28">
        <f>IF($B4180="","",--TEXT($B4180,"yyyymm"))</f>
        <v/>
      </c>
      <c r="L4180" s="29">
        <f>IF($D4180="","",IFERROR(INDEX(类别属性,MATCH($D4180,类别表,0)),""))</f>
        <v/>
      </c>
      <c r="M4180" s="18" t="n"/>
      <c r="N4180" s="18" t="n"/>
      <c r="O4180" s="26" t="n"/>
      <c r="P4180" s="21">
        <f>IF($C4180="","",IF(ISNA(MATCH($C4180,账户表,0)),"※这个账户不在【基础资料】的账户档案里",IF($B4180="","※没填日期，这一笔不会进任何月份的报表",IF(AND($F4180&lt;&gt;"",$G4180&lt;&gt;""),"※收入和支出不能同时填",IF(AND(N($F4180)=0,N($G4180)=0),"※收入和支出都没填",IF(OR(N($F4180)&lt;0,N($G4180)&lt;0),"※金额不能填负数，方向反了就换一列填",IF($D4180="","※没填收支类别，分类报表会漏掉这一笔",IF(ISNA(MATCH($D4180,类别表,0)),"※收支类别不在【基础资料】的清单里",IF(AND($L4180="内部转账",$M4180=""),"△内部转账要在「对方账户」写上另一头",IF(AND($L4180="内部转账",$M4180=$C4180),"※对方账户跟本账户是同一个",IF(AND($L4180&lt;&gt;"内部转账",$M4180&lt;&gt;""),"△填了对方账户，但类别不是内部转账",IF($H4180&lt;0,"△这一笔之后该账户余额成负数了，核一下",""))))))))))))</f>
        <v/>
      </c>
    </row>
    <row r="4181">
      <c r="A4181" s="17">
        <f>IF($C4181="","",COUNTA($C$5:$C4181))</f>
        <v/>
      </c>
      <c r="B4181" s="20" t="n"/>
      <c r="C4181" s="18" t="n"/>
      <c r="D4181" s="18" t="n"/>
      <c r="E4181" s="26" t="n"/>
      <c r="F4181" s="19" t="n"/>
      <c r="G4181" s="19" t="n"/>
      <c r="H4181" s="27">
        <f>IF($C4181="","",ROUND(SUMIF(账户表,$C4181,账户期初)+SUMIFS($F$5:F4181,$C$5:C4181,$C4181)-SUMIFS($G$5:G4181,$C$5:C4181,$C4181),2))</f>
        <v/>
      </c>
      <c r="I4181" s="18" t="n"/>
      <c r="J4181" s="18" t="n"/>
      <c r="K4181" s="28">
        <f>IF($B4181="","",--TEXT($B4181,"yyyymm"))</f>
        <v/>
      </c>
      <c r="L4181" s="29">
        <f>IF($D4181="","",IFERROR(INDEX(类别属性,MATCH($D4181,类别表,0)),""))</f>
        <v/>
      </c>
      <c r="M4181" s="18" t="n"/>
      <c r="N4181" s="18" t="n"/>
      <c r="O4181" s="26" t="n"/>
      <c r="P4181" s="21">
        <f>IF($C4181="","",IF(ISNA(MATCH($C4181,账户表,0)),"※这个账户不在【基础资料】的账户档案里",IF($B4181="","※没填日期，这一笔不会进任何月份的报表",IF(AND($F4181&lt;&gt;"",$G4181&lt;&gt;""),"※收入和支出不能同时填",IF(AND(N($F4181)=0,N($G4181)=0),"※收入和支出都没填",IF(OR(N($F4181)&lt;0,N($G4181)&lt;0),"※金额不能填负数，方向反了就换一列填",IF($D4181="","※没填收支类别，分类报表会漏掉这一笔",IF(ISNA(MATCH($D4181,类别表,0)),"※收支类别不在【基础资料】的清单里",IF(AND($L4181="内部转账",$M4181=""),"△内部转账要在「对方账户」写上另一头",IF(AND($L4181="内部转账",$M4181=$C4181),"※对方账户跟本账户是同一个",IF(AND($L4181&lt;&gt;"内部转账",$M4181&lt;&gt;""),"△填了对方账户，但类别不是内部转账",IF($H4181&lt;0,"△这一笔之后该账户余额成负数了，核一下",""))))))))))))</f>
        <v/>
      </c>
    </row>
    <row r="4182">
      <c r="A4182" s="17">
        <f>IF($C4182="","",COUNTA($C$5:$C4182))</f>
        <v/>
      </c>
      <c r="B4182" s="20" t="n"/>
      <c r="C4182" s="18" t="n"/>
      <c r="D4182" s="18" t="n"/>
      <c r="E4182" s="26" t="n"/>
      <c r="F4182" s="19" t="n"/>
      <c r="G4182" s="19" t="n"/>
      <c r="H4182" s="27">
        <f>IF($C4182="","",ROUND(SUMIF(账户表,$C4182,账户期初)+SUMIFS($F$5:F4182,$C$5:C4182,$C4182)-SUMIFS($G$5:G4182,$C$5:C4182,$C4182),2))</f>
        <v/>
      </c>
      <c r="I4182" s="18" t="n"/>
      <c r="J4182" s="18" t="n"/>
      <c r="K4182" s="28">
        <f>IF($B4182="","",--TEXT($B4182,"yyyymm"))</f>
        <v/>
      </c>
      <c r="L4182" s="29">
        <f>IF($D4182="","",IFERROR(INDEX(类别属性,MATCH($D4182,类别表,0)),""))</f>
        <v/>
      </c>
      <c r="M4182" s="18" t="n"/>
      <c r="N4182" s="18" t="n"/>
      <c r="O4182" s="26" t="n"/>
      <c r="P4182" s="21">
        <f>IF($C4182="","",IF(ISNA(MATCH($C4182,账户表,0)),"※这个账户不在【基础资料】的账户档案里",IF($B4182="","※没填日期，这一笔不会进任何月份的报表",IF(AND($F4182&lt;&gt;"",$G4182&lt;&gt;""),"※收入和支出不能同时填",IF(AND(N($F4182)=0,N($G4182)=0),"※收入和支出都没填",IF(OR(N($F4182)&lt;0,N($G4182)&lt;0),"※金额不能填负数，方向反了就换一列填",IF($D4182="","※没填收支类别，分类报表会漏掉这一笔",IF(ISNA(MATCH($D4182,类别表,0)),"※收支类别不在【基础资料】的清单里",IF(AND($L4182="内部转账",$M4182=""),"△内部转账要在「对方账户」写上另一头",IF(AND($L4182="内部转账",$M4182=$C4182),"※对方账户跟本账户是同一个",IF(AND($L4182&lt;&gt;"内部转账",$M4182&lt;&gt;""),"△填了对方账户，但类别不是内部转账",IF($H4182&lt;0,"△这一笔之后该账户余额成负数了，核一下",""))))))))))))</f>
        <v/>
      </c>
    </row>
    <row r="4183">
      <c r="A4183" s="17">
        <f>IF($C4183="","",COUNTA($C$5:$C4183))</f>
        <v/>
      </c>
      <c r="B4183" s="20" t="n"/>
      <c r="C4183" s="18" t="n"/>
      <c r="D4183" s="18" t="n"/>
      <c r="E4183" s="26" t="n"/>
      <c r="F4183" s="19" t="n"/>
      <c r="G4183" s="19" t="n"/>
      <c r="H4183" s="27">
        <f>IF($C4183="","",ROUND(SUMIF(账户表,$C4183,账户期初)+SUMIFS($F$5:F4183,$C$5:C4183,$C4183)-SUMIFS($G$5:G4183,$C$5:C4183,$C4183),2))</f>
        <v/>
      </c>
      <c r="I4183" s="18" t="n"/>
      <c r="J4183" s="18" t="n"/>
      <c r="K4183" s="28">
        <f>IF($B4183="","",--TEXT($B4183,"yyyymm"))</f>
        <v/>
      </c>
      <c r="L4183" s="29">
        <f>IF($D4183="","",IFERROR(INDEX(类别属性,MATCH($D4183,类别表,0)),""))</f>
        <v/>
      </c>
      <c r="M4183" s="18" t="n"/>
      <c r="N4183" s="18" t="n"/>
      <c r="O4183" s="26" t="n"/>
      <c r="P4183" s="21">
        <f>IF($C4183="","",IF(ISNA(MATCH($C4183,账户表,0)),"※这个账户不在【基础资料】的账户档案里",IF($B4183="","※没填日期，这一笔不会进任何月份的报表",IF(AND($F4183&lt;&gt;"",$G4183&lt;&gt;""),"※收入和支出不能同时填",IF(AND(N($F4183)=0,N($G4183)=0),"※收入和支出都没填",IF(OR(N($F4183)&lt;0,N($G4183)&lt;0),"※金额不能填负数，方向反了就换一列填",IF($D4183="","※没填收支类别，分类报表会漏掉这一笔",IF(ISNA(MATCH($D4183,类别表,0)),"※收支类别不在【基础资料】的清单里",IF(AND($L4183="内部转账",$M4183=""),"△内部转账要在「对方账户」写上另一头",IF(AND($L4183="内部转账",$M4183=$C4183),"※对方账户跟本账户是同一个",IF(AND($L4183&lt;&gt;"内部转账",$M4183&lt;&gt;""),"△填了对方账户，但类别不是内部转账",IF($H4183&lt;0,"△这一笔之后该账户余额成负数了，核一下",""))))))))))))</f>
        <v/>
      </c>
    </row>
    <row r="4184">
      <c r="A4184" s="17">
        <f>IF($C4184="","",COUNTA($C$5:$C4184))</f>
        <v/>
      </c>
      <c r="B4184" s="20" t="n"/>
      <c r="C4184" s="18" t="n"/>
      <c r="D4184" s="18" t="n"/>
      <c r="E4184" s="26" t="n"/>
      <c r="F4184" s="19" t="n"/>
      <c r="G4184" s="19" t="n"/>
      <c r="H4184" s="27">
        <f>IF($C4184="","",ROUND(SUMIF(账户表,$C4184,账户期初)+SUMIFS($F$5:F4184,$C$5:C4184,$C4184)-SUMIFS($G$5:G4184,$C$5:C4184,$C4184),2))</f>
        <v/>
      </c>
      <c r="I4184" s="18" t="n"/>
      <c r="J4184" s="18" t="n"/>
      <c r="K4184" s="28">
        <f>IF($B4184="","",--TEXT($B4184,"yyyymm"))</f>
        <v/>
      </c>
      <c r="L4184" s="29">
        <f>IF($D4184="","",IFERROR(INDEX(类别属性,MATCH($D4184,类别表,0)),""))</f>
        <v/>
      </c>
      <c r="M4184" s="18" t="n"/>
      <c r="N4184" s="18" t="n"/>
      <c r="O4184" s="26" t="n"/>
      <c r="P4184" s="21">
        <f>IF($C4184="","",IF(ISNA(MATCH($C4184,账户表,0)),"※这个账户不在【基础资料】的账户档案里",IF($B4184="","※没填日期，这一笔不会进任何月份的报表",IF(AND($F4184&lt;&gt;"",$G4184&lt;&gt;""),"※收入和支出不能同时填",IF(AND(N($F4184)=0,N($G4184)=0),"※收入和支出都没填",IF(OR(N($F4184)&lt;0,N($G4184)&lt;0),"※金额不能填负数，方向反了就换一列填",IF($D4184="","※没填收支类别，分类报表会漏掉这一笔",IF(ISNA(MATCH($D4184,类别表,0)),"※收支类别不在【基础资料】的清单里",IF(AND($L4184="内部转账",$M4184=""),"△内部转账要在「对方账户」写上另一头",IF(AND($L4184="内部转账",$M4184=$C4184),"※对方账户跟本账户是同一个",IF(AND($L4184&lt;&gt;"内部转账",$M4184&lt;&gt;""),"△填了对方账户，但类别不是内部转账",IF($H4184&lt;0,"△这一笔之后该账户余额成负数了，核一下",""))))))))))))</f>
        <v/>
      </c>
    </row>
    <row r="4185">
      <c r="A4185" s="17">
        <f>IF($C4185="","",COUNTA($C$5:$C4185))</f>
        <v/>
      </c>
      <c r="B4185" s="20" t="n"/>
      <c r="C4185" s="18" t="n"/>
      <c r="D4185" s="18" t="n"/>
      <c r="E4185" s="26" t="n"/>
      <c r="F4185" s="19" t="n"/>
      <c r="G4185" s="19" t="n"/>
      <c r="H4185" s="27">
        <f>IF($C4185="","",ROUND(SUMIF(账户表,$C4185,账户期初)+SUMIFS($F$5:F4185,$C$5:C4185,$C4185)-SUMIFS($G$5:G4185,$C$5:C4185,$C4185),2))</f>
        <v/>
      </c>
      <c r="I4185" s="18" t="n"/>
      <c r="J4185" s="18" t="n"/>
      <c r="K4185" s="28">
        <f>IF($B4185="","",--TEXT($B4185,"yyyymm"))</f>
        <v/>
      </c>
      <c r="L4185" s="29">
        <f>IF($D4185="","",IFERROR(INDEX(类别属性,MATCH($D4185,类别表,0)),""))</f>
        <v/>
      </c>
      <c r="M4185" s="18" t="n"/>
      <c r="N4185" s="18" t="n"/>
      <c r="O4185" s="26" t="n"/>
      <c r="P4185" s="21">
        <f>IF($C4185="","",IF(ISNA(MATCH($C4185,账户表,0)),"※这个账户不在【基础资料】的账户档案里",IF($B4185="","※没填日期，这一笔不会进任何月份的报表",IF(AND($F4185&lt;&gt;"",$G4185&lt;&gt;""),"※收入和支出不能同时填",IF(AND(N($F4185)=0,N($G4185)=0),"※收入和支出都没填",IF(OR(N($F4185)&lt;0,N($G4185)&lt;0),"※金额不能填负数，方向反了就换一列填",IF($D4185="","※没填收支类别，分类报表会漏掉这一笔",IF(ISNA(MATCH($D4185,类别表,0)),"※收支类别不在【基础资料】的清单里",IF(AND($L4185="内部转账",$M4185=""),"△内部转账要在「对方账户」写上另一头",IF(AND($L4185="内部转账",$M4185=$C4185),"※对方账户跟本账户是同一个",IF(AND($L4185&lt;&gt;"内部转账",$M4185&lt;&gt;""),"△填了对方账户，但类别不是内部转账",IF($H4185&lt;0,"△这一笔之后该账户余额成负数了，核一下",""))))))))))))</f>
        <v/>
      </c>
    </row>
    <row r="4186">
      <c r="A4186" s="17">
        <f>IF($C4186="","",COUNTA($C$5:$C4186))</f>
        <v/>
      </c>
      <c r="B4186" s="20" t="n"/>
      <c r="C4186" s="18" t="n"/>
      <c r="D4186" s="18" t="n"/>
      <c r="E4186" s="26" t="n"/>
      <c r="F4186" s="19" t="n"/>
      <c r="G4186" s="19" t="n"/>
      <c r="H4186" s="27">
        <f>IF($C4186="","",ROUND(SUMIF(账户表,$C4186,账户期初)+SUMIFS($F$5:F4186,$C$5:C4186,$C4186)-SUMIFS($G$5:G4186,$C$5:C4186,$C4186),2))</f>
        <v/>
      </c>
      <c r="I4186" s="18" t="n"/>
      <c r="J4186" s="18" t="n"/>
      <c r="K4186" s="28">
        <f>IF($B4186="","",--TEXT($B4186,"yyyymm"))</f>
        <v/>
      </c>
      <c r="L4186" s="29">
        <f>IF($D4186="","",IFERROR(INDEX(类别属性,MATCH($D4186,类别表,0)),""))</f>
        <v/>
      </c>
      <c r="M4186" s="18" t="n"/>
      <c r="N4186" s="18" t="n"/>
      <c r="O4186" s="26" t="n"/>
      <c r="P4186" s="21">
        <f>IF($C4186="","",IF(ISNA(MATCH($C4186,账户表,0)),"※这个账户不在【基础资料】的账户档案里",IF($B4186="","※没填日期，这一笔不会进任何月份的报表",IF(AND($F4186&lt;&gt;"",$G4186&lt;&gt;""),"※收入和支出不能同时填",IF(AND(N($F4186)=0,N($G4186)=0),"※收入和支出都没填",IF(OR(N($F4186)&lt;0,N($G4186)&lt;0),"※金额不能填负数，方向反了就换一列填",IF($D4186="","※没填收支类别，分类报表会漏掉这一笔",IF(ISNA(MATCH($D4186,类别表,0)),"※收支类别不在【基础资料】的清单里",IF(AND($L4186="内部转账",$M4186=""),"△内部转账要在「对方账户」写上另一头",IF(AND($L4186="内部转账",$M4186=$C4186),"※对方账户跟本账户是同一个",IF(AND($L4186&lt;&gt;"内部转账",$M4186&lt;&gt;""),"△填了对方账户，但类别不是内部转账",IF($H4186&lt;0,"△这一笔之后该账户余额成负数了，核一下",""))))))))))))</f>
        <v/>
      </c>
    </row>
    <row r="4187">
      <c r="A4187" s="17">
        <f>IF($C4187="","",COUNTA($C$5:$C4187))</f>
        <v/>
      </c>
      <c r="B4187" s="20" t="n"/>
      <c r="C4187" s="18" t="n"/>
      <c r="D4187" s="18" t="n"/>
      <c r="E4187" s="26" t="n"/>
      <c r="F4187" s="19" t="n"/>
      <c r="G4187" s="19" t="n"/>
      <c r="H4187" s="27">
        <f>IF($C4187="","",ROUND(SUMIF(账户表,$C4187,账户期初)+SUMIFS($F$5:F4187,$C$5:C4187,$C4187)-SUMIFS($G$5:G4187,$C$5:C4187,$C4187),2))</f>
        <v/>
      </c>
      <c r="I4187" s="18" t="n"/>
      <c r="J4187" s="18" t="n"/>
      <c r="K4187" s="28">
        <f>IF($B4187="","",--TEXT($B4187,"yyyymm"))</f>
        <v/>
      </c>
      <c r="L4187" s="29">
        <f>IF($D4187="","",IFERROR(INDEX(类别属性,MATCH($D4187,类别表,0)),""))</f>
        <v/>
      </c>
      <c r="M4187" s="18" t="n"/>
      <c r="N4187" s="18" t="n"/>
      <c r="O4187" s="26" t="n"/>
      <c r="P4187" s="21">
        <f>IF($C4187="","",IF(ISNA(MATCH($C4187,账户表,0)),"※这个账户不在【基础资料】的账户档案里",IF($B4187="","※没填日期，这一笔不会进任何月份的报表",IF(AND($F4187&lt;&gt;"",$G4187&lt;&gt;""),"※收入和支出不能同时填",IF(AND(N($F4187)=0,N($G4187)=0),"※收入和支出都没填",IF(OR(N($F4187)&lt;0,N($G4187)&lt;0),"※金额不能填负数，方向反了就换一列填",IF($D4187="","※没填收支类别，分类报表会漏掉这一笔",IF(ISNA(MATCH($D4187,类别表,0)),"※收支类别不在【基础资料】的清单里",IF(AND($L4187="内部转账",$M4187=""),"△内部转账要在「对方账户」写上另一头",IF(AND($L4187="内部转账",$M4187=$C4187),"※对方账户跟本账户是同一个",IF(AND($L4187&lt;&gt;"内部转账",$M4187&lt;&gt;""),"△填了对方账户，但类别不是内部转账",IF($H4187&lt;0,"△这一笔之后该账户余额成负数了，核一下",""))))))))))))</f>
        <v/>
      </c>
    </row>
    <row r="4188">
      <c r="A4188" s="17">
        <f>IF($C4188="","",COUNTA($C$5:$C4188))</f>
        <v/>
      </c>
      <c r="B4188" s="20" t="n"/>
      <c r="C4188" s="18" t="n"/>
      <c r="D4188" s="18" t="n"/>
      <c r="E4188" s="26" t="n"/>
      <c r="F4188" s="19" t="n"/>
      <c r="G4188" s="19" t="n"/>
      <c r="H4188" s="27">
        <f>IF($C4188="","",ROUND(SUMIF(账户表,$C4188,账户期初)+SUMIFS($F$5:F4188,$C$5:C4188,$C4188)-SUMIFS($G$5:G4188,$C$5:C4188,$C4188),2))</f>
        <v/>
      </c>
      <c r="I4188" s="18" t="n"/>
      <c r="J4188" s="18" t="n"/>
      <c r="K4188" s="28">
        <f>IF($B4188="","",--TEXT($B4188,"yyyymm"))</f>
        <v/>
      </c>
      <c r="L4188" s="29">
        <f>IF($D4188="","",IFERROR(INDEX(类别属性,MATCH($D4188,类别表,0)),""))</f>
        <v/>
      </c>
      <c r="M4188" s="18" t="n"/>
      <c r="N4188" s="18" t="n"/>
      <c r="O4188" s="26" t="n"/>
      <c r="P4188" s="21">
        <f>IF($C4188="","",IF(ISNA(MATCH($C4188,账户表,0)),"※这个账户不在【基础资料】的账户档案里",IF($B4188="","※没填日期，这一笔不会进任何月份的报表",IF(AND($F4188&lt;&gt;"",$G4188&lt;&gt;""),"※收入和支出不能同时填",IF(AND(N($F4188)=0,N($G4188)=0),"※收入和支出都没填",IF(OR(N($F4188)&lt;0,N($G4188)&lt;0),"※金额不能填负数，方向反了就换一列填",IF($D4188="","※没填收支类别，分类报表会漏掉这一笔",IF(ISNA(MATCH($D4188,类别表,0)),"※收支类别不在【基础资料】的清单里",IF(AND($L4188="内部转账",$M4188=""),"△内部转账要在「对方账户」写上另一头",IF(AND($L4188="内部转账",$M4188=$C4188),"※对方账户跟本账户是同一个",IF(AND($L4188&lt;&gt;"内部转账",$M4188&lt;&gt;""),"△填了对方账户，但类别不是内部转账",IF($H4188&lt;0,"△这一笔之后该账户余额成负数了，核一下",""))))))))))))</f>
        <v/>
      </c>
    </row>
    <row r="4189">
      <c r="A4189" s="17">
        <f>IF($C4189="","",COUNTA($C$5:$C4189))</f>
        <v/>
      </c>
      <c r="B4189" s="20" t="n"/>
      <c r="C4189" s="18" t="n"/>
      <c r="D4189" s="18" t="n"/>
      <c r="E4189" s="26" t="n"/>
      <c r="F4189" s="19" t="n"/>
      <c r="G4189" s="19" t="n"/>
      <c r="H4189" s="27">
        <f>IF($C4189="","",ROUND(SUMIF(账户表,$C4189,账户期初)+SUMIFS($F$5:F4189,$C$5:C4189,$C4189)-SUMIFS($G$5:G4189,$C$5:C4189,$C4189),2))</f>
        <v/>
      </c>
      <c r="I4189" s="18" t="n"/>
      <c r="J4189" s="18" t="n"/>
      <c r="K4189" s="28">
        <f>IF($B4189="","",--TEXT($B4189,"yyyymm"))</f>
        <v/>
      </c>
      <c r="L4189" s="29">
        <f>IF($D4189="","",IFERROR(INDEX(类别属性,MATCH($D4189,类别表,0)),""))</f>
        <v/>
      </c>
      <c r="M4189" s="18" t="n"/>
      <c r="N4189" s="18" t="n"/>
      <c r="O4189" s="26" t="n"/>
      <c r="P4189" s="21">
        <f>IF($C4189="","",IF(ISNA(MATCH($C4189,账户表,0)),"※这个账户不在【基础资料】的账户档案里",IF($B4189="","※没填日期，这一笔不会进任何月份的报表",IF(AND($F4189&lt;&gt;"",$G4189&lt;&gt;""),"※收入和支出不能同时填",IF(AND(N($F4189)=0,N($G4189)=0),"※收入和支出都没填",IF(OR(N($F4189)&lt;0,N($G4189)&lt;0),"※金额不能填负数，方向反了就换一列填",IF($D4189="","※没填收支类别，分类报表会漏掉这一笔",IF(ISNA(MATCH($D4189,类别表,0)),"※收支类别不在【基础资料】的清单里",IF(AND($L4189="内部转账",$M4189=""),"△内部转账要在「对方账户」写上另一头",IF(AND($L4189="内部转账",$M4189=$C4189),"※对方账户跟本账户是同一个",IF(AND($L4189&lt;&gt;"内部转账",$M4189&lt;&gt;""),"△填了对方账户，但类别不是内部转账",IF($H4189&lt;0,"△这一笔之后该账户余额成负数了，核一下",""))))))))))))</f>
        <v/>
      </c>
    </row>
    <row r="4190">
      <c r="A4190" s="17">
        <f>IF($C4190="","",COUNTA($C$5:$C4190))</f>
        <v/>
      </c>
      <c r="B4190" s="20" t="n"/>
      <c r="C4190" s="18" t="n"/>
      <c r="D4190" s="18" t="n"/>
      <c r="E4190" s="26" t="n"/>
      <c r="F4190" s="19" t="n"/>
      <c r="G4190" s="19" t="n"/>
      <c r="H4190" s="27">
        <f>IF($C4190="","",ROUND(SUMIF(账户表,$C4190,账户期初)+SUMIFS($F$5:F4190,$C$5:C4190,$C4190)-SUMIFS($G$5:G4190,$C$5:C4190,$C4190),2))</f>
        <v/>
      </c>
      <c r="I4190" s="18" t="n"/>
      <c r="J4190" s="18" t="n"/>
      <c r="K4190" s="28">
        <f>IF($B4190="","",--TEXT($B4190,"yyyymm"))</f>
        <v/>
      </c>
      <c r="L4190" s="29">
        <f>IF($D4190="","",IFERROR(INDEX(类别属性,MATCH($D4190,类别表,0)),""))</f>
        <v/>
      </c>
      <c r="M4190" s="18" t="n"/>
      <c r="N4190" s="18" t="n"/>
      <c r="O4190" s="26" t="n"/>
      <c r="P4190" s="21">
        <f>IF($C4190="","",IF(ISNA(MATCH($C4190,账户表,0)),"※这个账户不在【基础资料】的账户档案里",IF($B4190="","※没填日期，这一笔不会进任何月份的报表",IF(AND($F4190&lt;&gt;"",$G4190&lt;&gt;""),"※收入和支出不能同时填",IF(AND(N($F4190)=0,N($G4190)=0),"※收入和支出都没填",IF(OR(N($F4190)&lt;0,N($G4190)&lt;0),"※金额不能填负数，方向反了就换一列填",IF($D4190="","※没填收支类别，分类报表会漏掉这一笔",IF(ISNA(MATCH($D4190,类别表,0)),"※收支类别不在【基础资料】的清单里",IF(AND($L4190="内部转账",$M4190=""),"△内部转账要在「对方账户」写上另一头",IF(AND($L4190="内部转账",$M4190=$C4190),"※对方账户跟本账户是同一个",IF(AND($L4190&lt;&gt;"内部转账",$M4190&lt;&gt;""),"△填了对方账户，但类别不是内部转账",IF($H4190&lt;0,"△这一笔之后该账户余额成负数了，核一下",""))))))))))))</f>
        <v/>
      </c>
    </row>
    <row r="4191">
      <c r="A4191" s="17">
        <f>IF($C4191="","",COUNTA($C$5:$C4191))</f>
        <v/>
      </c>
      <c r="B4191" s="20" t="n"/>
      <c r="C4191" s="18" t="n"/>
      <c r="D4191" s="18" t="n"/>
      <c r="E4191" s="26" t="n"/>
      <c r="F4191" s="19" t="n"/>
      <c r="G4191" s="19" t="n"/>
      <c r="H4191" s="27">
        <f>IF($C4191="","",ROUND(SUMIF(账户表,$C4191,账户期初)+SUMIFS($F$5:F4191,$C$5:C4191,$C4191)-SUMIFS($G$5:G4191,$C$5:C4191,$C4191),2))</f>
        <v/>
      </c>
      <c r="I4191" s="18" t="n"/>
      <c r="J4191" s="18" t="n"/>
      <c r="K4191" s="28">
        <f>IF($B4191="","",--TEXT($B4191,"yyyymm"))</f>
        <v/>
      </c>
      <c r="L4191" s="29">
        <f>IF($D4191="","",IFERROR(INDEX(类别属性,MATCH($D4191,类别表,0)),""))</f>
        <v/>
      </c>
      <c r="M4191" s="18" t="n"/>
      <c r="N4191" s="18" t="n"/>
      <c r="O4191" s="26" t="n"/>
      <c r="P4191" s="21">
        <f>IF($C4191="","",IF(ISNA(MATCH($C4191,账户表,0)),"※这个账户不在【基础资料】的账户档案里",IF($B4191="","※没填日期，这一笔不会进任何月份的报表",IF(AND($F4191&lt;&gt;"",$G4191&lt;&gt;""),"※收入和支出不能同时填",IF(AND(N($F4191)=0,N($G4191)=0),"※收入和支出都没填",IF(OR(N($F4191)&lt;0,N($G4191)&lt;0),"※金额不能填负数，方向反了就换一列填",IF($D4191="","※没填收支类别，分类报表会漏掉这一笔",IF(ISNA(MATCH($D4191,类别表,0)),"※收支类别不在【基础资料】的清单里",IF(AND($L4191="内部转账",$M4191=""),"△内部转账要在「对方账户」写上另一头",IF(AND($L4191="内部转账",$M4191=$C4191),"※对方账户跟本账户是同一个",IF(AND($L4191&lt;&gt;"内部转账",$M4191&lt;&gt;""),"△填了对方账户，但类别不是内部转账",IF($H4191&lt;0,"△这一笔之后该账户余额成负数了，核一下",""))))))))))))</f>
        <v/>
      </c>
    </row>
    <row r="4192">
      <c r="A4192" s="17">
        <f>IF($C4192="","",COUNTA($C$5:$C4192))</f>
        <v/>
      </c>
      <c r="B4192" s="20" t="n"/>
      <c r="C4192" s="18" t="n"/>
      <c r="D4192" s="18" t="n"/>
      <c r="E4192" s="26" t="n"/>
      <c r="F4192" s="19" t="n"/>
      <c r="G4192" s="19" t="n"/>
      <c r="H4192" s="27">
        <f>IF($C4192="","",ROUND(SUMIF(账户表,$C4192,账户期初)+SUMIFS($F$5:F4192,$C$5:C4192,$C4192)-SUMIFS($G$5:G4192,$C$5:C4192,$C4192),2))</f>
        <v/>
      </c>
      <c r="I4192" s="18" t="n"/>
      <c r="J4192" s="18" t="n"/>
      <c r="K4192" s="28">
        <f>IF($B4192="","",--TEXT($B4192,"yyyymm"))</f>
        <v/>
      </c>
      <c r="L4192" s="29">
        <f>IF($D4192="","",IFERROR(INDEX(类别属性,MATCH($D4192,类别表,0)),""))</f>
        <v/>
      </c>
      <c r="M4192" s="18" t="n"/>
      <c r="N4192" s="18" t="n"/>
      <c r="O4192" s="26" t="n"/>
      <c r="P4192" s="21">
        <f>IF($C4192="","",IF(ISNA(MATCH($C4192,账户表,0)),"※这个账户不在【基础资料】的账户档案里",IF($B4192="","※没填日期，这一笔不会进任何月份的报表",IF(AND($F4192&lt;&gt;"",$G4192&lt;&gt;""),"※收入和支出不能同时填",IF(AND(N($F4192)=0,N($G4192)=0),"※收入和支出都没填",IF(OR(N($F4192)&lt;0,N($G4192)&lt;0),"※金额不能填负数，方向反了就换一列填",IF($D4192="","※没填收支类别，分类报表会漏掉这一笔",IF(ISNA(MATCH($D4192,类别表,0)),"※收支类别不在【基础资料】的清单里",IF(AND($L4192="内部转账",$M4192=""),"△内部转账要在「对方账户」写上另一头",IF(AND($L4192="内部转账",$M4192=$C4192),"※对方账户跟本账户是同一个",IF(AND($L4192&lt;&gt;"内部转账",$M4192&lt;&gt;""),"△填了对方账户，但类别不是内部转账",IF($H4192&lt;0,"△这一笔之后该账户余额成负数了，核一下",""))))))))))))</f>
        <v/>
      </c>
    </row>
    <row r="4193">
      <c r="A4193" s="17">
        <f>IF($C4193="","",COUNTA($C$5:$C4193))</f>
        <v/>
      </c>
      <c r="B4193" s="20" t="n"/>
      <c r="C4193" s="18" t="n"/>
      <c r="D4193" s="18" t="n"/>
      <c r="E4193" s="26" t="n"/>
      <c r="F4193" s="19" t="n"/>
      <c r="G4193" s="19" t="n"/>
      <c r="H4193" s="27">
        <f>IF($C4193="","",ROUND(SUMIF(账户表,$C4193,账户期初)+SUMIFS($F$5:F4193,$C$5:C4193,$C4193)-SUMIFS($G$5:G4193,$C$5:C4193,$C4193),2))</f>
        <v/>
      </c>
      <c r="I4193" s="18" t="n"/>
      <c r="J4193" s="18" t="n"/>
      <c r="K4193" s="28">
        <f>IF($B4193="","",--TEXT($B4193,"yyyymm"))</f>
        <v/>
      </c>
      <c r="L4193" s="29">
        <f>IF($D4193="","",IFERROR(INDEX(类别属性,MATCH($D4193,类别表,0)),""))</f>
        <v/>
      </c>
      <c r="M4193" s="18" t="n"/>
      <c r="N4193" s="18" t="n"/>
      <c r="O4193" s="26" t="n"/>
      <c r="P4193" s="21">
        <f>IF($C4193="","",IF(ISNA(MATCH($C4193,账户表,0)),"※这个账户不在【基础资料】的账户档案里",IF($B4193="","※没填日期，这一笔不会进任何月份的报表",IF(AND($F4193&lt;&gt;"",$G4193&lt;&gt;""),"※收入和支出不能同时填",IF(AND(N($F4193)=0,N($G4193)=0),"※收入和支出都没填",IF(OR(N($F4193)&lt;0,N($G4193)&lt;0),"※金额不能填负数，方向反了就换一列填",IF($D4193="","※没填收支类别，分类报表会漏掉这一笔",IF(ISNA(MATCH($D4193,类别表,0)),"※收支类别不在【基础资料】的清单里",IF(AND($L4193="内部转账",$M4193=""),"△内部转账要在「对方账户」写上另一头",IF(AND($L4193="内部转账",$M4193=$C4193),"※对方账户跟本账户是同一个",IF(AND($L4193&lt;&gt;"内部转账",$M4193&lt;&gt;""),"△填了对方账户，但类别不是内部转账",IF($H4193&lt;0,"△这一笔之后该账户余额成负数了，核一下",""))))))))))))</f>
        <v/>
      </c>
    </row>
    <row r="4194">
      <c r="A4194" s="17">
        <f>IF($C4194="","",COUNTA($C$5:$C4194))</f>
        <v/>
      </c>
      <c r="B4194" s="20" t="n"/>
      <c r="C4194" s="18" t="n"/>
      <c r="D4194" s="18" t="n"/>
      <c r="E4194" s="26" t="n"/>
      <c r="F4194" s="19" t="n"/>
      <c r="G4194" s="19" t="n"/>
      <c r="H4194" s="27">
        <f>IF($C4194="","",ROUND(SUMIF(账户表,$C4194,账户期初)+SUMIFS($F$5:F4194,$C$5:C4194,$C4194)-SUMIFS($G$5:G4194,$C$5:C4194,$C4194),2))</f>
        <v/>
      </c>
      <c r="I4194" s="18" t="n"/>
      <c r="J4194" s="18" t="n"/>
      <c r="K4194" s="28">
        <f>IF($B4194="","",--TEXT($B4194,"yyyymm"))</f>
        <v/>
      </c>
      <c r="L4194" s="29">
        <f>IF($D4194="","",IFERROR(INDEX(类别属性,MATCH($D4194,类别表,0)),""))</f>
        <v/>
      </c>
      <c r="M4194" s="18" t="n"/>
      <c r="N4194" s="18" t="n"/>
      <c r="O4194" s="26" t="n"/>
      <c r="P4194" s="21">
        <f>IF($C4194="","",IF(ISNA(MATCH($C4194,账户表,0)),"※这个账户不在【基础资料】的账户档案里",IF($B4194="","※没填日期，这一笔不会进任何月份的报表",IF(AND($F4194&lt;&gt;"",$G4194&lt;&gt;""),"※收入和支出不能同时填",IF(AND(N($F4194)=0,N($G4194)=0),"※收入和支出都没填",IF(OR(N($F4194)&lt;0,N($G4194)&lt;0),"※金额不能填负数，方向反了就换一列填",IF($D4194="","※没填收支类别，分类报表会漏掉这一笔",IF(ISNA(MATCH($D4194,类别表,0)),"※收支类别不在【基础资料】的清单里",IF(AND($L4194="内部转账",$M4194=""),"△内部转账要在「对方账户」写上另一头",IF(AND($L4194="内部转账",$M4194=$C4194),"※对方账户跟本账户是同一个",IF(AND($L4194&lt;&gt;"内部转账",$M4194&lt;&gt;""),"△填了对方账户，但类别不是内部转账",IF($H4194&lt;0,"△这一笔之后该账户余额成负数了，核一下",""))))))))))))</f>
        <v/>
      </c>
    </row>
    <row r="4195">
      <c r="A4195" s="17">
        <f>IF($C4195="","",COUNTA($C$5:$C4195))</f>
        <v/>
      </c>
      <c r="B4195" s="20" t="n"/>
      <c r="C4195" s="18" t="n"/>
      <c r="D4195" s="18" t="n"/>
      <c r="E4195" s="26" t="n"/>
      <c r="F4195" s="19" t="n"/>
      <c r="G4195" s="19" t="n"/>
      <c r="H4195" s="27">
        <f>IF($C4195="","",ROUND(SUMIF(账户表,$C4195,账户期初)+SUMIFS($F$5:F4195,$C$5:C4195,$C4195)-SUMIFS($G$5:G4195,$C$5:C4195,$C4195),2))</f>
        <v/>
      </c>
      <c r="I4195" s="18" t="n"/>
      <c r="J4195" s="18" t="n"/>
      <c r="K4195" s="28">
        <f>IF($B4195="","",--TEXT($B4195,"yyyymm"))</f>
        <v/>
      </c>
      <c r="L4195" s="29">
        <f>IF($D4195="","",IFERROR(INDEX(类别属性,MATCH($D4195,类别表,0)),""))</f>
        <v/>
      </c>
      <c r="M4195" s="18" t="n"/>
      <c r="N4195" s="18" t="n"/>
      <c r="O4195" s="26" t="n"/>
      <c r="P4195" s="21">
        <f>IF($C4195="","",IF(ISNA(MATCH($C4195,账户表,0)),"※这个账户不在【基础资料】的账户档案里",IF($B4195="","※没填日期，这一笔不会进任何月份的报表",IF(AND($F4195&lt;&gt;"",$G4195&lt;&gt;""),"※收入和支出不能同时填",IF(AND(N($F4195)=0,N($G4195)=0),"※收入和支出都没填",IF(OR(N($F4195)&lt;0,N($G4195)&lt;0),"※金额不能填负数，方向反了就换一列填",IF($D4195="","※没填收支类别，分类报表会漏掉这一笔",IF(ISNA(MATCH($D4195,类别表,0)),"※收支类别不在【基础资料】的清单里",IF(AND($L4195="内部转账",$M4195=""),"△内部转账要在「对方账户」写上另一头",IF(AND($L4195="内部转账",$M4195=$C4195),"※对方账户跟本账户是同一个",IF(AND($L4195&lt;&gt;"内部转账",$M4195&lt;&gt;""),"△填了对方账户，但类别不是内部转账",IF($H4195&lt;0,"△这一笔之后该账户余额成负数了，核一下",""))))))))))))</f>
        <v/>
      </c>
    </row>
    <row r="4196">
      <c r="A4196" s="17">
        <f>IF($C4196="","",COUNTA($C$5:$C4196))</f>
        <v/>
      </c>
      <c r="B4196" s="20" t="n"/>
      <c r="C4196" s="18" t="n"/>
      <c r="D4196" s="18" t="n"/>
      <c r="E4196" s="26" t="n"/>
      <c r="F4196" s="19" t="n"/>
      <c r="G4196" s="19" t="n"/>
      <c r="H4196" s="27">
        <f>IF($C4196="","",ROUND(SUMIF(账户表,$C4196,账户期初)+SUMIFS($F$5:F4196,$C$5:C4196,$C4196)-SUMIFS($G$5:G4196,$C$5:C4196,$C4196),2))</f>
        <v/>
      </c>
      <c r="I4196" s="18" t="n"/>
      <c r="J4196" s="18" t="n"/>
      <c r="K4196" s="28">
        <f>IF($B4196="","",--TEXT($B4196,"yyyymm"))</f>
        <v/>
      </c>
      <c r="L4196" s="29">
        <f>IF($D4196="","",IFERROR(INDEX(类别属性,MATCH($D4196,类别表,0)),""))</f>
        <v/>
      </c>
      <c r="M4196" s="18" t="n"/>
      <c r="N4196" s="18" t="n"/>
      <c r="O4196" s="26" t="n"/>
      <c r="P4196" s="21">
        <f>IF($C4196="","",IF(ISNA(MATCH($C4196,账户表,0)),"※这个账户不在【基础资料】的账户档案里",IF($B4196="","※没填日期，这一笔不会进任何月份的报表",IF(AND($F4196&lt;&gt;"",$G4196&lt;&gt;""),"※收入和支出不能同时填",IF(AND(N($F4196)=0,N($G4196)=0),"※收入和支出都没填",IF(OR(N($F4196)&lt;0,N($G4196)&lt;0),"※金额不能填负数，方向反了就换一列填",IF($D4196="","※没填收支类别，分类报表会漏掉这一笔",IF(ISNA(MATCH($D4196,类别表,0)),"※收支类别不在【基础资料】的清单里",IF(AND($L4196="内部转账",$M4196=""),"△内部转账要在「对方账户」写上另一头",IF(AND($L4196="内部转账",$M4196=$C4196),"※对方账户跟本账户是同一个",IF(AND($L4196&lt;&gt;"内部转账",$M4196&lt;&gt;""),"△填了对方账户，但类别不是内部转账",IF($H4196&lt;0,"△这一笔之后该账户余额成负数了，核一下",""))))))))))))</f>
        <v/>
      </c>
    </row>
    <row r="4197">
      <c r="A4197" s="17">
        <f>IF($C4197="","",COUNTA($C$5:$C4197))</f>
        <v/>
      </c>
      <c r="B4197" s="20" t="n"/>
      <c r="C4197" s="18" t="n"/>
      <c r="D4197" s="18" t="n"/>
      <c r="E4197" s="26" t="n"/>
      <c r="F4197" s="19" t="n"/>
      <c r="G4197" s="19" t="n"/>
      <c r="H4197" s="27">
        <f>IF($C4197="","",ROUND(SUMIF(账户表,$C4197,账户期初)+SUMIFS($F$5:F4197,$C$5:C4197,$C4197)-SUMIFS($G$5:G4197,$C$5:C4197,$C4197),2))</f>
        <v/>
      </c>
      <c r="I4197" s="18" t="n"/>
      <c r="J4197" s="18" t="n"/>
      <c r="K4197" s="28">
        <f>IF($B4197="","",--TEXT($B4197,"yyyymm"))</f>
        <v/>
      </c>
      <c r="L4197" s="29">
        <f>IF($D4197="","",IFERROR(INDEX(类别属性,MATCH($D4197,类别表,0)),""))</f>
        <v/>
      </c>
      <c r="M4197" s="18" t="n"/>
      <c r="N4197" s="18" t="n"/>
      <c r="O4197" s="26" t="n"/>
      <c r="P4197" s="21">
        <f>IF($C4197="","",IF(ISNA(MATCH($C4197,账户表,0)),"※这个账户不在【基础资料】的账户档案里",IF($B4197="","※没填日期，这一笔不会进任何月份的报表",IF(AND($F4197&lt;&gt;"",$G4197&lt;&gt;""),"※收入和支出不能同时填",IF(AND(N($F4197)=0,N($G4197)=0),"※收入和支出都没填",IF(OR(N($F4197)&lt;0,N($G4197)&lt;0),"※金额不能填负数，方向反了就换一列填",IF($D4197="","※没填收支类别，分类报表会漏掉这一笔",IF(ISNA(MATCH($D4197,类别表,0)),"※收支类别不在【基础资料】的清单里",IF(AND($L4197="内部转账",$M4197=""),"△内部转账要在「对方账户」写上另一头",IF(AND($L4197="内部转账",$M4197=$C4197),"※对方账户跟本账户是同一个",IF(AND($L4197&lt;&gt;"内部转账",$M4197&lt;&gt;""),"△填了对方账户，但类别不是内部转账",IF($H4197&lt;0,"△这一笔之后该账户余额成负数了，核一下",""))))))))))))</f>
        <v/>
      </c>
    </row>
    <row r="4198">
      <c r="A4198" s="17">
        <f>IF($C4198="","",COUNTA($C$5:$C4198))</f>
        <v/>
      </c>
      <c r="B4198" s="20" t="n"/>
      <c r="C4198" s="18" t="n"/>
      <c r="D4198" s="18" t="n"/>
      <c r="E4198" s="26" t="n"/>
      <c r="F4198" s="19" t="n"/>
      <c r="G4198" s="19" t="n"/>
      <c r="H4198" s="27">
        <f>IF($C4198="","",ROUND(SUMIF(账户表,$C4198,账户期初)+SUMIFS($F$5:F4198,$C$5:C4198,$C4198)-SUMIFS($G$5:G4198,$C$5:C4198,$C4198),2))</f>
        <v/>
      </c>
      <c r="I4198" s="18" t="n"/>
      <c r="J4198" s="18" t="n"/>
      <c r="K4198" s="28">
        <f>IF($B4198="","",--TEXT($B4198,"yyyymm"))</f>
        <v/>
      </c>
      <c r="L4198" s="29">
        <f>IF($D4198="","",IFERROR(INDEX(类别属性,MATCH($D4198,类别表,0)),""))</f>
        <v/>
      </c>
      <c r="M4198" s="18" t="n"/>
      <c r="N4198" s="18" t="n"/>
      <c r="O4198" s="26" t="n"/>
      <c r="P4198" s="21">
        <f>IF($C4198="","",IF(ISNA(MATCH($C4198,账户表,0)),"※这个账户不在【基础资料】的账户档案里",IF($B4198="","※没填日期，这一笔不会进任何月份的报表",IF(AND($F4198&lt;&gt;"",$G4198&lt;&gt;""),"※收入和支出不能同时填",IF(AND(N($F4198)=0,N($G4198)=0),"※收入和支出都没填",IF(OR(N($F4198)&lt;0,N($G4198)&lt;0),"※金额不能填负数，方向反了就换一列填",IF($D4198="","※没填收支类别，分类报表会漏掉这一笔",IF(ISNA(MATCH($D4198,类别表,0)),"※收支类别不在【基础资料】的清单里",IF(AND($L4198="内部转账",$M4198=""),"△内部转账要在「对方账户」写上另一头",IF(AND($L4198="内部转账",$M4198=$C4198),"※对方账户跟本账户是同一个",IF(AND($L4198&lt;&gt;"内部转账",$M4198&lt;&gt;""),"△填了对方账户，但类别不是内部转账",IF($H4198&lt;0,"△这一笔之后该账户余额成负数了，核一下",""))))))))))))</f>
        <v/>
      </c>
    </row>
    <row r="4199">
      <c r="A4199" s="17">
        <f>IF($C4199="","",COUNTA($C$5:$C4199))</f>
        <v/>
      </c>
      <c r="B4199" s="20" t="n"/>
      <c r="C4199" s="18" t="n"/>
      <c r="D4199" s="18" t="n"/>
      <c r="E4199" s="26" t="n"/>
      <c r="F4199" s="19" t="n"/>
      <c r="G4199" s="19" t="n"/>
      <c r="H4199" s="27">
        <f>IF($C4199="","",ROUND(SUMIF(账户表,$C4199,账户期初)+SUMIFS($F$5:F4199,$C$5:C4199,$C4199)-SUMIFS($G$5:G4199,$C$5:C4199,$C4199),2))</f>
        <v/>
      </c>
      <c r="I4199" s="18" t="n"/>
      <c r="J4199" s="18" t="n"/>
      <c r="K4199" s="28">
        <f>IF($B4199="","",--TEXT($B4199,"yyyymm"))</f>
        <v/>
      </c>
      <c r="L4199" s="29">
        <f>IF($D4199="","",IFERROR(INDEX(类别属性,MATCH($D4199,类别表,0)),""))</f>
        <v/>
      </c>
      <c r="M4199" s="18" t="n"/>
      <c r="N4199" s="18" t="n"/>
      <c r="O4199" s="26" t="n"/>
      <c r="P4199" s="21">
        <f>IF($C4199="","",IF(ISNA(MATCH($C4199,账户表,0)),"※这个账户不在【基础资料】的账户档案里",IF($B4199="","※没填日期，这一笔不会进任何月份的报表",IF(AND($F4199&lt;&gt;"",$G4199&lt;&gt;""),"※收入和支出不能同时填",IF(AND(N($F4199)=0,N($G4199)=0),"※收入和支出都没填",IF(OR(N($F4199)&lt;0,N($G4199)&lt;0),"※金额不能填负数，方向反了就换一列填",IF($D4199="","※没填收支类别，分类报表会漏掉这一笔",IF(ISNA(MATCH($D4199,类别表,0)),"※收支类别不在【基础资料】的清单里",IF(AND($L4199="内部转账",$M4199=""),"△内部转账要在「对方账户」写上另一头",IF(AND($L4199="内部转账",$M4199=$C4199),"※对方账户跟本账户是同一个",IF(AND($L4199&lt;&gt;"内部转账",$M4199&lt;&gt;""),"△填了对方账户，但类别不是内部转账",IF($H4199&lt;0,"△这一笔之后该账户余额成负数了，核一下",""))))))))))))</f>
        <v/>
      </c>
    </row>
    <row r="4200">
      <c r="A4200" s="17">
        <f>IF($C4200="","",COUNTA($C$5:$C4200))</f>
        <v/>
      </c>
      <c r="B4200" s="20" t="n"/>
      <c r="C4200" s="18" t="n"/>
      <c r="D4200" s="18" t="n"/>
      <c r="E4200" s="26" t="n"/>
      <c r="F4200" s="19" t="n"/>
      <c r="G4200" s="19" t="n"/>
      <c r="H4200" s="27">
        <f>IF($C4200="","",ROUND(SUMIF(账户表,$C4200,账户期初)+SUMIFS($F$5:F4200,$C$5:C4200,$C4200)-SUMIFS($G$5:G4200,$C$5:C4200,$C4200),2))</f>
        <v/>
      </c>
      <c r="I4200" s="18" t="n"/>
      <c r="J4200" s="18" t="n"/>
      <c r="K4200" s="28">
        <f>IF($B4200="","",--TEXT($B4200,"yyyymm"))</f>
        <v/>
      </c>
      <c r="L4200" s="29">
        <f>IF($D4200="","",IFERROR(INDEX(类别属性,MATCH($D4200,类别表,0)),""))</f>
        <v/>
      </c>
      <c r="M4200" s="18" t="n"/>
      <c r="N4200" s="18" t="n"/>
      <c r="O4200" s="26" t="n"/>
      <c r="P4200" s="21">
        <f>IF($C4200="","",IF(ISNA(MATCH($C4200,账户表,0)),"※这个账户不在【基础资料】的账户档案里",IF($B4200="","※没填日期，这一笔不会进任何月份的报表",IF(AND($F4200&lt;&gt;"",$G4200&lt;&gt;""),"※收入和支出不能同时填",IF(AND(N($F4200)=0,N($G4200)=0),"※收入和支出都没填",IF(OR(N($F4200)&lt;0,N($G4200)&lt;0),"※金额不能填负数，方向反了就换一列填",IF($D4200="","※没填收支类别，分类报表会漏掉这一笔",IF(ISNA(MATCH($D4200,类别表,0)),"※收支类别不在【基础资料】的清单里",IF(AND($L4200="内部转账",$M4200=""),"△内部转账要在「对方账户」写上另一头",IF(AND($L4200="内部转账",$M4200=$C4200),"※对方账户跟本账户是同一个",IF(AND($L4200&lt;&gt;"内部转账",$M4200&lt;&gt;""),"△填了对方账户，但类别不是内部转账",IF($H4200&lt;0,"△这一笔之后该账户余额成负数了，核一下",""))))))))))))</f>
        <v/>
      </c>
    </row>
    <row r="4201">
      <c r="A4201" s="17">
        <f>IF($C4201="","",COUNTA($C$5:$C4201))</f>
        <v/>
      </c>
      <c r="B4201" s="20" t="n"/>
      <c r="C4201" s="18" t="n"/>
      <c r="D4201" s="18" t="n"/>
      <c r="E4201" s="26" t="n"/>
      <c r="F4201" s="19" t="n"/>
      <c r="G4201" s="19" t="n"/>
      <c r="H4201" s="27">
        <f>IF($C4201="","",ROUND(SUMIF(账户表,$C4201,账户期初)+SUMIFS($F$5:F4201,$C$5:C4201,$C4201)-SUMIFS($G$5:G4201,$C$5:C4201,$C4201),2))</f>
        <v/>
      </c>
      <c r="I4201" s="18" t="n"/>
      <c r="J4201" s="18" t="n"/>
      <c r="K4201" s="28">
        <f>IF($B4201="","",--TEXT($B4201,"yyyymm"))</f>
        <v/>
      </c>
      <c r="L4201" s="29">
        <f>IF($D4201="","",IFERROR(INDEX(类别属性,MATCH($D4201,类别表,0)),""))</f>
        <v/>
      </c>
      <c r="M4201" s="18" t="n"/>
      <c r="N4201" s="18" t="n"/>
      <c r="O4201" s="26" t="n"/>
      <c r="P4201" s="21">
        <f>IF($C4201="","",IF(ISNA(MATCH($C4201,账户表,0)),"※这个账户不在【基础资料】的账户档案里",IF($B4201="","※没填日期，这一笔不会进任何月份的报表",IF(AND($F4201&lt;&gt;"",$G4201&lt;&gt;""),"※收入和支出不能同时填",IF(AND(N($F4201)=0,N($G4201)=0),"※收入和支出都没填",IF(OR(N($F4201)&lt;0,N($G4201)&lt;0),"※金额不能填负数，方向反了就换一列填",IF($D4201="","※没填收支类别，分类报表会漏掉这一笔",IF(ISNA(MATCH($D4201,类别表,0)),"※收支类别不在【基础资料】的清单里",IF(AND($L4201="内部转账",$M4201=""),"△内部转账要在「对方账户」写上另一头",IF(AND($L4201="内部转账",$M4201=$C4201),"※对方账户跟本账户是同一个",IF(AND($L4201&lt;&gt;"内部转账",$M4201&lt;&gt;""),"△填了对方账户，但类别不是内部转账",IF($H4201&lt;0,"△这一笔之后该账户余额成负数了，核一下",""))))))))))))</f>
        <v/>
      </c>
    </row>
    <row r="4202">
      <c r="A4202" s="17">
        <f>IF($C4202="","",COUNTA($C$5:$C4202))</f>
        <v/>
      </c>
      <c r="B4202" s="20" t="n"/>
      <c r="C4202" s="18" t="n"/>
      <c r="D4202" s="18" t="n"/>
      <c r="E4202" s="26" t="n"/>
      <c r="F4202" s="19" t="n"/>
      <c r="G4202" s="19" t="n"/>
      <c r="H4202" s="27">
        <f>IF($C4202="","",ROUND(SUMIF(账户表,$C4202,账户期初)+SUMIFS($F$5:F4202,$C$5:C4202,$C4202)-SUMIFS($G$5:G4202,$C$5:C4202,$C4202),2))</f>
        <v/>
      </c>
      <c r="I4202" s="18" t="n"/>
      <c r="J4202" s="18" t="n"/>
      <c r="K4202" s="28">
        <f>IF($B4202="","",--TEXT($B4202,"yyyymm"))</f>
        <v/>
      </c>
      <c r="L4202" s="29">
        <f>IF($D4202="","",IFERROR(INDEX(类别属性,MATCH($D4202,类别表,0)),""))</f>
        <v/>
      </c>
      <c r="M4202" s="18" t="n"/>
      <c r="N4202" s="18" t="n"/>
      <c r="O4202" s="26" t="n"/>
      <c r="P4202" s="21">
        <f>IF($C4202="","",IF(ISNA(MATCH($C4202,账户表,0)),"※这个账户不在【基础资料】的账户档案里",IF($B4202="","※没填日期，这一笔不会进任何月份的报表",IF(AND($F4202&lt;&gt;"",$G4202&lt;&gt;""),"※收入和支出不能同时填",IF(AND(N($F4202)=0,N($G4202)=0),"※收入和支出都没填",IF(OR(N($F4202)&lt;0,N($G4202)&lt;0),"※金额不能填负数，方向反了就换一列填",IF($D4202="","※没填收支类别，分类报表会漏掉这一笔",IF(ISNA(MATCH($D4202,类别表,0)),"※收支类别不在【基础资料】的清单里",IF(AND($L4202="内部转账",$M4202=""),"△内部转账要在「对方账户」写上另一头",IF(AND($L4202="内部转账",$M4202=$C4202),"※对方账户跟本账户是同一个",IF(AND($L4202&lt;&gt;"内部转账",$M4202&lt;&gt;""),"△填了对方账户，但类别不是内部转账",IF($H4202&lt;0,"△这一笔之后该账户余额成负数了，核一下",""))))))))))))</f>
        <v/>
      </c>
    </row>
    <row r="4203">
      <c r="A4203" s="17">
        <f>IF($C4203="","",COUNTA($C$5:$C4203))</f>
        <v/>
      </c>
      <c r="B4203" s="20" t="n"/>
      <c r="C4203" s="18" t="n"/>
      <c r="D4203" s="18" t="n"/>
      <c r="E4203" s="26" t="n"/>
      <c r="F4203" s="19" t="n"/>
      <c r="G4203" s="19" t="n"/>
      <c r="H4203" s="27">
        <f>IF($C4203="","",ROUND(SUMIF(账户表,$C4203,账户期初)+SUMIFS($F$5:F4203,$C$5:C4203,$C4203)-SUMIFS($G$5:G4203,$C$5:C4203,$C4203),2))</f>
        <v/>
      </c>
      <c r="I4203" s="18" t="n"/>
      <c r="J4203" s="18" t="n"/>
      <c r="K4203" s="28">
        <f>IF($B4203="","",--TEXT($B4203,"yyyymm"))</f>
        <v/>
      </c>
      <c r="L4203" s="29">
        <f>IF($D4203="","",IFERROR(INDEX(类别属性,MATCH($D4203,类别表,0)),""))</f>
        <v/>
      </c>
      <c r="M4203" s="18" t="n"/>
      <c r="N4203" s="18" t="n"/>
      <c r="O4203" s="26" t="n"/>
      <c r="P4203" s="21">
        <f>IF($C4203="","",IF(ISNA(MATCH($C4203,账户表,0)),"※这个账户不在【基础资料】的账户档案里",IF($B4203="","※没填日期，这一笔不会进任何月份的报表",IF(AND($F4203&lt;&gt;"",$G4203&lt;&gt;""),"※收入和支出不能同时填",IF(AND(N($F4203)=0,N($G4203)=0),"※收入和支出都没填",IF(OR(N($F4203)&lt;0,N($G4203)&lt;0),"※金额不能填负数，方向反了就换一列填",IF($D4203="","※没填收支类别，分类报表会漏掉这一笔",IF(ISNA(MATCH($D4203,类别表,0)),"※收支类别不在【基础资料】的清单里",IF(AND($L4203="内部转账",$M4203=""),"△内部转账要在「对方账户」写上另一头",IF(AND($L4203="内部转账",$M4203=$C4203),"※对方账户跟本账户是同一个",IF(AND($L4203&lt;&gt;"内部转账",$M4203&lt;&gt;""),"△填了对方账户，但类别不是内部转账",IF($H4203&lt;0,"△这一笔之后该账户余额成负数了，核一下",""))))))))))))</f>
        <v/>
      </c>
    </row>
    <row r="4204">
      <c r="A4204" s="17">
        <f>IF($C4204="","",COUNTA($C$5:$C4204))</f>
        <v/>
      </c>
      <c r="B4204" s="20" t="n"/>
      <c r="C4204" s="18" t="n"/>
      <c r="D4204" s="18" t="n"/>
      <c r="E4204" s="26" t="n"/>
      <c r="F4204" s="19" t="n"/>
      <c r="G4204" s="19" t="n"/>
      <c r="H4204" s="27">
        <f>IF($C4204="","",ROUND(SUMIF(账户表,$C4204,账户期初)+SUMIFS($F$5:F4204,$C$5:C4204,$C4204)-SUMIFS($G$5:G4204,$C$5:C4204,$C4204),2))</f>
        <v/>
      </c>
      <c r="I4204" s="18" t="n"/>
      <c r="J4204" s="18" t="n"/>
      <c r="K4204" s="28">
        <f>IF($B4204="","",--TEXT($B4204,"yyyymm"))</f>
        <v/>
      </c>
      <c r="L4204" s="29">
        <f>IF($D4204="","",IFERROR(INDEX(类别属性,MATCH($D4204,类别表,0)),""))</f>
        <v/>
      </c>
      <c r="M4204" s="18" t="n"/>
      <c r="N4204" s="18" t="n"/>
      <c r="O4204" s="26" t="n"/>
      <c r="P4204" s="21">
        <f>IF($C4204="","",IF(ISNA(MATCH($C4204,账户表,0)),"※这个账户不在【基础资料】的账户档案里",IF($B4204="","※没填日期，这一笔不会进任何月份的报表",IF(AND($F4204&lt;&gt;"",$G4204&lt;&gt;""),"※收入和支出不能同时填",IF(AND(N($F4204)=0,N($G4204)=0),"※收入和支出都没填",IF(OR(N($F4204)&lt;0,N($G4204)&lt;0),"※金额不能填负数，方向反了就换一列填",IF($D4204="","※没填收支类别，分类报表会漏掉这一笔",IF(ISNA(MATCH($D4204,类别表,0)),"※收支类别不在【基础资料】的清单里",IF(AND($L4204="内部转账",$M4204=""),"△内部转账要在「对方账户」写上另一头",IF(AND($L4204="内部转账",$M4204=$C4204),"※对方账户跟本账户是同一个",IF(AND($L4204&lt;&gt;"内部转账",$M4204&lt;&gt;""),"△填了对方账户，但类别不是内部转账",IF($H4204&lt;0,"△这一笔之后该账户余额成负数了，核一下",""))))))))))))</f>
        <v/>
      </c>
    </row>
    <row r="4205">
      <c r="A4205" s="17">
        <f>IF($C4205="","",COUNTA($C$5:$C4205))</f>
        <v/>
      </c>
      <c r="B4205" s="20" t="n"/>
      <c r="C4205" s="18" t="n"/>
      <c r="D4205" s="18" t="n"/>
      <c r="E4205" s="26" t="n"/>
      <c r="F4205" s="19" t="n"/>
      <c r="G4205" s="19" t="n"/>
      <c r="H4205" s="27">
        <f>IF($C4205="","",ROUND(SUMIF(账户表,$C4205,账户期初)+SUMIFS($F$5:F4205,$C$5:C4205,$C4205)-SUMIFS($G$5:G4205,$C$5:C4205,$C4205),2))</f>
        <v/>
      </c>
      <c r="I4205" s="18" t="n"/>
      <c r="J4205" s="18" t="n"/>
      <c r="K4205" s="28">
        <f>IF($B4205="","",--TEXT($B4205,"yyyymm"))</f>
        <v/>
      </c>
      <c r="L4205" s="29">
        <f>IF($D4205="","",IFERROR(INDEX(类别属性,MATCH($D4205,类别表,0)),""))</f>
        <v/>
      </c>
      <c r="M4205" s="18" t="n"/>
      <c r="N4205" s="18" t="n"/>
      <c r="O4205" s="26" t="n"/>
      <c r="P4205" s="21">
        <f>IF($C4205="","",IF(ISNA(MATCH($C4205,账户表,0)),"※这个账户不在【基础资料】的账户档案里",IF($B4205="","※没填日期，这一笔不会进任何月份的报表",IF(AND($F4205&lt;&gt;"",$G4205&lt;&gt;""),"※收入和支出不能同时填",IF(AND(N($F4205)=0,N($G4205)=0),"※收入和支出都没填",IF(OR(N($F4205)&lt;0,N($G4205)&lt;0),"※金额不能填负数，方向反了就换一列填",IF($D4205="","※没填收支类别，分类报表会漏掉这一笔",IF(ISNA(MATCH($D4205,类别表,0)),"※收支类别不在【基础资料】的清单里",IF(AND($L4205="内部转账",$M4205=""),"△内部转账要在「对方账户」写上另一头",IF(AND($L4205="内部转账",$M4205=$C4205),"※对方账户跟本账户是同一个",IF(AND($L4205&lt;&gt;"内部转账",$M4205&lt;&gt;""),"△填了对方账户，但类别不是内部转账",IF($H4205&lt;0,"△这一笔之后该账户余额成负数了，核一下",""))))))))))))</f>
        <v/>
      </c>
    </row>
    <row r="4206">
      <c r="A4206" s="17">
        <f>IF($C4206="","",COUNTA($C$5:$C4206))</f>
        <v/>
      </c>
      <c r="B4206" s="20" t="n"/>
      <c r="C4206" s="18" t="n"/>
      <c r="D4206" s="18" t="n"/>
      <c r="E4206" s="26" t="n"/>
      <c r="F4206" s="19" t="n"/>
      <c r="G4206" s="19" t="n"/>
      <c r="H4206" s="27">
        <f>IF($C4206="","",ROUND(SUMIF(账户表,$C4206,账户期初)+SUMIFS($F$5:F4206,$C$5:C4206,$C4206)-SUMIFS($G$5:G4206,$C$5:C4206,$C4206),2))</f>
        <v/>
      </c>
      <c r="I4206" s="18" t="n"/>
      <c r="J4206" s="18" t="n"/>
      <c r="K4206" s="28">
        <f>IF($B4206="","",--TEXT($B4206,"yyyymm"))</f>
        <v/>
      </c>
      <c r="L4206" s="29">
        <f>IF($D4206="","",IFERROR(INDEX(类别属性,MATCH($D4206,类别表,0)),""))</f>
        <v/>
      </c>
      <c r="M4206" s="18" t="n"/>
      <c r="N4206" s="18" t="n"/>
      <c r="O4206" s="26" t="n"/>
      <c r="P4206" s="21">
        <f>IF($C4206="","",IF(ISNA(MATCH($C4206,账户表,0)),"※这个账户不在【基础资料】的账户档案里",IF($B4206="","※没填日期，这一笔不会进任何月份的报表",IF(AND($F4206&lt;&gt;"",$G4206&lt;&gt;""),"※收入和支出不能同时填",IF(AND(N($F4206)=0,N($G4206)=0),"※收入和支出都没填",IF(OR(N($F4206)&lt;0,N($G4206)&lt;0),"※金额不能填负数，方向反了就换一列填",IF($D4206="","※没填收支类别，分类报表会漏掉这一笔",IF(ISNA(MATCH($D4206,类别表,0)),"※收支类别不在【基础资料】的清单里",IF(AND($L4206="内部转账",$M4206=""),"△内部转账要在「对方账户」写上另一头",IF(AND($L4206="内部转账",$M4206=$C4206),"※对方账户跟本账户是同一个",IF(AND($L4206&lt;&gt;"内部转账",$M4206&lt;&gt;""),"△填了对方账户，但类别不是内部转账",IF($H4206&lt;0,"△这一笔之后该账户余额成负数了，核一下",""))))))))))))</f>
        <v/>
      </c>
    </row>
    <row r="4207">
      <c r="A4207" s="17">
        <f>IF($C4207="","",COUNTA($C$5:$C4207))</f>
        <v/>
      </c>
      <c r="B4207" s="20" t="n"/>
      <c r="C4207" s="18" t="n"/>
      <c r="D4207" s="18" t="n"/>
      <c r="E4207" s="26" t="n"/>
      <c r="F4207" s="19" t="n"/>
      <c r="G4207" s="19" t="n"/>
      <c r="H4207" s="27">
        <f>IF($C4207="","",ROUND(SUMIF(账户表,$C4207,账户期初)+SUMIFS($F$5:F4207,$C$5:C4207,$C4207)-SUMIFS($G$5:G4207,$C$5:C4207,$C4207),2))</f>
        <v/>
      </c>
      <c r="I4207" s="18" t="n"/>
      <c r="J4207" s="18" t="n"/>
      <c r="K4207" s="28">
        <f>IF($B4207="","",--TEXT($B4207,"yyyymm"))</f>
        <v/>
      </c>
      <c r="L4207" s="29">
        <f>IF($D4207="","",IFERROR(INDEX(类别属性,MATCH($D4207,类别表,0)),""))</f>
        <v/>
      </c>
      <c r="M4207" s="18" t="n"/>
      <c r="N4207" s="18" t="n"/>
      <c r="O4207" s="26" t="n"/>
      <c r="P4207" s="21">
        <f>IF($C4207="","",IF(ISNA(MATCH($C4207,账户表,0)),"※这个账户不在【基础资料】的账户档案里",IF($B4207="","※没填日期，这一笔不会进任何月份的报表",IF(AND($F4207&lt;&gt;"",$G4207&lt;&gt;""),"※收入和支出不能同时填",IF(AND(N($F4207)=0,N($G4207)=0),"※收入和支出都没填",IF(OR(N($F4207)&lt;0,N($G4207)&lt;0),"※金额不能填负数，方向反了就换一列填",IF($D4207="","※没填收支类别，分类报表会漏掉这一笔",IF(ISNA(MATCH($D4207,类别表,0)),"※收支类别不在【基础资料】的清单里",IF(AND($L4207="内部转账",$M4207=""),"△内部转账要在「对方账户」写上另一头",IF(AND($L4207="内部转账",$M4207=$C4207),"※对方账户跟本账户是同一个",IF(AND($L4207&lt;&gt;"内部转账",$M4207&lt;&gt;""),"△填了对方账户，但类别不是内部转账",IF($H4207&lt;0,"△这一笔之后该账户余额成负数了，核一下",""))))))))))))</f>
        <v/>
      </c>
    </row>
    <row r="4208">
      <c r="A4208" s="17">
        <f>IF($C4208="","",COUNTA($C$5:$C4208))</f>
        <v/>
      </c>
      <c r="B4208" s="20" t="n"/>
      <c r="C4208" s="18" t="n"/>
      <c r="D4208" s="18" t="n"/>
      <c r="E4208" s="26" t="n"/>
      <c r="F4208" s="19" t="n"/>
      <c r="G4208" s="19" t="n"/>
      <c r="H4208" s="27">
        <f>IF($C4208="","",ROUND(SUMIF(账户表,$C4208,账户期初)+SUMIFS($F$5:F4208,$C$5:C4208,$C4208)-SUMIFS($G$5:G4208,$C$5:C4208,$C4208),2))</f>
        <v/>
      </c>
      <c r="I4208" s="18" t="n"/>
      <c r="J4208" s="18" t="n"/>
      <c r="K4208" s="28">
        <f>IF($B4208="","",--TEXT($B4208,"yyyymm"))</f>
        <v/>
      </c>
      <c r="L4208" s="29">
        <f>IF($D4208="","",IFERROR(INDEX(类别属性,MATCH($D4208,类别表,0)),""))</f>
        <v/>
      </c>
      <c r="M4208" s="18" t="n"/>
      <c r="N4208" s="18" t="n"/>
      <c r="O4208" s="26" t="n"/>
      <c r="P4208" s="21">
        <f>IF($C4208="","",IF(ISNA(MATCH($C4208,账户表,0)),"※这个账户不在【基础资料】的账户档案里",IF($B4208="","※没填日期，这一笔不会进任何月份的报表",IF(AND($F4208&lt;&gt;"",$G4208&lt;&gt;""),"※收入和支出不能同时填",IF(AND(N($F4208)=0,N($G4208)=0),"※收入和支出都没填",IF(OR(N($F4208)&lt;0,N($G4208)&lt;0),"※金额不能填负数，方向反了就换一列填",IF($D4208="","※没填收支类别，分类报表会漏掉这一笔",IF(ISNA(MATCH($D4208,类别表,0)),"※收支类别不在【基础资料】的清单里",IF(AND($L4208="内部转账",$M4208=""),"△内部转账要在「对方账户」写上另一头",IF(AND($L4208="内部转账",$M4208=$C4208),"※对方账户跟本账户是同一个",IF(AND($L4208&lt;&gt;"内部转账",$M4208&lt;&gt;""),"△填了对方账户，但类别不是内部转账",IF($H4208&lt;0,"△这一笔之后该账户余额成负数了，核一下",""))))))))))))</f>
        <v/>
      </c>
    </row>
    <row r="4209">
      <c r="A4209" s="17">
        <f>IF($C4209="","",COUNTA($C$5:$C4209))</f>
        <v/>
      </c>
      <c r="B4209" s="20" t="n"/>
      <c r="C4209" s="18" t="n"/>
      <c r="D4209" s="18" t="n"/>
      <c r="E4209" s="26" t="n"/>
      <c r="F4209" s="19" t="n"/>
      <c r="G4209" s="19" t="n"/>
      <c r="H4209" s="27">
        <f>IF($C4209="","",ROUND(SUMIF(账户表,$C4209,账户期初)+SUMIFS($F$5:F4209,$C$5:C4209,$C4209)-SUMIFS($G$5:G4209,$C$5:C4209,$C4209),2))</f>
        <v/>
      </c>
      <c r="I4209" s="18" t="n"/>
      <c r="J4209" s="18" t="n"/>
      <c r="K4209" s="28">
        <f>IF($B4209="","",--TEXT($B4209,"yyyymm"))</f>
        <v/>
      </c>
      <c r="L4209" s="29">
        <f>IF($D4209="","",IFERROR(INDEX(类别属性,MATCH($D4209,类别表,0)),""))</f>
        <v/>
      </c>
      <c r="M4209" s="18" t="n"/>
      <c r="N4209" s="18" t="n"/>
      <c r="O4209" s="26" t="n"/>
      <c r="P4209" s="21">
        <f>IF($C4209="","",IF(ISNA(MATCH($C4209,账户表,0)),"※这个账户不在【基础资料】的账户档案里",IF($B4209="","※没填日期，这一笔不会进任何月份的报表",IF(AND($F4209&lt;&gt;"",$G4209&lt;&gt;""),"※收入和支出不能同时填",IF(AND(N($F4209)=0,N($G4209)=0),"※收入和支出都没填",IF(OR(N($F4209)&lt;0,N($G4209)&lt;0),"※金额不能填负数，方向反了就换一列填",IF($D4209="","※没填收支类别，分类报表会漏掉这一笔",IF(ISNA(MATCH($D4209,类别表,0)),"※收支类别不在【基础资料】的清单里",IF(AND($L4209="内部转账",$M4209=""),"△内部转账要在「对方账户」写上另一头",IF(AND($L4209="内部转账",$M4209=$C4209),"※对方账户跟本账户是同一个",IF(AND($L4209&lt;&gt;"内部转账",$M4209&lt;&gt;""),"△填了对方账户，但类别不是内部转账",IF($H4209&lt;0,"△这一笔之后该账户余额成负数了，核一下",""))))))))))))</f>
        <v/>
      </c>
    </row>
    <row r="4210">
      <c r="A4210" s="17">
        <f>IF($C4210="","",COUNTA($C$5:$C4210))</f>
        <v/>
      </c>
      <c r="B4210" s="20" t="n"/>
      <c r="C4210" s="18" t="n"/>
      <c r="D4210" s="18" t="n"/>
      <c r="E4210" s="26" t="n"/>
      <c r="F4210" s="19" t="n"/>
      <c r="G4210" s="19" t="n"/>
      <c r="H4210" s="27">
        <f>IF($C4210="","",ROUND(SUMIF(账户表,$C4210,账户期初)+SUMIFS($F$5:F4210,$C$5:C4210,$C4210)-SUMIFS($G$5:G4210,$C$5:C4210,$C4210),2))</f>
        <v/>
      </c>
      <c r="I4210" s="18" t="n"/>
      <c r="J4210" s="18" t="n"/>
      <c r="K4210" s="28">
        <f>IF($B4210="","",--TEXT($B4210,"yyyymm"))</f>
        <v/>
      </c>
      <c r="L4210" s="29">
        <f>IF($D4210="","",IFERROR(INDEX(类别属性,MATCH($D4210,类别表,0)),""))</f>
        <v/>
      </c>
      <c r="M4210" s="18" t="n"/>
      <c r="N4210" s="18" t="n"/>
      <c r="O4210" s="26" t="n"/>
      <c r="P4210" s="21">
        <f>IF($C4210="","",IF(ISNA(MATCH($C4210,账户表,0)),"※这个账户不在【基础资料】的账户档案里",IF($B4210="","※没填日期，这一笔不会进任何月份的报表",IF(AND($F4210&lt;&gt;"",$G4210&lt;&gt;""),"※收入和支出不能同时填",IF(AND(N($F4210)=0,N($G4210)=0),"※收入和支出都没填",IF(OR(N($F4210)&lt;0,N($G4210)&lt;0),"※金额不能填负数，方向反了就换一列填",IF($D4210="","※没填收支类别，分类报表会漏掉这一笔",IF(ISNA(MATCH($D4210,类别表,0)),"※收支类别不在【基础资料】的清单里",IF(AND($L4210="内部转账",$M4210=""),"△内部转账要在「对方账户」写上另一头",IF(AND($L4210="内部转账",$M4210=$C4210),"※对方账户跟本账户是同一个",IF(AND($L4210&lt;&gt;"内部转账",$M4210&lt;&gt;""),"△填了对方账户，但类别不是内部转账",IF($H4210&lt;0,"△这一笔之后该账户余额成负数了，核一下",""))))))))))))</f>
        <v/>
      </c>
    </row>
    <row r="4211">
      <c r="A4211" s="17">
        <f>IF($C4211="","",COUNTA($C$5:$C4211))</f>
        <v/>
      </c>
      <c r="B4211" s="20" t="n"/>
      <c r="C4211" s="18" t="n"/>
      <c r="D4211" s="18" t="n"/>
      <c r="E4211" s="26" t="n"/>
      <c r="F4211" s="19" t="n"/>
      <c r="G4211" s="19" t="n"/>
      <c r="H4211" s="27">
        <f>IF($C4211="","",ROUND(SUMIF(账户表,$C4211,账户期初)+SUMIFS($F$5:F4211,$C$5:C4211,$C4211)-SUMIFS($G$5:G4211,$C$5:C4211,$C4211),2))</f>
        <v/>
      </c>
      <c r="I4211" s="18" t="n"/>
      <c r="J4211" s="18" t="n"/>
      <c r="K4211" s="28">
        <f>IF($B4211="","",--TEXT($B4211,"yyyymm"))</f>
        <v/>
      </c>
      <c r="L4211" s="29">
        <f>IF($D4211="","",IFERROR(INDEX(类别属性,MATCH($D4211,类别表,0)),""))</f>
        <v/>
      </c>
      <c r="M4211" s="18" t="n"/>
      <c r="N4211" s="18" t="n"/>
      <c r="O4211" s="26" t="n"/>
      <c r="P4211" s="21">
        <f>IF($C4211="","",IF(ISNA(MATCH($C4211,账户表,0)),"※这个账户不在【基础资料】的账户档案里",IF($B4211="","※没填日期，这一笔不会进任何月份的报表",IF(AND($F4211&lt;&gt;"",$G4211&lt;&gt;""),"※收入和支出不能同时填",IF(AND(N($F4211)=0,N($G4211)=0),"※收入和支出都没填",IF(OR(N($F4211)&lt;0,N($G4211)&lt;0),"※金额不能填负数，方向反了就换一列填",IF($D4211="","※没填收支类别，分类报表会漏掉这一笔",IF(ISNA(MATCH($D4211,类别表,0)),"※收支类别不在【基础资料】的清单里",IF(AND($L4211="内部转账",$M4211=""),"△内部转账要在「对方账户」写上另一头",IF(AND($L4211="内部转账",$M4211=$C4211),"※对方账户跟本账户是同一个",IF(AND($L4211&lt;&gt;"内部转账",$M4211&lt;&gt;""),"△填了对方账户，但类别不是内部转账",IF($H4211&lt;0,"△这一笔之后该账户余额成负数了，核一下",""))))))))))))</f>
        <v/>
      </c>
    </row>
    <row r="4212">
      <c r="A4212" s="17">
        <f>IF($C4212="","",COUNTA($C$5:$C4212))</f>
        <v/>
      </c>
      <c r="B4212" s="20" t="n"/>
      <c r="C4212" s="18" t="n"/>
      <c r="D4212" s="18" t="n"/>
      <c r="E4212" s="26" t="n"/>
      <c r="F4212" s="19" t="n"/>
      <c r="G4212" s="19" t="n"/>
      <c r="H4212" s="27">
        <f>IF($C4212="","",ROUND(SUMIF(账户表,$C4212,账户期初)+SUMIFS($F$5:F4212,$C$5:C4212,$C4212)-SUMIFS($G$5:G4212,$C$5:C4212,$C4212),2))</f>
        <v/>
      </c>
      <c r="I4212" s="18" t="n"/>
      <c r="J4212" s="18" t="n"/>
      <c r="K4212" s="28">
        <f>IF($B4212="","",--TEXT($B4212,"yyyymm"))</f>
        <v/>
      </c>
      <c r="L4212" s="29">
        <f>IF($D4212="","",IFERROR(INDEX(类别属性,MATCH($D4212,类别表,0)),""))</f>
        <v/>
      </c>
      <c r="M4212" s="18" t="n"/>
      <c r="N4212" s="18" t="n"/>
      <c r="O4212" s="26" t="n"/>
      <c r="P4212" s="21">
        <f>IF($C4212="","",IF(ISNA(MATCH($C4212,账户表,0)),"※这个账户不在【基础资料】的账户档案里",IF($B4212="","※没填日期，这一笔不会进任何月份的报表",IF(AND($F4212&lt;&gt;"",$G4212&lt;&gt;""),"※收入和支出不能同时填",IF(AND(N($F4212)=0,N($G4212)=0),"※收入和支出都没填",IF(OR(N($F4212)&lt;0,N($G4212)&lt;0),"※金额不能填负数，方向反了就换一列填",IF($D4212="","※没填收支类别，分类报表会漏掉这一笔",IF(ISNA(MATCH($D4212,类别表,0)),"※收支类别不在【基础资料】的清单里",IF(AND($L4212="内部转账",$M4212=""),"△内部转账要在「对方账户」写上另一头",IF(AND($L4212="内部转账",$M4212=$C4212),"※对方账户跟本账户是同一个",IF(AND($L4212&lt;&gt;"内部转账",$M4212&lt;&gt;""),"△填了对方账户，但类别不是内部转账",IF($H4212&lt;0,"△这一笔之后该账户余额成负数了，核一下",""))))))))))))</f>
        <v/>
      </c>
    </row>
    <row r="4213">
      <c r="A4213" s="17">
        <f>IF($C4213="","",COUNTA($C$5:$C4213))</f>
        <v/>
      </c>
      <c r="B4213" s="20" t="n"/>
      <c r="C4213" s="18" t="n"/>
      <c r="D4213" s="18" t="n"/>
      <c r="E4213" s="26" t="n"/>
      <c r="F4213" s="19" t="n"/>
      <c r="G4213" s="19" t="n"/>
      <c r="H4213" s="27">
        <f>IF($C4213="","",ROUND(SUMIF(账户表,$C4213,账户期初)+SUMIFS($F$5:F4213,$C$5:C4213,$C4213)-SUMIFS($G$5:G4213,$C$5:C4213,$C4213),2))</f>
        <v/>
      </c>
      <c r="I4213" s="18" t="n"/>
      <c r="J4213" s="18" t="n"/>
      <c r="K4213" s="28">
        <f>IF($B4213="","",--TEXT($B4213,"yyyymm"))</f>
        <v/>
      </c>
      <c r="L4213" s="29">
        <f>IF($D4213="","",IFERROR(INDEX(类别属性,MATCH($D4213,类别表,0)),""))</f>
        <v/>
      </c>
      <c r="M4213" s="18" t="n"/>
      <c r="N4213" s="18" t="n"/>
      <c r="O4213" s="26" t="n"/>
      <c r="P4213" s="21">
        <f>IF($C4213="","",IF(ISNA(MATCH($C4213,账户表,0)),"※这个账户不在【基础资料】的账户档案里",IF($B4213="","※没填日期，这一笔不会进任何月份的报表",IF(AND($F4213&lt;&gt;"",$G4213&lt;&gt;""),"※收入和支出不能同时填",IF(AND(N($F4213)=0,N($G4213)=0),"※收入和支出都没填",IF(OR(N($F4213)&lt;0,N($G4213)&lt;0),"※金额不能填负数，方向反了就换一列填",IF($D4213="","※没填收支类别，分类报表会漏掉这一笔",IF(ISNA(MATCH($D4213,类别表,0)),"※收支类别不在【基础资料】的清单里",IF(AND($L4213="内部转账",$M4213=""),"△内部转账要在「对方账户」写上另一头",IF(AND($L4213="内部转账",$M4213=$C4213),"※对方账户跟本账户是同一个",IF(AND($L4213&lt;&gt;"内部转账",$M4213&lt;&gt;""),"△填了对方账户，但类别不是内部转账",IF($H4213&lt;0,"△这一笔之后该账户余额成负数了，核一下",""))))))))))))</f>
        <v/>
      </c>
    </row>
    <row r="4214">
      <c r="A4214" s="17">
        <f>IF($C4214="","",COUNTA($C$5:$C4214))</f>
        <v/>
      </c>
      <c r="B4214" s="20" t="n"/>
      <c r="C4214" s="18" t="n"/>
      <c r="D4214" s="18" t="n"/>
      <c r="E4214" s="26" t="n"/>
      <c r="F4214" s="19" t="n"/>
      <c r="G4214" s="19" t="n"/>
      <c r="H4214" s="27">
        <f>IF($C4214="","",ROUND(SUMIF(账户表,$C4214,账户期初)+SUMIFS($F$5:F4214,$C$5:C4214,$C4214)-SUMIFS($G$5:G4214,$C$5:C4214,$C4214),2))</f>
        <v/>
      </c>
      <c r="I4214" s="18" t="n"/>
      <c r="J4214" s="18" t="n"/>
      <c r="K4214" s="28">
        <f>IF($B4214="","",--TEXT($B4214,"yyyymm"))</f>
        <v/>
      </c>
      <c r="L4214" s="29">
        <f>IF($D4214="","",IFERROR(INDEX(类别属性,MATCH($D4214,类别表,0)),""))</f>
        <v/>
      </c>
      <c r="M4214" s="18" t="n"/>
      <c r="N4214" s="18" t="n"/>
      <c r="O4214" s="26" t="n"/>
      <c r="P4214" s="21">
        <f>IF($C4214="","",IF(ISNA(MATCH($C4214,账户表,0)),"※这个账户不在【基础资料】的账户档案里",IF($B4214="","※没填日期，这一笔不会进任何月份的报表",IF(AND($F4214&lt;&gt;"",$G4214&lt;&gt;""),"※收入和支出不能同时填",IF(AND(N($F4214)=0,N($G4214)=0),"※收入和支出都没填",IF(OR(N($F4214)&lt;0,N($G4214)&lt;0),"※金额不能填负数，方向反了就换一列填",IF($D4214="","※没填收支类别，分类报表会漏掉这一笔",IF(ISNA(MATCH($D4214,类别表,0)),"※收支类别不在【基础资料】的清单里",IF(AND($L4214="内部转账",$M4214=""),"△内部转账要在「对方账户」写上另一头",IF(AND($L4214="内部转账",$M4214=$C4214),"※对方账户跟本账户是同一个",IF(AND($L4214&lt;&gt;"内部转账",$M4214&lt;&gt;""),"△填了对方账户，但类别不是内部转账",IF($H4214&lt;0,"△这一笔之后该账户余额成负数了，核一下",""))))))))))))</f>
        <v/>
      </c>
    </row>
    <row r="4215">
      <c r="A4215" s="17">
        <f>IF($C4215="","",COUNTA($C$5:$C4215))</f>
        <v/>
      </c>
      <c r="B4215" s="20" t="n"/>
      <c r="C4215" s="18" t="n"/>
      <c r="D4215" s="18" t="n"/>
      <c r="E4215" s="26" t="n"/>
      <c r="F4215" s="19" t="n"/>
      <c r="G4215" s="19" t="n"/>
      <c r="H4215" s="27">
        <f>IF($C4215="","",ROUND(SUMIF(账户表,$C4215,账户期初)+SUMIFS($F$5:F4215,$C$5:C4215,$C4215)-SUMIFS($G$5:G4215,$C$5:C4215,$C4215),2))</f>
        <v/>
      </c>
      <c r="I4215" s="18" t="n"/>
      <c r="J4215" s="18" t="n"/>
      <c r="K4215" s="28">
        <f>IF($B4215="","",--TEXT($B4215,"yyyymm"))</f>
        <v/>
      </c>
      <c r="L4215" s="29">
        <f>IF($D4215="","",IFERROR(INDEX(类别属性,MATCH($D4215,类别表,0)),""))</f>
        <v/>
      </c>
      <c r="M4215" s="18" t="n"/>
      <c r="N4215" s="18" t="n"/>
      <c r="O4215" s="26" t="n"/>
      <c r="P4215" s="21">
        <f>IF($C4215="","",IF(ISNA(MATCH($C4215,账户表,0)),"※这个账户不在【基础资料】的账户档案里",IF($B4215="","※没填日期，这一笔不会进任何月份的报表",IF(AND($F4215&lt;&gt;"",$G4215&lt;&gt;""),"※收入和支出不能同时填",IF(AND(N($F4215)=0,N($G4215)=0),"※收入和支出都没填",IF(OR(N($F4215)&lt;0,N($G4215)&lt;0),"※金额不能填负数，方向反了就换一列填",IF($D4215="","※没填收支类别，分类报表会漏掉这一笔",IF(ISNA(MATCH($D4215,类别表,0)),"※收支类别不在【基础资料】的清单里",IF(AND($L4215="内部转账",$M4215=""),"△内部转账要在「对方账户」写上另一头",IF(AND($L4215="内部转账",$M4215=$C4215),"※对方账户跟本账户是同一个",IF(AND($L4215&lt;&gt;"内部转账",$M4215&lt;&gt;""),"△填了对方账户，但类别不是内部转账",IF($H4215&lt;0,"△这一笔之后该账户余额成负数了，核一下",""))))))))))))</f>
        <v/>
      </c>
    </row>
    <row r="4216">
      <c r="A4216" s="17">
        <f>IF($C4216="","",COUNTA($C$5:$C4216))</f>
        <v/>
      </c>
      <c r="B4216" s="20" t="n"/>
      <c r="C4216" s="18" t="n"/>
      <c r="D4216" s="18" t="n"/>
      <c r="E4216" s="26" t="n"/>
      <c r="F4216" s="19" t="n"/>
      <c r="G4216" s="19" t="n"/>
      <c r="H4216" s="27">
        <f>IF($C4216="","",ROUND(SUMIF(账户表,$C4216,账户期初)+SUMIFS($F$5:F4216,$C$5:C4216,$C4216)-SUMIFS($G$5:G4216,$C$5:C4216,$C4216),2))</f>
        <v/>
      </c>
      <c r="I4216" s="18" t="n"/>
      <c r="J4216" s="18" t="n"/>
      <c r="K4216" s="28">
        <f>IF($B4216="","",--TEXT($B4216,"yyyymm"))</f>
        <v/>
      </c>
      <c r="L4216" s="29">
        <f>IF($D4216="","",IFERROR(INDEX(类别属性,MATCH($D4216,类别表,0)),""))</f>
        <v/>
      </c>
      <c r="M4216" s="18" t="n"/>
      <c r="N4216" s="18" t="n"/>
      <c r="O4216" s="26" t="n"/>
      <c r="P4216" s="21">
        <f>IF($C4216="","",IF(ISNA(MATCH($C4216,账户表,0)),"※这个账户不在【基础资料】的账户档案里",IF($B4216="","※没填日期，这一笔不会进任何月份的报表",IF(AND($F4216&lt;&gt;"",$G4216&lt;&gt;""),"※收入和支出不能同时填",IF(AND(N($F4216)=0,N($G4216)=0),"※收入和支出都没填",IF(OR(N($F4216)&lt;0,N($G4216)&lt;0),"※金额不能填负数，方向反了就换一列填",IF($D4216="","※没填收支类别，分类报表会漏掉这一笔",IF(ISNA(MATCH($D4216,类别表,0)),"※收支类别不在【基础资料】的清单里",IF(AND($L4216="内部转账",$M4216=""),"△内部转账要在「对方账户」写上另一头",IF(AND($L4216="内部转账",$M4216=$C4216),"※对方账户跟本账户是同一个",IF(AND($L4216&lt;&gt;"内部转账",$M4216&lt;&gt;""),"△填了对方账户，但类别不是内部转账",IF($H4216&lt;0,"△这一笔之后该账户余额成负数了，核一下",""))))))))))))</f>
        <v/>
      </c>
    </row>
    <row r="4217">
      <c r="A4217" s="17">
        <f>IF($C4217="","",COUNTA($C$5:$C4217))</f>
        <v/>
      </c>
      <c r="B4217" s="20" t="n"/>
      <c r="C4217" s="18" t="n"/>
      <c r="D4217" s="18" t="n"/>
      <c r="E4217" s="26" t="n"/>
      <c r="F4217" s="19" t="n"/>
      <c r="G4217" s="19" t="n"/>
      <c r="H4217" s="27">
        <f>IF($C4217="","",ROUND(SUMIF(账户表,$C4217,账户期初)+SUMIFS($F$5:F4217,$C$5:C4217,$C4217)-SUMIFS($G$5:G4217,$C$5:C4217,$C4217),2))</f>
        <v/>
      </c>
      <c r="I4217" s="18" t="n"/>
      <c r="J4217" s="18" t="n"/>
      <c r="K4217" s="28">
        <f>IF($B4217="","",--TEXT($B4217,"yyyymm"))</f>
        <v/>
      </c>
      <c r="L4217" s="29">
        <f>IF($D4217="","",IFERROR(INDEX(类别属性,MATCH($D4217,类别表,0)),""))</f>
        <v/>
      </c>
      <c r="M4217" s="18" t="n"/>
      <c r="N4217" s="18" t="n"/>
      <c r="O4217" s="26" t="n"/>
      <c r="P4217" s="21">
        <f>IF($C4217="","",IF(ISNA(MATCH($C4217,账户表,0)),"※这个账户不在【基础资料】的账户档案里",IF($B4217="","※没填日期，这一笔不会进任何月份的报表",IF(AND($F4217&lt;&gt;"",$G4217&lt;&gt;""),"※收入和支出不能同时填",IF(AND(N($F4217)=0,N($G4217)=0),"※收入和支出都没填",IF(OR(N($F4217)&lt;0,N($G4217)&lt;0),"※金额不能填负数，方向反了就换一列填",IF($D4217="","※没填收支类别，分类报表会漏掉这一笔",IF(ISNA(MATCH($D4217,类别表,0)),"※收支类别不在【基础资料】的清单里",IF(AND($L4217="内部转账",$M4217=""),"△内部转账要在「对方账户」写上另一头",IF(AND($L4217="内部转账",$M4217=$C4217),"※对方账户跟本账户是同一个",IF(AND($L4217&lt;&gt;"内部转账",$M4217&lt;&gt;""),"△填了对方账户，但类别不是内部转账",IF($H4217&lt;0,"△这一笔之后该账户余额成负数了，核一下",""))))))))))))</f>
        <v/>
      </c>
    </row>
    <row r="4218">
      <c r="A4218" s="17">
        <f>IF($C4218="","",COUNTA($C$5:$C4218))</f>
        <v/>
      </c>
      <c r="B4218" s="20" t="n"/>
      <c r="C4218" s="18" t="n"/>
      <c r="D4218" s="18" t="n"/>
      <c r="E4218" s="26" t="n"/>
      <c r="F4218" s="19" t="n"/>
      <c r="G4218" s="19" t="n"/>
      <c r="H4218" s="27">
        <f>IF($C4218="","",ROUND(SUMIF(账户表,$C4218,账户期初)+SUMIFS($F$5:F4218,$C$5:C4218,$C4218)-SUMIFS($G$5:G4218,$C$5:C4218,$C4218),2))</f>
        <v/>
      </c>
      <c r="I4218" s="18" t="n"/>
      <c r="J4218" s="18" t="n"/>
      <c r="K4218" s="28">
        <f>IF($B4218="","",--TEXT($B4218,"yyyymm"))</f>
        <v/>
      </c>
      <c r="L4218" s="29">
        <f>IF($D4218="","",IFERROR(INDEX(类别属性,MATCH($D4218,类别表,0)),""))</f>
        <v/>
      </c>
      <c r="M4218" s="18" t="n"/>
      <c r="N4218" s="18" t="n"/>
      <c r="O4218" s="26" t="n"/>
      <c r="P4218" s="21">
        <f>IF($C4218="","",IF(ISNA(MATCH($C4218,账户表,0)),"※这个账户不在【基础资料】的账户档案里",IF($B4218="","※没填日期，这一笔不会进任何月份的报表",IF(AND($F4218&lt;&gt;"",$G4218&lt;&gt;""),"※收入和支出不能同时填",IF(AND(N($F4218)=0,N($G4218)=0),"※收入和支出都没填",IF(OR(N($F4218)&lt;0,N($G4218)&lt;0),"※金额不能填负数，方向反了就换一列填",IF($D4218="","※没填收支类别，分类报表会漏掉这一笔",IF(ISNA(MATCH($D4218,类别表,0)),"※收支类别不在【基础资料】的清单里",IF(AND($L4218="内部转账",$M4218=""),"△内部转账要在「对方账户」写上另一头",IF(AND($L4218="内部转账",$M4218=$C4218),"※对方账户跟本账户是同一个",IF(AND($L4218&lt;&gt;"内部转账",$M4218&lt;&gt;""),"△填了对方账户，但类别不是内部转账",IF($H4218&lt;0,"△这一笔之后该账户余额成负数了，核一下",""))))))))))))</f>
        <v/>
      </c>
    </row>
    <row r="4219">
      <c r="A4219" s="17">
        <f>IF($C4219="","",COUNTA($C$5:$C4219))</f>
        <v/>
      </c>
      <c r="B4219" s="20" t="n"/>
      <c r="C4219" s="18" t="n"/>
      <c r="D4219" s="18" t="n"/>
      <c r="E4219" s="26" t="n"/>
      <c r="F4219" s="19" t="n"/>
      <c r="G4219" s="19" t="n"/>
      <c r="H4219" s="27">
        <f>IF($C4219="","",ROUND(SUMIF(账户表,$C4219,账户期初)+SUMIFS($F$5:F4219,$C$5:C4219,$C4219)-SUMIFS($G$5:G4219,$C$5:C4219,$C4219),2))</f>
        <v/>
      </c>
      <c r="I4219" s="18" t="n"/>
      <c r="J4219" s="18" t="n"/>
      <c r="K4219" s="28">
        <f>IF($B4219="","",--TEXT($B4219,"yyyymm"))</f>
        <v/>
      </c>
      <c r="L4219" s="29">
        <f>IF($D4219="","",IFERROR(INDEX(类别属性,MATCH($D4219,类别表,0)),""))</f>
        <v/>
      </c>
      <c r="M4219" s="18" t="n"/>
      <c r="N4219" s="18" t="n"/>
      <c r="O4219" s="26" t="n"/>
      <c r="P4219" s="21">
        <f>IF($C4219="","",IF(ISNA(MATCH($C4219,账户表,0)),"※这个账户不在【基础资料】的账户档案里",IF($B4219="","※没填日期，这一笔不会进任何月份的报表",IF(AND($F4219&lt;&gt;"",$G4219&lt;&gt;""),"※收入和支出不能同时填",IF(AND(N($F4219)=0,N($G4219)=0),"※收入和支出都没填",IF(OR(N($F4219)&lt;0,N($G4219)&lt;0),"※金额不能填负数，方向反了就换一列填",IF($D4219="","※没填收支类别，分类报表会漏掉这一笔",IF(ISNA(MATCH($D4219,类别表,0)),"※收支类别不在【基础资料】的清单里",IF(AND($L4219="内部转账",$M4219=""),"△内部转账要在「对方账户」写上另一头",IF(AND($L4219="内部转账",$M4219=$C4219),"※对方账户跟本账户是同一个",IF(AND($L4219&lt;&gt;"内部转账",$M4219&lt;&gt;""),"△填了对方账户，但类别不是内部转账",IF($H4219&lt;0,"△这一笔之后该账户余额成负数了，核一下",""))))))))))))</f>
        <v/>
      </c>
    </row>
    <row r="4220">
      <c r="A4220" s="17">
        <f>IF($C4220="","",COUNTA($C$5:$C4220))</f>
        <v/>
      </c>
      <c r="B4220" s="20" t="n"/>
      <c r="C4220" s="18" t="n"/>
      <c r="D4220" s="18" t="n"/>
      <c r="E4220" s="26" t="n"/>
      <c r="F4220" s="19" t="n"/>
      <c r="G4220" s="19" t="n"/>
      <c r="H4220" s="27">
        <f>IF($C4220="","",ROUND(SUMIF(账户表,$C4220,账户期初)+SUMIFS($F$5:F4220,$C$5:C4220,$C4220)-SUMIFS($G$5:G4220,$C$5:C4220,$C4220),2))</f>
        <v/>
      </c>
      <c r="I4220" s="18" t="n"/>
      <c r="J4220" s="18" t="n"/>
      <c r="K4220" s="28">
        <f>IF($B4220="","",--TEXT($B4220,"yyyymm"))</f>
        <v/>
      </c>
      <c r="L4220" s="29">
        <f>IF($D4220="","",IFERROR(INDEX(类别属性,MATCH($D4220,类别表,0)),""))</f>
        <v/>
      </c>
      <c r="M4220" s="18" t="n"/>
      <c r="N4220" s="18" t="n"/>
      <c r="O4220" s="26" t="n"/>
      <c r="P4220" s="21">
        <f>IF($C4220="","",IF(ISNA(MATCH($C4220,账户表,0)),"※这个账户不在【基础资料】的账户档案里",IF($B4220="","※没填日期，这一笔不会进任何月份的报表",IF(AND($F4220&lt;&gt;"",$G4220&lt;&gt;""),"※收入和支出不能同时填",IF(AND(N($F4220)=0,N($G4220)=0),"※收入和支出都没填",IF(OR(N($F4220)&lt;0,N($G4220)&lt;0),"※金额不能填负数，方向反了就换一列填",IF($D4220="","※没填收支类别，分类报表会漏掉这一笔",IF(ISNA(MATCH($D4220,类别表,0)),"※收支类别不在【基础资料】的清单里",IF(AND($L4220="内部转账",$M4220=""),"△内部转账要在「对方账户」写上另一头",IF(AND($L4220="内部转账",$M4220=$C4220),"※对方账户跟本账户是同一个",IF(AND($L4220&lt;&gt;"内部转账",$M4220&lt;&gt;""),"△填了对方账户，但类别不是内部转账",IF($H4220&lt;0,"△这一笔之后该账户余额成负数了，核一下",""))))))))))))</f>
        <v/>
      </c>
    </row>
    <row r="4221">
      <c r="A4221" s="17">
        <f>IF($C4221="","",COUNTA($C$5:$C4221))</f>
        <v/>
      </c>
      <c r="B4221" s="20" t="n"/>
      <c r="C4221" s="18" t="n"/>
      <c r="D4221" s="18" t="n"/>
      <c r="E4221" s="26" t="n"/>
      <c r="F4221" s="19" t="n"/>
      <c r="G4221" s="19" t="n"/>
      <c r="H4221" s="27">
        <f>IF($C4221="","",ROUND(SUMIF(账户表,$C4221,账户期初)+SUMIFS($F$5:F4221,$C$5:C4221,$C4221)-SUMIFS($G$5:G4221,$C$5:C4221,$C4221),2))</f>
        <v/>
      </c>
      <c r="I4221" s="18" t="n"/>
      <c r="J4221" s="18" t="n"/>
      <c r="K4221" s="28">
        <f>IF($B4221="","",--TEXT($B4221,"yyyymm"))</f>
        <v/>
      </c>
      <c r="L4221" s="29">
        <f>IF($D4221="","",IFERROR(INDEX(类别属性,MATCH($D4221,类别表,0)),""))</f>
        <v/>
      </c>
      <c r="M4221" s="18" t="n"/>
      <c r="N4221" s="18" t="n"/>
      <c r="O4221" s="26" t="n"/>
      <c r="P4221" s="21">
        <f>IF($C4221="","",IF(ISNA(MATCH($C4221,账户表,0)),"※这个账户不在【基础资料】的账户档案里",IF($B4221="","※没填日期，这一笔不会进任何月份的报表",IF(AND($F4221&lt;&gt;"",$G4221&lt;&gt;""),"※收入和支出不能同时填",IF(AND(N($F4221)=0,N($G4221)=0),"※收入和支出都没填",IF(OR(N($F4221)&lt;0,N($G4221)&lt;0),"※金额不能填负数，方向反了就换一列填",IF($D4221="","※没填收支类别，分类报表会漏掉这一笔",IF(ISNA(MATCH($D4221,类别表,0)),"※收支类别不在【基础资料】的清单里",IF(AND($L4221="内部转账",$M4221=""),"△内部转账要在「对方账户」写上另一头",IF(AND($L4221="内部转账",$M4221=$C4221),"※对方账户跟本账户是同一个",IF(AND($L4221&lt;&gt;"内部转账",$M4221&lt;&gt;""),"△填了对方账户，但类别不是内部转账",IF($H4221&lt;0,"△这一笔之后该账户余额成负数了，核一下",""))))))))))))</f>
        <v/>
      </c>
    </row>
    <row r="4222">
      <c r="A4222" s="17">
        <f>IF($C4222="","",COUNTA($C$5:$C4222))</f>
        <v/>
      </c>
      <c r="B4222" s="20" t="n"/>
      <c r="C4222" s="18" t="n"/>
      <c r="D4222" s="18" t="n"/>
      <c r="E4222" s="26" t="n"/>
      <c r="F4222" s="19" t="n"/>
      <c r="G4222" s="19" t="n"/>
      <c r="H4222" s="27">
        <f>IF($C4222="","",ROUND(SUMIF(账户表,$C4222,账户期初)+SUMIFS($F$5:F4222,$C$5:C4222,$C4222)-SUMIFS($G$5:G4222,$C$5:C4222,$C4222),2))</f>
        <v/>
      </c>
      <c r="I4222" s="18" t="n"/>
      <c r="J4222" s="18" t="n"/>
      <c r="K4222" s="28">
        <f>IF($B4222="","",--TEXT($B4222,"yyyymm"))</f>
        <v/>
      </c>
      <c r="L4222" s="29">
        <f>IF($D4222="","",IFERROR(INDEX(类别属性,MATCH($D4222,类别表,0)),""))</f>
        <v/>
      </c>
      <c r="M4222" s="18" t="n"/>
      <c r="N4222" s="18" t="n"/>
      <c r="O4222" s="26" t="n"/>
      <c r="P4222" s="21">
        <f>IF($C4222="","",IF(ISNA(MATCH($C4222,账户表,0)),"※这个账户不在【基础资料】的账户档案里",IF($B4222="","※没填日期，这一笔不会进任何月份的报表",IF(AND($F4222&lt;&gt;"",$G4222&lt;&gt;""),"※收入和支出不能同时填",IF(AND(N($F4222)=0,N($G4222)=0),"※收入和支出都没填",IF(OR(N($F4222)&lt;0,N($G4222)&lt;0),"※金额不能填负数，方向反了就换一列填",IF($D4222="","※没填收支类别，分类报表会漏掉这一笔",IF(ISNA(MATCH($D4222,类别表,0)),"※收支类别不在【基础资料】的清单里",IF(AND($L4222="内部转账",$M4222=""),"△内部转账要在「对方账户」写上另一头",IF(AND($L4222="内部转账",$M4222=$C4222),"※对方账户跟本账户是同一个",IF(AND($L4222&lt;&gt;"内部转账",$M4222&lt;&gt;""),"△填了对方账户，但类别不是内部转账",IF($H4222&lt;0,"△这一笔之后该账户余额成负数了，核一下",""))))))))))))</f>
        <v/>
      </c>
    </row>
    <row r="4223">
      <c r="A4223" s="17">
        <f>IF($C4223="","",COUNTA($C$5:$C4223))</f>
        <v/>
      </c>
      <c r="B4223" s="20" t="n"/>
      <c r="C4223" s="18" t="n"/>
      <c r="D4223" s="18" t="n"/>
      <c r="E4223" s="26" t="n"/>
      <c r="F4223" s="19" t="n"/>
      <c r="G4223" s="19" t="n"/>
      <c r="H4223" s="27">
        <f>IF($C4223="","",ROUND(SUMIF(账户表,$C4223,账户期初)+SUMIFS($F$5:F4223,$C$5:C4223,$C4223)-SUMIFS($G$5:G4223,$C$5:C4223,$C4223),2))</f>
        <v/>
      </c>
      <c r="I4223" s="18" t="n"/>
      <c r="J4223" s="18" t="n"/>
      <c r="K4223" s="28">
        <f>IF($B4223="","",--TEXT($B4223,"yyyymm"))</f>
        <v/>
      </c>
      <c r="L4223" s="29">
        <f>IF($D4223="","",IFERROR(INDEX(类别属性,MATCH($D4223,类别表,0)),""))</f>
        <v/>
      </c>
      <c r="M4223" s="18" t="n"/>
      <c r="N4223" s="18" t="n"/>
      <c r="O4223" s="26" t="n"/>
      <c r="P4223" s="21">
        <f>IF($C4223="","",IF(ISNA(MATCH($C4223,账户表,0)),"※这个账户不在【基础资料】的账户档案里",IF($B4223="","※没填日期，这一笔不会进任何月份的报表",IF(AND($F4223&lt;&gt;"",$G4223&lt;&gt;""),"※收入和支出不能同时填",IF(AND(N($F4223)=0,N($G4223)=0),"※收入和支出都没填",IF(OR(N($F4223)&lt;0,N($G4223)&lt;0),"※金额不能填负数，方向反了就换一列填",IF($D4223="","※没填收支类别，分类报表会漏掉这一笔",IF(ISNA(MATCH($D4223,类别表,0)),"※收支类别不在【基础资料】的清单里",IF(AND($L4223="内部转账",$M4223=""),"△内部转账要在「对方账户」写上另一头",IF(AND($L4223="内部转账",$M4223=$C4223),"※对方账户跟本账户是同一个",IF(AND($L4223&lt;&gt;"内部转账",$M4223&lt;&gt;""),"△填了对方账户，但类别不是内部转账",IF($H4223&lt;0,"△这一笔之后该账户余额成负数了，核一下",""))))))))))))</f>
        <v/>
      </c>
    </row>
    <row r="4224">
      <c r="A4224" s="17">
        <f>IF($C4224="","",COUNTA($C$5:$C4224))</f>
        <v/>
      </c>
      <c r="B4224" s="20" t="n"/>
      <c r="C4224" s="18" t="n"/>
      <c r="D4224" s="18" t="n"/>
      <c r="E4224" s="26" t="n"/>
      <c r="F4224" s="19" t="n"/>
      <c r="G4224" s="19" t="n"/>
      <c r="H4224" s="27">
        <f>IF($C4224="","",ROUND(SUMIF(账户表,$C4224,账户期初)+SUMIFS($F$5:F4224,$C$5:C4224,$C4224)-SUMIFS($G$5:G4224,$C$5:C4224,$C4224),2))</f>
        <v/>
      </c>
      <c r="I4224" s="18" t="n"/>
      <c r="J4224" s="18" t="n"/>
      <c r="K4224" s="28">
        <f>IF($B4224="","",--TEXT($B4224,"yyyymm"))</f>
        <v/>
      </c>
      <c r="L4224" s="29">
        <f>IF($D4224="","",IFERROR(INDEX(类别属性,MATCH($D4224,类别表,0)),""))</f>
        <v/>
      </c>
      <c r="M4224" s="18" t="n"/>
      <c r="N4224" s="18" t="n"/>
      <c r="O4224" s="26" t="n"/>
      <c r="P4224" s="21">
        <f>IF($C4224="","",IF(ISNA(MATCH($C4224,账户表,0)),"※这个账户不在【基础资料】的账户档案里",IF($B4224="","※没填日期，这一笔不会进任何月份的报表",IF(AND($F4224&lt;&gt;"",$G4224&lt;&gt;""),"※收入和支出不能同时填",IF(AND(N($F4224)=0,N($G4224)=0),"※收入和支出都没填",IF(OR(N($F4224)&lt;0,N($G4224)&lt;0),"※金额不能填负数，方向反了就换一列填",IF($D4224="","※没填收支类别，分类报表会漏掉这一笔",IF(ISNA(MATCH($D4224,类别表,0)),"※收支类别不在【基础资料】的清单里",IF(AND($L4224="内部转账",$M4224=""),"△内部转账要在「对方账户」写上另一头",IF(AND($L4224="内部转账",$M4224=$C4224),"※对方账户跟本账户是同一个",IF(AND($L4224&lt;&gt;"内部转账",$M4224&lt;&gt;""),"△填了对方账户，但类别不是内部转账",IF($H4224&lt;0,"△这一笔之后该账户余额成负数了，核一下",""))))))))))))</f>
        <v/>
      </c>
    </row>
    <row r="4225">
      <c r="A4225" s="17">
        <f>IF($C4225="","",COUNTA($C$5:$C4225))</f>
        <v/>
      </c>
      <c r="B4225" s="20" t="n"/>
      <c r="C4225" s="18" t="n"/>
      <c r="D4225" s="18" t="n"/>
      <c r="E4225" s="26" t="n"/>
      <c r="F4225" s="19" t="n"/>
      <c r="G4225" s="19" t="n"/>
      <c r="H4225" s="27">
        <f>IF($C4225="","",ROUND(SUMIF(账户表,$C4225,账户期初)+SUMIFS($F$5:F4225,$C$5:C4225,$C4225)-SUMIFS($G$5:G4225,$C$5:C4225,$C4225),2))</f>
        <v/>
      </c>
      <c r="I4225" s="18" t="n"/>
      <c r="J4225" s="18" t="n"/>
      <c r="K4225" s="28">
        <f>IF($B4225="","",--TEXT($B4225,"yyyymm"))</f>
        <v/>
      </c>
      <c r="L4225" s="29">
        <f>IF($D4225="","",IFERROR(INDEX(类别属性,MATCH($D4225,类别表,0)),""))</f>
        <v/>
      </c>
      <c r="M4225" s="18" t="n"/>
      <c r="N4225" s="18" t="n"/>
      <c r="O4225" s="26" t="n"/>
      <c r="P4225" s="21">
        <f>IF($C4225="","",IF(ISNA(MATCH($C4225,账户表,0)),"※这个账户不在【基础资料】的账户档案里",IF($B4225="","※没填日期，这一笔不会进任何月份的报表",IF(AND($F4225&lt;&gt;"",$G4225&lt;&gt;""),"※收入和支出不能同时填",IF(AND(N($F4225)=0,N($G4225)=0),"※收入和支出都没填",IF(OR(N($F4225)&lt;0,N($G4225)&lt;0),"※金额不能填负数，方向反了就换一列填",IF($D4225="","※没填收支类别，分类报表会漏掉这一笔",IF(ISNA(MATCH($D4225,类别表,0)),"※收支类别不在【基础资料】的清单里",IF(AND($L4225="内部转账",$M4225=""),"△内部转账要在「对方账户」写上另一头",IF(AND($L4225="内部转账",$M4225=$C4225),"※对方账户跟本账户是同一个",IF(AND($L4225&lt;&gt;"内部转账",$M4225&lt;&gt;""),"△填了对方账户，但类别不是内部转账",IF($H4225&lt;0,"△这一笔之后该账户余额成负数了，核一下",""))))))))))))</f>
        <v/>
      </c>
    </row>
    <row r="4226">
      <c r="A4226" s="17">
        <f>IF($C4226="","",COUNTA($C$5:$C4226))</f>
        <v/>
      </c>
      <c r="B4226" s="20" t="n"/>
      <c r="C4226" s="18" t="n"/>
      <c r="D4226" s="18" t="n"/>
      <c r="E4226" s="26" t="n"/>
      <c r="F4226" s="19" t="n"/>
      <c r="G4226" s="19" t="n"/>
      <c r="H4226" s="27">
        <f>IF($C4226="","",ROUND(SUMIF(账户表,$C4226,账户期初)+SUMIFS($F$5:F4226,$C$5:C4226,$C4226)-SUMIFS($G$5:G4226,$C$5:C4226,$C4226),2))</f>
        <v/>
      </c>
      <c r="I4226" s="18" t="n"/>
      <c r="J4226" s="18" t="n"/>
      <c r="K4226" s="28">
        <f>IF($B4226="","",--TEXT($B4226,"yyyymm"))</f>
        <v/>
      </c>
      <c r="L4226" s="29">
        <f>IF($D4226="","",IFERROR(INDEX(类别属性,MATCH($D4226,类别表,0)),""))</f>
        <v/>
      </c>
      <c r="M4226" s="18" t="n"/>
      <c r="N4226" s="18" t="n"/>
      <c r="O4226" s="26" t="n"/>
      <c r="P4226" s="21">
        <f>IF($C4226="","",IF(ISNA(MATCH($C4226,账户表,0)),"※这个账户不在【基础资料】的账户档案里",IF($B4226="","※没填日期，这一笔不会进任何月份的报表",IF(AND($F4226&lt;&gt;"",$G4226&lt;&gt;""),"※收入和支出不能同时填",IF(AND(N($F4226)=0,N($G4226)=0),"※收入和支出都没填",IF(OR(N($F4226)&lt;0,N($G4226)&lt;0),"※金额不能填负数，方向反了就换一列填",IF($D4226="","※没填收支类别，分类报表会漏掉这一笔",IF(ISNA(MATCH($D4226,类别表,0)),"※收支类别不在【基础资料】的清单里",IF(AND($L4226="内部转账",$M4226=""),"△内部转账要在「对方账户」写上另一头",IF(AND($L4226="内部转账",$M4226=$C4226),"※对方账户跟本账户是同一个",IF(AND($L4226&lt;&gt;"内部转账",$M4226&lt;&gt;""),"△填了对方账户，但类别不是内部转账",IF($H4226&lt;0,"△这一笔之后该账户余额成负数了，核一下",""))))))))))))</f>
        <v/>
      </c>
    </row>
    <row r="4227">
      <c r="A4227" s="17">
        <f>IF($C4227="","",COUNTA($C$5:$C4227))</f>
        <v/>
      </c>
      <c r="B4227" s="20" t="n"/>
      <c r="C4227" s="18" t="n"/>
      <c r="D4227" s="18" t="n"/>
      <c r="E4227" s="26" t="n"/>
      <c r="F4227" s="19" t="n"/>
      <c r="G4227" s="19" t="n"/>
      <c r="H4227" s="27">
        <f>IF($C4227="","",ROUND(SUMIF(账户表,$C4227,账户期初)+SUMIFS($F$5:F4227,$C$5:C4227,$C4227)-SUMIFS($G$5:G4227,$C$5:C4227,$C4227),2))</f>
        <v/>
      </c>
      <c r="I4227" s="18" t="n"/>
      <c r="J4227" s="18" t="n"/>
      <c r="K4227" s="28">
        <f>IF($B4227="","",--TEXT($B4227,"yyyymm"))</f>
        <v/>
      </c>
      <c r="L4227" s="29">
        <f>IF($D4227="","",IFERROR(INDEX(类别属性,MATCH($D4227,类别表,0)),""))</f>
        <v/>
      </c>
      <c r="M4227" s="18" t="n"/>
      <c r="N4227" s="18" t="n"/>
      <c r="O4227" s="26" t="n"/>
      <c r="P4227" s="21">
        <f>IF($C4227="","",IF(ISNA(MATCH($C4227,账户表,0)),"※这个账户不在【基础资料】的账户档案里",IF($B4227="","※没填日期，这一笔不会进任何月份的报表",IF(AND($F4227&lt;&gt;"",$G4227&lt;&gt;""),"※收入和支出不能同时填",IF(AND(N($F4227)=0,N($G4227)=0),"※收入和支出都没填",IF(OR(N($F4227)&lt;0,N($G4227)&lt;0),"※金额不能填负数，方向反了就换一列填",IF($D4227="","※没填收支类别，分类报表会漏掉这一笔",IF(ISNA(MATCH($D4227,类别表,0)),"※收支类别不在【基础资料】的清单里",IF(AND($L4227="内部转账",$M4227=""),"△内部转账要在「对方账户」写上另一头",IF(AND($L4227="内部转账",$M4227=$C4227),"※对方账户跟本账户是同一个",IF(AND($L4227&lt;&gt;"内部转账",$M4227&lt;&gt;""),"△填了对方账户，但类别不是内部转账",IF($H4227&lt;0,"△这一笔之后该账户余额成负数了，核一下",""))))))))))))</f>
        <v/>
      </c>
    </row>
    <row r="4228">
      <c r="A4228" s="17">
        <f>IF($C4228="","",COUNTA($C$5:$C4228))</f>
        <v/>
      </c>
      <c r="B4228" s="20" t="n"/>
      <c r="C4228" s="18" t="n"/>
      <c r="D4228" s="18" t="n"/>
      <c r="E4228" s="26" t="n"/>
      <c r="F4228" s="19" t="n"/>
      <c r="G4228" s="19" t="n"/>
      <c r="H4228" s="27">
        <f>IF($C4228="","",ROUND(SUMIF(账户表,$C4228,账户期初)+SUMIFS($F$5:F4228,$C$5:C4228,$C4228)-SUMIFS($G$5:G4228,$C$5:C4228,$C4228),2))</f>
        <v/>
      </c>
      <c r="I4228" s="18" t="n"/>
      <c r="J4228" s="18" t="n"/>
      <c r="K4228" s="28">
        <f>IF($B4228="","",--TEXT($B4228,"yyyymm"))</f>
        <v/>
      </c>
      <c r="L4228" s="29">
        <f>IF($D4228="","",IFERROR(INDEX(类别属性,MATCH($D4228,类别表,0)),""))</f>
        <v/>
      </c>
      <c r="M4228" s="18" t="n"/>
      <c r="N4228" s="18" t="n"/>
      <c r="O4228" s="26" t="n"/>
      <c r="P4228" s="21">
        <f>IF($C4228="","",IF(ISNA(MATCH($C4228,账户表,0)),"※这个账户不在【基础资料】的账户档案里",IF($B4228="","※没填日期，这一笔不会进任何月份的报表",IF(AND($F4228&lt;&gt;"",$G4228&lt;&gt;""),"※收入和支出不能同时填",IF(AND(N($F4228)=0,N($G4228)=0),"※收入和支出都没填",IF(OR(N($F4228)&lt;0,N($G4228)&lt;0),"※金额不能填负数，方向反了就换一列填",IF($D4228="","※没填收支类别，分类报表会漏掉这一笔",IF(ISNA(MATCH($D4228,类别表,0)),"※收支类别不在【基础资料】的清单里",IF(AND($L4228="内部转账",$M4228=""),"△内部转账要在「对方账户」写上另一头",IF(AND($L4228="内部转账",$M4228=$C4228),"※对方账户跟本账户是同一个",IF(AND($L4228&lt;&gt;"内部转账",$M4228&lt;&gt;""),"△填了对方账户，但类别不是内部转账",IF($H4228&lt;0,"△这一笔之后该账户余额成负数了，核一下",""))))))))))))</f>
        <v/>
      </c>
    </row>
    <row r="4229">
      <c r="A4229" s="17">
        <f>IF($C4229="","",COUNTA($C$5:$C4229))</f>
        <v/>
      </c>
      <c r="B4229" s="20" t="n"/>
      <c r="C4229" s="18" t="n"/>
      <c r="D4229" s="18" t="n"/>
      <c r="E4229" s="26" t="n"/>
      <c r="F4229" s="19" t="n"/>
      <c r="G4229" s="19" t="n"/>
      <c r="H4229" s="27">
        <f>IF($C4229="","",ROUND(SUMIF(账户表,$C4229,账户期初)+SUMIFS($F$5:F4229,$C$5:C4229,$C4229)-SUMIFS($G$5:G4229,$C$5:C4229,$C4229),2))</f>
        <v/>
      </c>
      <c r="I4229" s="18" t="n"/>
      <c r="J4229" s="18" t="n"/>
      <c r="K4229" s="28">
        <f>IF($B4229="","",--TEXT($B4229,"yyyymm"))</f>
        <v/>
      </c>
      <c r="L4229" s="29">
        <f>IF($D4229="","",IFERROR(INDEX(类别属性,MATCH($D4229,类别表,0)),""))</f>
        <v/>
      </c>
      <c r="M4229" s="18" t="n"/>
      <c r="N4229" s="18" t="n"/>
      <c r="O4229" s="26" t="n"/>
      <c r="P4229" s="21">
        <f>IF($C4229="","",IF(ISNA(MATCH($C4229,账户表,0)),"※这个账户不在【基础资料】的账户档案里",IF($B4229="","※没填日期，这一笔不会进任何月份的报表",IF(AND($F4229&lt;&gt;"",$G4229&lt;&gt;""),"※收入和支出不能同时填",IF(AND(N($F4229)=0,N($G4229)=0),"※收入和支出都没填",IF(OR(N($F4229)&lt;0,N($G4229)&lt;0),"※金额不能填负数，方向反了就换一列填",IF($D4229="","※没填收支类别，分类报表会漏掉这一笔",IF(ISNA(MATCH($D4229,类别表,0)),"※收支类别不在【基础资料】的清单里",IF(AND($L4229="内部转账",$M4229=""),"△内部转账要在「对方账户」写上另一头",IF(AND($L4229="内部转账",$M4229=$C4229),"※对方账户跟本账户是同一个",IF(AND($L4229&lt;&gt;"内部转账",$M4229&lt;&gt;""),"△填了对方账户，但类别不是内部转账",IF($H4229&lt;0,"△这一笔之后该账户余额成负数了，核一下",""))))))))))))</f>
        <v/>
      </c>
    </row>
    <row r="4230">
      <c r="A4230" s="17">
        <f>IF($C4230="","",COUNTA($C$5:$C4230))</f>
        <v/>
      </c>
      <c r="B4230" s="20" t="n"/>
      <c r="C4230" s="18" t="n"/>
      <c r="D4230" s="18" t="n"/>
      <c r="E4230" s="26" t="n"/>
      <c r="F4230" s="19" t="n"/>
      <c r="G4230" s="19" t="n"/>
      <c r="H4230" s="27">
        <f>IF($C4230="","",ROUND(SUMIF(账户表,$C4230,账户期初)+SUMIFS($F$5:F4230,$C$5:C4230,$C4230)-SUMIFS($G$5:G4230,$C$5:C4230,$C4230),2))</f>
        <v/>
      </c>
      <c r="I4230" s="18" t="n"/>
      <c r="J4230" s="18" t="n"/>
      <c r="K4230" s="28">
        <f>IF($B4230="","",--TEXT($B4230,"yyyymm"))</f>
        <v/>
      </c>
      <c r="L4230" s="29">
        <f>IF($D4230="","",IFERROR(INDEX(类别属性,MATCH($D4230,类别表,0)),""))</f>
        <v/>
      </c>
      <c r="M4230" s="18" t="n"/>
      <c r="N4230" s="18" t="n"/>
      <c r="O4230" s="26" t="n"/>
      <c r="P4230" s="21">
        <f>IF($C4230="","",IF(ISNA(MATCH($C4230,账户表,0)),"※这个账户不在【基础资料】的账户档案里",IF($B4230="","※没填日期，这一笔不会进任何月份的报表",IF(AND($F4230&lt;&gt;"",$G4230&lt;&gt;""),"※收入和支出不能同时填",IF(AND(N($F4230)=0,N($G4230)=0),"※收入和支出都没填",IF(OR(N($F4230)&lt;0,N($G4230)&lt;0),"※金额不能填负数，方向反了就换一列填",IF($D4230="","※没填收支类别，分类报表会漏掉这一笔",IF(ISNA(MATCH($D4230,类别表,0)),"※收支类别不在【基础资料】的清单里",IF(AND($L4230="内部转账",$M4230=""),"△内部转账要在「对方账户」写上另一头",IF(AND($L4230="内部转账",$M4230=$C4230),"※对方账户跟本账户是同一个",IF(AND($L4230&lt;&gt;"内部转账",$M4230&lt;&gt;""),"△填了对方账户，但类别不是内部转账",IF($H4230&lt;0,"△这一笔之后该账户余额成负数了，核一下",""))))))))))))</f>
        <v/>
      </c>
    </row>
    <row r="4231">
      <c r="A4231" s="17">
        <f>IF($C4231="","",COUNTA($C$5:$C4231))</f>
        <v/>
      </c>
      <c r="B4231" s="20" t="n"/>
      <c r="C4231" s="18" t="n"/>
      <c r="D4231" s="18" t="n"/>
      <c r="E4231" s="26" t="n"/>
      <c r="F4231" s="19" t="n"/>
      <c r="G4231" s="19" t="n"/>
      <c r="H4231" s="27">
        <f>IF($C4231="","",ROUND(SUMIF(账户表,$C4231,账户期初)+SUMIFS($F$5:F4231,$C$5:C4231,$C4231)-SUMIFS($G$5:G4231,$C$5:C4231,$C4231),2))</f>
        <v/>
      </c>
      <c r="I4231" s="18" t="n"/>
      <c r="J4231" s="18" t="n"/>
      <c r="K4231" s="28">
        <f>IF($B4231="","",--TEXT($B4231,"yyyymm"))</f>
        <v/>
      </c>
      <c r="L4231" s="29">
        <f>IF($D4231="","",IFERROR(INDEX(类别属性,MATCH($D4231,类别表,0)),""))</f>
        <v/>
      </c>
      <c r="M4231" s="18" t="n"/>
      <c r="N4231" s="18" t="n"/>
      <c r="O4231" s="26" t="n"/>
      <c r="P4231" s="21">
        <f>IF($C4231="","",IF(ISNA(MATCH($C4231,账户表,0)),"※这个账户不在【基础资料】的账户档案里",IF($B4231="","※没填日期，这一笔不会进任何月份的报表",IF(AND($F4231&lt;&gt;"",$G4231&lt;&gt;""),"※收入和支出不能同时填",IF(AND(N($F4231)=0,N($G4231)=0),"※收入和支出都没填",IF(OR(N($F4231)&lt;0,N($G4231)&lt;0),"※金额不能填负数，方向反了就换一列填",IF($D4231="","※没填收支类别，分类报表会漏掉这一笔",IF(ISNA(MATCH($D4231,类别表,0)),"※收支类别不在【基础资料】的清单里",IF(AND($L4231="内部转账",$M4231=""),"△内部转账要在「对方账户」写上另一头",IF(AND($L4231="内部转账",$M4231=$C4231),"※对方账户跟本账户是同一个",IF(AND($L4231&lt;&gt;"内部转账",$M4231&lt;&gt;""),"△填了对方账户，但类别不是内部转账",IF($H4231&lt;0,"△这一笔之后该账户余额成负数了，核一下",""))))))))))))</f>
        <v/>
      </c>
    </row>
    <row r="4232">
      <c r="A4232" s="17">
        <f>IF($C4232="","",COUNTA($C$5:$C4232))</f>
        <v/>
      </c>
      <c r="B4232" s="20" t="n"/>
      <c r="C4232" s="18" t="n"/>
      <c r="D4232" s="18" t="n"/>
      <c r="E4232" s="26" t="n"/>
      <c r="F4232" s="19" t="n"/>
      <c r="G4232" s="19" t="n"/>
      <c r="H4232" s="27">
        <f>IF($C4232="","",ROUND(SUMIF(账户表,$C4232,账户期初)+SUMIFS($F$5:F4232,$C$5:C4232,$C4232)-SUMIFS($G$5:G4232,$C$5:C4232,$C4232),2))</f>
        <v/>
      </c>
      <c r="I4232" s="18" t="n"/>
      <c r="J4232" s="18" t="n"/>
      <c r="K4232" s="28">
        <f>IF($B4232="","",--TEXT($B4232,"yyyymm"))</f>
        <v/>
      </c>
      <c r="L4232" s="29">
        <f>IF($D4232="","",IFERROR(INDEX(类别属性,MATCH($D4232,类别表,0)),""))</f>
        <v/>
      </c>
      <c r="M4232" s="18" t="n"/>
      <c r="N4232" s="18" t="n"/>
      <c r="O4232" s="26" t="n"/>
      <c r="P4232" s="21">
        <f>IF($C4232="","",IF(ISNA(MATCH($C4232,账户表,0)),"※这个账户不在【基础资料】的账户档案里",IF($B4232="","※没填日期，这一笔不会进任何月份的报表",IF(AND($F4232&lt;&gt;"",$G4232&lt;&gt;""),"※收入和支出不能同时填",IF(AND(N($F4232)=0,N($G4232)=0),"※收入和支出都没填",IF(OR(N($F4232)&lt;0,N($G4232)&lt;0),"※金额不能填负数，方向反了就换一列填",IF($D4232="","※没填收支类别，分类报表会漏掉这一笔",IF(ISNA(MATCH($D4232,类别表,0)),"※收支类别不在【基础资料】的清单里",IF(AND($L4232="内部转账",$M4232=""),"△内部转账要在「对方账户」写上另一头",IF(AND($L4232="内部转账",$M4232=$C4232),"※对方账户跟本账户是同一个",IF(AND($L4232&lt;&gt;"内部转账",$M4232&lt;&gt;""),"△填了对方账户，但类别不是内部转账",IF($H4232&lt;0,"△这一笔之后该账户余额成负数了，核一下",""))))))))))))</f>
        <v/>
      </c>
    </row>
    <row r="4233">
      <c r="A4233" s="17">
        <f>IF($C4233="","",COUNTA($C$5:$C4233))</f>
        <v/>
      </c>
      <c r="B4233" s="20" t="n"/>
      <c r="C4233" s="18" t="n"/>
      <c r="D4233" s="18" t="n"/>
      <c r="E4233" s="26" t="n"/>
      <c r="F4233" s="19" t="n"/>
      <c r="G4233" s="19" t="n"/>
      <c r="H4233" s="27">
        <f>IF($C4233="","",ROUND(SUMIF(账户表,$C4233,账户期初)+SUMIFS($F$5:F4233,$C$5:C4233,$C4233)-SUMIFS($G$5:G4233,$C$5:C4233,$C4233),2))</f>
        <v/>
      </c>
      <c r="I4233" s="18" t="n"/>
      <c r="J4233" s="18" t="n"/>
      <c r="K4233" s="28">
        <f>IF($B4233="","",--TEXT($B4233,"yyyymm"))</f>
        <v/>
      </c>
      <c r="L4233" s="29">
        <f>IF($D4233="","",IFERROR(INDEX(类别属性,MATCH($D4233,类别表,0)),""))</f>
        <v/>
      </c>
      <c r="M4233" s="18" t="n"/>
      <c r="N4233" s="18" t="n"/>
      <c r="O4233" s="26" t="n"/>
      <c r="P4233" s="21">
        <f>IF($C4233="","",IF(ISNA(MATCH($C4233,账户表,0)),"※这个账户不在【基础资料】的账户档案里",IF($B4233="","※没填日期，这一笔不会进任何月份的报表",IF(AND($F4233&lt;&gt;"",$G4233&lt;&gt;""),"※收入和支出不能同时填",IF(AND(N($F4233)=0,N($G4233)=0),"※收入和支出都没填",IF(OR(N($F4233)&lt;0,N($G4233)&lt;0),"※金额不能填负数，方向反了就换一列填",IF($D4233="","※没填收支类别，分类报表会漏掉这一笔",IF(ISNA(MATCH($D4233,类别表,0)),"※收支类别不在【基础资料】的清单里",IF(AND($L4233="内部转账",$M4233=""),"△内部转账要在「对方账户」写上另一头",IF(AND($L4233="内部转账",$M4233=$C4233),"※对方账户跟本账户是同一个",IF(AND($L4233&lt;&gt;"内部转账",$M4233&lt;&gt;""),"△填了对方账户，但类别不是内部转账",IF($H4233&lt;0,"△这一笔之后该账户余额成负数了，核一下",""))))))))))))</f>
        <v/>
      </c>
    </row>
    <row r="4234">
      <c r="A4234" s="17">
        <f>IF($C4234="","",COUNTA($C$5:$C4234))</f>
        <v/>
      </c>
      <c r="B4234" s="20" t="n"/>
      <c r="C4234" s="18" t="n"/>
      <c r="D4234" s="18" t="n"/>
      <c r="E4234" s="26" t="n"/>
      <c r="F4234" s="19" t="n"/>
      <c r="G4234" s="19" t="n"/>
      <c r="H4234" s="27">
        <f>IF($C4234="","",ROUND(SUMIF(账户表,$C4234,账户期初)+SUMIFS($F$5:F4234,$C$5:C4234,$C4234)-SUMIFS($G$5:G4234,$C$5:C4234,$C4234),2))</f>
        <v/>
      </c>
      <c r="I4234" s="18" t="n"/>
      <c r="J4234" s="18" t="n"/>
      <c r="K4234" s="28">
        <f>IF($B4234="","",--TEXT($B4234,"yyyymm"))</f>
        <v/>
      </c>
      <c r="L4234" s="29">
        <f>IF($D4234="","",IFERROR(INDEX(类别属性,MATCH($D4234,类别表,0)),""))</f>
        <v/>
      </c>
      <c r="M4234" s="18" t="n"/>
      <c r="N4234" s="18" t="n"/>
      <c r="O4234" s="26" t="n"/>
      <c r="P4234" s="21">
        <f>IF($C4234="","",IF(ISNA(MATCH($C4234,账户表,0)),"※这个账户不在【基础资料】的账户档案里",IF($B4234="","※没填日期，这一笔不会进任何月份的报表",IF(AND($F4234&lt;&gt;"",$G4234&lt;&gt;""),"※收入和支出不能同时填",IF(AND(N($F4234)=0,N($G4234)=0),"※收入和支出都没填",IF(OR(N($F4234)&lt;0,N($G4234)&lt;0),"※金额不能填负数，方向反了就换一列填",IF($D4234="","※没填收支类别，分类报表会漏掉这一笔",IF(ISNA(MATCH($D4234,类别表,0)),"※收支类别不在【基础资料】的清单里",IF(AND($L4234="内部转账",$M4234=""),"△内部转账要在「对方账户」写上另一头",IF(AND($L4234="内部转账",$M4234=$C4234),"※对方账户跟本账户是同一个",IF(AND($L4234&lt;&gt;"内部转账",$M4234&lt;&gt;""),"△填了对方账户，但类别不是内部转账",IF($H4234&lt;0,"△这一笔之后该账户余额成负数了，核一下",""))))))))))))</f>
        <v/>
      </c>
    </row>
    <row r="4235">
      <c r="A4235" s="17">
        <f>IF($C4235="","",COUNTA($C$5:$C4235))</f>
        <v/>
      </c>
      <c r="B4235" s="20" t="n"/>
      <c r="C4235" s="18" t="n"/>
      <c r="D4235" s="18" t="n"/>
      <c r="E4235" s="26" t="n"/>
      <c r="F4235" s="19" t="n"/>
      <c r="G4235" s="19" t="n"/>
      <c r="H4235" s="27">
        <f>IF($C4235="","",ROUND(SUMIF(账户表,$C4235,账户期初)+SUMIFS($F$5:F4235,$C$5:C4235,$C4235)-SUMIFS($G$5:G4235,$C$5:C4235,$C4235),2))</f>
        <v/>
      </c>
      <c r="I4235" s="18" t="n"/>
      <c r="J4235" s="18" t="n"/>
      <c r="K4235" s="28">
        <f>IF($B4235="","",--TEXT($B4235,"yyyymm"))</f>
        <v/>
      </c>
      <c r="L4235" s="29">
        <f>IF($D4235="","",IFERROR(INDEX(类别属性,MATCH($D4235,类别表,0)),""))</f>
        <v/>
      </c>
      <c r="M4235" s="18" t="n"/>
      <c r="N4235" s="18" t="n"/>
      <c r="O4235" s="26" t="n"/>
      <c r="P4235" s="21">
        <f>IF($C4235="","",IF(ISNA(MATCH($C4235,账户表,0)),"※这个账户不在【基础资料】的账户档案里",IF($B4235="","※没填日期，这一笔不会进任何月份的报表",IF(AND($F4235&lt;&gt;"",$G4235&lt;&gt;""),"※收入和支出不能同时填",IF(AND(N($F4235)=0,N($G4235)=0),"※收入和支出都没填",IF(OR(N($F4235)&lt;0,N($G4235)&lt;0),"※金额不能填负数，方向反了就换一列填",IF($D4235="","※没填收支类别，分类报表会漏掉这一笔",IF(ISNA(MATCH($D4235,类别表,0)),"※收支类别不在【基础资料】的清单里",IF(AND($L4235="内部转账",$M4235=""),"△内部转账要在「对方账户」写上另一头",IF(AND($L4235="内部转账",$M4235=$C4235),"※对方账户跟本账户是同一个",IF(AND($L4235&lt;&gt;"内部转账",$M4235&lt;&gt;""),"△填了对方账户，但类别不是内部转账",IF($H4235&lt;0,"△这一笔之后该账户余额成负数了，核一下",""))))))))))))</f>
        <v/>
      </c>
    </row>
    <row r="4236">
      <c r="A4236" s="17">
        <f>IF($C4236="","",COUNTA($C$5:$C4236))</f>
        <v/>
      </c>
      <c r="B4236" s="20" t="n"/>
      <c r="C4236" s="18" t="n"/>
      <c r="D4236" s="18" t="n"/>
      <c r="E4236" s="26" t="n"/>
      <c r="F4236" s="19" t="n"/>
      <c r="G4236" s="19" t="n"/>
      <c r="H4236" s="27">
        <f>IF($C4236="","",ROUND(SUMIF(账户表,$C4236,账户期初)+SUMIFS($F$5:F4236,$C$5:C4236,$C4236)-SUMIFS($G$5:G4236,$C$5:C4236,$C4236),2))</f>
        <v/>
      </c>
      <c r="I4236" s="18" t="n"/>
      <c r="J4236" s="18" t="n"/>
      <c r="K4236" s="28">
        <f>IF($B4236="","",--TEXT($B4236,"yyyymm"))</f>
        <v/>
      </c>
      <c r="L4236" s="29">
        <f>IF($D4236="","",IFERROR(INDEX(类别属性,MATCH($D4236,类别表,0)),""))</f>
        <v/>
      </c>
      <c r="M4236" s="18" t="n"/>
      <c r="N4236" s="18" t="n"/>
      <c r="O4236" s="26" t="n"/>
      <c r="P4236" s="21">
        <f>IF($C4236="","",IF(ISNA(MATCH($C4236,账户表,0)),"※这个账户不在【基础资料】的账户档案里",IF($B4236="","※没填日期，这一笔不会进任何月份的报表",IF(AND($F4236&lt;&gt;"",$G4236&lt;&gt;""),"※收入和支出不能同时填",IF(AND(N($F4236)=0,N($G4236)=0),"※收入和支出都没填",IF(OR(N($F4236)&lt;0,N($G4236)&lt;0),"※金额不能填负数，方向反了就换一列填",IF($D4236="","※没填收支类别，分类报表会漏掉这一笔",IF(ISNA(MATCH($D4236,类别表,0)),"※收支类别不在【基础资料】的清单里",IF(AND($L4236="内部转账",$M4236=""),"△内部转账要在「对方账户」写上另一头",IF(AND($L4236="内部转账",$M4236=$C4236),"※对方账户跟本账户是同一个",IF(AND($L4236&lt;&gt;"内部转账",$M4236&lt;&gt;""),"△填了对方账户，但类别不是内部转账",IF($H4236&lt;0,"△这一笔之后该账户余额成负数了，核一下",""))))))))))))</f>
        <v/>
      </c>
    </row>
    <row r="4237">
      <c r="A4237" s="17">
        <f>IF($C4237="","",COUNTA($C$5:$C4237))</f>
        <v/>
      </c>
      <c r="B4237" s="20" t="n"/>
      <c r="C4237" s="18" t="n"/>
      <c r="D4237" s="18" t="n"/>
      <c r="E4237" s="26" t="n"/>
      <c r="F4237" s="19" t="n"/>
      <c r="G4237" s="19" t="n"/>
      <c r="H4237" s="27">
        <f>IF($C4237="","",ROUND(SUMIF(账户表,$C4237,账户期初)+SUMIFS($F$5:F4237,$C$5:C4237,$C4237)-SUMIFS($G$5:G4237,$C$5:C4237,$C4237),2))</f>
        <v/>
      </c>
      <c r="I4237" s="18" t="n"/>
      <c r="J4237" s="18" t="n"/>
      <c r="K4237" s="28">
        <f>IF($B4237="","",--TEXT($B4237,"yyyymm"))</f>
        <v/>
      </c>
      <c r="L4237" s="29">
        <f>IF($D4237="","",IFERROR(INDEX(类别属性,MATCH($D4237,类别表,0)),""))</f>
        <v/>
      </c>
      <c r="M4237" s="18" t="n"/>
      <c r="N4237" s="18" t="n"/>
      <c r="O4237" s="26" t="n"/>
      <c r="P4237" s="21">
        <f>IF($C4237="","",IF(ISNA(MATCH($C4237,账户表,0)),"※这个账户不在【基础资料】的账户档案里",IF($B4237="","※没填日期，这一笔不会进任何月份的报表",IF(AND($F4237&lt;&gt;"",$G4237&lt;&gt;""),"※收入和支出不能同时填",IF(AND(N($F4237)=0,N($G4237)=0),"※收入和支出都没填",IF(OR(N($F4237)&lt;0,N($G4237)&lt;0),"※金额不能填负数，方向反了就换一列填",IF($D4237="","※没填收支类别，分类报表会漏掉这一笔",IF(ISNA(MATCH($D4237,类别表,0)),"※收支类别不在【基础资料】的清单里",IF(AND($L4237="内部转账",$M4237=""),"△内部转账要在「对方账户」写上另一头",IF(AND($L4237="内部转账",$M4237=$C4237),"※对方账户跟本账户是同一个",IF(AND($L4237&lt;&gt;"内部转账",$M4237&lt;&gt;""),"△填了对方账户，但类别不是内部转账",IF($H4237&lt;0,"△这一笔之后该账户余额成负数了，核一下",""))))))))))))</f>
        <v/>
      </c>
    </row>
    <row r="4238">
      <c r="A4238" s="17">
        <f>IF($C4238="","",COUNTA($C$5:$C4238))</f>
        <v/>
      </c>
      <c r="B4238" s="20" t="n"/>
      <c r="C4238" s="18" t="n"/>
      <c r="D4238" s="18" t="n"/>
      <c r="E4238" s="26" t="n"/>
      <c r="F4238" s="19" t="n"/>
      <c r="G4238" s="19" t="n"/>
      <c r="H4238" s="27">
        <f>IF($C4238="","",ROUND(SUMIF(账户表,$C4238,账户期初)+SUMIFS($F$5:F4238,$C$5:C4238,$C4238)-SUMIFS($G$5:G4238,$C$5:C4238,$C4238),2))</f>
        <v/>
      </c>
      <c r="I4238" s="18" t="n"/>
      <c r="J4238" s="18" t="n"/>
      <c r="K4238" s="28">
        <f>IF($B4238="","",--TEXT($B4238,"yyyymm"))</f>
        <v/>
      </c>
      <c r="L4238" s="29">
        <f>IF($D4238="","",IFERROR(INDEX(类别属性,MATCH($D4238,类别表,0)),""))</f>
        <v/>
      </c>
      <c r="M4238" s="18" t="n"/>
      <c r="N4238" s="18" t="n"/>
      <c r="O4238" s="26" t="n"/>
      <c r="P4238" s="21">
        <f>IF($C4238="","",IF(ISNA(MATCH($C4238,账户表,0)),"※这个账户不在【基础资料】的账户档案里",IF($B4238="","※没填日期，这一笔不会进任何月份的报表",IF(AND($F4238&lt;&gt;"",$G4238&lt;&gt;""),"※收入和支出不能同时填",IF(AND(N($F4238)=0,N($G4238)=0),"※收入和支出都没填",IF(OR(N($F4238)&lt;0,N($G4238)&lt;0),"※金额不能填负数，方向反了就换一列填",IF($D4238="","※没填收支类别，分类报表会漏掉这一笔",IF(ISNA(MATCH($D4238,类别表,0)),"※收支类别不在【基础资料】的清单里",IF(AND($L4238="内部转账",$M4238=""),"△内部转账要在「对方账户」写上另一头",IF(AND($L4238="内部转账",$M4238=$C4238),"※对方账户跟本账户是同一个",IF(AND($L4238&lt;&gt;"内部转账",$M4238&lt;&gt;""),"△填了对方账户，但类别不是内部转账",IF($H4238&lt;0,"△这一笔之后该账户余额成负数了，核一下",""))))))))))))</f>
        <v/>
      </c>
    </row>
    <row r="4239">
      <c r="A4239" s="17">
        <f>IF($C4239="","",COUNTA($C$5:$C4239))</f>
        <v/>
      </c>
      <c r="B4239" s="20" t="n"/>
      <c r="C4239" s="18" t="n"/>
      <c r="D4239" s="18" t="n"/>
      <c r="E4239" s="26" t="n"/>
      <c r="F4239" s="19" t="n"/>
      <c r="G4239" s="19" t="n"/>
      <c r="H4239" s="27">
        <f>IF($C4239="","",ROUND(SUMIF(账户表,$C4239,账户期初)+SUMIFS($F$5:F4239,$C$5:C4239,$C4239)-SUMIFS($G$5:G4239,$C$5:C4239,$C4239),2))</f>
        <v/>
      </c>
      <c r="I4239" s="18" t="n"/>
      <c r="J4239" s="18" t="n"/>
      <c r="K4239" s="28">
        <f>IF($B4239="","",--TEXT($B4239,"yyyymm"))</f>
        <v/>
      </c>
      <c r="L4239" s="29">
        <f>IF($D4239="","",IFERROR(INDEX(类别属性,MATCH($D4239,类别表,0)),""))</f>
        <v/>
      </c>
      <c r="M4239" s="18" t="n"/>
      <c r="N4239" s="18" t="n"/>
      <c r="O4239" s="26" t="n"/>
      <c r="P4239" s="21">
        <f>IF($C4239="","",IF(ISNA(MATCH($C4239,账户表,0)),"※这个账户不在【基础资料】的账户档案里",IF($B4239="","※没填日期，这一笔不会进任何月份的报表",IF(AND($F4239&lt;&gt;"",$G4239&lt;&gt;""),"※收入和支出不能同时填",IF(AND(N($F4239)=0,N($G4239)=0),"※收入和支出都没填",IF(OR(N($F4239)&lt;0,N($G4239)&lt;0),"※金额不能填负数，方向反了就换一列填",IF($D4239="","※没填收支类别，分类报表会漏掉这一笔",IF(ISNA(MATCH($D4239,类别表,0)),"※收支类别不在【基础资料】的清单里",IF(AND($L4239="内部转账",$M4239=""),"△内部转账要在「对方账户」写上另一头",IF(AND($L4239="内部转账",$M4239=$C4239),"※对方账户跟本账户是同一个",IF(AND($L4239&lt;&gt;"内部转账",$M4239&lt;&gt;""),"△填了对方账户，但类别不是内部转账",IF($H4239&lt;0,"△这一笔之后该账户余额成负数了，核一下",""))))))))))))</f>
        <v/>
      </c>
    </row>
    <row r="4240">
      <c r="A4240" s="17">
        <f>IF($C4240="","",COUNTA($C$5:$C4240))</f>
        <v/>
      </c>
      <c r="B4240" s="20" t="n"/>
      <c r="C4240" s="18" t="n"/>
      <c r="D4240" s="18" t="n"/>
      <c r="E4240" s="26" t="n"/>
      <c r="F4240" s="19" t="n"/>
      <c r="G4240" s="19" t="n"/>
      <c r="H4240" s="27">
        <f>IF($C4240="","",ROUND(SUMIF(账户表,$C4240,账户期初)+SUMIFS($F$5:F4240,$C$5:C4240,$C4240)-SUMIFS($G$5:G4240,$C$5:C4240,$C4240),2))</f>
        <v/>
      </c>
      <c r="I4240" s="18" t="n"/>
      <c r="J4240" s="18" t="n"/>
      <c r="K4240" s="28">
        <f>IF($B4240="","",--TEXT($B4240,"yyyymm"))</f>
        <v/>
      </c>
      <c r="L4240" s="29">
        <f>IF($D4240="","",IFERROR(INDEX(类别属性,MATCH($D4240,类别表,0)),""))</f>
        <v/>
      </c>
      <c r="M4240" s="18" t="n"/>
      <c r="N4240" s="18" t="n"/>
      <c r="O4240" s="26" t="n"/>
      <c r="P4240" s="21">
        <f>IF($C4240="","",IF(ISNA(MATCH($C4240,账户表,0)),"※这个账户不在【基础资料】的账户档案里",IF($B4240="","※没填日期，这一笔不会进任何月份的报表",IF(AND($F4240&lt;&gt;"",$G4240&lt;&gt;""),"※收入和支出不能同时填",IF(AND(N($F4240)=0,N($G4240)=0),"※收入和支出都没填",IF(OR(N($F4240)&lt;0,N($G4240)&lt;0),"※金额不能填负数，方向反了就换一列填",IF($D4240="","※没填收支类别，分类报表会漏掉这一笔",IF(ISNA(MATCH($D4240,类别表,0)),"※收支类别不在【基础资料】的清单里",IF(AND($L4240="内部转账",$M4240=""),"△内部转账要在「对方账户」写上另一头",IF(AND($L4240="内部转账",$M4240=$C4240),"※对方账户跟本账户是同一个",IF(AND($L4240&lt;&gt;"内部转账",$M4240&lt;&gt;""),"△填了对方账户，但类别不是内部转账",IF($H4240&lt;0,"△这一笔之后该账户余额成负数了，核一下",""))))))))))))</f>
        <v/>
      </c>
    </row>
    <row r="4241">
      <c r="A4241" s="17">
        <f>IF($C4241="","",COUNTA($C$5:$C4241))</f>
        <v/>
      </c>
      <c r="B4241" s="20" t="n"/>
      <c r="C4241" s="18" t="n"/>
      <c r="D4241" s="18" t="n"/>
      <c r="E4241" s="26" t="n"/>
      <c r="F4241" s="19" t="n"/>
      <c r="G4241" s="19" t="n"/>
      <c r="H4241" s="27">
        <f>IF($C4241="","",ROUND(SUMIF(账户表,$C4241,账户期初)+SUMIFS($F$5:F4241,$C$5:C4241,$C4241)-SUMIFS($G$5:G4241,$C$5:C4241,$C4241),2))</f>
        <v/>
      </c>
      <c r="I4241" s="18" t="n"/>
      <c r="J4241" s="18" t="n"/>
      <c r="K4241" s="28">
        <f>IF($B4241="","",--TEXT($B4241,"yyyymm"))</f>
        <v/>
      </c>
      <c r="L4241" s="29">
        <f>IF($D4241="","",IFERROR(INDEX(类别属性,MATCH($D4241,类别表,0)),""))</f>
        <v/>
      </c>
      <c r="M4241" s="18" t="n"/>
      <c r="N4241" s="18" t="n"/>
      <c r="O4241" s="26" t="n"/>
      <c r="P4241" s="21">
        <f>IF($C4241="","",IF(ISNA(MATCH($C4241,账户表,0)),"※这个账户不在【基础资料】的账户档案里",IF($B4241="","※没填日期，这一笔不会进任何月份的报表",IF(AND($F4241&lt;&gt;"",$G4241&lt;&gt;""),"※收入和支出不能同时填",IF(AND(N($F4241)=0,N($G4241)=0),"※收入和支出都没填",IF(OR(N($F4241)&lt;0,N($G4241)&lt;0),"※金额不能填负数，方向反了就换一列填",IF($D4241="","※没填收支类别，分类报表会漏掉这一笔",IF(ISNA(MATCH($D4241,类别表,0)),"※收支类别不在【基础资料】的清单里",IF(AND($L4241="内部转账",$M4241=""),"△内部转账要在「对方账户」写上另一头",IF(AND($L4241="内部转账",$M4241=$C4241),"※对方账户跟本账户是同一个",IF(AND($L4241&lt;&gt;"内部转账",$M4241&lt;&gt;""),"△填了对方账户，但类别不是内部转账",IF($H4241&lt;0,"△这一笔之后该账户余额成负数了，核一下",""))))))))))))</f>
        <v/>
      </c>
    </row>
    <row r="4242">
      <c r="A4242" s="17">
        <f>IF($C4242="","",COUNTA($C$5:$C4242))</f>
        <v/>
      </c>
      <c r="B4242" s="20" t="n"/>
      <c r="C4242" s="18" t="n"/>
      <c r="D4242" s="18" t="n"/>
      <c r="E4242" s="26" t="n"/>
      <c r="F4242" s="19" t="n"/>
      <c r="G4242" s="19" t="n"/>
      <c r="H4242" s="27">
        <f>IF($C4242="","",ROUND(SUMIF(账户表,$C4242,账户期初)+SUMIFS($F$5:F4242,$C$5:C4242,$C4242)-SUMIFS($G$5:G4242,$C$5:C4242,$C4242),2))</f>
        <v/>
      </c>
      <c r="I4242" s="18" t="n"/>
      <c r="J4242" s="18" t="n"/>
      <c r="K4242" s="28">
        <f>IF($B4242="","",--TEXT($B4242,"yyyymm"))</f>
        <v/>
      </c>
      <c r="L4242" s="29">
        <f>IF($D4242="","",IFERROR(INDEX(类别属性,MATCH($D4242,类别表,0)),""))</f>
        <v/>
      </c>
      <c r="M4242" s="18" t="n"/>
      <c r="N4242" s="18" t="n"/>
      <c r="O4242" s="26" t="n"/>
      <c r="P4242" s="21">
        <f>IF($C4242="","",IF(ISNA(MATCH($C4242,账户表,0)),"※这个账户不在【基础资料】的账户档案里",IF($B4242="","※没填日期，这一笔不会进任何月份的报表",IF(AND($F4242&lt;&gt;"",$G4242&lt;&gt;""),"※收入和支出不能同时填",IF(AND(N($F4242)=0,N($G4242)=0),"※收入和支出都没填",IF(OR(N($F4242)&lt;0,N($G4242)&lt;0),"※金额不能填负数，方向反了就换一列填",IF($D4242="","※没填收支类别，分类报表会漏掉这一笔",IF(ISNA(MATCH($D4242,类别表,0)),"※收支类别不在【基础资料】的清单里",IF(AND($L4242="内部转账",$M4242=""),"△内部转账要在「对方账户」写上另一头",IF(AND($L4242="内部转账",$M4242=$C4242),"※对方账户跟本账户是同一个",IF(AND($L4242&lt;&gt;"内部转账",$M4242&lt;&gt;""),"△填了对方账户，但类别不是内部转账",IF($H4242&lt;0,"△这一笔之后该账户余额成负数了，核一下",""))))))))))))</f>
        <v/>
      </c>
    </row>
    <row r="4243">
      <c r="A4243" s="17">
        <f>IF($C4243="","",COUNTA($C$5:$C4243))</f>
        <v/>
      </c>
      <c r="B4243" s="20" t="n"/>
      <c r="C4243" s="18" t="n"/>
      <c r="D4243" s="18" t="n"/>
      <c r="E4243" s="26" t="n"/>
      <c r="F4243" s="19" t="n"/>
      <c r="G4243" s="19" t="n"/>
      <c r="H4243" s="27">
        <f>IF($C4243="","",ROUND(SUMIF(账户表,$C4243,账户期初)+SUMIFS($F$5:F4243,$C$5:C4243,$C4243)-SUMIFS($G$5:G4243,$C$5:C4243,$C4243),2))</f>
        <v/>
      </c>
      <c r="I4243" s="18" t="n"/>
      <c r="J4243" s="18" t="n"/>
      <c r="K4243" s="28">
        <f>IF($B4243="","",--TEXT($B4243,"yyyymm"))</f>
        <v/>
      </c>
      <c r="L4243" s="29">
        <f>IF($D4243="","",IFERROR(INDEX(类别属性,MATCH($D4243,类别表,0)),""))</f>
        <v/>
      </c>
      <c r="M4243" s="18" t="n"/>
      <c r="N4243" s="18" t="n"/>
      <c r="O4243" s="26" t="n"/>
      <c r="P4243" s="21">
        <f>IF($C4243="","",IF(ISNA(MATCH($C4243,账户表,0)),"※这个账户不在【基础资料】的账户档案里",IF($B4243="","※没填日期，这一笔不会进任何月份的报表",IF(AND($F4243&lt;&gt;"",$G4243&lt;&gt;""),"※收入和支出不能同时填",IF(AND(N($F4243)=0,N($G4243)=0),"※收入和支出都没填",IF(OR(N($F4243)&lt;0,N($G4243)&lt;0),"※金额不能填负数，方向反了就换一列填",IF($D4243="","※没填收支类别，分类报表会漏掉这一笔",IF(ISNA(MATCH($D4243,类别表,0)),"※收支类别不在【基础资料】的清单里",IF(AND($L4243="内部转账",$M4243=""),"△内部转账要在「对方账户」写上另一头",IF(AND($L4243="内部转账",$M4243=$C4243),"※对方账户跟本账户是同一个",IF(AND($L4243&lt;&gt;"内部转账",$M4243&lt;&gt;""),"△填了对方账户，但类别不是内部转账",IF($H4243&lt;0,"△这一笔之后该账户余额成负数了，核一下",""))))))))))))</f>
        <v/>
      </c>
    </row>
    <row r="4244">
      <c r="A4244" s="17">
        <f>IF($C4244="","",COUNTA($C$5:$C4244))</f>
        <v/>
      </c>
      <c r="B4244" s="20" t="n"/>
      <c r="C4244" s="18" t="n"/>
      <c r="D4244" s="18" t="n"/>
      <c r="E4244" s="26" t="n"/>
      <c r="F4244" s="19" t="n"/>
      <c r="G4244" s="19" t="n"/>
      <c r="H4244" s="27">
        <f>IF($C4244="","",ROUND(SUMIF(账户表,$C4244,账户期初)+SUMIFS($F$5:F4244,$C$5:C4244,$C4244)-SUMIFS($G$5:G4244,$C$5:C4244,$C4244),2))</f>
        <v/>
      </c>
      <c r="I4244" s="18" t="n"/>
      <c r="J4244" s="18" t="n"/>
      <c r="K4244" s="28">
        <f>IF($B4244="","",--TEXT($B4244,"yyyymm"))</f>
        <v/>
      </c>
      <c r="L4244" s="29">
        <f>IF($D4244="","",IFERROR(INDEX(类别属性,MATCH($D4244,类别表,0)),""))</f>
        <v/>
      </c>
      <c r="M4244" s="18" t="n"/>
      <c r="N4244" s="18" t="n"/>
      <c r="O4244" s="26" t="n"/>
      <c r="P4244" s="21">
        <f>IF($C4244="","",IF(ISNA(MATCH($C4244,账户表,0)),"※这个账户不在【基础资料】的账户档案里",IF($B4244="","※没填日期，这一笔不会进任何月份的报表",IF(AND($F4244&lt;&gt;"",$G4244&lt;&gt;""),"※收入和支出不能同时填",IF(AND(N($F4244)=0,N($G4244)=0),"※收入和支出都没填",IF(OR(N($F4244)&lt;0,N($G4244)&lt;0),"※金额不能填负数，方向反了就换一列填",IF($D4244="","※没填收支类别，分类报表会漏掉这一笔",IF(ISNA(MATCH($D4244,类别表,0)),"※收支类别不在【基础资料】的清单里",IF(AND($L4244="内部转账",$M4244=""),"△内部转账要在「对方账户」写上另一头",IF(AND($L4244="内部转账",$M4244=$C4244),"※对方账户跟本账户是同一个",IF(AND($L4244&lt;&gt;"内部转账",$M4244&lt;&gt;""),"△填了对方账户，但类别不是内部转账",IF($H4244&lt;0,"△这一笔之后该账户余额成负数了，核一下",""))))))))))))</f>
        <v/>
      </c>
    </row>
    <row r="4245">
      <c r="A4245" s="17">
        <f>IF($C4245="","",COUNTA($C$5:$C4245))</f>
        <v/>
      </c>
      <c r="B4245" s="20" t="n"/>
      <c r="C4245" s="18" t="n"/>
      <c r="D4245" s="18" t="n"/>
      <c r="E4245" s="26" t="n"/>
      <c r="F4245" s="19" t="n"/>
      <c r="G4245" s="19" t="n"/>
      <c r="H4245" s="27">
        <f>IF($C4245="","",ROUND(SUMIF(账户表,$C4245,账户期初)+SUMIFS($F$5:F4245,$C$5:C4245,$C4245)-SUMIFS($G$5:G4245,$C$5:C4245,$C4245),2))</f>
        <v/>
      </c>
      <c r="I4245" s="18" t="n"/>
      <c r="J4245" s="18" t="n"/>
      <c r="K4245" s="28">
        <f>IF($B4245="","",--TEXT($B4245,"yyyymm"))</f>
        <v/>
      </c>
      <c r="L4245" s="29">
        <f>IF($D4245="","",IFERROR(INDEX(类别属性,MATCH($D4245,类别表,0)),""))</f>
        <v/>
      </c>
      <c r="M4245" s="18" t="n"/>
      <c r="N4245" s="18" t="n"/>
      <c r="O4245" s="26" t="n"/>
      <c r="P4245" s="21">
        <f>IF($C4245="","",IF(ISNA(MATCH($C4245,账户表,0)),"※这个账户不在【基础资料】的账户档案里",IF($B4245="","※没填日期，这一笔不会进任何月份的报表",IF(AND($F4245&lt;&gt;"",$G4245&lt;&gt;""),"※收入和支出不能同时填",IF(AND(N($F4245)=0,N($G4245)=0),"※收入和支出都没填",IF(OR(N($F4245)&lt;0,N($G4245)&lt;0),"※金额不能填负数，方向反了就换一列填",IF($D4245="","※没填收支类别，分类报表会漏掉这一笔",IF(ISNA(MATCH($D4245,类别表,0)),"※收支类别不在【基础资料】的清单里",IF(AND($L4245="内部转账",$M4245=""),"△内部转账要在「对方账户」写上另一头",IF(AND($L4245="内部转账",$M4245=$C4245),"※对方账户跟本账户是同一个",IF(AND($L4245&lt;&gt;"内部转账",$M4245&lt;&gt;""),"△填了对方账户，但类别不是内部转账",IF($H4245&lt;0,"△这一笔之后该账户余额成负数了，核一下",""))))))))))))</f>
        <v/>
      </c>
    </row>
    <row r="4246">
      <c r="A4246" s="17">
        <f>IF($C4246="","",COUNTA($C$5:$C4246))</f>
        <v/>
      </c>
      <c r="B4246" s="20" t="n"/>
      <c r="C4246" s="18" t="n"/>
      <c r="D4246" s="18" t="n"/>
      <c r="E4246" s="26" t="n"/>
      <c r="F4246" s="19" t="n"/>
      <c r="G4246" s="19" t="n"/>
      <c r="H4246" s="27">
        <f>IF($C4246="","",ROUND(SUMIF(账户表,$C4246,账户期初)+SUMIFS($F$5:F4246,$C$5:C4246,$C4246)-SUMIFS($G$5:G4246,$C$5:C4246,$C4246),2))</f>
        <v/>
      </c>
      <c r="I4246" s="18" t="n"/>
      <c r="J4246" s="18" t="n"/>
      <c r="K4246" s="28">
        <f>IF($B4246="","",--TEXT($B4246,"yyyymm"))</f>
        <v/>
      </c>
      <c r="L4246" s="29">
        <f>IF($D4246="","",IFERROR(INDEX(类别属性,MATCH($D4246,类别表,0)),""))</f>
        <v/>
      </c>
      <c r="M4246" s="18" t="n"/>
      <c r="N4246" s="18" t="n"/>
      <c r="O4246" s="26" t="n"/>
      <c r="P4246" s="21">
        <f>IF($C4246="","",IF(ISNA(MATCH($C4246,账户表,0)),"※这个账户不在【基础资料】的账户档案里",IF($B4246="","※没填日期，这一笔不会进任何月份的报表",IF(AND($F4246&lt;&gt;"",$G4246&lt;&gt;""),"※收入和支出不能同时填",IF(AND(N($F4246)=0,N($G4246)=0),"※收入和支出都没填",IF(OR(N($F4246)&lt;0,N($G4246)&lt;0),"※金额不能填负数，方向反了就换一列填",IF($D4246="","※没填收支类别，分类报表会漏掉这一笔",IF(ISNA(MATCH($D4246,类别表,0)),"※收支类别不在【基础资料】的清单里",IF(AND($L4246="内部转账",$M4246=""),"△内部转账要在「对方账户」写上另一头",IF(AND($L4246="内部转账",$M4246=$C4246),"※对方账户跟本账户是同一个",IF(AND($L4246&lt;&gt;"内部转账",$M4246&lt;&gt;""),"△填了对方账户，但类别不是内部转账",IF($H4246&lt;0,"△这一笔之后该账户余额成负数了，核一下",""))))))))))))</f>
        <v/>
      </c>
    </row>
    <row r="4247">
      <c r="A4247" s="17">
        <f>IF($C4247="","",COUNTA($C$5:$C4247))</f>
        <v/>
      </c>
      <c r="B4247" s="20" t="n"/>
      <c r="C4247" s="18" t="n"/>
      <c r="D4247" s="18" t="n"/>
      <c r="E4247" s="26" t="n"/>
      <c r="F4247" s="19" t="n"/>
      <c r="G4247" s="19" t="n"/>
      <c r="H4247" s="27">
        <f>IF($C4247="","",ROUND(SUMIF(账户表,$C4247,账户期初)+SUMIFS($F$5:F4247,$C$5:C4247,$C4247)-SUMIFS($G$5:G4247,$C$5:C4247,$C4247),2))</f>
        <v/>
      </c>
      <c r="I4247" s="18" t="n"/>
      <c r="J4247" s="18" t="n"/>
      <c r="K4247" s="28">
        <f>IF($B4247="","",--TEXT($B4247,"yyyymm"))</f>
        <v/>
      </c>
      <c r="L4247" s="29">
        <f>IF($D4247="","",IFERROR(INDEX(类别属性,MATCH($D4247,类别表,0)),""))</f>
        <v/>
      </c>
      <c r="M4247" s="18" t="n"/>
      <c r="N4247" s="18" t="n"/>
      <c r="O4247" s="26" t="n"/>
      <c r="P4247" s="21">
        <f>IF($C4247="","",IF(ISNA(MATCH($C4247,账户表,0)),"※这个账户不在【基础资料】的账户档案里",IF($B4247="","※没填日期，这一笔不会进任何月份的报表",IF(AND($F4247&lt;&gt;"",$G4247&lt;&gt;""),"※收入和支出不能同时填",IF(AND(N($F4247)=0,N($G4247)=0),"※收入和支出都没填",IF(OR(N($F4247)&lt;0,N($G4247)&lt;0),"※金额不能填负数，方向反了就换一列填",IF($D4247="","※没填收支类别，分类报表会漏掉这一笔",IF(ISNA(MATCH($D4247,类别表,0)),"※收支类别不在【基础资料】的清单里",IF(AND($L4247="内部转账",$M4247=""),"△内部转账要在「对方账户」写上另一头",IF(AND($L4247="内部转账",$M4247=$C4247),"※对方账户跟本账户是同一个",IF(AND($L4247&lt;&gt;"内部转账",$M4247&lt;&gt;""),"△填了对方账户，但类别不是内部转账",IF($H4247&lt;0,"△这一笔之后该账户余额成负数了，核一下",""))))))))))))</f>
        <v/>
      </c>
    </row>
    <row r="4248">
      <c r="A4248" s="17">
        <f>IF($C4248="","",COUNTA($C$5:$C4248))</f>
        <v/>
      </c>
      <c r="B4248" s="20" t="n"/>
      <c r="C4248" s="18" t="n"/>
      <c r="D4248" s="18" t="n"/>
      <c r="E4248" s="26" t="n"/>
      <c r="F4248" s="19" t="n"/>
      <c r="G4248" s="19" t="n"/>
      <c r="H4248" s="27">
        <f>IF($C4248="","",ROUND(SUMIF(账户表,$C4248,账户期初)+SUMIFS($F$5:F4248,$C$5:C4248,$C4248)-SUMIFS($G$5:G4248,$C$5:C4248,$C4248),2))</f>
        <v/>
      </c>
      <c r="I4248" s="18" t="n"/>
      <c r="J4248" s="18" t="n"/>
      <c r="K4248" s="28">
        <f>IF($B4248="","",--TEXT($B4248,"yyyymm"))</f>
        <v/>
      </c>
      <c r="L4248" s="29">
        <f>IF($D4248="","",IFERROR(INDEX(类别属性,MATCH($D4248,类别表,0)),""))</f>
        <v/>
      </c>
      <c r="M4248" s="18" t="n"/>
      <c r="N4248" s="18" t="n"/>
      <c r="O4248" s="26" t="n"/>
      <c r="P4248" s="21">
        <f>IF($C4248="","",IF(ISNA(MATCH($C4248,账户表,0)),"※这个账户不在【基础资料】的账户档案里",IF($B4248="","※没填日期，这一笔不会进任何月份的报表",IF(AND($F4248&lt;&gt;"",$G4248&lt;&gt;""),"※收入和支出不能同时填",IF(AND(N($F4248)=0,N($G4248)=0),"※收入和支出都没填",IF(OR(N($F4248)&lt;0,N($G4248)&lt;0),"※金额不能填负数，方向反了就换一列填",IF($D4248="","※没填收支类别，分类报表会漏掉这一笔",IF(ISNA(MATCH($D4248,类别表,0)),"※收支类别不在【基础资料】的清单里",IF(AND($L4248="内部转账",$M4248=""),"△内部转账要在「对方账户」写上另一头",IF(AND($L4248="内部转账",$M4248=$C4248),"※对方账户跟本账户是同一个",IF(AND($L4248&lt;&gt;"内部转账",$M4248&lt;&gt;""),"△填了对方账户，但类别不是内部转账",IF($H4248&lt;0,"△这一笔之后该账户余额成负数了，核一下",""))))))))))))</f>
        <v/>
      </c>
    </row>
    <row r="4249">
      <c r="A4249" s="17">
        <f>IF($C4249="","",COUNTA($C$5:$C4249))</f>
        <v/>
      </c>
      <c r="B4249" s="20" t="n"/>
      <c r="C4249" s="18" t="n"/>
      <c r="D4249" s="18" t="n"/>
      <c r="E4249" s="26" t="n"/>
      <c r="F4249" s="19" t="n"/>
      <c r="G4249" s="19" t="n"/>
      <c r="H4249" s="27">
        <f>IF($C4249="","",ROUND(SUMIF(账户表,$C4249,账户期初)+SUMIFS($F$5:F4249,$C$5:C4249,$C4249)-SUMIFS($G$5:G4249,$C$5:C4249,$C4249),2))</f>
        <v/>
      </c>
      <c r="I4249" s="18" t="n"/>
      <c r="J4249" s="18" t="n"/>
      <c r="K4249" s="28">
        <f>IF($B4249="","",--TEXT($B4249,"yyyymm"))</f>
        <v/>
      </c>
      <c r="L4249" s="29">
        <f>IF($D4249="","",IFERROR(INDEX(类别属性,MATCH($D4249,类别表,0)),""))</f>
        <v/>
      </c>
      <c r="M4249" s="18" t="n"/>
      <c r="N4249" s="18" t="n"/>
      <c r="O4249" s="26" t="n"/>
      <c r="P4249" s="21">
        <f>IF($C4249="","",IF(ISNA(MATCH($C4249,账户表,0)),"※这个账户不在【基础资料】的账户档案里",IF($B4249="","※没填日期，这一笔不会进任何月份的报表",IF(AND($F4249&lt;&gt;"",$G4249&lt;&gt;""),"※收入和支出不能同时填",IF(AND(N($F4249)=0,N($G4249)=0),"※收入和支出都没填",IF(OR(N($F4249)&lt;0,N($G4249)&lt;0),"※金额不能填负数，方向反了就换一列填",IF($D4249="","※没填收支类别，分类报表会漏掉这一笔",IF(ISNA(MATCH($D4249,类别表,0)),"※收支类别不在【基础资料】的清单里",IF(AND($L4249="内部转账",$M4249=""),"△内部转账要在「对方账户」写上另一头",IF(AND($L4249="内部转账",$M4249=$C4249),"※对方账户跟本账户是同一个",IF(AND($L4249&lt;&gt;"内部转账",$M4249&lt;&gt;""),"△填了对方账户，但类别不是内部转账",IF($H4249&lt;0,"△这一笔之后该账户余额成负数了，核一下",""))))))))))))</f>
        <v/>
      </c>
    </row>
    <row r="4250">
      <c r="A4250" s="17">
        <f>IF($C4250="","",COUNTA($C$5:$C4250))</f>
        <v/>
      </c>
      <c r="B4250" s="20" t="n"/>
      <c r="C4250" s="18" t="n"/>
      <c r="D4250" s="18" t="n"/>
      <c r="E4250" s="26" t="n"/>
      <c r="F4250" s="19" t="n"/>
      <c r="G4250" s="19" t="n"/>
      <c r="H4250" s="27">
        <f>IF($C4250="","",ROUND(SUMIF(账户表,$C4250,账户期初)+SUMIFS($F$5:F4250,$C$5:C4250,$C4250)-SUMIFS($G$5:G4250,$C$5:C4250,$C4250),2))</f>
        <v/>
      </c>
      <c r="I4250" s="18" t="n"/>
      <c r="J4250" s="18" t="n"/>
      <c r="K4250" s="28">
        <f>IF($B4250="","",--TEXT($B4250,"yyyymm"))</f>
        <v/>
      </c>
      <c r="L4250" s="29">
        <f>IF($D4250="","",IFERROR(INDEX(类别属性,MATCH($D4250,类别表,0)),""))</f>
        <v/>
      </c>
      <c r="M4250" s="18" t="n"/>
      <c r="N4250" s="18" t="n"/>
      <c r="O4250" s="26" t="n"/>
      <c r="P4250" s="21">
        <f>IF($C4250="","",IF(ISNA(MATCH($C4250,账户表,0)),"※这个账户不在【基础资料】的账户档案里",IF($B4250="","※没填日期，这一笔不会进任何月份的报表",IF(AND($F4250&lt;&gt;"",$G4250&lt;&gt;""),"※收入和支出不能同时填",IF(AND(N($F4250)=0,N($G4250)=0),"※收入和支出都没填",IF(OR(N($F4250)&lt;0,N($G4250)&lt;0),"※金额不能填负数，方向反了就换一列填",IF($D4250="","※没填收支类别，分类报表会漏掉这一笔",IF(ISNA(MATCH($D4250,类别表,0)),"※收支类别不在【基础资料】的清单里",IF(AND($L4250="内部转账",$M4250=""),"△内部转账要在「对方账户」写上另一头",IF(AND($L4250="内部转账",$M4250=$C4250),"※对方账户跟本账户是同一个",IF(AND($L4250&lt;&gt;"内部转账",$M4250&lt;&gt;""),"△填了对方账户，但类别不是内部转账",IF($H4250&lt;0,"△这一笔之后该账户余额成负数了，核一下",""))))))))))))</f>
        <v/>
      </c>
    </row>
    <row r="4251">
      <c r="A4251" s="17">
        <f>IF($C4251="","",COUNTA($C$5:$C4251))</f>
        <v/>
      </c>
      <c r="B4251" s="20" t="n"/>
      <c r="C4251" s="18" t="n"/>
      <c r="D4251" s="18" t="n"/>
      <c r="E4251" s="26" t="n"/>
      <c r="F4251" s="19" t="n"/>
      <c r="G4251" s="19" t="n"/>
      <c r="H4251" s="27">
        <f>IF($C4251="","",ROUND(SUMIF(账户表,$C4251,账户期初)+SUMIFS($F$5:F4251,$C$5:C4251,$C4251)-SUMIFS($G$5:G4251,$C$5:C4251,$C4251),2))</f>
        <v/>
      </c>
      <c r="I4251" s="18" t="n"/>
      <c r="J4251" s="18" t="n"/>
      <c r="K4251" s="28">
        <f>IF($B4251="","",--TEXT($B4251,"yyyymm"))</f>
        <v/>
      </c>
      <c r="L4251" s="29">
        <f>IF($D4251="","",IFERROR(INDEX(类别属性,MATCH($D4251,类别表,0)),""))</f>
        <v/>
      </c>
      <c r="M4251" s="18" t="n"/>
      <c r="N4251" s="18" t="n"/>
      <c r="O4251" s="26" t="n"/>
      <c r="P4251" s="21">
        <f>IF($C4251="","",IF(ISNA(MATCH($C4251,账户表,0)),"※这个账户不在【基础资料】的账户档案里",IF($B4251="","※没填日期，这一笔不会进任何月份的报表",IF(AND($F4251&lt;&gt;"",$G4251&lt;&gt;""),"※收入和支出不能同时填",IF(AND(N($F4251)=0,N($G4251)=0),"※收入和支出都没填",IF(OR(N($F4251)&lt;0,N($G4251)&lt;0),"※金额不能填负数，方向反了就换一列填",IF($D4251="","※没填收支类别，分类报表会漏掉这一笔",IF(ISNA(MATCH($D4251,类别表,0)),"※收支类别不在【基础资料】的清单里",IF(AND($L4251="内部转账",$M4251=""),"△内部转账要在「对方账户」写上另一头",IF(AND($L4251="内部转账",$M4251=$C4251),"※对方账户跟本账户是同一个",IF(AND($L4251&lt;&gt;"内部转账",$M4251&lt;&gt;""),"△填了对方账户，但类别不是内部转账",IF($H4251&lt;0,"△这一笔之后该账户余额成负数了，核一下",""))))))))))))</f>
        <v/>
      </c>
    </row>
    <row r="4252">
      <c r="A4252" s="17">
        <f>IF($C4252="","",COUNTA($C$5:$C4252))</f>
        <v/>
      </c>
      <c r="B4252" s="20" t="n"/>
      <c r="C4252" s="18" t="n"/>
      <c r="D4252" s="18" t="n"/>
      <c r="E4252" s="26" t="n"/>
      <c r="F4252" s="19" t="n"/>
      <c r="G4252" s="19" t="n"/>
      <c r="H4252" s="27">
        <f>IF($C4252="","",ROUND(SUMIF(账户表,$C4252,账户期初)+SUMIFS($F$5:F4252,$C$5:C4252,$C4252)-SUMIFS($G$5:G4252,$C$5:C4252,$C4252),2))</f>
        <v/>
      </c>
      <c r="I4252" s="18" t="n"/>
      <c r="J4252" s="18" t="n"/>
      <c r="K4252" s="28">
        <f>IF($B4252="","",--TEXT($B4252,"yyyymm"))</f>
        <v/>
      </c>
      <c r="L4252" s="29">
        <f>IF($D4252="","",IFERROR(INDEX(类别属性,MATCH($D4252,类别表,0)),""))</f>
        <v/>
      </c>
      <c r="M4252" s="18" t="n"/>
      <c r="N4252" s="18" t="n"/>
      <c r="O4252" s="26" t="n"/>
      <c r="P4252" s="21">
        <f>IF($C4252="","",IF(ISNA(MATCH($C4252,账户表,0)),"※这个账户不在【基础资料】的账户档案里",IF($B4252="","※没填日期，这一笔不会进任何月份的报表",IF(AND($F4252&lt;&gt;"",$G4252&lt;&gt;""),"※收入和支出不能同时填",IF(AND(N($F4252)=0,N($G4252)=0),"※收入和支出都没填",IF(OR(N($F4252)&lt;0,N($G4252)&lt;0),"※金额不能填负数，方向反了就换一列填",IF($D4252="","※没填收支类别，分类报表会漏掉这一笔",IF(ISNA(MATCH($D4252,类别表,0)),"※收支类别不在【基础资料】的清单里",IF(AND($L4252="内部转账",$M4252=""),"△内部转账要在「对方账户」写上另一头",IF(AND($L4252="内部转账",$M4252=$C4252),"※对方账户跟本账户是同一个",IF(AND($L4252&lt;&gt;"内部转账",$M4252&lt;&gt;""),"△填了对方账户，但类别不是内部转账",IF($H4252&lt;0,"△这一笔之后该账户余额成负数了，核一下",""))))))))))))</f>
        <v/>
      </c>
    </row>
    <row r="4253">
      <c r="A4253" s="17">
        <f>IF($C4253="","",COUNTA($C$5:$C4253))</f>
        <v/>
      </c>
      <c r="B4253" s="20" t="n"/>
      <c r="C4253" s="18" t="n"/>
      <c r="D4253" s="18" t="n"/>
      <c r="E4253" s="26" t="n"/>
      <c r="F4253" s="19" t="n"/>
      <c r="G4253" s="19" t="n"/>
      <c r="H4253" s="27">
        <f>IF($C4253="","",ROUND(SUMIF(账户表,$C4253,账户期初)+SUMIFS($F$5:F4253,$C$5:C4253,$C4253)-SUMIFS($G$5:G4253,$C$5:C4253,$C4253),2))</f>
        <v/>
      </c>
      <c r="I4253" s="18" t="n"/>
      <c r="J4253" s="18" t="n"/>
      <c r="K4253" s="28">
        <f>IF($B4253="","",--TEXT($B4253,"yyyymm"))</f>
        <v/>
      </c>
      <c r="L4253" s="29">
        <f>IF($D4253="","",IFERROR(INDEX(类别属性,MATCH($D4253,类别表,0)),""))</f>
        <v/>
      </c>
      <c r="M4253" s="18" t="n"/>
      <c r="N4253" s="18" t="n"/>
      <c r="O4253" s="26" t="n"/>
      <c r="P4253" s="21">
        <f>IF($C4253="","",IF(ISNA(MATCH($C4253,账户表,0)),"※这个账户不在【基础资料】的账户档案里",IF($B4253="","※没填日期，这一笔不会进任何月份的报表",IF(AND($F4253&lt;&gt;"",$G4253&lt;&gt;""),"※收入和支出不能同时填",IF(AND(N($F4253)=0,N($G4253)=0),"※收入和支出都没填",IF(OR(N($F4253)&lt;0,N($G4253)&lt;0),"※金额不能填负数，方向反了就换一列填",IF($D4253="","※没填收支类别，分类报表会漏掉这一笔",IF(ISNA(MATCH($D4253,类别表,0)),"※收支类别不在【基础资料】的清单里",IF(AND($L4253="内部转账",$M4253=""),"△内部转账要在「对方账户」写上另一头",IF(AND($L4253="内部转账",$M4253=$C4253),"※对方账户跟本账户是同一个",IF(AND($L4253&lt;&gt;"内部转账",$M4253&lt;&gt;""),"△填了对方账户，但类别不是内部转账",IF($H4253&lt;0,"△这一笔之后该账户余额成负数了，核一下",""))))))))))))</f>
        <v/>
      </c>
    </row>
    <row r="4254">
      <c r="A4254" s="17">
        <f>IF($C4254="","",COUNTA($C$5:$C4254))</f>
        <v/>
      </c>
      <c r="B4254" s="20" t="n"/>
      <c r="C4254" s="18" t="n"/>
      <c r="D4254" s="18" t="n"/>
      <c r="E4254" s="26" t="n"/>
      <c r="F4254" s="19" t="n"/>
      <c r="G4254" s="19" t="n"/>
      <c r="H4254" s="27">
        <f>IF($C4254="","",ROUND(SUMIF(账户表,$C4254,账户期初)+SUMIFS($F$5:F4254,$C$5:C4254,$C4254)-SUMIFS($G$5:G4254,$C$5:C4254,$C4254),2))</f>
        <v/>
      </c>
      <c r="I4254" s="18" t="n"/>
      <c r="J4254" s="18" t="n"/>
      <c r="K4254" s="28">
        <f>IF($B4254="","",--TEXT($B4254,"yyyymm"))</f>
        <v/>
      </c>
      <c r="L4254" s="29">
        <f>IF($D4254="","",IFERROR(INDEX(类别属性,MATCH($D4254,类别表,0)),""))</f>
        <v/>
      </c>
      <c r="M4254" s="18" t="n"/>
      <c r="N4254" s="18" t="n"/>
      <c r="O4254" s="26" t="n"/>
      <c r="P4254" s="21">
        <f>IF($C4254="","",IF(ISNA(MATCH($C4254,账户表,0)),"※这个账户不在【基础资料】的账户档案里",IF($B4254="","※没填日期，这一笔不会进任何月份的报表",IF(AND($F4254&lt;&gt;"",$G4254&lt;&gt;""),"※收入和支出不能同时填",IF(AND(N($F4254)=0,N($G4254)=0),"※收入和支出都没填",IF(OR(N($F4254)&lt;0,N($G4254)&lt;0),"※金额不能填负数，方向反了就换一列填",IF($D4254="","※没填收支类别，分类报表会漏掉这一笔",IF(ISNA(MATCH($D4254,类别表,0)),"※收支类别不在【基础资料】的清单里",IF(AND($L4254="内部转账",$M4254=""),"△内部转账要在「对方账户」写上另一头",IF(AND($L4254="内部转账",$M4254=$C4254),"※对方账户跟本账户是同一个",IF(AND($L4254&lt;&gt;"内部转账",$M4254&lt;&gt;""),"△填了对方账户，但类别不是内部转账",IF($H4254&lt;0,"△这一笔之后该账户余额成负数了，核一下",""))))))))))))</f>
        <v/>
      </c>
    </row>
    <row r="4255">
      <c r="A4255" s="17">
        <f>IF($C4255="","",COUNTA($C$5:$C4255))</f>
        <v/>
      </c>
      <c r="B4255" s="20" t="n"/>
      <c r="C4255" s="18" t="n"/>
      <c r="D4255" s="18" t="n"/>
      <c r="E4255" s="26" t="n"/>
      <c r="F4255" s="19" t="n"/>
      <c r="G4255" s="19" t="n"/>
      <c r="H4255" s="27">
        <f>IF($C4255="","",ROUND(SUMIF(账户表,$C4255,账户期初)+SUMIFS($F$5:F4255,$C$5:C4255,$C4255)-SUMIFS($G$5:G4255,$C$5:C4255,$C4255),2))</f>
        <v/>
      </c>
      <c r="I4255" s="18" t="n"/>
      <c r="J4255" s="18" t="n"/>
      <c r="K4255" s="28">
        <f>IF($B4255="","",--TEXT($B4255,"yyyymm"))</f>
        <v/>
      </c>
      <c r="L4255" s="29">
        <f>IF($D4255="","",IFERROR(INDEX(类别属性,MATCH($D4255,类别表,0)),""))</f>
        <v/>
      </c>
      <c r="M4255" s="18" t="n"/>
      <c r="N4255" s="18" t="n"/>
      <c r="O4255" s="26" t="n"/>
      <c r="P4255" s="21">
        <f>IF($C4255="","",IF(ISNA(MATCH($C4255,账户表,0)),"※这个账户不在【基础资料】的账户档案里",IF($B4255="","※没填日期，这一笔不会进任何月份的报表",IF(AND($F4255&lt;&gt;"",$G4255&lt;&gt;""),"※收入和支出不能同时填",IF(AND(N($F4255)=0,N($G4255)=0),"※收入和支出都没填",IF(OR(N($F4255)&lt;0,N($G4255)&lt;0),"※金额不能填负数，方向反了就换一列填",IF($D4255="","※没填收支类别，分类报表会漏掉这一笔",IF(ISNA(MATCH($D4255,类别表,0)),"※收支类别不在【基础资料】的清单里",IF(AND($L4255="内部转账",$M4255=""),"△内部转账要在「对方账户」写上另一头",IF(AND($L4255="内部转账",$M4255=$C4255),"※对方账户跟本账户是同一个",IF(AND($L4255&lt;&gt;"内部转账",$M4255&lt;&gt;""),"△填了对方账户，但类别不是内部转账",IF($H4255&lt;0,"△这一笔之后该账户余额成负数了，核一下",""))))))))))))</f>
        <v/>
      </c>
    </row>
    <row r="4256">
      <c r="A4256" s="17">
        <f>IF($C4256="","",COUNTA($C$5:$C4256))</f>
        <v/>
      </c>
      <c r="B4256" s="20" t="n"/>
      <c r="C4256" s="18" t="n"/>
      <c r="D4256" s="18" t="n"/>
      <c r="E4256" s="26" t="n"/>
      <c r="F4256" s="19" t="n"/>
      <c r="G4256" s="19" t="n"/>
      <c r="H4256" s="27">
        <f>IF($C4256="","",ROUND(SUMIF(账户表,$C4256,账户期初)+SUMIFS($F$5:F4256,$C$5:C4256,$C4256)-SUMIFS($G$5:G4256,$C$5:C4256,$C4256),2))</f>
        <v/>
      </c>
      <c r="I4256" s="18" t="n"/>
      <c r="J4256" s="18" t="n"/>
      <c r="K4256" s="28">
        <f>IF($B4256="","",--TEXT($B4256,"yyyymm"))</f>
        <v/>
      </c>
      <c r="L4256" s="29">
        <f>IF($D4256="","",IFERROR(INDEX(类别属性,MATCH($D4256,类别表,0)),""))</f>
        <v/>
      </c>
      <c r="M4256" s="18" t="n"/>
      <c r="N4256" s="18" t="n"/>
      <c r="O4256" s="26" t="n"/>
      <c r="P4256" s="21">
        <f>IF($C4256="","",IF(ISNA(MATCH($C4256,账户表,0)),"※这个账户不在【基础资料】的账户档案里",IF($B4256="","※没填日期，这一笔不会进任何月份的报表",IF(AND($F4256&lt;&gt;"",$G4256&lt;&gt;""),"※收入和支出不能同时填",IF(AND(N($F4256)=0,N($G4256)=0),"※收入和支出都没填",IF(OR(N($F4256)&lt;0,N($G4256)&lt;0),"※金额不能填负数，方向反了就换一列填",IF($D4256="","※没填收支类别，分类报表会漏掉这一笔",IF(ISNA(MATCH($D4256,类别表,0)),"※收支类别不在【基础资料】的清单里",IF(AND($L4256="内部转账",$M4256=""),"△内部转账要在「对方账户」写上另一头",IF(AND($L4256="内部转账",$M4256=$C4256),"※对方账户跟本账户是同一个",IF(AND($L4256&lt;&gt;"内部转账",$M4256&lt;&gt;""),"△填了对方账户，但类别不是内部转账",IF($H4256&lt;0,"△这一笔之后该账户余额成负数了，核一下",""))))))))))))</f>
        <v/>
      </c>
    </row>
    <row r="4257">
      <c r="A4257" s="17">
        <f>IF($C4257="","",COUNTA($C$5:$C4257))</f>
        <v/>
      </c>
      <c r="B4257" s="20" t="n"/>
      <c r="C4257" s="18" t="n"/>
      <c r="D4257" s="18" t="n"/>
      <c r="E4257" s="26" t="n"/>
      <c r="F4257" s="19" t="n"/>
      <c r="G4257" s="19" t="n"/>
      <c r="H4257" s="27">
        <f>IF($C4257="","",ROUND(SUMIF(账户表,$C4257,账户期初)+SUMIFS($F$5:F4257,$C$5:C4257,$C4257)-SUMIFS($G$5:G4257,$C$5:C4257,$C4257),2))</f>
        <v/>
      </c>
      <c r="I4257" s="18" t="n"/>
      <c r="J4257" s="18" t="n"/>
      <c r="K4257" s="28">
        <f>IF($B4257="","",--TEXT($B4257,"yyyymm"))</f>
        <v/>
      </c>
      <c r="L4257" s="29">
        <f>IF($D4257="","",IFERROR(INDEX(类别属性,MATCH($D4257,类别表,0)),""))</f>
        <v/>
      </c>
      <c r="M4257" s="18" t="n"/>
      <c r="N4257" s="18" t="n"/>
      <c r="O4257" s="26" t="n"/>
      <c r="P4257" s="21">
        <f>IF($C4257="","",IF(ISNA(MATCH($C4257,账户表,0)),"※这个账户不在【基础资料】的账户档案里",IF($B4257="","※没填日期，这一笔不会进任何月份的报表",IF(AND($F4257&lt;&gt;"",$G4257&lt;&gt;""),"※收入和支出不能同时填",IF(AND(N($F4257)=0,N($G4257)=0),"※收入和支出都没填",IF(OR(N($F4257)&lt;0,N($G4257)&lt;0),"※金额不能填负数，方向反了就换一列填",IF($D4257="","※没填收支类别，分类报表会漏掉这一笔",IF(ISNA(MATCH($D4257,类别表,0)),"※收支类别不在【基础资料】的清单里",IF(AND($L4257="内部转账",$M4257=""),"△内部转账要在「对方账户」写上另一头",IF(AND($L4257="内部转账",$M4257=$C4257),"※对方账户跟本账户是同一个",IF(AND($L4257&lt;&gt;"内部转账",$M4257&lt;&gt;""),"△填了对方账户，但类别不是内部转账",IF($H4257&lt;0,"△这一笔之后该账户余额成负数了，核一下",""))))))))))))</f>
        <v/>
      </c>
    </row>
    <row r="4258">
      <c r="A4258" s="17">
        <f>IF($C4258="","",COUNTA($C$5:$C4258))</f>
        <v/>
      </c>
      <c r="B4258" s="20" t="n"/>
      <c r="C4258" s="18" t="n"/>
      <c r="D4258" s="18" t="n"/>
      <c r="E4258" s="26" t="n"/>
      <c r="F4258" s="19" t="n"/>
      <c r="G4258" s="19" t="n"/>
      <c r="H4258" s="27">
        <f>IF($C4258="","",ROUND(SUMIF(账户表,$C4258,账户期初)+SUMIFS($F$5:F4258,$C$5:C4258,$C4258)-SUMIFS($G$5:G4258,$C$5:C4258,$C4258),2))</f>
        <v/>
      </c>
      <c r="I4258" s="18" t="n"/>
      <c r="J4258" s="18" t="n"/>
      <c r="K4258" s="28">
        <f>IF($B4258="","",--TEXT($B4258,"yyyymm"))</f>
        <v/>
      </c>
      <c r="L4258" s="29">
        <f>IF($D4258="","",IFERROR(INDEX(类别属性,MATCH($D4258,类别表,0)),""))</f>
        <v/>
      </c>
      <c r="M4258" s="18" t="n"/>
      <c r="N4258" s="18" t="n"/>
      <c r="O4258" s="26" t="n"/>
      <c r="P4258" s="21">
        <f>IF($C4258="","",IF(ISNA(MATCH($C4258,账户表,0)),"※这个账户不在【基础资料】的账户档案里",IF($B4258="","※没填日期，这一笔不会进任何月份的报表",IF(AND($F4258&lt;&gt;"",$G4258&lt;&gt;""),"※收入和支出不能同时填",IF(AND(N($F4258)=0,N($G4258)=0),"※收入和支出都没填",IF(OR(N($F4258)&lt;0,N($G4258)&lt;0),"※金额不能填负数，方向反了就换一列填",IF($D4258="","※没填收支类别，分类报表会漏掉这一笔",IF(ISNA(MATCH($D4258,类别表,0)),"※收支类别不在【基础资料】的清单里",IF(AND($L4258="内部转账",$M4258=""),"△内部转账要在「对方账户」写上另一头",IF(AND($L4258="内部转账",$M4258=$C4258),"※对方账户跟本账户是同一个",IF(AND($L4258&lt;&gt;"内部转账",$M4258&lt;&gt;""),"△填了对方账户，但类别不是内部转账",IF($H4258&lt;0,"△这一笔之后该账户余额成负数了，核一下",""))))))))))))</f>
        <v/>
      </c>
    </row>
    <row r="4259">
      <c r="A4259" s="17">
        <f>IF($C4259="","",COUNTA($C$5:$C4259))</f>
        <v/>
      </c>
      <c r="B4259" s="20" t="n"/>
      <c r="C4259" s="18" t="n"/>
      <c r="D4259" s="18" t="n"/>
      <c r="E4259" s="26" t="n"/>
      <c r="F4259" s="19" t="n"/>
      <c r="G4259" s="19" t="n"/>
      <c r="H4259" s="27">
        <f>IF($C4259="","",ROUND(SUMIF(账户表,$C4259,账户期初)+SUMIFS($F$5:F4259,$C$5:C4259,$C4259)-SUMIFS($G$5:G4259,$C$5:C4259,$C4259),2))</f>
        <v/>
      </c>
      <c r="I4259" s="18" t="n"/>
      <c r="J4259" s="18" t="n"/>
      <c r="K4259" s="28">
        <f>IF($B4259="","",--TEXT($B4259,"yyyymm"))</f>
        <v/>
      </c>
      <c r="L4259" s="29">
        <f>IF($D4259="","",IFERROR(INDEX(类别属性,MATCH($D4259,类别表,0)),""))</f>
        <v/>
      </c>
      <c r="M4259" s="18" t="n"/>
      <c r="N4259" s="18" t="n"/>
      <c r="O4259" s="26" t="n"/>
      <c r="P4259" s="21">
        <f>IF($C4259="","",IF(ISNA(MATCH($C4259,账户表,0)),"※这个账户不在【基础资料】的账户档案里",IF($B4259="","※没填日期，这一笔不会进任何月份的报表",IF(AND($F4259&lt;&gt;"",$G4259&lt;&gt;""),"※收入和支出不能同时填",IF(AND(N($F4259)=0,N($G4259)=0),"※收入和支出都没填",IF(OR(N($F4259)&lt;0,N($G4259)&lt;0),"※金额不能填负数，方向反了就换一列填",IF($D4259="","※没填收支类别，分类报表会漏掉这一笔",IF(ISNA(MATCH($D4259,类别表,0)),"※收支类别不在【基础资料】的清单里",IF(AND($L4259="内部转账",$M4259=""),"△内部转账要在「对方账户」写上另一头",IF(AND($L4259="内部转账",$M4259=$C4259),"※对方账户跟本账户是同一个",IF(AND($L4259&lt;&gt;"内部转账",$M4259&lt;&gt;""),"△填了对方账户，但类别不是内部转账",IF($H4259&lt;0,"△这一笔之后该账户余额成负数了，核一下",""))))))))))))</f>
        <v/>
      </c>
    </row>
    <row r="4260">
      <c r="A4260" s="17">
        <f>IF($C4260="","",COUNTA($C$5:$C4260))</f>
        <v/>
      </c>
      <c r="B4260" s="20" t="n"/>
      <c r="C4260" s="18" t="n"/>
      <c r="D4260" s="18" t="n"/>
      <c r="E4260" s="26" t="n"/>
      <c r="F4260" s="19" t="n"/>
      <c r="G4260" s="19" t="n"/>
      <c r="H4260" s="27">
        <f>IF($C4260="","",ROUND(SUMIF(账户表,$C4260,账户期初)+SUMIFS($F$5:F4260,$C$5:C4260,$C4260)-SUMIFS($G$5:G4260,$C$5:C4260,$C4260),2))</f>
        <v/>
      </c>
      <c r="I4260" s="18" t="n"/>
      <c r="J4260" s="18" t="n"/>
      <c r="K4260" s="28">
        <f>IF($B4260="","",--TEXT($B4260,"yyyymm"))</f>
        <v/>
      </c>
      <c r="L4260" s="29">
        <f>IF($D4260="","",IFERROR(INDEX(类别属性,MATCH($D4260,类别表,0)),""))</f>
        <v/>
      </c>
      <c r="M4260" s="18" t="n"/>
      <c r="N4260" s="18" t="n"/>
      <c r="O4260" s="26" t="n"/>
      <c r="P4260" s="21">
        <f>IF($C4260="","",IF(ISNA(MATCH($C4260,账户表,0)),"※这个账户不在【基础资料】的账户档案里",IF($B4260="","※没填日期，这一笔不会进任何月份的报表",IF(AND($F4260&lt;&gt;"",$G4260&lt;&gt;""),"※收入和支出不能同时填",IF(AND(N($F4260)=0,N($G4260)=0),"※收入和支出都没填",IF(OR(N($F4260)&lt;0,N($G4260)&lt;0),"※金额不能填负数，方向反了就换一列填",IF($D4260="","※没填收支类别，分类报表会漏掉这一笔",IF(ISNA(MATCH($D4260,类别表,0)),"※收支类别不在【基础资料】的清单里",IF(AND($L4260="内部转账",$M4260=""),"△内部转账要在「对方账户」写上另一头",IF(AND($L4260="内部转账",$M4260=$C4260),"※对方账户跟本账户是同一个",IF(AND($L4260&lt;&gt;"内部转账",$M4260&lt;&gt;""),"△填了对方账户，但类别不是内部转账",IF($H4260&lt;0,"△这一笔之后该账户余额成负数了，核一下",""))))))))))))</f>
        <v/>
      </c>
    </row>
    <row r="4261">
      <c r="A4261" s="17">
        <f>IF($C4261="","",COUNTA($C$5:$C4261))</f>
        <v/>
      </c>
      <c r="B4261" s="20" t="n"/>
      <c r="C4261" s="18" t="n"/>
      <c r="D4261" s="18" t="n"/>
      <c r="E4261" s="26" t="n"/>
      <c r="F4261" s="19" t="n"/>
      <c r="G4261" s="19" t="n"/>
      <c r="H4261" s="27">
        <f>IF($C4261="","",ROUND(SUMIF(账户表,$C4261,账户期初)+SUMIFS($F$5:F4261,$C$5:C4261,$C4261)-SUMIFS($G$5:G4261,$C$5:C4261,$C4261),2))</f>
        <v/>
      </c>
      <c r="I4261" s="18" t="n"/>
      <c r="J4261" s="18" t="n"/>
      <c r="K4261" s="28">
        <f>IF($B4261="","",--TEXT($B4261,"yyyymm"))</f>
        <v/>
      </c>
      <c r="L4261" s="29">
        <f>IF($D4261="","",IFERROR(INDEX(类别属性,MATCH($D4261,类别表,0)),""))</f>
        <v/>
      </c>
      <c r="M4261" s="18" t="n"/>
      <c r="N4261" s="18" t="n"/>
      <c r="O4261" s="26" t="n"/>
      <c r="P4261" s="21">
        <f>IF($C4261="","",IF(ISNA(MATCH($C4261,账户表,0)),"※这个账户不在【基础资料】的账户档案里",IF($B4261="","※没填日期，这一笔不会进任何月份的报表",IF(AND($F4261&lt;&gt;"",$G4261&lt;&gt;""),"※收入和支出不能同时填",IF(AND(N($F4261)=0,N($G4261)=0),"※收入和支出都没填",IF(OR(N($F4261)&lt;0,N($G4261)&lt;0),"※金额不能填负数，方向反了就换一列填",IF($D4261="","※没填收支类别，分类报表会漏掉这一笔",IF(ISNA(MATCH($D4261,类别表,0)),"※收支类别不在【基础资料】的清单里",IF(AND($L4261="内部转账",$M4261=""),"△内部转账要在「对方账户」写上另一头",IF(AND($L4261="内部转账",$M4261=$C4261),"※对方账户跟本账户是同一个",IF(AND($L4261&lt;&gt;"内部转账",$M4261&lt;&gt;""),"△填了对方账户，但类别不是内部转账",IF($H4261&lt;0,"△这一笔之后该账户余额成负数了，核一下",""))))))))))))</f>
        <v/>
      </c>
    </row>
    <row r="4262">
      <c r="A4262" s="17">
        <f>IF($C4262="","",COUNTA($C$5:$C4262))</f>
        <v/>
      </c>
      <c r="B4262" s="20" t="n"/>
      <c r="C4262" s="18" t="n"/>
      <c r="D4262" s="18" t="n"/>
      <c r="E4262" s="26" t="n"/>
      <c r="F4262" s="19" t="n"/>
      <c r="G4262" s="19" t="n"/>
      <c r="H4262" s="27">
        <f>IF($C4262="","",ROUND(SUMIF(账户表,$C4262,账户期初)+SUMIFS($F$5:F4262,$C$5:C4262,$C4262)-SUMIFS($G$5:G4262,$C$5:C4262,$C4262),2))</f>
        <v/>
      </c>
      <c r="I4262" s="18" t="n"/>
      <c r="J4262" s="18" t="n"/>
      <c r="K4262" s="28">
        <f>IF($B4262="","",--TEXT($B4262,"yyyymm"))</f>
        <v/>
      </c>
      <c r="L4262" s="29">
        <f>IF($D4262="","",IFERROR(INDEX(类别属性,MATCH($D4262,类别表,0)),""))</f>
        <v/>
      </c>
      <c r="M4262" s="18" t="n"/>
      <c r="N4262" s="18" t="n"/>
      <c r="O4262" s="26" t="n"/>
      <c r="P4262" s="21">
        <f>IF($C4262="","",IF(ISNA(MATCH($C4262,账户表,0)),"※这个账户不在【基础资料】的账户档案里",IF($B4262="","※没填日期，这一笔不会进任何月份的报表",IF(AND($F4262&lt;&gt;"",$G4262&lt;&gt;""),"※收入和支出不能同时填",IF(AND(N($F4262)=0,N($G4262)=0),"※收入和支出都没填",IF(OR(N($F4262)&lt;0,N($G4262)&lt;0),"※金额不能填负数，方向反了就换一列填",IF($D4262="","※没填收支类别，分类报表会漏掉这一笔",IF(ISNA(MATCH($D4262,类别表,0)),"※收支类别不在【基础资料】的清单里",IF(AND($L4262="内部转账",$M4262=""),"△内部转账要在「对方账户」写上另一头",IF(AND($L4262="内部转账",$M4262=$C4262),"※对方账户跟本账户是同一个",IF(AND($L4262&lt;&gt;"内部转账",$M4262&lt;&gt;""),"△填了对方账户，但类别不是内部转账",IF($H4262&lt;0,"△这一笔之后该账户余额成负数了，核一下",""))))))))))))</f>
        <v/>
      </c>
    </row>
    <row r="4263">
      <c r="A4263" s="17">
        <f>IF($C4263="","",COUNTA($C$5:$C4263))</f>
        <v/>
      </c>
      <c r="B4263" s="20" t="n"/>
      <c r="C4263" s="18" t="n"/>
      <c r="D4263" s="18" t="n"/>
      <c r="E4263" s="26" t="n"/>
      <c r="F4263" s="19" t="n"/>
      <c r="G4263" s="19" t="n"/>
      <c r="H4263" s="27">
        <f>IF($C4263="","",ROUND(SUMIF(账户表,$C4263,账户期初)+SUMIFS($F$5:F4263,$C$5:C4263,$C4263)-SUMIFS($G$5:G4263,$C$5:C4263,$C4263),2))</f>
        <v/>
      </c>
      <c r="I4263" s="18" t="n"/>
      <c r="J4263" s="18" t="n"/>
      <c r="K4263" s="28">
        <f>IF($B4263="","",--TEXT($B4263,"yyyymm"))</f>
        <v/>
      </c>
      <c r="L4263" s="29">
        <f>IF($D4263="","",IFERROR(INDEX(类别属性,MATCH($D4263,类别表,0)),""))</f>
        <v/>
      </c>
      <c r="M4263" s="18" t="n"/>
      <c r="N4263" s="18" t="n"/>
      <c r="O4263" s="26" t="n"/>
      <c r="P4263" s="21">
        <f>IF($C4263="","",IF(ISNA(MATCH($C4263,账户表,0)),"※这个账户不在【基础资料】的账户档案里",IF($B4263="","※没填日期，这一笔不会进任何月份的报表",IF(AND($F4263&lt;&gt;"",$G4263&lt;&gt;""),"※收入和支出不能同时填",IF(AND(N($F4263)=0,N($G4263)=0),"※收入和支出都没填",IF(OR(N($F4263)&lt;0,N($G4263)&lt;0),"※金额不能填负数，方向反了就换一列填",IF($D4263="","※没填收支类别，分类报表会漏掉这一笔",IF(ISNA(MATCH($D4263,类别表,0)),"※收支类别不在【基础资料】的清单里",IF(AND($L4263="内部转账",$M4263=""),"△内部转账要在「对方账户」写上另一头",IF(AND($L4263="内部转账",$M4263=$C4263),"※对方账户跟本账户是同一个",IF(AND($L4263&lt;&gt;"内部转账",$M4263&lt;&gt;""),"△填了对方账户，但类别不是内部转账",IF($H4263&lt;0,"△这一笔之后该账户余额成负数了，核一下",""))))))))))))</f>
        <v/>
      </c>
    </row>
    <row r="4264">
      <c r="A4264" s="17">
        <f>IF($C4264="","",COUNTA($C$5:$C4264))</f>
        <v/>
      </c>
      <c r="B4264" s="20" t="n"/>
      <c r="C4264" s="18" t="n"/>
      <c r="D4264" s="18" t="n"/>
      <c r="E4264" s="26" t="n"/>
      <c r="F4264" s="19" t="n"/>
      <c r="G4264" s="19" t="n"/>
      <c r="H4264" s="27">
        <f>IF($C4264="","",ROUND(SUMIF(账户表,$C4264,账户期初)+SUMIFS($F$5:F4264,$C$5:C4264,$C4264)-SUMIFS($G$5:G4264,$C$5:C4264,$C4264),2))</f>
        <v/>
      </c>
      <c r="I4264" s="18" t="n"/>
      <c r="J4264" s="18" t="n"/>
      <c r="K4264" s="28">
        <f>IF($B4264="","",--TEXT($B4264,"yyyymm"))</f>
        <v/>
      </c>
      <c r="L4264" s="29">
        <f>IF($D4264="","",IFERROR(INDEX(类别属性,MATCH($D4264,类别表,0)),""))</f>
        <v/>
      </c>
      <c r="M4264" s="18" t="n"/>
      <c r="N4264" s="18" t="n"/>
      <c r="O4264" s="26" t="n"/>
      <c r="P4264" s="21">
        <f>IF($C4264="","",IF(ISNA(MATCH($C4264,账户表,0)),"※这个账户不在【基础资料】的账户档案里",IF($B4264="","※没填日期，这一笔不会进任何月份的报表",IF(AND($F4264&lt;&gt;"",$G4264&lt;&gt;""),"※收入和支出不能同时填",IF(AND(N($F4264)=0,N($G4264)=0),"※收入和支出都没填",IF(OR(N($F4264)&lt;0,N($G4264)&lt;0),"※金额不能填负数，方向反了就换一列填",IF($D4264="","※没填收支类别，分类报表会漏掉这一笔",IF(ISNA(MATCH($D4264,类别表,0)),"※收支类别不在【基础资料】的清单里",IF(AND($L4264="内部转账",$M4264=""),"△内部转账要在「对方账户」写上另一头",IF(AND($L4264="内部转账",$M4264=$C4264),"※对方账户跟本账户是同一个",IF(AND($L4264&lt;&gt;"内部转账",$M4264&lt;&gt;""),"△填了对方账户，但类别不是内部转账",IF($H4264&lt;0,"△这一笔之后该账户余额成负数了，核一下",""))))))))))))</f>
        <v/>
      </c>
    </row>
    <row r="4265">
      <c r="A4265" s="17">
        <f>IF($C4265="","",COUNTA($C$5:$C4265))</f>
        <v/>
      </c>
      <c r="B4265" s="20" t="n"/>
      <c r="C4265" s="18" t="n"/>
      <c r="D4265" s="18" t="n"/>
      <c r="E4265" s="26" t="n"/>
      <c r="F4265" s="19" t="n"/>
      <c r="G4265" s="19" t="n"/>
      <c r="H4265" s="27">
        <f>IF($C4265="","",ROUND(SUMIF(账户表,$C4265,账户期初)+SUMIFS($F$5:F4265,$C$5:C4265,$C4265)-SUMIFS($G$5:G4265,$C$5:C4265,$C4265),2))</f>
        <v/>
      </c>
      <c r="I4265" s="18" t="n"/>
      <c r="J4265" s="18" t="n"/>
      <c r="K4265" s="28">
        <f>IF($B4265="","",--TEXT($B4265,"yyyymm"))</f>
        <v/>
      </c>
      <c r="L4265" s="29">
        <f>IF($D4265="","",IFERROR(INDEX(类别属性,MATCH($D4265,类别表,0)),""))</f>
        <v/>
      </c>
      <c r="M4265" s="18" t="n"/>
      <c r="N4265" s="18" t="n"/>
      <c r="O4265" s="26" t="n"/>
      <c r="P4265" s="21">
        <f>IF($C4265="","",IF(ISNA(MATCH($C4265,账户表,0)),"※这个账户不在【基础资料】的账户档案里",IF($B4265="","※没填日期，这一笔不会进任何月份的报表",IF(AND($F4265&lt;&gt;"",$G4265&lt;&gt;""),"※收入和支出不能同时填",IF(AND(N($F4265)=0,N($G4265)=0),"※收入和支出都没填",IF(OR(N($F4265)&lt;0,N($G4265)&lt;0),"※金额不能填负数，方向反了就换一列填",IF($D4265="","※没填收支类别，分类报表会漏掉这一笔",IF(ISNA(MATCH($D4265,类别表,0)),"※收支类别不在【基础资料】的清单里",IF(AND($L4265="内部转账",$M4265=""),"△内部转账要在「对方账户」写上另一头",IF(AND($L4265="内部转账",$M4265=$C4265),"※对方账户跟本账户是同一个",IF(AND($L4265&lt;&gt;"内部转账",$M4265&lt;&gt;""),"△填了对方账户，但类别不是内部转账",IF($H4265&lt;0,"△这一笔之后该账户余额成负数了，核一下",""))))))))))))</f>
        <v/>
      </c>
    </row>
    <row r="4266">
      <c r="A4266" s="17">
        <f>IF($C4266="","",COUNTA($C$5:$C4266))</f>
        <v/>
      </c>
      <c r="B4266" s="20" t="n"/>
      <c r="C4266" s="18" t="n"/>
      <c r="D4266" s="18" t="n"/>
      <c r="E4266" s="26" t="n"/>
      <c r="F4266" s="19" t="n"/>
      <c r="G4266" s="19" t="n"/>
      <c r="H4266" s="27">
        <f>IF($C4266="","",ROUND(SUMIF(账户表,$C4266,账户期初)+SUMIFS($F$5:F4266,$C$5:C4266,$C4266)-SUMIFS($G$5:G4266,$C$5:C4266,$C4266),2))</f>
        <v/>
      </c>
      <c r="I4266" s="18" t="n"/>
      <c r="J4266" s="18" t="n"/>
      <c r="K4266" s="28">
        <f>IF($B4266="","",--TEXT($B4266,"yyyymm"))</f>
        <v/>
      </c>
      <c r="L4266" s="29">
        <f>IF($D4266="","",IFERROR(INDEX(类别属性,MATCH($D4266,类别表,0)),""))</f>
        <v/>
      </c>
      <c r="M4266" s="18" t="n"/>
      <c r="N4266" s="18" t="n"/>
      <c r="O4266" s="26" t="n"/>
      <c r="P4266" s="21">
        <f>IF($C4266="","",IF(ISNA(MATCH($C4266,账户表,0)),"※这个账户不在【基础资料】的账户档案里",IF($B4266="","※没填日期，这一笔不会进任何月份的报表",IF(AND($F4266&lt;&gt;"",$G4266&lt;&gt;""),"※收入和支出不能同时填",IF(AND(N($F4266)=0,N($G4266)=0),"※收入和支出都没填",IF(OR(N($F4266)&lt;0,N($G4266)&lt;0),"※金额不能填负数，方向反了就换一列填",IF($D4266="","※没填收支类别，分类报表会漏掉这一笔",IF(ISNA(MATCH($D4266,类别表,0)),"※收支类别不在【基础资料】的清单里",IF(AND($L4266="内部转账",$M4266=""),"△内部转账要在「对方账户」写上另一头",IF(AND($L4266="内部转账",$M4266=$C4266),"※对方账户跟本账户是同一个",IF(AND($L4266&lt;&gt;"内部转账",$M4266&lt;&gt;""),"△填了对方账户，但类别不是内部转账",IF($H4266&lt;0,"△这一笔之后该账户余额成负数了，核一下",""))))))))))))</f>
        <v/>
      </c>
    </row>
    <row r="4267">
      <c r="A4267" s="17">
        <f>IF($C4267="","",COUNTA($C$5:$C4267))</f>
        <v/>
      </c>
      <c r="B4267" s="20" t="n"/>
      <c r="C4267" s="18" t="n"/>
      <c r="D4267" s="18" t="n"/>
      <c r="E4267" s="26" t="n"/>
      <c r="F4267" s="19" t="n"/>
      <c r="G4267" s="19" t="n"/>
      <c r="H4267" s="27">
        <f>IF($C4267="","",ROUND(SUMIF(账户表,$C4267,账户期初)+SUMIFS($F$5:F4267,$C$5:C4267,$C4267)-SUMIFS($G$5:G4267,$C$5:C4267,$C4267),2))</f>
        <v/>
      </c>
      <c r="I4267" s="18" t="n"/>
      <c r="J4267" s="18" t="n"/>
      <c r="K4267" s="28">
        <f>IF($B4267="","",--TEXT($B4267,"yyyymm"))</f>
        <v/>
      </c>
      <c r="L4267" s="29">
        <f>IF($D4267="","",IFERROR(INDEX(类别属性,MATCH($D4267,类别表,0)),""))</f>
        <v/>
      </c>
      <c r="M4267" s="18" t="n"/>
      <c r="N4267" s="18" t="n"/>
      <c r="O4267" s="26" t="n"/>
      <c r="P4267" s="21">
        <f>IF($C4267="","",IF(ISNA(MATCH($C4267,账户表,0)),"※这个账户不在【基础资料】的账户档案里",IF($B4267="","※没填日期，这一笔不会进任何月份的报表",IF(AND($F4267&lt;&gt;"",$G4267&lt;&gt;""),"※收入和支出不能同时填",IF(AND(N($F4267)=0,N($G4267)=0),"※收入和支出都没填",IF(OR(N($F4267)&lt;0,N($G4267)&lt;0),"※金额不能填负数，方向反了就换一列填",IF($D4267="","※没填收支类别，分类报表会漏掉这一笔",IF(ISNA(MATCH($D4267,类别表,0)),"※收支类别不在【基础资料】的清单里",IF(AND($L4267="内部转账",$M4267=""),"△内部转账要在「对方账户」写上另一头",IF(AND($L4267="内部转账",$M4267=$C4267),"※对方账户跟本账户是同一个",IF(AND($L4267&lt;&gt;"内部转账",$M4267&lt;&gt;""),"△填了对方账户，但类别不是内部转账",IF($H4267&lt;0,"△这一笔之后该账户余额成负数了，核一下",""))))))))))))</f>
        <v/>
      </c>
    </row>
    <row r="4268">
      <c r="A4268" s="17">
        <f>IF($C4268="","",COUNTA($C$5:$C4268))</f>
        <v/>
      </c>
      <c r="B4268" s="20" t="n"/>
      <c r="C4268" s="18" t="n"/>
      <c r="D4268" s="18" t="n"/>
      <c r="E4268" s="26" t="n"/>
      <c r="F4268" s="19" t="n"/>
      <c r="G4268" s="19" t="n"/>
      <c r="H4268" s="27">
        <f>IF($C4268="","",ROUND(SUMIF(账户表,$C4268,账户期初)+SUMIFS($F$5:F4268,$C$5:C4268,$C4268)-SUMIFS($G$5:G4268,$C$5:C4268,$C4268),2))</f>
        <v/>
      </c>
      <c r="I4268" s="18" t="n"/>
      <c r="J4268" s="18" t="n"/>
      <c r="K4268" s="28">
        <f>IF($B4268="","",--TEXT($B4268,"yyyymm"))</f>
        <v/>
      </c>
      <c r="L4268" s="29">
        <f>IF($D4268="","",IFERROR(INDEX(类别属性,MATCH($D4268,类别表,0)),""))</f>
        <v/>
      </c>
      <c r="M4268" s="18" t="n"/>
      <c r="N4268" s="18" t="n"/>
      <c r="O4268" s="26" t="n"/>
      <c r="P4268" s="21">
        <f>IF($C4268="","",IF(ISNA(MATCH($C4268,账户表,0)),"※这个账户不在【基础资料】的账户档案里",IF($B4268="","※没填日期，这一笔不会进任何月份的报表",IF(AND($F4268&lt;&gt;"",$G4268&lt;&gt;""),"※收入和支出不能同时填",IF(AND(N($F4268)=0,N($G4268)=0),"※收入和支出都没填",IF(OR(N($F4268)&lt;0,N($G4268)&lt;0),"※金额不能填负数，方向反了就换一列填",IF($D4268="","※没填收支类别，分类报表会漏掉这一笔",IF(ISNA(MATCH($D4268,类别表,0)),"※收支类别不在【基础资料】的清单里",IF(AND($L4268="内部转账",$M4268=""),"△内部转账要在「对方账户」写上另一头",IF(AND($L4268="内部转账",$M4268=$C4268),"※对方账户跟本账户是同一个",IF(AND($L4268&lt;&gt;"内部转账",$M4268&lt;&gt;""),"△填了对方账户，但类别不是内部转账",IF($H4268&lt;0,"△这一笔之后该账户余额成负数了，核一下",""))))))))))))</f>
        <v/>
      </c>
    </row>
    <row r="4269">
      <c r="A4269" s="17">
        <f>IF($C4269="","",COUNTA($C$5:$C4269))</f>
        <v/>
      </c>
      <c r="B4269" s="20" t="n"/>
      <c r="C4269" s="18" t="n"/>
      <c r="D4269" s="18" t="n"/>
      <c r="E4269" s="26" t="n"/>
      <c r="F4269" s="19" t="n"/>
      <c r="G4269" s="19" t="n"/>
      <c r="H4269" s="27">
        <f>IF($C4269="","",ROUND(SUMIF(账户表,$C4269,账户期初)+SUMIFS($F$5:F4269,$C$5:C4269,$C4269)-SUMIFS($G$5:G4269,$C$5:C4269,$C4269),2))</f>
        <v/>
      </c>
      <c r="I4269" s="18" t="n"/>
      <c r="J4269" s="18" t="n"/>
      <c r="K4269" s="28">
        <f>IF($B4269="","",--TEXT($B4269,"yyyymm"))</f>
        <v/>
      </c>
      <c r="L4269" s="29">
        <f>IF($D4269="","",IFERROR(INDEX(类别属性,MATCH($D4269,类别表,0)),""))</f>
        <v/>
      </c>
      <c r="M4269" s="18" t="n"/>
      <c r="N4269" s="18" t="n"/>
      <c r="O4269" s="26" t="n"/>
      <c r="P4269" s="21">
        <f>IF($C4269="","",IF(ISNA(MATCH($C4269,账户表,0)),"※这个账户不在【基础资料】的账户档案里",IF($B4269="","※没填日期，这一笔不会进任何月份的报表",IF(AND($F4269&lt;&gt;"",$G4269&lt;&gt;""),"※收入和支出不能同时填",IF(AND(N($F4269)=0,N($G4269)=0),"※收入和支出都没填",IF(OR(N($F4269)&lt;0,N($G4269)&lt;0),"※金额不能填负数，方向反了就换一列填",IF($D4269="","※没填收支类别，分类报表会漏掉这一笔",IF(ISNA(MATCH($D4269,类别表,0)),"※收支类别不在【基础资料】的清单里",IF(AND($L4269="内部转账",$M4269=""),"△内部转账要在「对方账户」写上另一头",IF(AND($L4269="内部转账",$M4269=$C4269),"※对方账户跟本账户是同一个",IF(AND($L4269&lt;&gt;"内部转账",$M4269&lt;&gt;""),"△填了对方账户，但类别不是内部转账",IF($H4269&lt;0,"△这一笔之后该账户余额成负数了，核一下",""))))))))))))</f>
        <v/>
      </c>
    </row>
    <row r="4270">
      <c r="A4270" s="17">
        <f>IF($C4270="","",COUNTA($C$5:$C4270))</f>
        <v/>
      </c>
      <c r="B4270" s="20" t="n"/>
      <c r="C4270" s="18" t="n"/>
      <c r="D4270" s="18" t="n"/>
      <c r="E4270" s="26" t="n"/>
      <c r="F4270" s="19" t="n"/>
      <c r="G4270" s="19" t="n"/>
      <c r="H4270" s="27">
        <f>IF($C4270="","",ROUND(SUMIF(账户表,$C4270,账户期初)+SUMIFS($F$5:F4270,$C$5:C4270,$C4270)-SUMIFS($G$5:G4270,$C$5:C4270,$C4270),2))</f>
        <v/>
      </c>
      <c r="I4270" s="18" t="n"/>
      <c r="J4270" s="18" t="n"/>
      <c r="K4270" s="28">
        <f>IF($B4270="","",--TEXT($B4270,"yyyymm"))</f>
        <v/>
      </c>
      <c r="L4270" s="29">
        <f>IF($D4270="","",IFERROR(INDEX(类别属性,MATCH($D4270,类别表,0)),""))</f>
        <v/>
      </c>
      <c r="M4270" s="18" t="n"/>
      <c r="N4270" s="18" t="n"/>
      <c r="O4270" s="26" t="n"/>
      <c r="P4270" s="21">
        <f>IF($C4270="","",IF(ISNA(MATCH($C4270,账户表,0)),"※这个账户不在【基础资料】的账户档案里",IF($B4270="","※没填日期，这一笔不会进任何月份的报表",IF(AND($F4270&lt;&gt;"",$G4270&lt;&gt;""),"※收入和支出不能同时填",IF(AND(N($F4270)=0,N($G4270)=0),"※收入和支出都没填",IF(OR(N($F4270)&lt;0,N($G4270)&lt;0),"※金额不能填负数，方向反了就换一列填",IF($D4270="","※没填收支类别，分类报表会漏掉这一笔",IF(ISNA(MATCH($D4270,类别表,0)),"※收支类别不在【基础资料】的清单里",IF(AND($L4270="内部转账",$M4270=""),"△内部转账要在「对方账户」写上另一头",IF(AND($L4270="内部转账",$M4270=$C4270),"※对方账户跟本账户是同一个",IF(AND($L4270&lt;&gt;"内部转账",$M4270&lt;&gt;""),"△填了对方账户，但类别不是内部转账",IF($H4270&lt;0,"△这一笔之后该账户余额成负数了，核一下",""))))))))))))</f>
        <v/>
      </c>
    </row>
    <row r="4271">
      <c r="A4271" s="17">
        <f>IF($C4271="","",COUNTA($C$5:$C4271))</f>
        <v/>
      </c>
      <c r="B4271" s="20" t="n"/>
      <c r="C4271" s="18" t="n"/>
      <c r="D4271" s="18" t="n"/>
      <c r="E4271" s="26" t="n"/>
      <c r="F4271" s="19" t="n"/>
      <c r="G4271" s="19" t="n"/>
      <c r="H4271" s="27">
        <f>IF($C4271="","",ROUND(SUMIF(账户表,$C4271,账户期初)+SUMIFS($F$5:F4271,$C$5:C4271,$C4271)-SUMIFS($G$5:G4271,$C$5:C4271,$C4271),2))</f>
        <v/>
      </c>
      <c r="I4271" s="18" t="n"/>
      <c r="J4271" s="18" t="n"/>
      <c r="K4271" s="28">
        <f>IF($B4271="","",--TEXT($B4271,"yyyymm"))</f>
        <v/>
      </c>
      <c r="L4271" s="29">
        <f>IF($D4271="","",IFERROR(INDEX(类别属性,MATCH($D4271,类别表,0)),""))</f>
        <v/>
      </c>
      <c r="M4271" s="18" t="n"/>
      <c r="N4271" s="18" t="n"/>
      <c r="O4271" s="26" t="n"/>
      <c r="P4271" s="21">
        <f>IF($C4271="","",IF(ISNA(MATCH($C4271,账户表,0)),"※这个账户不在【基础资料】的账户档案里",IF($B4271="","※没填日期，这一笔不会进任何月份的报表",IF(AND($F4271&lt;&gt;"",$G4271&lt;&gt;""),"※收入和支出不能同时填",IF(AND(N($F4271)=0,N($G4271)=0),"※收入和支出都没填",IF(OR(N($F4271)&lt;0,N($G4271)&lt;0),"※金额不能填负数，方向反了就换一列填",IF($D4271="","※没填收支类别，分类报表会漏掉这一笔",IF(ISNA(MATCH($D4271,类别表,0)),"※收支类别不在【基础资料】的清单里",IF(AND($L4271="内部转账",$M4271=""),"△内部转账要在「对方账户」写上另一头",IF(AND($L4271="内部转账",$M4271=$C4271),"※对方账户跟本账户是同一个",IF(AND($L4271&lt;&gt;"内部转账",$M4271&lt;&gt;""),"△填了对方账户，但类别不是内部转账",IF($H4271&lt;0,"△这一笔之后该账户余额成负数了，核一下",""))))))))))))</f>
        <v/>
      </c>
    </row>
    <row r="4272">
      <c r="A4272" s="17">
        <f>IF($C4272="","",COUNTA($C$5:$C4272))</f>
        <v/>
      </c>
      <c r="B4272" s="20" t="n"/>
      <c r="C4272" s="18" t="n"/>
      <c r="D4272" s="18" t="n"/>
      <c r="E4272" s="26" t="n"/>
      <c r="F4272" s="19" t="n"/>
      <c r="G4272" s="19" t="n"/>
      <c r="H4272" s="27">
        <f>IF($C4272="","",ROUND(SUMIF(账户表,$C4272,账户期初)+SUMIFS($F$5:F4272,$C$5:C4272,$C4272)-SUMIFS($G$5:G4272,$C$5:C4272,$C4272),2))</f>
        <v/>
      </c>
      <c r="I4272" s="18" t="n"/>
      <c r="J4272" s="18" t="n"/>
      <c r="K4272" s="28">
        <f>IF($B4272="","",--TEXT($B4272,"yyyymm"))</f>
        <v/>
      </c>
      <c r="L4272" s="29">
        <f>IF($D4272="","",IFERROR(INDEX(类别属性,MATCH($D4272,类别表,0)),""))</f>
        <v/>
      </c>
      <c r="M4272" s="18" t="n"/>
      <c r="N4272" s="18" t="n"/>
      <c r="O4272" s="26" t="n"/>
      <c r="P4272" s="21">
        <f>IF($C4272="","",IF(ISNA(MATCH($C4272,账户表,0)),"※这个账户不在【基础资料】的账户档案里",IF($B4272="","※没填日期，这一笔不会进任何月份的报表",IF(AND($F4272&lt;&gt;"",$G4272&lt;&gt;""),"※收入和支出不能同时填",IF(AND(N($F4272)=0,N($G4272)=0),"※收入和支出都没填",IF(OR(N($F4272)&lt;0,N($G4272)&lt;0),"※金额不能填负数，方向反了就换一列填",IF($D4272="","※没填收支类别，分类报表会漏掉这一笔",IF(ISNA(MATCH($D4272,类别表,0)),"※收支类别不在【基础资料】的清单里",IF(AND($L4272="内部转账",$M4272=""),"△内部转账要在「对方账户」写上另一头",IF(AND($L4272="内部转账",$M4272=$C4272),"※对方账户跟本账户是同一个",IF(AND($L4272&lt;&gt;"内部转账",$M4272&lt;&gt;""),"△填了对方账户，但类别不是内部转账",IF($H4272&lt;0,"△这一笔之后该账户余额成负数了，核一下",""))))))))))))</f>
        <v/>
      </c>
    </row>
    <row r="4273">
      <c r="A4273" s="17">
        <f>IF($C4273="","",COUNTA($C$5:$C4273))</f>
        <v/>
      </c>
      <c r="B4273" s="20" t="n"/>
      <c r="C4273" s="18" t="n"/>
      <c r="D4273" s="18" t="n"/>
      <c r="E4273" s="26" t="n"/>
      <c r="F4273" s="19" t="n"/>
      <c r="G4273" s="19" t="n"/>
      <c r="H4273" s="27">
        <f>IF($C4273="","",ROUND(SUMIF(账户表,$C4273,账户期初)+SUMIFS($F$5:F4273,$C$5:C4273,$C4273)-SUMIFS($G$5:G4273,$C$5:C4273,$C4273),2))</f>
        <v/>
      </c>
      <c r="I4273" s="18" t="n"/>
      <c r="J4273" s="18" t="n"/>
      <c r="K4273" s="28">
        <f>IF($B4273="","",--TEXT($B4273,"yyyymm"))</f>
        <v/>
      </c>
      <c r="L4273" s="29">
        <f>IF($D4273="","",IFERROR(INDEX(类别属性,MATCH($D4273,类别表,0)),""))</f>
        <v/>
      </c>
      <c r="M4273" s="18" t="n"/>
      <c r="N4273" s="18" t="n"/>
      <c r="O4273" s="26" t="n"/>
      <c r="P4273" s="21">
        <f>IF($C4273="","",IF(ISNA(MATCH($C4273,账户表,0)),"※这个账户不在【基础资料】的账户档案里",IF($B4273="","※没填日期，这一笔不会进任何月份的报表",IF(AND($F4273&lt;&gt;"",$G4273&lt;&gt;""),"※收入和支出不能同时填",IF(AND(N($F4273)=0,N($G4273)=0),"※收入和支出都没填",IF(OR(N($F4273)&lt;0,N($G4273)&lt;0),"※金额不能填负数，方向反了就换一列填",IF($D4273="","※没填收支类别，分类报表会漏掉这一笔",IF(ISNA(MATCH($D4273,类别表,0)),"※收支类别不在【基础资料】的清单里",IF(AND($L4273="内部转账",$M4273=""),"△内部转账要在「对方账户」写上另一头",IF(AND($L4273="内部转账",$M4273=$C4273),"※对方账户跟本账户是同一个",IF(AND($L4273&lt;&gt;"内部转账",$M4273&lt;&gt;""),"△填了对方账户，但类别不是内部转账",IF($H4273&lt;0,"△这一笔之后该账户余额成负数了，核一下",""))))))))))))</f>
        <v/>
      </c>
    </row>
    <row r="4274">
      <c r="A4274" s="17">
        <f>IF($C4274="","",COUNTA($C$5:$C4274))</f>
        <v/>
      </c>
      <c r="B4274" s="20" t="n"/>
      <c r="C4274" s="18" t="n"/>
      <c r="D4274" s="18" t="n"/>
      <c r="E4274" s="26" t="n"/>
      <c r="F4274" s="19" t="n"/>
      <c r="G4274" s="19" t="n"/>
      <c r="H4274" s="27">
        <f>IF($C4274="","",ROUND(SUMIF(账户表,$C4274,账户期初)+SUMIFS($F$5:F4274,$C$5:C4274,$C4274)-SUMIFS($G$5:G4274,$C$5:C4274,$C4274),2))</f>
        <v/>
      </c>
      <c r="I4274" s="18" t="n"/>
      <c r="J4274" s="18" t="n"/>
      <c r="K4274" s="28">
        <f>IF($B4274="","",--TEXT($B4274,"yyyymm"))</f>
        <v/>
      </c>
      <c r="L4274" s="29">
        <f>IF($D4274="","",IFERROR(INDEX(类别属性,MATCH($D4274,类别表,0)),""))</f>
        <v/>
      </c>
      <c r="M4274" s="18" t="n"/>
      <c r="N4274" s="18" t="n"/>
      <c r="O4274" s="26" t="n"/>
      <c r="P4274" s="21">
        <f>IF($C4274="","",IF(ISNA(MATCH($C4274,账户表,0)),"※这个账户不在【基础资料】的账户档案里",IF($B4274="","※没填日期，这一笔不会进任何月份的报表",IF(AND($F4274&lt;&gt;"",$G4274&lt;&gt;""),"※收入和支出不能同时填",IF(AND(N($F4274)=0,N($G4274)=0),"※收入和支出都没填",IF(OR(N($F4274)&lt;0,N($G4274)&lt;0),"※金额不能填负数，方向反了就换一列填",IF($D4274="","※没填收支类别，分类报表会漏掉这一笔",IF(ISNA(MATCH($D4274,类别表,0)),"※收支类别不在【基础资料】的清单里",IF(AND($L4274="内部转账",$M4274=""),"△内部转账要在「对方账户」写上另一头",IF(AND($L4274="内部转账",$M4274=$C4274),"※对方账户跟本账户是同一个",IF(AND($L4274&lt;&gt;"内部转账",$M4274&lt;&gt;""),"△填了对方账户，但类别不是内部转账",IF($H4274&lt;0,"△这一笔之后该账户余额成负数了，核一下",""))))))))))))</f>
        <v/>
      </c>
    </row>
    <row r="4275">
      <c r="A4275" s="17">
        <f>IF($C4275="","",COUNTA($C$5:$C4275))</f>
        <v/>
      </c>
      <c r="B4275" s="20" t="n"/>
      <c r="C4275" s="18" t="n"/>
      <c r="D4275" s="18" t="n"/>
      <c r="E4275" s="26" t="n"/>
      <c r="F4275" s="19" t="n"/>
      <c r="G4275" s="19" t="n"/>
      <c r="H4275" s="27">
        <f>IF($C4275="","",ROUND(SUMIF(账户表,$C4275,账户期初)+SUMIFS($F$5:F4275,$C$5:C4275,$C4275)-SUMIFS($G$5:G4275,$C$5:C4275,$C4275),2))</f>
        <v/>
      </c>
      <c r="I4275" s="18" t="n"/>
      <c r="J4275" s="18" t="n"/>
      <c r="K4275" s="28">
        <f>IF($B4275="","",--TEXT($B4275,"yyyymm"))</f>
        <v/>
      </c>
      <c r="L4275" s="29">
        <f>IF($D4275="","",IFERROR(INDEX(类别属性,MATCH($D4275,类别表,0)),""))</f>
        <v/>
      </c>
      <c r="M4275" s="18" t="n"/>
      <c r="N4275" s="18" t="n"/>
      <c r="O4275" s="26" t="n"/>
      <c r="P4275" s="21">
        <f>IF($C4275="","",IF(ISNA(MATCH($C4275,账户表,0)),"※这个账户不在【基础资料】的账户档案里",IF($B4275="","※没填日期，这一笔不会进任何月份的报表",IF(AND($F4275&lt;&gt;"",$G4275&lt;&gt;""),"※收入和支出不能同时填",IF(AND(N($F4275)=0,N($G4275)=0),"※收入和支出都没填",IF(OR(N($F4275)&lt;0,N($G4275)&lt;0),"※金额不能填负数，方向反了就换一列填",IF($D4275="","※没填收支类别，分类报表会漏掉这一笔",IF(ISNA(MATCH($D4275,类别表,0)),"※收支类别不在【基础资料】的清单里",IF(AND($L4275="内部转账",$M4275=""),"△内部转账要在「对方账户」写上另一头",IF(AND($L4275="内部转账",$M4275=$C4275),"※对方账户跟本账户是同一个",IF(AND($L4275&lt;&gt;"内部转账",$M4275&lt;&gt;""),"△填了对方账户，但类别不是内部转账",IF($H4275&lt;0,"△这一笔之后该账户余额成负数了，核一下",""))))))))))))</f>
        <v/>
      </c>
    </row>
    <row r="4276">
      <c r="A4276" s="17">
        <f>IF($C4276="","",COUNTA($C$5:$C4276))</f>
        <v/>
      </c>
      <c r="B4276" s="20" t="n"/>
      <c r="C4276" s="18" t="n"/>
      <c r="D4276" s="18" t="n"/>
      <c r="E4276" s="26" t="n"/>
      <c r="F4276" s="19" t="n"/>
      <c r="G4276" s="19" t="n"/>
      <c r="H4276" s="27">
        <f>IF($C4276="","",ROUND(SUMIF(账户表,$C4276,账户期初)+SUMIFS($F$5:F4276,$C$5:C4276,$C4276)-SUMIFS($G$5:G4276,$C$5:C4276,$C4276),2))</f>
        <v/>
      </c>
      <c r="I4276" s="18" t="n"/>
      <c r="J4276" s="18" t="n"/>
      <c r="K4276" s="28">
        <f>IF($B4276="","",--TEXT($B4276,"yyyymm"))</f>
        <v/>
      </c>
      <c r="L4276" s="29">
        <f>IF($D4276="","",IFERROR(INDEX(类别属性,MATCH($D4276,类别表,0)),""))</f>
        <v/>
      </c>
      <c r="M4276" s="18" t="n"/>
      <c r="N4276" s="18" t="n"/>
      <c r="O4276" s="26" t="n"/>
      <c r="P4276" s="21">
        <f>IF($C4276="","",IF(ISNA(MATCH($C4276,账户表,0)),"※这个账户不在【基础资料】的账户档案里",IF($B4276="","※没填日期，这一笔不会进任何月份的报表",IF(AND($F4276&lt;&gt;"",$G4276&lt;&gt;""),"※收入和支出不能同时填",IF(AND(N($F4276)=0,N($G4276)=0),"※收入和支出都没填",IF(OR(N($F4276)&lt;0,N($G4276)&lt;0),"※金额不能填负数，方向反了就换一列填",IF($D4276="","※没填收支类别，分类报表会漏掉这一笔",IF(ISNA(MATCH($D4276,类别表,0)),"※收支类别不在【基础资料】的清单里",IF(AND($L4276="内部转账",$M4276=""),"△内部转账要在「对方账户」写上另一头",IF(AND($L4276="内部转账",$M4276=$C4276),"※对方账户跟本账户是同一个",IF(AND($L4276&lt;&gt;"内部转账",$M4276&lt;&gt;""),"△填了对方账户，但类别不是内部转账",IF($H4276&lt;0,"△这一笔之后该账户余额成负数了，核一下",""))))))))))))</f>
        <v/>
      </c>
    </row>
    <row r="4277">
      <c r="A4277" s="17">
        <f>IF($C4277="","",COUNTA($C$5:$C4277))</f>
        <v/>
      </c>
      <c r="B4277" s="20" t="n"/>
      <c r="C4277" s="18" t="n"/>
      <c r="D4277" s="18" t="n"/>
      <c r="E4277" s="26" t="n"/>
      <c r="F4277" s="19" t="n"/>
      <c r="G4277" s="19" t="n"/>
      <c r="H4277" s="27">
        <f>IF($C4277="","",ROUND(SUMIF(账户表,$C4277,账户期初)+SUMIFS($F$5:F4277,$C$5:C4277,$C4277)-SUMIFS($G$5:G4277,$C$5:C4277,$C4277),2))</f>
        <v/>
      </c>
      <c r="I4277" s="18" t="n"/>
      <c r="J4277" s="18" t="n"/>
      <c r="K4277" s="28">
        <f>IF($B4277="","",--TEXT($B4277,"yyyymm"))</f>
        <v/>
      </c>
      <c r="L4277" s="29">
        <f>IF($D4277="","",IFERROR(INDEX(类别属性,MATCH($D4277,类别表,0)),""))</f>
        <v/>
      </c>
      <c r="M4277" s="18" t="n"/>
      <c r="N4277" s="18" t="n"/>
      <c r="O4277" s="26" t="n"/>
      <c r="P4277" s="21">
        <f>IF($C4277="","",IF(ISNA(MATCH($C4277,账户表,0)),"※这个账户不在【基础资料】的账户档案里",IF($B4277="","※没填日期，这一笔不会进任何月份的报表",IF(AND($F4277&lt;&gt;"",$G4277&lt;&gt;""),"※收入和支出不能同时填",IF(AND(N($F4277)=0,N($G4277)=0),"※收入和支出都没填",IF(OR(N($F4277)&lt;0,N($G4277)&lt;0),"※金额不能填负数，方向反了就换一列填",IF($D4277="","※没填收支类别，分类报表会漏掉这一笔",IF(ISNA(MATCH($D4277,类别表,0)),"※收支类别不在【基础资料】的清单里",IF(AND($L4277="内部转账",$M4277=""),"△内部转账要在「对方账户」写上另一头",IF(AND($L4277="内部转账",$M4277=$C4277),"※对方账户跟本账户是同一个",IF(AND($L4277&lt;&gt;"内部转账",$M4277&lt;&gt;""),"△填了对方账户，但类别不是内部转账",IF($H4277&lt;0,"△这一笔之后该账户余额成负数了，核一下",""))))))))))))</f>
        <v/>
      </c>
    </row>
    <row r="4278">
      <c r="A4278" s="17">
        <f>IF($C4278="","",COUNTA($C$5:$C4278))</f>
        <v/>
      </c>
      <c r="B4278" s="20" t="n"/>
      <c r="C4278" s="18" t="n"/>
      <c r="D4278" s="18" t="n"/>
      <c r="E4278" s="26" t="n"/>
      <c r="F4278" s="19" t="n"/>
      <c r="G4278" s="19" t="n"/>
      <c r="H4278" s="27">
        <f>IF($C4278="","",ROUND(SUMIF(账户表,$C4278,账户期初)+SUMIFS($F$5:F4278,$C$5:C4278,$C4278)-SUMIFS($G$5:G4278,$C$5:C4278,$C4278),2))</f>
        <v/>
      </c>
      <c r="I4278" s="18" t="n"/>
      <c r="J4278" s="18" t="n"/>
      <c r="K4278" s="28">
        <f>IF($B4278="","",--TEXT($B4278,"yyyymm"))</f>
        <v/>
      </c>
      <c r="L4278" s="29">
        <f>IF($D4278="","",IFERROR(INDEX(类别属性,MATCH($D4278,类别表,0)),""))</f>
        <v/>
      </c>
      <c r="M4278" s="18" t="n"/>
      <c r="N4278" s="18" t="n"/>
      <c r="O4278" s="26" t="n"/>
      <c r="P4278" s="21">
        <f>IF($C4278="","",IF(ISNA(MATCH($C4278,账户表,0)),"※这个账户不在【基础资料】的账户档案里",IF($B4278="","※没填日期，这一笔不会进任何月份的报表",IF(AND($F4278&lt;&gt;"",$G4278&lt;&gt;""),"※收入和支出不能同时填",IF(AND(N($F4278)=0,N($G4278)=0),"※收入和支出都没填",IF(OR(N($F4278)&lt;0,N($G4278)&lt;0),"※金额不能填负数，方向反了就换一列填",IF($D4278="","※没填收支类别，分类报表会漏掉这一笔",IF(ISNA(MATCH($D4278,类别表,0)),"※收支类别不在【基础资料】的清单里",IF(AND($L4278="内部转账",$M4278=""),"△内部转账要在「对方账户」写上另一头",IF(AND($L4278="内部转账",$M4278=$C4278),"※对方账户跟本账户是同一个",IF(AND($L4278&lt;&gt;"内部转账",$M4278&lt;&gt;""),"△填了对方账户，但类别不是内部转账",IF($H4278&lt;0,"△这一笔之后该账户余额成负数了，核一下",""))))))))))))</f>
        <v/>
      </c>
    </row>
    <row r="4279">
      <c r="A4279" s="17">
        <f>IF($C4279="","",COUNTA($C$5:$C4279))</f>
        <v/>
      </c>
      <c r="B4279" s="20" t="n"/>
      <c r="C4279" s="18" t="n"/>
      <c r="D4279" s="18" t="n"/>
      <c r="E4279" s="26" t="n"/>
      <c r="F4279" s="19" t="n"/>
      <c r="G4279" s="19" t="n"/>
      <c r="H4279" s="27">
        <f>IF($C4279="","",ROUND(SUMIF(账户表,$C4279,账户期初)+SUMIFS($F$5:F4279,$C$5:C4279,$C4279)-SUMIFS($G$5:G4279,$C$5:C4279,$C4279),2))</f>
        <v/>
      </c>
      <c r="I4279" s="18" t="n"/>
      <c r="J4279" s="18" t="n"/>
      <c r="K4279" s="28">
        <f>IF($B4279="","",--TEXT($B4279,"yyyymm"))</f>
        <v/>
      </c>
      <c r="L4279" s="29">
        <f>IF($D4279="","",IFERROR(INDEX(类别属性,MATCH($D4279,类别表,0)),""))</f>
        <v/>
      </c>
      <c r="M4279" s="18" t="n"/>
      <c r="N4279" s="18" t="n"/>
      <c r="O4279" s="26" t="n"/>
      <c r="P4279" s="21">
        <f>IF($C4279="","",IF(ISNA(MATCH($C4279,账户表,0)),"※这个账户不在【基础资料】的账户档案里",IF($B4279="","※没填日期，这一笔不会进任何月份的报表",IF(AND($F4279&lt;&gt;"",$G4279&lt;&gt;""),"※收入和支出不能同时填",IF(AND(N($F4279)=0,N($G4279)=0),"※收入和支出都没填",IF(OR(N($F4279)&lt;0,N($G4279)&lt;0),"※金额不能填负数，方向反了就换一列填",IF($D4279="","※没填收支类别，分类报表会漏掉这一笔",IF(ISNA(MATCH($D4279,类别表,0)),"※收支类别不在【基础资料】的清单里",IF(AND($L4279="内部转账",$M4279=""),"△内部转账要在「对方账户」写上另一头",IF(AND($L4279="内部转账",$M4279=$C4279),"※对方账户跟本账户是同一个",IF(AND($L4279&lt;&gt;"内部转账",$M4279&lt;&gt;""),"△填了对方账户，但类别不是内部转账",IF($H4279&lt;0,"△这一笔之后该账户余额成负数了，核一下",""))))))))))))</f>
        <v/>
      </c>
    </row>
    <row r="4280">
      <c r="A4280" s="17">
        <f>IF($C4280="","",COUNTA($C$5:$C4280))</f>
        <v/>
      </c>
      <c r="B4280" s="20" t="n"/>
      <c r="C4280" s="18" t="n"/>
      <c r="D4280" s="18" t="n"/>
      <c r="E4280" s="26" t="n"/>
      <c r="F4280" s="19" t="n"/>
      <c r="G4280" s="19" t="n"/>
      <c r="H4280" s="27">
        <f>IF($C4280="","",ROUND(SUMIF(账户表,$C4280,账户期初)+SUMIFS($F$5:F4280,$C$5:C4280,$C4280)-SUMIFS($G$5:G4280,$C$5:C4280,$C4280),2))</f>
        <v/>
      </c>
      <c r="I4280" s="18" t="n"/>
      <c r="J4280" s="18" t="n"/>
      <c r="K4280" s="28">
        <f>IF($B4280="","",--TEXT($B4280,"yyyymm"))</f>
        <v/>
      </c>
      <c r="L4280" s="29">
        <f>IF($D4280="","",IFERROR(INDEX(类别属性,MATCH($D4280,类别表,0)),""))</f>
        <v/>
      </c>
      <c r="M4280" s="18" t="n"/>
      <c r="N4280" s="18" t="n"/>
      <c r="O4280" s="26" t="n"/>
      <c r="P4280" s="21">
        <f>IF($C4280="","",IF(ISNA(MATCH($C4280,账户表,0)),"※这个账户不在【基础资料】的账户档案里",IF($B4280="","※没填日期，这一笔不会进任何月份的报表",IF(AND($F4280&lt;&gt;"",$G4280&lt;&gt;""),"※收入和支出不能同时填",IF(AND(N($F4280)=0,N($G4280)=0),"※收入和支出都没填",IF(OR(N($F4280)&lt;0,N($G4280)&lt;0),"※金额不能填负数，方向反了就换一列填",IF($D4280="","※没填收支类别，分类报表会漏掉这一笔",IF(ISNA(MATCH($D4280,类别表,0)),"※收支类别不在【基础资料】的清单里",IF(AND($L4280="内部转账",$M4280=""),"△内部转账要在「对方账户」写上另一头",IF(AND($L4280="内部转账",$M4280=$C4280),"※对方账户跟本账户是同一个",IF(AND($L4280&lt;&gt;"内部转账",$M4280&lt;&gt;""),"△填了对方账户，但类别不是内部转账",IF($H4280&lt;0,"△这一笔之后该账户余额成负数了，核一下",""))))))))))))</f>
        <v/>
      </c>
    </row>
    <row r="4281">
      <c r="A4281" s="17">
        <f>IF($C4281="","",COUNTA($C$5:$C4281))</f>
        <v/>
      </c>
      <c r="B4281" s="20" t="n"/>
      <c r="C4281" s="18" t="n"/>
      <c r="D4281" s="18" t="n"/>
      <c r="E4281" s="26" t="n"/>
      <c r="F4281" s="19" t="n"/>
      <c r="G4281" s="19" t="n"/>
      <c r="H4281" s="27">
        <f>IF($C4281="","",ROUND(SUMIF(账户表,$C4281,账户期初)+SUMIFS($F$5:F4281,$C$5:C4281,$C4281)-SUMIFS($G$5:G4281,$C$5:C4281,$C4281),2))</f>
        <v/>
      </c>
      <c r="I4281" s="18" t="n"/>
      <c r="J4281" s="18" t="n"/>
      <c r="K4281" s="28">
        <f>IF($B4281="","",--TEXT($B4281,"yyyymm"))</f>
        <v/>
      </c>
      <c r="L4281" s="29">
        <f>IF($D4281="","",IFERROR(INDEX(类别属性,MATCH($D4281,类别表,0)),""))</f>
        <v/>
      </c>
      <c r="M4281" s="18" t="n"/>
      <c r="N4281" s="18" t="n"/>
      <c r="O4281" s="26" t="n"/>
      <c r="P4281" s="21">
        <f>IF($C4281="","",IF(ISNA(MATCH($C4281,账户表,0)),"※这个账户不在【基础资料】的账户档案里",IF($B4281="","※没填日期，这一笔不会进任何月份的报表",IF(AND($F4281&lt;&gt;"",$G4281&lt;&gt;""),"※收入和支出不能同时填",IF(AND(N($F4281)=0,N($G4281)=0),"※收入和支出都没填",IF(OR(N($F4281)&lt;0,N($G4281)&lt;0),"※金额不能填负数，方向反了就换一列填",IF($D4281="","※没填收支类别，分类报表会漏掉这一笔",IF(ISNA(MATCH($D4281,类别表,0)),"※收支类别不在【基础资料】的清单里",IF(AND($L4281="内部转账",$M4281=""),"△内部转账要在「对方账户」写上另一头",IF(AND($L4281="内部转账",$M4281=$C4281),"※对方账户跟本账户是同一个",IF(AND($L4281&lt;&gt;"内部转账",$M4281&lt;&gt;""),"△填了对方账户，但类别不是内部转账",IF($H4281&lt;0,"△这一笔之后该账户余额成负数了，核一下",""))))))))))))</f>
        <v/>
      </c>
    </row>
    <row r="4282">
      <c r="A4282" s="17">
        <f>IF($C4282="","",COUNTA($C$5:$C4282))</f>
        <v/>
      </c>
      <c r="B4282" s="20" t="n"/>
      <c r="C4282" s="18" t="n"/>
      <c r="D4282" s="18" t="n"/>
      <c r="E4282" s="26" t="n"/>
      <c r="F4282" s="19" t="n"/>
      <c r="G4282" s="19" t="n"/>
      <c r="H4282" s="27">
        <f>IF($C4282="","",ROUND(SUMIF(账户表,$C4282,账户期初)+SUMIFS($F$5:F4282,$C$5:C4282,$C4282)-SUMIFS($G$5:G4282,$C$5:C4282,$C4282),2))</f>
        <v/>
      </c>
      <c r="I4282" s="18" t="n"/>
      <c r="J4282" s="18" t="n"/>
      <c r="K4282" s="28">
        <f>IF($B4282="","",--TEXT($B4282,"yyyymm"))</f>
        <v/>
      </c>
      <c r="L4282" s="29">
        <f>IF($D4282="","",IFERROR(INDEX(类别属性,MATCH($D4282,类别表,0)),""))</f>
        <v/>
      </c>
      <c r="M4282" s="18" t="n"/>
      <c r="N4282" s="18" t="n"/>
      <c r="O4282" s="26" t="n"/>
      <c r="P4282" s="21">
        <f>IF($C4282="","",IF(ISNA(MATCH($C4282,账户表,0)),"※这个账户不在【基础资料】的账户档案里",IF($B4282="","※没填日期，这一笔不会进任何月份的报表",IF(AND($F4282&lt;&gt;"",$G4282&lt;&gt;""),"※收入和支出不能同时填",IF(AND(N($F4282)=0,N($G4282)=0),"※收入和支出都没填",IF(OR(N($F4282)&lt;0,N($G4282)&lt;0),"※金额不能填负数，方向反了就换一列填",IF($D4282="","※没填收支类别，分类报表会漏掉这一笔",IF(ISNA(MATCH($D4282,类别表,0)),"※收支类别不在【基础资料】的清单里",IF(AND($L4282="内部转账",$M4282=""),"△内部转账要在「对方账户」写上另一头",IF(AND($L4282="内部转账",$M4282=$C4282),"※对方账户跟本账户是同一个",IF(AND($L4282&lt;&gt;"内部转账",$M4282&lt;&gt;""),"△填了对方账户，但类别不是内部转账",IF($H4282&lt;0,"△这一笔之后该账户余额成负数了，核一下",""))))))))))))</f>
        <v/>
      </c>
    </row>
    <row r="4283">
      <c r="A4283" s="17">
        <f>IF($C4283="","",COUNTA($C$5:$C4283))</f>
        <v/>
      </c>
      <c r="B4283" s="20" t="n"/>
      <c r="C4283" s="18" t="n"/>
      <c r="D4283" s="18" t="n"/>
      <c r="E4283" s="26" t="n"/>
      <c r="F4283" s="19" t="n"/>
      <c r="G4283" s="19" t="n"/>
      <c r="H4283" s="27">
        <f>IF($C4283="","",ROUND(SUMIF(账户表,$C4283,账户期初)+SUMIFS($F$5:F4283,$C$5:C4283,$C4283)-SUMIFS($G$5:G4283,$C$5:C4283,$C4283),2))</f>
        <v/>
      </c>
      <c r="I4283" s="18" t="n"/>
      <c r="J4283" s="18" t="n"/>
      <c r="K4283" s="28">
        <f>IF($B4283="","",--TEXT($B4283,"yyyymm"))</f>
        <v/>
      </c>
      <c r="L4283" s="29">
        <f>IF($D4283="","",IFERROR(INDEX(类别属性,MATCH($D4283,类别表,0)),""))</f>
        <v/>
      </c>
      <c r="M4283" s="18" t="n"/>
      <c r="N4283" s="18" t="n"/>
      <c r="O4283" s="26" t="n"/>
      <c r="P4283" s="21">
        <f>IF($C4283="","",IF(ISNA(MATCH($C4283,账户表,0)),"※这个账户不在【基础资料】的账户档案里",IF($B4283="","※没填日期，这一笔不会进任何月份的报表",IF(AND($F4283&lt;&gt;"",$G4283&lt;&gt;""),"※收入和支出不能同时填",IF(AND(N($F4283)=0,N($G4283)=0),"※收入和支出都没填",IF(OR(N($F4283)&lt;0,N($G4283)&lt;0),"※金额不能填负数，方向反了就换一列填",IF($D4283="","※没填收支类别，分类报表会漏掉这一笔",IF(ISNA(MATCH($D4283,类别表,0)),"※收支类别不在【基础资料】的清单里",IF(AND($L4283="内部转账",$M4283=""),"△内部转账要在「对方账户」写上另一头",IF(AND($L4283="内部转账",$M4283=$C4283),"※对方账户跟本账户是同一个",IF(AND($L4283&lt;&gt;"内部转账",$M4283&lt;&gt;""),"△填了对方账户，但类别不是内部转账",IF($H4283&lt;0,"△这一笔之后该账户余额成负数了，核一下",""))))))))))))</f>
        <v/>
      </c>
    </row>
    <row r="4284">
      <c r="A4284" s="17">
        <f>IF($C4284="","",COUNTA($C$5:$C4284))</f>
        <v/>
      </c>
      <c r="B4284" s="20" t="n"/>
      <c r="C4284" s="18" t="n"/>
      <c r="D4284" s="18" t="n"/>
      <c r="E4284" s="26" t="n"/>
      <c r="F4284" s="19" t="n"/>
      <c r="G4284" s="19" t="n"/>
      <c r="H4284" s="27">
        <f>IF($C4284="","",ROUND(SUMIF(账户表,$C4284,账户期初)+SUMIFS($F$5:F4284,$C$5:C4284,$C4284)-SUMIFS($G$5:G4284,$C$5:C4284,$C4284),2))</f>
        <v/>
      </c>
      <c r="I4284" s="18" t="n"/>
      <c r="J4284" s="18" t="n"/>
      <c r="K4284" s="28">
        <f>IF($B4284="","",--TEXT($B4284,"yyyymm"))</f>
        <v/>
      </c>
      <c r="L4284" s="29">
        <f>IF($D4284="","",IFERROR(INDEX(类别属性,MATCH($D4284,类别表,0)),""))</f>
        <v/>
      </c>
      <c r="M4284" s="18" t="n"/>
      <c r="N4284" s="18" t="n"/>
      <c r="O4284" s="26" t="n"/>
      <c r="P4284" s="21">
        <f>IF($C4284="","",IF(ISNA(MATCH($C4284,账户表,0)),"※这个账户不在【基础资料】的账户档案里",IF($B4284="","※没填日期，这一笔不会进任何月份的报表",IF(AND($F4284&lt;&gt;"",$G4284&lt;&gt;""),"※收入和支出不能同时填",IF(AND(N($F4284)=0,N($G4284)=0),"※收入和支出都没填",IF(OR(N($F4284)&lt;0,N($G4284)&lt;0),"※金额不能填负数，方向反了就换一列填",IF($D4284="","※没填收支类别，分类报表会漏掉这一笔",IF(ISNA(MATCH($D4284,类别表,0)),"※收支类别不在【基础资料】的清单里",IF(AND($L4284="内部转账",$M4284=""),"△内部转账要在「对方账户」写上另一头",IF(AND($L4284="内部转账",$M4284=$C4284),"※对方账户跟本账户是同一个",IF(AND($L4284&lt;&gt;"内部转账",$M4284&lt;&gt;""),"△填了对方账户，但类别不是内部转账",IF($H4284&lt;0,"△这一笔之后该账户余额成负数了，核一下",""))))))))))))</f>
        <v/>
      </c>
    </row>
    <row r="4285">
      <c r="A4285" s="17">
        <f>IF($C4285="","",COUNTA($C$5:$C4285))</f>
        <v/>
      </c>
      <c r="B4285" s="20" t="n"/>
      <c r="C4285" s="18" t="n"/>
      <c r="D4285" s="18" t="n"/>
      <c r="E4285" s="26" t="n"/>
      <c r="F4285" s="19" t="n"/>
      <c r="G4285" s="19" t="n"/>
      <c r="H4285" s="27">
        <f>IF($C4285="","",ROUND(SUMIF(账户表,$C4285,账户期初)+SUMIFS($F$5:F4285,$C$5:C4285,$C4285)-SUMIFS($G$5:G4285,$C$5:C4285,$C4285),2))</f>
        <v/>
      </c>
      <c r="I4285" s="18" t="n"/>
      <c r="J4285" s="18" t="n"/>
      <c r="K4285" s="28">
        <f>IF($B4285="","",--TEXT($B4285,"yyyymm"))</f>
        <v/>
      </c>
      <c r="L4285" s="29">
        <f>IF($D4285="","",IFERROR(INDEX(类别属性,MATCH($D4285,类别表,0)),""))</f>
        <v/>
      </c>
      <c r="M4285" s="18" t="n"/>
      <c r="N4285" s="18" t="n"/>
      <c r="O4285" s="26" t="n"/>
      <c r="P4285" s="21">
        <f>IF($C4285="","",IF(ISNA(MATCH($C4285,账户表,0)),"※这个账户不在【基础资料】的账户档案里",IF($B4285="","※没填日期，这一笔不会进任何月份的报表",IF(AND($F4285&lt;&gt;"",$G4285&lt;&gt;""),"※收入和支出不能同时填",IF(AND(N($F4285)=0,N($G4285)=0),"※收入和支出都没填",IF(OR(N($F4285)&lt;0,N($G4285)&lt;0),"※金额不能填负数，方向反了就换一列填",IF($D4285="","※没填收支类别，分类报表会漏掉这一笔",IF(ISNA(MATCH($D4285,类别表,0)),"※收支类别不在【基础资料】的清单里",IF(AND($L4285="内部转账",$M4285=""),"△内部转账要在「对方账户」写上另一头",IF(AND($L4285="内部转账",$M4285=$C4285),"※对方账户跟本账户是同一个",IF(AND($L4285&lt;&gt;"内部转账",$M4285&lt;&gt;""),"△填了对方账户，但类别不是内部转账",IF($H4285&lt;0,"△这一笔之后该账户余额成负数了，核一下",""))))))))))))</f>
        <v/>
      </c>
    </row>
    <row r="4286">
      <c r="A4286" s="17">
        <f>IF($C4286="","",COUNTA($C$5:$C4286))</f>
        <v/>
      </c>
      <c r="B4286" s="20" t="n"/>
      <c r="C4286" s="18" t="n"/>
      <c r="D4286" s="18" t="n"/>
      <c r="E4286" s="26" t="n"/>
      <c r="F4286" s="19" t="n"/>
      <c r="G4286" s="19" t="n"/>
      <c r="H4286" s="27">
        <f>IF($C4286="","",ROUND(SUMIF(账户表,$C4286,账户期初)+SUMIFS($F$5:F4286,$C$5:C4286,$C4286)-SUMIFS($G$5:G4286,$C$5:C4286,$C4286),2))</f>
        <v/>
      </c>
      <c r="I4286" s="18" t="n"/>
      <c r="J4286" s="18" t="n"/>
      <c r="K4286" s="28">
        <f>IF($B4286="","",--TEXT($B4286,"yyyymm"))</f>
        <v/>
      </c>
      <c r="L4286" s="29">
        <f>IF($D4286="","",IFERROR(INDEX(类别属性,MATCH($D4286,类别表,0)),""))</f>
        <v/>
      </c>
      <c r="M4286" s="18" t="n"/>
      <c r="N4286" s="18" t="n"/>
      <c r="O4286" s="26" t="n"/>
      <c r="P4286" s="21">
        <f>IF($C4286="","",IF(ISNA(MATCH($C4286,账户表,0)),"※这个账户不在【基础资料】的账户档案里",IF($B4286="","※没填日期，这一笔不会进任何月份的报表",IF(AND($F4286&lt;&gt;"",$G4286&lt;&gt;""),"※收入和支出不能同时填",IF(AND(N($F4286)=0,N($G4286)=0),"※收入和支出都没填",IF(OR(N($F4286)&lt;0,N($G4286)&lt;0),"※金额不能填负数，方向反了就换一列填",IF($D4286="","※没填收支类别，分类报表会漏掉这一笔",IF(ISNA(MATCH($D4286,类别表,0)),"※收支类别不在【基础资料】的清单里",IF(AND($L4286="内部转账",$M4286=""),"△内部转账要在「对方账户」写上另一头",IF(AND($L4286="内部转账",$M4286=$C4286),"※对方账户跟本账户是同一个",IF(AND($L4286&lt;&gt;"内部转账",$M4286&lt;&gt;""),"△填了对方账户，但类别不是内部转账",IF($H4286&lt;0,"△这一笔之后该账户余额成负数了，核一下",""))))))))))))</f>
        <v/>
      </c>
    </row>
    <row r="4287">
      <c r="A4287" s="17">
        <f>IF($C4287="","",COUNTA($C$5:$C4287))</f>
        <v/>
      </c>
      <c r="B4287" s="20" t="n"/>
      <c r="C4287" s="18" t="n"/>
      <c r="D4287" s="18" t="n"/>
      <c r="E4287" s="26" t="n"/>
      <c r="F4287" s="19" t="n"/>
      <c r="G4287" s="19" t="n"/>
      <c r="H4287" s="27">
        <f>IF($C4287="","",ROUND(SUMIF(账户表,$C4287,账户期初)+SUMIFS($F$5:F4287,$C$5:C4287,$C4287)-SUMIFS($G$5:G4287,$C$5:C4287,$C4287),2))</f>
        <v/>
      </c>
      <c r="I4287" s="18" t="n"/>
      <c r="J4287" s="18" t="n"/>
      <c r="K4287" s="28">
        <f>IF($B4287="","",--TEXT($B4287,"yyyymm"))</f>
        <v/>
      </c>
      <c r="L4287" s="29">
        <f>IF($D4287="","",IFERROR(INDEX(类别属性,MATCH($D4287,类别表,0)),""))</f>
        <v/>
      </c>
      <c r="M4287" s="18" t="n"/>
      <c r="N4287" s="18" t="n"/>
      <c r="O4287" s="26" t="n"/>
      <c r="P4287" s="21">
        <f>IF($C4287="","",IF(ISNA(MATCH($C4287,账户表,0)),"※这个账户不在【基础资料】的账户档案里",IF($B4287="","※没填日期，这一笔不会进任何月份的报表",IF(AND($F4287&lt;&gt;"",$G4287&lt;&gt;""),"※收入和支出不能同时填",IF(AND(N($F4287)=0,N($G4287)=0),"※收入和支出都没填",IF(OR(N($F4287)&lt;0,N($G4287)&lt;0),"※金额不能填负数，方向反了就换一列填",IF($D4287="","※没填收支类别，分类报表会漏掉这一笔",IF(ISNA(MATCH($D4287,类别表,0)),"※收支类别不在【基础资料】的清单里",IF(AND($L4287="内部转账",$M4287=""),"△内部转账要在「对方账户」写上另一头",IF(AND($L4287="内部转账",$M4287=$C4287),"※对方账户跟本账户是同一个",IF(AND($L4287&lt;&gt;"内部转账",$M4287&lt;&gt;""),"△填了对方账户，但类别不是内部转账",IF($H4287&lt;0,"△这一笔之后该账户余额成负数了，核一下",""))))))))))))</f>
        <v/>
      </c>
    </row>
    <row r="4288">
      <c r="A4288" s="17">
        <f>IF($C4288="","",COUNTA($C$5:$C4288))</f>
        <v/>
      </c>
      <c r="B4288" s="20" t="n"/>
      <c r="C4288" s="18" t="n"/>
      <c r="D4288" s="18" t="n"/>
      <c r="E4288" s="26" t="n"/>
      <c r="F4288" s="19" t="n"/>
      <c r="G4288" s="19" t="n"/>
      <c r="H4288" s="27">
        <f>IF($C4288="","",ROUND(SUMIF(账户表,$C4288,账户期初)+SUMIFS($F$5:F4288,$C$5:C4288,$C4288)-SUMIFS($G$5:G4288,$C$5:C4288,$C4288),2))</f>
        <v/>
      </c>
      <c r="I4288" s="18" t="n"/>
      <c r="J4288" s="18" t="n"/>
      <c r="K4288" s="28">
        <f>IF($B4288="","",--TEXT($B4288,"yyyymm"))</f>
        <v/>
      </c>
      <c r="L4288" s="29">
        <f>IF($D4288="","",IFERROR(INDEX(类别属性,MATCH($D4288,类别表,0)),""))</f>
        <v/>
      </c>
      <c r="M4288" s="18" t="n"/>
      <c r="N4288" s="18" t="n"/>
      <c r="O4288" s="26" t="n"/>
      <c r="P4288" s="21">
        <f>IF($C4288="","",IF(ISNA(MATCH($C4288,账户表,0)),"※这个账户不在【基础资料】的账户档案里",IF($B4288="","※没填日期，这一笔不会进任何月份的报表",IF(AND($F4288&lt;&gt;"",$G4288&lt;&gt;""),"※收入和支出不能同时填",IF(AND(N($F4288)=0,N($G4288)=0),"※收入和支出都没填",IF(OR(N($F4288)&lt;0,N($G4288)&lt;0),"※金额不能填负数，方向反了就换一列填",IF($D4288="","※没填收支类别，分类报表会漏掉这一笔",IF(ISNA(MATCH($D4288,类别表,0)),"※收支类别不在【基础资料】的清单里",IF(AND($L4288="内部转账",$M4288=""),"△内部转账要在「对方账户」写上另一头",IF(AND($L4288="内部转账",$M4288=$C4288),"※对方账户跟本账户是同一个",IF(AND($L4288&lt;&gt;"内部转账",$M4288&lt;&gt;""),"△填了对方账户，但类别不是内部转账",IF($H4288&lt;0,"△这一笔之后该账户余额成负数了，核一下",""))))))))))))</f>
        <v/>
      </c>
    </row>
    <row r="4289">
      <c r="A4289" s="17">
        <f>IF($C4289="","",COUNTA($C$5:$C4289))</f>
        <v/>
      </c>
      <c r="B4289" s="20" t="n"/>
      <c r="C4289" s="18" t="n"/>
      <c r="D4289" s="18" t="n"/>
      <c r="E4289" s="26" t="n"/>
      <c r="F4289" s="19" t="n"/>
      <c r="G4289" s="19" t="n"/>
      <c r="H4289" s="27">
        <f>IF($C4289="","",ROUND(SUMIF(账户表,$C4289,账户期初)+SUMIFS($F$5:F4289,$C$5:C4289,$C4289)-SUMIFS($G$5:G4289,$C$5:C4289,$C4289),2))</f>
        <v/>
      </c>
      <c r="I4289" s="18" t="n"/>
      <c r="J4289" s="18" t="n"/>
      <c r="K4289" s="28">
        <f>IF($B4289="","",--TEXT($B4289,"yyyymm"))</f>
        <v/>
      </c>
      <c r="L4289" s="29">
        <f>IF($D4289="","",IFERROR(INDEX(类别属性,MATCH($D4289,类别表,0)),""))</f>
        <v/>
      </c>
      <c r="M4289" s="18" t="n"/>
      <c r="N4289" s="18" t="n"/>
      <c r="O4289" s="26" t="n"/>
      <c r="P4289" s="21">
        <f>IF($C4289="","",IF(ISNA(MATCH($C4289,账户表,0)),"※这个账户不在【基础资料】的账户档案里",IF($B4289="","※没填日期，这一笔不会进任何月份的报表",IF(AND($F4289&lt;&gt;"",$G4289&lt;&gt;""),"※收入和支出不能同时填",IF(AND(N($F4289)=0,N($G4289)=0),"※收入和支出都没填",IF(OR(N($F4289)&lt;0,N($G4289)&lt;0),"※金额不能填负数，方向反了就换一列填",IF($D4289="","※没填收支类别，分类报表会漏掉这一笔",IF(ISNA(MATCH($D4289,类别表,0)),"※收支类别不在【基础资料】的清单里",IF(AND($L4289="内部转账",$M4289=""),"△内部转账要在「对方账户」写上另一头",IF(AND($L4289="内部转账",$M4289=$C4289),"※对方账户跟本账户是同一个",IF(AND($L4289&lt;&gt;"内部转账",$M4289&lt;&gt;""),"△填了对方账户，但类别不是内部转账",IF($H4289&lt;0,"△这一笔之后该账户余额成负数了，核一下",""))))))))))))</f>
        <v/>
      </c>
    </row>
    <row r="4290">
      <c r="A4290" s="17">
        <f>IF($C4290="","",COUNTA($C$5:$C4290))</f>
        <v/>
      </c>
      <c r="B4290" s="20" t="n"/>
      <c r="C4290" s="18" t="n"/>
      <c r="D4290" s="18" t="n"/>
      <c r="E4290" s="26" t="n"/>
      <c r="F4290" s="19" t="n"/>
      <c r="G4290" s="19" t="n"/>
      <c r="H4290" s="27">
        <f>IF($C4290="","",ROUND(SUMIF(账户表,$C4290,账户期初)+SUMIFS($F$5:F4290,$C$5:C4290,$C4290)-SUMIFS($G$5:G4290,$C$5:C4290,$C4290),2))</f>
        <v/>
      </c>
      <c r="I4290" s="18" t="n"/>
      <c r="J4290" s="18" t="n"/>
      <c r="K4290" s="28">
        <f>IF($B4290="","",--TEXT($B4290,"yyyymm"))</f>
        <v/>
      </c>
      <c r="L4290" s="29">
        <f>IF($D4290="","",IFERROR(INDEX(类别属性,MATCH($D4290,类别表,0)),""))</f>
        <v/>
      </c>
      <c r="M4290" s="18" t="n"/>
      <c r="N4290" s="18" t="n"/>
      <c r="O4290" s="26" t="n"/>
      <c r="P4290" s="21">
        <f>IF($C4290="","",IF(ISNA(MATCH($C4290,账户表,0)),"※这个账户不在【基础资料】的账户档案里",IF($B4290="","※没填日期，这一笔不会进任何月份的报表",IF(AND($F4290&lt;&gt;"",$G4290&lt;&gt;""),"※收入和支出不能同时填",IF(AND(N($F4290)=0,N($G4290)=0),"※收入和支出都没填",IF(OR(N($F4290)&lt;0,N($G4290)&lt;0),"※金额不能填负数，方向反了就换一列填",IF($D4290="","※没填收支类别，分类报表会漏掉这一笔",IF(ISNA(MATCH($D4290,类别表,0)),"※收支类别不在【基础资料】的清单里",IF(AND($L4290="内部转账",$M4290=""),"△内部转账要在「对方账户」写上另一头",IF(AND($L4290="内部转账",$M4290=$C4290),"※对方账户跟本账户是同一个",IF(AND($L4290&lt;&gt;"内部转账",$M4290&lt;&gt;""),"△填了对方账户，但类别不是内部转账",IF($H4290&lt;0,"△这一笔之后该账户余额成负数了，核一下",""))))))))))))</f>
        <v/>
      </c>
    </row>
    <row r="4291">
      <c r="A4291" s="17">
        <f>IF($C4291="","",COUNTA($C$5:$C4291))</f>
        <v/>
      </c>
      <c r="B4291" s="20" t="n"/>
      <c r="C4291" s="18" t="n"/>
      <c r="D4291" s="18" t="n"/>
      <c r="E4291" s="26" t="n"/>
      <c r="F4291" s="19" t="n"/>
      <c r="G4291" s="19" t="n"/>
      <c r="H4291" s="27">
        <f>IF($C4291="","",ROUND(SUMIF(账户表,$C4291,账户期初)+SUMIFS($F$5:F4291,$C$5:C4291,$C4291)-SUMIFS($G$5:G4291,$C$5:C4291,$C4291),2))</f>
        <v/>
      </c>
      <c r="I4291" s="18" t="n"/>
      <c r="J4291" s="18" t="n"/>
      <c r="K4291" s="28">
        <f>IF($B4291="","",--TEXT($B4291,"yyyymm"))</f>
        <v/>
      </c>
      <c r="L4291" s="29">
        <f>IF($D4291="","",IFERROR(INDEX(类别属性,MATCH($D4291,类别表,0)),""))</f>
        <v/>
      </c>
      <c r="M4291" s="18" t="n"/>
      <c r="N4291" s="18" t="n"/>
      <c r="O4291" s="26" t="n"/>
      <c r="P4291" s="21">
        <f>IF($C4291="","",IF(ISNA(MATCH($C4291,账户表,0)),"※这个账户不在【基础资料】的账户档案里",IF($B4291="","※没填日期，这一笔不会进任何月份的报表",IF(AND($F4291&lt;&gt;"",$G4291&lt;&gt;""),"※收入和支出不能同时填",IF(AND(N($F4291)=0,N($G4291)=0),"※收入和支出都没填",IF(OR(N($F4291)&lt;0,N($G4291)&lt;0),"※金额不能填负数，方向反了就换一列填",IF($D4291="","※没填收支类别，分类报表会漏掉这一笔",IF(ISNA(MATCH($D4291,类别表,0)),"※收支类别不在【基础资料】的清单里",IF(AND($L4291="内部转账",$M4291=""),"△内部转账要在「对方账户」写上另一头",IF(AND($L4291="内部转账",$M4291=$C4291),"※对方账户跟本账户是同一个",IF(AND($L4291&lt;&gt;"内部转账",$M4291&lt;&gt;""),"△填了对方账户，但类别不是内部转账",IF($H4291&lt;0,"△这一笔之后该账户余额成负数了，核一下",""))))))))))))</f>
        <v/>
      </c>
    </row>
    <row r="4292">
      <c r="A4292" s="17">
        <f>IF($C4292="","",COUNTA($C$5:$C4292))</f>
        <v/>
      </c>
      <c r="B4292" s="20" t="n"/>
      <c r="C4292" s="18" t="n"/>
      <c r="D4292" s="18" t="n"/>
      <c r="E4292" s="26" t="n"/>
      <c r="F4292" s="19" t="n"/>
      <c r="G4292" s="19" t="n"/>
      <c r="H4292" s="27">
        <f>IF($C4292="","",ROUND(SUMIF(账户表,$C4292,账户期初)+SUMIFS($F$5:F4292,$C$5:C4292,$C4292)-SUMIFS($G$5:G4292,$C$5:C4292,$C4292),2))</f>
        <v/>
      </c>
      <c r="I4292" s="18" t="n"/>
      <c r="J4292" s="18" t="n"/>
      <c r="K4292" s="28">
        <f>IF($B4292="","",--TEXT($B4292,"yyyymm"))</f>
        <v/>
      </c>
      <c r="L4292" s="29">
        <f>IF($D4292="","",IFERROR(INDEX(类别属性,MATCH($D4292,类别表,0)),""))</f>
        <v/>
      </c>
      <c r="M4292" s="18" t="n"/>
      <c r="N4292" s="18" t="n"/>
      <c r="O4292" s="26" t="n"/>
      <c r="P4292" s="21">
        <f>IF($C4292="","",IF(ISNA(MATCH($C4292,账户表,0)),"※这个账户不在【基础资料】的账户档案里",IF($B4292="","※没填日期，这一笔不会进任何月份的报表",IF(AND($F4292&lt;&gt;"",$G4292&lt;&gt;""),"※收入和支出不能同时填",IF(AND(N($F4292)=0,N($G4292)=0),"※收入和支出都没填",IF(OR(N($F4292)&lt;0,N($G4292)&lt;0),"※金额不能填负数，方向反了就换一列填",IF($D4292="","※没填收支类别，分类报表会漏掉这一笔",IF(ISNA(MATCH($D4292,类别表,0)),"※收支类别不在【基础资料】的清单里",IF(AND($L4292="内部转账",$M4292=""),"△内部转账要在「对方账户」写上另一头",IF(AND($L4292="内部转账",$M4292=$C4292),"※对方账户跟本账户是同一个",IF(AND($L4292&lt;&gt;"内部转账",$M4292&lt;&gt;""),"△填了对方账户，但类别不是内部转账",IF($H4292&lt;0,"△这一笔之后该账户余额成负数了，核一下",""))))))))))))</f>
        <v/>
      </c>
    </row>
    <row r="4293">
      <c r="A4293" s="17">
        <f>IF($C4293="","",COUNTA($C$5:$C4293))</f>
        <v/>
      </c>
      <c r="B4293" s="20" t="n"/>
      <c r="C4293" s="18" t="n"/>
      <c r="D4293" s="18" t="n"/>
      <c r="E4293" s="26" t="n"/>
      <c r="F4293" s="19" t="n"/>
      <c r="G4293" s="19" t="n"/>
      <c r="H4293" s="27">
        <f>IF($C4293="","",ROUND(SUMIF(账户表,$C4293,账户期初)+SUMIFS($F$5:F4293,$C$5:C4293,$C4293)-SUMIFS($G$5:G4293,$C$5:C4293,$C4293),2))</f>
        <v/>
      </c>
      <c r="I4293" s="18" t="n"/>
      <c r="J4293" s="18" t="n"/>
      <c r="K4293" s="28">
        <f>IF($B4293="","",--TEXT($B4293,"yyyymm"))</f>
        <v/>
      </c>
      <c r="L4293" s="29">
        <f>IF($D4293="","",IFERROR(INDEX(类别属性,MATCH($D4293,类别表,0)),""))</f>
        <v/>
      </c>
      <c r="M4293" s="18" t="n"/>
      <c r="N4293" s="18" t="n"/>
      <c r="O4293" s="26" t="n"/>
      <c r="P4293" s="21">
        <f>IF($C4293="","",IF(ISNA(MATCH($C4293,账户表,0)),"※这个账户不在【基础资料】的账户档案里",IF($B4293="","※没填日期，这一笔不会进任何月份的报表",IF(AND($F4293&lt;&gt;"",$G4293&lt;&gt;""),"※收入和支出不能同时填",IF(AND(N($F4293)=0,N($G4293)=0),"※收入和支出都没填",IF(OR(N($F4293)&lt;0,N($G4293)&lt;0),"※金额不能填负数，方向反了就换一列填",IF($D4293="","※没填收支类别，分类报表会漏掉这一笔",IF(ISNA(MATCH($D4293,类别表,0)),"※收支类别不在【基础资料】的清单里",IF(AND($L4293="内部转账",$M4293=""),"△内部转账要在「对方账户」写上另一头",IF(AND($L4293="内部转账",$M4293=$C4293),"※对方账户跟本账户是同一个",IF(AND($L4293&lt;&gt;"内部转账",$M4293&lt;&gt;""),"△填了对方账户，但类别不是内部转账",IF($H4293&lt;0,"△这一笔之后该账户余额成负数了，核一下",""))))))))))))</f>
        <v/>
      </c>
    </row>
    <row r="4294">
      <c r="A4294" s="17">
        <f>IF($C4294="","",COUNTA($C$5:$C4294))</f>
        <v/>
      </c>
      <c r="B4294" s="20" t="n"/>
      <c r="C4294" s="18" t="n"/>
      <c r="D4294" s="18" t="n"/>
      <c r="E4294" s="26" t="n"/>
      <c r="F4294" s="19" t="n"/>
      <c r="G4294" s="19" t="n"/>
      <c r="H4294" s="27">
        <f>IF($C4294="","",ROUND(SUMIF(账户表,$C4294,账户期初)+SUMIFS($F$5:F4294,$C$5:C4294,$C4294)-SUMIFS($G$5:G4294,$C$5:C4294,$C4294),2))</f>
        <v/>
      </c>
      <c r="I4294" s="18" t="n"/>
      <c r="J4294" s="18" t="n"/>
      <c r="K4294" s="28">
        <f>IF($B4294="","",--TEXT($B4294,"yyyymm"))</f>
        <v/>
      </c>
      <c r="L4294" s="29">
        <f>IF($D4294="","",IFERROR(INDEX(类别属性,MATCH($D4294,类别表,0)),""))</f>
        <v/>
      </c>
      <c r="M4294" s="18" t="n"/>
      <c r="N4294" s="18" t="n"/>
      <c r="O4294" s="26" t="n"/>
      <c r="P4294" s="21">
        <f>IF($C4294="","",IF(ISNA(MATCH($C4294,账户表,0)),"※这个账户不在【基础资料】的账户档案里",IF($B4294="","※没填日期，这一笔不会进任何月份的报表",IF(AND($F4294&lt;&gt;"",$G4294&lt;&gt;""),"※收入和支出不能同时填",IF(AND(N($F4294)=0,N($G4294)=0),"※收入和支出都没填",IF(OR(N($F4294)&lt;0,N($G4294)&lt;0),"※金额不能填负数，方向反了就换一列填",IF($D4294="","※没填收支类别，分类报表会漏掉这一笔",IF(ISNA(MATCH($D4294,类别表,0)),"※收支类别不在【基础资料】的清单里",IF(AND($L4294="内部转账",$M4294=""),"△内部转账要在「对方账户」写上另一头",IF(AND($L4294="内部转账",$M4294=$C4294),"※对方账户跟本账户是同一个",IF(AND($L4294&lt;&gt;"内部转账",$M4294&lt;&gt;""),"△填了对方账户，但类别不是内部转账",IF($H4294&lt;0,"△这一笔之后该账户余额成负数了，核一下",""))))))))))))</f>
        <v/>
      </c>
    </row>
    <row r="4295">
      <c r="A4295" s="17">
        <f>IF($C4295="","",COUNTA($C$5:$C4295))</f>
        <v/>
      </c>
      <c r="B4295" s="20" t="n"/>
      <c r="C4295" s="18" t="n"/>
      <c r="D4295" s="18" t="n"/>
      <c r="E4295" s="26" t="n"/>
      <c r="F4295" s="19" t="n"/>
      <c r="G4295" s="19" t="n"/>
      <c r="H4295" s="27">
        <f>IF($C4295="","",ROUND(SUMIF(账户表,$C4295,账户期初)+SUMIFS($F$5:F4295,$C$5:C4295,$C4295)-SUMIFS($G$5:G4295,$C$5:C4295,$C4295),2))</f>
        <v/>
      </c>
      <c r="I4295" s="18" t="n"/>
      <c r="J4295" s="18" t="n"/>
      <c r="K4295" s="28">
        <f>IF($B4295="","",--TEXT($B4295,"yyyymm"))</f>
        <v/>
      </c>
      <c r="L4295" s="29">
        <f>IF($D4295="","",IFERROR(INDEX(类别属性,MATCH($D4295,类别表,0)),""))</f>
        <v/>
      </c>
      <c r="M4295" s="18" t="n"/>
      <c r="N4295" s="18" t="n"/>
      <c r="O4295" s="26" t="n"/>
      <c r="P4295" s="21">
        <f>IF($C4295="","",IF(ISNA(MATCH($C4295,账户表,0)),"※这个账户不在【基础资料】的账户档案里",IF($B4295="","※没填日期，这一笔不会进任何月份的报表",IF(AND($F4295&lt;&gt;"",$G4295&lt;&gt;""),"※收入和支出不能同时填",IF(AND(N($F4295)=0,N($G4295)=0),"※收入和支出都没填",IF(OR(N($F4295)&lt;0,N($G4295)&lt;0),"※金额不能填负数，方向反了就换一列填",IF($D4295="","※没填收支类别，分类报表会漏掉这一笔",IF(ISNA(MATCH($D4295,类别表,0)),"※收支类别不在【基础资料】的清单里",IF(AND($L4295="内部转账",$M4295=""),"△内部转账要在「对方账户」写上另一头",IF(AND($L4295="内部转账",$M4295=$C4295),"※对方账户跟本账户是同一个",IF(AND($L4295&lt;&gt;"内部转账",$M4295&lt;&gt;""),"△填了对方账户，但类别不是内部转账",IF($H4295&lt;0,"△这一笔之后该账户余额成负数了，核一下",""))))))))))))</f>
        <v/>
      </c>
    </row>
    <row r="4296">
      <c r="A4296" s="17">
        <f>IF($C4296="","",COUNTA($C$5:$C4296))</f>
        <v/>
      </c>
      <c r="B4296" s="20" t="n"/>
      <c r="C4296" s="18" t="n"/>
      <c r="D4296" s="18" t="n"/>
      <c r="E4296" s="26" t="n"/>
      <c r="F4296" s="19" t="n"/>
      <c r="G4296" s="19" t="n"/>
      <c r="H4296" s="27">
        <f>IF($C4296="","",ROUND(SUMIF(账户表,$C4296,账户期初)+SUMIFS($F$5:F4296,$C$5:C4296,$C4296)-SUMIFS($G$5:G4296,$C$5:C4296,$C4296),2))</f>
        <v/>
      </c>
      <c r="I4296" s="18" t="n"/>
      <c r="J4296" s="18" t="n"/>
      <c r="K4296" s="28">
        <f>IF($B4296="","",--TEXT($B4296,"yyyymm"))</f>
        <v/>
      </c>
      <c r="L4296" s="29">
        <f>IF($D4296="","",IFERROR(INDEX(类别属性,MATCH($D4296,类别表,0)),""))</f>
        <v/>
      </c>
      <c r="M4296" s="18" t="n"/>
      <c r="N4296" s="18" t="n"/>
      <c r="O4296" s="26" t="n"/>
      <c r="P4296" s="21">
        <f>IF($C4296="","",IF(ISNA(MATCH($C4296,账户表,0)),"※这个账户不在【基础资料】的账户档案里",IF($B4296="","※没填日期，这一笔不会进任何月份的报表",IF(AND($F4296&lt;&gt;"",$G4296&lt;&gt;""),"※收入和支出不能同时填",IF(AND(N($F4296)=0,N($G4296)=0),"※收入和支出都没填",IF(OR(N($F4296)&lt;0,N($G4296)&lt;0),"※金额不能填负数，方向反了就换一列填",IF($D4296="","※没填收支类别，分类报表会漏掉这一笔",IF(ISNA(MATCH($D4296,类别表,0)),"※收支类别不在【基础资料】的清单里",IF(AND($L4296="内部转账",$M4296=""),"△内部转账要在「对方账户」写上另一头",IF(AND($L4296="内部转账",$M4296=$C4296),"※对方账户跟本账户是同一个",IF(AND($L4296&lt;&gt;"内部转账",$M4296&lt;&gt;""),"△填了对方账户，但类别不是内部转账",IF($H4296&lt;0,"△这一笔之后该账户余额成负数了，核一下",""))))))))))))</f>
        <v/>
      </c>
    </row>
    <row r="4297">
      <c r="A4297" s="17">
        <f>IF($C4297="","",COUNTA($C$5:$C4297))</f>
        <v/>
      </c>
      <c r="B4297" s="20" t="n"/>
      <c r="C4297" s="18" t="n"/>
      <c r="D4297" s="18" t="n"/>
      <c r="E4297" s="26" t="n"/>
      <c r="F4297" s="19" t="n"/>
      <c r="G4297" s="19" t="n"/>
      <c r="H4297" s="27">
        <f>IF($C4297="","",ROUND(SUMIF(账户表,$C4297,账户期初)+SUMIFS($F$5:F4297,$C$5:C4297,$C4297)-SUMIFS($G$5:G4297,$C$5:C4297,$C4297),2))</f>
        <v/>
      </c>
      <c r="I4297" s="18" t="n"/>
      <c r="J4297" s="18" t="n"/>
      <c r="K4297" s="28">
        <f>IF($B4297="","",--TEXT($B4297,"yyyymm"))</f>
        <v/>
      </c>
      <c r="L4297" s="29">
        <f>IF($D4297="","",IFERROR(INDEX(类别属性,MATCH($D4297,类别表,0)),""))</f>
        <v/>
      </c>
      <c r="M4297" s="18" t="n"/>
      <c r="N4297" s="18" t="n"/>
      <c r="O4297" s="26" t="n"/>
      <c r="P4297" s="21">
        <f>IF($C4297="","",IF(ISNA(MATCH($C4297,账户表,0)),"※这个账户不在【基础资料】的账户档案里",IF($B4297="","※没填日期，这一笔不会进任何月份的报表",IF(AND($F4297&lt;&gt;"",$G4297&lt;&gt;""),"※收入和支出不能同时填",IF(AND(N($F4297)=0,N($G4297)=0),"※收入和支出都没填",IF(OR(N($F4297)&lt;0,N($G4297)&lt;0),"※金额不能填负数，方向反了就换一列填",IF($D4297="","※没填收支类别，分类报表会漏掉这一笔",IF(ISNA(MATCH($D4297,类别表,0)),"※收支类别不在【基础资料】的清单里",IF(AND($L4297="内部转账",$M4297=""),"△内部转账要在「对方账户」写上另一头",IF(AND($L4297="内部转账",$M4297=$C4297),"※对方账户跟本账户是同一个",IF(AND($L4297&lt;&gt;"内部转账",$M4297&lt;&gt;""),"△填了对方账户，但类别不是内部转账",IF($H4297&lt;0,"△这一笔之后该账户余额成负数了，核一下",""))))))))))))</f>
        <v/>
      </c>
    </row>
    <row r="4298">
      <c r="A4298" s="17">
        <f>IF($C4298="","",COUNTA($C$5:$C4298))</f>
        <v/>
      </c>
      <c r="B4298" s="20" t="n"/>
      <c r="C4298" s="18" t="n"/>
      <c r="D4298" s="18" t="n"/>
      <c r="E4298" s="26" t="n"/>
      <c r="F4298" s="19" t="n"/>
      <c r="G4298" s="19" t="n"/>
      <c r="H4298" s="27">
        <f>IF($C4298="","",ROUND(SUMIF(账户表,$C4298,账户期初)+SUMIFS($F$5:F4298,$C$5:C4298,$C4298)-SUMIFS($G$5:G4298,$C$5:C4298,$C4298),2))</f>
        <v/>
      </c>
      <c r="I4298" s="18" t="n"/>
      <c r="J4298" s="18" t="n"/>
      <c r="K4298" s="28">
        <f>IF($B4298="","",--TEXT($B4298,"yyyymm"))</f>
        <v/>
      </c>
      <c r="L4298" s="29">
        <f>IF($D4298="","",IFERROR(INDEX(类别属性,MATCH($D4298,类别表,0)),""))</f>
        <v/>
      </c>
      <c r="M4298" s="18" t="n"/>
      <c r="N4298" s="18" t="n"/>
      <c r="O4298" s="26" t="n"/>
      <c r="P4298" s="21">
        <f>IF($C4298="","",IF(ISNA(MATCH($C4298,账户表,0)),"※这个账户不在【基础资料】的账户档案里",IF($B4298="","※没填日期，这一笔不会进任何月份的报表",IF(AND($F4298&lt;&gt;"",$G4298&lt;&gt;""),"※收入和支出不能同时填",IF(AND(N($F4298)=0,N($G4298)=0),"※收入和支出都没填",IF(OR(N($F4298)&lt;0,N($G4298)&lt;0),"※金额不能填负数，方向反了就换一列填",IF($D4298="","※没填收支类别，分类报表会漏掉这一笔",IF(ISNA(MATCH($D4298,类别表,0)),"※收支类别不在【基础资料】的清单里",IF(AND($L4298="内部转账",$M4298=""),"△内部转账要在「对方账户」写上另一头",IF(AND($L4298="内部转账",$M4298=$C4298),"※对方账户跟本账户是同一个",IF(AND($L4298&lt;&gt;"内部转账",$M4298&lt;&gt;""),"△填了对方账户，但类别不是内部转账",IF($H4298&lt;0,"△这一笔之后该账户余额成负数了，核一下",""))))))))))))</f>
        <v/>
      </c>
    </row>
    <row r="4299">
      <c r="A4299" s="17">
        <f>IF($C4299="","",COUNTA($C$5:$C4299))</f>
        <v/>
      </c>
      <c r="B4299" s="20" t="n"/>
      <c r="C4299" s="18" t="n"/>
      <c r="D4299" s="18" t="n"/>
      <c r="E4299" s="26" t="n"/>
      <c r="F4299" s="19" t="n"/>
      <c r="G4299" s="19" t="n"/>
      <c r="H4299" s="27">
        <f>IF($C4299="","",ROUND(SUMIF(账户表,$C4299,账户期初)+SUMIFS($F$5:F4299,$C$5:C4299,$C4299)-SUMIFS($G$5:G4299,$C$5:C4299,$C4299),2))</f>
        <v/>
      </c>
      <c r="I4299" s="18" t="n"/>
      <c r="J4299" s="18" t="n"/>
      <c r="K4299" s="28">
        <f>IF($B4299="","",--TEXT($B4299,"yyyymm"))</f>
        <v/>
      </c>
      <c r="L4299" s="29">
        <f>IF($D4299="","",IFERROR(INDEX(类别属性,MATCH($D4299,类别表,0)),""))</f>
        <v/>
      </c>
      <c r="M4299" s="18" t="n"/>
      <c r="N4299" s="18" t="n"/>
      <c r="O4299" s="26" t="n"/>
      <c r="P4299" s="21">
        <f>IF($C4299="","",IF(ISNA(MATCH($C4299,账户表,0)),"※这个账户不在【基础资料】的账户档案里",IF($B4299="","※没填日期，这一笔不会进任何月份的报表",IF(AND($F4299&lt;&gt;"",$G4299&lt;&gt;""),"※收入和支出不能同时填",IF(AND(N($F4299)=0,N($G4299)=0),"※收入和支出都没填",IF(OR(N($F4299)&lt;0,N($G4299)&lt;0),"※金额不能填负数，方向反了就换一列填",IF($D4299="","※没填收支类别，分类报表会漏掉这一笔",IF(ISNA(MATCH($D4299,类别表,0)),"※收支类别不在【基础资料】的清单里",IF(AND($L4299="内部转账",$M4299=""),"△内部转账要在「对方账户」写上另一头",IF(AND($L4299="内部转账",$M4299=$C4299),"※对方账户跟本账户是同一个",IF(AND($L4299&lt;&gt;"内部转账",$M4299&lt;&gt;""),"△填了对方账户，但类别不是内部转账",IF($H4299&lt;0,"△这一笔之后该账户余额成负数了，核一下",""))))))))))))</f>
        <v/>
      </c>
    </row>
    <row r="4300">
      <c r="A4300" s="17">
        <f>IF($C4300="","",COUNTA($C$5:$C4300))</f>
        <v/>
      </c>
      <c r="B4300" s="20" t="n"/>
      <c r="C4300" s="18" t="n"/>
      <c r="D4300" s="18" t="n"/>
      <c r="E4300" s="26" t="n"/>
      <c r="F4300" s="19" t="n"/>
      <c r="G4300" s="19" t="n"/>
      <c r="H4300" s="27">
        <f>IF($C4300="","",ROUND(SUMIF(账户表,$C4300,账户期初)+SUMIFS($F$5:F4300,$C$5:C4300,$C4300)-SUMIFS($G$5:G4300,$C$5:C4300,$C4300),2))</f>
        <v/>
      </c>
      <c r="I4300" s="18" t="n"/>
      <c r="J4300" s="18" t="n"/>
      <c r="K4300" s="28">
        <f>IF($B4300="","",--TEXT($B4300,"yyyymm"))</f>
        <v/>
      </c>
      <c r="L4300" s="29">
        <f>IF($D4300="","",IFERROR(INDEX(类别属性,MATCH($D4300,类别表,0)),""))</f>
        <v/>
      </c>
      <c r="M4300" s="18" t="n"/>
      <c r="N4300" s="18" t="n"/>
      <c r="O4300" s="26" t="n"/>
      <c r="P4300" s="21">
        <f>IF($C4300="","",IF(ISNA(MATCH($C4300,账户表,0)),"※这个账户不在【基础资料】的账户档案里",IF($B4300="","※没填日期，这一笔不会进任何月份的报表",IF(AND($F4300&lt;&gt;"",$G4300&lt;&gt;""),"※收入和支出不能同时填",IF(AND(N($F4300)=0,N($G4300)=0),"※收入和支出都没填",IF(OR(N($F4300)&lt;0,N($G4300)&lt;0),"※金额不能填负数，方向反了就换一列填",IF($D4300="","※没填收支类别，分类报表会漏掉这一笔",IF(ISNA(MATCH($D4300,类别表,0)),"※收支类别不在【基础资料】的清单里",IF(AND($L4300="内部转账",$M4300=""),"△内部转账要在「对方账户」写上另一头",IF(AND($L4300="内部转账",$M4300=$C4300),"※对方账户跟本账户是同一个",IF(AND($L4300&lt;&gt;"内部转账",$M4300&lt;&gt;""),"△填了对方账户，但类别不是内部转账",IF($H4300&lt;0,"△这一笔之后该账户余额成负数了，核一下",""))))))))))))</f>
        <v/>
      </c>
    </row>
    <row r="4301">
      <c r="A4301" s="17">
        <f>IF($C4301="","",COUNTA($C$5:$C4301))</f>
        <v/>
      </c>
      <c r="B4301" s="20" t="n"/>
      <c r="C4301" s="18" t="n"/>
      <c r="D4301" s="18" t="n"/>
      <c r="E4301" s="26" t="n"/>
      <c r="F4301" s="19" t="n"/>
      <c r="G4301" s="19" t="n"/>
      <c r="H4301" s="27">
        <f>IF($C4301="","",ROUND(SUMIF(账户表,$C4301,账户期初)+SUMIFS($F$5:F4301,$C$5:C4301,$C4301)-SUMIFS($G$5:G4301,$C$5:C4301,$C4301),2))</f>
        <v/>
      </c>
      <c r="I4301" s="18" t="n"/>
      <c r="J4301" s="18" t="n"/>
      <c r="K4301" s="28">
        <f>IF($B4301="","",--TEXT($B4301,"yyyymm"))</f>
        <v/>
      </c>
      <c r="L4301" s="29">
        <f>IF($D4301="","",IFERROR(INDEX(类别属性,MATCH($D4301,类别表,0)),""))</f>
        <v/>
      </c>
      <c r="M4301" s="18" t="n"/>
      <c r="N4301" s="18" t="n"/>
      <c r="O4301" s="26" t="n"/>
      <c r="P4301" s="21">
        <f>IF($C4301="","",IF(ISNA(MATCH($C4301,账户表,0)),"※这个账户不在【基础资料】的账户档案里",IF($B4301="","※没填日期，这一笔不会进任何月份的报表",IF(AND($F4301&lt;&gt;"",$G4301&lt;&gt;""),"※收入和支出不能同时填",IF(AND(N($F4301)=0,N($G4301)=0),"※收入和支出都没填",IF(OR(N($F4301)&lt;0,N($G4301)&lt;0),"※金额不能填负数，方向反了就换一列填",IF($D4301="","※没填收支类别，分类报表会漏掉这一笔",IF(ISNA(MATCH($D4301,类别表,0)),"※收支类别不在【基础资料】的清单里",IF(AND($L4301="内部转账",$M4301=""),"△内部转账要在「对方账户」写上另一头",IF(AND($L4301="内部转账",$M4301=$C4301),"※对方账户跟本账户是同一个",IF(AND($L4301&lt;&gt;"内部转账",$M4301&lt;&gt;""),"△填了对方账户，但类别不是内部转账",IF($H4301&lt;0,"△这一笔之后该账户余额成负数了，核一下",""))))))))))))</f>
        <v/>
      </c>
    </row>
    <row r="4302">
      <c r="A4302" s="17">
        <f>IF($C4302="","",COUNTA($C$5:$C4302))</f>
        <v/>
      </c>
      <c r="B4302" s="20" t="n"/>
      <c r="C4302" s="18" t="n"/>
      <c r="D4302" s="18" t="n"/>
      <c r="E4302" s="26" t="n"/>
      <c r="F4302" s="19" t="n"/>
      <c r="G4302" s="19" t="n"/>
      <c r="H4302" s="27">
        <f>IF($C4302="","",ROUND(SUMIF(账户表,$C4302,账户期初)+SUMIFS($F$5:F4302,$C$5:C4302,$C4302)-SUMIFS($G$5:G4302,$C$5:C4302,$C4302),2))</f>
        <v/>
      </c>
      <c r="I4302" s="18" t="n"/>
      <c r="J4302" s="18" t="n"/>
      <c r="K4302" s="28">
        <f>IF($B4302="","",--TEXT($B4302,"yyyymm"))</f>
        <v/>
      </c>
      <c r="L4302" s="29">
        <f>IF($D4302="","",IFERROR(INDEX(类别属性,MATCH($D4302,类别表,0)),""))</f>
        <v/>
      </c>
      <c r="M4302" s="18" t="n"/>
      <c r="N4302" s="18" t="n"/>
      <c r="O4302" s="26" t="n"/>
      <c r="P4302" s="21">
        <f>IF($C4302="","",IF(ISNA(MATCH($C4302,账户表,0)),"※这个账户不在【基础资料】的账户档案里",IF($B4302="","※没填日期，这一笔不会进任何月份的报表",IF(AND($F4302&lt;&gt;"",$G4302&lt;&gt;""),"※收入和支出不能同时填",IF(AND(N($F4302)=0,N($G4302)=0),"※收入和支出都没填",IF(OR(N($F4302)&lt;0,N($G4302)&lt;0),"※金额不能填负数，方向反了就换一列填",IF($D4302="","※没填收支类别，分类报表会漏掉这一笔",IF(ISNA(MATCH($D4302,类别表,0)),"※收支类别不在【基础资料】的清单里",IF(AND($L4302="内部转账",$M4302=""),"△内部转账要在「对方账户」写上另一头",IF(AND($L4302="内部转账",$M4302=$C4302),"※对方账户跟本账户是同一个",IF(AND($L4302&lt;&gt;"内部转账",$M4302&lt;&gt;""),"△填了对方账户，但类别不是内部转账",IF($H4302&lt;0,"△这一笔之后该账户余额成负数了，核一下",""))))))))))))</f>
        <v/>
      </c>
    </row>
    <row r="4303">
      <c r="A4303" s="17">
        <f>IF($C4303="","",COUNTA($C$5:$C4303))</f>
        <v/>
      </c>
      <c r="B4303" s="20" t="n"/>
      <c r="C4303" s="18" t="n"/>
      <c r="D4303" s="18" t="n"/>
      <c r="E4303" s="26" t="n"/>
      <c r="F4303" s="19" t="n"/>
      <c r="G4303" s="19" t="n"/>
      <c r="H4303" s="27">
        <f>IF($C4303="","",ROUND(SUMIF(账户表,$C4303,账户期初)+SUMIFS($F$5:F4303,$C$5:C4303,$C4303)-SUMIFS($G$5:G4303,$C$5:C4303,$C4303),2))</f>
        <v/>
      </c>
      <c r="I4303" s="18" t="n"/>
      <c r="J4303" s="18" t="n"/>
      <c r="K4303" s="28">
        <f>IF($B4303="","",--TEXT($B4303,"yyyymm"))</f>
        <v/>
      </c>
      <c r="L4303" s="29">
        <f>IF($D4303="","",IFERROR(INDEX(类别属性,MATCH($D4303,类别表,0)),""))</f>
        <v/>
      </c>
      <c r="M4303" s="18" t="n"/>
      <c r="N4303" s="18" t="n"/>
      <c r="O4303" s="26" t="n"/>
      <c r="P4303" s="21">
        <f>IF($C4303="","",IF(ISNA(MATCH($C4303,账户表,0)),"※这个账户不在【基础资料】的账户档案里",IF($B4303="","※没填日期，这一笔不会进任何月份的报表",IF(AND($F4303&lt;&gt;"",$G4303&lt;&gt;""),"※收入和支出不能同时填",IF(AND(N($F4303)=0,N($G4303)=0),"※收入和支出都没填",IF(OR(N($F4303)&lt;0,N($G4303)&lt;0),"※金额不能填负数，方向反了就换一列填",IF($D4303="","※没填收支类别，分类报表会漏掉这一笔",IF(ISNA(MATCH($D4303,类别表,0)),"※收支类别不在【基础资料】的清单里",IF(AND($L4303="内部转账",$M4303=""),"△内部转账要在「对方账户」写上另一头",IF(AND($L4303="内部转账",$M4303=$C4303),"※对方账户跟本账户是同一个",IF(AND($L4303&lt;&gt;"内部转账",$M4303&lt;&gt;""),"△填了对方账户，但类别不是内部转账",IF($H4303&lt;0,"△这一笔之后该账户余额成负数了，核一下",""))))))))))))</f>
        <v/>
      </c>
    </row>
    <row r="4304">
      <c r="A4304" s="17">
        <f>IF($C4304="","",COUNTA($C$5:$C4304))</f>
        <v/>
      </c>
      <c r="B4304" s="20" t="n"/>
      <c r="C4304" s="18" t="n"/>
      <c r="D4304" s="18" t="n"/>
      <c r="E4304" s="26" t="n"/>
      <c r="F4304" s="19" t="n"/>
      <c r="G4304" s="19" t="n"/>
      <c r="H4304" s="27">
        <f>IF($C4304="","",ROUND(SUMIF(账户表,$C4304,账户期初)+SUMIFS($F$5:F4304,$C$5:C4304,$C4304)-SUMIFS($G$5:G4304,$C$5:C4304,$C4304),2))</f>
        <v/>
      </c>
      <c r="I4304" s="18" t="n"/>
      <c r="J4304" s="18" t="n"/>
      <c r="K4304" s="28">
        <f>IF($B4304="","",--TEXT($B4304,"yyyymm"))</f>
        <v/>
      </c>
      <c r="L4304" s="29">
        <f>IF($D4304="","",IFERROR(INDEX(类别属性,MATCH($D4304,类别表,0)),""))</f>
        <v/>
      </c>
      <c r="M4304" s="18" t="n"/>
      <c r="N4304" s="18" t="n"/>
      <c r="O4304" s="26" t="n"/>
      <c r="P4304" s="21">
        <f>IF($C4304="","",IF(ISNA(MATCH($C4304,账户表,0)),"※这个账户不在【基础资料】的账户档案里",IF($B4304="","※没填日期，这一笔不会进任何月份的报表",IF(AND($F4304&lt;&gt;"",$G4304&lt;&gt;""),"※收入和支出不能同时填",IF(AND(N($F4304)=0,N($G4304)=0),"※收入和支出都没填",IF(OR(N($F4304)&lt;0,N($G4304)&lt;0),"※金额不能填负数，方向反了就换一列填",IF($D4304="","※没填收支类别，分类报表会漏掉这一笔",IF(ISNA(MATCH($D4304,类别表,0)),"※收支类别不在【基础资料】的清单里",IF(AND($L4304="内部转账",$M4304=""),"△内部转账要在「对方账户」写上另一头",IF(AND($L4304="内部转账",$M4304=$C4304),"※对方账户跟本账户是同一个",IF(AND($L4304&lt;&gt;"内部转账",$M4304&lt;&gt;""),"△填了对方账户，但类别不是内部转账",IF($H4304&lt;0,"△这一笔之后该账户余额成负数了，核一下",""))))))))))))</f>
        <v/>
      </c>
    </row>
    <row r="4305">
      <c r="A4305" s="17">
        <f>IF($C4305="","",COUNTA($C$5:$C4305))</f>
        <v/>
      </c>
      <c r="B4305" s="20" t="n"/>
      <c r="C4305" s="18" t="n"/>
      <c r="D4305" s="18" t="n"/>
      <c r="E4305" s="26" t="n"/>
      <c r="F4305" s="19" t="n"/>
      <c r="G4305" s="19" t="n"/>
      <c r="H4305" s="27">
        <f>IF($C4305="","",ROUND(SUMIF(账户表,$C4305,账户期初)+SUMIFS($F$5:F4305,$C$5:C4305,$C4305)-SUMIFS($G$5:G4305,$C$5:C4305,$C4305),2))</f>
        <v/>
      </c>
      <c r="I4305" s="18" t="n"/>
      <c r="J4305" s="18" t="n"/>
      <c r="K4305" s="28">
        <f>IF($B4305="","",--TEXT($B4305,"yyyymm"))</f>
        <v/>
      </c>
      <c r="L4305" s="29">
        <f>IF($D4305="","",IFERROR(INDEX(类别属性,MATCH($D4305,类别表,0)),""))</f>
        <v/>
      </c>
      <c r="M4305" s="18" t="n"/>
      <c r="N4305" s="18" t="n"/>
      <c r="O4305" s="26" t="n"/>
      <c r="P4305" s="21">
        <f>IF($C4305="","",IF(ISNA(MATCH($C4305,账户表,0)),"※这个账户不在【基础资料】的账户档案里",IF($B4305="","※没填日期，这一笔不会进任何月份的报表",IF(AND($F4305&lt;&gt;"",$G4305&lt;&gt;""),"※收入和支出不能同时填",IF(AND(N($F4305)=0,N($G4305)=0),"※收入和支出都没填",IF(OR(N($F4305)&lt;0,N($G4305)&lt;0),"※金额不能填负数，方向反了就换一列填",IF($D4305="","※没填收支类别，分类报表会漏掉这一笔",IF(ISNA(MATCH($D4305,类别表,0)),"※收支类别不在【基础资料】的清单里",IF(AND($L4305="内部转账",$M4305=""),"△内部转账要在「对方账户」写上另一头",IF(AND($L4305="内部转账",$M4305=$C4305),"※对方账户跟本账户是同一个",IF(AND($L4305&lt;&gt;"内部转账",$M4305&lt;&gt;""),"△填了对方账户，但类别不是内部转账",IF($H4305&lt;0,"△这一笔之后该账户余额成负数了，核一下",""))))))))))))</f>
        <v/>
      </c>
    </row>
    <row r="4306">
      <c r="A4306" s="17">
        <f>IF($C4306="","",COUNTA($C$5:$C4306))</f>
        <v/>
      </c>
      <c r="B4306" s="20" t="n"/>
      <c r="C4306" s="18" t="n"/>
      <c r="D4306" s="18" t="n"/>
      <c r="E4306" s="26" t="n"/>
      <c r="F4306" s="19" t="n"/>
      <c r="G4306" s="19" t="n"/>
      <c r="H4306" s="27">
        <f>IF($C4306="","",ROUND(SUMIF(账户表,$C4306,账户期初)+SUMIFS($F$5:F4306,$C$5:C4306,$C4306)-SUMIFS($G$5:G4306,$C$5:C4306,$C4306),2))</f>
        <v/>
      </c>
      <c r="I4306" s="18" t="n"/>
      <c r="J4306" s="18" t="n"/>
      <c r="K4306" s="28">
        <f>IF($B4306="","",--TEXT($B4306,"yyyymm"))</f>
        <v/>
      </c>
      <c r="L4306" s="29">
        <f>IF($D4306="","",IFERROR(INDEX(类别属性,MATCH($D4306,类别表,0)),""))</f>
        <v/>
      </c>
      <c r="M4306" s="18" t="n"/>
      <c r="N4306" s="18" t="n"/>
      <c r="O4306" s="26" t="n"/>
      <c r="P4306" s="21">
        <f>IF($C4306="","",IF(ISNA(MATCH($C4306,账户表,0)),"※这个账户不在【基础资料】的账户档案里",IF($B4306="","※没填日期，这一笔不会进任何月份的报表",IF(AND($F4306&lt;&gt;"",$G4306&lt;&gt;""),"※收入和支出不能同时填",IF(AND(N($F4306)=0,N($G4306)=0),"※收入和支出都没填",IF(OR(N($F4306)&lt;0,N($G4306)&lt;0),"※金额不能填负数，方向反了就换一列填",IF($D4306="","※没填收支类别，分类报表会漏掉这一笔",IF(ISNA(MATCH($D4306,类别表,0)),"※收支类别不在【基础资料】的清单里",IF(AND($L4306="内部转账",$M4306=""),"△内部转账要在「对方账户」写上另一头",IF(AND($L4306="内部转账",$M4306=$C4306),"※对方账户跟本账户是同一个",IF(AND($L4306&lt;&gt;"内部转账",$M4306&lt;&gt;""),"△填了对方账户，但类别不是内部转账",IF($H4306&lt;0,"△这一笔之后该账户余额成负数了，核一下",""))))))))))))</f>
        <v/>
      </c>
    </row>
    <row r="4307">
      <c r="A4307" s="17">
        <f>IF($C4307="","",COUNTA($C$5:$C4307))</f>
        <v/>
      </c>
      <c r="B4307" s="20" t="n"/>
      <c r="C4307" s="18" t="n"/>
      <c r="D4307" s="18" t="n"/>
      <c r="E4307" s="26" t="n"/>
      <c r="F4307" s="19" t="n"/>
      <c r="G4307" s="19" t="n"/>
      <c r="H4307" s="27">
        <f>IF($C4307="","",ROUND(SUMIF(账户表,$C4307,账户期初)+SUMIFS($F$5:F4307,$C$5:C4307,$C4307)-SUMIFS($G$5:G4307,$C$5:C4307,$C4307),2))</f>
        <v/>
      </c>
      <c r="I4307" s="18" t="n"/>
      <c r="J4307" s="18" t="n"/>
      <c r="K4307" s="28">
        <f>IF($B4307="","",--TEXT($B4307,"yyyymm"))</f>
        <v/>
      </c>
      <c r="L4307" s="29">
        <f>IF($D4307="","",IFERROR(INDEX(类别属性,MATCH($D4307,类别表,0)),""))</f>
        <v/>
      </c>
      <c r="M4307" s="18" t="n"/>
      <c r="N4307" s="18" t="n"/>
      <c r="O4307" s="26" t="n"/>
      <c r="P4307" s="21">
        <f>IF($C4307="","",IF(ISNA(MATCH($C4307,账户表,0)),"※这个账户不在【基础资料】的账户档案里",IF($B4307="","※没填日期，这一笔不会进任何月份的报表",IF(AND($F4307&lt;&gt;"",$G4307&lt;&gt;""),"※收入和支出不能同时填",IF(AND(N($F4307)=0,N($G4307)=0),"※收入和支出都没填",IF(OR(N($F4307)&lt;0,N($G4307)&lt;0),"※金额不能填负数，方向反了就换一列填",IF($D4307="","※没填收支类别，分类报表会漏掉这一笔",IF(ISNA(MATCH($D4307,类别表,0)),"※收支类别不在【基础资料】的清单里",IF(AND($L4307="内部转账",$M4307=""),"△内部转账要在「对方账户」写上另一头",IF(AND($L4307="内部转账",$M4307=$C4307),"※对方账户跟本账户是同一个",IF(AND($L4307&lt;&gt;"内部转账",$M4307&lt;&gt;""),"△填了对方账户，但类别不是内部转账",IF($H4307&lt;0,"△这一笔之后该账户余额成负数了，核一下",""))))))))))))</f>
        <v/>
      </c>
    </row>
    <row r="4308">
      <c r="A4308" s="17">
        <f>IF($C4308="","",COUNTA($C$5:$C4308))</f>
        <v/>
      </c>
      <c r="B4308" s="20" t="n"/>
      <c r="C4308" s="18" t="n"/>
      <c r="D4308" s="18" t="n"/>
      <c r="E4308" s="26" t="n"/>
      <c r="F4308" s="19" t="n"/>
      <c r="G4308" s="19" t="n"/>
      <c r="H4308" s="27">
        <f>IF($C4308="","",ROUND(SUMIF(账户表,$C4308,账户期初)+SUMIFS($F$5:F4308,$C$5:C4308,$C4308)-SUMIFS($G$5:G4308,$C$5:C4308,$C4308),2))</f>
        <v/>
      </c>
      <c r="I4308" s="18" t="n"/>
      <c r="J4308" s="18" t="n"/>
      <c r="K4308" s="28">
        <f>IF($B4308="","",--TEXT($B4308,"yyyymm"))</f>
        <v/>
      </c>
      <c r="L4308" s="29">
        <f>IF($D4308="","",IFERROR(INDEX(类别属性,MATCH($D4308,类别表,0)),""))</f>
        <v/>
      </c>
      <c r="M4308" s="18" t="n"/>
      <c r="N4308" s="18" t="n"/>
      <c r="O4308" s="26" t="n"/>
      <c r="P4308" s="21">
        <f>IF($C4308="","",IF(ISNA(MATCH($C4308,账户表,0)),"※这个账户不在【基础资料】的账户档案里",IF($B4308="","※没填日期，这一笔不会进任何月份的报表",IF(AND($F4308&lt;&gt;"",$G4308&lt;&gt;""),"※收入和支出不能同时填",IF(AND(N($F4308)=0,N($G4308)=0),"※收入和支出都没填",IF(OR(N($F4308)&lt;0,N($G4308)&lt;0),"※金额不能填负数，方向反了就换一列填",IF($D4308="","※没填收支类别，分类报表会漏掉这一笔",IF(ISNA(MATCH($D4308,类别表,0)),"※收支类别不在【基础资料】的清单里",IF(AND($L4308="内部转账",$M4308=""),"△内部转账要在「对方账户」写上另一头",IF(AND($L4308="内部转账",$M4308=$C4308),"※对方账户跟本账户是同一个",IF(AND($L4308&lt;&gt;"内部转账",$M4308&lt;&gt;""),"△填了对方账户，但类别不是内部转账",IF($H4308&lt;0,"△这一笔之后该账户余额成负数了，核一下",""))))))))))))</f>
        <v/>
      </c>
    </row>
    <row r="4309">
      <c r="A4309" s="17">
        <f>IF($C4309="","",COUNTA($C$5:$C4309))</f>
        <v/>
      </c>
      <c r="B4309" s="20" t="n"/>
      <c r="C4309" s="18" t="n"/>
      <c r="D4309" s="18" t="n"/>
      <c r="E4309" s="26" t="n"/>
      <c r="F4309" s="19" t="n"/>
      <c r="G4309" s="19" t="n"/>
      <c r="H4309" s="27">
        <f>IF($C4309="","",ROUND(SUMIF(账户表,$C4309,账户期初)+SUMIFS($F$5:F4309,$C$5:C4309,$C4309)-SUMIFS($G$5:G4309,$C$5:C4309,$C4309),2))</f>
        <v/>
      </c>
      <c r="I4309" s="18" t="n"/>
      <c r="J4309" s="18" t="n"/>
      <c r="K4309" s="28">
        <f>IF($B4309="","",--TEXT($B4309,"yyyymm"))</f>
        <v/>
      </c>
      <c r="L4309" s="29">
        <f>IF($D4309="","",IFERROR(INDEX(类别属性,MATCH($D4309,类别表,0)),""))</f>
        <v/>
      </c>
      <c r="M4309" s="18" t="n"/>
      <c r="N4309" s="18" t="n"/>
      <c r="O4309" s="26" t="n"/>
      <c r="P4309" s="21">
        <f>IF($C4309="","",IF(ISNA(MATCH($C4309,账户表,0)),"※这个账户不在【基础资料】的账户档案里",IF($B4309="","※没填日期，这一笔不会进任何月份的报表",IF(AND($F4309&lt;&gt;"",$G4309&lt;&gt;""),"※收入和支出不能同时填",IF(AND(N($F4309)=0,N($G4309)=0),"※收入和支出都没填",IF(OR(N($F4309)&lt;0,N($G4309)&lt;0),"※金额不能填负数，方向反了就换一列填",IF($D4309="","※没填收支类别，分类报表会漏掉这一笔",IF(ISNA(MATCH($D4309,类别表,0)),"※收支类别不在【基础资料】的清单里",IF(AND($L4309="内部转账",$M4309=""),"△内部转账要在「对方账户」写上另一头",IF(AND($L4309="内部转账",$M4309=$C4309),"※对方账户跟本账户是同一个",IF(AND($L4309&lt;&gt;"内部转账",$M4309&lt;&gt;""),"△填了对方账户，但类别不是内部转账",IF($H4309&lt;0,"△这一笔之后该账户余额成负数了，核一下",""))))))))))))</f>
        <v/>
      </c>
    </row>
    <row r="4310">
      <c r="A4310" s="17">
        <f>IF($C4310="","",COUNTA($C$5:$C4310))</f>
        <v/>
      </c>
      <c r="B4310" s="20" t="n"/>
      <c r="C4310" s="18" t="n"/>
      <c r="D4310" s="18" t="n"/>
      <c r="E4310" s="26" t="n"/>
      <c r="F4310" s="19" t="n"/>
      <c r="G4310" s="19" t="n"/>
      <c r="H4310" s="27">
        <f>IF($C4310="","",ROUND(SUMIF(账户表,$C4310,账户期初)+SUMIFS($F$5:F4310,$C$5:C4310,$C4310)-SUMIFS($G$5:G4310,$C$5:C4310,$C4310),2))</f>
        <v/>
      </c>
      <c r="I4310" s="18" t="n"/>
      <c r="J4310" s="18" t="n"/>
      <c r="K4310" s="28">
        <f>IF($B4310="","",--TEXT($B4310,"yyyymm"))</f>
        <v/>
      </c>
      <c r="L4310" s="29">
        <f>IF($D4310="","",IFERROR(INDEX(类别属性,MATCH($D4310,类别表,0)),""))</f>
        <v/>
      </c>
      <c r="M4310" s="18" t="n"/>
      <c r="N4310" s="18" t="n"/>
      <c r="O4310" s="26" t="n"/>
      <c r="P4310" s="21">
        <f>IF($C4310="","",IF(ISNA(MATCH($C4310,账户表,0)),"※这个账户不在【基础资料】的账户档案里",IF($B4310="","※没填日期，这一笔不会进任何月份的报表",IF(AND($F4310&lt;&gt;"",$G4310&lt;&gt;""),"※收入和支出不能同时填",IF(AND(N($F4310)=0,N($G4310)=0),"※收入和支出都没填",IF(OR(N($F4310)&lt;0,N($G4310)&lt;0),"※金额不能填负数，方向反了就换一列填",IF($D4310="","※没填收支类别，分类报表会漏掉这一笔",IF(ISNA(MATCH($D4310,类别表,0)),"※收支类别不在【基础资料】的清单里",IF(AND($L4310="内部转账",$M4310=""),"△内部转账要在「对方账户」写上另一头",IF(AND($L4310="内部转账",$M4310=$C4310),"※对方账户跟本账户是同一个",IF(AND($L4310&lt;&gt;"内部转账",$M4310&lt;&gt;""),"△填了对方账户，但类别不是内部转账",IF($H4310&lt;0,"△这一笔之后该账户余额成负数了，核一下",""))))))))))))</f>
        <v/>
      </c>
    </row>
    <row r="4311">
      <c r="A4311" s="17">
        <f>IF($C4311="","",COUNTA($C$5:$C4311))</f>
        <v/>
      </c>
      <c r="B4311" s="20" t="n"/>
      <c r="C4311" s="18" t="n"/>
      <c r="D4311" s="18" t="n"/>
      <c r="E4311" s="26" t="n"/>
      <c r="F4311" s="19" t="n"/>
      <c r="G4311" s="19" t="n"/>
      <c r="H4311" s="27">
        <f>IF($C4311="","",ROUND(SUMIF(账户表,$C4311,账户期初)+SUMIFS($F$5:F4311,$C$5:C4311,$C4311)-SUMIFS($G$5:G4311,$C$5:C4311,$C4311),2))</f>
        <v/>
      </c>
      <c r="I4311" s="18" t="n"/>
      <c r="J4311" s="18" t="n"/>
      <c r="K4311" s="28">
        <f>IF($B4311="","",--TEXT($B4311,"yyyymm"))</f>
        <v/>
      </c>
      <c r="L4311" s="29">
        <f>IF($D4311="","",IFERROR(INDEX(类别属性,MATCH($D4311,类别表,0)),""))</f>
        <v/>
      </c>
      <c r="M4311" s="18" t="n"/>
      <c r="N4311" s="18" t="n"/>
      <c r="O4311" s="26" t="n"/>
      <c r="P4311" s="21">
        <f>IF($C4311="","",IF(ISNA(MATCH($C4311,账户表,0)),"※这个账户不在【基础资料】的账户档案里",IF($B4311="","※没填日期，这一笔不会进任何月份的报表",IF(AND($F4311&lt;&gt;"",$G4311&lt;&gt;""),"※收入和支出不能同时填",IF(AND(N($F4311)=0,N($G4311)=0),"※收入和支出都没填",IF(OR(N($F4311)&lt;0,N($G4311)&lt;0),"※金额不能填负数，方向反了就换一列填",IF($D4311="","※没填收支类别，分类报表会漏掉这一笔",IF(ISNA(MATCH($D4311,类别表,0)),"※收支类别不在【基础资料】的清单里",IF(AND($L4311="内部转账",$M4311=""),"△内部转账要在「对方账户」写上另一头",IF(AND($L4311="内部转账",$M4311=$C4311),"※对方账户跟本账户是同一个",IF(AND($L4311&lt;&gt;"内部转账",$M4311&lt;&gt;""),"△填了对方账户，但类别不是内部转账",IF($H4311&lt;0,"△这一笔之后该账户余额成负数了，核一下",""))))))))))))</f>
        <v/>
      </c>
    </row>
    <row r="4312">
      <c r="A4312" s="17">
        <f>IF($C4312="","",COUNTA($C$5:$C4312))</f>
        <v/>
      </c>
      <c r="B4312" s="20" t="n"/>
      <c r="C4312" s="18" t="n"/>
      <c r="D4312" s="18" t="n"/>
      <c r="E4312" s="26" t="n"/>
      <c r="F4312" s="19" t="n"/>
      <c r="G4312" s="19" t="n"/>
      <c r="H4312" s="27">
        <f>IF($C4312="","",ROUND(SUMIF(账户表,$C4312,账户期初)+SUMIFS($F$5:F4312,$C$5:C4312,$C4312)-SUMIFS($G$5:G4312,$C$5:C4312,$C4312),2))</f>
        <v/>
      </c>
      <c r="I4312" s="18" t="n"/>
      <c r="J4312" s="18" t="n"/>
      <c r="K4312" s="28">
        <f>IF($B4312="","",--TEXT($B4312,"yyyymm"))</f>
        <v/>
      </c>
      <c r="L4312" s="29">
        <f>IF($D4312="","",IFERROR(INDEX(类别属性,MATCH($D4312,类别表,0)),""))</f>
        <v/>
      </c>
      <c r="M4312" s="18" t="n"/>
      <c r="N4312" s="18" t="n"/>
      <c r="O4312" s="26" t="n"/>
      <c r="P4312" s="21">
        <f>IF($C4312="","",IF(ISNA(MATCH($C4312,账户表,0)),"※这个账户不在【基础资料】的账户档案里",IF($B4312="","※没填日期，这一笔不会进任何月份的报表",IF(AND($F4312&lt;&gt;"",$G4312&lt;&gt;""),"※收入和支出不能同时填",IF(AND(N($F4312)=0,N($G4312)=0),"※收入和支出都没填",IF(OR(N($F4312)&lt;0,N($G4312)&lt;0),"※金额不能填负数，方向反了就换一列填",IF($D4312="","※没填收支类别，分类报表会漏掉这一笔",IF(ISNA(MATCH($D4312,类别表,0)),"※收支类别不在【基础资料】的清单里",IF(AND($L4312="内部转账",$M4312=""),"△内部转账要在「对方账户」写上另一头",IF(AND($L4312="内部转账",$M4312=$C4312),"※对方账户跟本账户是同一个",IF(AND($L4312&lt;&gt;"内部转账",$M4312&lt;&gt;""),"△填了对方账户，但类别不是内部转账",IF($H4312&lt;0,"△这一笔之后该账户余额成负数了，核一下",""))))))))))))</f>
        <v/>
      </c>
    </row>
    <row r="4313">
      <c r="A4313" s="17">
        <f>IF($C4313="","",COUNTA($C$5:$C4313))</f>
        <v/>
      </c>
      <c r="B4313" s="20" t="n"/>
      <c r="C4313" s="18" t="n"/>
      <c r="D4313" s="18" t="n"/>
      <c r="E4313" s="26" t="n"/>
      <c r="F4313" s="19" t="n"/>
      <c r="G4313" s="19" t="n"/>
      <c r="H4313" s="27">
        <f>IF($C4313="","",ROUND(SUMIF(账户表,$C4313,账户期初)+SUMIFS($F$5:F4313,$C$5:C4313,$C4313)-SUMIFS($G$5:G4313,$C$5:C4313,$C4313),2))</f>
        <v/>
      </c>
      <c r="I4313" s="18" t="n"/>
      <c r="J4313" s="18" t="n"/>
      <c r="K4313" s="28">
        <f>IF($B4313="","",--TEXT($B4313,"yyyymm"))</f>
        <v/>
      </c>
      <c r="L4313" s="29">
        <f>IF($D4313="","",IFERROR(INDEX(类别属性,MATCH($D4313,类别表,0)),""))</f>
        <v/>
      </c>
      <c r="M4313" s="18" t="n"/>
      <c r="N4313" s="18" t="n"/>
      <c r="O4313" s="26" t="n"/>
      <c r="P4313" s="21">
        <f>IF($C4313="","",IF(ISNA(MATCH($C4313,账户表,0)),"※这个账户不在【基础资料】的账户档案里",IF($B4313="","※没填日期，这一笔不会进任何月份的报表",IF(AND($F4313&lt;&gt;"",$G4313&lt;&gt;""),"※收入和支出不能同时填",IF(AND(N($F4313)=0,N($G4313)=0),"※收入和支出都没填",IF(OR(N($F4313)&lt;0,N($G4313)&lt;0),"※金额不能填负数，方向反了就换一列填",IF($D4313="","※没填收支类别，分类报表会漏掉这一笔",IF(ISNA(MATCH($D4313,类别表,0)),"※收支类别不在【基础资料】的清单里",IF(AND($L4313="内部转账",$M4313=""),"△内部转账要在「对方账户」写上另一头",IF(AND($L4313="内部转账",$M4313=$C4313),"※对方账户跟本账户是同一个",IF(AND($L4313&lt;&gt;"内部转账",$M4313&lt;&gt;""),"△填了对方账户，但类别不是内部转账",IF($H4313&lt;0,"△这一笔之后该账户余额成负数了，核一下",""))))))))))))</f>
        <v/>
      </c>
    </row>
    <row r="4314">
      <c r="A4314" s="17">
        <f>IF($C4314="","",COUNTA($C$5:$C4314))</f>
        <v/>
      </c>
      <c r="B4314" s="20" t="n"/>
      <c r="C4314" s="18" t="n"/>
      <c r="D4314" s="18" t="n"/>
      <c r="E4314" s="26" t="n"/>
      <c r="F4314" s="19" t="n"/>
      <c r="G4314" s="19" t="n"/>
      <c r="H4314" s="27">
        <f>IF($C4314="","",ROUND(SUMIF(账户表,$C4314,账户期初)+SUMIFS($F$5:F4314,$C$5:C4314,$C4314)-SUMIFS($G$5:G4314,$C$5:C4314,$C4314),2))</f>
        <v/>
      </c>
      <c r="I4314" s="18" t="n"/>
      <c r="J4314" s="18" t="n"/>
      <c r="K4314" s="28">
        <f>IF($B4314="","",--TEXT($B4314,"yyyymm"))</f>
        <v/>
      </c>
      <c r="L4314" s="29">
        <f>IF($D4314="","",IFERROR(INDEX(类别属性,MATCH($D4314,类别表,0)),""))</f>
        <v/>
      </c>
      <c r="M4314" s="18" t="n"/>
      <c r="N4314" s="18" t="n"/>
      <c r="O4314" s="26" t="n"/>
      <c r="P4314" s="21">
        <f>IF($C4314="","",IF(ISNA(MATCH($C4314,账户表,0)),"※这个账户不在【基础资料】的账户档案里",IF($B4314="","※没填日期，这一笔不会进任何月份的报表",IF(AND($F4314&lt;&gt;"",$G4314&lt;&gt;""),"※收入和支出不能同时填",IF(AND(N($F4314)=0,N($G4314)=0),"※收入和支出都没填",IF(OR(N($F4314)&lt;0,N($G4314)&lt;0),"※金额不能填负数，方向反了就换一列填",IF($D4314="","※没填收支类别，分类报表会漏掉这一笔",IF(ISNA(MATCH($D4314,类别表,0)),"※收支类别不在【基础资料】的清单里",IF(AND($L4314="内部转账",$M4314=""),"△内部转账要在「对方账户」写上另一头",IF(AND($L4314="内部转账",$M4314=$C4314),"※对方账户跟本账户是同一个",IF(AND($L4314&lt;&gt;"内部转账",$M4314&lt;&gt;""),"△填了对方账户，但类别不是内部转账",IF($H4314&lt;0,"△这一笔之后该账户余额成负数了，核一下",""))))))))))))</f>
        <v/>
      </c>
    </row>
    <row r="4315">
      <c r="A4315" s="17">
        <f>IF($C4315="","",COUNTA($C$5:$C4315))</f>
        <v/>
      </c>
      <c r="B4315" s="20" t="n"/>
      <c r="C4315" s="18" t="n"/>
      <c r="D4315" s="18" t="n"/>
      <c r="E4315" s="26" t="n"/>
      <c r="F4315" s="19" t="n"/>
      <c r="G4315" s="19" t="n"/>
      <c r="H4315" s="27">
        <f>IF($C4315="","",ROUND(SUMIF(账户表,$C4315,账户期初)+SUMIFS($F$5:F4315,$C$5:C4315,$C4315)-SUMIFS($G$5:G4315,$C$5:C4315,$C4315),2))</f>
        <v/>
      </c>
      <c r="I4315" s="18" t="n"/>
      <c r="J4315" s="18" t="n"/>
      <c r="K4315" s="28">
        <f>IF($B4315="","",--TEXT($B4315,"yyyymm"))</f>
        <v/>
      </c>
      <c r="L4315" s="29">
        <f>IF($D4315="","",IFERROR(INDEX(类别属性,MATCH($D4315,类别表,0)),""))</f>
        <v/>
      </c>
      <c r="M4315" s="18" t="n"/>
      <c r="N4315" s="18" t="n"/>
      <c r="O4315" s="26" t="n"/>
      <c r="P4315" s="21">
        <f>IF($C4315="","",IF(ISNA(MATCH($C4315,账户表,0)),"※这个账户不在【基础资料】的账户档案里",IF($B4315="","※没填日期，这一笔不会进任何月份的报表",IF(AND($F4315&lt;&gt;"",$G4315&lt;&gt;""),"※收入和支出不能同时填",IF(AND(N($F4315)=0,N($G4315)=0),"※收入和支出都没填",IF(OR(N($F4315)&lt;0,N($G4315)&lt;0),"※金额不能填负数，方向反了就换一列填",IF($D4315="","※没填收支类别，分类报表会漏掉这一笔",IF(ISNA(MATCH($D4315,类别表,0)),"※收支类别不在【基础资料】的清单里",IF(AND($L4315="内部转账",$M4315=""),"△内部转账要在「对方账户」写上另一头",IF(AND($L4315="内部转账",$M4315=$C4315),"※对方账户跟本账户是同一个",IF(AND($L4315&lt;&gt;"内部转账",$M4315&lt;&gt;""),"△填了对方账户，但类别不是内部转账",IF($H4315&lt;0,"△这一笔之后该账户余额成负数了，核一下",""))))))))))))</f>
        <v/>
      </c>
    </row>
    <row r="4316">
      <c r="A4316" s="17">
        <f>IF($C4316="","",COUNTA($C$5:$C4316))</f>
        <v/>
      </c>
      <c r="B4316" s="20" t="n"/>
      <c r="C4316" s="18" t="n"/>
      <c r="D4316" s="18" t="n"/>
      <c r="E4316" s="26" t="n"/>
      <c r="F4316" s="19" t="n"/>
      <c r="G4316" s="19" t="n"/>
      <c r="H4316" s="27">
        <f>IF($C4316="","",ROUND(SUMIF(账户表,$C4316,账户期初)+SUMIFS($F$5:F4316,$C$5:C4316,$C4316)-SUMIFS($G$5:G4316,$C$5:C4316,$C4316),2))</f>
        <v/>
      </c>
      <c r="I4316" s="18" t="n"/>
      <c r="J4316" s="18" t="n"/>
      <c r="K4316" s="28">
        <f>IF($B4316="","",--TEXT($B4316,"yyyymm"))</f>
        <v/>
      </c>
      <c r="L4316" s="29">
        <f>IF($D4316="","",IFERROR(INDEX(类别属性,MATCH($D4316,类别表,0)),""))</f>
        <v/>
      </c>
      <c r="M4316" s="18" t="n"/>
      <c r="N4316" s="18" t="n"/>
      <c r="O4316" s="26" t="n"/>
      <c r="P4316" s="21">
        <f>IF($C4316="","",IF(ISNA(MATCH($C4316,账户表,0)),"※这个账户不在【基础资料】的账户档案里",IF($B4316="","※没填日期，这一笔不会进任何月份的报表",IF(AND($F4316&lt;&gt;"",$G4316&lt;&gt;""),"※收入和支出不能同时填",IF(AND(N($F4316)=0,N($G4316)=0),"※收入和支出都没填",IF(OR(N($F4316)&lt;0,N($G4316)&lt;0),"※金额不能填负数，方向反了就换一列填",IF($D4316="","※没填收支类别，分类报表会漏掉这一笔",IF(ISNA(MATCH($D4316,类别表,0)),"※收支类别不在【基础资料】的清单里",IF(AND($L4316="内部转账",$M4316=""),"△内部转账要在「对方账户」写上另一头",IF(AND($L4316="内部转账",$M4316=$C4316),"※对方账户跟本账户是同一个",IF(AND($L4316&lt;&gt;"内部转账",$M4316&lt;&gt;""),"△填了对方账户，但类别不是内部转账",IF($H4316&lt;0,"△这一笔之后该账户余额成负数了，核一下",""))))))))))))</f>
        <v/>
      </c>
    </row>
    <row r="4317">
      <c r="A4317" s="17">
        <f>IF($C4317="","",COUNTA($C$5:$C4317))</f>
        <v/>
      </c>
      <c r="B4317" s="20" t="n"/>
      <c r="C4317" s="18" t="n"/>
      <c r="D4317" s="18" t="n"/>
      <c r="E4317" s="26" t="n"/>
      <c r="F4317" s="19" t="n"/>
      <c r="G4317" s="19" t="n"/>
      <c r="H4317" s="27">
        <f>IF($C4317="","",ROUND(SUMIF(账户表,$C4317,账户期初)+SUMIFS($F$5:F4317,$C$5:C4317,$C4317)-SUMIFS($G$5:G4317,$C$5:C4317,$C4317),2))</f>
        <v/>
      </c>
      <c r="I4317" s="18" t="n"/>
      <c r="J4317" s="18" t="n"/>
      <c r="K4317" s="28">
        <f>IF($B4317="","",--TEXT($B4317,"yyyymm"))</f>
        <v/>
      </c>
      <c r="L4317" s="29">
        <f>IF($D4317="","",IFERROR(INDEX(类别属性,MATCH($D4317,类别表,0)),""))</f>
        <v/>
      </c>
      <c r="M4317" s="18" t="n"/>
      <c r="N4317" s="18" t="n"/>
      <c r="O4317" s="26" t="n"/>
      <c r="P4317" s="21">
        <f>IF($C4317="","",IF(ISNA(MATCH($C4317,账户表,0)),"※这个账户不在【基础资料】的账户档案里",IF($B4317="","※没填日期，这一笔不会进任何月份的报表",IF(AND($F4317&lt;&gt;"",$G4317&lt;&gt;""),"※收入和支出不能同时填",IF(AND(N($F4317)=0,N($G4317)=0),"※收入和支出都没填",IF(OR(N($F4317)&lt;0,N($G4317)&lt;0),"※金额不能填负数，方向反了就换一列填",IF($D4317="","※没填收支类别，分类报表会漏掉这一笔",IF(ISNA(MATCH($D4317,类别表,0)),"※收支类别不在【基础资料】的清单里",IF(AND($L4317="内部转账",$M4317=""),"△内部转账要在「对方账户」写上另一头",IF(AND($L4317="内部转账",$M4317=$C4317),"※对方账户跟本账户是同一个",IF(AND($L4317&lt;&gt;"内部转账",$M4317&lt;&gt;""),"△填了对方账户，但类别不是内部转账",IF($H4317&lt;0,"△这一笔之后该账户余额成负数了，核一下",""))))))))))))</f>
        <v/>
      </c>
    </row>
    <row r="4318">
      <c r="A4318" s="17">
        <f>IF($C4318="","",COUNTA($C$5:$C4318))</f>
        <v/>
      </c>
      <c r="B4318" s="20" t="n"/>
      <c r="C4318" s="18" t="n"/>
      <c r="D4318" s="18" t="n"/>
      <c r="E4318" s="26" t="n"/>
      <c r="F4318" s="19" t="n"/>
      <c r="G4318" s="19" t="n"/>
      <c r="H4318" s="27">
        <f>IF($C4318="","",ROUND(SUMIF(账户表,$C4318,账户期初)+SUMIFS($F$5:F4318,$C$5:C4318,$C4318)-SUMIFS($G$5:G4318,$C$5:C4318,$C4318),2))</f>
        <v/>
      </c>
      <c r="I4318" s="18" t="n"/>
      <c r="J4318" s="18" t="n"/>
      <c r="K4318" s="28">
        <f>IF($B4318="","",--TEXT($B4318,"yyyymm"))</f>
        <v/>
      </c>
      <c r="L4318" s="29">
        <f>IF($D4318="","",IFERROR(INDEX(类别属性,MATCH($D4318,类别表,0)),""))</f>
        <v/>
      </c>
      <c r="M4318" s="18" t="n"/>
      <c r="N4318" s="18" t="n"/>
      <c r="O4318" s="26" t="n"/>
      <c r="P4318" s="21">
        <f>IF($C4318="","",IF(ISNA(MATCH($C4318,账户表,0)),"※这个账户不在【基础资料】的账户档案里",IF($B4318="","※没填日期，这一笔不会进任何月份的报表",IF(AND($F4318&lt;&gt;"",$G4318&lt;&gt;""),"※收入和支出不能同时填",IF(AND(N($F4318)=0,N($G4318)=0),"※收入和支出都没填",IF(OR(N($F4318)&lt;0,N($G4318)&lt;0),"※金额不能填负数，方向反了就换一列填",IF($D4318="","※没填收支类别，分类报表会漏掉这一笔",IF(ISNA(MATCH($D4318,类别表,0)),"※收支类别不在【基础资料】的清单里",IF(AND($L4318="内部转账",$M4318=""),"△内部转账要在「对方账户」写上另一头",IF(AND($L4318="内部转账",$M4318=$C4318),"※对方账户跟本账户是同一个",IF(AND($L4318&lt;&gt;"内部转账",$M4318&lt;&gt;""),"△填了对方账户，但类别不是内部转账",IF($H4318&lt;0,"△这一笔之后该账户余额成负数了，核一下",""))))))))))))</f>
        <v/>
      </c>
    </row>
    <row r="4319">
      <c r="A4319" s="17">
        <f>IF($C4319="","",COUNTA($C$5:$C4319))</f>
        <v/>
      </c>
      <c r="B4319" s="20" t="n"/>
      <c r="C4319" s="18" t="n"/>
      <c r="D4319" s="18" t="n"/>
      <c r="E4319" s="26" t="n"/>
      <c r="F4319" s="19" t="n"/>
      <c r="G4319" s="19" t="n"/>
      <c r="H4319" s="27">
        <f>IF($C4319="","",ROUND(SUMIF(账户表,$C4319,账户期初)+SUMIFS($F$5:F4319,$C$5:C4319,$C4319)-SUMIFS($G$5:G4319,$C$5:C4319,$C4319),2))</f>
        <v/>
      </c>
      <c r="I4319" s="18" t="n"/>
      <c r="J4319" s="18" t="n"/>
      <c r="K4319" s="28">
        <f>IF($B4319="","",--TEXT($B4319,"yyyymm"))</f>
        <v/>
      </c>
      <c r="L4319" s="29">
        <f>IF($D4319="","",IFERROR(INDEX(类别属性,MATCH($D4319,类别表,0)),""))</f>
        <v/>
      </c>
      <c r="M4319" s="18" t="n"/>
      <c r="N4319" s="18" t="n"/>
      <c r="O4319" s="26" t="n"/>
      <c r="P4319" s="21">
        <f>IF($C4319="","",IF(ISNA(MATCH($C4319,账户表,0)),"※这个账户不在【基础资料】的账户档案里",IF($B4319="","※没填日期，这一笔不会进任何月份的报表",IF(AND($F4319&lt;&gt;"",$G4319&lt;&gt;""),"※收入和支出不能同时填",IF(AND(N($F4319)=0,N($G4319)=0),"※收入和支出都没填",IF(OR(N($F4319)&lt;0,N($G4319)&lt;0),"※金额不能填负数，方向反了就换一列填",IF($D4319="","※没填收支类别，分类报表会漏掉这一笔",IF(ISNA(MATCH($D4319,类别表,0)),"※收支类别不在【基础资料】的清单里",IF(AND($L4319="内部转账",$M4319=""),"△内部转账要在「对方账户」写上另一头",IF(AND($L4319="内部转账",$M4319=$C4319),"※对方账户跟本账户是同一个",IF(AND($L4319&lt;&gt;"内部转账",$M4319&lt;&gt;""),"△填了对方账户，但类别不是内部转账",IF($H4319&lt;0,"△这一笔之后该账户余额成负数了，核一下",""))))))))))))</f>
        <v/>
      </c>
    </row>
    <row r="4320">
      <c r="A4320" s="17">
        <f>IF($C4320="","",COUNTA($C$5:$C4320))</f>
        <v/>
      </c>
      <c r="B4320" s="20" t="n"/>
      <c r="C4320" s="18" t="n"/>
      <c r="D4320" s="18" t="n"/>
      <c r="E4320" s="26" t="n"/>
      <c r="F4320" s="19" t="n"/>
      <c r="G4320" s="19" t="n"/>
      <c r="H4320" s="27">
        <f>IF($C4320="","",ROUND(SUMIF(账户表,$C4320,账户期初)+SUMIFS($F$5:F4320,$C$5:C4320,$C4320)-SUMIFS($G$5:G4320,$C$5:C4320,$C4320),2))</f>
        <v/>
      </c>
      <c r="I4320" s="18" t="n"/>
      <c r="J4320" s="18" t="n"/>
      <c r="K4320" s="28">
        <f>IF($B4320="","",--TEXT($B4320,"yyyymm"))</f>
        <v/>
      </c>
      <c r="L4320" s="29">
        <f>IF($D4320="","",IFERROR(INDEX(类别属性,MATCH($D4320,类别表,0)),""))</f>
        <v/>
      </c>
      <c r="M4320" s="18" t="n"/>
      <c r="N4320" s="18" t="n"/>
      <c r="O4320" s="26" t="n"/>
      <c r="P4320" s="21">
        <f>IF($C4320="","",IF(ISNA(MATCH($C4320,账户表,0)),"※这个账户不在【基础资料】的账户档案里",IF($B4320="","※没填日期，这一笔不会进任何月份的报表",IF(AND($F4320&lt;&gt;"",$G4320&lt;&gt;""),"※收入和支出不能同时填",IF(AND(N($F4320)=0,N($G4320)=0),"※收入和支出都没填",IF(OR(N($F4320)&lt;0,N($G4320)&lt;0),"※金额不能填负数，方向反了就换一列填",IF($D4320="","※没填收支类别，分类报表会漏掉这一笔",IF(ISNA(MATCH($D4320,类别表,0)),"※收支类别不在【基础资料】的清单里",IF(AND($L4320="内部转账",$M4320=""),"△内部转账要在「对方账户」写上另一头",IF(AND($L4320="内部转账",$M4320=$C4320),"※对方账户跟本账户是同一个",IF(AND($L4320&lt;&gt;"内部转账",$M4320&lt;&gt;""),"△填了对方账户，但类别不是内部转账",IF($H4320&lt;0,"△这一笔之后该账户余额成负数了，核一下",""))))))))))))</f>
        <v/>
      </c>
    </row>
    <row r="4321">
      <c r="A4321" s="17">
        <f>IF($C4321="","",COUNTA($C$5:$C4321))</f>
        <v/>
      </c>
      <c r="B4321" s="20" t="n"/>
      <c r="C4321" s="18" t="n"/>
      <c r="D4321" s="18" t="n"/>
      <c r="E4321" s="26" t="n"/>
      <c r="F4321" s="19" t="n"/>
      <c r="G4321" s="19" t="n"/>
      <c r="H4321" s="27">
        <f>IF($C4321="","",ROUND(SUMIF(账户表,$C4321,账户期初)+SUMIFS($F$5:F4321,$C$5:C4321,$C4321)-SUMIFS($G$5:G4321,$C$5:C4321,$C4321),2))</f>
        <v/>
      </c>
      <c r="I4321" s="18" t="n"/>
      <c r="J4321" s="18" t="n"/>
      <c r="K4321" s="28">
        <f>IF($B4321="","",--TEXT($B4321,"yyyymm"))</f>
        <v/>
      </c>
      <c r="L4321" s="29">
        <f>IF($D4321="","",IFERROR(INDEX(类别属性,MATCH($D4321,类别表,0)),""))</f>
        <v/>
      </c>
      <c r="M4321" s="18" t="n"/>
      <c r="N4321" s="18" t="n"/>
      <c r="O4321" s="26" t="n"/>
      <c r="P4321" s="21">
        <f>IF($C4321="","",IF(ISNA(MATCH($C4321,账户表,0)),"※这个账户不在【基础资料】的账户档案里",IF($B4321="","※没填日期，这一笔不会进任何月份的报表",IF(AND($F4321&lt;&gt;"",$G4321&lt;&gt;""),"※收入和支出不能同时填",IF(AND(N($F4321)=0,N($G4321)=0),"※收入和支出都没填",IF(OR(N($F4321)&lt;0,N($G4321)&lt;0),"※金额不能填负数，方向反了就换一列填",IF($D4321="","※没填收支类别，分类报表会漏掉这一笔",IF(ISNA(MATCH($D4321,类别表,0)),"※收支类别不在【基础资料】的清单里",IF(AND($L4321="内部转账",$M4321=""),"△内部转账要在「对方账户」写上另一头",IF(AND($L4321="内部转账",$M4321=$C4321),"※对方账户跟本账户是同一个",IF(AND($L4321&lt;&gt;"内部转账",$M4321&lt;&gt;""),"△填了对方账户，但类别不是内部转账",IF($H4321&lt;0,"△这一笔之后该账户余额成负数了，核一下",""))))))))))))</f>
        <v/>
      </c>
    </row>
    <row r="4322">
      <c r="A4322" s="17">
        <f>IF($C4322="","",COUNTA($C$5:$C4322))</f>
        <v/>
      </c>
      <c r="B4322" s="20" t="n"/>
      <c r="C4322" s="18" t="n"/>
      <c r="D4322" s="18" t="n"/>
      <c r="E4322" s="26" t="n"/>
      <c r="F4322" s="19" t="n"/>
      <c r="G4322" s="19" t="n"/>
      <c r="H4322" s="27">
        <f>IF($C4322="","",ROUND(SUMIF(账户表,$C4322,账户期初)+SUMIFS($F$5:F4322,$C$5:C4322,$C4322)-SUMIFS($G$5:G4322,$C$5:C4322,$C4322),2))</f>
        <v/>
      </c>
      <c r="I4322" s="18" t="n"/>
      <c r="J4322" s="18" t="n"/>
      <c r="K4322" s="28">
        <f>IF($B4322="","",--TEXT($B4322,"yyyymm"))</f>
        <v/>
      </c>
      <c r="L4322" s="29">
        <f>IF($D4322="","",IFERROR(INDEX(类别属性,MATCH($D4322,类别表,0)),""))</f>
        <v/>
      </c>
      <c r="M4322" s="18" t="n"/>
      <c r="N4322" s="18" t="n"/>
      <c r="O4322" s="26" t="n"/>
      <c r="P4322" s="21">
        <f>IF($C4322="","",IF(ISNA(MATCH($C4322,账户表,0)),"※这个账户不在【基础资料】的账户档案里",IF($B4322="","※没填日期，这一笔不会进任何月份的报表",IF(AND($F4322&lt;&gt;"",$G4322&lt;&gt;""),"※收入和支出不能同时填",IF(AND(N($F4322)=0,N($G4322)=0),"※收入和支出都没填",IF(OR(N($F4322)&lt;0,N($G4322)&lt;0),"※金额不能填负数，方向反了就换一列填",IF($D4322="","※没填收支类别，分类报表会漏掉这一笔",IF(ISNA(MATCH($D4322,类别表,0)),"※收支类别不在【基础资料】的清单里",IF(AND($L4322="内部转账",$M4322=""),"△内部转账要在「对方账户」写上另一头",IF(AND($L4322="内部转账",$M4322=$C4322),"※对方账户跟本账户是同一个",IF(AND($L4322&lt;&gt;"内部转账",$M4322&lt;&gt;""),"△填了对方账户，但类别不是内部转账",IF($H4322&lt;0,"△这一笔之后该账户余额成负数了，核一下",""))))))))))))</f>
        <v/>
      </c>
    </row>
    <row r="4323">
      <c r="A4323" s="17">
        <f>IF($C4323="","",COUNTA($C$5:$C4323))</f>
        <v/>
      </c>
      <c r="B4323" s="20" t="n"/>
      <c r="C4323" s="18" t="n"/>
      <c r="D4323" s="18" t="n"/>
      <c r="E4323" s="26" t="n"/>
      <c r="F4323" s="19" t="n"/>
      <c r="G4323" s="19" t="n"/>
      <c r="H4323" s="27">
        <f>IF($C4323="","",ROUND(SUMIF(账户表,$C4323,账户期初)+SUMIFS($F$5:F4323,$C$5:C4323,$C4323)-SUMIFS($G$5:G4323,$C$5:C4323,$C4323),2))</f>
        <v/>
      </c>
      <c r="I4323" s="18" t="n"/>
      <c r="J4323" s="18" t="n"/>
      <c r="K4323" s="28">
        <f>IF($B4323="","",--TEXT($B4323,"yyyymm"))</f>
        <v/>
      </c>
      <c r="L4323" s="29">
        <f>IF($D4323="","",IFERROR(INDEX(类别属性,MATCH($D4323,类别表,0)),""))</f>
        <v/>
      </c>
      <c r="M4323" s="18" t="n"/>
      <c r="N4323" s="18" t="n"/>
      <c r="O4323" s="26" t="n"/>
      <c r="P4323" s="21">
        <f>IF($C4323="","",IF(ISNA(MATCH($C4323,账户表,0)),"※这个账户不在【基础资料】的账户档案里",IF($B4323="","※没填日期，这一笔不会进任何月份的报表",IF(AND($F4323&lt;&gt;"",$G4323&lt;&gt;""),"※收入和支出不能同时填",IF(AND(N($F4323)=0,N($G4323)=0),"※收入和支出都没填",IF(OR(N($F4323)&lt;0,N($G4323)&lt;0),"※金额不能填负数，方向反了就换一列填",IF($D4323="","※没填收支类别，分类报表会漏掉这一笔",IF(ISNA(MATCH($D4323,类别表,0)),"※收支类别不在【基础资料】的清单里",IF(AND($L4323="内部转账",$M4323=""),"△内部转账要在「对方账户」写上另一头",IF(AND($L4323="内部转账",$M4323=$C4323),"※对方账户跟本账户是同一个",IF(AND($L4323&lt;&gt;"内部转账",$M4323&lt;&gt;""),"△填了对方账户，但类别不是内部转账",IF($H4323&lt;0,"△这一笔之后该账户余额成负数了，核一下",""))))))))))))</f>
        <v/>
      </c>
    </row>
    <row r="4324">
      <c r="A4324" s="17">
        <f>IF($C4324="","",COUNTA($C$5:$C4324))</f>
        <v/>
      </c>
      <c r="B4324" s="20" t="n"/>
      <c r="C4324" s="18" t="n"/>
      <c r="D4324" s="18" t="n"/>
      <c r="E4324" s="26" t="n"/>
      <c r="F4324" s="19" t="n"/>
      <c r="G4324" s="19" t="n"/>
      <c r="H4324" s="27">
        <f>IF($C4324="","",ROUND(SUMIF(账户表,$C4324,账户期初)+SUMIFS($F$5:F4324,$C$5:C4324,$C4324)-SUMIFS($G$5:G4324,$C$5:C4324,$C4324),2))</f>
        <v/>
      </c>
      <c r="I4324" s="18" t="n"/>
      <c r="J4324" s="18" t="n"/>
      <c r="K4324" s="28">
        <f>IF($B4324="","",--TEXT($B4324,"yyyymm"))</f>
        <v/>
      </c>
      <c r="L4324" s="29">
        <f>IF($D4324="","",IFERROR(INDEX(类别属性,MATCH($D4324,类别表,0)),""))</f>
        <v/>
      </c>
      <c r="M4324" s="18" t="n"/>
      <c r="N4324" s="18" t="n"/>
      <c r="O4324" s="26" t="n"/>
      <c r="P4324" s="21">
        <f>IF($C4324="","",IF(ISNA(MATCH($C4324,账户表,0)),"※这个账户不在【基础资料】的账户档案里",IF($B4324="","※没填日期，这一笔不会进任何月份的报表",IF(AND($F4324&lt;&gt;"",$G4324&lt;&gt;""),"※收入和支出不能同时填",IF(AND(N($F4324)=0,N($G4324)=0),"※收入和支出都没填",IF(OR(N($F4324)&lt;0,N($G4324)&lt;0),"※金额不能填负数，方向反了就换一列填",IF($D4324="","※没填收支类别，分类报表会漏掉这一笔",IF(ISNA(MATCH($D4324,类别表,0)),"※收支类别不在【基础资料】的清单里",IF(AND($L4324="内部转账",$M4324=""),"△内部转账要在「对方账户」写上另一头",IF(AND($L4324="内部转账",$M4324=$C4324),"※对方账户跟本账户是同一个",IF(AND($L4324&lt;&gt;"内部转账",$M4324&lt;&gt;""),"△填了对方账户，但类别不是内部转账",IF($H4324&lt;0,"△这一笔之后该账户余额成负数了，核一下",""))))))))))))</f>
        <v/>
      </c>
    </row>
    <row r="4325">
      <c r="A4325" s="17">
        <f>IF($C4325="","",COUNTA($C$5:$C4325))</f>
        <v/>
      </c>
      <c r="B4325" s="20" t="n"/>
      <c r="C4325" s="18" t="n"/>
      <c r="D4325" s="18" t="n"/>
      <c r="E4325" s="26" t="n"/>
      <c r="F4325" s="19" t="n"/>
      <c r="G4325" s="19" t="n"/>
      <c r="H4325" s="27">
        <f>IF($C4325="","",ROUND(SUMIF(账户表,$C4325,账户期初)+SUMIFS($F$5:F4325,$C$5:C4325,$C4325)-SUMIFS($G$5:G4325,$C$5:C4325,$C4325),2))</f>
        <v/>
      </c>
      <c r="I4325" s="18" t="n"/>
      <c r="J4325" s="18" t="n"/>
      <c r="K4325" s="28">
        <f>IF($B4325="","",--TEXT($B4325,"yyyymm"))</f>
        <v/>
      </c>
      <c r="L4325" s="29">
        <f>IF($D4325="","",IFERROR(INDEX(类别属性,MATCH($D4325,类别表,0)),""))</f>
        <v/>
      </c>
      <c r="M4325" s="18" t="n"/>
      <c r="N4325" s="18" t="n"/>
      <c r="O4325" s="26" t="n"/>
      <c r="P4325" s="21">
        <f>IF($C4325="","",IF(ISNA(MATCH($C4325,账户表,0)),"※这个账户不在【基础资料】的账户档案里",IF($B4325="","※没填日期，这一笔不会进任何月份的报表",IF(AND($F4325&lt;&gt;"",$G4325&lt;&gt;""),"※收入和支出不能同时填",IF(AND(N($F4325)=0,N($G4325)=0),"※收入和支出都没填",IF(OR(N($F4325)&lt;0,N($G4325)&lt;0),"※金额不能填负数，方向反了就换一列填",IF($D4325="","※没填收支类别，分类报表会漏掉这一笔",IF(ISNA(MATCH($D4325,类别表,0)),"※收支类别不在【基础资料】的清单里",IF(AND($L4325="内部转账",$M4325=""),"△内部转账要在「对方账户」写上另一头",IF(AND($L4325="内部转账",$M4325=$C4325),"※对方账户跟本账户是同一个",IF(AND($L4325&lt;&gt;"内部转账",$M4325&lt;&gt;""),"△填了对方账户，但类别不是内部转账",IF($H4325&lt;0,"△这一笔之后该账户余额成负数了，核一下",""))))))))))))</f>
        <v/>
      </c>
    </row>
    <row r="4326">
      <c r="A4326" s="17">
        <f>IF($C4326="","",COUNTA($C$5:$C4326))</f>
        <v/>
      </c>
      <c r="B4326" s="20" t="n"/>
      <c r="C4326" s="18" t="n"/>
      <c r="D4326" s="18" t="n"/>
      <c r="E4326" s="26" t="n"/>
      <c r="F4326" s="19" t="n"/>
      <c r="G4326" s="19" t="n"/>
      <c r="H4326" s="27">
        <f>IF($C4326="","",ROUND(SUMIF(账户表,$C4326,账户期初)+SUMIFS($F$5:F4326,$C$5:C4326,$C4326)-SUMIFS($G$5:G4326,$C$5:C4326,$C4326),2))</f>
        <v/>
      </c>
      <c r="I4326" s="18" t="n"/>
      <c r="J4326" s="18" t="n"/>
      <c r="K4326" s="28">
        <f>IF($B4326="","",--TEXT($B4326,"yyyymm"))</f>
        <v/>
      </c>
      <c r="L4326" s="29">
        <f>IF($D4326="","",IFERROR(INDEX(类别属性,MATCH($D4326,类别表,0)),""))</f>
        <v/>
      </c>
      <c r="M4326" s="18" t="n"/>
      <c r="N4326" s="18" t="n"/>
      <c r="O4326" s="26" t="n"/>
      <c r="P4326" s="21">
        <f>IF($C4326="","",IF(ISNA(MATCH($C4326,账户表,0)),"※这个账户不在【基础资料】的账户档案里",IF($B4326="","※没填日期，这一笔不会进任何月份的报表",IF(AND($F4326&lt;&gt;"",$G4326&lt;&gt;""),"※收入和支出不能同时填",IF(AND(N($F4326)=0,N($G4326)=0),"※收入和支出都没填",IF(OR(N($F4326)&lt;0,N($G4326)&lt;0),"※金额不能填负数，方向反了就换一列填",IF($D4326="","※没填收支类别，分类报表会漏掉这一笔",IF(ISNA(MATCH($D4326,类别表,0)),"※收支类别不在【基础资料】的清单里",IF(AND($L4326="内部转账",$M4326=""),"△内部转账要在「对方账户」写上另一头",IF(AND($L4326="内部转账",$M4326=$C4326),"※对方账户跟本账户是同一个",IF(AND($L4326&lt;&gt;"内部转账",$M4326&lt;&gt;""),"△填了对方账户，但类别不是内部转账",IF($H4326&lt;0,"△这一笔之后该账户余额成负数了，核一下",""))))))))))))</f>
        <v/>
      </c>
    </row>
    <row r="4327">
      <c r="A4327" s="17">
        <f>IF($C4327="","",COUNTA($C$5:$C4327))</f>
        <v/>
      </c>
      <c r="B4327" s="20" t="n"/>
      <c r="C4327" s="18" t="n"/>
      <c r="D4327" s="18" t="n"/>
      <c r="E4327" s="26" t="n"/>
      <c r="F4327" s="19" t="n"/>
      <c r="G4327" s="19" t="n"/>
      <c r="H4327" s="27">
        <f>IF($C4327="","",ROUND(SUMIF(账户表,$C4327,账户期初)+SUMIFS($F$5:F4327,$C$5:C4327,$C4327)-SUMIFS($G$5:G4327,$C$5:C4327,$C4327),2))</f>
        <v/>
      </c>
      <c r="I4327" s="18" t="n"/>
      <c r="J4327" s="18" t="n"/>
      <c r="K4327" s="28">
        <f>IF($B4327="","",--TEXT($B4327,"yyyymm"))</f>
        <v/>
      </c>
      <c r="L4327" s="29">
        <f>IF($D4327="","",IFERROR(INDEX(类别属性,MATCH($D4327,类别表,0)),""))</f>
        <v/>
      </c>
      <c r="M4327" s="18" t="n"/>
      <c r="N4327" s="18" t="n"/>
      <c r="O4327" s="26" t="n"/>
      <c r="P4327" s="21">
        <f>IF($C4327="","",IF(ISNA(MATCH($C4327,账户表,0)),"※这个账户不在【基础资料】的账户档案里",IF($B4327="","※没填日期，这一笔不会进任何月份的报表",IF(AND($F4327&lt;&gt;"",$G4327&lt;&gt;""),"※收入和支出不能同时填",IF(AND(N($F4327)=0,N($G4327)=0),"※收入和支出都没填",IF(OR(N($F4327)&lt;0,N($G4327)&lt;0),"※金额不能填负数，方向反了就换一列填",IF($D4327="","※没填收支类别，分类报表会漏掉这一笔",IF(ISNA(MATCH($D4327,类别表,0)),"※收支类别不在【基础资料】的清单里",IF(AND($L4327="内部转账",$M4327=""),"△内部转账要在「对方账户」写上另一头",IF(AND($L4327="内部转账",$M4327=$C4327),"※对方账户跟本账户是同一个",IF(AND($L4327&lt;&gt;"内部转账",$M4327&lt;&gt;""),"△填了对方账户，但类别不是内部转账",IF($H4327&lt;0,"△这一笔之后该账户余额成负数了，核一下",""))))))))))))</f>
        <v/>
      </c>
    </row>
    <row r="4328">
      <c r="A4328" s="17">
        <f>IF($C4328="","",COUNTA($C$5:$C4328))</f>
        <v/>
      </c>
      <c r="B4328" s="20" t="n"/>
      <c r="C4328" s="18" t="n"/>
      <c r="D4328" s="18" t="n"/>
      <c r="E4328" s="26" t="n"/>
      <c r="F4328" s="19" t="n"/>
      <c r="G4328" s="19" t="n"/>
      <c r="H4328" s="27">
        <f>IF($C4328="","",ROUND(SUMIF(账户表,$C4328,账户期初)+SUMIFS($F$5:F4328,$C$5:C4328,$C4328)-SUMIFS($G$5:G4328,$C$5:C4328,$C4328),2))</f>
        <v/>
      </c>
      <c r="I4328" s="18" t="n"/>
      <c r="J4328" s="18" t="n"/>
      <c r="K4328" s="28">
        <f>IF($B4328="","",--TEXT($B4328,"yyyymm"))</f>
        <v/>
      </c>
      <c r="L4328" s="29">
        <f>IF($D4328="","",IFERROR(INDEX(类别属性,MATCH($D4328,类别表,0)),""))</f>
        <v/>
      </c>
      <c r="M4328" s="18" t="n"/>
      <c r="N4328" s="18" t="n"/>
      <c r="O4328" s="26" t="n"/>
      <c r="P4328" s="21">
        <f>IF($C4328="","",IF(ISNA(MATCH($C4328,账户表,0)),"※这个账户不在【基础资料】的账户档案里",IF($B4328="","※没填日期，这一笔不会进任何月份的报表",IF(AND($F4328&lt;&gt;"",$G4328&lt;&gt;""),"※收入和支出不能同时填",IF(AND(N($F4328)=0,N($G4328)=0),"※收入和支出都没填",IF(OR(N($F4328)&lt;0,N($G4328)&lt;0),"※金额不能填负数，方向反了就换一列填",IF($D4328="","※没填收支类别，分类报表会漏掉这一笔",IF(ISNA(MATCH($D4328,类别表,0)),"※收支类别不在【基础资料】的清单里",IF(AND($L4328="内部转账",$M4328=""),"△内部转账要在「对方账户」写上另一头",IF(AND($L4328="内部转账",$M4328=$C4328),"※对方账户跟本账户是同一个",IF(AND($L4328&lt;&gt;"内部转账",$M4328&lt;&gt;""),"△填了对方账户，但类别不是内部转账",IF($H4328&lt;0,"△这一笔之后该账户余额成负数了，核一下",""))))))))))))</f>
        <v/>
      </c>
    </row>
    <row r="4329">
      <c r="A4329" s="17">
        <f>IF($C4329="","",COUNTA($C$5:$C4329))</f>
        <v/>
      </c>
      <c r="B4329" s="20" t="n"/>
      <c r="C4329" s="18" t="n"/>
      <c r="D4329" s="18" t="n"/>
      <c r="E4329" s="26" t="n"/>
      <c r="F4329" s="19" t="n"/>
      <c r="G4329" s="19" t="n"/>
      <c r="H4329" s="27">
        <f>IF($C4329="","",ROUND(SUMIF(账户表,$C4329,账户期初)+SUMIFS($F$5:F4329,$C$5:C4329,$C4329)-SUMIFS($G$5:G4329,$C$5:C4329,$C4329),2))</f>
        <v/>
      </c>
      <c r="I4329" s="18" t="n"/>
      <c r="J4329" s="18" t="n"/>
      <c r="K4329" s="28">
        <f>IF($B4329="","",--TEXT($B4329,"yyyymm"))</f>
        <v/>
      </c>
      <c r="L4329" s="29">
        <f>IF($D4329="","",IFERROR(INDEX(类别属性,MATCH($D4329,类别表,0)),""))</f>
        <v/>
      </c>
      <c r="M4329" s="18" t="n"/>
      <c r="N4329" s="18" t="n"/>
      <c r="O4329" s="26" t="n"/>
      <c r="P4329" s="21">
        <f>IF($C4329="","",IF(ISNA(MATCH($C4329,账户表,0)),"※这个账户不在【基础资料】的账户档案里",IF($B4329="","※没填日期，这一笔不会进任何月份的报表",IF(AND($F4329&lt;&gt;"",$G4329&lt;&gt;""),"※收入和支出不能同时填",IF(AND(N($F4329)=0,N($G4329)=0),"※收入和支出都没填",IF(OR(N($F4329)&lt;0,N($G4329)&lt;0),"※金额不能填负数，方向反了就换一列填",IF($D4329="","※没填收支类别，分类报表会漏掉这一笔",IF(ISNA(MATCH($D4329,类别表,0)),"※收支类别不在【基础资料】的清单里",IF(AND($L4329="内部转账",$M4329=""),"△内部转账要在「对方账户」写上另一头",IF(AND($L4329="内部转账",$M4329=$C4329),"※对方账户跟本账户是同一个",IF(AND($L4329&lt;&gt;"内部转账",$M4329&lt;&gt;""),"△填了对方账户，但类别不是内部转账",IF($H4329&lt;0,"△这一笔之后该账户余额成负数了，核一下",""))))))))))))</f>
        <v/>
      </c>
    </row>
    <row r="4330">
      <c r="A4330" s="17">
        <f>IF($C4330="","",COUNTA($C$5:$C4330))</f>
        <v/>
      </c>
      <c r="B4330" s="20" t="n"/>
      <c r="C4330" s="18" t="n"/>
      <c r="D4330" s="18" t="n"/>
      <c r="E4330" s="26" t="n"/>
      <c r="F4330" s="19" t="n"/>
      <c r="G4330" s="19" t="n"/>
      <c r="H4330" s="27">
        <f>IF($C4330="","",ROUND(SUMIF(账户表,$C4330,账户期初)+SUMIFS($F$5:F4330,$C$5:C4330,$C4330)-SUMIFS($G$5:G4330,$C$5:C4330,$C4330),2))</f>
        <v/>
      </c>
      <c r="I4330" s="18" t="n"/>
      <c r="J4330" s="18" t="n"/>
      <c r="K4330" s="28">
        <f>IF($B4330="","",--TEXT($B4330,"yyyymm"))</f>
        <v/>
      </c>
      <c r="L4330" s="29">
        <f>IF($D4330="","",IFERROR(INDEX(类别属性,MATCH($D4330,类别表,0)),""))</f>
        <v/>
      </c>
      <c r="M4330" s="18" t="n"/>
      <c r="N4330" s="18" t="n"/>
      <c r="O4330" s="26" t="n"/>
      <c r="P4330" s="21">
        <f>IF($C4330="","",IF(ISNA(MATCH($C4330,账户表,0)),"※这个账户不在【基础资料】的账户档案里",IF($B4330="","※没填日期，这一笔不会进任何月份的报表",IF(AND($F4330&lt;&gt;"",$G4330&lt;&gt;""),"※收入和支出不能同时填",IF(AND(N($F4330)=0,N($G4330)=0),"※收入和支出都没填",IF(OR(N($F4330)&lt;0,N($G4330)&lt;0),"※金额不能填负数，方向反了就换一列填",IF($D4330="","※没填收支类别，分类报表会漏掉这一笔",IF(ISNA(MATCH($D4330,类别表,0)),"※收支类别不在【基础资料】的清单里",IF(AND($L4330="内部转账",$M4330=""),"△内部转账要在「对方账户」写上另一头",IF(AND($L4330="内部转账",$M4330=$C4330),"※对方账户跟本账户是同一个",IF(AND($L4330&lt;&gt;"内部转账",$M4330&lt;&gt;""),"△填了对方账户，但类别不是内部转账",IF($H4330&lt;0,"△这一笔之后该账户余额成负数了，核一下",""))))))))))))</f>
        <v/>
      </c>
    </row>
    <row r="4331">
      <c r="A4331" s="17">
        <f>IF($C4331="","",COUNTA($C$5:$C4331))</f>
        <v/>
      </c>
      <c r="B4331" s="20" t="n"/>
      <c r="C4331" s="18" t="n"/>
      <c r="D4331" s="18" t="n"/>
      <c r="E4331" s="26" t="n"/>
      <c r="F4331" s="19" t="n"/>
      <c r="G4331" s="19" t="n"/>
      <c r="H4331" s="27">
        <f>IF($C4331="","",ROUND(SUMIF(账户表,$C4331,账户期初)+SUMIFS($F$5:F4331,$C$5:C4331,$C4331)-SUMIFS($G$5:G4331,$C$5:C4331,$C4331),2))</f>
        <v/>
      </c>
      <c r="I4331" s="18" t="n"/>
      <c r="J4331" s="18" t="n"/>
      <c r="K4331" s="28">
        <f>IF($B4331="","",--TEXT($B4331,"yyyymm"))</f>
        <v/>
      </c>
      <c r="L4331" s="29">
        <f>IF($D4331="","",IFERROR(INDEX(类别属性,MATCH($D4331,类别表,0)),""))</f>
        <v/>
      </c>
      <c r="M4331" s="18" t="n"/>
      <c r="N4331" s="18" t="n"/>
      <c r="O4331" s="26" t="n"/>
      <c r="P4331" s="21">
        <f>IF($C4331="","",IF(ISNA(MATCH($C4331,账户表,0)),"※这个账户不在【基础资料】的账户档案里",IF($B4331="","※没填日期，这一笔不会进任何月份的报表",IF(AND($F4331&lt;&gt;"",$G4331&lt;&gt;""),"※收入和支出不能同时填",IF(AND(N($F4331)=0,N($G4331)=0),"※收入和支出都没填",IF(OR(N($F4331)&lt;0,N($G4331)&lt;0),"※金额不能填负数，方向反了就换一列填",IF($D4331="","※没填收支类别，分类报表会漏掉这一笔",IF(ISNA(MATCH($D4331,类别表,0)),"※收支类别不在【基础资料】的清单里",IF(AND($L4331="内部转账",$M4331=""),"△内部转账要在「对方账户」写上另一头",IF(AND($L4331="内部转账",$M4331=$C4331),"※对方账户跟本账户是同一个",IF(AND($L4331&lt;&gt;"内部转账",$M4331&lt;&gt;""),"△填了对方账户，但类别不是内部转账",IF($H4331&lt;0,"△这一笔之后该账户余额成负数了，核一下",""))))))))))))</f>
        <v/>
      </c>
    </row>
    <row r="4332">
      <c r="A4332" s="17">
        <f>IF($C4332="","",COUNTA($C$5:$C4332))</f>
        <v/>
      </c>
      <c r="B4332" s="20" t="n"/>
      <c r="C4332" s="18" t="n"/>
      <c r="D4332" s="18" t="n"/>
      <c r="E4332" s="26" t="n"/>
      <c r="F4332" s="19" t="n"/>
      <c r="G4332" s="19" t="n"/>
      <c r="H4332" s="27">
        <f>IF($C4332="","",ROUND(SUMIF(账户表,$C4332,账户期初)+SUMIFS($F$5:F4332,$C$5:C4332,$C4332)-SUMIFS($G$5:G4332,$C$5:C4332,$C4332),2))</f>
        <v/>
      </c>
      <c r="I4332" s="18" t="n"/>
      <c r="J4332" s="18" t="n"/>
      <c r="K4332" s="28">
        <f>IF($B4332="","",--TEXT($B4332,"yyyymm"))</f>
        <v/>
      </c>
      <c r="L4332" s="29">
        <f>IF($D4332="","",IFERROR(INDEX(类别属性,MATCH($D4332,类别表,0)),""))</f>
        <v/>
      </c>
      <c r="M4332" s="18" t="n"/>
      <c r="N4332" s="18" t="n"/>
      <c r="O4332" s="26" t="n"/>
      <c r="P4332" s="21">
        <f>IF($C4332="","",IF(ISNA(MATCH($C4332,账户表,0)),"※这个账户不在【基础资料】的账户档案里",IF($B4332="","※没填日期，这一笔不会进任何月份的报表",IF(AND($F4332&lt;&gt;"",$G4332&lt;&gt;""),"※收入和支出不能同时填",IF(AND(N($F4332)=0,N($G4332)=0),"※收入和支出都没填",IF(OR(N($F4332)&lt;0,N($G4332)&lt;0),"※金额不能填负数，方向反了就换一列填",IF($D4332="","※没填收支类别，分类报表会漏掉这一笔",IF(ISNA(MATCH($D4332,类别表,0)),"※收支类别不在【基础资料】的清单里",IF(AND($L4332="内部转账",$M4332=""),"△内部转账要在「对方账户」写上另一头",IF(AND($L4332="内部转账",$M4332=$C4332),"※对方账户跟本账户是同一个",IF(AND($L4332&lt;&gt;"内部转账",$M4332&lt;&gt;""),"△填了对方账户，但类别不是内部转账",IF($H4332&lt;0,"△这一笔之后该账户余额成负数了，核一下",""))))))))))))</f>
        <v/>
      </c>
    </row>
    <row r="4333">
      <c r="A4333" s="17">
        <f>IF($C4333="","",COUNTA($C$5:$C4333))</f>
        <v/>
      </c>
      <c r="B4333" s="20" t="n"/>
      <c r="C4333" s="18" t="n"/>
      <c r="D4333" s="18" t="n"/>
      <c r="E4333" s="26" t="n"/>
      <c r="F4333" s="19" t="n"/>
      <c r="G4333" s="19" t="n"/>
      <c r="H4333" s="27">
        <f>IF($C4333="","",ROUND(SUMIF(账户表,$C4333,账户期初)+SUMIFS($F$5:F4333,$C$5:C4333,$C4333)-SUMIFS($G$5:G4333,$C$5:C4333,$C4333),2))</f>
        <v/>
      </c>
      <c r="I4333" s="18" t="n"/>
      <c r="J4333" s="18" t="n"/>
      <c r="K4333" s="28">
        <f>IF($B4333="","",--TEXT($B4333,"yyyymm"))</f>
        <v/>
      </c>
      <c r="L4333" s="29">
        <f>IF($D4333="","",IFERROR(INDEX(类别属性,MATCH($D4333,类别表,0)),""))</f>
        <v/>
      </c>
      <c r="M4333" s="18" t="n"/>
      <c r="N4333" s="18" t="n"/>
      <c r="O4333" s="26" t="n"/>
      <c r="P4333" s="21">
        <f>IF($C4333="","",IF(ISNA(MATCH($C4333,账户表,0)),"※这个账户不在【基础资料】的账户档案里",IF($B4333="","※没填日期，这一笔不会进任何月份的报表",IF(AND($F4333&lt;&gt;"",$G4333&lt;&gt;""),"※收入和支出不能同时填",IF(AND(N($F4333)=0,N($G4333)=0),"※收入和支出都没填",IF(OR(N($F4333)&lt;0,N($G4333)&lt;0),"※金额不能填负数，方向反了就换一列填",IF($D4333="","※没填收支类别，分类报表会漏掉这一笔",IF(ISNA(MATCH($D4333,类别表,0)),"※收支类别不在【基础资料】的清单里",IF(AND($L4333="内部转账",$M4333=""),"△内部转账要在「对方账户」写上另一头",IF(AND($L4333="内部转账",$M4333=$C4333),"※对方账户跟本账户是同一个",IF(AND($L4333&lt;&gt;"内部转账",$M4333&lt;&gt;""),"△填了对方账户，但类别不是内部转账",IF($H4333&lt;0,"△这一笔之后该账户余额成负数了，核一下",""))))))))))))</f>
        <v/>
      </c>
    </row>
    <row r="4334">
      <c r="A4334" s="17">
        <f>IF($C4334="","",COUNTA($C$5:$C4334))</f>
        <v/>
      </c>
      <c r="B4334" s="20" t="n"/>
      <c r="C4334" s="18" t="n"/>
      <c r="D4334" s="18" t="n"/>
      <c r="E4334" s="26" t="n"/>
      <c r="F4334" s="19" t="n"/>
      <c r="G4334" s="19" t="n"/>
      <c r="H4334" s="27">
        <f>IF($C4334="","",ROUND(SUMIF(账户表,$C4334,账户期初)+SUMIFS($F$5:F4334,$C$5:C4334,$C4334)-SUMIFS($G$5:G4334,$C$5:C4334,$C4334),2))</f>
        <v/>
      </c>
      <c r="I4334" s="18" t="n"/>
      <c r="J4334" s="18" t="n"/>
      <c r="K4334" s="28">
        <f>IF($B4334="","",--TEXT($B4334,"yyyymm"))</f>
        <v/>
      </c>
      <c r="L4334" s="29">
        <f>IF($D4334="","",IFERROR(INDEX(类别属性,MATCH($D4334,类别表,0)),""))</f>
        <v/>
      </c>
      <c r="M4334" s="18" t="n"/>
      <c r="N4334" s="18" t="n"/>
      <c r="O4334" s="26" t="n"/>
      <c r="P4334" s="21">
        <f>IF($C4334="","",IF(ISNA(MATCH($C4334,账户表,0)),"※这个账户不在【基础资料】的账户档案里",IF($B4334="","※没填日期，这一笔不会进任何月份的报表",IF(AND($F4334&lt;&gt;"",$G4334&lt;&gt;""),"※收入和支出不能同时填",IF(AND(N($F4334)=0,N($G4334)=0),"※收入和支出都没填",IF(OR(N($F4334)&lt;0,N($G4334)&lt;0),"※金额不能填负数，方向反了就换一列填",IF($D4334="","※没填收支类别，分类报表会漏掉这一笔",IF(ISNA(MATCH($D4334,类别表,0)),"※收支类别不在【基础资料】的清单里",IF(AND($L4334="内部转账",$M4334=""),"△内部转账要在「对方账户」写上另一头",IF(AND($L4334="内部转账",$M4334=$C4334),"※对方账户跟本账户是同一个",IF(AND($L4334&lt;&gt;"内部转账",$M4334&lt;&gt;""),"△填了对方账户，但类别不是内部转账",IF($H4334&lt;0,"△这一笔之后该账户余额成负数了，核一下",""))))))))))))</f>
        <v/>
      </c>
    </row>
    <row r="4335">
      <c r="A4335" s="17">
        <f>IF($C4335="","",COUNTA($C$5:$C4335))</f>
        <v/>
      </c>
      <c r="B4335" s="20" t="n"/>
      <c r="C4335" s="18" t="n"/>
      <c r="D4335" s="18" t="n"/>
      <c r="E4335" s="26" t="n"/>
      <c r="F4335" s="19" t="n"/>
      <c r="G4335" s="19" t="n"/>
      <c r="H4335" s="27">
        <f>IF($C4335="","",ROUND(SUMIF(账户表,$C4335,账户期初)+SUMIFS($F$5:F4335,$C$5:C4335,$C4335)-SUMIFS($G$5:G4335,$C$5:C4335,$C4335),2))</f>
        <v/>
      </c>
      <c r="I4335" s="18" t="n"/>
      <c r="J4335" s="18" t="n"/>
      <c r="K4335" s="28">
        <f>IF($B4335="","",--TEXT($B4335,"yyyymm"))</f>
        <v/>
      </c>
      <c r="L4335" s="29">
        <f>IF($D4335="","",IFERROR(INDEX(类别属性,MATCH($D4335,类别表,0)),""))</f>
        <v/>
      </c>
      <c r="M4335" s="18" t="n"/>
      <c r="N4335" s="18" t="n"/>
      <c r="O4335" s="26" t="n"/>
      <c r="P4335" s="21">
        <f>IF($C4335="","",IF(ISNA(MATCH($C4335,账户表,0)),"※这个账户不在【基础资料】的账户档案里",IF($B4335="","※没填日期，这一笔不会进任何月份的报表",IF(AND($F4335&lt;&gt;"",$G4335&lt;&gt;""),"※收入和支出不能同时填",IF(AND(N($F4335)=0,N($G4335)=0),"※收入和支出都没填",IF(OR(N($F4335)&lt;0,N($G4335)&lt;0),"※金额不能填负数，方向反了就换一列填",IF($D4335="","※没填收支类别，分类报表会漏掉这一笔",IF(ISNA(MATCH($D4335,类别表,0)),"※收支类别不在【基础资料】的清单里",IF(AND($L4335="内部转账",$M4335=""),"△内部转账要在「对方账户」写上另一头",IF(AND($L4335="内部转账",$M4335=$C4335),"※对方账户跟本账户是同一个",IF(AND($L4335&lt;&gt;"内部转账",$M4335&lt;&gt;""),"△填了对方账户，但类别不是内部转账",IF($H4335&lt;0,"△这一笔之后该账户余额成负数了，核一下",""))))))))))))</f>
        <v/>
      </c>
    </row>
    <row r="4336">
      <c r="A4336" s="17">
        <f>IF($C4336="","",COUNTA($C$5:$C4336))</f>
        <v/>
      </c>
      <c r="B4336" s="20" t="n"/>
      <c r="C4336" s="18" t="n"/>
      <c r="D4336" s="18" t="n"/>
      <c r="E4336" s="26" t="n"/>
      <c r="F4336" s="19" t="n"/>
      <c r="G4336" s="19" t="n"/>
      <c r="H4336" s="27">
        <f>IF($C4336="","",ROUND(SUMIF(账户表,$C4336,账户期初)+SUMIFS($F$5:F4336,$C$5:C4336,$C4336)-SUMIFS($G$5:G4336,$C$5:C4336,$C4336),2))</f>
        <v/>
      </c>
      <c r="I4336" s="18" t="n"/>
      <c r="J4336" s="18" t="n"/>
      <c r="K4336" s="28">
        <f>IF($B4336="","",--TEXT($B4336,"yyyymm"))</f>
        <v/>
      </c>
      <c r="L4336" s="29">
        <f>IF($D4336="","",IFERROR(INDEX(类别属性,MATCH($D4336,类别表,0)),""))</f>
        <v/>
      </c>
      <c r="M4336" s="18" t="n"/>
      <c r="N4336" s="18" t="n"/>
      <c r="O4336" s="26" t="n"/>
      <c r="P4336" s="21">
        <f>IF($C4336="","",IF(ISNA(MATCH($C4336,账户表,0)),"※这个账户不在【基础资料】的账户档案里",IF($B4336="","※没填日期，这一笔不会进任何月份的报表",IF(AND($F4336&lt;&gt;"",$G4336&lt;&gt;""),"※收入和支出不能同时填",IF(AND(N($F4336)=0,N($G4336)=0),"※收入和支出都没填",IF(OR(N($F4336)&lt;0,N($G4336)&lt;0),"※金额不能填负数，方向反了就换一列填",IF($D4336="","※没填收支类别，分类报表会漏掉这一笔",IF(ISNA(MATCH($D4336,类别表,0)),"※收支类别不在【基础资料】的清单里",IF(AND($L4336="内部转账",$M4336=""),"△内部转账要在「对方账户」写上另一头",IF(AND($L4336="内部转账",$M4336=$C4336),"※对方账户跟本账户是同一个",IF(AND($L4336&lt;&gt;"内部转账",$M4336&lt;&gt;""),"△填了对方账户，但类别不是内部转账",IF($H4336&lt;0,"△这一笔之后该账户余额成负数了，核一下",""))))))))))))</f>
        <v/>
      </c>
    </row>
    <row r="4337">
      <c r="A4337" s="17">
        <f>IF($C4337="","",COUNTA($C$5:$C4337))</f>
        <v/>
      </c>
      <c r="B4337" s="20" t="n"/>
      <c r="C4337" s="18" t="n"/>
      <c r="D4337" s="18" t="n"/>
      <c r="E4337" s="26" t="n"/>
      <c r="F4337" s="19" t="n"/>
      <c r="G4337" s="19" t="n"/>
      <c r="H4337" s="27">
        <f>IF($C4337="","",ROUND(SUMIF(账户表,$C4337,账户期初)+SUMIFS($F$5:F4337,$C$5:C4337,$C4337)-SUMIFS($G$5:G4337,$C$5:C4337,$C4337),2))</f>
        <v/>
      </c>
      <c r="I4337" s="18" t="n"/>
      <c r="J4337" s="18" t="n"/>
      <c r="K4337" s="28">
        <f>IF($B4337="","",--TEXT($B4337,"yyyymm"))</f>
        <v/>
      </c>
      <c r="L4337" s="29">
        <f>IF($D4337="","",IFERROR(INDEX(类别属性,MATCH($D4337,类别表,0)),""))</f>
        <v/>
      </c>
      <c r="M4337" s="18" t="n"/>
      <c r="N4337" s="18" t="n"/>
      <c r="O4337" s="26" t="n"/>
      <c r="P4337" s="21">
        <f>IF($C4337="","",IF(ISNA(MATCH($C4337,账户表,0)),"※这个账户不在【基础资料】的账户档案里",IF($B4337="","※没填日期，这一笔不会进任何月份的报表",IF(AND($F4337&lt;&gt;"",$G4337&lt;&gt;""),"※收入和支出不能同时填",IF(AND(N($F4337)=0,N($G4337)=0),"※收入和支出都没填",IF(OR(N($F4337)&lt;0,N($G4337)&lt;0),"※金额不能填负数，方向反了就换一列填",IF($D4337="","※没填收支类别，分类报表会漏掉这一笔",IF(ISNA(MATCH($D4337,类别表,0)),"※收支类别不在【基础资料】的清单里",IF(AND($L4337="内部转账",$M4337=""),"△内部转账要在「对方账户」写上另一头",IF(AND($L4337="内部转账",$M4337=$C4337),"※对方账户跟本账户是同一个",IF(AND($L4337&lt;&gt;"内部转账",$M4337&lt;&gt;""),"△填了对方账户，但类别不是内部转账",IF($H4337&lt;0,"△这一笔之后该账户余额成负数了，核一下",""))))))))))))</f>
        <v/>
      </c>
    </row>
    <row r="4338">
      <c r="A4338" s="17">
        <f>IF($C4338="","",COUNTA($C$5:$C4338))</f>
        <v/>
      </c>
      <c r="B4338" s="20" t="n"/>
      <c r="C4338" s="18" t="n"/>
      <c r="D4338" s="18" t="n"/>
      <c r="E4338" s="26" t="n"/>
      <c r="F4338" s="19" t="n"/>
      <c r="G4338" s="19" t="n"/>
      <c r="H4338" s="27">
        <f>IF($C4338="","",ROUND(SUMIF(账户表,$C4338,账户期初)+SUMIFS($F$5:F4338,$C$5:C4338,$C4338)-SUMIFS($G$5:G4338,$C$5:C4338,$C4338),2))</f>
        <v/>
      </c>
      <c r="I4338" s="18" t="n"/>
      <c r="J4338" s="18" t="n"/>
      <c r="K4338" s="28">
        <f>IF($B4338="","",--TEXT($B4338,"yyyymm"))</f>
        <v/>
      </c>
      <c r="L4338" s="29">
        <f>IF($D4338="","",IFERROR(INDEX(类别属性,MATCH($D4338,类别表,0)),""))</f>
        <v/>
      </c>
      <c r="M4338" s="18" t="n"/>
      <c r="N4338" s="18" t="n"/>
      <c r="O4338" s="26" t="n"/>
      <c r="P4338" s="21">
        <f>IF($C4338="","",IF(ISNA(MATCH($C4338,账户表,0)),"※这个账户不在【基础资料】的账户档案里",IF($B4338="","※没填日期，这一笔不会进任何月份的报表",IF(AND($F4338&lt;&gt;"",$G4338&lt;&gt;""),"※收入和支出不能同时填",IF(AND(N($F4338)=0,N($G4338)=0),"※收入和支出都没填",IF(OR(N($F4338)&lt;0,N($G4338)&lt;0),"※金额不能填负数，方向反了就换一列填",IF($D4338="","※没填收支类别，分类报表会漏掉这一笔",IF(ISNA(MATCH($D4338,类别表,0)),"※收支类别不在【基础资料】的清单里",IF(AND($L4338="内部转账",$M4338=""),"△内部转账要在「对方账户」写上另一头",IF(AND($L4338="内部转账",$M4338=$C4338),"※对方账户跟本账户是同一个",IF(AND($L4338&lt;&gt;"内部转账",$M4338&lt;&gt;""),"△填了对方账户，但类别不是内部转账",IF($H4338&lt;0,"△这一笔之后该账户余额成负数了，核一下",""))))))))))))</f>
        <v/>
      </c>
    </row>
    <row r="4339">
      <c r="A4339" s="17">
        <f>IF($C4339="","",COUNTA($C$5:$C4339))</f>
        <v/>
      </c>
      <c r="B4339" s="20" t="n"/>
      <c r="C4339" s="18" t="n"/>
      <c r="D4339" s="18" t="n"/>
      <c r="E4339" s="26" t="n"/>
      <c r="F4339" s="19" t="n"/>
      <c r="G4339" s="19" t="n"/>
      <c r="H4339" s="27">
        <f>IF($C4339="","",ROUND(SUMIF(账户表,$C4339,账户期初)+SUMIFS($F$5:F4339,$C$5:C4339,$C4339)-SUMIFS($G$5:G4339,$C$5:C4339,$C4339),2))</f>
        <v/>
      </c>
      <c r="I4339" s="18" t="n"/>
      <c r="J4339" s="18" t="n"/>
      <c r="K4339" s="28">
        <f>IF($B4339="","",--TEXT($B4339,"yyyymm"))</f>
        <v/>
      </c>
      <c r="L4339" s="29">
        <f>IF($D4339="","",IFERROR(INDEX(类别属性,MATCH($D4339,类别表,0)),""))</f>
        <v/>
      </c>
      <c r="M4339" s="18" t="n"/>
      <c r="N4339" s="18" t="n"/>
      <c r="O4339" s="26" t="n"/>
      <c r="P4339" s="21">
        <f>IF($C4339="","",IF(ISNA(MATCH($C4339,账户表,0)),"※这个账户不在【基础资料】的账户档案里",IF($B4339="","※没填日期，这一笔不会进任何月份的报表",IF(AND($F4339&lt;&gt;"",$G4339&lt;&gt;""),"※收入和支出不能同时填",IF(AND(N($F4339)=0,N($G4339)=0),"※收入和支出都没填",IF(OR(N($F4339)&lt;0,N($G4339)&lt;0),"※金额不能填负数，方向反了就换一列填",IF($D4339="","※没填收支类别，分类报表会漏掉这一笔",IF(ISNA(MATCH($D4339,类别表,0)),"※收支类别不在【基础资料】的清单里",IF(AND($L4339="内部转账",$M4339=""),"△内部转账要在「对方账户」写上另一头",IF(AND($L4339="内部转账",$M4339=$C4339),"※对方账户跟本账户是同一个",IF(AND($L4339&lt;&gt;"内部转账",$M4339&lt;&gt;""),"△填了对方账户，但类别不是内部转账",IF($H4339&lt;0,"△这一笔之后该账户余额成负数了，核一下",""))))))))))))</f>
        <v/>
      </c>
    </row>
    <row r="4340">
      <c r="A4340" s="17">
        <f>IF($C4340="","",COUNTA($C$5:$C4340))</f>
        <v/>
      </c>
      <c r="B4340" s="20" t="n"/>
      <c r="C4340" s="18" t="n"/>
      <c r="D4340" s="18" t="n"/>
      <c r="E4340" s="26" t="n"/>
      <c r="F4340" s="19" t="n"/>
      <c r="G4340" s="19" t="n"/>
      <c r="H4340" s="27">
        <f>IF($C4340="","",ROUND(SUMIF(账户表,$C4340,账户期初)+SUMIFS($F$5:F4340,$C$5:C4340,$C4340)-SUMIFS($G$5:G4340,$C$5:C4340,$C4340),2))</f>
        <v/>
      </c>
      <c r="I4340" s="18" t="n"/>
      <c r="J4340" s="18" t="n"/>
      <c r="K4340" s="28">
        <f>IF($B4340="","",--TEXT($B4340,"yyyymm"))</f>
        <v/>
      </c>
      <c r="L4340" s="29">
        <f>IF($D4340="","",IFERROR(INDEX(类别属性,MATCH($D4340,类别表,0)),""))</f>
        <v/>
      </c>
      <c r="M4340" s="18" t="n"/>
      <c r="N4340" s="18" t="n"/>
      <c r="O4340" s="26" t="n"/>
      <c r="P4340" s="21">
        <f>IF($C4340="","",IF(ISNA(MATCH($C4340,账户表,0)),"※这个账户不在【基础资料】的账户档案里",IF($B4340="","※没填日期，这一笔不会进任何月份的报表",IF(AND($F4340&lt;&gt;"",$G4340&lt;&gt;""),"※收入和支出不能同时填",IF(AND(N($F4340)=0,N($G4340)=0),"※收入和支出都没填",IF(OR(N($F4340)&lt;0,N($G4340)&lt;0),"※金额不能填负数，方向反了就换一列填",IF($D4340="","※没填收支类别，分类报表会漏掉这一笔",IF(ISNA(MATCH($D4340,类别表,0)),"※收支类别不在【基础资料】的清单里",IF(AND($L4340="内部转账",$M4340=""),"△内部转账要在「对方账户」写上另一头",IF(AND($L4340="内部转账",$M4340=$C4340),"※对方账户跟本账户是同一个",IF(AND($L4340&lt;&gt;"内部转账",$M4340&lt;&gt;""),"△填了对方账户，但类别不是内部转账",IF($H4340&lt;0,"△这一笔之后该账户余额成负数了，核一下",""))))))))))))</f>
        <v/>
      </c>
    </row>
    <row r="4341">
      <c r="A4341" s="17">
        <f>IF($C4341="","",COUNTA($C$5:$C4341))</f>
        <v/>
      </c>
      <c r="B4341" s="20" t="n"/>
      <c r="C4341" s="18" t="n"/>
      <c r="D4341" s="18" t="n"/>
      <c r="E4341" s="26" t="n"/>
      <c r="F4341" s="19" t="n"/>
      <c r="G4341" s="19" t="n"/>
      <c r="H4341" s="27">
        <f>IF($C4341="","",ROUND(SUMIF(账户表,$C4341,账户期初)+SUMIFS($F$5:F4341,$C$5:C4341,$C4341)-SUMIFS($G$5:G4341,$C$5:C4341,$C4341),2))</f>
        <v/>
      </c>
      <c r="I4341" s="18" t="n"/>
      <c r="J4341" s="18" t="n"/>
      <c r="K4341" s="28">
        <f>IF($B4341="","",--TEXT($B4341,"yyyymm"))</f>
        <v/>
      </c>
      <c r="L4341" s="29">
        <f>IF($D4341="","",IFERROR(INDEX(类别属性,MATCH($D4341,类别表,0)),""))</f>
        <v/>
      </c>
      <c r="M4341" s="18" t="n"/>
      <c r="N4341" s="18" t="n"/>
      <c r="O4341" s="26" t="n"/>
      <c r="P4341" s="21">
        <f>IF($C4341="","",IF(ISNA(MATCH($C4341,账户表,0)),"※这个账户不在【基础资料】的账户档案里",IF($B4341="","※没填日期，这一笔不会进任何月份的报表",IF(AND($F4341&lt;&gt;"",$G4341&lt;&gt;""),"※收入和支出不能同时填",IF(AND(N($F4341)=0,N($G4341)=0),"※收入和支出都没填",IF(OR(N($F4341)&lt;0,N($G4341)&lt;0),"※金额不能填负数，方向反了就换一列填",IF($D4341="","※没填收支类别，分类报表会漏掉这一笔",IF(ISNA(MATCH($D4341,类别表,0)),"※收支类别不在【基础资料】的清单里",IF(AND($L4341="内部转账",$M4341=""),"△内部转账要在「对方账户」写上另一头",IF(AND($L4341="内部转账",$M4341=$C4341),"※对方账户跟本账户是同一个",IF(AND($L4341&lt;&gt;"内部转账",$M4341&lt;&gt;""),"△填了对方账户，但类别不是内部转账",IF($H4341&lt;0,"△这一笔之后该账户余额成负数了，核一下",""))))))))))))</f>
        <v/>
      </c>
    </row>
    <row r="4342">
      <c r="A4342" s="17">
        <f>IF($C4342="","",COUNTA($C$5:$C4342))</f>
        <v/>
      </c>
      <c r="B4342" s="20" t="n"/>
      <c r="C4342" s="18" t="n"/>
      <c r="D4342" s="18" t="n"/>
      <c r="E4342" s="26" t="n"/>
      <c r="F4342" s="19" t="n"/>
      <c r="G4342" s="19" t="n"/>
      <c r="H4342" s="27">
        <f>IF($C4342="","",ROUND(SUMIF(账户表,$C4342,账户期初)+SUMIFS($F$5:F4342,$C$5:C4342,$C4342)-SUMIFS($G$5:G4342,$C$5:C4342,$C4342),2))</f>
        <v/>
      </c>
      <c r="I4342" s="18" t="n"/>
      <c r="J4342" s="18" t="n"/>
      <c r="K4342" s="28">
        <f>IF($B4342="","",--TEXT($B4342,"yyyymm"))</f>
        <v/>
      </c>
      <c r="L4342" s="29">
        <f>IF($D4342="","",IFERROR(INDEX(类别属性,MATCH($D4342,类别表,0)),""))</f>
        <v/>
      </c>
      <c r="M4342" s="18" t="n"/>
      <c r="N4342" s="18" t="n"/>
      <c r="O4342" s="26" t="n"/>
      <c r="P4342" s="21">
        <f>IF($C4342="","",IF(ISNA(MATCH($C4342,账户表,0)),"※这个账户不在【基础资料】的账户档案里",IF($B4342="","※没填日期，这一笔不会进任何月份的报表",IF(AND($F4342&lt;&gt;"",$G4342&lt;&gt;""),"※收入和支出不能同时填",IF(AND(N($F4342)=0,N($G4342)=0),"※收入和支出都没填",IF(OR(N($F4342)&lt;0,N($G4342)&lt;0),"※金额不能填负数，方向反了就换一列填",IF($D4342="","※没填收支类别，分类报表会漏掉这一笔",IF(ISNA(MATCH($D4342,类别表,0)),"※收支类别不在【基础资料】的清单里",IF(AND($L4342="内部转账",$M4342=""),"△内部转账要在「对方账户」写上另一头",IF(AND($L4342="内部转账",$M4342=$C4342),"※对方账户跟本账户是同一个",IF(AND($L4342&lt;&gt;"内部转账",$M4342&lt;&gt;""),"△填了对方账户，但类别不是内部转账",IF($H4342&lt;0,"△这一笔之后该账户余额成负数了，核一下",""))))))))))))</f>
        <v/>
      </c>
    </row>
    <row r="4343">
      <c r="A4343" s="17">
        <f>IF($C4343="","",COUNTA($C$5:$C4343))</f>
        <v/>
      </c>
      <c r="B4343" s="20" t="n"/>
      <c r="C4343" s="18" t="n"/>
      <c r="D4343" s="18" t="n"/>
      <c r="E4343" s="26" t="n"/>
      <c r="F4343" s="19" t="n"/>
      <c r="G4343" s="19" t="n"/>
      <c r="H4343" s="27">
        <f>IF($C4343="","",ROUND(SUMIF(账户表,$C4343,账户期初)+SUMIFS($F$5:F4343,$C$5:C4343,$C4343)-SUMIFS($G$5:G4343,$C$5:C4343,$C4343),2))</f>
        <v/>
      </c>
      <c r="I4343" s="18" t="n"/>
      <c r="J4343" s="18" t="n"/>
      <c r="K4343" s="28">
        <f>IF($B4343="","",--TEXT($B4343,"yyyymm"))</f>
        <v/>
      </c>
      <c r="L4343" s="29">
        <f>IF($D4343="","",IFERROR(INDEX(类别属性,MATCH($D4343,类别表,0)),""))</f>
        <v/>
      </c>
      <c r="M4343" s="18" t="n"/>
      <c r="N4343" s="18" t="n"/>
      <c r="O4343" s="26" t="n"/>
      <c r="P4343" s="21">
        <f>IF($C4343="","",IF(ISNA(MATCH($C4343,账户表,0)),"※这个账户不在【基础资料】的账户档案里",IF($B4343="","※没填日期，这一笔不会进任何月份的报表",IF(AND($F4343&lt;&gt;"",$G4343&lt;&gt;""),"※收入和支出不能同时填",IF(AND(N($F4343)=0,N($G4343)=0),"※收入和支出都没填",IF(OR(N($F4343)&lt;0,N($G4343)&lt;0),"※金额不能填负数，方向反了就换一列填",IF($D4343="","※没填收支类别，分类报表会漏掉这一笔",IF(ISNA(MATCH($D4343,类别表,0)),"※收支类别不在【基础资料】的清单里",IF(AND($L4343="内部转账",$M4343=""),"△内部转账要在「对方账户」写上另一头",IF(AND($L4343="内部转账",$M4343=$C4343),"※对方账户跟本账户是同一个",IF(AND($L4343&lt;&gt;"内部转账",$M4343&lt;&gt;""),"△填了对方账户，但类别不是内部转账",IF($H4343&lt;0,"△这一笔之后该账户余额成负数了，核一下",""))))))))))))</f>
        <v/>
      </c>
    </row>
    <row r="4344">
      <c r="A4344" s="17">
        <f>IF($C4344="","",COUNTA($C$5:$C4344))</f>
        <v/>
      </c>
      <c r="B4344" s="20" t="n"/>
      <c r="C4344" s="18" t="n"/>
      <c r="D4344" s="18" t="n"/>
      <c r="E4344" s="26" t="n"/>
      <c r="F4344" s="19" t="n"/>
      <c r="G4344" s="19" t="n"/>
      <c r="H4344" s="27">
        <f>IF($C4344="","",ROUND(SUMIF(账户表,$C4344,账户期初)+SUMIFS($F$5:F4344,$C$5:C4344,$C4344)-SUMIFS($G$5:G4344,$C$5:C4344,$C4344),2))</f>
        <v/>
      </c>
      <c r="I4344" s="18" t="n"/>
      <c r="J4344" s="18" t="n"/>
      <c r="K4344" s="28">
        <f>IF($B4344="","",--TEXT($B4344,"yyyymm"))</f>
        <v/>
      </c>
      <c r="L4344" s="29">
        <f>IF($D4344="","",IFERROR(INDEX(类别属性,MATCH($D4344,类别表,0)),""))</f>
        <v/>
      </c>
      <c r="M4344" s="18" t="n"/>
      <c r="N4344" s="18" t="n"/>
      <c r="O4344" s="26" t="n"/>
      <c r="P4344" s="21">
        <f>IF($C4344="","",IF(ISNA(MATCH($C4344,账户表,0)),"※这个账户不在【基础资料】的账户档案里",IF($B4344="","※没填日期，这一笔不会进任何月份的报表",IF(AND($F4344&lt;&gt;"",$G4344&lt;&gt;""),"※收入和支出不能同时填",IF(AND(N($F4344)=0,N($G4344)=0),"※收入和支出都没填",IF(OR(N($F4344)&lt;0,N($G4344)&lt;0),"※金额不能填负数，方向反了就换一列填",IF($D4344="","※没填收支类别，分类报表会漏掉这一笔",IF(ISNA(MATCH($D4344,类别表,0)),"※收支类别不在【基础资料】的清单里",IF(AND($L4344="内部转账",$M4344=""),"△内部转账要在「对方账户」写上另一头",IF(AND($L4344="内部转账",$M4344=$C4344),"※对方账户跟本账户是同一个",IF(AND($L4344&lt;&gt;"内部转账",$M4344&lt;&gt;""),"△填了对方账户，但类别不是内部转账",IF($H4344&lt;0,"△这一笔之后该账户余额成负数了，核一下",""))))))))))))</f>
        <v/>
      </c>
    </row>
    <row r="4345">
      <c r="A4345" s="17">
        <f>IF($C4345="","",COUNTA($C$5:$C4345))</f>
        <v/>
      </c>
      <c r="B4345" s="20" t="n"/>
      <c r="C4345" s="18" t="n"/>
      <c r="D4345" s="18" t="n"/>
      <c r="E4345" s="26" t="n"/>
      <c r="F4345" s="19" t="n"/>
      <c r="G4345" s="19" t="n"/>
      <c r="H4345" s="27">
        <f>IF($C4345="","",ROUND(SUMIF(账户表,$C4345,账户期初)+SUMIFS($F$5:F4345,$C$5:C4345,$C4345)-SUMIFS($G$5:G4345,$C$5:C4345,$C4345),2))</f>
        <v/>
      </c>
      <c r="I4345" s="18" t="n"/>
      <c r="J4345" s="18" t="n"/>
      <c r="K4345" s="28">
        <f>IF($B4345="","",--TEXT($B4345,"yyyymm"))</f>
        <v/>
      </c>
      <c r="L4345" s="29">
        <f>IF($D4345="","",IFERROR(INDEX(类别属性,MATCH($D4345,类别表,0)),""))</f>
        <v/>
      </c>
      <c r="M4345" s="18" t="n"/>
      <c r="N4345" s="18" t="n"/>
      <c r="O4345" s="26" t="n"/>
      <c r="P4345" s="21">
        <f>IF($C4345="","",IF(ISNA(MATCH($C4345,账户表,0)),"※这个账户不在【基础资料】的账户档案里",IF($B4345="","※没填日期，这一笔不会进任何月份的报表",IF(AND($F4345&lt;&gt;"",$G4345&lt;&gt;""),"※收入和支出不能同时填",IF(AND(N($F4345)=0,N($G4345)=0),"※收入和支出都没填",IF(OR(N($F4345)&lt;0,N($G4345)&lt;0),"※金额不能填负数，方向反了就换一列填",IF($D4345="","※没填收支类别，分类报表会漏掉这一笔",IF(ISNA(MATCH($D4345,类别表,0)),"※收支类别不在【基础资料】的清单里",IF(AND($L4345="内部转账",$M4345=""),"△内部转账要在「对方账户」写上另一头",IF(AND($L4345="内部转账",$M4345=$C4345),"※对方账户跟本账户是同一个",IF(AND($L4345&lt;&gt;"内部转账",$M4345&lt;&gt;""),"△填了对方账户，但类别不是内部转账",IF($H4345&lt;0,"△这一笔之后该账户余额成负数了，核一下",""))))))))))))</f>
        <v/>
      </c>
    </row>
    <row r="4346">
      <c r="A4346" s="17">
        <f>IF($C4346="","",COUNTA($C$5:$C4346))</f>
        <v/>
      </c>
      <c r="B4346" s="20" t="n"/>
      <c r="C4346" s="18" t="n"/>
      <c r="D4346" s="18" t="n"/>
      <c r="E4346" s="26" t="n"/>
      <c r="F4346" s="19" t="n"/>
      <c r="G4346" s="19" t="n"/>
      <c r="H4346" s="27">
        <f>IF($C4346="","",ROUND(SUMIF(账户表,$C4346,账户期初)+SUMIFS($F$5:F4346,$C$5:C4346,$C4346)-SUMIFS($G$5:G4346,$C$5:C4346,$C4346),2))</f>
        <v/>
      </c>
      <c r="I4346" s="18" t="n"/>
      <c r="J4346" s="18" t="n"/>
      <c r="K4346" s="28">
        <f>IF($B4346="","",--TEXT($B4346,"yyyymm"))</f>
        <v/>
      </c>
      <c r="L4346" s="29">
        <f>IF($D4346="","",IFERROR(INDEX(类别属性,MATCH($D4346,类别表,0)),""))</f>
        <v/>
      </c>
      <c r="M4346" s="18" t="n"/>
      <c r="N4346" s="18" t="n"/>
      <c r="O4346" s="26" t="n"/>
      <c r="P4346" s="21">
        <f>IF($C4346="","",IF(ISNA(MATCH($C4346,账户表,0)),"※这个账户不在【基础资料】的账户档案里",IF($B4346="","※没填日期，这一笔不会进任何月份的报表",IF(AND($F4346&lt;&gt;"",$G4346&lt;&gt;""),"※收入和支出不能同时填",IF(AND(N($F4346)=0,N($G4346)=0),"※收入和支出都没填",IF(OR(N($F4346)&lt;0,N($G4346)&lt;0),"※金额不能填负数，方向反了就换一列填",IF($D4346="","※没填收支类别，分类报表会漏掉这一笔",IF(ISNA(MATCH($D4346,类别表,0)),"※收支类别不在【基础资料】的清单里",IF(AND($L4346="内部转账",$M4346=""),"△内部转账要在「对方账户」写上另一头",IF(AND($L4346="内部转账",$M4346=$C4346),"※对方账户跟本账户是同一个",IF(AND($L4346&lt;&gt;"内部转账",$M4346&lt;&gt;""),"△填了对方账户，但类别不是内部转账",IF($H4346&lt;0,"△这一笔之后该账户余额成负数了，核一下",""))))))))))))</f>
        <v/>
      </c>
    </row>
    <row r="4347">
      <c r="A4347" s="17">
        <f>IF($C4347="","",COUNTA($C$5:$C4347))</f>
        <v/>
      </c>
      <c r="B4347" s="20" t="n"/>
      <c r="C4347" s="18" t="n"/>
      <c r="D4347" s="18" t="n"/>
      <c r="E4347" s="26" t="n"/>
      <c r="F4347" s="19" t="n"/>
      <c r="G4347" s="19" t="n"/>
      <c r="H4347" s="27">
        <f>IF($C4347="","",ROUND(SUMIF(账户表,$C4347,账户期初)+SUMIFS($F$5:F4347,$C$5:C4347,$C4347)-SUMIFS($G$5:G4347,$C$5:C4347,$C4347),2))</f>
        <v/>
      </c>
      <c r="I4347" s="18" t="n"/>
      <c r="J4347" s="18" t="n"/>
      <c r="K4347" s="28">
        <f>IF($B4347="","",--TEXT($B4347,"yyyymm"))</f>
        <v/>
      </c>
      <c r="L4347" s="29">
        <f>IF($D4347="","",IFERROR(INDEX(类别属性,MATCH($D4347,类别表,0)),""))</f>
        <v/>
      </c>
      <c r="M4347" s="18" t="n"/>
      <c r="N4347" s="18" t="n"/>
      <c r="O4347" s="26" t="n"/>
      <c r="P4347" s="21">
        <f>IF($C4347="","",IF(ISNA(MATCH($C4347,账户表,0)),"※这个账户不在【基础资料】的账户档案里",IF($B4347="","※没填日期，这一笔不会进任何月份的报表",IF(AND($F4347&lt;&gt;"",$G4347&lt;&gt;""),"※收入和支出不能同时填",IF(AND(N($F4347)=0,N($G4347)=0),"※收入和支出都没填",IF(OR(N($F4347)&lt;0,N($G4347)&lt;0),"※金额不能填负数，方向反了就换一列填",IF($D4347="","※没填收支类别，分类报表会漏掉这一笔",IF(ISNA(MATCH($D4347,类别表,0)),"※收支类别不在【基础资料】的清单里",IF(AND($L4347="内部转账",$M4347=""),"△内部转账要在「对方账户」写上另一头",IF(AND($L4347="内部转账",$M4347=$C4347),"※对方账户跟本账户是同一个",IF(AND($L4347&lt;&gt;"内部转账",$M4347&lt;&gt;""),"△填了对方账户，但类别不是内部转账",IF($H4347&lt;0,"△这一笔之后该账户余额成负数了，核一下",""))))))))))))</f>
        <v/>
      </c>
    </row>
    <row r="4348">
      <c r="A4348" s="17">
        <f>IF($C4348="","",COUNTA($C$5:$C4348))</f>
        <v/>
      </c>
      <c r="B4348" s="20" t="n"/>
      <c r="C4348" s="18" t="n"/>
      <c r="D4348" s="18" t="n"/>
      <c r="E4348" s="26" t="n"/>
      <c r="F4348" s="19" t="n"/>
      <c r="G4348" s="19" t="n"/>
      <c r="H4348" s="27">
        <f>IF($C4348="","",ROUND(SUMIF(账户表,$C4348,账户期初)+SUMIFS($F$5:F4348,$C$5:C4348,$C4348)-SUMIFS($G$5:G4348,$C$5:C4348,$C4348),2))</f>
        <v/>
      </c>
      <c r="I4348" s="18" t="n"/>
      <c r="J4348" s="18" t="n"/>
      <c r="K4348" s="28">
        <f>IF($B4348="","",--TEXT($B4348,"yyyymm"))</f>
        <v/>
      </c>
      <c r="L4348" s="29">
        <f>IF($D4348="","",IFERROR(INDEX(类别属性,MATCH($D4348,类别表,0)),""))</f>
        <v/>
      </c>
      <c r="M4348" s="18" t="n"/>
      <c r="N4348" s="18" t="n"/>
      <c r="O4348" s="26" t="n"/>
      <c r="P4348" s="21">
        <f>IF($C4348="","",IF(ISNA(MATCH($C4348,账户表,0)),"※这个账户不在【基础资料】的账户档案里",IF($B4348="","※没填日期，这一笔不会进任何月份的报表",IF(AND($F4348&lt;&gt;"",$G4348&lt;&gt;""),"※收入和支出不能同时填",IF(AND(N($F4348)=0,N($G4348)=0),"※收入和支出都没填",IF(OR(N($F4348)&lt;0,N($G4348)&lt;0),"※金额不能填负数，方向反了就换一列填",IF($D4348="","※没填收支类别，分类报表会漏掉这一笔",IF(ISNA(MATCH($D4348,类别表,0)),"※收支类别不在【基础资料】的清单里",IF(AND($L4348="内部转账",$M4348=""),"△内部转账要在「对方账户」写上另一头",IF(AND($L4348="内部转账",$M4348=$C4348),"※对方账户跟本账户是同一个",IF(AND($L4348&lt;&gt;"内部转账",$M4348&lt;&gt;""),"△填了对方账户，但类别不是内部转账",IF($H4348&lt;0,"△这一笔之后该账户余额成负数了，核一下",""))))))))))))</f>
        <v/>
      </c>
    </row>
    <row r="4349">
      <c r="A4349" s="17">
        <f>IF($C4349="","",COUNTA($C$5:$C4349))</f>
        <v/>
      </c>
      <c r="B4349" s="20" t="n"/>
      <c r="C4349" s="18" t="n"/>
      <c r="D4349" s="18" t="n"/>
      <c r="E4349" s="26" t="n"/>
      <c r="F4349" s="19" t="n"/>
      <c r="G4349" s="19" t="n"/>
      <c r="H4349" s="27">
        <f>IF($C4349="","",ROUND(SUMIF(账户表,$C4349,账户期初)+SUMIFS($F$5:F4349,$C$5:C4349,$C4349)-SUMIFS($G$5:G4349,$C$5:C4349,$C4349),2))</f>
        <v/>
      </c>
      <c r="I4349" s="18" t="n"/>
      <c r="J4349" s="18" t="n"/>
      <c r="K4349" s="28">
        <f>IF($B4349="","",--TEXT($B4349,"yyyymm"))</f>
        <v/>
      </c>
      <c r="L4349" s="29">
        <f>IF($D4349="","",IFERROR(INDEX(类别属性,MATCH($D4349,类别表,0)),""))</f>
        <v/>
      </c>
      <c r="M4349" s="18" t="n"/>
      <c r="N4349" s="18" t="n"/>
      <c r="O4349" s="26" t="n"/>
      <c r="P4349" s="21">
        <f>IF($C4349="","",IF(ISNA(MATCH($C4349,账户表,0)),"※这个账户不在【基础资料】的账户档案里",IF($B4349="","※没填日期，这一笔不会进任何月份的报表",IF(AND($F4349&lt;&gt;"",$G4349&lt;&gt;""),"※收入和支出不能同时填",IF(AND(N($F4349)=0,N($G4349)=0),"※收入和支出都没填",IF(OR(N($F4349)&lt;0,N($G4349)&lt;0),"※金额不能填负数，方向反了就换一列填",IF($D4349="","※没填收支类别，分类报表会漏掉这一笔",IF(ISNA(MATCH($D4349,类别表,0)),"※收支类别不在【基础资料】的清单里",IF(AND($L4349="内部转账",$M4349=""),"△内部转账要在「对方账户」写上另一头",IF(AND($L4349="内部转账",$M4349=$C4349),"※对方账户跟本账户是同一个",IF(AND($L4349&lt;&gt;"内部转账",$M4349&lt;&gt;""),"△填了对方账户，但类别不是内部转账",IF($H4349&lt;0,"△这一笔之后该账户余额成负数了，核一下",""))))))))))))</f>
        <v/>
      </c>
    </row>
    <row r="4350">
      <c r="A4350" s="17">
        <f>IF($C4350="","",COUNTA($C$5:$C4350))</f>
        <v/>
      </c>
      <c r="B4350" s="20" t="n"/>
      <c r="C4350" s="18" t="n"/>
      <c r="D4350" s="18" t="n"/>
      <c r="E4350" s="26" t="n"/>
      <c r="F4350" s="19" t="n"/>
      <c r="G4350" s="19" t="n"/>
      <c r="H4350" s="27">
        <f>IF($C4350="","",ROUND(SUMIF(账户表,$C4350,账户期初)+SUMIFS($F$5:F4350,$C$5:C4350,$C4350)-SUMIFS($G$5:G4350,$C$5:C4350,$C4350),2))</f>
        <v/>
      </c>
      <c r="I4350" s="18" t="n"/>
      <c r="J4350" s="18" t="n"/>
      <c r="K4350" s="28">
        <f>IF($B4350="","",--TEXT($B4350,"yyyymm"))</f>
        <v/>
      </c>
      <c r="L4350" s="29">
        <f>IF($D4350="","",IFERROR(INDEX(类别属性,MATCH($D4350,类别表,0)),""))</f>
        <v/>
      </c>
      <c r="M4350" s="18" t="n"/>
      <c r="N4350" s="18" t="n"/>
      <c r="O4350" s="26" t="n"/>
      <c r="P4350" s="21">
        <f>IF($C4350="","",IF(ISNA(MATCH($C4350,账户表,0)),"※这个账户不在【基础资料】的账户档案里",IF($B4350="","※没填日期，这一笔不会进任何月份的报表",IF(AND($F4350&lt;&gt;"",$G4350&lt;&gt;""),"※收入和支出不能同时填",IF(AND(N($F4350)=0,N($G4350)=0),"※收入和支出都没填",IF(OR(N($F4350)&lt;0,N($G4350)&lt;0),"※金额不能填负数，方向反了就换一列填",IF($D4350="","※没填收支类别，分类报表会漏掉这一笔",IF(ISNA(MATCH($D4350,类别表,0)),"※收支类别不在【基础资料】的清单里",IF(AND($L4350="内部转账",$M4350=""),"△内部转账要在「对方账户」写上另一头",IF(AND($L4350="内部转账",$M4350=$C4350),"※对方账户跟本账户是同一个",IF(AND($L4350&lt;&gt;"内部转账",$M4350&lt;&gt;""),"△填了对方账户，但类别不是内部转账",IF($H4350&lt;0,"△这一笔之后该账户余额成负数了，核一下",""))))))))))))</f>
        <v/>
      </c>
    </row>
    <row r="4351">
      <c r="A4351" s="17">
        <f>IF($C4351="","",COUNTA($C$5:$C4351))</f>
        <v/>
      </c>
      <c r="B4351" s="20" t="n"/>
      <c r="C4351" s="18" t="n"/>
      <c r="D4351" s="18" t="n"/>
      <c r="E4351" s="26" t="n"/>
      <c r="F4351" s="19" t="n"/>
      <c r="G4351" s="19" t="n"/>
      <c r="H4351" s="27">
        <f>IF($C4351="","",ROUND(SUMIF(账户表,$C4351,账户期初)+SUMIFS($F$5:F4351,$C$5:C4351,$C4351)-SUMIFS($G$5:G4351,$C$5:C4351,$C4351),2))</f>
        <v/>
      </c>
      <c r="I4351" s="18" t="n"/>
      <c r="J4351" s="18" t="n"/>
      <c r="K4351" s="28">
        <f>IF($B4351="","",--TEXT($B4351,"yyyymm"))</f>
        <v/>
      </c>
      <c r="L4351" s="29">
        <f>IF($D4351="","",IFERROR(INDEX(类别属性,MATCH($D4351,类别表,0)),""))</f>
        <v/>
      </c>
      <c r="M4351" s="18" t="n"/>
      <c r="N4351" s="18" t="n"/>
      <c r="O4351" s="26" t="n"/>
      <c r="P4351" s="21">
        <f>IF($C4351="","",IF(ISNA(MATCH($C4351,账户表,0)),"※这个账户不在【基础资料】的账户档案里",IF($B4351="","※没填日期，这一笔不会进任何月份的报表",IF(AND($F4351&lt;&gt;"",$G4351&lt;&gt;""),"※收入和支出不能同时填",IF(AND(N($F4351)=0,N($G4351)=0),"※收入和支出都没填",IF(OR(N($F4351)&lt;0,N($G4351)&lt;0),"※金额不能填负数，方向反了就换一列填",IF($D4351="","※没填收支类别，分类报表会漏掉这一笔",IF(ISNA(MATCH($D4351,类别表,0)),"※收支类别不在【基础资料】的清单里",IF(AND($L4351="内部转账",$M4351=""),"△内部转账要在「对方账户」写上另一头",IF(AND($L4351="内部转账",$M4351=$C4351),"※对方账户跟本账户是同一个",IF(AND($L4351&lt;&gt;"内部转账",$M4351&lt;&gt;""),"△填了对方账户，但类别不是内部转账",IF($H4351&lt;0,"△这一笔之后该账户余额成负数了，核一下",""))))))))))))</f>
        <v/>
      </c>
    </row>
    <row r="4352">
      <c r="A4352" s="17">
        <f>IF($C4352="","",COUNTA($C$5:$C4352))</f>
        <v/>
      </c>
      <c r="B4352" s="20" t="n"/>
      <c r="C4352" s="18" t="n"/>
      <c r="D4352" s="18" t="n"/>
      <c r="E4352" s="26" t="n"/>
      <c r="F4352" s="19" t="n"/>
      <c r="G4352" s="19" t="n"/>
      <c r="H4352" s="27">
        <f>IF($C4352="","",ROUND(SUMIF(账户表,$C4352,账户期初)+SUMIFS($F$5:F4352,$C$5:C4352,$C4352)-SUMIFS($G$5:G4352,$C$5:C4352,$C4352),2))</f>
        <v/>
      </c>
      <c r="I4352" s="18" t="n"/>
      <c r="J4352" s="18" t="n"/>
      <c r="K4352" s="28">
        <f>IF($B4352="","",--TEXT($B4352,"yyyymm"))</f>
        <v/>
      </c>
      <c r="L4352" s="29">
        <f>IF($D4352="","",IFERROR(INDEX(类别属性,MATCH($D4352,类别表,0)),""))</f>
        <v/>
      </c>
      <c r="M4352" s="18" t="n"/>
      <c r="N4352" s="18" t="n"/>
      <c r="O4352" s="26" t="n"/>
      <c r="P4352" s="21">
        <f>IF($C4352="","",IF(ISNA(MATCH($C4352,账户表,0)),"※这个账户不在【基础资料】的账户档案里",IF($B4352="","※没填日期，这一笔不会进任何月份的报表",IF(AND($F4352&lt;&gt;"",$G4352&lt;&gt;""),"※收入和支出不能同时填",IF(AND(N($F4352)=0,N($G4352)=0),"※收入和支出都没填",IF(OR(N($F4352)&lt;0,N($G4352)&lt;0),"※金额不能填负数，方向反了就换一列填",IF($D4352="","※没填收支类别，分类报表会漏掉这一笔",IF(ISNA(MATCH($D4352,类别表,0)),"※收支类别不在【基础资料】的清单里",IF(AND($L4352="内部转账",$M4352=""),"△内部转账要在「对方账户」写上另一头",IF(AND($L4352="内部转账",$M4352=$C4352),"※对方账户跟本账户是同一个",IF(AND($L4352&lt;&gt;"内部转账",$M4352&lt;&gt;""),"△填了对方账户，但类别不是内部转账",IF($H4352&lt;0,"△这一笔之后该账户余额成负数了，核一下",""))))))))))))</f>
        <v/>
      </c>
    </row>
    <row r="4353">
      <c r="A4353" s="17">
        <f>IF($C4353="","",COUNTA($C$5:$C4353))</f>
        <v/>
      </c>
      <c r="B4353" s="20" t="n"/>
      <c r="C4353" s="18" t="n"/>
      <c r="D4353" s="18" t="n"/>
      <c r="E4353" s="26" t="n"/>
      <c r="F4353" s="19" t="n"/>
      <c r="G4353" s="19" t="n"/>
      <c r="H4353" s="27">
        <f>IF($C4353="","",ROUND(SUMIF(账户表,$C4353,账户期初)+SUMIFS($F$5:F4353,$C$5:C4353,$C4353)-SUMIFS($G$5:G4353,$C$5:C4353,$C4353),2))</f>
        <v/>
      </c>
      <c r="I4353" s="18" t="n"/>
      <c r="J4353" s="18" t="n"/>
      <c r="K4353" s="28">
        <f>IF($B4353="","",--TEXT($B4353,"yyyymm"))</f>
        <v/>
      </c>
      <c r="L4353" s="29">
        <f>IF($D4353="","",IFERROR(INDEX(类别属性,MATCH($D4353,类别表,0)),""))</f>
        <v/>
      </c>
      <c r="M4353" s="18" t="n"/>
      <c r="N4353" s="18" t="n"/>
      <c r="O4353" s="26" t="n"/>
      <c r="P4353" s="21">
        <f>IF($C4353="","",IF(ISNA(MATCH($C4353,账户表,0)),"※这个账户不在【基础资料】的账户档案里",IF($B4353="","※没填日期，这一笔不会进任何月份的报表",IF(AND($F4353&lt;&gt;"",$G4353&lt;&gt;""),"※收入和支出不能同时填",IF(AND(N($F4353)=0,N($G4353)=0),"※收入和支出都没填",IF(OR(N($F4353)&lt;0,N($G4353)&lt;0),"※金额不能填负数，方向反了就换一列填",IF($D4353="","※没填收支类别，分类报表会漏掉这一笔",IF(ISNA(MATCH($D4353,类别表,0)),"※收支类别不在【基础资料】的清单里",IF(AND($L4353="内部转账",$M4353=""),"△内部转账要在「对方账户」写上另一头",IF(AND($L4353="内部转账",$M4353=$C4353),"※对方账户跟本账户是同一个",IF(AND($L4353&lt;&gt;"内部转账",$M4353&lt;&gt;""),"△填了对方账户，但类别不是内部转账",IF($H4353&lt;0,"△这一笔之后该账户余额成负数了，核一下",""))))))))))))</f>
        <v/>
      </c>
    </row>
    <row r="4354">
      <c r="A4354" s="17">
        <f>IF($C4354="","",COUNTA($C$5:$C4354))</f>
        <v/>
      </c>
      <c r="B4354" s="20" t="n"/>
      <c r="C4354" s="18" t="n"/>
      <c r="D4354" s="18" t="n"/>
      <c r="E4354" s="26" t="n"/>
      <c r="F4354" s="19" t="n"/>
      <c r="G4354" s="19" t="n"/>
      <c r="H4354" s="27">
        <f>IF($C4354="","",ROUND(SUMIF(账户表,$C4354,账户期初)+SUMIFS($F$5:F4354,$C$5:C4354,$C4354)-SUMIFS($G$5:G4354,$C$5:C4354,$C4354),2))</f>
        <v/>
      </c>
      <c r="I4354" s="18" t="n"/>
      <c r="J4354" s="18" t="n"/>
      <c r="K4354" s="28">
        <f>IF($B4354="","",--TEXT($B4354,"yyyymm"))</f>
        <v/>
      </c>
      <c r="L4354" s="29">
        <f>IF($D4354="","",IFERROR(INDEX(类别属性,MATCH($D4354,类别表,0)),""))</f>
        <v/>
      </c>
      <c r="M4354" s="18" t="n"/>
      <c r="N4354" s="18" t="n"/>
      <c r="O4354" s="26" t="n"/>
      <c r="P4354" s="21">
        <f>IF($C4354="","",IF(ISNA(MATCH($C4354,账户表,0)),"※这个账户不在【基础资料】的账户档案里",IF($B4354="","※没填日期，这一笔不会进任何月份的报表",IF(AND($F4354&lt;&gt;"",$G4354&lt;&gt;""),"※收入和支出不能同时填",IF(AND(N($F4354)=0,N($G4354)=0),"※收入和支出都没填",IF(OR(N($F4354)&lt;0,N($G4354)&lt;0),"※金额不能填负数，方向反了就换一列填",IF($D4354="","※没填收支类别，分类报表会漏掉这一笔",IF(ISNA(MATCH($D4354,类别表,0)),"※收支类别不在【基础资料】的清单里",IF(AND($L4354="内部转账",$M4354=""),"△内部转账要在「对方账户」写上另一头",IF(AND($L4354="内部转账",$M4354=$C4354),"※对方账户跟本账户是同一个",IF(AND($L4354&lt;&gt;"内部转账",$M4354&lt;&gt;""),"△填了对方账户，但类别不是内部转账",IF($H4354&lt;0,"△这一笔之后该账户余额成负数了，核一下",""))))))))))))</f>
        <v/>
      </c>
    </row>
    <row r="4355">
      <c r="A4355" s="17">
        <f>IF($C4355="","",COUNTA($C$5:$C4355))</f>
        <v/>
      </c>
      <c r="B4355" s="20" t="n"/>
      <c r="C4355" s="18" t="n"/>
      <c r="D4355" s="18" t="n"/>
      <c r="E4355" s="26" t="n"/>
      <c r="F4355" s="19" t="n"/>
      <c r="G4355" s="19" t="n"/>
      <c r="H4355" s="27">
        <f>IF($C4355="","",ROUND(SUMIF(账户表,$C4355,账户期初)+SUMIFS($F$5:F4355,$C$5:C4355,$C4355)-SUMIFS($G$5:G4355,$C$5:C4355,$C4355),2))</f>
        <v/>
      </c>
      <c r="I4355" s="18" t="n"/>
      <c r="J4355" s="18" t="n"/>
      <c r="K4355" s="28">
        <f>IF($B4355="","",--TEXT($B4355,"yyyymm"))</f>
        <v/>
      </c>
      <c r="L4355" s="29">
        <f>IF($D4355="","",IFERROR(INDEX(类别属性,MATCH($D4355,类别表,0)),""))</f>
        <v/>
      </c>
      <c r="M4355" s="18" t="n"/>
      <c r="N4355" s="18" t="n"/>
      <c r="O4355" s="26" t="n"/>
      <c r="P4355" s="21">
        <f>IF($C4355="","",IF(ISNA(MATCH($C4355,账户表,0)),"※这个账户不在【基础资料】的账户档案里",IF($B4355="","※没填日期，这一笔不会进任何月份的报表",IF(AND($F4355&lt;&gt;"",$G4355&lt;&gt;""),"※收入和支出不能同时填",IF(AND(N($F4355)=0,N($G4355)=0),"※收入和支出都没填",IF(OR(N($F4355)&lt;0,N($G4355)&lt;0),"※金额不能填负数，方向反了就换一列填",IF($D4355="","※没填收支类别，分类报表会漏掉这一笔",IF(ISNA(MATCH($D4355,类别表,0)),"※收支类别不在【基础资料】的清单里",IF(AND($L4355="内部转账",$M4355=""),"△内部转账要在「对方账户」写上另一头",IF(AND($L4355="内部转账",$M4355=$C4355),"※对方账户跟本账户是同一个",IF(AND($L4355&lt;&gt;"内部转账",$M4355&lt;&gt;""),"△填了对方账户，但类别不是内部转账",IF($H4355&lt;0,"△这一笔之后该账户余额成负数了，核一下",""))))))))))))</f>
        <v/>
      </c>
    </row>
    <row r="4356">
      <c r="A4356" s="17">
        <f>IF($C4356="","",COUNTA($C$5:$C4356))</f>
        <v/>
      </c>
      <c r="B4356" s="20" t="n"/>
      <c r="C4356" s="18" t="n"/>
      <c r="D4356" s="18" t="n"/>
      <c r="E4356" s="26" t="n"/>
      <c r="F4356" s="19" t="n"/>
      <c r="G4356" s="19" t="n"/>
      <c r="H4356" s="27">
        <f>IF($C4356="","",ROUND(SUMIF(账户表,$C4356,账户期初)+SUMIFS($F$5:F4356,$C$5:C4356,$C4356)-SUMIFS($G$5:G4356,$C$5:C4356,$C4356),2))</f>
        <v/>
      </c>
      <c r="I4356" s="18" t="n"/>
      <c r="J4356" s="18" t="n"/>
      <c r="K4356" s="28">
        <f>IF($B4356="","",--TEXT($B4356,"yyyymm"))</f>
        <v/>
      </c>
      <c r="L4356" s="29">
        <f>IF($D4356="","",IFERROR(INDEX(类别属性,MATCH($D4356,类别表,0)),""))</f>
        <v/>
      </c>
      <c r="M4356" s="18" t="n"/>
      <c r="N4356" s="18" t="n"/>
      <c r="O4356" s="26" t="n"/>
      <c r="P4356" s="21">
        <f>IF($C4356="","",IF(ISNA(MATCH($C4356,账户表,0)),"※这个账户不在【基础资料】的账户档案里",IF($B4356="","※没填日期，这一笔不会进任何月份的报表",IF(AND($F4356&lt;&gt;"",$G4356&lt;&gt;""),"※收入和支出不能同时填",IF(AND(N($F4356)=0,N($G4356)=0),"※收入和支出都没填",IF(OR(N($F4356)&lt;0,N($G4356)&lt;0),"※金额不能填负数，方向反了就换一列填",IF($D4356="","※没填收支类别，分类报表会漏掉这一笔",IF(ISNA(MATCH($D4356,类别表,0)),"※收支类别不在【基础资料】的清单里",IF(AND($L4356="内部转账",$M4356=""),"△内部转账要在「对方账户」写上另一头",IF(AND($L4356="内部转账",$M4356=$C4356),"※对方账户跟本账户是同一个",IF(AND($L4356&lt;&gt;"内部转账",$M4356&lt;&gt;""),"△填了对方账户，但类别不是内部转账",IF($H4356&lt;0,"△这一笔之后该账户余额成负数了，核一下",""))))))))))))</f>
        <v/>
      </c>
    </row>
    <row r="4357">
      <c r="A4357" s="17">
        <f>IF($C4357="","",COUNTA($C$5:$C4357))</f>
        <v/>
      </c>
      <c r="B4357" s="20" t="n"/>
      <c r="C4357" s="18" t="n"/>
      <c r="D4357" s="18" t="n"/>
      <c r="E4357" s="26" t="n"/>
      <c r="F4357" s="19" t="n"/>
      <c r="G4357" s="19" t="n"/>
      <c r="H4357" s="27">
        <f>IF($C4357="","",ROUND(SUMIF(账户表,$C4357,账户期初)+SUMIFS($F$5:F4357,$C$5:C4357,$C4357)-SUMIFS($G$5:G4357,$C$5:C4357,$C4357),2))</f>
        <v/>
      </c>
      <c r="I4357" s="18" t="n"/>
      <c r="J4357" s="18" t="n"/>
      <c r="K4357" s="28">
        <f>IF($B4357="","",--TEXT($B4357,"yyyymm"))</f>
        <v/>
      </c>
      <c r="L4357" s="29">
        <f>IF($D4357="","",IFERROR(INDEX(类别属性,MATCH($D4357,类别表,0)),""))</f>
        <v/>
      </c>
      <c r="M4357" s="18" t="n"/>
      <c r="N4357" s="18" t="n"/>
      <c r="O4357" s="26" t="n"/>
      <c r="P4357" s="21">
        <f>IF($C4357="","",IF(ISNA(MATCH($C4357,账户表,0)),"※这个账户不在【基础资料】的账户档案里",IF($B4357="","※没填日期，这一笔不会进任何月份的报表",IF(AND($F4357&lt;&gt;"",$G4357&lt;&gt;""),"※收入和支出不能同时填",IF(AND(N($F4357)=0,N($G4357)=0),"※收入和支出都没填",IF(OR(N($F4357)&lt;0,N($G4357)&lt;0),"※金额不能填负数，方向反了就换一列填",IF($D4357="","※没填收支类别，分类报表会漏掉这一笔",IF(ISNA(MATCH($D4357,类别表,0)),"※收支类别不在【基础资料】的清单里",IF(AND($L4357="内部转账",$M4357=""),"△内部转账要在「对方账户」写上另一头",IF(AND($L4357="内部转账",$M4357=$C4357),"※对方账户跟本账户是同一个",IF(AND($L4357&lt;&gt;"内部转账",$M4357&lt;&gt;""),"△填了对方账户，但类别不是内部转账",IF($H4357&lt;0,"△这一笔之后该账户余额成负数了，核一下",""))))))))))))</f>
        <v/>
      </c>
    </row>
    <row r="4358">
      <c r="A4358" s="17">
        <f>IF($C4358="","",COUNTA($C$5:$C4358))</f>
        <v/>
      </c>
      <c r="B4358" s="20" t="n"/>
      <c r="C4358" s="18" t="n"/>
      <c r="D4358" s="18" t="n"/>
      <c r="E4358" s="26" t="n"/>
      <c r="F4358" s="19" t="n"/>
      <c r="G4358" s="19" t="n"/>
      <c r="H4358" s="27">
        <f>IF($C4358="","",ROUND(SUMIF(账户表,$C4358,账户期初)+SUMIFS($F$5:F4358,$C$5:C4358,$C4358)-SUMIFS($G$5:G4358,$C$5:C4358,$C4358),2))</f>
        <v/>
      </c>
      <c r="I4358" s="18" t="n"/>
      <c r="J4358" s="18" t="n"/>
      <c r="K4358" s="28">
        <f>IF($B4358="","",--TEXT($B4358,"yyyymm"))</f>
        <v/>
      </c>
      <c r="L4358" s="29">
        <f>IF($D4358="","",IFERROR(INDEX(类别属性,MATCH($D4358,类别表,0)),""))</f>
        <v/>
      </c>
      <c r="M4358" s="18" t="n"/>
      <c r="N4358" s="18" t="n"/>
      <c r="O4358" s="26" t="n"/>
      <c r="P4358" s="21">
        <f>IF($C4358="","",IF(ISNA(MATCH($C4358,账户表,0)),"※这个账户不在【基础资料】的账户档案里",IF($B4358="","※没填日期，这一笔不会进任何月份的报表",IF(AND($F4358&lt;&gt;"",$G4358&lt;&gt;""),"※收入和支出不能同时填",IF(AND(N($F4358)=0,N($G4358)=0),"※收入和支出都没填",IF(OR(N($F4358)&lt;0,N($G4358)&lt;0),"※金额不能填负数，方向反了就换一列填",IF($D4358="","※没填收支类别，分类报表会漏掉这一笔",IF(ISNA(MATCH($D4358,类别表,0)),"※收支类别不在【基础资料】的清单里",IF(AND($L4358="内部转账",$M4358=""),"△内部转账要在「对方账户」写上另一头",IF(AND($L4358="内部转账",$M4358=$C4358),"※对方账户跟本账户是同一个",IF(AND($L4358&lt;&gt;"内部转账",$M4358&lt;&gt;""),"△填了对方账户，但类别不是内部转账",IF($H4358&lt;0,"△这一笔之后该账户余额成负数了，核一下",""))))))))))))</f>
        <v/>
      </c>
    </row>
    <row r="4359">
      <c r="A4359" s="17">
        <f>IF($C4359="","",COUNTA($C$5:$C4359))</f>
        <v/>
      </c>
      <c r="B4359" s="20" t="n"/>
      <c r="C4359" s="18" t="n"/>
      <c r="D4359" s="18" t="n"/>
      <c r="E4359" s="26" t="n"/>
      <c r="F4359" s="19" t="n"/>
      <c r="G4359" s="19" t="n"/>
      <c r="H4359" s="27">
        <f>IF($C4359="","",ROUND(SUMIF(账户表,$C4359,账户期初)+SUMIFS($F$5:F4359,$C$5:C4359,$C4359)-SUMIFS($G$5:G4359,$C$5:C4359,$C4359),2))</f>
        <v/>
      </c>
      <c r="I4359" s="18" t="n"/>
      <c r="J4359" s="18" t="n"/>
      <c r="K4359" s="28">
        <f>IF($B4359="","",--TEXT($B4359,"yyyymm"))</f>
        <v/>
      </c>
      <c r="L4359" s="29">
        <f>IF($D4359="","",IFERROR(INDEX(类别属性,MATCH($D4359,类别表,0)),""))</f>
        <v/>
      </c>
      <c r="M4359" s="18" t="n"/>
      <c r="N4359" s="18" t="n"/>
      <c r="O4359" s="26" t="n"/>
      <c r="P4359" s="21">
        <f>IF($C4359="","",IF(ISNA(MATCH($C4359,账户表,0)),"※这个账户不在【基础资料】的账户档案里",IF($B4359="","※没填日期，这一笔不会进任何月份的报表",IF(AND($F4359&lt;&gt;"",$G4359&lt;&gt;""),"※收入和支出不能同时填",IF(AND(N($F4359)=0,N($G4359)=0),"※收入和支出都没填",IF(OR(N($F4359)&lt;0,N($G4359)&lt;0),"※金额不能填负数，方向反了就换一列填",IF($D4359="","※没填收支类别，分类报表会漏掉这一笔",IF(ISNA(MATCH($D4359,类别表,0)),"※收支类别不在【基础资料】的清单里",IF(AND($L4359="内部转账",$M4359=""),"△内部转账要在「对方账户」写上另一头",IF(AND($L4359="内部转账",$M4359=$C4359),"※对方账户跟本账户是同一个",IF(AND($L4359&lt;&gt;"内部转账",$M4359&lt;&gt;""),"△填了对方账户，但类别不是内部转账",IF($H4359&lt;0,"△这一笔之后该账户余额成负数了，核一下",""))))))))))))</f>
        <v/>
      </c>
    </row>
    <row r="4360">
      <c r="A4360" s="17">
        <f>IF($C4360="","",COUNTA($C$5:$C4360))</f>
        <v/>
      </c>
      <c r="B4360" s="20" t="n"/>
      <c r="C4360" s="18" t="n"/>
      <c r="D4360" s="18" t="n"/>
      <c r="E4360" s="26" t="n"/>
      <c r="F4360" s="19" t="n"/>
      <c r="G4360" s="19" t="n"/>
      <c r="H4360" s="27">
        <f>IF($C4360="","",ROUND(SUMIF(账户表,$C4360,账户期初)+SUMIFS($F$5:F4360,$C$5:C4360,$C4360)-SUMIFS($G$5:G4360,$C$5:C4360,$C4360),2))</f>
        <v/>
      </c>
      <c r="I4360" s="18" t="n"/>
      <c r="J4360" s="18" t="n"/>
      <c r="K4360" s="28">
        <f>IF($B4360="","",--TEXT($B4360,"yyyymm"))</f>
        <v/>
      </c>
      <c r="L4360" s="29">
        <f>IF($D4360="","",IFERROR(INDEX(类别属性,MATCH($D4360,类别表,0)),""))</f>
        <v/>
      </c>
      <c r="M4360" s="18" t="n"/>
      <c r="N4360" s="18" t="n"/>
      <c r="O4360" s="26" t="n"/>
      <c r="P4360" s="21">
        <f>IF($C4360="","",IF(ISNA(MATCH($C4360,账户表,0)),"※这个账户不在【基础资料】的账户档案里",IF($B4360="","※没填日期，这一笔不会进任何月份的报表",IF(AND($F4360&lt;&gt;"",$G4360&lt;&gt;""),"※收入和支出不能同时填",IF(AND(N($F4360)=0,N($G4360)=0),"※收入和支出都没填",IF(OR(N($F4360)&lt;0,N($G4360)&lt;0),"※金额不能填负数，方向反了就换一列填",IF($D4360="","※没填收支类别，分类报表会漏掉这一笔",IF(ISNA(MATCH($D4360,类别表,0)),"※收支类别不在【基础资料】的清单里",IF(AND($L4360="内部转账",$M4360=""),"△内部转账要在「对方账户」写上另一头",IF(AND($L4360="内部转账",$M4360=$C4360),"※对方账户跟本账户是同一个",IF(AND($L4360&lt;&gt;"内部转账",$M4360&lt;&gt;""),"△填了对方账户，但类别不是内部转账",IF($H4360&lt;0,"△这一笔之后该账户余额成负数了，核一下",""))))))))))))</f>
        <v/>
      </c>
    </row>
    <row r="4361">
      <c r="A4361" s="17">
        <f>IF($C4361="","",COUNTA($C$5:$C4361))</f>
        <v/>
      </c>
      <c r="B4361" s="20" t="n"/>
      <c r="C4361" s="18" t="n"/>
      <c r="D4361" s="18" t="n"/>
      <c r="E4361" s="26" t="n"/>
      <c r="F4361" s="19" t="n"/>
      <c r="G4361" s="19" t="n"/>
      <c r="H4361" s="27">
        <f>IF($C4361="","",ROUND(SUMIF(账户表,$C4361,账户期初)+SUMIFS($F$5:F4361,$C$5:C4361,$C4361)-SUMIFS($G$5:G4361,$C$5:C4361,$C4361),2))</f>
        <v/>
      </c>
      <c r="I4361" s="18" t="n"/>
      <c r="J4361" s="18" t="n"/>
      <c r="K4361" s="28">
        <f>IF($B4361="","",--TEXT($B4361,"yyyymm"))</f>
        <v/>
      </c>
      <c r="L4361" s="29">
        <f>IF($D4361="","",IFERROR(INDEX(类别属性,MATCH($D4361,类别表,0)),""))</f>
        <v/>
      </c>
      <c r="M4361" s="18" t="n"/>
      <c r="N4361" s="18" t="n"/>
      <c r="O4361" s="26" t="n"/>
      <c r="P4361" s="21">
        <f>IF($C4361="","",IF(ISNA(MATCH($C4361,账户表,0)),"※这个账户不在【基础资料】的账户档案里",IF($B4361="","※没填日期，这一笔不会进任何月份的报表",IF(AND($F4361&lt;&gt;"",$G4361&lt;&gt;""),"※收入和支出不能同时填",IF(AND(N($F4361)=0,N($G4361)=0),"※收入和支出都没填",IF(OR(N($F4361)&lt;0,N($G4361)&lt;0),"※金额不能填负数，方向反了就换一列填",IF($D4361="","※没填收支类别，分类报表会漏掉这一笔",IF(ISNA(MATCH($D4361,类别表,0)),"※收支类别不在【基础资料】的清单里",IF(AND($L4361="内部转账",$M4361=""),"△内部转账要在「对方账户」写上另一头",IF(AND($L4361="内部转账",$M4361=$C4361),"※对方账户跟本账户是同一个",IF(AND($L4361&lt;&gt;"内部转账",$M4361&lt;&gt;""),"△填了对方账户，但类别不是内部转账",IF($H4361&lt;0,"△这一笔之后该账户余额成负数了，核一下",""))))))))))))</f>
        <v/>
      </c>
    </row>
    <row r="4362">
      <c r="A4362" s="17">
        <f>IF($C4362="","",COUNTA($C$5:$C4362))</f>
        <v/>
      </c>
      <c r="B4362" s="20" t="n"/>
      <c r="C4362" s="18" t="n"/>
      <c r="D4362" s="18" t="n"/>
      <c r="E4362" s="26" t="n"/>
      <c r="F4362" s="19" t="n"/>
      <c r="G4362" s="19" t="n"/>
      <c r="H4362" s="27">
        <f>IF($C4362="","",ROUND(SUMIF(账户表,$C4362,账户期初)+SUMIFS($F$5:F4362,$C$5:C4362,$C4362)-SUMIFS($G$5:G4362,$C$5:C4362,$C4362),2))</f>
        <v/>
      </c>
      <c r="I4362" s="18" t="n"/>
      <c r="J4362" s="18" t="n"/>
      <c r="K4362" s="28">
        <f>IF($B4362="","",--TEXT($B4362,"yyyymm"))</f>
        <v/>
      </c>
      <c r="L4362" s="29">
        <f>IF($D4362="","",IFERROR(INDEX(类别属性,MATCH($D4362,类别表,0)),""))</f>
        <v/>
      </c>
      <c r="M4362" s="18" t="n"/>
      <c r="N4362" s="18" t="n"/>
      <c r="O4362" s="26" t="n"/>
      <c r="P4362" s="21">
        <f>IF($C4362="","",IF(ISNA(MATCH($C4362,账户表,0)),"※这个账户不在【基础资料】的账户档案里",IF($B4362="","※没填日期，这一笔不会进任何月份的报表",IF(AND($F4362&lt;&gt;"",$G4362&lt;&gt;""),"※收入和支出不能同时填",IF(AND(N($F4362)=0,N($G4362)=0),"※收入和支出都没填",IF(OR(N($F4362)&lt;0,N($G4362)&lt;0),"※金额不能填负数，方向反了就换一列填",IF($D4362="","※没填收支类别，分类报表会漏掉这一笔",IF(ISNA(MATCH($D4362,类别表,0)),"※收支类别不在【基础资料】的清单里",IF(AND($L4362="内部转账",$M4362=""),"△内部转账要在「对方账户」写上另一头",IF(AND($L4362="内部转账",$M4362=$C4362),"※对方账户跟本账户是同一个",IF(AND($L4362&lt;&gt;"内部转账",$M4362&lt;&gt;""),"△填了对方账户，但类别不是内部转账",IF($H4362&lt;0,"△这一笔之后该账户余额成负数了，核一下",""))))))))))))</f>
        <v/>
      </c>
    </row>
    <row r="4363">
      <c r="A4363" s="17">
        <f>IF($C4363="","",COUNTA($C$5:$C4363))</f>
        <v/>
      </c>
      <c r="B4363" s="20" t="n"/>
      <c r="C4363" s="18" t="n"/>
      <c r="D4363" s="18" t="n"/>
      <c r="E4363" s="26" t="n"/>
      <c r="F4363" s="19" t="n"/>
      <c r="G4363" s="19" t="n"/>
      <c r="H4363" s="27">
        <f>IF($C4363="","",ROUND(SUMIF(账户表,$C4363,账户期初)+SUMIFS($F$5:F4363,$C$5:C4363,$C4363)-SUMIFS($G$5:G4363,$C$5:C4363,$C4363),2))</f>
        <v/>
      </c>
      <c r="I4363" s="18" t="n"/>
      <c r="J4363" s="18" t="n"/>
      <c r="K4363" s="28">
        <f>IF($B4363="","",--TEXT($B4363,"yyyymm"))</f>
        <v/>
      </c>
      <c r="L4363" s="29">
        <f>IF($D4363="","",IFERROR(INDEX(类别属性,MATCH($D4363,类别表,0)),""))</f>
        <v/>
      </c>
      <c r="M4363" s="18" t="n"/>
      <c r="N4363" s="18" t="n"/>
      <c r="O4363" s="26" t="n"/>
      <c r="P4363" s="21">
        <f>IF($C4363="","",IF(ISNA(MATCH($C4363,账户表,0)),"※这个账户不在【基础资料】的账户档案里",IF($B4363="","※没填日期，这一笔不会进任何月份的报表",IF(AND($F4363&lt;&gt;"",$G4363&lt;&gt;""),"※收入和支出不能同时填",IF(AND(N($F4363)=0,N($G4363)=0),"※收入和支出都没填",IF(OR(N($F4363)&lt;0,N($G4363)&lt;0),"※金额不能填负数，方向反了就换一列填",IF($D4363="","※没填收支类别，分类报表会漏掉这一笔",IF(ISNA(MATCH($D4363,类别表,0)),"※收支类别不在【基础资料】的清单里",IF(AND($L4363="内部转账",$M4363=""),"△内部转账要在「对方账户」写上另一头",IF(AND($L4363="内部转账",$M4363=$C4363),"※对方账户跟本账户是同一个",IF(AND($L4363&lt;&gt;"内部转账",$M4363&lt;&gt;""),"△填了对方账户，但类别不是内部转账",IF($H4363&lt;0,"△这一笔之后该账户余额成负数了，核一下",""))))))))))))</f>
        <v/>
      </c>
    </row>
    <row r="4364">
      <c r="A4364" s="17">
        <f>IF($C4364="","",COUNTA($C$5:$C4364))</f>
        <v/>
      </c>
      <c r="B4364" s="20" t="n"/>
      <c r="C4364" s="18" t="n"/>
      <c r="D4364" s="18" t="n"/>
      <c r="E4364" s="26" t="n"/>
      <c r="F4364" s="19" t="n"/>
      <c r="G4364" s="19" t="n"/>
      <c r="H4364" s="27">
        <f>IF($C4364="","",ROUND(SUMIF(账户表,$C4364,账户期初)+SUMIFS($F$5:F4364,$C$5:C4364,$C4364)-SUMIFS($G$5:G4364,$C$5:C4364,$C4364),2))</f>
        <v/>
      </c>
      <c r="I4364" s="18" t="n"/>
      <c r="J4364" s="18" t="n"/>
      <c r="K4364" s="28">
        <f>IF($B4364="","",--TEXT($B4364,"yyyymm"))</f>
        <v/>
      </c>
      <c r="L4364" s="29">
        <f>IF($D4364="","",IFERROR(INDEX(类别属性,MATCH($D4364,类别表,0)),""))</f>
        <v/>
      </c>
      <c r="M4364" s="18" t="n"/>
      <c r="N4364" s="18" t="n"/>
      <c r="O4364" s="26" t="n"/>
      <c r="P4364" s="21">
        <f>IF($C4364="","",IF(ISNA(MATCH($C4364,账户表,0)),"※这个账户不在【基础资料】的账户档案里",IF($B4364="","※没填日期，这一笔不会进任何月份的报表",IF(AND($F4364&lt;&gt;"",$G4364&lt;&gt;""),"※收入和支出不能同时填",IF(AND(N($F4364)=0,N($G4364)=0),"※收入和支出都没填",IF(OR(N($F4364)&lt;0,N($G4364)&lt;0),"※金额不能填负数，方向反了就换一列填",IF($D4364="","※没填收支类别，分类报表会漏掉这一笔",IF(ISNA(MATCH($D4364,类别表,0)),"※收支类别不在【基础资料】的清单里",IF(AND($L4364="内部转账",$M4364=""),"△内部转账要在「对方账户」写上另一头",IF(AND($L4364="内部转账",$M4364=$C4364),"※对方账户跟本账户是同一个",IF(AND($L4364&lt;&gt;"内部转账",$M4364&lt;&gt;""),"△填了对方账户，但类别不是内部转账",IF($H4364&lt;0,"△这一笔之后该账户余额成负数了，核一下",""))))))))))))</f>
        <v/>
      </c>
    </row>
    <row r="4365">
      <c r="A4365" s="17">
        <f>IF($C4365="","",COUNTA($C$5:$C4365))</f>
        <v/>
      </c>
      <c r="B4365" s="20" t="n"/>
      <c r="C4365" s="18" t="n"/>
      <c r="D4365" s="18" t="n"/>
      <c r="E4365" s="26" t="n"/>
      <c r="F4365" s="19" t="n"/>
      <c r="G4365" s="19" t="n"/>
      <c r="H4365" s="27">
        <f>IF($C4365="","",ROUND(SUMIF(账户表,$C4365,账户期初)+SUMIFS($F$5:F4365,$C$5:C4365,$C4365)-SUMIFS($G$5:G4365,$C$5:C4365,$C4365),2))</f>
        <v/>
      </c>
      <c r="I4365" s="18" t="n"/>
      <c r="J4365" s="18" t="n"/>
      <c r="K4365" s="28">
        <f>IF($B4365="","",--TEXT($B4365,"yyyymm"))</f>
        <v/>
      </c>
      <c r="L4365" s="29">
        <f>IF($D4365="","",IFERROR(INDEX(类别属性,MATCH($D4365,类别表,0)),""))</f>
        <v/>
      </c>
      <c r="M4365" s="18" t="n"/>
      <c r="N4365" s="18" t="n"/>
      <c r="O4365" s="26" t="n"/>
      <c r="P4365" s="21">
        <f>IF($C4365="","",IF(ISNA(MATCH($C4365,账户表,0)),"※这个账户不在【基础资料】的账户档案里",IF($B4365="","※没填日期，这一笔不会进任何月份的报表",IF(AND($F4365&lt;&gt;"",$G4365&lt;&gt;""),"※收入和支出不能同时填",IF(AND(N($F4365)=0,N($G4365)=0),"※收入和支出都没填",IF(OR(N($F4365)&lt;0,N($G4365)&lt;0),"※金额不能填负数，方向反了就换一列填",IF($D4365="","※没填收支类别，分类报表会漏掉这一笔",IF(ISNA(MATCH($D4365,类别表,0)),"※收支类别不在【基础资料】的清单里",IF(AND($L4365="内部转账",$M4365=""),"△内部转账要在「对方账户」写上另一头",IF(AND($L4365="内部转账",$M4365=$C4365),"※对方账户跟本账户是同一个",IF(AND($L4365&lt;&gt;"内部转账",$M4365&lt;&gt;""),"△填了对方账户，但类别不是内部转账",IF($H4365&lt;0,"△这一笔之后该账户余额成负数了，核一下",""))))))))))))</f>
        <v/>
      </c>
    </row>
    <row r="4366">
      <c r="A4366" s="17">
        <f>IF($C4366="","",COUNTA($C$5:$C4366))</f>
        <v/>
      </c>
      <c r="B4366" s="20" t="n"/>
      <c r="C4366" s="18" t="n"/>
      <c r="D4366" s="18" t="n"/>
      <c r="E4366" s="26" t="n"/>
      <c r="F4366" s="19" t="n"/>
      <c r="G4366" s="19" t="n"/>
      <c r="H4366" s="27">
        <f>IF($C4366="","",ROUND(SUMIF(账户表,$C4366,账户期初)+SUMIFS($F$5:F4366,$C$5:C4366,$C4366)-SUMIFS($G$5:G4366,$C$5:C4366,$C4366),2))</f>
        <v/>
      </c>
      <c r="I4366" s="18" t="n"/>
      <c r="J4366" s="18" t="n"/>
      <c r="K4366" s="28">
        <f>IF($B4366="","",--TEXT($B4366,"yyyymm"))</f>
        <v/>
      </c>
      <c r="L4366" s="29">
        <f>IF($D4366="","",IFERROR(INDEX(类别属性,MATCH($D4366,类别表,0)),""))</f>
        <v/>
      </c>
      <c r="M4366" s="18" t="n"/>
      <c r="N4366" s="18" t="n"/>
      <c r="O4366" s="26" t="n"/>
      <c r="P4366" s="21">
        <f>IF($C4366="","",IF(ISNA(MATCH($C4366,账户表,0)),"※这个账户不在【基础资料】的账户档案里",IF($B4366="","※没填日期，这一笔不会进任何月份的报表",IF(AND($F4366&lt;&gt;"",$G4366&lt;&gt;""),"※收入和支出不能同时填",IF(AND(N($F4366)=0,N($G4366)=0),"※收入和支出都没填",IF(OR(N($F4366)&lt;0,N($G4366)&lt;0),"※金额不能填负数，方向反了就换一列填",IF($D4366="","※没填收支类别，分类报表会漏掉这一笔",IF(ISNA(MATCH($D4366,类别表,0)),"※收支类别不在【基础资料】的清单里",IF(AND($L4366="内部转账",$M4366=""),"△内部转账要在「对方账户」写上另一头",IF(AND($L4366="内部转账",$M4366=$C4366),"※对方账户跟本账户是同一个",IF(AND($L4366&lt;&gt;"内部转账",$M4366&lt;&gt;""),"△填了对方账户，但类别不是内部转账",IF($H4366&lt;0,"△这一笔之后该账户余额成负数了，核一下",""))))))))))))</f>
        <v/>
      </c>
    </row>
    <row r="4367">
      <c r="A4367" s="17">
        <f>IF($C4367="","",COUNTA($C$5:$C4367))</f>
        <v/>
      </c>
      <c r="B4367" s="20" t="n"/>
      <c r="C4367" s="18" t="n"/>
      <c r="D4367" s="18" t="n"/>
      <c r="E4367" s="26" t="n"/>
      <c r="F4367" s="19" t="n"/>
      <c r="G4367" s="19" t="n"/>
      <c r="H4367" s="27">
        <f>IF($C4367="","",ROUND(SUMIF(账户表,$C4367,账户期初)+SUMIFS($F$5:F4367,$C$5:C4367,$C4367)-SUMIFS($G$5:G4367,$C$5:C4367,$C4367),2))</f>
        <v/>
      </c>
      <c r="I4367" s="18" t="n"/>
      <c r="J4367" s="18" t="n"/>
      <c r="K4367" s="28">
        <f>IF($B4367="","",--TEXT($B4367,"yyyymm"))</f>
        <v/>
      </c>
      <c r="L4367" s="29">
        <f>IF($D4367="","",IFERROR(INDEX(类别属性,MATCH($D4367,类别表,0)),""))</f>
        <v/>
      </c>
      <c r="M4367" s="18" t="n"/>
      <c r="N4367" s="18" t="n"/>
      <c r="O4367" s="26" t="n"/>
      <c r="P4367" s="21">
        <f>IF($C4367="","",IF(ISNA(MATCH($C4367,账户表,0)),"※这个账户不在【基础资料】的账户档案里",IF($B4367="","※没填日期，这一笔不会进任何月份的报表",IF(AND($F4367&lt;&gt;"",$G4367&lt;&gt;""),"※收入和支出不能同时填",IF(AND(N($F4367)=0,N($G4367)=0),"※收入和支出都没填",IF(OR(N($F4367)&lt;0,N($G4367)&lt;0),"※金额不能填负数，方向反了就换一列填",IF($D4367="","※没填收支类别，分类报表会漏掉这一笔",IF(ISNA(MATCH($D4367,类别表,0)),"※收支类别不在【基础资料】的清单里",IF(AND($L4367="内部转账",$M4367=""),"△内部转账要在「对方账户」写上另一头",IF(AND($L4367="内部转账",$M4367=$C4367),"※对方账户跟本账户是同一个",IF(AND($L4367&lt;&gt;"内部转账",$M4367&lt;&gt;""),"△填了对方账户，但类别不是内部转账",IF($H4367&lt;0,"△这一笔之后该账户余额成负数了，核一下",""))))))))))))</f>
        <v/>
      </c>
    </row>
    <row r="4368">
      <c r="A4368" s="17">
        <f>IF($C4368="","",COUNTA($C$5:$C4368))</f>
        <v/>
      </c>
      <c r="B4368" s="20" t="n"/>
      <c r="C4368" s="18" t="n"/>
      <c r="D4368" s="18" t="n"/>
      <c r="E4368" s="26" t="n"/>
      <c r="F4368" s="19" t="n"/>
      <c r="G4368" s="19" t="n"/>
      <c r="H4368" s="27">
        <f>IF($C4368="","",ROUND(SUMIF(账户表,$C4368,账户期初)+SUMIFS($F$5:F4368,$C$5:C4368,$C4368)-SUMIFS($G$5:G4368,$C$5:C4368,$C4368),2))</f>
        <v/>
      </c>
      <c r="I4368" s="18" t="n"/>
      <c r="J4368" s="18" t="n"/>
      <c r="K4368" s="28">
        <f>IF($B4368="","",--TEXT($B4368,"yyyymm"))</f>
        <v/>
      </c>
      <c r="L4368" s="29">
        <f>IF($D4368="","",IFERROR(INDEX(类别属性,MATCH($D4368,类别表,0)),""))</f>
        <v/>
      </c>
      <c r="M4368" s="18" t="n"/>
      <c r="N4368" s="18" t="n"/>
      <c r="O4368" s="26" t="n"/>
      <c r="P4368" s="21">
        <f>IF($C4368="","",IF(ISNA(MATCH($C4368,账户表,0)),"※这个账户不在【基础资料】的账户档案里",IF($B4368="","※没填日期，这一笔不会进任何月份的报表",IF(AND($F4368&lt;&gt;"",$G4368&lt;&gt;""),"※收入和支出不能同时填",IF(AND(N($F4368)=0,N($G4368)=0),"※收入和支出都没填",IF(OR(N($F4368)&lt;0,N($G4368)&lt;0),"※金额不能填负数，方向反了就换一列填",IF($D4368="","※没填收支类别，分类报表会漏掉这一笔",IF(ISNA(MATCH($D4368,类别表,0)),"※收支类别不在【基础资料】的清单里",IF(AND($L4368="内部转账",$M4368=""),"△内部转账要在「对方账户」写上另一头",IF(AND($L4368="内部转账",$M4368=$C4368),"※对方账户跟本账户是同一个",IF(AND($L4368&lt;&gt;"内部转账",$M4368&lt;&gt;""),"△填了对方账户，但类别不是内部转账",IF($H4368&lt;0,"△这一笔之后该账户余额成负数了，核一下",""))))))))))))</f>
        <v/>
      </c>
    </row>
    <row r="4369">
      <c r="A4369" s="17">
        <f>IF($C4369="","",COUNTA($C$5:$C4369))</f>
        <v/>
      </c>
      <c r="B4369" s="20" t="n"/>
      <c r="C4369" s="18" t="n"/>
      <c r="D4369" s="18" t="n"/>
      <c r="E4369" s="26" t="n"/>
      <c r="F4369" s="19" t="n"/>
      <c r="G4369" s="19" t="n"/>
      <c r="H4369" s="27">
        <f>IF($C4369="","",ROUND(SUMIF(账户表,$C4369,账户期初)+SUMIFS($F$5:F4369,$C$5:C4369,$C4369)-SUMIFS($G$5:G4369,$C$5:C4369,$C4369),2))</f>
        <v/>
      </c>
      <c r="I4369" s="18" t="n"/>
      <c r="J4369" s="18" t="n"/>
      <c r="K4369" s="28">
        <f>IF($B4369="","",--TEXT($B4369,"yyyymm"))</f>
        <v/>
      </c>
      <c r="L4369" s="29">
        <f>IF($D4369="","",IFERROR(INDEX(类别属性,MATCH($D4369,类别表,0)),""))</f>
        <v/>
      </c>
      <c r="M4369" s="18" t="n"/>
      <c r="N4369" s="18" t="n"/>
      <c r="O4369" s="26" t="n"/>
      <c r="P4369" s="21">
        <f>IF($C4369="","",IF(ISNA(MATCH($C4369,账户表,0)),"※这个账户不在【基础资料】的账户档案里",IF($B4369="","※没填日期，这一笔不会进任何月份的报表",IF(AND($F4369&lt;&gt;"",$G4369&lt;&gt;""),"※收入和支出不能同时填",IF(AND(N($F4369)=0,N($G4369)=0),"※收入和支出都没填",IF(OR(N($F4369)&lt;0,N($G4369)&lt;0),"※金额不能填负数，方向反了就换一列填",IF($D4369="","※没填收支类别，分类报表会漏掉这一笔",IF(ISNA(MATCH($D4369,类别表,0)),"※收支类别不在【基础资料】的清单里",IF(AND($L4369="内部转账",$M4369=""),"△内部转账要在「对方账户」写上另一头",IF(AND($L4369="内部转账",$M4369=$C4369),"※对方账户跟本账户是同一个",IF(AND($L4369&lt;&gt;"内部转账",$M4369&lt;&gt;""),"△填了对方账户，但类别不是内部转账",IF($H4369&lt;0,"△这一笔之后该账户余额成负数了，核一下",""))))))))))))</f>
        <v/>
      </c>
    </row>
    <row r="4370">
      <c r="A4370" s="17">
        <f>IF($C4370="","",COUNTA($C$5:$C4370))</f>
        <v/>
      </c>
      <c r="B4370" s="20" t="n"/>
      <c r="C4370" s="18" t="n"/>
      <c r="D4370" s="18" t="n"/>
      <c r="E4370" s="26" t="n"/>
      <c r="F4370" s="19" t="n"/>
      <c r="G4370" s="19" t="n"/>
      <c r="H4370" s="27">
        <f>IF($C4370="","",ROUND(SUMIF(账户表,$C4370,账户期初)+SUMIFS($F$5:F4370,$C$5:C4370,$C4370)-SUMIFS($G$5:G4370,$C$5:C4370,$C4370),2))</f>
        <v/>
      </c>
      <c r="I4370" s="18" t="n"/>
      <c r="J4370" s="18" t="n"/>
      <c r="K4370" s="28">
        <f>IF($B4370="","",--TEXT($B4370,"yyyymm"))</f>
        <v/>
      </c>
      <c r="L4370" s="29">
        <f>IF($D4370="","",IFERROR(INDEX(类别属性,MATCH($D4370,类别表,0)),""))</f>
        <v/>
      </c>
      <c r="M4370" s="18" t="n"/>
      <c r="N4370" s="18" t="n"/>
      <c r="O4370" s="26" t="n"/>
      <c r="P4370" s="21">
        <f>IF($C4370="","",IF(ISNA(MATCH($C4370,账户表,0)),"※这个账户不在【基础资料】的账户档案里",IF($B4370="","※没填日期，这一笔不会进任何月份的报表",IF(AND($F4370&lt;&gt;"",$G4370&lt;&gt;""),"※收入和支出不能同时填",IF(AND(N($F4370)=0,N($G4370)=0),"※收入和支出都没填",IF(OR(N($F4370)&lt;0,N($G4370)&lt;0),"※金额不能填负数，方向反了就换一列填",IF($D4370="","※没填收支类别，分类报表会漏掉这一笔",IF(ISNA(MATCH($D4370,类别表,0)),"※收支类别不在【基础资料】的清单里",IF(AND($L4370="内部转账",$M4370=""),"△内部转账要在「对方账户」写上另一头",IF(AND($L4370="内部转账",$M4370=$C4370),"※对方账户跟本账户是同一个",IF(AND($L4370&lt;&gt;"内部转账",$M4370&lt;&gt;""),"△填了对方账户，但类别不是内部转账",IF($H4370&lt;0,"△这一笔之后该账户余额成负数了，核一下",""))))))))))))</f>
        <v/>
      </c>
    </row>
    <row r="4371">
      <c r="A4371" s="17">
        <f>IF($C4371="","",COUNTA($C$5:$C4371))</f>
        <v/>
      </c>
      <c r="B4371" s="20" t="n"/>
      <c r="C4371" s="18" t="n"/>
      <c r="D4371" s="18" t="n"/>
      <c r="E4371" s="26" t="n"/>
      <c r="F4371" s="19" t="n"/>
      <c r="G4371" s="19" t="n"/>
      <c r="H4371" s="27">
        <f>IF($C4371="","",ROUND(SUMIF(账户表,$C4371,账户期初)+SUMIFS($F$5:F4371,$C$5:C4371,$C4371)-SUMIFS($G$5:G4371,$C$5:C4371,$C4371),2))</f>
        <v/>
      </c>
      <c r="I4371" s="18" t="n"/>
      <c r="J4371" s="18" t="n"/>
      <c r="K4371" s="28">
        <f>IF($B4371="","",--TEXT($B4371,"yyyymm"))</f>
        <v/>
      </c>
      <c r="L4371" s="29">
        <f>IF($D4371="","",IFERROR(INDEX(类别属性,MATCH($D4371,类别表,0)),""))</f>
        <v/>
      </c>
      <c r="M4371" s="18" t="n"/>
      <c r="N4371" s="18" t="n"/>
      <c r="O4371" s="26" t="n"/>
      <c r="P4371" s="21">
        <f>IF($C4371="","",IF(ISNA(MATCH($C4371,账户表,0)),"※这个账户不在【基础资料】的账户档案里",IF($B4371="","※没填日期，这一笔不会进任何月份的报表",IF(AND($F4371&lt;&gt;"",$G4371&lt;&gt;""),"※收入和支出不能同时填",IF(AND(N($F4371)=0,N($G4371)=0),"※收入和支出都没填",IF(OR(N($F4371)&lt;0,N($G4371)&lt;0),"※金额不能填负数，方向反了就换一列填",IF($D4371="","※没填收支类别，分类报表会漏掉这一笔",IF(ISNA(MATCH($D4371,类别表,0)),"※收支类别不在【基础资料】的清单里",IF(AND($L4371="内部转账",$M4371=""),"△内部转账要在「对方账户」写上另一头",IF(AND($L4371="内部转账",$M4371=$C4371),"※对方账户跟本账户是同一个",IF(AND($L4371&lt;&gt;"内部转账",$M4371&lt;&gt;""),"△填了对方账户，但类别不是内部转账",IF($H4371&lt;0,"△这一笔之后该账户余额成负数了，核一下",""))))))))))))</f>
        <v/>
      </c>
    </row>
    <row r="4372">
      <c r="A4372" s="17">
        <f>IF($C4372="","",COUNTA($C$5:$C4372))</f>
        <v/>
      </c>
      <c r="B4372" s="20" t="n"/>
      <c r="C4372" s="18" t="n"/>
      <c r="D4372" s="18" t="n"/>
      <c r="E4372" s="26" t="n"/>
      <c r="F4372" s="19" t="n"/>
      <c r="G4372" s="19" t="n"/>
      <c r="H4372" s="27">
        <f>IF($C4372="","",ROUND(SUMIF(账户表,$C4372,账户期初)+SUMIFS($F$5:F4372,$C$5:C4372,$C4372)-SUMIFS($G$5:G4372,$C$5:C4372,$C4372),2))</f>
        <v/>
      </c>
      <c r="I4372" s="18" t="n"/>
      <c r="J4372" s="18" t="n"/>
      <c r="K4372" s="28">
        <f>IF($B4372="","",--TEXT($B4372,"yyyymm"))</f>
        <v/>
      </c>
      <c r="L4372" s="29">
        <f>IF($D4372="","",IFERROR(INDEX(类别属性,MATCH($D4372,类别表,0)),""))</f>
        <v/>
      </c>
      <c r="M4372" s="18" t="n"/>
      <c r="N4372" s="18" t="n"/>
      <c r="O4372" s="26" t="n"/>
      <c r="P4372" s="21">
        <f>IF($C4372="","",IF(ISNA(MATCH($C4372,账户表,0)),"※这个账户不在【基础资料】的账户档案里",IF($B4372="","※没填日期，这一笔不会进任何月份的报表",IF(AND($F4372&lt;&gt;"",$G4372&lt;&gt;""),"※收入和支出不能同时填",IF(AND(N($F4372)=0,N($G4372)=0),"※收入和支出都没填",IF(OR(N($F4372)&lt;0,N($G4372)&lt;0),"※金额不能填负数，方向反了就换一列填",IF($D4372="","※没填收支类别，分类报表会漏掉这一笔",IF(ISNA(MATCH($D4372,类别表,0)),"※收支类别不在【基础资料】的清单里",IF(AND($L4372="内部转账",$M4372=""),"△内部转账要在「对方账户」写上另一头",IF(AND($L4372="内部转账",$M4372=$C4372),"※对方账户跟本账户是同一个",IF(AND($L4372&lt;&gt;"内部转账",$M4372&lt;&gt;""),"△填了对方账户，但类别不是内部转账",IF($H4372&lt;0,"△这一笔之后该账户余额成负数了，核一下",""))))))))))))</f>
        <v/>
      </c>
    </row>
    <row r="4373">
      <c r="A4373" s="17">
        <f>IF($C4373="","",COUNTA($C$5:$C4373))</f>
        <v/>
      </c>
      <c r="B4373" s="20" t="n"/>
      <c r="C4373" s="18" t="n"/>
      <c r="D4373" s="18" t="n"/>
      <c r="E4373" s="26" t="n"/>
      <c r="F4373" s="19" t="n"/>
      <c r="G4373" s="19" t="n"/>
      <c r="H4373" s="27">
        <f>IF($C4373="","",ROUND(SUMIF(账户表,$C4373,账户期初)+SUMIFS($F$5:F4373,$C$5:C4373,$C4373)-SUMIFS($G$5:G4373,$C$5:C4373,$C4373),2))</f>
        <v/>
      </c>
      <c r="I4373" s="18" t="n"/>
      <c r="J4373" s="18" t="n"/>
      <c r="K4373" s="28">
        <f>IF($B4373="","",--TEXT($B4373,"yyyymm"))</f>
        <v/>
      </c>
      <c r="L4373" s="29">
        <f>IF($D4373="","",IFERROR(INDEX(类别属性,MATCH($D4373,类别表,0)),""))</f>
        <v/>
      </c>
      <c r="M4373" s="18" t="n"/>
      <c r="N4373" s="18" t="n"/>
      <c r="O4373" s="26" t="n"/>
      <c r="P4373" s="21">
        <f>IF($C4373="","",IF(ISNA(MATCH($C4373,账户表,0)),"※这个账户不在【基础资料】的账户档案里",IF($B4373="","※没填日期，这一笔不会进任何月份的报表",IF(AND($F4373&lt;&gt;"",$G4373&lt;&gt;""),"※收入和支出不能同时填",IF(AND(N($F4373)=0,N($G4373)=0),"※收入和支出都没填",IF(OR(N($F4373)&lt;0,N($G4373)&lt;0),"※金额不能填负数，方向反了就换一列填",IF($D4373="","※没填收支类别，分类报表会漏掉这一笔",IF(ISNA(MATCH($D4373,类别表,0)),"※收支类别不在【基础资料】的清单里",IF(AND($L4373="内部转账",$M4373=""),"△内部转账要在「对方账户」写上另一头",IF(AND($L4373="内部转账",$M4373=$C4373),"※对方账户跟本账户是同一个",IF(AND($L4373&lt;&gt;"内部转账",$M4373&lt;&gt;""),"△填了对方账户，但类别不是内部转账",IF($H4373&lt;0,"△这一笔之后该账户余额成负数了，核一下",""))))))))))))</f>
        <v/>
      </c>
    </row>
    <row r="4374">
      <c r="A4374" s="17">
        <f>IF($C4374="","",COUNTA($C$5:$C4374))</f>
        <v/>
      </c>
      <c r="B4374" s="20" t="n"/>
      <c r="C4374" s="18" t="n"/>
      <c r="D4374" s="18" t="n"/>
      <c r="E4374" s="26" t="n"/>
      <c r="F4374" s="19" t="n"/>
      <c r="G4374" s="19" t="n"/>
      <c r="H4374" s="27">
        <f>IF($C4374="","",ROUND(SUMIF(账户表,$C4374,账户期初)+SUMIFS($F$5:F4374,$C$5:C4374,$C4374)-SUMIFS($G$5:G4374,$C$5:C4374,$C4374),2))</f>
        <v/>
      </c>
      <c r="I4374" s="18" t="n"/>
      <c r="J4374" s="18" t="n"/>
      <c r="K4374" s="28">
        <f>IF($B4374="","",--TEXT($B4374,"yyyymm"))</f>
        <v/>
      </c>
      <c r="L4374" s="29">
        <f>IF($D4374="","",IFERROR(INDEX(类别属性,MATCH($D4374,类别表,0)),""))</f>
        <v/>
      </c>
      <c r="M4374" s="18" t="n"/>
      <c r="N4374" s="18" t="n"/>
      <c r="O4374" s="26" t="n"/>
      <c r="P4374" s="21">
        <f>IF($C4374="","",IF(ISNA(MATCH($C4374,账户表,0)),"※这个账户不在【基础资料】的账户档案里",IF($B4374="","※没填日期，这一笔不会进任何月份的报表",IF(AND($F4374&lt;&gt;"",$G4374&lt;&gt;""),"※收入和支出不能同时填",IF(AND(N($F4374)=0,N($G4374)=0),"※收入和支出都没填",IF(OR(N($F4374)&lt;0,N($G4374)&lt;0),"※金额不能填负数，方向反了就换一列填",IF($D4374="","※没填收支类别，分类报表会漏掉这一笔",IF(ISNA(MATCH($D4374,类别表,0)),"※收支类别不在【基础资料】的清单里",IF(AND($L4374="内部转账",$M4374=""),"△内部转账要在「对方账户」写上另一头",IF(AND($L4374="内部转账",$M4374=$C4374),"※对方账户跟本账户是同一个",IF(AND($L4374&lt;&gt;"内部转账",$M4374&lt;&gt;""),"△填了对方账户，但类别不是内部转账",IF($H4374&lt;0,"△这一笔之后该账户余额成负数了，核一下",""))))))))))))</f>
        <v/>
      </c>
    </row>
    <row r="4375">
      <c r="A4375" s="17">
        <f>IF($C4375="","",COUNTA($C$5:$C4375))</f>
        <v/>
      </c>
      <c r="B4375" s="20" t="n"/>
      <c r="C4375" s="18" t="n"/>
      <c r="D4375" s="18" t="n"/>
      <c r="E4375" s="26" t="n"/>
      <c r="F4375" s="19" t="n"/>
      <c r="G4375" s="19" t="n"/>
      <c r="H4375" s="27">
        <f>IF($C4375="","",ROUND(SUMIF(账户表,$C4375,账户期初)+SUMIFS($F$5:F4375,$C$5:C4375,$C4375)-SUMIFS($G$5:G4375,$C$5:C4375,$C4375),2))</f>
        <v/>
      </c>
      <c r="I4375" s="18" t="n"/>
      <c r="J4375" s="18" t="n"/>
      <c r="K4375" s="28">
        <f>IF($B4375="","",--TEXT($B4375,"yyyymm"))</f>
        <v/>
      </c>
      <c r="L4375" s="29">
        <f>IF($D4375="","",IFERROR(INDEX(类别属性,MATCH($D4375,类别表,0)),""))</f>
        <v/>
      </c>
      <c r="M4375" s="18" t="n"/>
      <c r="N4375" s="18" t="n"/>
      <c r="O4375" s="26" t="n"/>
      <c r="P4375" s="21">
        <f>IF($C4375="","",IF(ISNA(MATCH($C4375,账户表,0)),"※这个账户不在【基础资料】的账户档案里",IF($B4375="","※没填日期，这一笔不会进任何月份的报表",IF(AND($F4375&lt;&gt;"",$G4375&lt;&gt;""),"※收入和支出不能同时填",IF(AND(N($F4375)=0,N($G4375)=0),"※收入和支出都没填",IF(OR(N($F4375)&lt;0,N($G4375)&lt;0),"※金额不能填负数，方向反了就换一列填",IF($D4375="","※没填收支类别，分类报表会漏掉这一笔",IF(ISNA(MATCH($D4375,类别表,0)),"※收支类别不在【基础资料】的清单里",IF(AND($L4375="内部转账",$M4375=""),"△内部转账要在「对方账户」写上另一头",IF(AND($L4375="内部转账",$M4375=$C4375),"※对方账户跟本账户是同一个",IF(AND($L4375&lt;&gt;"内部转账",$M4375&lt;&gt;""),"△填了对方账户，但类别不是内部转账",IF($H4375&lt;0,"△这一笔之后该账户余额成负数了，核一下",""))))))))))))</f>
        <v/>
      </c>
    </row>
    <row r="4376">
      <c r="A4376" s="17">
        <f>IF($C4376="","",COUNTA($C$5:$C4376))</f>
        <v/>
      </c>
      <c r="B4376" s="20" t="n"/>
      <c r="C4376" s="18" t="n"/>
      <c r="D4376" s="18" t="n"/>
      <c r="E4376" s="26" t="n"/>
      <c r="F4376" s="19" t="n"/>
      <c r="G4376" s="19" t="n"/>
      <c r="H4376" s="27">
        <f>IF($C4376="","",ROUND(SUMIF(账户表,$C4376,账户期初)+SUMIFS($F$5:F4376,$C$5:C4376,$C4376)-SUMIFS($G$5:G4376,$C$5:C4376,$C4376),2))</f>
        <v/>
      </c>
      <c r="I4376" s="18" t="n"/>
      <c r="J4376" s="18" t="n"/>
      <c r="K4376" s="28">
        <f>IF($B4376="","",--TEXT($B4376,"yyyymm"))</f>
        <v/>
      </c>
      <c r="L4376" s="29">
        <f>IF($D4376="","",IFERROR(INDEX(类别属性,MATCH($D4376,类别表,0)),""))</f>
        <v/>
      </c>
      <c r="M4376" s="18" t="n"/>
      <c r="N4376" s="18" t="n"/>
      <c r="O4376" s="26" t="n"/>
      <c r="P4376" s="21">
        <f>IF($C4376="","",IF(ISNA(MATCH($C4376,账户表,0)),"※这个账户不在【基础资料】的账户档案里",IF($B4376="","※没填日期，这一笔不会进任何月份的报表",IF(AND($F4376&lt;&gt;"",$G4376&lt;&gt;""),"※收入和支出不能同时填",IF(AND(N($F4376)=0,N($G4376)=0),"※收入和支出都没填",IF(OR(N($F4376)&lt;0,N($G4376)&lt;0),"※金额不能填负数，方向反了就换一列填",IF($D4376="","※没填收支类别，分类报表会漏掉这一笔",IF(ISNA(MATCH($D4376,类别表,0)),"※收支类别不在【基础资料】的清单里",IF(AND($L4376="内部转账",$M4376=""),"△内部转账要在「对方账户」写上另一头",IF(AND($L4376="内部转账",$M4376=$C4376),"※对方账户跟本账户是同一个",IF(AND($L4376&lt;&gt;"内部转账",$M4376&lt;&gt;""),"△填了对方账户，但类别不是内部转账",IF($H4376&lt;0,"△这一笔之后该账户余额成负数了，核一下",""))))))))))))</f>
        <v/>
      </c>
    </row>
    <row r="4377">
      <c r="A4377" s="17">
        <f>IF($C4377="","",COUNTA($C$5:$C4377))</f>
        <v/>
      </c>
      <c r="B4377" s="20" t="n"/>
      <c r="C4377" s="18" t="n"/>
      <c r="D4377" s="18" t="n"/>
      <c r="E4377" s="26" t="n"/>
      <c r="F4377" s="19" t="n"/>
      <c r="G4377" s="19" t="n"/>
      <c r="H4377" s="27">
        <f>IF($C4377="","",ROUND(SUMIF(账户表,$C4377,账户期初)+SUMIFS($F$5:F4377,$C$5:C4377,$C4377)-SUMIFS($G$5:G4377,$C$5:C4377,$C4377),2))</f>
        <v/>
      </c>
      <c r="I4377" s="18" t="n"/>
      <c r="J4377" s="18" t="n"/>
      <c r="K4377" s="28">
        <f>IF($B4377="","",--TEXT($B4377,"yyyymm"))</f>
        <v/>
      </c>
      <c r="L4377" s="29">
        <f>IF($D4377="","",IFERROR(INDEX(类别属性,MATCH($D4377,类别表,0)),""))</f>
        <v/>
      </c>
      <c r="M4377" s="18" t="n"/>
      <c r="N4377" s="18" t="n"/>
      <c r="O4377" s="26" t="n"/>
      <c r="P4377" s="21">
        <f>IF($C4377="","",IF(ISNA(MATCH($C4377,账户表,0)),"※这个账户不在【基础资料】的账户档案里",IF($B4377="","※没填日期，这一笔不会进任何月份的报表",IF(AND($F4377&lt;&gt;"",$G4377&lt;&gt;""),"※收入和支出不能同时填",IF(AND(N($F4377)=0,N($G4377)=0),"※收入和支出都没填",IF(OR(N($F4377)&lt;0,N($G4377)&lt;0),"※金额不能填负数，方向反了就换一列填",IF($D4377="","※没填收支类别，分类报表会漏掉这一笔",IF(ISNA(MATCH($D4377,类别表,0)),"※收支类别不在【基础资料】的清单里",IF(AND($L4377="内部转账",$M4377=""),"△内部转账要在「对方账户」写上另一头",IF(AND($L4377="内部转账",$M4377=$C4377),"※对方账户跟本账户是同一个",IF(AND($L4377&lt;&gt;"内部转账",$M4377&lt;&gt;""),"△填了对方账户，但类别不是内部转账",IF($H4377&lt;0,"△这一笔之后该账户余额成负数了，核一下",""))))))))))))</f>
        <v/>
      </c>
    </row>
    <row r="4378">
      <c r="A4378" s="17">
        <f>IF($C4378="","",COUNTA($C$5:$C4378))</f>
        <v/>
      </c>
      <c r="B4378" s="20" t="n"/>
      <c r="C4378" s="18" t="n"/>
      <c r="D4378" s="18" t="n"/>
      <c r="E4378" s="26" t="n"/>
      <c r="F4378" s="19" t="n"/>
      <c r="G4378" s="19" t="n"/>
      <c r="H4378" s="27">
        <f>IF($C4378="","",ROUND(SUMIF(账户表,$C4378,账户期初)+SUMIFS($F$5:F4378,$C$5:C4378,$C4378)-SUMIFS($G$5:G4378,$C$5:C4378,$C4378),2))</f>
        <v/>
      </c>
      <c r="I4378" s="18" t="n"/>
      <c r="J4378" s="18" t="n"/>
      <c r="K4378" s="28">
        <f>IF($B4378="","",--TEXT($B4378,"yyyymm"))</f>
        <v/>
      </c>
      <c r="L4378" s="29">
        <f>IF($D4378="","",IFERROR(INDEX(类别属性,MATCH($D4378,类别表,0)),""))</f>
        <v/>
      </c>
      <c r="M4378" s="18" t="n"/>
      <c r="N4378" s="18" t="n"/>
      <c r="O4378" s="26" t="n"/>
      <c r="P4378" s="21">
        <f>IF($C4378="","",IF(ISNA(MATCH($C4378,账户表,0)),"※这个账户不在【基础资料】的账户档案里",IF($B4378="","※没填日期，这一笔不会进任何月份的报表",IF(AND($F4378&lt;&gt;"",$G4378&lt;&gt;""),"※收入和支出不能同时填",IF(AND(N($F4378)=0,N($G4378)=0),"※收入和支出都没填",IF(OR(N($F4378)&lt;0,N($G4378)&lt;0),"※金额不能填负数，方向反了就换一列填",IF($D4378="","※没填收支类别，分类报表会漏掉这一笔",IF(ISNA(MATCH($D4378,类别表,0)),"※收支类别不在【基础资料】的清单里",IF(AND($L4378="内部转账",$M4378=""),"△内部转账要在「对方账户」写上另一头",IF(AND($L4378="内部转账",$M4378=$C4378),"※对方账户跟本账户是同一个",IF(AND($L4378&lt;&gt;"内部转账",$M4378&lt;&gt;""),"△填了对方账户，但类别不是内部转账",IF($H4378&lt;0,"△这一笔之后该账户余额成负数了，核一下",""))))))))))))</f>
        <v/>
      </c>
    </row>
    <row r="4379">
      <c r="A4379" s="17">
        <f>IF($C4379="","",COUNTA($C$5:$C4379))</f>
        <v/>
      </c>
      <c r="B4379" s="20" t="n"/>
      <c r="C4379" s="18" t="n"/>
      <c r="D4379" s="18" t="n"/>
      <c r="E4379" s="26" t="n"/>
      <c r="F4379" s="19" t="n"/>
      <c r="G4379" s="19" t="n"/>
      <c r="H4379" s="27">
        <f>IF($C4379="","",ROUND(SUMIF(账户表,$C4379,账户期初)+SUMIFS($F$5:F4379,$C$5:C4379,$C4379)-SUMIFS($G$5:G4379,$C$5:C4379,$C4379),2))</f>
        <v/>
      </c>
      <c r="I4379" s="18" t="n"/>
      <c r="J4379" s="18" t="n"/>
      <c r="K4379" s="28">
        <f>IF($B4379="","",--TEXT($B4379,"yyyymm"))</f>
        <v/>
      </c>
      <c r="L4379" s="29">
        <f>IF($D4379="","",IFERROR(INDEX(类别属性,MATCH($D4379,类别表,0)),""))</f>
        <v/>
      </c>
      <c r="M4379" s="18" t="n"/>
      <c r="N4379" s="18" t="n"/>
      <c r="O4379" s="26" t="n"/>
      <c r="P4379" s="21">
        <f>IF($C4379="","",IF(ISNA(MATCH($C4379,账户表,0)),"※这个账户不在【基础资料】的账户档案里",IF($B4379="","※没填日期，这一笔不会进任何月份的报表",IF(AND($F4379&lt;&gt;"",$G4379&lt;&gt;""),"※收入和支出不能同时填",IF(AND(N($F4379)=0,N($G4379)=0),"※收入和支出都没填",IF(OR(N($F4379)&lt;0,N($G4379)&lt;0),"※金额不能填负数，方向反了就换一列填",IF($D4379="","※没填收支类别，分类报表会漏掉这一笔",IF(ISNA(MATCH($D4379,类别表,0)),"※收支类别不在【基础资料】的清单里",IF(AND($L4379="内部转账",$M4379=""),"△内部转账要在「对方账户」写上另一头",IF(AND($L4379="内部转账",$M4379=$C4379),"※对方账户跟本账户是同一个",IF(AND($L4379&lt;&gt;"内部转账",$M4379&lt;&gt;""),"△填了对方账户，但类别不是内部转账",IF($H4379&lt;0,"△这一笔之后该账户余额成负数了，核一下",""))))))))))))</f>
        <v/>
      </c>
    </row>
    <row r="4380">
      <c r="A4380" s="17">
        <f>IF($C4380="","",COUNTA($C$5:$C4380))</f>
        <v/>
      </c>
      <c r="B4380" s="20" t="n"/>
      <c r="C4380" s="18" t="n"/>
      <c r="D4380" s="18" t="n"/>
      <c r="E4380" s="26" t="n"/>
      <c r="F4380" s="19" t="n"/>
      <c r="G4380" s="19" t="n"/>
      <c r="H4380" s="27">
        <f>IF($C4380="","",ROUND(SUMIF(账户表,$C4380,账户期初)+SUMIFS($F$5:F4380,$C$5:C4380,$C4380)-SUMIFS($G$5:G4380,$C$5:C4380,$C4380),2))</f>
        <v/>
      </c>
      <c r="I4380" s="18" t="n"/>
      <c r="J4380" s="18" t="n"/>
      <c r="K4380" s="28">
        <f>IF($B4380="","",--TEXT($B4380,"yyyymm"))</f>
        <v/>
      </c>
      <c r="L4380" s="29">
        <f>IF($D4380="","",IFERROR(INDEX(类别属性,MATCH($D4380,类别表,0)),""))</f>
        <v/>
      </c>
      <c r="M4380" s="18" t="n"/>
      <c r="N4380" s="18" t="n"/>
      <c r="O4380" s="26" t="n"/>
      <c r="P4380" s="21">
        <f>IF($C4380="","",IF(ISNA(MATCH($C4380,账户表,0)),"※这个账户不在【基础资料】的账户档案里",IF($B4380="","※没填日期，这一笔不会进任何月份的报表",IF(AND($F4380&lt;&gt;"",$G4380&lt;&gt;""),"※收入和支出不能同时填",IF(AND(N($F4380)=0,N($G4380)=0),"※收入和支出都没填",IF(OR(N($F4380)&lt;0,N($G4380)&lt;0),"※金额不能填负数，方向反了就换一列填",IF($D4380="","※没填收支类别，分类报表会漏掉这一笔",IF(ISNA(MATCH($D4380,类别表,0)),"※收支类别不在【基础资料】的清单里",IF(AND($L4380="内部转账",$M4380=""),"△内部转账要在「对方账户」写上另一头",IF(AND($L4380="内部转账",$M4380=$C4380),"※对方账户跟本账户是同一个",IF(AND($L4380&lt;&gt;"内部转账",$M4380&lt;&gt;""),"△填了对方账户，但类别不是内部转账",IF($H4380&lt;0,"△这一笔之后该账户余额成负数了，核一下",""))))))))))))</f>
        <v/>
      </c>
    </row>
    <row r="4381">
      <c r="A4381" s="17">
        <f>IF($C4381="","",COUNTA($C$5:$C4381))</f>
        <v/>
      </c>
      <c r="B4381" s="20" t="n"/>
      <c r="C4381" s="18" t="n"/>
      <c r="D4381" s="18" t="n"/>
      <c r="E4381" s="26" t="n"/>
      <c r="F4381" s="19" t="n"/>
      <c r="G4381" s="19" t="n"/>
      <c r="H4381" s="27">
        <f>IF($C4381="","",ROUND(SUMIF(账户表,$C4381,账户期初)+SUMIFS($F$5:F4381,$C$5:C4381,$C4381)-SUMIFS($G$5:G4381,$C$5:C4381,$C4381),2))</f>
        <v/>
      </c>
      <c r="I4381" s="18" t="n"/>
      <c r="J4381" s="18" t="n"/>
      <c r="K4381" s="28">
        <f>IF($B4381="","",--TEXT($B4381,"yyyymm"))</f>
        <v/>
      </c>
      <c r="L4381" s="29">
        <f>IF($D4381="","",IFERROR(INDEX(类别属性,MATCH($D4381,类别表,0)),""))</f>
        <v/>
      </c>
      <c r="M4381" s="18" t="n"/>
      <c r="N4381" s="18" t="n"/>
      <c r="O4381" s="26" t="n"/>
      <c r="P4381" s="21">
        <f>IF($C4381="","",IF(ISNA(MATCH($C4381,账户表,0)),"※这个账户不在【基础资料】的账户档案里",IF($B4381="","※没填日期，这一笔不会进任何月份的报表",IF(AND($F4381&lt;&gt;"",$G4381&lt;&gt;""),"※收入和支出不能同时填",IF(AND(N($F4381)=0,N($G4381)=0),"※收入和支出都没填",IF(OR(N($F4381)&lt;0,N($G4381)&lt;0),"※金额不能填负数，方向反了就换一列填",IF($D4381="","※没填收支类别，分类报表会漏掉这一笔",IF(ISNA(MATCH($D4381,类别表,0)),"※收支类别不在【基础资料】的清单里",IF(AND($L4381="内部转账",$M4381=""),"△内部转账要在「对方账户」写上另一头",IF(AND($L4381="内部转账",$M4381=$C4381),"※对方账户跟本账户是同一个",IF(AND($L4381&lt;&gt;"内部转账",$M4381&lt;&gt;""),"△填了对方账户，但类别不是内部转账",IF($H4381&lt;0,"△这一笔之后该账户余额成负数了，核一下",""))))))))))))</f>
        <v/>
      </c>
    </row>
    <row r="4382">
      <c r="A4382" s="17">
        <f>IF($C4382="","",COUNTA($C$5:$C4382))</f>
        <v/>
      </c>
      <c r="B4382" s="20" t="n"/>
      <c r="C4382" s="18" t="n"/>
      <c r="D4382" s="18" t="n"/>
      <c r="E4382" s="26" t="n"/>
      <c r="F4382" s="19" t="n"/>
      <c r="G4382" s="19" t="n"/>
      <c r="H4382" s="27">
        <f>IF($C4382="","",ROUND(SUMIF(账户表,$C4382,账户期初)+SUMIFS($F$5:F4382,$C$5:C4382,$C4382)-SUMIFS($G$5:G4382,$C$5:C4382,$C4382),2))</f>
        <v/>
      </c>
      <c r="I4382" s="18" t="n"/>
      <c r="J4382" s="18" t="n"/>
      <c r="K4382" s="28">
        <f>IF($B4382="","",--TEXT($B4382,"yyyymm"))</f>
        <v/>
      </c>
      <c r="L4382" s="29">
        <f>IF($D4382="","",IFERROR(INDEX(类别属性,MATCH($D4382,类别表,0)),""))</f>
        <v/>
      </c>
      <c r="M4382" s="18" t="n"/>
      <c r="N4382" s="18" t="n"/>
      <c r="O4382" s="26" t="n"/>
      <c r="P4382" s="21">
        <f>IF($C4382="","",IF(ISNA(MATCH($C4382,账户表,0)),"※这个账户不在【基础资料】的账户档案里",IF($B4382="","※没填日期，这一笔不会进任何月份的报表",IF(AND($F4382&lt;&gt;"",$G4382&lt;&gt;""),"※收入和支出不能同时填",IF(AND(N($F4382)=0,N($G4382)=0),"※收入和支出都没填",IF(OR(N($F4382)&lt;0,N($G4382)&lt;0),"※金额不能填负数，方向反了就换一列填",IF($D4382="","※没填收支类别，分类报表会漏掉这一笔",IF(ISNA(MATCH($D4382,类别表,0)),"※收支类别不在【基础资料】的清单里",IF(AND($L4382="内部转账",$M4382=""),"△内部转账要在「对方账户」写上另一头",IF(AND($L4382="内部转账",$M4382=$C4382),"※对方账户跟本账户是同一个",IF(AND($L4382&lt;&gt;"内部转账",$M4382&lt;&gt;""),"△填了对方账户，但类别不是内部转账",IF($H4382&lt;0,"△这一笔之后该账户余额成负数了，核一下",""))))))))))))</f>
        <v/>
      </c>
    </row>
    <row r="4383">
      <c r="A4383" s="17">
        <f>IF($C4383="","",COUNTA($C$5:$C4383))</f>
        <v/>
      </c>
      <c r="B4383" s="20" t="n"/>
      <c r="C4383" s="18" t="n"/>
      <c r="D4383" s="18" t="n"/>
      <c r="E4383" s="26" t="n"/>
      <c r="F4383" s="19" t="n"/>
      <c r="G4383" s="19" t="n"/>
      <c r="H4383" s="27">
        <f>IF($C4383="","",ROUND(SUMIF(账户表,$C4383,账户期初)+SUMIFS($F$5:F4383,$C$5:C4383,$C4383)-SUMIFS($G$5:G4383,$C$5:C4383,$C4383),2))</f>
        <v/>
      </c>
      <c r="I4383" s="18" t="n"/>
      <c r="J4383" s="18" t="n"/>
      <c r="K4383" s="28">
        <f>IF($B4383="","",--TEXT($B4383,"yyyymm"))</f>
        <v/>
      </c>
      <c r="L4383" s="29">
        <f>IF($D4383="","",IFERROR(INDEX(类别属性,MATCH($D4383,类别表,0)),""))</f>
        <v/>
      </c>
      <c r="M4383" s="18" t="n"/>
      <c r="N4383" s="18" t="n"/>
      <c r="O4383" s="26" t="n"/>
      <c r="P4383" s="21">
        <f>IF($C4383="","",IF(ISNA(MATCH($C4383,账户表,0)),"※这个账户不在【基础资料】的账户档案里",IF($B4383="","※没填日期，这一笔不会进任何月份的报表",IF(AND($F4383&lt;&gt;"",$G4383&lt;&gt;""),"※收入和支出不能同时填",IF(AND(N($F4383)=0,N($G4383)=0),"※收入和支出都没填",IF(OR(N($F4383)&lt;0,N($G4383)&lt;0),"※金额不能填负数，方向反了就换一列填",IF($D4383="","※没填收支类别，分类报表会漏掉这一笔",IF(ISNA(MATCH($D4383,类别表,0)),"※收支类别不在【基础资料】的清单里",IF(AND($L4383="内部转账",$M4383=""),"△内部转账要在「对方账户」写上另一头",IF(AND($L4383="内部转账",$M4383=$C4383),"※对方账户跟本账户是同一个",IF(AND($L4383&lt;&gt;"内部转账",$M4383&lt;&gt;""),"△填了对方账户，但类别不是内部转账",IF($H4383&lt;0,"△这一笔之后该账户余额成负数了，核一下",""))))))))))))</f>
        <v/>
      </c>
    </row>
    <row r="4384">
      <c r="A4384" s="17">
        <f>IF($C4384="","",COUNTA($C$5:$C4384))</f>
        <v/>
      </c>
      <c r="B4384" s="20" t="n"/>
      <c r="C4384" s="18" t="n"/>
      <c r="D4384" s="18" t="n"/>
      <c r="E4384" s="26" t="n"/>
      <c r="F4384" s="19" t="n"/>
      <c r="G4384" s="19" t="n"/>
      <c r="H4384" s="27">
        <f>IF($C4384="","",ROUND(SUMIF(账户表,$C4384,账户期初)+SUMIFS($F$5:F4384,$C$5:C4384,$C4384)-SUMIFS($G$5:G4384,$C$5:C4384,$C4384),2))</f>
        <v/>
      </c>
      <c r="I4384" s="18" t="n"/>
      <c r="J4384" s="18" t="n"/>
      <c r="K4384" s="28">
        <f>IF($B4384="","",--TEXT($B4384,"yyyymm"))</f>
        <v/>
      </c>
      <c r="L4384" s="29">
        <f>IF($D4384="","",IFERROR(INDEX(类别属性,MATCH($D4384,类别表,0)),""))</f>
        <v/>
      </c>
      <c r="M4384" s="18" t="n"/>
      <c r="N4384" s="18" t="n"/>
      <c r="O4384" s="26" t="n"/>
      <c r="P4384" s="21">
        <f>IF($C4384="","",IF(ISNA(MATCH($C4384,账户表,0)),"※这个账户不在【基础资料】的账户档案里",IF($B4384="","※没填日期，这一笔不会进任何月份的报表",IF(AND($F4384&lt;&gt;"",$G4384&lt;&gt;""),"※收入和支出不能同时填",IF(AND(N($F4384)=0,N($G4384)=0),"※收入和支出都没填",IF(OR(N($F4384)&lt;0,N($G4384)&lt;0),"※金额不能填负数，方向反了就换一列填",IF($D4384="","※没填收支类别，分类报表会漏掉这一笔",IF(ISNA(MATCH($D4384,类别表,0)),"※收支类别不在【基础资料】的清单里",IF(AND($L4384="内部转账",$M4384=""),"△内部转账要在「对方账户」写上另一头",IF(AND($L4384="内部转账",$M4384=$C4384),"※对方账户跟本账户是同一个",IF(AND($L4384&lt;&gt;"内部转账",$M4384&lt;&gt;""),"△填了对方账户，但类别不是内部转账",IF($H4384&lt;0,"△这一笔之后该账户余额成负数了，核一下",""))))))))))))</f>
        <v/>
      </c>
    </row>
    <row r="4385">
      <c r="A4385" s="17">
        <f>IF($C4385="","",COUNTA($C$5:$C4385))</f>
        <v/>
      </c>
      <c r="B4385" s="20" t="n"/>
      <c r="C4385" s="18" t="n"/>
      <c r="D4385" s="18" t="n"/>
      <c r="E4385" s="26" t="n"/>
      <c r="F4385" s="19" t="n"/>
      <c r="G4385" s="19" t="n"/>
      <c r="H4385" s="27">
        <f>IF($C4385="","",ROUND(SUMIF(账户表,$C4385,账户期初)+SUMIFS($F$5:F4385,$C$5:C4385,$C4385)-SUMIFS($G$5:G4385,$C$5:C4385,$C4385),2))</f>
        <v/>
      </c>
      <c r="I4385" s="18" t="n"/>
      <c r="J4385" s="18" t="n"/>
      <c r="K4385" s="28">
        <f>IF($B4385="","",--TEXT($B4385,"yyyymm"))</f>
        <v/>
      </c>
      <c r="L4385" s="29">
        <f>IF($D4385="","",IFERROR(INDEX(类别属性,MATCH($D4385,类别表,0)),""))</f>
        <v/>
      </c>
      <c r="M4385" s="18" t="n"/>
      <c r="N4385" s="18" t="n"/>
      <c r="O4385" s="26" t="n"/>
      <c r="P4385" s="21">
        <f>IF($C4385="","",IF(ISNA(MATCH($C4385,账户表,0)),"※这个账户不在【基础资料】的账户档案里",IF($B4385="","※没填日期，这一笔不会进任何月份的报表",IF(AND($F4385&lt;&gt;"",$G4385&lt;&gt;""),"※收入和支出不能同时填",IF(AND(N($F4385)=0,N($G4385)=0),"※收入和支出都没填",IF(OR(N($F4385)&lt;0,N($G4385)&lt;0),"※金额不能填负数，方向反了就换一列填",IF($D4385="","※没填收支类别，分类报表会漏掉这一笔",IF(ISNA(MATCH($D4385,类别表,0)),"※收支类别不在【基础资料】的清单里",IF(AND($L4385="内部转账",$M4385=""),"△内部转账要在「对方账户」写上另一头",IF(AND($L4385="内部转账",$M4385=$C4385),"※对方账户跟本账户是同一个",IF(AND($L4385&lt;&gt;"内部转账",$M4385&lt;&gt;""),"△填了对方账户，但类别不是内部转账",IF($H4385&lt;0,"△这一笔之后该账户余额成负数了，核一下",""))))))))))))</f>
        <v/>
      </c>
    </row>
    <row r="4386">
      <c r="A4386" s="17">
        <f>IF($C4386="","",COUNTA($C$5:$C4386))</f>
        <v/>
      </c>
      <c r="B4386" s="20" t="n"/>
      <c r="C4386" s="18" t="n"/>
      <c r="D4386" s="18" t="n"/>
      <c r="E4386" s="26" t="n"/>
      <c r="F4386" s="19" t="n"/>
      <c r="G4386" s="19" t="n"/>
      <c r="H4386" s="27">
        <f>IF($C4386="","",ROUND(SUMIF(账户表,$C4386,账户期初)+SUMIFS($F$5:F4386,$C$5:C4386,$C4386)-SUMIFS($G$5:G4386,$C$5:C4386,$C4386),2))</f>
        <v/>
      </c>
      <c r="I4386" s="18" t="n"/>
      <c r="J4386" s="18" t="n"/>
      <c r="K4386" s="28">
        <f>IF($B4386="","",--TEXT($B4386,"yyyymm"))</f>
        <v/>
      </c>
      <c r="L4386" s="29">
        <f>IF($D4386="","",IFERROR(INDEX(类别属性,MATCH($D4386,类别表,0)),""))</f>
        <v/>
      </c>
      <c r="M4386" s="18" t="n"/>
      <c r="N4386" s="18" t="n"/>
      <c r="O4386" s="26" t="n"/>
      <c r="P4386" s="21">
        <f>IF($C4386="","",IF(ISNA(MATCH($C4386,账户表,0)),"※这个账户不在【基础资料】的账户档案里",IF($B4386="","※没填日期，这一笔不会进任何月份的报表",IF(AND($F4386&lt;&gt;"",$G4386&lt;&gt;""),"※收入和支出不能同时填",IF(AND(N($F4386)=0,N($G4386)=0),"※收入和支出都没填",IF(OR(N($F4386)&lt;0,N($G4386)&lt;0),"※金额不能填负数，方向反了就换一列填",IF($D4386="","※没填收支类别，分类报表会漏掉这一笔",IF(ISNA(MATCH($D4386,类别表,0)),"※收支类别不在【基础资料】的清单里",IF(AND($L4386="内部转账",$M4386=""),"△内部转账要在「对方账户」写上另一头",IF(AND($L4386="内部转账",$M4386=$C4386),"※对方账户跟本账户是同一个",IF(AND($L4386&lt;&gt;"内部转账",$M4386&lt;&gt;""),"△填了对方账户，但类别不是内部转账",IF($H4386&lt;0,"△这一笔之后该账户余额成负数了，核一下",""))))))))))))</f>
        <v/>
      </c>
    </row>
    <row r="4387">
      <c r="A4387" s="17">
        <f>IF($C4387="","",COUNTA($C$5:$C4387))</f>
        <v/>
      </c>
      <c r="B4387" s="20" t="n"/>
      <c r="C4387" s="18" t="n"/>
      <c r="D4387" s="18" t="n"/>
      <c r="E4387" s="26" t="n"/>
      <c r="F4387" s="19" t="n"/>
      <c r="G4387" s="19" t="n"/>
      <c r="H4387" s="27">
        <f>IF($C4387="","",ROUND(SUMIF(账户表,$C4387,账户期初)+SUMIFS($F$5:F4387,$C$5:C4387,$C4387)-SUMIFS($G$5:G4387,$C$5:C4387,$C4387),2))</f>
        <v/>
      </c>
      <c r="I4387" s="18" t="n"/>
      <c r="J4387" s="18" t="n"/>
      <c r="K4387" s="28">
        <f>IF($B4387="","",--TEXT($B4387,"yyyymm"))</f>
        <v/>
      </c>
      <c r="L4387" s="29">
        <f>IF($D4387="","",IFERROR(INDEX(类别属性,MATCH($D4387,类别表,0)),""))</f>
        <v/>
      </c>
      <c r="M4387" s="18" t="n"/>
      <c r="N4387" s="18" t="n"/>
      <c r="O4387" s="26" t="n"/>
      <c r="P4387" s="21">
        <f>IF($C4387="","",IF(ISNA(MATCH($C4387,账户表,0)),"※这个账户不在【基础资料】的账户档案里",IF($B4387="","※没填日期，这一笔不会进任何月份的报表",IF(AND($F4387&lt;&gt;"",$G4387&lt;&gt;""),"※收入和支出不能同时填",IF(AND(N($F4387)=0,N($G4387)=0),"※收入和支出都没填",IF(OR(N($F4387)&lt;0,N($G4387)&lt;0),"※金额不能填负数，方向反了就换一列填",IF($D4387="","※没填收支类别，分类报表会漏掉这一笔",IF(ISNA(MATCH($D4387,类别表,0)),"※收支类别不在【基础资料】的清单里",IF(AND($L4387="内部转账",$M4387=""),"△内部转账要在「对方账户」写上另一头",IF(AND($L4387="内部转账",$M4387=$C4387),"※对方账户跟本账户是同一个",IF(AND($L4387&lt;&gt;"内部转账",$M4387&lt;&gt;""),"△填了对方账户，但类别不是内部转账",IF($H4387&lt;0,"△这一笔之后该账户余额成负数了，核一下",""))))))))))))</f>
        <v/>
      </c>
    </row>
    <row r="4388">
      <c r="A4388" s="17">
        <f>IF($C4388="","",COUNTA($C$5:$C4388))</f>
        <v/>
      </c>
      <c r="B4388" s="20" t="n"/>
      <c r="C4388" s="18" t="n"/>
      <c r="D4388" s="18" t="n"/>
      <c r="E4388" s="26" t="n"/>
      <c r="F4388" s="19" t="n"/>
      <c r="G4388" s="19" t="n"/>
      <c r="H4388" s="27">
        <f>IF($C4388="","",ROUND(SUMIF(账户表,$C4388,账户期初)+SUMIFS($F$5:F4388,$C$5:C4388,$C4388)-SUMIFS($G$5:G4388,$C$5:C4388,$C4388),2))</f>
        <v/>
      </c>
      <c r="I4388" s="18" t="n"/>
      <c r="J4388" s="18" t="n"/>
      <c r="K4388" s="28">
        <f>IF($B4388="","",--TEXT($B4388,"yyyymm"))</f>
        <v/>
      </c>
      <c r="L4388" s="29">
        <f>IF($D4388="","",IFERROR(INDEX(类别属性,MATCH($D4388,类别表,0)),""))</f>
        <v/>
      </c>
      <c r="M4388" s="18" t="n"/>
      <c r="N4388" s="18" t="n"/>
      <c r="O4388" s="26" t="n"/>
      <c r="P4388" s="21">
        <f>IF($C4388="","",IF(ISNA(MATCH($C4388,账户表,0)),"※这个账户不在【基础资料】的账户档案里",IF($B4388="","※没填日期，这一笔不会进任何月份的报表",IF(AND($F4388&lt;&gt;"",$G4388&lt;&gt;""),"※收入和支出不能同时填",IF(AND(N($F4388)=0,N($G4388)=0),"※收入和支出都没填",IF(OR(N($F4388)&lt;0,N($G4388)&lt;0),"※金额不能填负数，方向反了就换一列填",IF($D4388="","※没填收支类别，分类报表会漏掉这一笔",IF(ISNA(MATCH($D4388,类别表,0)),"※收支类别不在【基础资料】的清单里",IF(AND($L4388="内部转账",$M4388=""),"△内部转账要在「对方账户」写上另一头",IF(AND($L4388="内部转账",$M4388=$C4388),"※对方账户跟本账户是同一个",IF(AND($L4388&lt;&gt;"内部转账",$M4388&lt;&gt;""),"△填了对方账户，但类别不是内部转账",IF($H4388&lt;0,"△这一笔之后该账户余额成负数了，核一下",""))))))))))))</f>
        <v/>
      </c>
    </row>
    <row r="4389">
      <c r="A4389" s="17">
        <f>IF($C4389="","",COUNTA($C$5:$C4389))</f>
        <v/>
      </c>
      <c r="B4389" s="20" t="n"/>
      <c r="C4389" s="18" t="n"/>
      <c r="D4389" s="18" t="n"/>
      <c r="E4389" s="26" t="n"/>
      <c r="F4389" s="19" t="n"/>
      <c r="G4389" s="19" t="n"/>
      <c r="H4389" s="27">
        <f>IF($C4389="","",ROUND(SUMIF(账户表,$C4389,账户期初)+SUMIFS($F$5:F4389,$C$5:C4389,$C4389)-SUMIFS($G$5:G4389,$C$5:C4389,$C4389),2))</f>
        <v/>
      </c>
      <c r="I4389" s="18" t="n"/>
      <c r="J4389" s="18" t="n"/>
      <c r="K4389" s="28">
        <f>IF($B4389="","",--TEXT($B4389,"yyyymm"))</f>
        <v/>
      </c>
      <c r="L4389" s="29">
        <f>IF($D4389="","",IFERROR(INDEX(类别属性,MATCH($D4389,类别表,0)),""))</f>
        <v/>
      </c>
      <c r="M4389" s="18" t="n"/>
      <c r="N4389" s="18" t="n"/>
      <c r="O4389" s="26" t="n"/>
      <c r="P4389" s="21">
        <f>IF($C4389="","",IF(ISNA(MATCH($C4389,账户表,0)),"※这个账户不在【基础资料】的账户档案里",IF($B4389="","※没填日期，这一笔不会进任何月份的报表",IF(AND($F4389&lt;&gt;"",$G4389&lt;&gt;""),"※收入和支出不能同时填",IF(AND(N($F4389)=0,N($G4389)=0),"※收入和支出都没填",IF(OR(N($F4389)&lt;0,N($G4389)&lt;0),"※金额不能填负数，方向反了就换一列填",IF($D4389="","※没填收支类别，分类报表会漏掉这一笔",IF(ISNA(MATCH($D4389,类别表,0)),"※收支类别不在【基础资料】的清单里",IF(AND($L4389="内部转账",$M4389=""),"△内部转账要在「对方账户」写上另一头",IF(AND($L4389="内部转账",$M4389=$C4389),"※对方账户跟本账户是同一个",IF(AND($L4389&lt;&gt;"内部转账",$M4389&lt;&gt;""),"△填了对方账户，但类别不是内部转账",IF($H4389&lt;0,"△这一笔之后该账户余额成负数了，核一下",""))))))))))))</f>
        <v/>
      </c>
    </row>
    <row r="4390">
      <c r="A4390" s="17">
        <f>IF($C4390="","",COUNTA($C$5:$C4390))</f>
        <v/>
      </c>
      <c r="B4390" s="20" t="n"/>
      <c r="C4390" s="18" t="n"/>
      <c r="D4390" s="18" t="n"/>
      <c r="E4390" s="26" t="n"/>
      <c r="F4390" s="19" t="n"/>
      <c r="G4390" s="19" t="n"/>
      <c r="H4390" s="27">
        <f>IF($C4390="","",ROUND(SUMIF(账户表,$C4390,账户期初)+SUMIFS($F$5:F4390,$C$5:C4390,$C4390)-SUMIFS($G$5:G4390,$C$5:C4390,$C4390),2))</f>
        <v/>
      </c>
      <c r="I4390" s="18" t="n"/>
      <c r="J4390" s="18" t="n"/>
      <c r="K4390" s="28">
        <f>IF($B4390="","",--TEXT($B4390,"yyyymm"))</f>
        <v/>
      </c>
      <c r="L4390" s="29">
        <f>IF($D4390="","",IFERROR(INDEX(类别属性,MATCH($D4390,类别表,0)),""))</f>
        <v/>
      </c>
      <c r="M4390" s="18" t="n"/>
      <c r="N4390" s="18" t="n"/>
      <c r="O4390" s="26" t="n"/>
      <c r="P4390" s="21">
        <f>IF($C4390="","",IF(ISNA(MATCH($C4390,账户表,0)),"※这个账户不在【基础资料】的账户档案里",IF($B4390="","※没填日期，这一笔不会进任何月份的报表",IF(AND($F4390&lt;&gt;"",$G4390&lt;&gt;""),"※收入和支出不能同时填",IF(AND(N($F4390)=0,N($G4390)=0),"※收入和支出都没填",IF(OR(N($F4390)&lt;0,N($G4390)&lt;0),"※金额不能填负数，方向反了就换一列填",IF($D4390="","※没填收支类别，分类报表会漏掉这一笔",IF(ISNA(MATCH($D4390,类别表,0)),"※收支类别不在【基础资料】的清单里",IF(AND($L4390="内部转账",$M4390=""),"△内部转账要在「对方账户」写上另一头",IF(AND($L4390="内部转账",$M4390=$C4390),"※对方账户跟本账户是同一个",IF(AND($L4390&lt;&gt;"内部转账",$M4390&lt;&gt;""),"△填了对方账户，但类别不是内部转账",IF($H4390&lt;0,"△这一笔之后该账户余额成负数了，核一下",""))))))))))))</f>
        <v/>
      </c>
    </row>
    <row r="4391">
      <c r="A4391" s="17">
        <f>IF($C4391="","",COUNTA($C$5:$C4391))</f>
        <v/>
      </c>
      <c r="B4391" s="20" t="n"/>
      <c r="C4391" s="18" t="n"/>
      <c r="D4391" s="18" t="n"/>
      <c r="E4391" s="26" t="n"/>
      <c r="F4391" s="19" t="n"/>
      <c r="G4391" s="19" t="n"/>
      <c r="H4391" s="27">
        <f>IF($C4391="","",ROUND(SUMIF(账户表,$C4391,账户期初)+SUMIFS($F$5:F4391,$C$5:C4391,$C4391)-SUMIFS($G$5:G4391,$C$5:C4391,$C4391),2))</f>
        <v/>
      </c>
      <c r="I4391" s="18" t="n"/>
      <c r="J4391" s="18" t="n"/>
      <c r="K4391" s="28">
        <f>IF($B4391="","",--TEXT($B4391,"yyyymm"))</f>
        <v/>
      </c>
      <c r="L4391" s="29">
        <f>IF($D4391="","",IFERROR(INDEX(类别属性,MATCH($D4391,类别表,0)),""))</f>
        <v/>
      </c>
      <c r="M4391" s="18" t="n"/>
      <c r="N4391" s="18" t="n"/>
      <c r="O4391" s="26" t="n"/>
      <c r="P4391" s="21">
        <f>IF($C4391="","",IF(ISNA(MATCH($C4391,账户表,0)),"※这个账户不在【基础资料】的账户档案里",IF($B4391="","※没填日期，这一笔不会进任何月份的报表",IF(AND($F4391&lt;&gt;"",$G4391&lt;&gt;""),"※收入和支出不能同时填",IF(AND(N($F4391)=0,N($G4391)=0),"※收入和支出都没填",IF(OR(N($F4391)&lt;0,N($G4391)&lt;0),"※金额不能填负数，方向反了就换一列填",IF($D4391="","※没填收支类别，分类报表会漏掉这一笔",IF(ISNA(MATCH($D4391,类别表,0)),"※收支类别不在【基础资料】的清单里",IF(AND($L4391="内部转账",$M4391=""),"△内部转账要在「对方账户」写上另一头",IF(AND($L4391="内部转账",$M4391=$C4391),"※对方账户跟本账户是同一个",IF(AND($L4391&lt;&gt;"内部转账",$M4391&lt;&gt;""),"△填了对方账户，但类别不是内部转账",IF($H4391&lt;0,"△这一笔之后该账户余额成负数了，核一下",""))))))))))))</f>
        <v/>
      </c>
    </row>
    <row r="4392">
      <c r="A4392" s="17">
        <f>IF($C4392="","",COUNTA($C$5:$C4392))</f>
        <v/>
      </c>
      <c r="B4392" s="20" t="n"/>
      <c r="C4392" s="18" t="n"/>
      <c r="D4392" s="18" t="n"/>
      <c r="E4392" s="26" t="n"/>
      <c r="F4392" s="19" t="n"/>
      <c r="G4392" s="19" t="n"/>
      <c r="H4392" s="27">
        <f>IF($C4392="","",ROUND(SUMIF(账户表,$C4392,账户期初)+SUMIFS($F$5:F4392,$C$5:C4392,$C4392)-SUMIFS($G$5:G4392,$C$5:C4392,$C4392),2))</f>
        <v/>
      </c>
      <c r="I4392" s="18" t="n"/>
      <c r="J4392" s="18" t="n"/>
      <c r="K4392" s="28">
        <f>IF($B4392="","",--TEXT($B4392,"yyyymm"))</f>
        <v/>
      </c>
      <c r="L4392" s="29">
        <f>IF($D4392="","",IFERROR(INDEX(类别属性,MATCH($D4392,类别表,0)),""))</f>
        <v/>
      </c>
      <c r="M4392" s="18" t="n"/>
      <c r="N4392" s="18" t="n"/>
      <c r="O4392" s="26" t="n"/>
      <c r="P4392" s="21">
        <f>IF($C4392="","",IF(ISNA(MATCH($C4392,账户表,0)),"※这个账户不在【基础资料】的账户档案里",IF($B4392="","※没填日期，这一笔不会进任何月份的报表",IF(AND($F4392&lt;&gt;"",$G4392&lt;&gt;""),"※收入和支出不能同时填",IF(AND(N($F4392)=0,N($G4392)=0),"※收入和支出都没填",IF(OR(N($F4392)&lt;0,N($G4392)&lt;0),"※金额不能填负数，方向反了就换一列填",IF($D4392="","※没填收支类别，分类报表会漏掉这一笔",IF(ISNA(MATCH($D4392,类别表,0)),"※收支类别不在【基础资料】的清单里",IF(AND($L4392="内部转账",$M4392=""),"△内部转账要在「对方账户」写上另一头",IF(AND($L4392="内部转账",$M4392=$C4392),"※对方账户跟本账户是同一个",IF(AND($L4392&lt;&gt;"内部转账",$M4392&lt;&gt;""),"△填了对方账户，但类别不是内部转账",IF($H4392&lt;0,"△这一笔之后该账户余额成负数了，核一下",""))))))))))))</f>
        <v/>
      </c>
    </row>
    <row r="4393">
      <c r="A4393" s="17">
        <f>IF($C4393="","",COUNTA($C$5:$C4393))</f>
        <v/>
      </c>
      <c r="B4393" s="20" t="n"/>
      <c r="C4393" s="18" t="n"/>
      <c r="D4393" s="18" t="n"/>
      <c r="E4393" s="26" t="n"/>
      <c r="F4393" s="19" t="n"/>
      <c r="G4393" s="19" t="n"/>
      <c r="H4393" s="27">
        <f>IF($C4393="","",ROUND(SUMIF(账户表,$C4393,账户期初)+SUMIFS($F$5:F4393,$C$5:C4393,$C4393)-SUMIFS($G$5:G4393,$C$5:C4393,$C4393),2))</f>
        <v/>
      </c>
      <c r="I4393" s="18" t="n"/>
      <c r="J4393" s="18" t="n"/>
      <c r="K4393" s="28">
        <f>IF($B4393="","",--TEXT($B4393,"yyyymm"))</f>
        <v/>
      </c>
      <c r="L4393" s="29">
        <f>IF($D4393="","",IFERROR(INDEX(类别属性,MATCH($D4393,类别表,0)),""))</f>
        <v/>
      </c>
      <c r="M4393" s="18" t="n"/>
      <c r="N4393" s="18" t="n"/>
      <c r="O4393" s="26" t="n"/>
      <c r="P4393" s="21">
        <f>IF($C4393="","",IF(ISNA(MATCH($C4393,账户表,0)),"※这个账户不在【基础资料】的账户档案里",IF($B4393="","※没填日期，这一笔不会进任何月份的报表",IF(AND($F4393&lt;&gt;"",$G4393&lt;&gt;""),"※收入和支出不能同时填",IF(AND(N($F4393)=0,N($G4393)=0),"※收入和支出都没填",IF(OR(N($F4393)&lt;0,N($G4393)&lt;0),"※金额不能填负数，方向反了就换一列填",IF($D4393="","※没填收支类别，分类报表会漏掉这一笔",IF(ISNA(MATCH($D4393,类别表,0)),"※收支类别不在【基础资料】的清单里",IF(AND($L4393="内部转账",$M4393=""),"△内部转账要在「对方账户」写上另一头",IF(AND($L4393="内部转账",$M4393=$C4393),"※对方账户跟本账户是同一个",IF(AND($L4393&lt;&gt;"内部转账",$M4393&lt;&gt;""),"△填了对方账户，但类别不是内部转账",IF($H4393&lt;0,"△这一笔之后该账户余额成负数了，核一下",""))))))))))))</f>
        <v/>
      </c>
    </row>
    <row r="4394">
      <c r="A4394" s="17">
        <f>IF($C4394="","",COUNTA($C$5:$C4394))</f>
        <v/>
      </c>
      <c r="B4394" s="20" t="n"/>
      <c r="C4394" s="18" t="n"/>
      <c r="D4394" s="18" t="n"/>
      <c r="E4394" s="26" t="n"/>
      <c r="F4394" s="19" t="n"/>
      <c r="G4394" s="19" t="n"/>
      <c r="H4394" s="27">
        <f>IF($C4394="","",ROUND(SUMIF(账户表,$C4394,账户期初)+SUMIFS($F$5:F4394,$C$5:C4394,$C4394)-SUMIFS($G$5:G4394,$C$5:C4394,$C4394),2))</f>
        <v/>
      </c>
      <c r="I4394" s="18" t="n"/>
      <c r="J4394" s="18" t="n"/>
      <c r="K4394" s="28">
        <f>IF($B4394="","",--TEXT($B4394,"yyyymm"))</f>
        <v/>
      </c>
      <c r="L4394" s="29">
        <f>IF($D4394="","",IFERROR(INDEX(类别属性,MATCH($D4394,类别表,0)),""))</f>
        <v/>
      </c>
      <c r="M4394" s="18" t="n"/>
      <c r="N4394" s="18" t="n"/>
      <c r="O4394" s="26" t="n"/>
      <c r="P4394" s="21">
        <f>IF($C4394="","",IF(ISNA(MATCH($C4394,账户表,0)),"※这个账户不在【基础资料】的账户档案里",IF($B4394="","※没填日期，这一笔不会进任何月份的报表",IF(AND($F4394&lt;&gt;"",$G4394&lt;&gt;""),"※收入和支出不能同时填",IF(AND(N($F4394)=0,N($G4394)=0),"※收入和支出都没填",IF(OR(N($F4394)&lt;0,N($G4394)&lt;0),"※金额不能填负数，方向反了就换一列填",IF($D4394="","※没填收支类别，分类报表会漏掉这一笔",IF(ISNA(MATCH($D4394,类别表,0)),"※收支类别不在【基础资料】的清单里",IF(AND($L4394="内部转账",$M4394=""),"△内部转账要在「对方账户」写上另一头",IF(AND($L4394="内部转账",$M4394=$C4394),"※对方账户跟本账户是同一个",IF(AND($L4394&lt;&gt;"内部转账",$M4394&lt;&gt;""),"△填了对方账户，但类别不是内部转账",IF($H4394&lt;0,"△这一笔之后该账户余额成负数了，核一下",""))))))))))))</f>
        <v/>
      </c>
    </row>
    <row r="4395">
      <c r="A4395" s="17">
        <f>IF($C4395="","",COUNTA($C$5:$C4395))</f>
        <v/>
      </c>
      <c r="B4395" s="20" t="n"/>
      <c r="C4395" s="18" t="n"/>
      <c r="D4395" s="18" t="n"/>
      <c r="E4395" s="26" t="n"/>
      <c r="F4395" s="19" t="n"/>
      <c r="G4395" s="19" t="n"/>
      <c r="H4395" s="27">
        <f>IF($C4395="","",ROUND(SUMIF(账户表,$C4395,账户期初)+SUMIFS($F$5:F4395,$C$5:C4395,$C4395)-SUMIFS($G$5:G4395,$C$5:C4395,$C4395),2))</f>
        <v/>
      </c>
      <c r="I4395" s="18" t="n"/>
      <c r="J4395" s="18" t="n"/>
      <c r="K4395" s="28">
        <f>IF($B4395="","",--TEXT($B4395,"yyyymm"))</f>
        <v/>
      </c>
      <c r="L4395" s="29">
        <f>IF($D4395="","",IFERROR(INDEX(类别属性,MATCH($D4395,类别表,0)),""))</f>
        <v/>
      </c>
      <c r="M4395" s="18" t="n"/>
      <c r="N4395" s="18" t="n"/>
      <c r="O4395" s="26" t="n"/>
      <c r="P4395" s="21">
        <f>IF($C4395="","",IF(ISNA(MATCH($C4395,账户表,0)),"※这个账户不在【基础资料】的账户档案里",IF($B4395="","※没填日期，这一笔不会进任何月份的报表",IF(AND($F4395&lt;&gt;"",$G4395&lt;&gt;""),"※收入和支出不能同时填",IF(AND(N($F4395)=0,N($G4395)=0),"※收入和支出都没填",IF(OR(N($F4395)&lt;0,N($G4395)&lt;0),"※金额不能填负数，方向反了就换一列填",IF($D4395="","※没填收支类别，分类报表会漏掉这一笔",IF(ISNA(MATCH($D4395,类别表,0)),"※收支类别不在【基础资料】的清单里",IF(AND($L4395="内部转账",$M4395=""),"△内部转账要在「对方账户」写上另一头",IF(AND($L4395="内部转账",$M4395=$C4395),"※对方账户跟本账户是同一个",IF(AND($L4395&lt;&gt;"内部转账",$M4395&lt;&gt;""),"△填了对方账户，但类别不是内部转账",IF($H4395&lt;0,"△这一笔之后该账户余额成负数了，核一下",""))))))))))))</f>
        <v/>
      </c>
    </row>
    <row r="4396">
      <c r="A4396" s="17">
        <f>IF($C4396="","",COUNTA($C$5:$C4396))</f>
        <v/>
      </c>
      <c r="B4396" s="20" t="n"/>
      <c r="C4396" s="18" t="n"/>
      <c r="D4396" s="18" t="n"/>
      <c r="E4396" s="26" t="n"/>
      <c r="F4396" s="19" t="n"/>
      <c r="G4396" s="19" t="n"/>
      <c r="H4396" s="27">
        <f>IF($C4396="","",ROUND(SUMIF(账户表,$C4396,账户期初)+SUMIFS($F$5:F4396,$C$5:C4396,$C4396)-SUMIFS($G$5:G4396,$C$5:C4396,$C4396),2))</f>
        <v/>
      </c>
      <c r="I4396" s="18" t="n"/>
      <c r="J4396" s="18" t="n"/>
      <c r="K4396" s="28">
        <f>IF($B4396="","",--TEXT($B4396,"yyyymm"))</f>
        <v/>
      </c>
      <c r="L4396" s="29">
        <f>IF($D4396="","",IFERROR(INDEX(类别属性,MATCH($D4396,类别表,0)),""))</f>
        <v/>
      </c>
      <c r="M4396" s="18" t="n"/>
      <c r="N4396" s="18" t="n"/>
      <c r="O4396" s="26" t="n"/>
      <c r="P4396" s="21">
        <f>IF($C4396="","",IF(ISNA(MATCH($C4396,账户表,0)),"※这个账户不在【基础资料】的账户档案里",IF($B4396="","※没填日期，这一笔不会进任何月份的报表",IF(AND($F4396&lt;&gt;"",$G4396&lt;&gt;""),"※收入和支出不能同时填",IF(AND(N($F4396)=0,N($G4396)=0),"※收入和支出都没填",IF(OR(N($F4396)&lt;0,N($G4396)&lt;0),"※金额不能填负数，方向反了就换一列填",IF($D4396="","※没填收支类别，分类报表会漏掉这一笔",IF(ISNA(MATCH($D4396,类别表,0)),"※收支类别不在【基础资料】的清单里",IF(AND($L4396="内部转账",$M4396=""),"△内部转账要在「对方账户」写上另一头",IF(AND($L4396="内部转账",$M4396=$C4396),"※对方账户跟本账户是同一个",IF(AND($L4396&lt;&gt;"内部转账",$M4396&lt;&gt;""),"△填了对方账户，但类别不是内部转账",IF($H4396&lt;0,"△这一笔之后该账户余额成负数了，核一下",""))))))))))))</f>
        <v/>
      </c>
    </row>
    <row r="4397">
      <c r="A4397" s="17">
        <f>IF($C4397="","",COUNTA($C$5:$C4397))</f>
        <v/>
      </c>
      <c r="B4397" s="20" t="n"/>
      <c r="C4397" s="18" t="n"/>
      <c r="D4397" s="18" t="n"/>
      <c r="E4397" s="26" t="n"/>
      <c r="F4397" s="19" t="n"/>
      <c r="G4397" s="19" t="n"/>
      <c r="H4397" s="27">
        <f>IF($C4397="","",ROUND(SUMIF(账户表,$C4397,账户期初)+SUMIFS($F$5:F4397,$C$5:C4397,$C4397)-SUMIFS($G$5:G4397,$C$5:C4397,$C4397),2))</f>
        <v/>
      </c>
      <c r="I4397" s="18" t="n"/>
      <c r="J4397" s="18" t="n"/>
      <c r="K4397" s="28">
        <f>IF($B4397="","",--TEXT($B4397,"yyyymm"))</f>
        <v/>
      </c>
      <c r="L4397" s="29">
        <f>IF($D4397="","",IFERROR(INDEX(类别属性,MATCH($D4397,类别表,0)),""))</f>
        <v/>
      </c>
      <c r="M4397" s="18" t="n"/>
      <c r="N4397" s="18" t="n"/>
      <c r="O4397" s="26" t="n"/>
      <c r="P4397" s="21">
        <f>IF($C4397="","",IF(ISNA(MATCH($C4397,账户表,0)),"※这个账户不在【基础资料】的账户档案里",IF($B4397="","※没填日期，这一笔不会进任何月份的报表",IF(AND($F4397&lt;&gt;"",$G4397&lt;&gt;""),"※收入和支出不能同时填",IF(AND(N($F4397)=0,N($G4397)=0),"※收入和支出都没填",IF(OR(N($F4397)&lt;0,N($G4397)&lt;0),"※金额不能填负数，方向反了就换一列填",IF($D4397="","※没填收支类别，分类报表会漏掉这一笔",IF(ISNA(MATCH($D4397,类别表,0)),"※收支类别不在【基础资料】的清单里",IF(AND($L4397="内部转账",$M4397=""),"△内部转账要在「对方账户」写上另一头",IF(AND($L4397="内部转账",$M4397=$C4397),"※对方账户跟本账户是同一个",IF(AND($L4397&lt;&gt;"内部转账",$M4397&lt;&gt;""),"△填了对方账户，但类别不是内部转账",IF($H4397&lt;0,"△这一笔之后该账户余额成负数了，核一下",""))))))))))))</f>
        <v/>
      </c>
    </row>
    <row r="4398">
      <c r="A4398" s="17">
        <f>IF($C4398="","",COUNTA($C$5:$C4398))</f>
        <v/>
      </c>
      <c r="B4398" s="20" t="n"/>
      <c r="C4398" s="18" t="n"/>
      <c r="D4398" s="18" t="n"/>
      <c r="E4398" s="26" t="n"/>
      <c r="F4398" s="19" t="n"/>
      <c r="G4398" s="19" t="n"/>
      <c r="H4398" s="27">
        <f>IF($C4398="","",ROUND(SUMIF(账户表,$C4398,账户期初)+SUMIFS($F$5:F4398,$C$5:C4398,$C4398)-SUMIFS($G$5:G4398,$C$5:C4398,$C4398),2))</f>
        <v/>
      </c>
      <c r="I4398" s="18" t="n"/>
      <c r="J4398" s="18" t="n"/>
      <c r="K4398" s="28">
        <f>IF($B4398="","",--TEXT($B4398,"yyyymm"))</f>
        <v/>
      </c>
      <c r="L4398" s="29">
        <f>IF($D4398="","",IFERROR(INDEX(类别属性,MATCH($D4398,类别表,0)),""))</f>
        <v/>
      </c>
      <c r="M4398" s="18" t="n"/>
      <c r="N4398" s="18" t="n"/>
      <c r="O4398" s="26" t="n"/>
      <c r="P4398" s="21">
        <f>IF($C4398="","",IF(ISNA(MATCH($C4398,账户表,0)),"※这个账户不在【基础资料】的账户档案里",IF($B4398="","※没填日期，这一笔不会进任何月份的报表",IF(AND($F4398&lt;&gt;"",$G4398&lt;&gt;""),"※收入和支出不能同时填",IF(AND(N($F4398)=0,N($G4398)=0),"※收入和支出都没填",IF(OR(N($F4398)&lt;0,N($G4398)&lt;0),"※金额不能填负数，方向反了就换一列填",IF($D4398="","※没填收支类别，分类报表会漏掉这一笔",IF(ISNA(MATCH($D4398,类别表,0)),"※收支类别不在【基础资料】的清单里",IF(AND($L4398="内部转账",$M4398=""),"△内部转账要在「对方账户」写上另一头",IF(AND($L4398="内部转账",$M4398=$C4398),"※对方账户跟本账户是同一个",IF(AND($L4398&lt;&gt;"内部转账",$M4398&lt;&gt;""),"△填了对方账户，但类别不是内部转账",IF($H4398&lt;0,"△这一笔之后该账户余额成负数了，核一下",""))))))))))))</f>
        <v/>
      </c>
    </row>
    <row r="4399">
      <c r="A4399" s="17">
        <f>IF($C4399="","",COUNTA($C$5:$C4399))</f>
        <v/>
      </c>
      <c r="B4399" s="20" t="n"/>
      <c r="C4399" s="18" t="n"/>
      <c r="D4399" s="18" t="n"/>
      <c r="E4399" s="26" t="n"/>
      <c r="F4399" s="19" t="n"/>
      <c r="G4399" s="19" t="n"/>
      <c r="H4399" s="27">
        <f>IF($C4399="","",ROUND(SUMIF(账户表,$C4399,账户期初)+SUMIFS($F$5:F4399,$C$5:C4399,$C4399)-SUMIFS($G$5:G4399,$C$5:C4399,$C4399),2))</f>
        <v/>
      </c>
      <c r="I4399" s="18" t="n"/>
      <c r="J4399" s="18" t="n"/>
      <c r="K4399" s="28">
        <f>IF($B4399="","",--TEXT($B4399,"yyyymm"))</f>
        <v/>
      </c>
      <c r="L4399" s="29">
        <f>IF($D4399="","",IFERROR(INDEX(类别属性,MATCH($D4399,类别表,0)),""))</f>
        <v/>
      </c>
      <c r="M4399" s="18" t="n"/>
      <c r="N4399" s="18" t="n"/>
      <c r="O4399" s="26" t="n"/>
      <c r="P4399" s="21">
        <f>IF($C4399="","",IF(ISNA(MATCH($C4399,账户表,0)),"※这个账户不在【基础资料】的账户档案里",IF($B4399="","※没填日期，这一笔不会进任何月份的报表",IF(AND($F4399&lt;&gt;"",$G4399&lt;&gt;""),"※收入和支出不能同时填",IF(AND(N($F4399)=0,N($G4399)=0),"※收入和支出都没填",IF(OR(N($F4399)&lt;0,N($G4399)&lt;0),"※金额不能填负数，方向反了就换一列填",IF($D4399="","※没填收支类别，分类报表会漏掉这一笔",IF(ISNA(MATCH($D4399,类别表,0)),"※收支类别不在【基础资料】的清单里",IF(AND($L4399="内部转账",$M4399=""),"△内部转账要在「对方账户」写上另一头",IF(AND($L4399="内部转账",$M4399=$C4399),"※对方账户跟本账户是同一个",IF(AND($L4399&lt;&gt;"内部转账",$M4399&lt;&gt;""),"△填了对方账户，但类别不是内部转账",IF($H4399&lt;0,"△这一笔之后该账户余额成负数了，核一下",""))))))))))))</f>
        <v/>
      </c>
    </row>
    <row r="4400">
      <c r="A4400" s="17">
        <f>IF($C4400="","",COUNTA($C$5:$C4400))</f>
        <v/>
      </c>
      <c r="B4400" s="20" t="n"/>
      <c r="C4400" s="18" t="n"/>
      <c r="D4400" s="18" t="n"/>
      <c r="E4400" s="26" t="n"/>
      <c r="F4400" s="19" t="n"/>
      <c r="G4400" s="19" t="n"/>
      <c r="H4400" s="27">
        <f>IF($C4400="","",ROUND(SUMIF(账户表,$C4400,账户期初)+SUMIFS($F$5:F4400,$C$5:C4400,$C4400)-SUMIFS($G$5:G4400,$C$5:C4400,$C4400),2))</f>
        <v/>
      </c>
      <c r="I4400" s="18" t="n"/>
      <c r="J4400" s="18" t="n"/>
      <c r="K4400" s="28">
        <f>IF($B4400="","",--TEXT($B4400,"yyyymm"))</f>
        <v/>
      </c>
      <c r="L4400" s="29">
        <f>IF($D4400="","",IFERROR(INDEX(类别属性,MATCH($D4400,类别表,0)),""))</f>
        <v/>
      </c>
      <c r="M4400" s="18" t="n"/>
      <c r="N4400" s="18" t="n"/>
      <c r="O4400" s="26" t="n"/>
      <c r="P4400" s="21">
        <f>IF($C4400="","",IF(ISNA(MATCH($C4400,账户表,0)),"※这个账户不在【基础资料】的账户档案里",IF($B4400="","※没填日期，这一笔不会进任何月份的报表",IF(AND($F4400&lt;&gt;"",$G4400&lt;&gt;""),"※收入和支出不能同时填",IF(AND(N($F4400)=0,N($G4400)=0),"※收入和支出都没填",IF(OR(N($F4400)&lt;0,N($G4400)&lt;0),"※金额不能填负数，方向反了就换一列填",IF($D4400="","※没填收支类别，分类报表会漏掉这一笔",IF(ISNA(MATCH($D4400,类别表,0)),"※收支类别不在【基础资料】的清单里",IF(AND($L4400="内部转账",$M4400=""),"△内部转账要在「对方账户」写上另一头",IF(AND($L4400="内部转账",$M4400=$C4400),"※对方账户跟本账户是同一个",IF(AND($L4400&lt;&gt;"内部转账",$M4400&lt;&gt;""),"△填了对方账户，但类别不是内部转账",IF($H4400&lt;0,"△这一笔之后该账户余额成负数了，核一下",""))))))))))))</f>
        <v/>
      </c>
    </row>
    <row r="4401">
      <c r="A4401" s="17">
        <f>IF($C4401="","",COUNTA($C$5:$C4401))</f>
        <v/>
      </c>
      <c r="B4401" s="20" t="n"/>
      <c r="C4401" s="18" t="n"/>
      <c r="D4401" s="18" t="n"/>
      <c r="E4401" s="26" t="n"/>
      <c r="F4401" s="19" t="n"/>
      <c r="G4401" s="19" t="n"/>
      <c r="H4401" s="27">
        <f>IF($C4401="","",ROUND(SUMIF(账户表,$C4401,账户期初)+SUMIFS($F$5:F4401,$C$5:C4401,$C4401)-SUMIFS($G$5:G4401,$C$5:C4401,$C4401),2))</f>
        <v/>
      </c>
      <c r="I4401" s="18" t="n"/>
      <c r="J4401" s="18" t="n"/>
      <c r="K4401" s="28">
        <f>IF($B4401="","",--TEXT($B4401,"yyyymm"))</f>
        <v/>
      </c>
      <c r="L4401" s="29">
        <f>IF($D4401="","",IFERROR(INDEX(类别属性,MATCH($D4401,类别表,0)),""))</f>
        <v/>
      </c>
      <c r="M4401" s="18" t="n"/>
      <c r="N4401" s="18" t="n"/>
      <c r="O4401" s="26" t="n"/>
      <c r="P4401" s="21">
        <f>IF($C4401="","",IF(ISNA(MATCH($C4401,账户表,0)),"※这个账户不在【基础资料】的账户档案里",IF($B4401="","※没填日期，这一笔不会进任何月份的报表",IF(AND($F4401&lt;&gt;"",$G4401&lt;&gt;""),"※收入和支出不能同时填",IF(AND(N($F4401)=0,N($G4401)=0),"※收入和支出都没填",IF(OR(N($F4401)&lt;0,N($G4401)&lt;0),"※金额不能填负数，方向反了就换一列填",IF($D4401="","※没填收支类别，分类报表会漏掉这一笔",IF(ISNA(MATCH($D4401,类别表,0)),"※收支类别不在【基础资料】的清单里",IF(AND($L4401="内部转账",$M4401=""),"△内部转账要在「对方账户」写上另一头",IF(AND($L4401="内部转账",$M4401=$C4401),"※对方账户跟本账户是同一个",IF(AND($L4401&lt;&gt;"内部转账",$M4401&lt;&gt;""),"△填了对方账户，但类别不是内部转账",IF($H4401&lt;0,"△这一笔之后该账户余额成负数了，核一下",""))))))))))))</f>
        <v/>
      </c>
    </row>
    <row r="4402">
      <c r="A4402" s="17">
        <f>IF($C4402="","",COUNTA($C$5:$C4402))</f>
        <v/>
      </c>
      <c r="B4402" s="20" t="n"/>
      <c r="C4402" s="18" t="n"/>
      <c r="D4402" s="18" t="n"/>
      <c r="E4402" s="26" t="n"/>
      <c r="F4402" s="19" t="n"/>
      <c r="G4402" s="19" t="n"/>
      <c r="H4402" s="27">
        <f>IF($C4402="","",ROUND(SUMIF(账户表,$C4402,账户期初)+SUMIFS($F$5:F4402,$C$5:C4402,$C4402)-SUMIFS($G$5:G4402,$C$5:C4402,$C4402),2))</f>
        <v/>
      </c>
      <c r="I4402" s="18" t="n"/>
      <c r="J4402" s="18" t="n"/>
      <c r="K4402" s="28">
        <f>IF($B4402="","",--TEXT($B4402,"yyyymm"))</f>
        <v/>
      </c>
      <c r="L4402" s="29">
        <f>IF($D4402="","",IFERROR(INDEX(类别属性,MATCH($D4402,类别表,0)),""))</f>
        <v/>
      </c>
      <c r="M4402" s="18" t="n"/>
      <c r="N4402" s="18" t="n"/>
      <c r="O4402" s="26" t="n"/>
      <c r="P4402" s="21">
        <f>IF($C4402="","",IF(ISNA(MATCH($C4402,账户表,0)),"※这个账户不在【基础资料】的账户档案里",IF($B4402="","※没填日期，这一笔不会进任何月份的报表",IF(AND($F4402&lt;&gt;"",$G4402&lt;&gt;""),"※收入和支出不能同时填",IF(AND(N($F4402)=0,N($G4402)=0),"※收入和支出都没填",IF(OR(N($F4402)&lt;0,N($G4402)&lt;0),"※金额不能填负数，方向反了就换一列填",IF($D4402="","※没填收支类别，分类报表会漏掉这一笔",IF(ISNA(MATCH($D4402,类别表,0)),"※收支类别不在【基础资料】的清单里",IF(AND($L4402="内部转账",$M4402=""),"△内部转账要在「对方账户」写上另一头",IF(AND($L4402="内部转账",$M4402=$C4402),"※对方账户跟本账户是同一个",IF(AND($L4402&lt;&gt;"内部转账",$M4402&lt;&gt;""),"△填了对方账户，但类别不是内部转账",IF($H4402&lt;0,"△这一笔之后该账户余额成负数了，核一下",""))))))))))))</f>
        <v/>
      </c>
    </row>
    <row r="4403">
      <c r="A4403" s="17">
        <f>IF($C4403="","",COUNTA($C$5:$C4403))</f>
        <v/>
      </c>
      <c r="B4403" s="20" t="n"/>
      <c r="C4403" s="18" t="n"/>
      <c r="D4403" s="18" t="n"/>
      <c r="E4403" s="26" t="n"/>
      <c r="F4403" s="19" t="n"/>
      <c r="G4403" s="19" t="n"/>
      <c r="H4403" s="27">
        <f>IF($C4403="","",ROUND(SUMIF(账户表,$C4403,账户期初)+SUMIFS($F$5:F4403,$C$5:C4403,$C4403)-SUMIFS($G$5:G4403,$C$5:C4403,$C4403),2))</f>
        <v/>
      </c>
      <c r="I4403" s="18" t="n"/>
      <c r="J4403" s="18" t="n"/>
      <c r="K4403" s="28">
        <f>IF($B4403="","",--TEXT($B4403,"yyyymm"))</f>
        <v/>
      </c>
      <c r="L4403" s="29">
        <f>IF($D4403="","",IFERROR(INDEX(类别属性,MATCH($D4403,类别表,0)),""))</f>
        <v/>
      </c>
      <c r="M4403" s="18" t="n"/>
      <c r="N4403" s="18" t="n"/>
      <c r="O4403" s="26" t="n"/>
      <c r="P4403" s="21">
        <f>IF($C4403="","",IF(ISNA(MATCH($C4403,账户表,0)),"※这个账户不在【基础资料】的账户档案里",IF($B4403="","※没填日期，这一笔不会进任何月份的报表",IF(AND($F4403&lt;&gt;"",$G4403&lt;&gt;""),"※收入和支出不能同时填",IF(AND(N($F4403)=0,N($G4403)=0),"※收入和支出都没填",IF(OR(N($F4403)&lt;0,N($G4403)&lt;0),"※金额不能填负数，方向反了就换一列填",IF($D4403="","※没填收支类别，分类报表会漏掉这一笔",IF(ISNA(MATCH($D4403,类别表,0)),"※收支类别不在【基础资料】的清单里",IF(AND($L4403="内部转账",$M4403=""),"△内部转账要在「对方账户」写上另一头",IF(AND($L4403="内部转账",$M4403=$C4403),"※对方账户跟本账户是同一个",IF(AND($L4403&lt;&gt;"内部转账",$M4403&lt;&gt;""),"△填了对方账户，但类别不是内部转账",IF($H4403&lt;0,"△这一笔之后该账户余额成负数了，核一下",""))))))))))))</f>
        <v/>
      </c>
    </row>
    <row r="4404">
      <c r="A4404" s="17">
        <f>IF($C4404="","",COUNTA($C$5:$C4404))</f>
        <v/>
      </c>
      <c r="B4404" s="20" t="n"/>
      <c r="C4404" s="18" t="n"/>
      <c r="D4404" s="18" t="n"/>
      <c r="E4404" s="26" t="n"/>
      <c r="F4404" s="19" t="n"/>
      <c r="G4404" s="19" t="n"/>
      <c r="H4404" s="27">
        <f>IF($C4404="","",ROUND(SUMIF(账户表,$C4404,账户期初)+SUMIFS($F$5:F4404,$C$5:C4404,$C4404)-SUMIFS($G$5:G4404,$C$5:C4404,$C4404),2))</f>
        <v/>
      </c>
      <c r="I4404" s="18" t="n"/>
      <c r="J4404" s="18" t="n"/>
      <c r="K4404" s="28">
        <f>IF($B4404="","",--TEXT($B4404,"yyyymm"))</f>
        <v/>
      </c>
      <c r="L4404" s="29">
        <f>IF($D4404="","",IFERROR(INDEX(类别属性,MATCH($D4404,类别表,0)),""))</f>
        <v/>
      </c>
      <c r="M4404" s="18" t="n"/>
      <c r="N4404" s="18" t="n"/>
      <c r="O4404" s="26" t="n"/>
      <c r="P4404" s="21">
        <f>IF($C4404="","",IF(ISNA(MATCH($C4404,账户表,0)),"※这个账户不在【基础资料】的账户档案里",IF($B4404="","※没填日期，这一笔不会进任何月份的报表",IF(AND($F4404&lt;&gt;"",$G4404&lt;&gt;""),"※收入和支出不能同时填",IF(AND(N($F4404)=0,N($G4404)=0),"※收入和支出都没填",IF(OR(N($F4404)&lt;0,N($G4404)&lt;0),"※金额不能填负数，方向反了就换一列填",IF($D4404="","※没填收支类别，分类报表会漏掉这一笔",IF(ISNA(MATCH($D4404,类别表,0)),"※收支类别不在【基础资料】的清单里",IF(AND($L4404="内部转账",$M4404=""),"△内部转账要在「对方账户」写上另一头",IF(AND($L4404="内部转账",$M4404=$C4404),"※对方账户跟本账户是同一个",IF(AND($L4404&lt;&gt;"内部转账",$M4404&lt;&gt;""),"△填了对方账户，但类别不是内部转账",IF($H4404&lt;0,"△这一笔之后该账户余额成负数了，核一下",""))))))))))))</f>
        <v/>
      </c>
    </row>
    <row r="4405">
      <c r="A4405" s="17">
        <f>IF($C4405="","",COUNTA($C$5:$C4405))</f>
        <v/>
      </c>
      <c r="B4405" s="20" t="n"/>
      <c r="C4405" s="18" t="n"/>
      <c r="D4405" s="18" t="n"/>
      <c r="E4405" s="26" t="n"/>
      <c r="F4405" s="19" t="n"/>
      <c r="G4405" s="19" t="n"/>
      <c r="H4405" s="27">
        <f>IF($C4405="","",ROUND(SUMIF(账户表,$C4405,账户期初)+SUMIFS($F$5:F4405,$C$5:C4405,$C4405)-SUMIFS($G$5:G4405,$C$5:C4405,$C4405),2))</f>
        <v/>
      </c>
      <c r="I4405" s="18" t="n"/>
      <c r="J4405" s="18" t="n"/>
      <c r="K4405" s="28">
        <f>IF($B4405="","",--TEXT($B4405,"yyyymm"))</f>
        <v/>
      </c>
      <c r="L4405" s="29">
        <f>IF($D4405="","",IFERROR(INDEX(类别属性,MATCH($D4405,类别表,0)),""))</f>
        <v/>
      </c>
      <c r="M4405" s="18" t="n"/>
      <c r="N4405" s="18" t="n"/>
      <c r="O4405" s="26" t="n"/>
      <c r="P4405" s="21">
        <f>IF($C4405="","",IF(ISNA(MATCH($C4405,账户表,0)),"※这个账户不在【基础资料】的账户档案里",IF($B4405="","※没填日期，这一笔不会进任何月份的报表",IF(AND($F4405&lt;&gt;"",$G4405&lt;&gt;""),"※收入和支出不能同时填",IF(AND(N($F4405)=0,N($G4405)=0),"※收入和支出都没填",IF(OR(N($F4405)&lt;0,N($G4405)&lt;0),"※金额不能填负数，方向反了就换一列填",IF($D4405="","※没填收支类别，分类报表会漏掉这一笔",IF(ISNA(MATCH($D4405,类别表,0)),"※收支类别不在【基础资料】的清单里",IF(AND($L4405="内部转账",$M4405=""),"△内部转账要在「对方账户」写上另一头",IF(AND($L4405="内部转账",$M4405=$C4405),"※对方账户跟本账户是同一个",IF(AND($L4405&lt;&gt;"内部转账",$M4405&lt;&gt;""),"△填了对方账户，但类别不是内部转账",IF($H4405&lt;0,"△这一笔之后该账户余额成负数了，核一下",""))))))))))))</f>
        <v/>
      </c>
    </row>
    <row r="4406">
      <c r="A4406" s="17">
        <f>IF($C4406="","",COUNTA($C$5:$C4406))</f>
        <v/>
      </c>
      <c r="B4406" s="20" t="n"/>
      <c r="C4406" s="18" t="n"/>
      <c r="D4406" s="18" t="n"/>
      <c r="E4406" s="26" t="n"/>
      <c r="F4406" s="19" t="n"/>
      <c r="G4406" s="19" t="n"/>
      <c r="H4406" s="27">
        <f>IF($C4406="","",ROUND(SUMIF(账户表,$C4406,账户期初)+SUMIFS($F$5:F4406,$C$5:C4406,$C4406)-SUMIFS($G$5:G4406,$C$5:C4406,$C4406),2))</f>
        <v/>
      </c>
      <c r="I4406" s="18" t="n"/>
      <c r="J4406" s="18" t="n"/>
      <c r="K4406" s="28">
        <f>IF($B4406="","",--TEXT($B4406,"yyyymm"))</f>
        <v/>
      </c>
      <c r="L4406" s="29">
        <f>IF($D4406="","",IFERROR(INDEX(类别属性,MATCH($D4406,类别表,0)),""))</f>
        <v/>
      </c>
      <c r="M4406" s="18" t="n"/>
      <c r="N4406" s="18" t="n"/>
      <c r="O4406" s="26" t="n"/>
      <c r="P4406" s="21">
        <f>IF($C4406="","",IF(ISNA(MATCH($C4406,账户表,0)),"※这个账户不在【基础资料】的账户档案里",IF($B4406="","※没填日期，这一笔不会进任何月份的报表",IF(AND($F4406&lt;&gt;"",$G4406&lt;&gt;""),"※收入和支出不能同时填",IF(AND(N($F4406)=0,N($G4406)=0),"※收入和支出都没填",IF(OR(N($F4406)&lt;0,N($G4406)&lt;0),"※金额不能填负数，方向反了就换一列填",IF($D4406="","※没填收支类别，分类报表会漏掉这一笔",IF(ISNA(MATCH($D4406,类别表,0)),"※收支类别不在【基础资料】的清单里",IF(AND($L4406="内部转账",$M4406=""),"△内部转账要在「对方账户」写上另一头",IF(AND($L4406="内部转账",$M4406=$C4406),"※对方账户跟本账户是同一个",IF(AND($L4406&lt;&gt;"内部转账",$M4406&lt;&gt;""),"△填了对方账户，但类别不是内部转账",IF($H4406&lt;0,"△这一笔之后该账户余额成负数了，核一下",""))))))))))))</f>
        <v/>
      </c>
    </row>
    <row r="4407">
      <c r="A4407" s="17">
        <f>IF($C4407="","",COUNTA($C$5:$C4407))</f>
        <v/>
      </c>
      <c r="B4407" s="20" t="n"/>
      <c r="C4407" s="18" t="n"/>
      <c r="D4407" s="18" t="n"/>
      <c r="E4407" s="26" t="n"/>
      <c r="F4407" s="19" t="n"/>
      <c r="G4407" s="19" t="n"/>
      <c r="H4407" s="27">
        <f>IF($C4407="","",ROUND(SUMIF(账户表,$C4407,账户期初)+SUMIFS($F$5:F4407,$C$5:C4407,$C4407)-SUMIFS($G$5:G4407,$C$5:C4407,$C4407),2))</f>
        <v/>
      </c>
      <c r="I4407" s="18" t="n"/>
      <c r="J4407" s="18" t="n"/>
      <c r="K4407" s="28">
        <f>IF($B4407="","",--TEXT($B4407,"yyyymm"))</f>
        <v/>
      </c>
      <c r="L4407" s="29">
        <f>IF($D4407="","",IFERROR(INDEX(类别属性,MATCH($D4407,类别表,0)),""))</f>
        <v/>
      </c>
      <c r="M4407" s="18" t="n"/>
      <c r="N4407" s="18" t="n"/>
      <c r="O4407" s="26" t="n"/>
      <c r="P4407" s="21">
        <f>IF($C4407="","",IF(ISNA(MATCH($C4407,账户表,0)),"※这个账户不在【基础资料】的账户档案里",IF($B4407="","※没填日期，这一笔不会进任何月份的报表",IF(AND($F4407&lt;&gt;"",$G4407&lt;&gt;""),"※收入和支出不能同时填",IF(AND(N($F4407)=0,N($G4407)=0),"※收入和支出都没填",IF(OR(N($F4407)&lt;0,N($G4407)&lt;0),"※金额不能填负数，方向反了就换一列填",IF($D4407="","※没填收支类别，分类报表会漏掉这一笔",IF(ISNA(MATCH($D4407,类别表,0)),"※收支类别不在【基础资料】的清单里",IF(AND($L4407="内部转账",$M4407=""),"△内部转账要在「对方账户」写上另一头",IF(AND($L4407="内部转账",$M4407=$C4407),"※对方账户跟本账户是同一个",IF(AND($L4407&lt;&gt;"内部转账",$M4407&lt;&gt;""),"△填了对方账户，但类别不是内部转账",IF($H4407&lt;0,"△这一笔之后该账户余额成负数了，核一下",""))))))))))))</f>
        <v/>
      </c>
    </row>
    <row r="4408">
      <c r="A4408" s="17">
        <f>IF($C4408="","",COUNTA($C$5:$C4408))</f>
        <v/>
      </c>
      <c r="B4408" s="20" t="n"/>
      <c r="C4408" s="18" t="n"/>
      <c r="D4408" s="18" t="n"/>
      <c r="E4408" s="26" t="n"/>
      <c r="F4408" s="19" t="n"/>
      <c r="G4408" s="19" t="n"/>
      <c r="H4408" s="27">
        <f>IF($C4408="","",ROUND(SUMIF(账户表,$C4408,账户期初)+SUMIFS($F$5:F4408,$C$5:C4408,$C4408)-SUMIFS($G$5:G4408,$C$5:C4408,$C4408),2))</f>
        <v/>
      </c>
      <c r="I4408" s="18" t="n"/>
      <c r="J4408" s="18" t="n"/>
      <c r="K4408" s="28">
        <f>IF($B4408="","",--TEXT($B4408,"yyyymm"))</f>
        <v/>
      </c>
      <c r="L4408" s="29">
        <f>IF($D4408="","",IFERROR(INDEX(类别属性,MATCH($D4408,类别表,0)),""))</f>
        <v/>
      </c>
      <c r="M4408" s="18" t="n"/>
      <c r="N4408" s="18" t="n"/>
      <c r="O4408" s="26" t="n"/>
      <c r="P4408" s="21">
        <f>IF($C4408="","",IF(ISNA(MATCH($C4408,账户表,0)),"※这个账户不在【基础资料】的账户档案里",IF($B4408="","※没填日期，这一笔不会进任何月份的报表",IF(AND($F4408&lt;&gt;"",$G4408&lt;&gt;""),"※收入和支出不能同时填",IF(AND(N($F4408)=0,N($G4408)=0),"※收入和支出都没填",IF(OR(N($F4408)&lt;0,N($G4408)&lt;0),"※金额不能填负数，方向反了就换一列填",IF($D4408="","※没填收支类别，分类报表会漏掉这一笔",IF(ISNA(MATCH($D4408,类别表,0)),"※收支类别不在【基础资料】的清单里",IF(AND($L4408="内部转账",$M4408=""),"△内部转账要在「对方账户」写上另一头",IF(AND($L4408="内部转账",$M4408=$C4408),"※对方账户跟本账户是同一个",IF(AND($L4408&lt;&gt;"内部转账",$M4408&lt;&gt;""),"△填了对方账户，但类别不是内部转账",IF($H4408&lt;0,"△这一笔之后该账户余额成负数了，核一下",""))))))))))))</f>
        <v/>
      </c>
    </row>
    <row r="4409">
      <c r="A4409" s="17">
        <f>IF($C4409="","",COUNTA($C$5:$C4409))</f>
        <v/>
      </c>
      <c r="B4409" s="20" t="n"/>
      <c r="C4409" s="18" t="n"/>
      <c r="D4409" s="18" t="n"/>
      <c r="E4409" s="26" t="n"/>
      <c r="F4409" s="19" t="n"/>
      <c r="G4409" s="19" t="n"/>
      <c r="H4409" s="27">
        <f>IF($C4409="","",ROUND(SUMIF(账户表,$C4409,账户期初)+SUMIFS($F$5:F4409,$C$5:C4409,$C4409)-SUMIFS($G$5:G4409,$C$5:C4409,$C4409),2))</f>
        <v/>
      </c>
      <c r="I4409" s="18" t="n"/>
      <c r="J4409" s="18" t="n"/>
      <c r="K4409" s="28">
        <f>IF($B4409="","",--TEXT($B4409,"yyyymm"))</f>
        <v/>
      </c>
      <c r="L4409" s="29">
        <f>IF($D4409="","",IFERROR(INDEX(类别属性,MATCH($D4409,类别表,0)),""))</f>
        <v/>
      </c>
      <c r="M4409" s="18" t="n"/>
      <c r="N4409" s="18" t="n"/>
      <c r="O4409" s="26" t="n"/>
      <c r="P4409" s="21">
        <f>IF($C4409="","",IF(ISNA(MATCH($C4409,账户表,0)),"※这个账户不在【基础资料】的账户档案里",IF($B4409="","※没填日期，这一笔不会进任何月份的报表",IF(AND($F4409&lt;&gt;"",$G4409&lt;&gt;""),"※收入和支出不能同时填",IF(AND(N($F4409)=0,N($G4409)=0),"※收入和支出都没填",IF(OR(N($F4409)&lt;0,N($G4409)&lt;0),"※金额不能填负数，方向反了就换一列填",IF($D4409="","※没填收支类别，分类报表会漏掉这一笔",IF(ISNA(MATCH($D4409,类别表,0)),"※收支类别不在【基础资料】的清单里",IF(AND($L4409="内部转账",$M4409=""),"△内部转账要在「对方账户」写上另一头",IF(AND($L4409="内部转账",$M4409=$C4409),"※对方账户跟本账户是同一个",IF(AND($L4409&lt;&gt;"内部转账",$M4409&lt;&gt;""),"△填了对方账户，但类别不是内部转账",IF($H4409&lt;0,"△这一笔之后该账户余额成负数了，核一下",""))))))))))))</f>
        <v/>
      </c>
    </row>
    <row r="4410">
      <c r="A4410" s="17">
        <f>IF($C4410="","",COUNTA($C$5:$C4410))</f>
        <v/>
      </c>
      <c r="B4410" s="20" t="n"/>
      <c r="C4410" s="18" t="n"/>
      <c r="D4410" s="18" t="n"/>
      <c r="E4410" s="26" t="n"/>
      <c r="F4410" s="19" t="n"/>
      <c r="G4410" s="19" t="n"/>
      <c r="H4410" s="27">
        <f>IF($C4410="","",ROUND(SUMIF(账户表,$C4410,账户期初)+SUMIFS($F$5:F4410,$C$5:C4410,$C4410)-SUMIFS($G$5:G4410,$C$5:C4410,$C4410),2))</f>
        <v/>
      </c>
      <c r="I4410" s="18" t="n"/>
      <c r="J4410" s="18" t="n"/>
      <c r="K4410" s="28">
        <f>IF($B4410="","",--TEXT($B4410,"yyyymm"))</f>
        <v/>
      </c>
      <c r="L4410" s="29">
        <f>IF($D4410="","",IFERROR(INDEX(类别属性,MATCH($D4410,类别表,0)),""))</f>
        <v/>
      </c>
      <c r="M4410" s="18" t="n"/>
      <c r="N4410" s="18" t="n"/>
      <c r="O4410" s="26" t="n"/>
      <c r="P4410" s="21">
        <f>IF($C4410="","",IF(ISNA(MATCH($C4410,账户表,0)),"※这个账户不在【基础资料】的账户档案里",IF($B4410="","※没填日期，这一笔不会进任何月份的报表",IF(AND($F4410&lt;&gt;"",$G4410&lt;&gt;""),"※收入和支出不能同时填",IF(AND(N($F4410)=0,N($G4410)=0),"※收入和支出都没填",IF(OR(N($F4410)&lt;0,N($G4410)&lt;0),"※金额不能填负数，方向反了就换一列填",IF($D4410="","※没填收支类别，分类报表会漏掉这一笔",IF(ISNA(MATCH($D4410,类别表,0)),"※收支类别不在【基础资料】的清单里",IF(AND($L4410="内部转账",$M4410=""),"△内部转账要在「对方账户」写上另一头",IF(AND($L4410="内部转账",$M4410=$C4410),"※对方账户跟本账户是同一个",IF(AND($L4410&lt;&gt;"内部转账",$M4410&lt;&gt;""),"△填了对方账户，但类别不是内部转账",IF($H4410&lt;0,"△这一笔之后该账户余额成负数了，核一下",""))))))))))))</f>
        <v/>
      </c>
    </row>
    <row r="4411">
      <c r="A4411" s="17">
        <f>IF($C4411="","",COUNTA($C$5:$C4411))</f>
        <v/>
      </c>
      <c r="B4411" s="20" t="n"/>
      <c r="C4411" s="18" t="n"/>
      <c r="D4411" s="18" t="n"/>
      <c r="E4411" s="26" t="n"/>
      <c r="F4411" s="19" t="n"/>
      <c r="G4411" s="19" t="n"/>
      <c r="H4411" s="27">
        <f>IF($C4411="","",ROUND(SUMIF(账户表,$C4411,账户期初)+SUMIFS($F$5:F4411,$C$5:C4411,$C4411)-SUMIFS($G$5:G4411,$C$5:C4411,$C4411),2))</f>
        <v/>
      </c>
      <c r="I4411" s="18" t="n"/>
      <c r="J4411" s="18" t="n"/>
      <c r="K4411" s="28">
        <f>IF($B4411="","",--TEXT($B4411,"yyyymm"))</f>
        <v/>
      </c>
      <c r="L4411" s="29">
        <f>IF($D4411="","",IFERROR(INDEX(类别属性,MATCH($D4411,类别表,0)),""))</f>
        <v/>
      </c>
      <c r="M4411" s="18" t="n"/>
      <c r="N4411" s="18" t="n"/>
      <c r="O4411" s="26" t="n"/>
      <c r="P4411" s="21">
        <f>IF($C4411="","",IF(ISNA(MATCH($C4411,账户表,0)),"※这个账户不在【基础资料】的账户档案里",IF($B4411="","※没填日期，这一笔不会进任何月份的报表",IF(AND($F4411&lt;&gt;"",$G4411&lt;&gt;""),"※收入和支出不能同时填",IF(AND(N($F4411)=0,N($G4411)=0),"※收入和支出都没填",IF(OR(N($F4411)&lt;0,N($G4411)&lt;0),"※金额不能填负数，方向反了就换一列填",IF($D4411="","※没填收支类别，分类报表会漏掉这一笔",IF(ISNA(MATCH($D4411,类别表,0)),"※收支类别不在【基础资料】的清单里",IF(AND($L4411="内部转账",$M4411=""),"△内部转账要在「对方账户」写上另一头",IF(AND($L4411="内部转账",$M4411=$C4411),"※对方账户跟本账户是同一个",IF(AND($L4411&lt;&gt;"内部转账",$M4411&lt;&gt;""),"△填了对方账户，但类别不是内部转账",IF($H4411&lt;0,"△这一笔之后该账户余额成负数了，核一下",""))))))))))))</f>
        <v/>
      </c>
    </row>
    <row r="4412">
      <c r="A4412" s="17">
        <f>IF($C4412="","",COUNTA($C$5:$C4412))</f>
        <v/>
      </c>
      <c r="B4412" s="20" t="n"/>
      <c r="C4412" s="18" t="n"/>
      <c r="D4412" s="18" t="n"/>
      <c r="E4412" s="26" t="n"/>
      <c r="F4412" s="19" t="n"/>
      <c r="G4412" s="19" t="n"/>
      <c r="H4412" s="27">
        <f>IF($C4412="","",ROUND(SUMIF(账户表,$C4412,账户期初)+SUMIFS($F$5:F4412,$C$5:C4412,$C4412)-SUMIFS($G$5:G4412,$C$5:C4412,$C4412),2))</f>
        <v/>
      </c>
      <c r="I4412" s="18" t="n"/>
      <c r="J4412" s="18" t="n"/>
      <c r="K4412" s="28">
        <f>IF($B4412="","",--TEXT($B4412,"yyyymm"))</f>
        <v/>
      </c>
      <c r="L4412" s="29">
        <f>IF($D4412="","",IFERROR(INDEX(类别属性,MATCH($D4412,类别表,0)),""))</f>
        <v/>
      </c>
      <c r="M4412" s="18" t="n"/>
      <c r="N4412" s="18" t="n"/>
      <c r="O4412" s="26" t="n"/>
      <c r="P4412" s="21">
        <f>IF($C4412="","",IF(ISNA(MATCH($C4412,账户表,0)),"※这个账户不在【基础资料】的账户档案里",IF($B4412="","※没填日期，这一笔不会进任何月份的报表",IF(AND($F4412&lt;&gt;"",$G4412&lt;&gt;""),"※收入和支出不能同时填",IF(AND(N($F4412)=0,N($G4412)=0),"※收入和支出都没填",IF(OR(N($F4412)&lt;0,N($G4412)&lt;0),"※金额不能填负数，方向反了就换一列填",IF($D4412="","※没填收支类别，分类报表会漏掉这一笔",IF(ISNA(MATCH($D4412,类别表,0)),"※收支类别不在【基础资料】的清单里",IF(AND($L4412="内部转账",$M4412=""),"△内部转账要在「对方账户」写上另一头",IF(AND($L4412="内部转账",$M4412=$C4412),"※对方账户跟本账户是同一个",IF(AND($L4412&lt;&gt;"内部转账",$M4412&lt;&gt;""),"△填了对方账户，但类别不是内部转账",IF($H4412&lt;0,"△这一笔之后该账户余额成负数了，核一下",""))))))))))))</f>
        <v/>
      </c>
    </row>
    <row r="4413">
      <c r="A4413" s="17">
        <f>IF($C4413="","",COUNTA($C$5:$C4413))</f>
        <v/>
      </c>
      <c r="B4413" s="20" t="n"/>
      <c r="C4413" s="18" t="n"/>
      <c r="D4413" s="18" t="n"/>
      <c r="E4413" s="26" t="n"/>
      <c r="F4413" s="19" t="n"/>
      <c r="G4413" s="19" t="n"/>
      <c r="H4413" s="27">
        <f>IF($C4413="","",ROUND(SUMIF(账户表,$C4413,账户期初)+SUMIFS($F$5:F4413,$C$5:C4413,$C4413)-SUMIFS($G$5:G4413,$C$5:C4413,$C4413),2))</f>
        <v/>
      </c>
      <c r="I4413" s="18" t="n"/>
      <c r="J4413" s="18" t="n"/>
      <c r="K4413" s="28">
        <f>IF($B4413="","",--TEXT($B4413,"yyyymm"))</f>
        <v/>
      </c>
      <c r="L4413" s="29">
        <f>IF($D4413="","",IFERROR(INDEX(类别属性,MATCH($D4413,类别表,0)),""))</f>
        <v/>
      </c>
      <c r="M4413" s="18" t="n"/>
      <c r="N4413" s="18" t="n"/>
      <c r="O4413" s="26" t="n"/>
      <c r="P4413" s="21">
        <f>IF($C4413="","",IF(ISNA(MATCH($C4413,账户表,0)),"※这个账户不在【基础资料】的账户档案里",IF($B4413="","※没填日期，这一笔不会进任何月份的报表",IF(AND($F4413&lt;&gt;"",$G4413&lt;&gt;""),"※收入和支出不能同时填",IF(AND(N($F4413)=0,N($G4413)=0),"※收入和支出都没填",IF(OR(N($F4413)&lt;0,N($G4413)&lt;0),"※金额不能填负数，方向反了就换一列填",IF($D4413="","※没填收支类别，分类报表会漏掉这一笔",IF(ISNA(MATCH($D4413,类别表,0)),"※收支类别不在【基础资料】的清单里",IF(AND($L4413="内部转账",$M4413=""),"△内部转账要在「对方账户」写上另一头",IF(AND($L4413="内部转账",$M4413=$C4413),"※对方账户跟本账户是同一个",IF(AND($L4413&lt;&gt;"内部转账",$M4413&lt;&gt;""),"△填了对方账户，但类别不是内部转账",IF($H4413&lt;0,"△这一笔之后该账户余额成负数了，核一下",""))))))))))))</f>
        <v/>
      </c>
    </row>
    <row r="4414">
      <c r="A4414" s="17">
        <f>IF($C4414="","",COUNTA($C$5:$C4414))</f>
        <v/>
      </c>
      <c r="B4414" s="20" t="n"/>
      <c r="C4414" s="18" t="n"/>
      <c r="D4414" s="18" t="n"/>
      <c r="E4414" s="26" t="n"/>
      <c r="F4414" s="19" t="n"/>
      <c r="G4414" s="19" t="n"/>
      <c r="H4414" s="27">
        <f>IF($C4414="","",ROUND(SUMIF(账户表,$C4414,账户期初)+SUMIFS($F$5:F4414,$C$5:C4414,$C4414)-SUMIFS($G$5:G4414,$C$5:C4414,$C4414),2))</f>
        <v/>
      </c>
      <c r="I4414" s="18" t="n"/>
      <c r="J4414" s="18" t="n"/>
      <c r="K4414" s="28">
        <f>IF($B4414="","",--TEXT($B4414,"yyyymm"))</f>
        <v/>
      </c>
      <c r="L4414" s="29">
        <f>IF($D4414="","",IFERROR(INDEX(类别属性,MATCH($D4414,类别表,0)),""))</f>
        <v/>
      </c>
      <c r="M4414" s="18" t="n"/>
      <c r="N4414" s="18" t="n"/>
      <c r="O4414" s="26" t="n"/>
      <c r="P4414" s="21">
        <f>IF($C4414="","",IF(ISNA(MATCH($C4414,账户表,0)),"※这个账户不在【基础资料】的账户档案里",IF($B4414="","※没填日期，这一笔不会进任何月份的报表",IF(AND($F4414&lt;&gt;"",$G4414&lt;&gt;""),"※收入和支出不能同时填",IF(AND(N($F4414)=0,N($G4414)=0),"※收入和支出都没填",IF(OR(N($F4414)&lt;0,N($G4414)&lt;0),"※金额不能填负数，方向反了就换一列填",IF($D4414="","※没填收支类别，分类报表会漏掉这一笔",IF(ISNA(MATCH($D4414,类别表,0)),"※收支类别不在【基础资料】的清单里",IF(AND($L4414="内部转账",$M4414=""),"△内部转账要在「对方账户」写上另一头",IF(AND($L4414="内部转账",$M4414=$C4414),"※对方账户跟本账户是同一个",IF(AND($L4414&lt;&gt;"内部转账",$M4414&lt;&gt;""),"△填了对方账户，但类别不是内部转账",IF($H4414&lt;0,"△这一笔之后该账户余额成负数了，核一下",""))))))))))))</f>
        <v/>
      </c>
    </row>
    <row r="4415">
      <c r="A4415" s="17">
        <f>IF($C4415="","",COUNTA($C$5:$C4415))</f>
        <v/>
      </c>
      <c r="B4415" s="20" t="n"/>
      <c r="C4415" s="18" t="n"/>
      <c r="D4415" s="18" t="n"/>
      <c r="E4415" s="26" t="n"/>
      <c r="F4415" s="19" t="n"/>
      <c r="G4415" s="19" t="n"/>
      <c r="H4415" s="27">
        <f>IF($C4415="","",ROUND(SUMIF(账户表,$C4415,账户期初)+SUMIFS($F$5:F4415,$C$5:C4415,$C4415)-SUMIFS($G$5:G4415,$C$5:C4415,$C4415),2))</f>
        <v/>
      </c>
      <c r="I4415" s="18" t="n"/>
      <c r="J4415" s="18" t="n"/>
      <c r="K4415" s="28">
        <f>IF($B4415="","",--TEXT($B4415,"yyyymm"))</f>
        <v/>
      </c>
      <c r="L4415" s="29">
        <f>IF($D4415="","",IFERROR(INDEX(类别属性,MATCH($D4415,类别表,0)),""))</f>
        <v/>
      </c>
      <c r="M4415" s="18" t="n"/>
      <c r="N4415" s="18" t="n"/>
      <c r="O4415" s="26" t="n"/>
      <c r="P4415" s="21">
        <f>IF($C4415="","",IF(ISNA(MATCH($C4415,账户表,0)),"※这个账户不在【基础资料】的账户档案里",IF($B4415="","※没填日期，这一笔不会进任何月份的报表",IF(AND($F4415&lt;&gt;"",$G4415&lt;&gt;""),"※收入和支出不能同时填",IF(AND(N($F4415)=0,N($G4415)=0),"※收入和支出都没填",IF(OR(N($F4415)&lt;0,N($G4415)&lt;0),"※金额不能填负数，方向反了就换一列填",IF($D4415="","※没填收支类别，分类报表会漏掉这一笔",IF(ISNA(MATCH($D4415,类别表,0)),"※收支类别不在【基础资料】的清单里",IF(AND($L4415="内部转账",$M4415=""),"△内部转账要在「对方账户」写上另一头",IF(AND($L4415="内部转账",$M4415=$C4415),"※对方账户跟本账户是同一个",IF(AND($L4415&lt;&gt;"内部转账",$M4415&lt;&gt;""),"△填了对方账户，但类别不是内部转账",IF($H4415&lt;0,"△这一笔之后该账户余额成负数了，核一下",""))))))))))))</f>
        <v/>
      </c>
    </row>
    <row r="4416">
      <c r="A4416" s="17">
        <f>IF($C4416="","",COUNTA($C$5:$C4416))</f>
        <v/>
      </c>
      <c r="B4416" s="20" t="n"/>
      <c r="C4416" s="18" t="n"/>
      <c r="D4416" s="18" t="n"/>
      <c r="E4416" s="26" t="n"/>
      <c r="F4416" s="19" t="n"/>
      <c r="G4416" s="19" t="n"/>
      <c r="H4416" s="27">
        <f>IF($C4416="","",ROUND(SUMIF(账户表,$C4416,账户期初)+SUMIFS($F$5:F4416,$C$5:C4416,$C4416)-SUMIFS($G$5:G4416,$C$5:C4416,$C4416),2))</f>
        <v/>
      </c>
      <c r="I4416" s="18" t="n"/>
      <c r="J4416" s="18" t="n"/>
      <c r="K4416" s="28">
        <f>IF($B4416="","",--TEXT($B4416,"yyyymm"))</f>
        <v/>
      </c>
      <c r="L4416" s="29">
        <f>IF($D4416="","",IFERROR(INDEX(类别属性,MATCH($D4416,类别表,0)),""))</f>
        <v/>
      </c>
      <c r="M4416" s="18" t="n"/>
      <c r="N4416" s="18" t="n"/>
      <c r="O4416" s="26" t="n"/>
      <c r="P4416" s="21">
        <f>IF($C4416="","",IF(ISNA(MATCH($C4416,账户表,0)),"※这个账户不在【基础资料】的账户档案里",IF($B4416="","※没填日期，这一笔不会进任何月份的报表",IF(AND($F4416&lt;&gt;"",$G4416&lt;&gt;""),"※收入和支出不能同时填",IF(AND(N($F4416)=0,N($G4416)=0),"※收入和支出都没填",IF(OR(N($F4416)&lt;0,N($G4416)&lt;0),"※金额不能填负数，方向反了就换一列填",IF($D4416="","※没填收支类别，分类报表会漏掉这一笔",IF(ISNA(MATCH($D4416,类别表,0)),"※收支类别不在【基础资料】的清单里",IF(AND($L4416="内部转账",$M4416=""),"△内部转账要在「对方账户」写上另一头",IF(AND($L4416="内部转账",$M4416=$C4416),"※对方账户跟本账户是同一个",IF(AND($L4416&lt;&gt;"内部转账",$M4416&lt;&gt;""),"△填了对方账户，但类别不是内部转账",IF($H4416&lt;0,"△这一笔之后该账户余额成负数了，核一下",""))))))))))))</f>
        <v/>
      </c>
    </row>
    <row r="4417">
      <c r="A4417" s="17">
        <f>IF($C4417="","",COUNTA($C$5:$C4417))</f>
        <v/>
      </c>
      <c r="B4417" s="20" t="n"/>
      <c r="C4417" s="18" t="n"/>
      <c r="D4417" s="18" t="n"/>
      <c r="E4417" s="26" t="n"/>
      <c r="F4417" s="19" t="n"/>
      <c r="G4417" s="19" t="n"/>
      <c r="H4417" s="27">
        <f>IF($C4417="","",ROUND(SUMIF(账户表,$C4417,账户期初)+SUMIFS($F$5:F4417,$C$5:C4417,$C4417)-SUMIFS($G$5:G4417,$C$5:C4417,$C4417),2))</f>
        <v/>
      </c>
      <c r="I4417" s="18" t="n"/>
      <c r="J4417" s="18" t="n"/>
      <c r="K4417" s="28">
        <f>IF($B4417="","",--TEXT($B4417,"yyyymm"))</f>
        <v/>
      </c>
      <c r="L4417" s="29">
        <f>IF($D4417="","",IFERROR(INDEX(类别属性,MATCH($D4417,类别表,0)),""))</f>
        <v/>
      </c>
      <c r="M4417" s="18" t="n"/>
      <c r="N4417" s="18" t="n"/>
      <c r="O4417" s="26" t="n"/>
      <c r="P4417" s="21">
        <f>IF($C4417="","",IF(ISNA(MATCH($C4417,账户表,0)),"※这个账户不在【基础资料】的账户档案里",IF($B4417="","※没填日期，这一笔不会进任何月份的报表",IF(AND($F4417&lt;&gt;"",$G4417&lt;&gt;""),"※收入和支出不能同时填",IF(AND(N($F4417)=0,N($G4417)=0),"※收入和支出都没填",IF(OR(N($F4417)&lt;0,N($G4417)&lt;0),"※金额不能填负数，方向反了就换一列填",IF($D4417="","※没填收支类别，分类报表会漏掉这一笔",IF(ISNA(MATCH($D4417,类别表,0)),"※收支类别不在【基础资料】的清单里",IF(AND($L4417="内部转账",$M4417=""),"△内部转账要在「对方账户」写上另一头",IF(AND($L4417="内部转账",$M4417=$C4417),"※对方账户跟本账户是同一个",IF(AND($L4417&lt;&gt;"内部转账",$M4417&lt;&gt;""),"△填了对方账户，但类别不是内部转账",IF($H4417&lt;0,"△这一笔之后该账户余额成负数了，核一下",""))))))))))))</f>
        <v/>
      </c>
    </row>
    <row r="4418">
      <c r="A4418" s="17">
        <f>IF($C4418="","",COUNTA($C$5:$C4418))</f>
        <v/>
      </c>
      <c r="B4418" s="20" t="n"/>
      <c r="C4418" s="18" t="n"/>
      <c r="D4418" s="18" t="n"/>
      <c r="E4418" s="26" t="n"/>
      <c r="F4418" s="19" t="n"/>
      <c r="G4418" s="19" t="n"/>
      <c r="H4418" s="27">
        <f>IF($C4418="","",ROUND(SUMIF(账户表,$C4418,账户期初)+SUMIFS($F$5:F4418,$C$5:C4418,$C4418)-SUMIFS($G$5:G4418,$C$5:C4418,$C4418),2))</f>
        <v/>
      </c>
      <c r="I4418" s="18" t="n"/>
      <c r="J4418" s="18" t="n"/>
      <c r="K4418" s="28">
        <f>IF($B4418="","",--TEXT($B4418,"yyyymm"))</f>
        <v/>
      </c>
      <c r="L4418" s="29">
        <f>IF($D4418="","",IFERROR(INDEX(类别属性,MATCH($D4418,类别表,0)),""))</f>
        <v/>
      </c>
      <c r="M4418" s="18" t="n"/>
      <c r="N4418" s="18" t="n"/>
      <c r="O4418" s="26" t="n"/>
      <c r="P4418" s="21">
        <f>IF($C4418="","",IF(ISNA(MATCH($C4418,账户表,0)),"※这个账户不在【基础资料】的账户档案里",IF($B4418="","※没填日期，这一笔不会进任何月份的报表",IF(AND($F4418&lt;&gt;"",$G4418&lt;&gt;""),"※收入和支出不能同时填",IF(AND(N($F4418)=0,N($G4418)=0),"※收入和支出都没填",IF(OR(N($F4418)&lt;0,N($G4418)&lt;0),"※金额不能填负数，方向反了就换一列填",IF($D4418="","※没填收支类别，分类报表会漏掉这一笔",IF(ISNA(MATCH($D4418,类别表,0)),"※收支类别不在【基础资料】的清单里",IF(AND($L4418="内部转账",$M4418=""),"△内部转账要在「对方账户」写上另一头",IF(AND($L4418="内部转账",$M4418=$C4418),"※对方账户跟本账户是同一个",IF(AND($L4418&lt;&gt;"内部转账",$M4418&lt;&gt;""),"△填了对方账户，但类别不是内部转账",IF($H4418&lt;0,"△这一笔之后该账户余额成负数了，核一下",""))))))))))))</f>
        <v/>
      </c>
    </row>
    <row r="4419">
      <c r="A4419" s="17">
        <f>IF($C4419="","",COUNTA($C$5:$C4419))</f>
        <v/>
      </c>
      <c r="B4419" s="20" t="n"/>
      <c r="C4419" s="18" t="n"/>
      <c r="D4419" s="18" t="n"/>
      <c r="E4419" s="26" t="n"/>
      <c r="F4419" s="19" t="n"/>
      <c r="G4419" s="19" t="n"/>
      <c r="H4419" s="27">
        <f>IF($C4419="","",ROUND(SUMIF(账户表,$C4419,账户期初)+SUMIFS($F$5:F4419,$C$5:C4419,$C4419)-SUMIFS($G$5:G4419,$C$5:C4419,$C4419),2))</f>
        <v/>
      </c>
      <c r="I4419" s="18" t="n"/>
      <c r="J4419" s="18" t="n"/>
      <c r="K4419" s="28">
        <f>IF($B4419="","",--TEXT($B4419,"yyyymm"))</f>
        <v/>
      </c>
      <c r="L4419" s="29">
        <f>IF($D4419="","",IFERROR(INDEX(类别属性,MATCH($D4419,类别表,0)),""))</f>
        <v/>
      </c>
      <c r="M4419" s="18" t="n"/>
      <c r="N4419" s="18" t="n"/>
      <c r="O4419" s="26" t="n"/>
      <c r="P4419" s="21">
        <f>IF($C4419="","",IF(ISNA(MATCH($C4419,账户表,0)),"※这个账户不在【基础资料】的账户档案里",IF($B4419="","※没填日期，这一笔不会进任何月份的报表",IF(AND($F4419&lt;&gt;"",$G4419&lt;&gt;""),"※收入和支出不能同时填",IF(AND(N($F4419)=0,N($G4419)=0),"※收入和支出都没填",IF(OR(N($F4419)&lt;0,N($G4419)&lt;0),"※金额不能填负数，方向反了就换一列填",IF($D4419="","※没填收支类别，分类报表会漏掉这一笔",IF(ISNA(MATCH($D4419,类别表,0)),"※收支类别不在【基础资料】的清单里",IF(AND($L4419="内部转账",$M4419=""),"△内部转账要在「对方账户」写上另一头",IF(AND($L4419="内部转账",$M4419=$C4419),"※对方账户跟本账户是同一个",IF(AND($L4419&lt;&gt;"内部转账",$M4419&lt;&gt;""),"△填了对方账户，但类别不是内部转账",IF($H4419&lt;0,"△这一笔之后该账户余额成负数了，核一下",""))))))))))))</f>
        <v/>
      </c>
    </row>
    <row r="4420">
      <c r="A4420" s="17">
        <f>IF($C4420="","",COUNTA($C$5:$C4420))</f>
        <v/>
      </c>
      <c r="B4420" s="20" t="n"/>
      <c r="C4420" s="18" t="n"/>
      <c r="D4420" s="18" t="n"/>
      <c r="E4420" s="26" t="n"/>
      <c r="F4420" s="19" t="n"/>
      <c r="G4420" s="19" t="n"/>
      <c r="H4420" s="27">
        <f>IF($C4420="","",ROUND(SUMIF(账户表,$C4420,账户期初)+SUMIFS($F$5:F4420,$C$5:C4420,$C4420)-SUMIFS($G$5:G4420,$C$5:C4420,$C4420),2))</f>
        <v/>
      </c>
      <c r="I4420" s="18" t="n"/>
      <c r="J4420" s="18" t="n"/>
      <c r="K4420" s="28">
        <f>IF($B4420="","",--TEXT($B4420,"yyyymm"))</f>
        <v/>
      </c>
      <c r="L4420" s="29">
        <f>IF($D4420="","",IFERROR(INDEX(类别属性,MATCH($D4420,类别表,0)),""))</f>
        <v/>
      </c>
      <c r="M4420" s="18" t="n"/>
      <c r="N4420" s="18" t="n"/>
      <c r="O4420" s="26" t="n"/>
      <c r="P4420" s="21">
        <f>IF($C4420="","",IF(ISNA(MATCH($C4420,账户表,0)),"※这个账户不在【基础资料】的账户档案里",IF($B4420="","※没填日期，这一笔不会进任何月份的报表",IF(AND($F4420&lt;&gt;"",$G4420&lt;&gt;""),"※收入和支出不能同时填",IF(AND(N($F4420)=0,N($G4420)=0),"※收入和支出都没填",IF(OR(N($F4420)&lt;0,N($G4420)&lt;0),"※金额不能填负数，方向反了就换一列填",IF($D4420="","※没填收支类别，分类报表会漏掉这一笔",IF(ISNA(MATCH($D4420,类别表,0)),"※收支类别不在【基础资料】的清单里",IF(AND($L4420="内部转账",$M4420=""),"△内部转账要在「对方账户」写上另一头",IF(AND($L4420="内部转账",$M4420=$C4420),"※对方账户跟本账户是同一个",IF(AND($L4420&lt;&gt;"内部转账",$M4420&lt;&gt;""),"△填了对方账户，但类别不是内部转账",IF($H4420&lt;0,"△这一笔之后该账户余额成负数了，核一下",""))))))))))))</f>
        <v/>
      </c>
    </row>
    <row r="4421">
      <c r="A4421" s="17">
        <f>IF($C4421="","",COUNTA($C$5:$C4421))</f>
        <v/>
      </c>
      <c r="B4421" s="20" t="n"/>
      <c r="C4421" s="18" t="n"/>
      <c r="D4421" s="18" t="n"/>
      <c r="E4421" s="26" t="n"/>
      <c r="F4421" s="19" t="n"/>
      <c r="G4421" s="19" t="n"/>
      <c r="H4421" s="27">
        <f>IF($C4421="","",ROUND(SUMIF(账户表,$C4421,账户期初)+SUMIFS($F$5:F4421,$C$5:C4421,$C4421)-SUMIFS($G$5:G4421,$C$5:C4421,$C4421),2))</f>
        <v/>
      </c>
      <c r="I4421" s="18" t="n"/>
      <c r="J4421" s="18" t="n"/>
      <c r="K4421" s="28">
        <f>IF($B4421="","",--TEXT($B4421,"yyyymm"))</f>
        <v/>
      </c>
      <c r="L4421" s="29">
        <f>IF($D4421="","",IFERROR(INDEX(类别属性,MATCH($D4421,类别表,0)),""))</f>
        <v/>
      </c>
      <c r="M4421" s="18" t="n"/>
      <c r="N4421" s="18" t="n"/>
      <c r="O4421" s="26" t="n"/>
      <c r="P4421" s="21">
        <f>IF($C4421="","",IF(ISNA(MATCH($C4421,账户表,0)),"※这个账户不在【基础资料】的账户档案里",IF($B4421="","※没填日期，这一笔不会进任何月份的报表",IF(AND($F4421&lt;&gt;"",$G4421&lt;&gt;""),"※收入和支出不能同时填",IF(AND(N($F4421)=0,N($G4421)=0),"※收入和支出都没填",IF(OR(N($F4421)&lt;0,N($G4421)&lt;0),"※金额不能填负数，方向反了就换一列填",IF($D4421="","※没填收支类别，分类报表会漏掉这一笔",IF(ISNA(MATCH($D4421,类别表,0)),"※收支类别不在【基础资料】的清单里",IF(AND($L4421="内部转账",$M4421=""),"△内部转账要在「对方账户」写上另一头",IF(AND($L4421="内部转账",$M4421=$C4421),"※对方账户跟本账户是同一个",IF(AND($L4421&lt;&gt;"内部转账",$M4421&lt;&gt;""),"△填了对方账户，但类别不是内部转账",IF($H4421&lt;0,"△这一笔之后该账户余额成负数了，核一下",""))))))))))))</f>
        <v/>
      </c>
    </row>
    <row r="4422">
      <c r="A4422" s="17">
        <f>IF($C4422="","",COUNTA($C$5:$C4422))</f>
        <v/>
      </c>
      <c r="B4422" s="20" t="n"/>
      <c r="C4422" s="18" t="n"/>
      <c r="D4422" s="18" t="n"/>
      <c r="E4422" s="26" t="n"/>
      <c r="F4422" s="19" t="n"/>
      <c r="G4422" s="19" t="n"/>
      <c r="H4422" s="27">
        <f>IF($C4422="","",ROUND(SUMIF(账户表,$C4422,账户期初)+SUMIFS($F$5:F4422,$C$5:C4422,$C4422)-SUMIFS($G$5:G4422,$C$5:C4422,$C4422),2))</f>
        <v/>
      </c>
      <c r="I4422" s="18" t="n"/>
      <c r="J4422" s="18" t="n"/>
      <c r="K4422" s="28">
        <f>IF($B4422="","",--TEXT($B4422,"yyyymm"))</f>
        <v/>
      </c>
      <c r="L4422" s="29">
        <f>IF($D4422="","",IFERROR(INDEX(类别属性,MATCH($D4422,类别表,0)),""))</f>
        <v/>
      </c>
      <c r="M4422" s="18" t="n"/>
      <c r="N4422" s="18" t="n"/>
      <c r="O4422" s="26" t="n"/>
      <c r="P4422" s="21">
        <f>IF($C4422="","",IF(ISNA(MATCH($C4422,账户表,0)),"※这个账户不在【基础资料】的账户档案里",IF($B4422="","※没填日期，这一笔不会进任何月份的报表",IF(AND($F4422&lt;&gt;"",$G4422&lt;&gt;""),"※收入和支出不能同时填",IF(AND(N($F4422)=0,N($G4422)=0),"※收入和支出都没填",IF(OR(N($F4422)&lt;0,N($G4422)&lt;0),"※金额不能填负数，方向反了就换一列填",IF($D4422="","※没填收支类别，分类报表会漏掉这一笔",IF(ISNA(MATCH($D4422,类别表,0)),"※收支类别不在【基础资料】的清单里",IF(AND($L4422="内部转账",$M4422=""),"△内部转账要在「对方账户」写上另一头",IF(AND($L4422="内部转账",$M4422=$C4422),"※对方账户跟本账户是同一个",IF(AND($L4422&lt;&gt;"内部转账",$M4422&lt;&gt;""),"△填了对方账户，但类别不是内部转账",IF($H4422&lt;0,"△这一笔之后该账户余额成负数了，核一下",""))))))))))))</f>
        <v/>
      </c>
    </row>
    <row r="4423">
      <c r="A4423" s="17">
        <f>IF($C4423="","",COUNTA($C$5:$C4423))</f>
        <v/>
      </c>
      <c r="B4423" s="20" t="n"/>
      <c r="C4423" s="18" t="n"/>
      <c r="D4423" s="18" t="n"/>
      <c r="E4423" s="26" t="n"/>
      <c r="F4423" s="19" t="n"/>
      <c r="G4423" s="19" t="n"/>
      <c r="H4423" s="27">
        <f>IF($C4423="","",ROUND(SUMIF(账户表,$C4423,账户期初)+SUMIFS($F$5:F4423,$C$5:C4423,$C4423)-SUMIFS($G$5:G4423,$C$5:C4423,$C4423),2))</f>
        <v/>
      </c>
      <c r="I4423" s="18" t="n"/>
      <c r="J4423" s="18" t="n"/>
      <c r="K4423" s="28">
        <f>IF($B4423="","",--TEXT($B4423,"yyyymm"))</f>
        <v/>
      </c>
      <c r="L4423" s="29">
        <f>IF($D4423="","",IFERROR(INDEX(类别属性,MATCH($D4423,类别表,0)),""))</f>
        <v/>
      </c>
      <c r="M4423" s="18" t="n"/>
      <c r="N4423" s="18" t="n"/>
      <c r="O4423" s="26" t="n"/>
      <c r="P4423" s="21">
        <f>IF($C4423="","",IF(ISNA(MATCH($C4423,账户表,0)),"※这个账户不在【基础资料】的账户档案里",IF($B4423="","※没填日期，这一笔不会进任何月份的报表",IF(AND($F4423&lt;&gt;"",$G4423&lt;&gt;""),"※收入和支出不能同时填",IF(AND(N($F4423)=0,N($G4423)=0),"※收入和支出都没填",IF(OR(N($F4423)&lt;0,N($G4423)&lt;0),"※金额不能填负数，方向反了就换一列填",IF($D4423="","※没填收支类别，分类报表会漏掉这一笔",IF(ISNA(MATCH($D4423,类别表,0)),"※收支类别不在【基础资料】的清单里",IF(AND($L4423="内部转账",$M4423=""),"△内部转账要在「对方账户」写上另一头",IF(AND($L4423="内部转账",$M4423=$C4423),"※对方账户跟本账户是同一个",IF(AND($L4423&lt;&gt;"内部转账",$M4423&lt;&gt;""),"△填了对方账户，但类别不是内部转账",IF($H4423&lt;0,"△这一笔之后该账户余额成负数了，核一下",""))))))))))))</f>
        <v/>
      </c>
    </row>
    <row r="4424">
      <c r="A4424" s="17">
        <f>IF($C4424="","",COUNTA($C$5:$C4424))</f>
        <v/>
      </c>
      <c r="B4424" s="20" t="n"/>
      <c r="C4424" s="18" t="n"/>
      <c r="D4424" s="18" t="n"/>
      <c r="E4424" s="26" t="n"/>
      <c r="F4424" s="19" t="n"/>
      <c r="G4424" s="19" t="n"/>
      <c r="H4424" s="27">
        <f>IF($C4424="","",ROUND(SUMIF(账户表,$C4424,账户期初)+SUMIFS($F$5:F4424,$C$5:C4424,$C4424)-SUMIFS($G$5:G4424,$C$5:C4424,$C4424),2))</f>
        <v/>
      </c>
      <c r="I4424" s="18" t="n"/>
      <c r="J4424" s="18" t="n"/>
      <c r="K4424" s="28">
        <f>IF($B4424="","",--TEXT($B4424,"yyyymm"))</f>
        <v/>
      </c>
      <c r="L4424" s="29">
        <f>IF($D4424="","",IFERROR(INDEX(类别属性,MATCH($D4424,类别表,0)),""))</f>
        <v/>
      </c>
      <c r="M4424" s="18" t="n"/>
      <c r="N4424" s="18" t="n"/>
      <c r="O4424" s="26" t="n"/>
      <c r="P4424" s="21">
        <f>IF($C4424="","",IF(ISNA(MATCH($C4424,账户表,0)),"※这个账户不在【基础资料】的账户档案里",IF($B4424="","※没填日期，这一笔不会进任何月份的报表",IF(AND($F4424&lt;&gt;"",$G4424&lt;&gt;""),"※收入和支出不能同时填",IF(AND(N($F4424)=0,N($G4424)=0),"※收入和支出都没填",IF(OR(N($F4424)&lt;0,N($G4424)&lt;0),"※金额不能填负数，方向反了就换一列填",IF($D4424="","※没填收支类别，分类报表会漏掉这一笔",IF(ISNA(MATCH($D4424,类别表,0)),"※收支类别不在【基础资料】的清单里",IF(AND($L4424="内部转账",$M4424=""),"△内部转账要在「对方账户」写上另一头",IF(AND($L4424="内部转账",$M4424=$C4424),"※对方账户跟本账户是同一个",IF(AND($L4424&lt;&gt;"内部转账",$M4424&lt;&gt;""),"△填了对方账户，但类别不是内部转账",IF($H4424&lt;0,"△这一笔之后该账户余额成负数了，核一下",""))))))))))))</f>
        <v/>
      </c>
    </row>
    <row r="4425">
      <c r="A4425" s="17">
        <f>IF($C4425="","",COUNTA($C$5:$C4425))</f>
        <v/>
      </c>
      <c r="B4425" s="20" t="n"/>
      <c r="C4425" s="18" t="n"/>
      <c r="D4425" s="18" t="n"/>
      <c r="E4425" s="26" t="n"/>
      <c r="F4425" s="19" t="n"/>
      <c r="G4425" s="19" t="n"/>
      <c r="H4425" s="27">
        <f>IF($C4425="","",ROUND(SUMIF(账户表,$C4425,账户期初)+SUMIFS($F$5:F4425,$C$5:C4425,$C4425)-SUMIFS($G$5:G4425,$C$5:C4425,$C4425),2))</f>
        <v/>
      </c>
      <c r="I4425" s="18" t="n"/>
      <c r="J4425" s="18" t="n"/>
      <c r="K4425" s="28">
        <f>IF($B4425="","",--TEXT($B4425,"yyyymm"))</f>
        <v/>
      </c>
      <c r="L4425" s="29">
        <f>IF($D4425="","",IFERROR(INDEX(类别属性,MATCH($D4425,类别表,0)),""))</f>
        <v/>
      </c>
      <c r="M4425" s="18" t="n"/>
      <c r="N4425" s="18" t="n"/>
      <c r="O4425" s="26" t="n"/>
      <c r="P4425" s="21">
        <f>IF($C4425="","",IF(ISNA(MATCH($C4425,账户表,0)),"※这个账户不在【基础资料】的账户档案里",IF($B4425="","※没填日期，这一笔不会进任何月份的报表",IF(AND($F4425&lt;&gt;"",$G4425&lt;&gt;""),"※收入和支出不能同时填",IF(AND(N($F4425)=0,N($G4425)=0),"※收入和支出都没填",IF(OR(N($F4425)&lt;0,N($G4425)&lt;0),"※金额不能填负数，方向反了就换一列填",IF($D4425="","※没填收支类别，分类报表会漏掉这一笔",IF(ISNA(MATCH($D4425,类别表,0)),"※收支类别不在【基础资料】的清单里",IF(AND($L4425="内部转账",$M4425=""),"△内部转账要在「对方账户」写上另一头",IF(AND($L4425="内部转账",$M4425=$C4425),"※对方账户跟本账户是同一个",IF(AND($L4425&lt;&gt;"内部转账",$M4425&lt;&gt;""),"△填了对方账户，但类别不是内部转账",IF($H4425&lt;0,"△这一笔之后该账户余额成负数了，核一下",""))))))))))))</f>
        <v/>
      </c>
    </row>
    <row r="4426">
      <c r="A4426" s="17">
        <f>IF($C4426="","",COUNTA($C$5:$C4426))</f>
        <v/>
      </c>
      <c r="B4426" s="20" t="n"/>
      <c r="C4426" s="18" t="n"/>
      <c r="D4426" s="18" t="n"/>
      <c r="E4426" s="26" t="n"/>
      <c r="F4426" s="19" t="n"/>
      <c r="G4426" s="19" t="n"/>
      <c r="H4426" s="27">
        <f>IF($C4426="","",ROUND(SUMIF(账户表,$C4426,账户期初)+SUMIFS($F$5:F4426,$C$5:C4426,$C4426)-SUMIFS($G$5:G4426,$C$5:C4426,$C4426),2))</f>
        <v/>
      </c>
      <c r="I4426" s="18" t="n"/>
      <c r="J4426" s="18" t="n"/>
      <c r="K4426" s="28">
        <f>IF($B4426="","",--TEXT($B4426,"yyyymm"))</f>
        <v/>
      </c>
      <c r="L4426" s="29">
        <f>IF($D4426="","",IFERROR(INDEX(类别属性,MATCH($D4426,类别表,0)),""))</f>
        <v/>
      </c>
      <c r="M4426" s="18" t="n"/>
      <c r="N4426" s="18" t="n"/>
      <c r="O4426" s="26" t="n"/>
      <c r="P4426" s="21">
        <f>IF($C4426="","",IF(ISNA(MATCH($C4426,账户表,0)),"※这个账户不在【基础资料】的账户档案里",IF($B4426="","※没填日期，这一笔不会进任何月份的报表",IF(AND($F4426&lt;&gt;"",$G4426&lt;&gt;""),"※收入和支出不能同时填",IF(AND(N($F4426)=0,N($G4426)=0),"※收入和支出都没填",IF(OR(N($F4426)&lt;0,N($G4426)&lt;0),"※金额不能填负数，方向反了就换一列填",IF($D4426="","※没填收支类别，分类报表会漏掉这一笔",IF(ISNA(MATCH($D4426,类别表,0)),"※收支类别不在【基础资料】的清单里",IF(AND($L4426="内部转账",$M4426=""),"△内部转账要在「对方账户」写上另一头",IF(AND($L4426="内部转账",$M4426=$C4426),"※对方账户跟本账户是同一个",IF(AND($L4426&lt;&gt;"内部转账",$M4426&lt;&gt;""),"△填了对方账户，但类别不是内部转账",IF($H4426&lt;0,"△这一笔之后该账户余额成负数了，核一下",""))))))))))))</f>
        <v/>
      </c>
    </row>
    <row r="4427">
      <c r="A4427" s="17">
        <f>IF($C4427="","",COUNTA($C$5:$C4427))</f>
        <v/>
      </c>
      <c r="B4427" s="20" t="n"/>
      <c r="C4427" s="18" t="n"/>
      <c r="D4427" s="18" t="n"/>
      <c r="E4427" s="26" t="n"/>
      <c r="F4427" s="19" t="n"/>
      <c r="G4427" s="19" t="n"/>
      <c r="H4427" s="27">
        <f>IF($C4427="","",ROUND(SUMIF(账户表,$C4427,账户期初)+SUMIFS($F$5:F4427,$C$5:C4427,$C4427)-SUMIFS($G$5:G4427,$C$5:C4427,$C4427),2))</f>
        <v/>
      </c>
      <c r="I4427" s="18" t="n"/>
      <c r="J4427" s="18" t="n"/>
      <c r="K4427" s="28">
        <f>IF($B4427="","",--TEXT($B4427,"yyyymm"))</f>
        <v/>
      </c>
      <c r="L4427" s="29">
        <f>IF($D4427="","",IFERROR(INDEX(类别属性,MATCH($D4427,类别表,0)),""))</f>
        <v/>
      </c>
      <c r="M4427" s="18" t="n"/>
      <c r="N4427" s="18" t="n"/>
      <c r="O4427" s="26" t="n"/>
      <c r="P4427" s="21">
        <f>IF($C4427="","",IF(ISNA(MATCH($C4427,账户表,0)),"※这个账户不在【基础资料】的账户档案里",IF($B4427="","※没填日期，这一笔不会进任何月份的报表",IF(AND($F4427&lt;&gt;"",$G4427&lt;&gt;""),"※收入和支出不能同时填",IF(AND(N($F4427)=0,N($G4427)=0),"※收入和支出都没填",IF(OR(N($F4427)&lt;0,N($G4427)&lt;0),"※金额不能填负数，方向反了就换一列填",IF($D4427="","※没填收支类别，分类报表会漏掉这一笔",IF(ISNA(MATCH($D4427,类别表,0)),"※收支类别不在【基础资料】的清单里",IF(AND($L4427="内部转账",$M4427=""),"△内部转账要在「对方账户」写上另一头",IF(AND($L4427="内部转账",$M4427=$C4427),"※对方账户跟本账户是同一个",IF(AND($L4427&lt;&gt;"内部转账",$M4427&lt;&gt;""),"△填了对方账户，但类别不是内部转账",IF($H4427&lt;0,"△这一笔之后该账户余额成负数了，核一下",""))))))))))))</f>
        <v/>
      </c>
    </row>
    <row r="4428">
      <c r="A4428" s="17">
        <f>IF($C4428="","",COUNTA($C$5:$C4428))</f>
        <v/>
      </c>
      <c r="B4428" s="20" t="n"/>
      <c r="C4428" s="18" t="n"/>
      <c r="D4428" s="18" t="n"/>
      <c r="E4428" s="26" t="n"/>
      <c r="F4428" s="19" t="n"/>
      <c r="G4428" s="19" t="n"/>
      <c r="H4428" s="27">
        <f>IF($C4428="","",ROUND(SUMIF(账户表,$C4428,账户期初)+SUMIFS($F$5:F4428,$C$5:C4428,$C4428)-SUMIFS($G$5:G4428,$C$5:C4428,$C4428),2))</f>
        <v/>
      </c>
      <c r="I4428" s="18" t="n"/>
      <c r="J4428" s="18" t="n"/>
      <c r="K4428" s="28">
        <f>IF($B4428="","",--TEXT($B4428,"yyyymm"))</f>
        <v/>
      </c>
      <c r="L4428" s="29">
        <f>IF($D4428="","",IFERROR(INDEX(类别属性,MATCH($D4428,类别表,0)),""))</f>
        <v/>
      </c>
      <c r="M4428" s="18" t="n"/>
      <c r="N4428" s="18" t="n"/>
      <c r="O4428" s="26" t="n"/>
      <c r="P4428" s="21">
        <f>IF($C4428="","",IF(ISNA(MATCH($C4428,账户表,0)),"※这个账户不在【基础资料】的账户档案里",IF($B4428="","※没填日期，这一笔不会进任何月份的报表",IF(AND($F4428&lt;&gt;"",$G4428&lt;&gt;""),"※收入和支出不能同时填",IF(AND(N($F4428)=0,N($G4428)=0),"※收入和支出都没填",IF(OR(N($F4428)&lt;0,N($G4428)&lt;0),"※金额不能填负数，方向反了就换一列填",IF($D4428="","※没填收支类别，分类报表会漏掉这一笔",IF(ISNA(MATCH($D4428,类别表,0)),"※收支类别不在【基础资料】的清单里",IF(AND($L4428="内部转账",$M4428=""),"△内部转账要在「对方账户」写上另一头",IF(AND($L4428="内部转账",$M4428=$C4428),"※对方账户跟本账户是同一个",IF(AND($L4428&lt;&gt;"内部转账",$M4428&lt;&gt;""),"△填了对方账户，但类别不是内部转账",IF($H4428&lt;0,"△这一笔之后该账户余额成负数了，核一下",""))))))))))))</f>
        <v/>
      </c>
    </row>
    <row r="4429">
      <c r="A4429" s="17">
        <f>IF($C4429="","",COUNTA($C$5:$C4429))</f>
        <v/>
      </c>
      <c r="B4429" s="20" t="n"/>
      <c r="C4429" s="18" t="n"/>
      <c r="D4429" s="18" t="n"/>
      <c r="E4429" s="26" t="n"/>
      <c r="F4429" s="19" t="n"/>
      <c r="G4429" s="19" t="n"/>
      <c r="H4429" s="27">
        <f>IF($C4429="","",ROUND(SUMIF(账户表,$C4429,账户期初)+SUMIFS($F$5:F4429,$C$5:C4429,$C4429)-SUMIFS($G$5:G4429,$C$5:C4429,$C4429),2))</f>
        <v/>
      </c>
      <c r="I4429" s="18" t="n"/>
      <c r="J4429" s="18" t="n"/>
      <c r="K4429" s="28">
        <f>IF($B4429="","",--TEXT($B4429,"yyyymm"))</f>
        <v/>
      </c>
      <c r="L4429" s="29">
        <f>IF($D4429="","",IFERROR(INDEX(类别属性,MATCH($D4429,类别表,0)),""))</f>
        <v/>
      </c>
      <c r="M4429" s="18" t="n"/>
      <c r="N4429" s="18" t="n"/>
      <c r="O4429" s="26" t="n"/>
      <c r="P4429" s="21">
        <f>IF($C4429="","",IF(ISNA(MATCH($C4429,账户表,0)),"※这个账户不在【基础资料】的账户档案里",IF($B4429="","※没填日期，这一笔不会进任何月份的报表",IF(AND($F4429&lt;&gt;"",$G4429&lt;&gt;""),"※收入和支出不能同时填",IF(AND(N($F4429)=0,N($G4429)=0),"※收入和支出都没填",IF(OR(N($F4429)&lt;0,N($G4429)&lt;0),"※金额不能填负数，方向反了就换一列填",IF($D4429="","※没填收支类别，分类报表会漏掉这一笔",IF(ISNA(MATCH($D4429,类别表,0)),"※收支类别不在【基础资料】的清单里",IF(AND($L4429="内部转账",$M4429=""),"△内部转账要在「对方账户」写上另一头",IF(AND($L4429="内部转账",$M4429=$C4429),"※对方账户跟本账户是同一个",IF(AND($L4429&lt;&gt;"内部转账",$M4429&lt;&gt;""),"△填了对方账户，但类别不是内部转账",IF($H4429&lt;0,"△这一笔之后该账户余额成负数了，核一下",""))))))))))))</f>
        <v/>
      </c>
    </row>
    <row r="4430">
      <c r="A4430" s="17">
        <f>IF($C4430="","",COUNTA($C$5:$C4430))</f>
        <v/>
      </c>
      <c r="B4430" s="20" t="n"/>
      <c r="C4430" s="18" t="n"/>
      <c r="D4430" s="18" t="n"/>
      <c r="E4430" s="26" t="n"/>
      <c r="F4430" s="19" t="n"/>
      <c r="G4430" s="19" t="n"/>
      <c r="H4430" s="27">
        <f>IF($C4430="","",ROUND(SUMIF(账户表,$C4430,账户期初)+SUMIFS($F$5:F4430,$C$5:C4430,$C4430)-SUMIFS($G$5:G4430,$C$5:C4430,$C4430),2))</f>
        <v/>
      </c>
      <c r="I4430" s="18" t="n"/>
      <c r="J4430" s="18" t="n"/>
      <c r="K4430" s="28">
        <f>IF($B4430="","",--TEXT($B4430,"yyyymm"))</f>
        <v/>
      </c>
      <c r="L4430" s="29">
        <f>IF($D4430="","",IFERROR(INDEX(类别属性,MATCH($D4430,类别表,0)),""))</f>
        <v/>
      </c>
      <c r="M4430" s="18" t="n"/>
      <c r="N4430" s="18" t="n"/>
      <c r="O4430" s="26" t="n"/>
      <c r="P4430" s="21">
        <f>IF($C4430="","",IF(ISNA(MATCH($C4430,账户表,0)),"※这个账户不在【基础资料】的账户档案里",IF($B4430="","※没填日期，这一笔不会进任何月份的报表",IF(AND($F4430&lt;&gt;"",$G4430&lt;&gt;""),"※收入和支出不能同时填",IF(AND(N($F4430)=0,N($G4430)=0),"※收入和支出都没填",IF(OR(N($F4430)&lt;0,N($G4430)&lt;0),"※金额不能填负数，方向反了就换一列填",IF($D4430="","※没填收支类别，分类报表会漏掉这一笔",IF(ISNA(MATCH($D4430,类别表,0)),"※收支类别不在【基础资料】的清单里",IF(AND($L4430="内部转账",$M4430=""),"△内部转账要在「对方账户」写上另一头",IF(AND($L4430="内部转账",$M4430=$C4430),"※对方账户跟本账户是同一个",IF(AND($L4430&lt;&gt;"内部转账",$M4430&lt;&gt;""),"△填了对方账户，但类别不是内部转账",IF($H4430&lt;0,"△这一笔之后该账户余额成负数了，核一下",""))))))))))))</f>
        <v/>
      </c>
    </row>
    <row r="4431">
      <c r="A4431" s="17">
        <f>IF($C4431="","",COUNTA($C$5:$C4431))</f>
        <v/>
      </c>
      <c r="B4431" s="20" t="n"/>
      <c r="C4431" s="18" t="n"/>
      <c r="D4431" s="18" t="n"/>
      <c r="E4431" s="26" t="n"/>
      <c r="F4431" s="19" t="n"/>
      <c r="G4431" s="19" t="n"/>
      <c r="H4431" s="27">
        <f>IF($C4431="","",ROUND(SUMIF(账户表,$C4431,账户期初)+SUMIFS($F$5:F4431,$C$5:C4431,$C4431)-SUMIFS($G$5:G4431,$C$5:C4431,$C4431),2))</f>
        <v/>
      </c>
      <c r="I4431" s="18" t="n"/>
      <c r="J4431" s="18" t="n"/>
      <c r="K4431" s="28">
        <f>IF($B4431="","",--TEXT($B4431,"yyyymm"))</f>
        <v/>
      </c>
      <c r="L4431" s="29">
        <f>IF($D4431="","",IFERROR(INDEX(类别属性,MATCH($D4431,类别表,0)),""))</f>
        <v/>
      </c>
      <c r="M4431" s="18" t="n"/>
      <c r="N4431" s="18" t="n"/>
      <c r="O4431" s="26" t="n"/>
      <c r="P4431" s="21">
        <f>IF($C4431="","",IF(ISNA(MATCH($C4431,账户表,0)),"※这个账户不在【基础资料】的账户档案里",IF($B4431="","※没填日期，这一笔不会进任何月份的报表",IF(AND($F4431&lt;&gt;"",$G4431&lt;&gt;""),"※收入和支出不能同时填",IF(AND(N($F4431)=0,N($G4431)=0),"※收入和支出都没填",IF(OR(N($F4431)&lt;0,N($G4431)&lt;0),"※金额不能填负数，方向反了就换一列填",IF($D4431="","※没填收支类别，分类报表会漏掉这一笔",IF(ISNA(MATCH($D4431,类别表,0)),"※收支类别不在【基础资料】的清单里",IF(AND($L4431="内部转账",$M4431=""),"△内部转账要在「对方账户」写上另一头",IF(AND($L4431="内部转账",$M4431=$C4431),"※对方账户跟本账户是同一个",IF(AND($L4431&lt;&gt;"内部转账",$M4431&lt;&gt;""),"△填了对方账户，但类别不是内部转账",IF($H4431&lt;0,"△这一笔之后该账户余额成负数了，核一下",""))))))))))))</f>
        <v/>
      </c>
    </row>
    <row r="4432">
      <c r="A4432" s="17">
        <f>IF($C4432="","",COUNTA($C$5:$C4432))</f>
        <v/>
      </c>
      <c r="B4432" s="20" t="n"/>
      <c r="C4432" s="18" t="n"/>
      <c r="D4432" s="18" t="n"/>
      <c r="E4432" s="26" t="n"/>
      <c r="F4432" s="19" t="n"/>
      <c r="G4432" s="19" t="n"/>
      <c r="H4432" s="27">
        <f>IF($C4432="","",ROUND(SUMIF(账户表,$C4432,账户期初)+SUMIFS($F$5:F4432,$C$5:C4432,$C4432)-SUMIFS($G$5:G4432,$C$5:C4432,$C4432),2))</f>
        <v/>
      </c>
      <c r="I4432" s="18" t="n"/>
      <c r="J4432" s="18" t="n"/>
      <c r="K4432" s="28">
        <f>IF($B4432="","",--TEXT($B4432,"yyyymm"))</f>
        <v/>
      </c>
      <c r="L4432" s="29">
        <f>IF($D4432="","",IFERROR(INDEX(类别属性,MATCH($D4432,类别表,0)),""))</f>
        <v/>
      </c>
      <c r="M4432" s="18" t="n"/>
      <c r="N4432" s="18" t="n"/>
      <c r="O4432" s="26" t="n"/>
      <c r="P4432" s="21">
        <f>IF($C4432="","",IF(ISNA(MATCH($C4432,账户表,0)),"※这个账户不在【基础资料】的账户档案里",IF($B4432="","※没填日期，这一笔不会进任何月份的报表",IF(AND($F4432&lt;&gt;"",$G4432&lt;&gt;""),"※收入和支出不能同时填",IF(AND(N($F4432)=0,N($G4432)=0),"※收入和支出都没填",IF(OR(N($F4432)&lt;0,N($G4432)&lt;0),"※金额不能填负数，方向反了就换一列填",IF($D4432="","※没填收支类别，分类报表会漏掉这一笔",IF(ISNA(MATCH($D4432,类别表,0)),"※收支类别不在【基础资料】的清单里",IF(AND($L4432="内部转账",$M4432=""),"△内部转账要在「对方账户」写上另一头",IF(AND($L4432="内部转账",$M4432=$C4432),"※对方账户跟本账户是同一个",IF(AND($L4432&lt;&gt;"内部转账",$M4432&lt;&gt;""),"△填了对方账户，但类别不是内部转账",IF($H4432&lt;0,"△这一笔之后该账户余额成负数了，核一下",""))))))))))))</f>
        <v/>
      </c>
    </row>
    <row r="4433">
      <c r="A4433" s="17">
        <f>IF($C4433="","",COUNTA($C$5:$C4433))</f>
        <v/>
      </c>
      <c r="B4433" s="20" t="n"/>
      <c r="C4433" s="18" t="n"/>
      <c r="D4433" s="18" t="n"/>
      <c r="E4433" s="26" t="n"/>
      <c r="F4433" s="19" t="n"/>
      <c r="G4433" s="19" t="n"/>
      <c r="H4433" s="27">
        <f>IF($C4433="","",ROUND(SUMIF(账户表,$C4433,账户期初)+SUMIFS($F$5:F4433,$C$5:C4433,$C4433)-SUMIFS($G$5:G4433,$C$5:C4433,$C4433),2))</f>
        <v/>
      </c>
      <c r="I4433" s="18" t="n"/>
      <c r="J4433" s="18" t="n"/>
      <c r="K4433" s="28">
        <f>IF($B4433="","",--TEXT($B4433,"yyyymm"))</f>
        <v/>
      </c>
      <c r="L4433" s="29">
        <f>IF($D4433="","",IFERROR(INDEX(类别属性,MATCH($D4433,类别表,0)),""))</f>
        <v/>
      </c>
      <c r="M4433" s="18" t="n"/>
      <c r="N4433" s="18" t="n"/>
      <c r="O4433" s="26" t="n"/>
      <c r="P4433" s="21">
        <f>IF($C4433="","",IF(ISNA(MATCH($C4433,账户表,0)),"※这个账户不在【基础资料】的账户档案里",IF($B4433="","※没填日期，这一笔不会进任何月份的报表",IF(AND($F4433&lt;&gt;"",$G4433&lt;&gt;""),"※收入和支出不能同时填",IF(AND(N($F4433)=0,N($G4433)=0),"※收入和支出都没填",IF(OR(N($F4433)&lt;0,N($G4433)&lt;0),"※金额不能填负数，方向反了就换一列填",IF($D4433="","※没填收支类别，分类报表会漏掉这一笔",IF(ISNA(MATCH($D4433,类别表,0)),"※收支类别不在【基础资料】的清单里",IF(AND($L4433="内部转账",$M4433=""),"△内部转账要在「对方账户」写上另一头",IF(AND($L4433="内部转账",$M4433=$C4433),"※对方账户跟本账户是同一个",IF(AND($L4433&lt;&gt;"内部转账",$M4433&lt;&gt;""),"△填了对方账户，但类别不是内部转账",IF($H4433&lt;0,"△这一笔之后该账户余额成负数了，核一下",""))))))))))))</f>
        <v/>
      </c>
    </row>
    <row r="4434">
      <c r="A4434" s="17">
        <f>IF($C4434="","",COUNTA($C$5:$C4434))</f>
        <v/>
      </c>
      <c r="B4434" s="20" t="n"/>
      <c r="C4434" s="18" t="n"/>
      <c r="D4434" s="18" t="n"/>
      <c r="E4434" s="26" t="n"/>
      <c r="F4434" s="19" t="n"/>
      <c r="G4434" s="19" t="n"/>
      <c r="H4434" s="27">
        <f>IF($C4434="","",ROUND(SUMIF(账户表,$C4434,账户期初)+SUMIFS($F$5:F4434,$C$5:C4434,$C4434)-SUMIFS($G$5:G4434,$C$5:C4434,$C4434),2))</f>
        <v/>
      </c>
      <c r="I4434" s="18" t="n"/>
      <c r="J4434" s="18" t="n"/>
      <c r="K4434" s="28">
        <f>IF($B4434="","",--TEXT($B4434,"yyyymm"))</f>
        <v/>
      </c>
      <c r="L4434" s="29">
        <f>IF($D4434="","",IFERROR(INDEX(类别属性,MATCH($D4434,类别表,0)),""))</f>
        <v/>
      </c>
      <c r="M4434" s="18" t="n"/>
      <c r="N4434" s="18" t="n"/>
      <c r="O4434" s="26" t="n"/>
      <c r="P4434" s="21">
        <f>IF($C4434="","",IF(ISNA(MATCH($C4434,账户表,0)),"※这个账户不在【基础资料】的账户档案里",IF($B4434="","※没填日期，这一笔不会进任何月份的报表",IF(AND($F4434&lt;&gt;"",$G4434&lt;&gt;""),"※收入和支出不能同时填",IF(AND(N($F4434)=0,N($G4434)=0),"※收入和支出都没填",IF(OR(N($F4434)&lt;0,N($G4434)&lt;0),"※金额不能填负数，方向反了就换一列填",IF($D4434="","※没填收支类别，分类报表会漏掉这一笔",IF(ISNA(MATCH($D4434,类别表,0)),"※收支类别不在【基础资料】的清单里",IF(AND($L4434="内部转账",$M4434=""),"△内部转账要在「对方账户」写上另一头",IF(AND($L4434="内部转账",$M4434=$C4434),"※对方账户跟本账户是同一个",IF(AND($L4434&lt;&gt;"内部转账",$M4434&lt;&gt;""),"△填了对方账户，但类别不是内部转账",IF($H4434&lt;0,"△这一笔之后该账户余额成负数了，核一下",""))))))))))))</f>
        <v/>
      </c>
    </row>
    <row r="4435">
      <c r="A4435" s="17">
        <f>IF($C4435="","",COUNTA($C$5:$C4435))</f>
        <v/>
      </c>
      <c r="B4435" s="20" t="n"/>
      <c r="C4435" s="18" t="n"/>
      <c r="D4435" s="18" t="n"/>
      <c r="E4435" s="26" t="n"/>
      <c r="F4435" s="19" t="n"/>
      <c r="G4435" s="19" t="n"/>
      <c r="H4435" s="27">
        <f>IF($C4435="","",ROUND(SUMIF(账户表,$C4435,账户期初)+SUMIFS($F$5:F4435,$C$5:C4435,$C4435)-SUMIFS($G$5:G4435,$C$5:C4435,$C4435),2))</f>
        <v/>
      </c>
      <c r="I4435" s="18" t="n"/>
      <c r="J4435" s="18" t="n"/>
      <c r="K4435" s="28">
        <f>IF($B4435="","",--TEXT($B4435,"yyyymm"))</f>
        <v/>
      </c>
      <c r="L4435" s="29">
        <f>IF($D4435="","",IFERROR(INDEX(类别属性,MATCH($D4435,类别表,0)),""))</f>
        <v/>
      </c>
      <c r="M4435" s="18" t="n"/>
      <c r="N4435" s="18" t="n"/>
      <c r="O4435" s="26" t="n"/>
      <c r="P4435" s="21">
        <f>IF($C4435="","",IF(ISNA(MATCH($C4435,账户表,0)),"※这个账户不在【基础资料】的账户档案里",IF($B4435="","※没填日期，这一笔不会进任何月份的报表",IF(AND($F4435&lt;&gt;"",$G4435&lt;&gt;""),"※收入和支出不能同时填",IF(AND(N($F4435)=0,N($G4435)=0),"※收入和支出都没填",IF(OR(N($F4435)&lt;0,N($G4435)&lt;0),"※金额不能填负数，方向反了就换一列填",IF($D4435="","※没填收支类别，分类报表会漏掉这一笔",IF(ISNA(MATCH($D4435,类别表,0)),"※收支类别不在【基础资料】的清单里",IF(AND($L4435="内部转账",$M4435=""),"△内部转账要在「对方账户」写上另一头",IF(AND($L4435="内部转账",$M4435=$C4435),"※对方账户跟本账户是同一个",IF(AND($L4435&lt;&gt;"内部转账",$M4435&lt;&gt;""),"△填了对方账户，但类别不是内部转账",IF($H4435&lt;0,"△这一笔之后该账户余额成负数了，核一下",""))))))))))))</f>
        <v/>
      </c>
    </row>
    <row r="4436">
      <c r="A4436" s="17">
        <f>IF($C4436="","",COUNTA($C$5:$C4436))</f>
        <v/>
      </c>
      <c r="B4436" s="20" t="n"/>
      <c r="C4436" s="18" t="n"/>
      <c r="D4436" s="18" t="n"/>
      <c r="E4436" s="26" t="n"/>
      <c r="F4436" s="19" t="n"/>
      <c r="G4436" s="19" t="n"/>
      <c r="H4436" s="27">
        <f>IF($C4436="","",ROUND(SUMIF(账户表,$C4436,账户期初)+SUMIFS($F$5:F4436,$C$5:C4436,$C4436)-SUMIFS($G$5:G4436,$C$5:C4436,$C4436),2))</f>
        <v/>
      </c>
      <c r="I4436" s="18" t="n"/>
      <c r="J4436" s="18" t="n"/>
      <c r="K4436" s="28">
        <f>IF($B4436="","",--TEXT($B4436,"yyyymm"))</f>
        <v/>
      </c>
      <c r="L4436" s="29">
        <f>IF($D4436="","",IFERROR(INDEX(类别属性,MATCH($D4436,类别表,0)),""))</f>
        <v/>
      </c>
      <c r="M4436" s="18" t="n"/>
      <c r="N4436" s="18" t="n"/>
      <c r="O4436" s="26" t="n"/>
      <c r="P4436" s="21">
        <f>IF($C4436="","",IF(ISNA(MATCH($C4436,账户表,0)),"※这个账户不在【基础资料】的账户档案里",IF($B4436="","※没填日期，这一笔不会进任何月份的报表",IF(AND($F4436&lt;&gt;"",$G4436&lt;&gt;""),"※收入和支出不能同时填",IF(AND(N($F4436)=0,N($G4436)=0),"※收入和支出都没填",IF(OR(N($F4436)&lt;0,N($G4436)&lt;0),"※金额不能填负数，方向反了就换一列填",IF($D4436="","※没填收支类别，分类报表会漏掉这一笔",IF(ISNA(MATCH($D4436,类别表,0)),"※收支类别不在【基础资料】的清单里",IF(AND($L4436="内部转账",$M4436=""),"△内部转账要在「对方账户」写上另一头",IF(AND($L4436="内部转账",$M4436=$C4436),"※对方账户跟本账户是同一个",IF(AND($L4436&lt;&gt;"内部转账",$M4436&lt;&gt;""),"△填了对方账户，但类别不是内部转账",IF($H4436&lt;0,"△这一笔之后该账户余额成负数了，核一下",""))))))))))))</f>
        <v/>
      </c>
    </row>
    <row r="4437">
      <c r="A4437" s="17">
        <f>IF($C4437="","",COUNTA($C$5:$C4437))</f>
        <v/>
      </c>
      <c r="B4437" s="20" t="n"/>
      <c r="C4437" s="18" t="n"/>
      <c r="D4437" s="18" t="n"/>
      <c r="E4437" s="26" t="n"/>
      <c r="F4437" s="19" t="n"/>
      <c r="G4437" s="19" t="n"/>
      <c r="H4437" s="27">
        <f>IF($C4437="","",ROUND(SUMIF(账户表,$C4437,账户期初)+SUMIFS($F$5:F4437,$C$5:C4437,$C4437)-SUMIFS($G$5:G4437,$C$5:C4437,$C4437),2))</f>
        <v/>
      </c>
      <c r="I4437" s="18" t="n"/>
      <c r="J4437" s="18" t="n"/>
      <c r="K4437" s="28">
        <f>IF($B4437="","",--TEXT($B4437,"yyyymm"))</f>
        <v/>
      </c>
      <c r="L4437" s="29">
        <f>IF($D4437="","",IFERROR(INDEX(类别属性,MATCH($D4437,类别表,0)),""))</f>
        <v/>
      </c>
      <c r="M4437" s="18" t="n"/>
      <c r="N4437" s="18" t="n"/>
      <c r="O4437" s="26" t="n"/>
      <c r="P4437" s="21">
        <f>IF($C4437="","",IF(ISNA(MATCH($C4437,账户表,0)),"※这个账户不在【基础资料】的账户档案里",IF($B4437="","※没填日期，这一笔不会进任何月份的报表",IF(AND($F4437&lt;&gt;"",$G4437&lt;&gt;""),"※收入和支出不能同时填",IF(AND(N($F4437)=0,N($G4437)=0),"※收入和支出都没填",IF(OR(N($F4437)&lt;0,N($G4437)&lt;0),"※金额不能填负数，方向反了就换一列填",IF($D4437="","※没填收支类别，分类报表会漏掉这一笔",IF(ISNA(MATCH($D4437,类别表,0)),"※收支类别不在【基础资料】的清单里",IF(AND($L4437="内部转账",$M4437=""),"△内部转账要在「对方账户」写上另一头",IF(AND($L4437="内部转账",$M4437=$C4437),"※对方账户跟本账户是同一个",IF(AND($L4437&lt;&gt;"内部转账",$M4437&lt;&gt;""),"△填了对方账户，但类别不是内部转账",IF($H4437&lt;0,"△这一笔之后该账户余额成负数了，核一下",""))))))))))))</f>
        <v/>
      </c>
    </row>
    <row r="4438">
      <c r="A4438" s="17">
        <f>IF($C4438="","",COUNTA($C$5:$C4438))</f>
        <v/>
      </c>
      <c r="B4438" s="20" t="n"/>
      <c r="C4438" s="18" t="n"/>
      <c r="D4438" s="18" t="n"/>
      <c r="E4438" s="26" t="n"/>
      <c r="F4438" s="19" t="n"/>
      <c r="G4438" s="19" t="n"/>
      <c r="H4438" s="27">
        <f>IF($C4438="","",ROUND(SUMIF(账户表,$C4438,账户期初)+SUMIFS($F$5:F4438,$C$5:C4438,$C4438)-SUMIFS($G$5:G4438,$C$5:C4438,$C4438),2))</f>
        <v/>
      </c>
      <c r="I4438" s="18" t="n"/>
      <c r="J4438" s="18" t="n"/>
      <c r="K4438" s="28">
        <f>IF($B4438="","",--TEXT($B4438,"yyyymm"))</f>
        <v/>
      </c>
      <c r="L4438" s="29">
        <f>IF($D4438="","",IFERROR(INDEX(类别属性,MATCH($D4438,类别表,0)),""))</f>
        <v/>
      </c>
      <c r="M4438" s="18" t="n"/>
      <c r="N4438" s="18" t="n"/>
      <c r="O4438" s="26" t="n"/>
      <c r="P4438" s="21">
        <f>IF($C4438="","",IF(ISNA(MATCH($C4438,账户表,0)),"※这个账户不在【基础资料】的账户档案里",IF($B4438="","※没填日期，这一笔不会进任何月份的报表",IF(AND($F4438&lt;&gt;"",$G4438&lt;&gt;""),"※收入和支出不能同时填",IF(AND(N($F4438)=0,N($G4438)=0),"※收入和支出都没填",IF(OR(N($F4438)&lt;0,N($G4438)&lt;0),"※金额不能填负数，方向反了就换一列填",IF($D4438="","※没填收支类别，分类报表会漏掉这一笔",IF(ISNA(MATCH($D4438,类别表,0)),"※收支类别不在【基础资料】的清单里",IF(AND($L4438="内部转账",$M4438=""),"△内部转账要在「对方账户」写上另一头",IF(AND($L4438="内部转账",$M4438=$C4438),"※对方账户跟本账户是同一个",IF(AND($L4438&lt;&gt;"内部转账",$M4438&lt;&gt;""),"△填了对方账户，但类别不是内部转账",IF($H4438&lt;0,"△这一笔之后该账户余额成负数了，核一下",""))))))))))))</f>
        <v/>
      </c>
    </row>
    <row r="4439">
      <c r="A4439" s="17">
        <f>IF($C4439="","",COUNTA($C$5:$C4439))</f>
        <v/>
      </c>
      <c r="B4439" s="20" t="n"/>
      <c r="C4439" s="18" t="n"/>
      <c r="D4439" s="18" t="n"/>
      <c r="E4439" s="26" t="n"/>
      <c r="F4439" s="19" t="n"/>
      <c r="G4439" s="19" t="n"/>
      <c r="H4439" s="27">
        <f>IF($C4439="","",ROUND(SUMIF(账户表,$C4439,账户期初)+SUMIFS($F$5:F4439,$C$5:C4439,$C4439)-SUMIFS($G$5:G4439,$C$5:C4439,$C4439),2))</f>
        <v/>
      </c>
      <c r="I4439" s="18" t="n"/>
      <c r="J4439" s="18" t="n"/>
      <c r="K4439" s="28">
        <f>IF($B4439="","",--TEXT($B4439,"yyyymm"))</f>
        <v/>
      </c>
      <c r="L4439" s="29">
        <f>IF($D4439="","",IFERROR(INDEX(类别属性,MATCH($D4439,类别表,0)),""))</f>
        <v/>
      </c>
      <c r="M4439" s="18" t="n"/>
      <c r="N4439" s="18" t="n"/>
      <c r="O4439" s="26" t="n"/>
      <c r="P4439" s="21">
        <f>IF($C4439="","",IF(ISNA(MATCH($C4439,账户表,0)),"※这个账户不在【基础资料】的账户档案里",IF($B4439="","※没填日期，这一笔不会进任何月份的报表",IF(AND($F4439&lt;&gt;"",$G4439&lt;&gt;""),"※收入和支出不能同时填",IF(AND(N($F4439)=0,N($G4439)=0),"※收入和支出都没填",IF(OR(N($F4439)&lt;0,N($G4439)&lt;0),"※金额不能填负数，方向反了就换一列填",IF($D4439="","※没填收支类别，分类报表会漏掉这一笔",IF(ISNA(MATCH($D4439,类别表,0)),"※收支类别不在【基础资料】的清单里",IF(AND($L4439="内部转账",$M4439=""),"△内部转账要在「对方账户」写上另一头",IF(AND($L4439="内部转账",$M4439=$C4439),"※对方账户跟本账户是同一个",IF(AND($L4439&lt;&gt;"内部转账",$M4439&lt;&gt;""),"△填了对方账户，但类别不是内部转账",IF($H4439&lt;0,"△这一笔之后该账户余额成负数了，核一下",""))))))))))))</f>
        <v/>
      </c>
    </row>
    <row r="4440">
      <c r="A4440" s="17">
        <f>IF($C4440="","",COUNTA($C$5:$C4440))</f>
        <v/>
      </c>
      <c r="B4440" s="20" t="n"/>
      <c r="C4440" s="18" t="n"/>
      <c r="D4440" s="18" t="n"/>
      <c r="E4440" s="26" t="n"/>
      <c r="F4440" s="19" t="n"/>
      <c r="G4440" s="19" t="n"/>
      <c r="H4440" s="27">
        <f>IF($C4440="","",ROUND(SUMIF(账户表,$C4440,账户期初)+SUMIFS($F$5:F4440,$C$5:C4440,$C4440)-SUMIFS($G$5:G4440,$C$5:C4440,$C4440),2))</f>
        <v/>
      </c>
      <c r="I4440" s="18" t="n"/>
      <c r="J4440" s="18" t="n"/>
      <c r="K4440" s="28">
        <f>IF($B4440="","",--TEXT($B4440,"yyyymm"))</f>
        <v/>
      </c>
      <c r="L4440" s="29">
        <f>IF($D4440="","",IFERROR(INDEX(类别属性,MATCH($D4440,类别表,0)),""))</f>
        <v/>
      </c>
      <c r="M4440" s="18" t="n"/>
      <c r="N4440" s="18" t="n"/>
      <c r="O4440" s="26" t="n"/>
      <c r="P4440" s="21">
        <f>IF($C4440="","",IF(ISNA(MATCH($C4440,账户表,0)),"※这个账户不在【基础资料】的账户档案里",IF($B4440="","※没填日期，这一笔不会进任何月份的报表",IF(AND($F4440&lt;&gt;"",$G4440&lt;&gt;""),"※收入和支出不能同时填",IF(AND(N($F4440)=0,N($G4440)=0),"※收入和支出都没填",IF(OR(N($F4440)&lt;0,N($G4440)&lt;0),"※金额不能填负数，方向反了就换一列填",IF($D4440="","※没填收支类别，分类报表会漏掉这一笔",IF(ISNA(MATCH($D4440,类别表,0)),"※收支类别不在【基础资料】的清单里",IF(AND($L4440="内部转账",$M4440=""),"△内部转账要在「对方账户」写上另一头",IF(AND($L4440="内部转账",$M4440=$C4440),"※对方账户跟本账户是同一个",IF(AND($L4440&lt;&gt;"内部转账",$M4440&lt;&gt;""),"△填了对方账户，但类别不是内部转账",IF($H4440&lt;0,"△这一笔之后该账户余额成负数了，核一下",""))))))))))))</f>
        <v/>
      </c>
    </row>
    <row r="4441">
      <c r="A4441" s="17">
        <f>IF($C4441="","",COUNTA($C$5:$C4441))</f>
        <v/>
      </c>
      <c r="B4441" s="20" t="n"/>
      <c r="C4441" s="18" t="n"/>
      <c r="D4441" s="18" t="n"/>
      <c r="E4441" s="26" t="n"/>
      <c r="F4441" s="19" t="n"/>
      <c r="G4441" s="19" t="n"/>
      <c r="H4441" s="27">
        <f>IF($C4441="","",ROUND(SUMIF(账户表,$C4441,账户期初)+SUMIFS($F$5:F4441,$C$5:C4441,$C4441)-SUMIFS($G$5:G4441,$C$5:C4441,$C4441),2))</f>
        <v/>
      </c>
      <c r="I4441" s="18" t="n"/>
      <c r="J4441" s="18" t="n"/>
      <c r="K4441" s="28">
        <f>IF($B4441="","",--TEXT($B4441,"yyyymm"))</f>
        <v/>
      </c>
      <c r="L4441" s="29">
        <f>IF($D4441="","",IFERROR(INDEX(类别属性,MATCH($D4441,类别表,0)),""))</f>
        <v/>
      </c>
      <c r="M4441" s="18" t="n"/>
      <c r="N4441" s="18" t="n"/>
      <c r="O4441" s="26" t="n"/>
      <c r="P4441" s="21">
        <f>IF($C4441="","",IF(ISNA(MATCH($C4441,账户表,0)),"※这个账户不在【基础资料】的账户档案里",IF($B4441="","※没填日期，这一笔不会进任何月份的报表",IF(AND($F4441&lt;&gt;"",$G4441&lt;&gt;""),"※收入和支出不能同时填",IF(AND(N($F4441)=0,N($G4441)=0),"※收入和支出都没填",IF(OR(N($F4441)&lt;0,N($G4441)&lt;0),"※金额不能填负数，方向反了就换一列填",IF($D4441="","※没填收支类别，分类报表会漏掉这一笔",IF(ISNA(MATCH($D4441,类别表,0)),"※收支类别不在【基础资料】的清单里",IF(AND($L4441="内部转账",$M4441=""),"△内部转账要在「对方账户」写上另一头",IF(AND($L4441="内部转账",$M4441=$C4441),"※对方账户跟本账户是同一个",IF(AND($L4441&lt;&gt;"内部转账",$M4441&lt;&gt;""),"△填了对方账户，但类别不是内部转账",IF($H4441&lt;0,"△这一笔之后该账户余额成负数了，核一下",""))))))))))))</f>
        <v/>
      </c>
    </row>
    <row r="4442">
      <c r="A4442" s="17">
        <f>IF($C4442="","",COUNTA($C$5:$C4442))</f>
        <v/>
      </c>
      <c r="B4442" s="20" t="n"/>
      <c r="C4442" s="18" t="n"/>
      <c r="D4442" s="18" t="n"/>
      <c r="E4442" s="26" t="n"/>
      <c r="F4442" s="19" t="n"/>
      <c r="G4442" s="19" t="n"/>
      <c r="H4442" s="27">
        <f>IF($C4442="","",ROUND(SUMIF(账户表,$C4442,账户期初)+SUMIFS($F$5:F4442,$C$5:C4442,$C4442)-SUMIFS($G$5:G4442,$C$5:C4442,$C4442),2))</f>
        <v/>
      </c>
      <c r="I4442" s="18" t="n"/>
      <c r="J4442" s="18" t="n"/>
      <c r="K4442" s="28">
        <f>IF($B4442="","",--TEXT($B4442,"yyyymm"))</f>
        <v/>
      </c>
      <c r="L4442" s="29">
        <f>IF($D4442="","",IFERROR(INDEX(类别属性,MATCH($D4442,类别表,0)),""))</f>
        <v/>
      </c>
      <c r="M4442" s="18" t="n"/>
      <c r="N4442" s="18" t="n"/>
      <c r="O4442" s="26" t="n"/>
      <c r="P4442" s="21">
        <f>IF($C4442="","",IF(ISNA(MATCH($C4442,账户表,0)),"※这个账户不在【基础资料】的账户档案里",IF($B4442="","※没填日期，这一笔不会进任何月份的报表",IF(AND($F4442&lt;&gt;"",$G4442&lt;&gt;""),"※收入和支出不能同时填",IF(AND(N($F4442)=0,N($G4442)=0),"※收入和支出都没填",IF(OR(N($F4442)&lt;0,N($G4442)&lt;0),"※金额不能填负数，方向反了就换一列填",IF($D4442="","※没填收支类别，分类报表会漏掉这一笔",IF(ISNA(MATCH($D4442,类别表,0)),"※收支类别不在【基础资料】的清单里",IF(AND($L4442="内部转账",$M4442=""),"△内部转账要在「对方账户」写上另一头",IF(AND($L4442="内部转账",$M4442=$C4442),"※对方账户跟本账户是同一个",IF(AND($L4442&lt;&gt;"内部转账",$M4442&lt;&gt;""),"△填了对方账户，但类别不是内部转账",IF($H4442&lt;0,"△这一笔之后该账户余额成负数了，核一下",""))))))))))))</f>
        <v/>
      </c>
    </row>
    <row r="4443">
      <c r="A4443" s="17">
        <f>IF($C4443="","",COUNTA($C$5:$C4443))</f>
        <v/>
      </c>
      <c r="B4443" s="20" t="n"/>
      <c r="C4443" s="18" t="n"/>
      <c r="D4443" s="18" t="n"/>
      <c r="E4443" s="26" t="n"/>
      <c r="F4443" s="19" t="n"/>
      <c r="G4443" s="19" t="n"/>
      <c r="H4443" s="27">
        <f>IF($C4443="","",ROUND(SUMIF(账户表,$C4443,账户期初)+SUMIFS($F$5:F4443,$C$5:C4443,$C4443)-SUMIFS($G$5:G4443,$C$5:C4443,$C4443),2))</f>
        <v/>
      </c>
      <c r="I4443" s="18" t="n"/>
      <c r="J4443" s="18" t="n"/>
      <c r="K4443" s="28">
        <f>IF($B4443="","",--TEXT($B4443,"yyyymm"))</f>
        <v/>
      </c>
      <c r="L4443" s="29">
        <f>IF($D4443="","",IFERROR(INDEX(类别属性,MATCH($D4443,类别表,0)),""))</f>
        <v/>
      </c>
      <c r="M4443" s="18" t="n"/>
      <c r="N4443" s="18" t="n"/>
      <c r="O4443" s="26" t="n"/>
      <c r="P4443" s="21">
        <f>IF($C4443="","",IF(ISNA(MATCH($C4443,账户表,0)),"※这个账户不在【基础资料】的账户档案里",IF($B4443="","※没填日期，这一笔不会进任何月份的报表",IF(AND($F4443&lt;&gt;"",$G4443&lt;&gt;""),"※收入和支出不能同时填",IF(AND(N($F4443)=0,N($G4443)=0),"※收入和支出都没填",IF(OR(N($F4443)&lt;0,N($G4443)&lt;0),"※金额不能填负数，方向反了就换一列填",IF($D4443="","※没填收支类别，分类报表会漏掉这一笔",IF(ISNA(MATCH($D4443,类别表,0)),"※收支类别不在【基础资料】的清单里",IF(AND($L4443="内部转账",$M4443=""),"△内部转账要在「对方账户」写上另一头",IF(AND($L4443="内部转账",$M4443=$C4443),"※对方账户跟本账户是同一个",IF(AND($L4443&lt;&gt;"内部转账",$M4443&lt;&gt;""),"△填了对方账户，但类别不是内部转账",IF($H4443&lt;0,"△这一笔之后该账户余额成负数了，核一下",""))))))))))))</f>
        <v/>
      </c>
    </row>
    <row r="4444">
      <c r="A4444" s="17">
        <f>IF($C4444="","",COUNTA($C$5:$C4444))</f>
        <v/>
      </c>
      <c r="B4444" s="20" t="n"/>
      <c r="C4444" s="18" t="n"/>
      <c r="D4444" s="18" t="n"/>
      <c r="E4444" s="26" t="n"/>
      <c r="F4444" s="19" t="n"/>
      <c r="G4444" s="19" t="n"/>
      <c r="H4444" s="27">
        <f>IF($C4444="","",ROUND(SUMIF(账户表,$C4444,账户期初)+SUMIFS($F$5:F4444,$C$5:C4444,$C4444)-SUMIFS($G$5:G4444,$C$5:C4444,$C4444),2))</f>
        <v/>
      </c>
      <c r="I4444" s="18" t="n"/>
      <c r="J4444" s="18" t="n"/>
      <c r="K4444" s="28">
        <f>IF($B4444="","",--TEXT($B4444,"yyyymm"))</f>
        <v/>
      </c>
      <c r="L4444" s="29">
        <f>IF($D4444="","",IFERROR(INDEX(类别属性,MATCH($D4444,类别表,0)),""))</f>
        <v/>
      </c>
      <c r="M4444" s="18" t="n"/>
      <c r="N4444" s="18" t="n"/>
      <c r="O4444" s="26" t="n"/>
      <c r="P4444" s="21">
        <f>IF($C4444="","",IF(ISNA(MATCH($C4444,账户表,0)),"※这个账户不在【基础资料】的账户档案里",IF($B4444="","※没填日期，这一笔不会进任何月份的报表",IF(AND($F4444&lt;&gt;"",$G4444&lt;&gt;""),"※收入和支出不能同时填",IF(AND(N($F4444)=0,N($G4444)=0),"※收入和支出都没填",IF(OR(N($F4444)&lt;0,N($G4444)&lt;0),"※金额不能填负数，方向反了就换一列填",IF($D4444="","※没填收支类别，分类报表会漏掉这一笔",IF(ISNA(MATCH($D4444,类别表,0)),"※收支类别不在【基础资料】的清单里",IF(AND($L4444="内部转账",$M4444=""),"△内部转账要在「对方账户」写上另一头",IF(AND($L4444="内部转账",$M4444=$C4444),"※对方账户跟本账户是同一个",IF(AND($L4444&lt;&gt;"内部转账",$M4444&lt;&gt;""),"△填了对方账户，但类别不是内部转账",IF($H4444&lt;0,"△这一笔之后该账户余额成负数了，核一下",""))))))))))))</f>
        <v/>
      </c>
    </row>
    <row r="4445">
      <c r="A4445" s="17">
        <f>IF($C4445="","",COUNTA($C$5:$C4445))</f>
        <v/>
      </c>
      <c r="B4445" s="20" t="n"/>
      <c r="C4445" s="18" t="n"/>
      <c r="D4445" s="18" t="n"/>
      <c r="E4445" s="26" t="n"/>
      <c r="F4445" s="19" t="n"/>
      <c r="G4445" s="19" t="n"/>
      <c r="H4445" s="27">
        <f>IF($C4445="","",ROUND(SUMIF(账户表,$C4445,账户期初)+SUMIFS($F$5:F4445,$C$5:C4445,$C4445)-SUMIFS($G$5:G4445,$C$5:C4445,$C4445),2))</f>
        <v/>
      </c>
      <c r="I4445" s="18" t="n"/>
      <c r="J4445" s="18" t="n"/>
      <c r="K4445" s="28">
        <f>IF($B4445="","",--TEXT($B4445,"yyyymm"))</f>
        <v/>
      </c>
      <c r="L4445" s="29">
        <f>IF($D4445="","",IFERROR(INDEX(类别属性,MATCH($D4445,类别表,0)),""))</f>
        <v/>
      </c>
      <c r="M4445" s="18" t="n"/>
      <c r="N4445" s="18" t="n"/>
      <c r="O4445" s="26" t="n"/>
      <c r="P4445" s="21">
        <f>IF($C4445="","",IF(ISNA(MATCH($C4445,账户表,0)),"※这个账户不在【基础资料】的账户档案里",IF($B4445="","※没填日期，这一笔不会进任何月份的报表",IF(AND($F4445&lt;&gt;"",$G4445&lt;&gt;""),"※收入和支出不能同时填",IF(AND(N($F4445)=0,N($G4445)=0),"※收入和支出都没填",IF(OR(N($F4445)&lt;0,N($G4445)&lt;0),"※金额不能填负数，方向反了就换一列填",IF($D4445="","※没填收支类别，分类报表会漏掉这一笔",IF(ISNA(MATCH($D4445,类别表,0)),"※收支类别不在【基础资料】的清单里",IF(AND($L4445="内部转账",$M4445=""),"△内部转账要在「对方账户」写上另一头",IF(AND($L4445="内部转账",$M4445=$C4445),"※对方账户跟本账户是同一个",IF(AND($L4445&lt;&gt;"内部转账",$M4445&lt;&gt;""),"△填了对方账户，但类别不是内部转账",IF($H4445&lt;0,"△这一笔之后该账户余额成负数了，核一下",""))))))))))))</f>
        <v/>
      </c>
    </row>
    <row r="4446">
      <c r="A4446" s="17">
        <f>IF($C4446="","",COUNTA($C$5:$C4446))</f>
        <v/>
      </c>
      <c r="B4446" s="20" t="n"/>
      <c r="C4446" s="18" t="n"/>
      <c r="D4446" s="18" t="n"/>
      <c r="E4446" s="26" t="n"/>
      <c r="F4446" s="19" t="n"/>
      <c r="G4446" s="19" t="n"/>
      <c r="H4446" s="27">
        <f>IF($C4446="","",ROUND(SUMIF(账户表,$C4446,账户期初)+SUMIFS($F$5:F4446,$C$5:C4446,$C4446)-SUMIFS($G$5:G4446,$C$5:C4446,$C4446),2))</f>
        <v/>
      </c>
      <c r="I4446" s="18" t="n"/>
      <c r="J4446" s="18" t="n"/>
      <c r="K4446" s="28">
        <f>IF($B4446="","",--TEXT($B4446,"yyyymm"))</f>
        <v/>
      </c>
      <c r="L4446" s="29">
        <f>IF($D4446="","",IFERROR(INDEX(类别属性,MATCH($D4446,类别表,0)),""))</f>
        <v/>
      </c>
      <c r="M4446" s="18" t="n"/>
      <c r="N4446" s="18" t="n"/>
      <c r="O4446" s="26" t="n"/>
      <c r="P4446" s="21">
        <f>IF($C4446="","",IF(ISNA(MATCH($C4446,账户表,0)),"※这个账户不在【基础资料】的账户档案里",IF($B4446="","※没填日期，这一笔不会进任何月份的报表",IF(AND($F4446&lt;&gt;"",$G4446&lt;&gt;""),"※收入和支出不能同时填",IF(AND(N($F4446)=0,N($G4446)=0),"※收入和支出都没填",IF(OR(N($F4446)&lt;0,N($G4446)&lt;0),"※金额不能填负数，方向反了就换一列填",IF($D4446="","※没填收支类别，分类报表会漏掉这一笔",IF(ISNA(MATCH($D4446,类别表,0)),"※收支类别不在【基础资料】的清单里",IF(AND($L4446="内部转账",$M4446=""),"△内部转账要在「对方账户」写上另一头",IF(AND($L4446="内部转账",$M4446=$C4446),"※对方账户跟本账户是同一个",IF(AND($L4446&lt;&gt;"内部转账",$M4446&lt;&gt;""),"△填了对方账户，但类别不是内部转账",IF($H4446&lt;0,"△这一笔之后该账户余额成负数了，核一下",""))))))))))))</f>
        <v/>
      </c>
    </row>
    <row r="4447">
      <c r="A4447" s="17">
        <f>IF($C4447="","",COUNTA($C$5:$C4447))</f>
        <v/>
      </c>
      <c r="B4447" s="20" t="n"/>
      <c r="C4447" s="18" t="n"/>
      <c r="D4447" s="18" t="n"/>
      <c r="E4447" s="26" t="n"/>
      <c r="F4447" s="19" t="n"/>
      <c r="G4447" s="19" t="n"/>
      <c r="H4447" s="27">
        <f>IF($C4447="","",ROUND(SUMIF(账户表,$C4447,账户期初)+SUMIFS($F$5:F4447,$C$5:C4447,$C4447)-SUMIFS($G$5:G4447,$C$5:C4447,$C4447),2))</f>
        <v/>
      </c>
      <c r="I4447" s="18" t="n"/>
      <c r="J4447" s="18" t="n"/>
      <c r="K4447" s="28">
        <f>IF($B4447="","",--TEXT($B4447,"yyyymm"))</f>
        <v/>
      </c>
      <c r="L4447" s="29">
        <f>IF($D4447="","",IFERROR(INDEX(类别属性,MATCH($D4447,类别表,0)),""))</f>
        <v/>
      </c>
      <c r="M4447" s="18" t="n"/>
      <c r="N4447" s="18" t="n"/>
      <c r="O4447" s="26" t="n"/>
      <c r="P4447" s="21">
        <f>IF($C4447="","",IF(ISNA(MATCH($C4447,账户表,0)),"※这个账户不在【基础资料】的账户档案里",IF($B4447="","※没填日期，这一笔不会进任何月份的报表",IF(AND($F4447&lt;&gt;"",$G4447&lt;&gt;""),"※收入和支出不能同时填",IF(AND(N($F4447)=0,N($G4447)=0),"※收入和支出都没填",IF(OR(N($F4447)&lt;0,N($G4447)&lt;0),"※金额不能填负数，方向反了就换一列填",IF($D4447="","※没填收支类别，分类报表会漏掉这一笔",IF(ISNA(MATCH($D4447,类别表,0)),"※收支类别不在【基础资料】的清单里",IF(AND($L4447="内部转账",$M4447=""),"△内部转账要在「对方账户」写上另一头",IF(AND($L4447="内部转账",$M4447=$C4447),"※对方账户跟本账户是同一个",IF(AND($L4447&lt;&gt;"内部转账",$M4447&lt;&gt;""),"△填了对方账户，但类别不是内部转账",IF($H4447&lt;0,"△这一笔之后该账户余额成负数了，核一下",""))))))))))))</f>
        <v/>
      </c>
    </row>
    <row r="4448">
      <c r="A4448" s="17">
        <f>IF($C4448="","",COUNTA($C$5:$C4448))</f>
        <v/>
      </c>
      <c r="B4448" s="20" t="n"/>
      <c r="C4448" s="18" t="n"/>
      <c r="D4448" s="18" t="n"/>
      <c r="E4448" s="26" t="n"/>
      <c r="F4448" s="19" t="n"/>
      <c r="G4448" s="19" t="n"/>
      <c r="H4448" s="27">
        <f>IF($C4448="","",ROUND(SUMIF(账户表,$C4448,账户期初)+SUMIFS($F$5:F4448,$C$5:C4448,$C4448)-SUMIFS($G$5:G4448,$C$5:C4448,$C4448),2))</f>
        <v/>
      </c>
      <c r="I4448" s="18" t="n"/>
      <c r="J4448" s="18" t="n"/>
      <c r="K4448" s="28">
        <f>IF($B4448="","",--TEXT($B4448,"yyyymm"))</f>
        <v/>
      </c>
      <c r="L4448" s="29">
        <f>IF($D4448="","",IFERROR(INDEX(类别属性,MATCH($D4448,类别表,0)),""))</f>
        <v/>
      </c>
      <c r="M4448" s="18" t="n"/>
      <c r="N4448" s="18" t="n"/>
      <c r="O4448" s="26" t="n"/>
      <c r="P4448" s="21">
        <f>IF($C4448="","",IF(ISNA(MATCH($C4448,账户表,0)),"※这个账户不在【基础资料】的账户档案里",IF($B4448="","※没填日期，这一笔不会进任何月份的报表",IF(AND($F4448&lt;&gt;"",$G4448&lt;&gt;""),"※收入和支出不能同时填",IF(AND(N($F4448)=0,N($G4448)=0),"※收入和支出都没填",IF(OR(N($F4448)&lt;0,N($G4448)&lt;0),"※金额不能填负数，方向反了就换一列填",IF($D4448="","※没填收支类别，分类报表会漏掉这一笔",IF(ISNA(MATCH($D4448,类别表,0)),"※收支类别不在【基础资料】的清单里",IF(AND($L4448="内部转账",$M4448=""),"△内部转账要在「对方账户」写上另一头",IF(AND($L4448="内部转账",$M4448=$C4448),"※对方账户跟本账户是同一个",IF(AND($L4448&lt;&gt;"内部转账",$M4448&lt;&gt;""),"△填了对方账户，但类别不是内部转账",IF($H4448&lt;0,"△这一笔之后该账户余额成负数了，核一下",""))))))))))))</f>
        <v/>
      </c>
    </row>
    <row r="4449">
      <c r="A4449" s="17">
        <f>IF($C4449="","",COUNTA($C$5:$C4449))</f>
        <v/>
      </c>
      <c r="B4449" s="20" t="n"/>
      <c r="C4449" s="18" t="n"/>
      <c r="D4449" s="18" t="n"/>
      <c r="E4449" s="26" t="n"/>
      <c r="F4449" s="19" t="n"/>
      <c r="G4449" s="19" t="n"/>
      <c r="H4449" s="27">
        <f>IF($C4449="","",ROUND(SUMIF(账户表,$C4449,账户期初)+SUMIFS($F$5:F4449,$C$5:C4449,$C4449)-SUMIFS($G$5:G4449,$C$5:C4449,$C4449),2))</f>
        <v/>
      </c>
      <c r="I4449" s="18" t="n"/>
      <c r="J4449" s="18" t="n"/>
      <c r="K4449" s="28">
        <f>IF($B4449="","",--TEXT($B4449,"yyyymm"))</f>
        <v/>
      </c>
      <c r="L4449" s="29">
        <f>IF($D4449="","",IFERROR(INDEX(类别属性,MATCH($D4449,类别表,0)),""))</f>
        <v/>
      </c>
      <c r="M4449" s="18" t="n"/>
      <c r="N4449" s="18" t="n"/>
      <c r="O4449" s="26" t="n"/>
      <c r="P4449" s="21">
        <f>IF($C4449="","",IF(ISNA(MATCH($C4449,账户表,0)),"※这个账户不在【基础资料】的账户档案里",IF($B4449="","※没填日期，这一笔不会进任何月份的报表",IF(AND($F4449&lt;&gt;"",$G4449&lt;&gt;""),"※收入和支出不能同时填",IF(AND(N($F4449)=0,N($G4449)=0),"※收入和支出都没填",IF(OR(N($F4449)&lt;0,N($G4449)&lt;0),"※金额不能填负数，方向反了就换一列填",IF($D4449="","※没填收支类别，分类报表会漏掉这一笔",IF(ISNA(MATCH($D4449,类别表,0)),"※收支类别不在【基础资料】的清单里",IF(AND($L4449="内部转账",$M4449=""),"△内部转账要在「对方账户」写上另一头",IF(AND($L4449="内部转账",$M4449=$C4449),"※对方账户跟本账户是同一个",IF(AND($L4449&lt;&gt;"内部转账",$M4449&lt;&gt;""),"△填了对方账户，但类别不是内部转账",IF($H4449&lt;0,"△这一笔之后该账户余额成负数了，核一下",""))))))))))))</f>
        <v/>
      </c>
    </row>
    <row r="4450">
      <c r="A4450" s="17">
        <f>IF($C4450="","",COUNTA($C$5:$C4450))</f>
        <v/>
      </c>
      <c r="B4450" s="20" t="n"/>
      <c r="C4450" s="18" t="n"/>
      <c r="D4450" s="18" t="n"/>
      <c r="E4450" s="26" t="n"/>
      <c r="F4450" s="19" t="n"/>
      <c r="G4450" s="19" t="n"/>
      <c r="H4450" s="27">
        <f>IF($C4450="","",ROUND(SUMIF(账户表,$C4450,账户期初)+SUMIFS($F$5:F4450,$C$5:C4450,$C4450)-SUMIFS($G$5:G4450,$C$5:C4450,$C4450),2))</f>
        <v/>
      </c>
      <c r="I4450" s="18" t="n"/>
      <c r="J4450" s="18" t="n"/>
      <c r="K4450" s="28">
        <f>IF($B4450="","",--TEXT($B4450,"yyyymm"))</f>
        <v/>
      </c>
      <c r="L4450" s="29">
        <f>IF($D4450="","",IFERROR(INDEX(类别属性,MATCH($D4450,类别表,0)),""))</f>
        <v/>
      </c>
      <c r="M4450" s="18" t="n"/>
      <c r="N4450" s="18" t="n"/>
      <c r="O4450" s="26" t="n"/>
      <c r="P4450" s="21">
        <f>IF($C4450="","",IF(ISNA(MATCH($C4450,账户表,0)),"※这个账户不在【基础资料】的账户档案里",IF($B4450="","※没填日期，这一笔不会进任何月份的报表",IF(AND($F4450&lt;&gt;"",$G4450&lt;&gt;""),"※收入和支出不能同时填",IF(AND(N($F4450)=0,N($G4450)=0),"※收入和支出都没填",IF(OR(N($F4450)&lt;0,N($G4450)&lt;0),"※金额不能填负数，方向反了就换一列填",IF($D4450="","※没填收支类别，分类报表会漏掉这一笔",IF(ISNA(MATCH($D4450,类别表,0)),"※收支类别不在【基础资料】的清单里",IF(AND($L4450="内部转账",$M4450=""),"△内部转账要在「对方账户」写上另一头",IF(AND($L4450="内部转账",$M4450=$C4450),"※对方账户跟本账户是同一个",IF(AND($L4450&lt;&gt;"内部转账",$M4450&lt;&gt;""),"△填了对方账户，但类别不是内部转账",IF($H4450&lt;0,"△这一笔之后该账户余额成负数了，核一下",""))))))))))))</f>
        <v/>
      </c>
    </row>
    <row r="4451">
      <c r="A4451" s="17">
        <f>IF($C4451="","",COUNTA($C$5:$C4451))</f>
        <v/>
      </c>
      <c r="B4451" s="20" t="n"/>
      <c r="C4451" s="18" t="n"/>
      <c r="D4451" s="18" t="n"/>
      <c r="E4451" s="26" t="n"/>
      <c r="F4451" s="19" t="n"/>
      <c r="G4451" s="19" t="n"/>
      <c r="H4451" s="27">
        <f>IF($C4451="","",ROUND(SUMIF(账户表,$C4451,账户期初)+SUMIFS($F$5:F4451,$C$5:C4451,$C4451)-SUMIFS($G$5:G4451,$C$5:C4451,$C4451),2))</f>
        <v/>
      </c>
      <c r="I4451" s="18" t="n"/>
      <c r="J4451" s="18" t="n"/>
      <c r="K4451" s="28">
        <f>IF($B4451="","",--TEXT($B4451,"yyyymm"))</f>
        <v/>
      </c>
      <c r="L4451" s="29">
        <f>IF($D4451="","",IFERROR(INDEX(类别属性,MATCH($D4451,类别表,0)),""))</f>
        <v/>
      </c>
      <c r="M4451" s="18" t="n"/>
      <c r="N4451" s="18" t="n"/>
      <c r="O4451" s="26" t="n"/>
      <c r="P4451" s="21">
        <f>IF($C4451="","",IF(ISNA(MATCH($C4451,账户表,0)),"※这个账户不在【基础资料】的账户档案里",IF($B4451="","※没填日期，这一笔不会进任何月份的报表",IF(AND($F4451&lt;&gt;"",$G4451&lt;&gt;""),"※收入和支出不能同时填",IF(AND(N($F4451)=0,N($G4451)=0),"※收入和支出都没填",IF(OR(N($F4451)&lt;0,N($G4451)&lt;0),"※金额不能填负数，方向反了就换一列填",IF($D4451="","※没填收支类别，分类报表会漏掉这一笔",IF(ISNA(MATCH($D4451,类别表,0)),"※收支类别不在【基础资料】的清单里",IF(AND($L4451="内部转账",$M4451=""),"△内部转账要在「对方账户」写上另一头",IF(AND($L4451="内部转账",$M4451=$C4451),"※对方账户跟本账户是同一个",IF(AND($L4451&lt;&gt;"内部转账",$M4451&lt;&gt;""),"△填了对方账户，但类别不是内部转账",IF($H4451&lt;0,"△这一笔之后该账户余额成负数了，核一下",""))))))))))))</f>
        <v/>
      </c>
    </row>
    <row r="4452">
      <c r="A4452" s="17">
        <f>IF($C4452="","",COUNTA($C$5:$C4452))</f>
        <v/>
      </c>
      <c r="B4452" s="20" t="n"/>
      <c r="C4452" s="18" t="n"/>
      <c r="D4452" s="18" t="n"/>
      <c r="E4452" s="26" t="n"/>
      <c r="F4452" s="19" t="n"/>
      <c r="G4452" s="19" t="n"/>
      <c r="H4452" s="27">
        <f>IF($C4452="","",ROUND(SUMIF(账户表,$C4452,账户期初)+SUMIFS($F$5:F4452,$C$5:C4452,$C4452)-SUMIFS($G$5:G4452,$C$5:C4452,$C4452),2))</f>
        <v/>
      </c>
      <c r="I4452" s="18" t="n"/>
      <c r="J4452" s="18" t="n"/>
      <c r="K4452" s="28">
        <f>IF($B4452="","",--TEXT($B4452,"yyyymm"))</f>
        <v/>
      </c>
      <c r="L4452" s="29">
        <f>IF($D4452="","",IFERROR(INDEX(类别属性,MATCH($D4452,类别表,0)),""))</f>
        <v/>
      </c>
      <c r="M4452" s="18" t="n"/>
      <c r="N4452" s="18" t="n"/>
      <c r="O4452" s="26" t="n"/>
      <c r="P4452" s="21">
        <f>IF($C4452="","",IF(ISNA(MATCH($C4452,账户表,0)),"※这个账户不在【基础资料】的账户档案里",IF($B4452="","※没填日期，这一笔不会进任何月份的报表",IF(AND($F4452&lt;&gt;"",$G4452&lt;&gt;""),"※收入和支出不能同时填",IF(AND(N($F4452)=0,N($G4452)=0),"※收入和支出都没填",IF(OR(N($F4452)&lt;0,N($G4452)&lt;0),"※金额不能填负数，方向反了就换一列填",IF($D4452="","※没填收支类别，分类报表会漏掉这一笔",IF(ISNA(MATCH($D4452,类别表,0)),"※收支类别不在【基础资料】的清单里",IF(AND($L4452="内部转账",$M4452=""),"△内部转账要在「对方账户」写上另一头",IF(AND($L4452="内部转账",$M4452=$C4452),"※对方账户跟本账户是同一个",IF(AND($L4452&lt;&gt;"内部转账",$M4452&lt;&gt;""),"△填了对方账户，但类别不是内部转账",IF($H4452&lt;0,"△这一笔之后该账户余额成负数了，核一下",""))))))))))))</f>
        <v/>
      </c>
    </row>
    <row r="4453">
      <c r="A4453" s="17">
        <f>IF($C4453="","",COUNTA($C$5:$C4453))</f>
        <v/>
      </c>
      <c r="B4453" s="20" t="n"/>
      <c r="C4453" s="18" t="n"/>
      <c r="D4453" s="18" t="n"/>
      <c r="E4453" s="26" t="n"/>
      <c r="F4453" s="19" t="n"/>
      <c r="G4453" s="19" t="n"/>
      <c r="H4453" s="27">
        <f>IF($C4453="","",ROUND(SUMIF(账户表,$C4453,账户期初)+SUMIFS($F$5:F4453,$C$5:C4453,$C4453)-SUMIFS($G$5:G4453,$C$5:C4453,$C4453),2))</f>
        <v/>
      </c>
      <c r="I4453" s="18" t="n"/>
      <c r="J4453" s="18" t="n"/>
      <c r="K4453" s="28">
        <f>IF($B4453="","",--TEXT($B4453,"yyyymm"))</f>
        <v/>
      </c>
      <c r="L4453" s="29">
        <f>IF($D4453="","",IFERROR(INDEX(类别属性,MATCH($D4453,类别表,0)),""))</f>
        <v/>
      </c>
      <c r="M4453" s="18" t="n"/>
      <c r="N4453" s="18" t="n"/>
      <c r="O4453" s="26" t="n"/>
      <c r="P4453" s="21">
        <f>IF($C4453="","",IF(ISNA(MATCH($C4453,账户表,0)),"※这个账户不在【基础资料】的账户档案里",IF($B4453="","※没填日期，这一笔不会进任何月份的报表",IF(AND($F4453&lt;&gt;"",$G4453&lt;&gt;""),"※收入和支出不能同时填",IF(AND(N($F4453)=0,N($G4453)=0),"※收入和支出都没填",IF(OR(N($F4453)&lt;0,N($G4453)&lt;0),"※金额不能填负数，方向反了就换一列填",IF($D4453="","※没填收支类别，分类报表会漏掉这一笔",IF(ISNA(MATCH($D4453,类别表,0)),"※收支类别不在【基础资料】的清单里",IF(AND($L4453="内部转账",$M4453=""),"△内部转账要在「对方账户」写上另一头",IF(AND($L4453="内部转账",$M4453=$C4453),"※对方账户跟本账户是同一个",IF(AND($L4453&lt;&gt;"内部转账",$M4453&lt;&gt;""),"△填了对方账户，但类别不是内部转账",IF($H4453&lt;0,"△这一笔之后该账户余额成负数了，核一下",""))))))))))))</f>
        <v/>
      </c>
    </row>
    <row r="4454">
      <c r="A4454" s="17">
        <f>IF($C4454="","",COUNTA($C$5:$C4454))</f>
        <v/>
      </c>
      <c r="B4454" s="20" t="n"/>
      <c r="C4454" s="18" t="n"/>
      <c r="D4454" s="18" t="n"/>
      <c r="E4454" s="26" t="n"/>
      <c r="F4454" s="19" t="n"/>
      <c r="G4454" s="19" t="n"/>
      <c r="H4454" s="27">
        <f>IF($C4454="","",ROUND(SUMIF(账户表,$C4454,账户期初)+SUMIFS($F$5:F4454,$C$5:C4454,$C4454)-SUMIFS($G$5:G4454,$C$5:C4454,$C4454),2))</f>
        <v/>
      </c>
      <c r="I4454" s="18" t="n"/>
      <c r="J4454" s="18" t="n"/>
      <c r="K4454" s="28">
        <f>IF($B4454="","",--TEXT($B4454,"yyyymm"))</f>
        <v/>
      </c>
      <c r="L4454" s="29">
        <f>IF($D4454="","",IFERROR(INDEX(类别属性,MATCH($D4454,类别表,0)),""))</f>
        <v/>
      </c>
      <c r="M4454" s="18" t="n"/>
      <c r="N4454" s="18" t="n"/>
      <c r="O4454" s="26" t="n"/>
      <c r="P4454" s="21">
        <f>IF($C4454="","",IF(ISNA(MATCH($C4454,账户表,0)),"※这个账户不在【基础资料】的账户档案里",IF($B4454="","※没填日期，这一笔不会进任何月份的报表",IF(AND($F4454&lt;&gt;"",$G4454&lt;&gt;""),"※收入和支出不能同时填",IF(AND(N($F4454)=0,N($G4454)=0),"※收入和支出都没填",IF(OR(N($F4454)&lt;0,N($G4454)&lt;0),"※金额不能填负数，方向反了就换一列填",IF($D4454="","※没填收支类别，分类报表会漏掉这一笔",IF(ISNA(MATCH($D4454,类别表,0)),"※收支类别不在【基础资料】的清单里",IF(AND($L4454="内部转账",$M4454=""),"△内部转账要在「对方账户」写上另一头",IF(AND($L4454="内部转账",$M4454=$C4454),"※对方账户跟本账户是同一个",IF(AND($L4454&lt;&gt;"内部转账",$M4454&lt;&gt;""),"△填了对方账户，但类别不是内部转账",IF($H4454&lt;0,"△这一笔之后该账户余额成负数了，核一下",""))))))))))))</f>
        <v/>
      </c>
    </row>
    <row r="4455">
      <c r="A4455" s="17">
        <f>IF($C4455="","",COUNTA($C$5:$C4455))</f>
        <v/>
      </c>
      <c r="B4455" s="20" t="n"/>
      <c r="C4455" s="18" t="n"/>
      <c r="D4455" s="18" t="n"/>
      <c r="E4455" s="26" t="n"/>
      <c r="F4455" s="19" t="n"/>
      <c r="G4455" s="19" t="n"/>
      <c r="H4455" s="27">
        <f>IF($C4455="","",ROUND(SUMIF(账户表,$C4455,账户期初)+SUMIFS($F$5:F4455,$C$5:C4455,$C4455)-SUMIFS($G$5:G4455,$C$5:C4455,$C4455),2))</f>
        <v/>
      </c>
      <c r="I4455" s="18" t="n"/>
      <c r="J4455" s="18" t="n"/>
      <c r="K4455" s="28">
        <f>IF($B4455="","",--TEXT($B4455,"yyyymm"))</f>
        <v/>
      </c>
      <c r="L4455" s="29">
        <f>IF($D4455="","",IFERROR(INDEX(类别属性,MATCH($D4455,类别表,0)),""))</f>
        <v/>
      </c>
      <c r="M4455" s="18" t="n"/>
      <c r="N4455" s="18" t="n"/>
      <c r="O4455" s="26" t="n"/>
      <c r="P4455" s="21">
        <f>IF($C4455="","",IF(ISNA(MATCH($C4455,账户表,0)),"※这个账户不在【基础资料】的账户档案里",IF($B4455="","※没填日期，这一笔不会进任何月份的报表",IF(AND($F4455&lt;&gt;"",$G4455&lt;&gt;""),"※收入和支出不能同时填",IF(AND(N($F4455)=0,N($G4455)=0),"※收入和支出都没填",IF(OR(N($F4455)&lt;0,N($G4455)&lt;0),"※金额不能填负数，方向反了就换一列填",IF($D4455="","※没填收支类别，分类报表会漏掉这一笔",IF(ISNA(MATCH($D4455,类别表,0)),"※收支类别不在【基础资料】的清单里",IF(AND($L4455="内部转账",$M4455=""),"△内部转账要在「对方账户」写上另一头",IF(AND($L4455="内部转账",$M4455=$C4455),"※对方账户跟本账户是同一个",IF(AND($L4455&lt;&gt;"内部转账",$M4455&lt;&gt;""),"△填了对方账户，但类别不是内部转账",IF($H4455&lt;0,"△这一笔之后该账户余额成负数了，核一下",""))))))))))))</f>
        <v/>
      </c>
    </row>
    <row r="4456">
      <c r="A4456" s="17">
        <f>IF($C4456="","",COUNTA($C$5:$C4456))</f>
        <v/>
      </c>
      <c r="B4456" s="20" t="n"/>
      <c r="C4456" s="18" t="n"/>
      <c r="D4456" s="18" t="n"/>
      <c r="E4456" s="26" t="n"/>
      <c r="F4456" s="19" t="n"/>
      <c r="G4456" s="19" t="n"/>
      <c r="H4456" s="27">
        <f>IF($C4456="","",ROUND(SUMIF(账户表,$C4456,账户期初)+SUMIFS($F$5:F4456,$C$5:C4456,$C4456)-SUMIFS($G$5:G4456,$C$5:C4456,$C4456),2))</f>
        <v/>
      </c>
      <c r="I4456" s="18" t="n"/>
      <c r="J4456" s="18" t="n"/>
      <c r="K4456" s="28">
        <f>IF($B4456="","",--TEXT($B4456,"yyyymm"))</f>
        <v/>
      </c>
      <c r="L4456" s="29">
        <f>IF($D4456="","",IFERROR(INDEX(类别属性,MATCH($D4456,类别表,0)),""))</f>
        <v/>
      </c>
      <c r="M4456" s="18" t="n"/>
      <c r="N4456" s="18" t="n"/>
      <c r="O4456" s="26" t="n"/>
      <c r="P4456" s="21">
        <f>IF($C4456="","",IF(ISNA(MATCH($C4456,账户表,0)),"※这个账户不在【基础资料】的账户档案里",IF($B4456="","※没填日期，这一笔不会进任何月份的报表",IF(AND($F4456&lt;&gt;"",$G4456&lt;&gt;""),"※收入和支出不能同时填",IF(AND(N($F4456)=0,N($G4456)=0),"※收入和支出都没填",IF(OR(N($F4456)&lt;0,N($G4456)&lt;0),"※金额不能填负数，方向反了就换一列填",IF($D4456="","※没填收支类别，分类报表会漏掉这一笔",IF(ISNA(MATCH($D4456,类别表,0)),"※收支类别不在【基础资料】的清单里",IF(AND($L4456="内部转账",$M4456=""),"△内部转账要在「对方账户」写上另一头",IF(AND($L4456="内部转账",$M4456=$C4456),"※对方账户跟本账户是同一个",IF(AND($L4456&lt;&gt;"内部转账",$M4456&lt;&gt;""),"△填了对方账户，但类别不是内部转账",IF($H4456&lt;0,"△这一笔之后该账户余额成负数了，核一下",""))))))))))))</f>
        <v/>
      </c>
    </row>
    <row r="4457">
      <c r="A4457" s="17">
        <f>IF($C4457="","",COUNTA($C$5:$C4457))</f>
        <v/>
      </c>
      <c r="B4457" s="20" t="n"/>
      <c r="C4457" s="18" t="n"/>
      <c r="D4457" s="18" t="n"/>
      <c r="E4457" s="26" t="n"/>
      <c r="F4457" s="19" t="n"/>
      <c r="G4457" s="19" t="n"/>
      <c r="H4457" s="27">
        <f>IF($C4457="","",ROUND(SUMIF(账户表,$C4457,账户期初)+SUMIFS($F$5:F4457,$C$5:C4457,$C4457)-SUMIFS($G$5:G4457,$C$5:C4457,$C4457),2))</f>
        <v/>
      </c>
      <c r="I4457" s="18" t="n"/>
      <c r="J4457" s="18" t="n"/>
      <c r="K4457" s="28">
        <f>IF($B4457="","",--TEXT($B4457,"yyyymm"))</f>
        <v/>
      </c>
      <c r="L4457" s="29">
        <f>IF($D4457="","",IFERROR(INDEX(类别属性,MATCH($D4457,类别表,0)),""))</f>
        <v/>
      </c>
      <c r="M4457" s="18" t="n"/>
      <c r="N4457" s="18" t="n"/>
      <c r="O4457" s="26" t="n"/>
      <c r="P4457" s="21">
        <f>IF($C4457="","",IF(ISNA(MATCH($C4457,账户表,0)),"※这个账户不在【基础资料】的账户档案里",IF($B4457="","※没填日期，这一笔不会进任何月份的报表",IF(AND($F4457&lt;&gt;"",$G4457&lt;&gt;""),"※收入和支出不能同时填",IF(AND(N($F4457)=0,N($G4457)=0),"※收入和支出都没填",IF(OR(N($F4457)&lt;0,N($G4457)&lt;0),"※金额不能填负数，方向反了就换一列填",IF($D4457="","※没填收支类别，分类报表会漏掉这一笔",IF(ISNA(MATCH($D4457,类别表,0)),"※收支类别不在【基础资料】的清单里",IF(AND($L4457="内部转账",$M4457=""),"△内部转账要在「对方账户」写上另一头",IF(AND($L4457="内部转账",$M4457=$C4457),"※对方账户跟本账户是同一个",IF(AND($L4457&lt;&gt;"内部转账",$M4457&lt;&gt;""),"△填了对方账户，但类别不是内部转账",IF($H4457&lt;0,"△这一笔之后该账户余额成负数了，核一下",""))))))))))))</f>
        <v/>
      </c>
    </row>
    <row r="4458">
      <c r="A4458" s="17">
        <f>IF($C4458="","",COUNTA($C$5:$C4458))</f>
        <v/>
      </c>
      <c r="B4458" s="20" t="n"/>
      <c r="C4458" s="18" t="n"/>
      <c r="D4458" s="18" t="n"/>
      <c r="E4458" s="26" t="n"/>
      <c r="F4458" s="19" t="n"/>
      <c r="G4458" s="19" t="n"/>
      <c r="H4458" s="27">
        <f>IF($C4458="","",ROUND(SUMIF(账户表,$C4458,账户期初)+SUMIFS($F$5:F4458,$C$5:C4458,$C4458)-SUMIFS($G$5:G4458,$C$5:C4458,$C4458),2))</f>
        <v/>
      </c>
      <c r="I4458" s="18" t="n"/>
      <c r="J4458" s="18" t="n"/>
      <c r="K4458" s="28">
        <f>IF($B4458="","",--TEXT($B4458,"yyyymm"))</f>
        <v/>
      </c>
      <c r="L4458" s="29">
        <f>IF($D4458="","",IFERROR(INDEX(类别属性,MATCH($D4458,类别表,0)),""))</f>
        <v/>
      </c>
      <c r="M4458" s="18" t="n"/>
      <c r="N4458" s="18" t="n"/>
      <c r="O4458" s="26" t="n"/>
      <c r="P4458" s="21">
        <f>IF($C4458="","",IF(ISNA(MATCH($C4458,账户表,0)),"※这个账户不在【基础资料】的账户档案里",IF($B4458="","※没填日期，这一笔不会进任何月份的报表",IF(AND($F4458&lt;&gt;"",$G4458&lt;&gt;""),"※收入和支出不能同时填",IF(AND(N($F4458)=0,N($G4458)=0),"※收入和支出都没填",IF(OR(N($F4458)&lt;0,N($G4458)&lt;0),"※金额不能填负数，方向反了就换一列填",IF($D4458="","※没填收支类别，分类报表会漏掉这一笔",IF(ISNA(MATCH($D4458,类别表,0)),"※收支类别不在【基础资料】的清单里",IF(AND($L4458="内部转账",$M4458=""),"△内部转账要在「对方账户」写上另一头",IF(AND($L4458="内部转账",$M4458=$C4458),"※对方账户跟本账户是同一个",IF(AND($L4458&lt;&gt;"内部转账",$M4458&lt;&gt;""),"△填了对方账户，但类别不是内部转账",IF($H4458&lt;0,"△这一笔之后该账户余额成负数了，核一下",""))))))))))))</f>
        <v/>
      </c>
    </row>
    <row r="4459">
      <c r="A4459" s="17">
        <f>IF($C4459="","",COUNTA($C$5:$C4459))</f>
        <v/>
      </c>
      <c r="B4459" s="20" t="n"/>
      <c r="C4459" s="18" t="n"/>
      <c r="D4459" s="18" t="n"/>
      <c r="E4459" s="26" t="n"/>
      <c r="F4459" s="19" t="n"/>
      <c r="G4459" s="19" t="n"/>
      <c r="H4459" s="27">
        <f>IF($C4459="","",ROUND(SUMIF(账户表,$C4459,账户期初)+SUMIFS($F$5:F4459,$C$5:C4459,$C4459)-SUMIFS($G$5:G4459,$C$5:C4459,$C4459),2))</f>
        <v/>
      </c>
      <c r="I4459" s="18" t="n"/>
      <c r="J4459" s="18" t="n"/>
      <c r="K4459" s="28">
        <f>IF($B4459="","",--TEXT($B4459,"yyyymm"))</f>
        <v/>
      </c>
      <c r="L4459" s="29">
        <f>IF($D4459="","",IFERROR(INDEX(类别属性,MATCH($D4459,类别表,0)),""))</f>
        <v/>
      </c>
      <c r="M4459" s="18" t="n"/>
      <c r="N4459" s="18" t="n"/>
      <c r="O4459" s="26" t="n"/>
      <c r="P4459" s="21">
        <f>IF($C4459="","",IF(ISNA(MATCH($C4459,账户表,0)),"※这个账户不在【基础资料】的账户档案里",IF($B4459="","※没填日期，这一笔不会进任何月份的报表",IF(AND($F4459&lt;&gt;"",$G4459&lt;&gt;""),"※收入和支出不能同时填",IF(AND(N($F4459)=0,N($G4459)=0),"※收入和支出都没填",IF(OR(N($F4459)&lt;0,N($G4459)&lt;0),"※金额不能填负数，方向反了就换一列填",IF($D4459="","※没填收支类别，分类报表会漏掉这一笔",IF(ISNA(MATCH($D4459,类别表,0)),"※收支类别不在【基础资料】的清单里",IF(AND($L4459="内部转账",$M4459=""),"△内部转账要在「对方账户」写上另一头",IF(AND($L4459="内部转账",$M4459=$C4459),"※对方账户跟本账户是同一个",IF(AND($L4459&lt;&gt;"内部转账",$M4459&lt;&gt;""),"△填了对方账户，但类别不是内部转账",IF($H4459&lt;0,"△这一笔之后该账户余额成负数了，核一下",""))))))))))))</f>
        <v/>
      </c>
    </row>
    <row r="4460">
      <c r="A4460" s="17">
        <f>IF($C4460="","",COUNTA($C$5:$C4460))</f>
        <v/>
      </c>
      <c r="B4460" s="20" t="n"/>
      <c r="C4460" s="18" t="n"/>
      <c r="D4460" s="18" t="n"/>
      <c r="E4460" s="26" t="n"/>
      <c r="F4460" s="19" t="n"/>
      <c r="G4460" s="19" t="n"/>
      <c r="H4460" s="27">
        <f>IF($C4460="","",ROUND(SUMIF(账户表,$C4460,账户期初)+SUMIFS($F$5:F4460,$C$5:C4460,$C4460)-SUMIFS($G$5:G4460,$C$5:C4460,$C4460),2))</f>
        <v/>
      </c>
      <c r="I4460" s="18" t="n"/>
      <c r="J4460" s="18" t="n"/>
      <c r="K4460" s="28">
        <f>IF($B4460="","",--TEXT($B4460,"yyyymm"))</f>
        <v/>
      </c>
      <c r="L4460" s="29">
        <f>IF($D4460="","",IFERROR(INDEX(类别属性,MATCH($D4460,类别表,0)),""))</f>
        <v/>
      </c>
      <c r="M4460" s="18" t="n"/>
      <c r="N4460" s="18" t="n"/>
      <c r="O4460" s="26" t="n"/>
      <c r="P4460" s="21">
        <f>IF($C4460="","",IF(ISNA(MATCH($C4460,账户表,0)),"※这个账户不在【基础资料】的账户档案里",IF($B4460="","※没填日期，这一笔不会进任何月份的报表",IF(AND($F4460&lt;&gt;"",$G4460&lt;&gt;""),"※收入和支出不能同时填",IF(AND(N($F4460)=0,N($G4460)=0),"※收入和支出都没填",IF(OR(N($F4460)&lt;0,N($G4460)&lt;0),"※金额不能填负数，方向反了就换一列填",IF($D4460="","※没填收支类别，分类报表会漏掉这一笔",IF(ISNA(MATCH($D4460,类别表,0)),"※收支类别不在【基础资料】的清单里",IF(AND($L4460="内部转账",$M4460=""),"△内部转账要在「对方账户」写上另一头",IF(AND($L4460="内部转账",$M4460=$C4460),"※对方账户跟本账户是同一个",IF(AND($L4460&lt;&gt;"内部转账",$M4460&lt;&gt;""),"△填了对方账户，但类别不是内部转账",IF($H4460&lt;0,"△这一笔之后该账户余额成负数了，核一下",""))))))))))))</f>
        <v/>
      </c>
    </row>
    <row r="4461">
      <c r="A4461" s="17">
        <f>IF($C4461="","",COUNTA($C$5:$C4461))</f>
        <v/>
      </c>
      <c r="B4461" s="20" t="n"/>
      <c r="C4461" s="18" t="n"/>
      <c r="D4461" s="18" t="n"/>
      <c r="E4461" s="26" t="n"/>
      <c r="F4461" s="19" t="n"/>
      <c r="G4461" s="19" t="n"/>
      <c r="H4461" s="27">
        <f>IF($C4461="","",ROUND(SUMIF(账户表,$C4461,账户期初)+SUMIFS($F$5:F4461,$C$5:C4461,$C4461)-SUMIFS($G$5:G4461,$C$5:C4461,$C4461),2))</f>
        <v/>
      </c>
      <c r="I4461" s="18" t="n"/>
      <c r="J4461" s="18" t="n"/>
      <c r="K4461" s="28">
        <f>IF($B4461="","",--TEXT($B4461,"yyyymm"))</f>
        <v/>
      </c>
      <c r="L4461" s="29">
        <f>IF($D4461="","",IFERROR(INDEX(类别属性,MATCH($D4461,类别表,0)),""))</f>
        <v/>
      </c>
      <c r="M4461" s="18" t="n"/>
      <c r="N4461" s="18" t="n"/>
      <c r="O4461" s="26" t="n"/>
      <c r="P4461" s="21">
        <f>IF($C4461="","",IF(ISNA(MATCH($C4461,账户表,0)),"※这个账户不在【基础资料】的账户档案里",IF($B4461="","※没填日期，这一笔不会进任何月份的报表",IF(AND($F4461&lt;&gt;"",$G4461&lt;&gt;""),"※收入和支出不能同时填",IF(AND(N($F4461)=0,N($G4461)=0),"※收入和支出都没填",IF(OR(N($F4461)&lt;0,N($G4461)&lt;0),"※金额不能填负数，方向反了就换一列填",IF($D4461="","※没填收支类别，分类报表会漏掉这一笔",IF(ISNA(MATCH($D4461,类别表,0)),"※收支类别不在【基础资料】的清单里",IF(AND($L4461="内部转账",$M4461=""),"△内部转账要在「对方账户」写上另一头",IF(AND($L4461="内部转账",$M4461=$C4461),"※对方账户跟本账户是同一个",IF(AND($L4461&lt;&gt;"内部转账",$M4461&lt;&gt;""),"△填了对方账户，但类别不是内部转账",IF($H4461&lt;0,"△这一笔之后该账户余额成负数了，核一下",""))))))))))))</f>
        <v/>
      </c>
    </row>
    <row r="4462">
      <c r="A4462" s="17">
        <f>IF($C4462="","",COUNTA($C$5:$C4462))</f>
        <v/>
      </c>
      <c r="B4462" s="20" t="n"/>
      <c r="C4462" s="18" t="n"/>
      <c r="D4462" s="18" t="n"/>
      <c r="E4462" s="26" t="n"/>
      <c r="F4462" s="19" t="n"/>
      <c r="G4462" s="19" t="n"/>
      <c r="H4462" s="27">
        <f>IF($C4462="","",ROUND(SUMIF(账户表,$C4462,账户期初)+SUMIFS($F$5:F4462,$C$5:C4462,$C4462)-SUMIFS($G$5:G4462,$C$5:C4462,$C4462),2))</f>
        <v/>
      </c>
      <c r="I4462" s="18" t="n"/>
      <c r="J4462" s="18" t="n"/>
      <c r="K4462" s="28">
        <f>IF($B4462="","",--TEXT($B4462,"yyyymm"))</f>
        <v/>
      </c>
      <c r="L4462" s="29">
        <f>IF($D4462="","",IFERROR(INDEX(类别属性,MATCH($D4462,类别表,0)),""))</f>
        <v/>
      </c>
      <c r="M4462" s="18" t="n"/>
      <c r="N4462" s="18" t="n"/>
      <c r="O4462" s="26" t="n"/>
      <c r="P4462" s="21">
        <f>IF($C4462="","",IF(ISNA(MATCH($C4462,账户表,0)),"※这个账户不在【基础资料】的账户档案里",IF($B4462="","※没填日期，这一笔不会进任何月份的报表",IF(AND($F4462&lt;&gt;"",$G4462&lt;&gt;""),"※收入和支出不能同时填",IF(AND(N($F4462)=0,N($G4462)=0),"※收入和支出都没填",IF(OR(N($F4462)&lt;0,N($G4462)&lt;0),"※金额不能填负数，方向反了就换一列填",IF($D4462="","※没填收支类别，分类报表会漏掉这一笔",IF(ISNA(MATCH($D4462,类别表,0)),"※收支类别不在【基础资料】的清单里",IF(AND($L4462="内部转账",$M4462=""),"△内部转账要在「对方账户」写上另一头",IF(AND($L4462="内部转账",$M4462=$C4462),"※对方账户跟本账户是同一个",IF(AND($L4462&lt;&gt;"内部转账",$M4462&lt;&gt;""),"△填了对方账户，但类别不是内部转账",IF($H4462&lt;0,"△这一笔之后该账户余额成负数了，核一下",""))))))))))))</f>
        <v/>
      </c>
    </row>
    <row r="4463">
      <c r="A4463" s="17">
        <f>IF($C4463="","",COUNTA($C$5:$C4463))</f>
        <v/>
      </c>
      <c r="B4463" s="20" t="n"/>
      <c r="C4463" s="18" t="n"/>
      <c r="D4463" s="18" t="n"/>
      <c r="E4463" s="26" t="n"/>
      <c r="F4463" s="19" t="n"/>
      <c r="G4463" s="19" t="n"/>
      <c r="H4463" s="27">
        <f>IF($C4463="","",ROUND(SUMIF(账户表,$C4463,账户期初)+SUMIFS($F$5:F4463,$C$5:C4463,$C4463)-SUMIFS($G$5:G4463,$C$5:C4463,$C4463),2))</f>
        <v/>
      </c>
      <c r="I4463" s="18" t="n"/>
      <c r="J4463" s="18" t="n"/>
      <c r="K4463" s="28">
        <f>IF($B4463="","",--TEXT($B4463,"yyyymm"))</f>
        <v/>
      </c>
      <c r="L4463" s="29">
        <f>IF($D4463="","",IFERROR(INDEX(类别属性,MATCH($D4463,类别表,0)),""))</f>
        <v/>
      </c>
      <c r="M4463" s="18" t="n"/>
      <c r="N4463" s="18" t="n"/>
      <c r="O4463" s="26" t="n"/>
      <c r="P4463" s="21">
        <f>IF($C4463="","",IF(ISNA(MATCH($C4463,账户表,0)),"※这个账户不在【基础资料】的账户档案里",IF($B4463="","※没填日期，这一笔不会进任何月份的报表",IF(AND($F4463&lt;&gt;"",$G4463&lt;&gt;""),"※收入和支出不能同时填",IF(AND(N($F4463)=0,N($G4463)=0),"※收入和支出都没填",IF(OR(N($F4463)&lt;0,N($G4463)&lt;0),"※金额不能填负数，方向反了就换一列填",IF($D4463="","※没填收支类别，分类报表会漏掉这一笔",IF(ISNA(MATCH($D4463,类别表,0)),"※收支类别不在【基础资料】的清单里",IF(AND($L4463="内部转账",$M4463=""),"△内部转账要在「对方账户」写上另一头",IF(AND($L4463="内部转账",$M4463=$C4463),"※对方账户跟本账户是同一个",IF(AND($L4463&lt;&gt;"内部转账",$M4463&lt;&gt;""),"△填了对方账户，但类别不是内部转账",IF($H4463&lt;0,"△这一笔之后该账户余额成负数了，核一下",""))))))))))))</f>
        <v/>
      </c>
    </row>
    <row r="4464">
      <c r="A4464" s="17">
        <f>IF($C4464="","",COUNTA($C$5:$C4464))</f>
        <v/>
      </c>
      <c r="B4464" s="20" t="n"/>
      <c r="C4464" s="18" t="n"/>
      <c r="D4464" s="18" t="n"/>
      <c r="E4464" s="26" t="n"/>
      <c r="F4464" s="19" t="n"/>
      <c r="G4464" s="19" t="n"/>
      <c r="H4464" s="27">
        <f>IF($C4464="","",ROUND(SUMIF(账户表,$C4464,账户期初)+SUMIFS($F$5:F4464,$C$5:C4464,$C4464)-SUMIFS($G$5:G4464,$C$5:C4464,$C4464),2))</f>
        <v/>
      </c>
      <c r="I4464" s="18" t="n"/>
      <c r="J4464" s="18" t="n"/>
      <c r="K4464" s="28">
        <f>IF($B4464="","",--TEXT($B4464,"yyyymm"))</f>
        <v/>
      </c>
      <c r="L4464" s="29">
        <f>IF($D4464="","",IFERROR(INDEX(类别属性,MATCH($D4464,类别表,0)),""))</f>
        <v/>
      </c>
      <c r="M4464" s="18" t="n"/>
      <c r="N4464" s="18" t="n"/>
      <c r="O4464" s="26" t="n"/>
      <c r="P4464" s="21">
        <f>IF($C4464="","",IF(ISNA(MATCH($C4464,账户表,0)),"※这个账户不在【基础资料】的账户档案里",IF($B4464="","※没填日期，这一笔不会进任何月份的报表",IF(AND($F4464&lt;&gt;"",$G4464&lt;&gt;""),"※收入和支出不能同时填",IF(AND(N($F4464)=0,N($G4464)=0),"※收入和支出都没填",IF(OR(N($F4464)&lt;0,N($G4464)&lt;0),"※金额不能填负数，方向反了就换一列填",IF($D4464="","※没填收支类别，分类报表会漏掉这一笔",IF(ISNA(MATCH($D4464,类别表,0)),"※收支类别不在【基础资料】的清单里",IF(AND($L4464="内部转账",$M4464=""),"△内部转账要在「对方账户」写上另一头",IF(AND($L4464="内部转账",$M4464=$C4464),"※对方账户跟本账户是同一个",IF(AND($L4464&lt;&gt;"内部转账",$M4464&lt;&gt;""),"△填了对方账户，但类别不是内部转账",IF($H4464&lt;0,"△这一笔之后该账户余额成负数了，核一下",""))))))))))))</f>
        <v/>
      </c>
    </row>
    <row r="4465">
      <c r="A4465" s="17">
        <f>IF($C4465="","",COUNTA($C$5:$C4465))</f>
        <v/>
      </c>
      <c r="B4465" s="20" t="n"/>
      <c r="C4465" s="18" t="n"/>
      <c r="D4465" s="18" t="n"/>
      <c r="E4465" s="26" t="n"/>
      <c r="F4465" s="19" t="n"/>
      <c r="G4465" s="19" t="n"/>
      <c r="H4465" s="27">
        <f>IF($C4465="","",ROUND(SUMIF(账户表,$C4465,账户期初)+SUMIFS($F$5:F4465,$C$5:C4465,$C4465)-SUMIFS($G$5:G4465,$C$5:C4465,$C4465),2))</f>
        <v/>
      </c>
      <c r="I4465" s="18" t="n"/>
      <c r="J4465" s="18" t="n"/>
      <c r="K4465" s="28">
        <f>IF($B4465="","",--TEXT($B4465,"yyyymm"))</f>
        <v/>
      </c>
      <c r="L4465" s="29">
        <f>IF($D4465="","",IFERROR(INDEX(类别属性,MATCH($D4465,类别表,0)),""))</f>
        <v/>
      </c>
      <c r="M4465" s="18" t="n"/>
      <c r="N4465" s="18" t="n"/>
      <c r="O4465" s="26" t="n"/>
      <c r="P4465" s="21">
        <f>IF($C4465="","",IF(ISNA(MATCH($C4465,账户表,0)),"※这个账户不在【基础资料】的账户档案里",IF($B4465="","※没填日期，这一笔不会进任何月份的报表",IF(AND($F4465&lt;&gt;"",$G4465&lt;&gt;""),"※收入和支出不能同时填",IF(AND(N($F4465)=0,N($G4465)=0),"※收入和支出都没填",IF(OR(N($F4465)&lt;0,N($G4465)&lt;0),"※金额不能填负数，方向反了就换一列填",IF($D4465="","※没填收支类别，分类报表会漏掉这一笔",IF(ISNA(MATCH($D4465,类别表,0)),"※收支类别不在【基础资料】的清单里",IF(AND($L4465="内部转账",$M4465=""),"△内部转账要在「对方账户」写上另一头",IF(AND($L4465="内部转账",$M4465=$C4465),"※对方账户跟本账户是同一个",IF(AND($L4465&lt;&gt;"内部转账",$M4465&lt;&gt;""),"△填了对方账户，但类别不是内部转账",IF($H4465&lt;0,"△这一笔之后该账户余额成负数了，核一下",""))))))))))))</f>
        <v/>
      </c>
    </row>
    <row r="4466">
      <c r="A4466" s="17">
        <f>IF($C4466="","",COUNTA($C$5:$C4466))</f>
        <v/>
      </c>
      <c r="B4466" s="20" t="n"/>
      <c r="C4466" s="18" t="n"/>
      <c r="D4466" s="18" t="n"/>
      <c r="E4466" s="26" t="n"/>
      <c r="F4466" s="19" t="n"/>
      <c r="G4466" s="19" t="n"/>
      <c r="H4466" s="27">
        <f>IF($C4466="","",ROUND(SUMIF(账户表,$C4466,账户期初)+SUMIFS($F$5:F4466,$C$5:C4466,$C4466)-SUMIFS($G$5:G4466,$C$5:C4466,$C4466),2))</f>
        <v/>
      </c>
      <c r="I4466" s="18" t="n"/>
      <c r="J4466" s="18" t="n"/>
      <c r="K4466" s="28">
        <f>IF($B4466="","",--TEXT($B4466,"yyyymm"))</f>
        <v/>
      </c>
      <c r="L4466" s="29">
        <f>IF($D4466="","",IFERROR(INDEX(类别属性,MATCH($D4466,类别表,0)),""))</f>
        <v/>
      </c>
      <c r="M4466" s="18" t="n"/>
      <c r="N4466" s="18" t="n"/>
      <c r="O4466" s="26" t="n"/>
      <c r="P4466" s="21">
        <f>IF($C4466="","",IF(ISNA(MATCH($C4466,账户表,0)),"※这个账户不在【基础资料】的账户档案里",IF($B4466="","※没填日期，这一笔不会进任何月份的报表",IF(AND($F4466&lt;&gt;"",$G4466&lt;&gt;""),"※收入和支出不能同时填",IF(AND(N($F4466)=0,N($G4466)=0),"※收入和支出都没填",IF(OR(N($F4466)&lt;0,N($G4466)&lt;0),"※金额不能填负数，方向反了就换一列填",IF($D4466="","※没填收支类别，分类报表会漏掉这一笔",IF(ISNA(MATCH($D4466,类别表,0)),"※收支类别不在【基础资料】的清单里",IF(AND($L4466="内部转账",$M4466=""),"△内部转账要在「对方账户」写上另一头",IF(AND($L4466="内部转账",$M4466=$C4466),"※对方账户跟本账户是同一个",IF(AND($L4466&lt;&gt;"内部转账",$M4466&lt;&gt;""),"△填了对方账户，但类别不是内部转账",IF($H4466&lt;0,"△这一笔之后该账户余额成负数了，核一下",""))))))))))))</f>
        <v/>
      </c>
    </row>
    <row r="4467">
      <c r="A4467" s="17">
        <f>IF($C4467="","",COUNTA($C$5:$C4467))</f>
        <v/>
      </c>
      <c r="B4467" s="20" t="n"/>
      <c r="C4467" s="18" t="n"/>
      <c r="D4467" s="18" t="n"/>
      <c r="E4467" s="26" t="n"/>
      <c r="F4467" s="19" t="n"/>
      <c r="G4467" s="19" t="n"/>
      <c r="H4467" s="27">
        <f>IF($C4467="","",ROUND(SUMIF(账户表,$C4467,账户期初)+SUMIFS($F$5:F4467,$C$5:C4467,$C4467)-SUMIFS($G$5:G4467,$C$5:C4467,$C4467),2))</f>
        <v/>
      </c>
      <c r="I4467" s="18" t="n"/>
      <c r="J4467" s="18" t="n"/>
      <c r="K4467" s="28">
        <f>IF($B4467="","",--TEXT($B4467,"yyyymm"))</f>
        <v/>
      </c>
      <c r="L4467" s="29">
        <f>IF($D4467="","",IFERROR(INDEX(类别属性,MATCH($D4467,类别表,0)),""))</f>
        <v/>
      </c>
      <c r="M4467" s="18" t="n"/>
      <c r="N4467" s="18" t="n"/>
      <c r="O4467" s="26" t="n"/>
      <c r="P4467" s="21">
        <f>IF($C4467="","",IF(ISNA(MATCH($C4467,账户表,0)),"※这个账户不在【基础资料】的账户档案里",IF($B4467="","※没填日期，这一笔不会进任何月份的报表",IF(AND($F4467&lt;&gt;"",$G4467&lt;&gt;""),"※收入和支出不能同时填",IF(AND(N($F4467)=0,N($G4467)=0),"※收入和支出都没填",IF(OR(N($F4467)&lt;0,N($G4467)&lt;0),"※金额不能填负数，方向反了就换一列填",IF($D4467="","※没填收支类别，分类报表会漏掉这一笔",IF(ISNA(MATCH($D4467,类别表,0)),"※收支类别不在【基础资料】的清单里",IF(AND($L4467="内部转账",$M4467=""),"△内部转账要在「对方账户」写上另一头",IF(AND($L4467="内部转账",$M4467=$C4467),"※对方账户跟本账户是同一个",IF(AND($L4467&lt;&gt;"内部转账",$M4467&lt;&gt;""),"△填了对方账户，但类别不是内部转账",IF($H4467&lt;0,"△这一笔之后该账户余额成负数了，核一下",""))))))))))))</f>
        <v/>
      </c>
    </row>
    <row r="4468">
      <c r="A4468" s="17">
        <f>IF($C4468="","",COUNTA($C$5:$C4468))</f>
        <v/>
      </c>
      <c r="B4468" s="20" t="n"/>
      <c r="C4468" s="18" t="n"/>
      <c r="D4468" s="18" t="n"/>
      <c r="E4468" s="26" t="n"/>
      <c r="F4468" s="19" t="n"/>
      <c r="G4468" s="19" t="n"/>
      <c r="H4468" s="27">
        <f>IF($C4468="","",ROUND(SUMIF(账户表,$C4468,账户期初)+SUMIFS($F$5:F4468,$C$5:C4468,$C4468)-SUMIFS($G$5:G4468,$C$5:C4468,$C4468),2))</f>
        <v/>
      </c>
      <c r="I4468" s="18" t="n"/>
      <c r="J4468" s="18" t="n"/>
      <c r="K4468" s="28">
        <f>IF($B4468="","",--TEXT($B4468,"yyyymm"))</f>
        <v/>
      </c>
      <c r="L4468" s="29">
        <f>IF($D4468="","",IFERROR(INDEX(类别属性,MATCH($D4468,类别表,0)),""))</f>
        <v/>
      </c>
      <c r="M4468" s="18" t="n"/>
      <c r="N4468" s="18" t="n"/>
      <c r="O4468" s="26" t="n"/>
      <c r="P4468" s="21">
        <f>IF($C4468="","",IF(ISNA(MATCH($C4468,账户表,0)),"※这个账户不在【基础资料】的账户档案里",IF($B4468="","※没填日期，这一笔不会进任何月份的报表",IF(AND($F4468&lt;&gt;"",$G4468&lt;&gt;""),"※收入和支出不能同时填",IF(AND(N($F4468)=0,N($G4468)=0),"※收入和支出都没填",IF(OR(N($F4468)&lt;0,N($G4468)&lt;0),"※金额不能填负数，方向反了就换一列填",IF($D4468="","※没填收支类别，分类报表会漏掉这一笔",IF(ISNA(MATCH($D4468,类别表,0)),"※收支类别不在【基础资料】的清单里",IF(AND($L4468="内部转账",$M4468=""),"△内部转账要在「对方账户」写上另一头",IF(AND($L4468="内部转账",$M4468=$C4468),"※对方账户跟本账户是同一个",IF(AND($L4468&lt;&gt;"内部转账",$M4468&lt;&gt;""),"△填了对方账户，但类别不是内部转账",IF($H4468&lt;0,"△这一笔之后该账户余额成负数了，核一下",""))))))))))))</f>
        <v/>
      </c>
    </row>
    <row r="4469">
      <c r="A4469" s="17">
        <f>IF($C4469="","",COUNTA($C$5:$C4469))</f>
        <v/>
      </c>
      <c r="B4469" s="20" t="n"/>
      <c r="C4469" s="18" t="n"/>
      <c r="D4469" s="18" t="n"/>
      <c r="E4469" s="26" t="n"/>
      <c r="F4469" s="19" t="n"/>
      <c r="G4469" s="19" t="n"/>
      <c r="H4469" s="27">
        <f>IF($C4469="","",ROUND(SUMIF(账户表,$C4469,账户期初)+SUMIFS($F$5:F4469,$C$5:C4469,$C4469)-SUMIFS($G$5:G4469,$C$5:C4469,$C4469),2))</f>
        <v/>
      </c>
      <c r="I4469" s="18" t="n"/>
      <c r="J4469" s="18" t="n"/>
      <c r="K4469" s="28">
        <f>IF($B4469="","",--TEXT($B4469,"yyyymm"))</f>
        <v/>
      </c>
      <c r="L4469" s="29">
        <f>IF($D4469="","",IFERROR(INDEX(类别属性,MATCH($D4469,类别表,0)),""))</f>
        <v/>
      </c>
      <c r="M4469" s="18" t="n"/>
      <c r="N4469" s="18" t="n"/>
      <c r="O4469" s="26" t="n"/>
      <c r="P4469" s="21">
        <f>IF($C4469="","",IF(ISNA(MATCH($C4469,账户表,0)),"※这个账户不在【基础资料】的账户档案里",IF($B4469="","※没填日期，这一笔不会进任何月份的报表",IF(AND($F4469&lt;&gt;"",$G4469&lt;&gt;""),"※收入和支出不能同时填",IF(AND(N($F4469)=0,N($G4469)=0),"※收入和支出都没填",IF(OR(N($F4469)&lt;0,N($G4469)&lt;0),"※金额不能填负数，方向反了就换一列填",IF($D4469="","※没填收支类别，分类报表会漏掉这一笔",IF(ISNA(MATCH($D4469,类别表,0)),"※收支类别不在【基础资料】的清单里",IF(AND($L4469="内部转账",$M4469=""),"△内部转账要在「对方账户」写上另一头",IF(AND($L4469="内部转账",$M4469=$C4469),"※对方账户跟本账户是同一个",IF(AND($L4469&lt;&gt;"内部转账",$M4469&lt;&gt;""),"△填了对方账户，但类别不是内部转账",IF($H4469&lt;0,"△这一笔之后该账户余额成负数了，核一下",""))))))))))))</f>
        <v/>
      </c>
    </row>
    <row r="4470">
      <c r="A4470" s="17">
        <f>IF($C4470="","",COUNTA($C$5:$C4470))</f>
        <v/>
      </c>
      <c r="B4470" s="20" t="n"/>
      <c r="C4470" s="18" t="n"/>
      <c r="D4470" s="18" t="n"/>
      <c r="E4470" s="26" t="n"/>
      <c r="F4470" s="19" t="n"/>
      <c r="G4470" s="19" t="n"/>
      <c r="H4470" s="27">
        <f>IF($C4470="","",ROUND(SUMIF(账户表,$C4470,账户期初)+SUMIFS($F$5:F4470,$C$5:C4470,$C4470)-SUMIFS($G$5:G4470,$C$5:C4470,$C4470),2))</f>
        <v/>
      </c>
      <c r="I4470" s="18" t="n"/>
      <c r="J4470" s="18" t="n"/>
      <c r="K4470" s="28">
        <f>IF($B4470="","",--TEXT($B4470,"yyyymm"))</f>
        <v/>
      </c>
      <c r="L4470" s="29">
        <f>IF($D4470="","",IFERROR(INDEX(类别属性,MATCH($D4470,类别表,0)),""))</f>
        <v/>
      </c>
      <c r="M4470" s="18" t="n"/>
      <c r="N4470" s="18" t="n"/>
      <c r="O4470" s="26" t="n"/>
      <c r="P4470" s="21">
        <f>IF($C4470="","",IF(ISNA(MATCH($C4470,账户表,0)),"※这个账户不在【基础资料】的账户档案里",IF($B4470="","※没填日期，这一笔不会进任何月份的报表",IF(AND($F4470&lt;&gt;"",$G4470&lt;&gt;""),"※收入和支出不能同时填",IF(AND(N($F4470)=0,N($G4470)=0),"※收入和支出都没填",IF(OR(N($F4470)&lt;0,N($G4470)&lt;0),"※金额不能填负数，方向反了就换一列填",IF($D4470="","※没填收支类别，分类报表会漏掉这一笔",IF(ISNA(MATCH($D4470,类别表,0)),"※收支类别不在【基础资料】的清单里",IF(AND($L4470="内部转账",$M4470=""),"△内部转账要在「对方账户」写上另一头",IF(AND($L4470="内部转账",$M4470=$C4470),"※对方账户跟本账户是同一个",IF(AND($L4470&lt;&gt;"内部转账",$M4470&lt;&gt;""),"△填了对方账户，但类别不是内部转账",IF($H4470&lt;0,"△这一笔之后该账户余额成负数了，核一下",""))))))))))))</f>
        <v/>
      </c>
    </row>
    <row r="4471">
      <c r="A4471" s="17">
        <f>IF($C4471="","",COUNTA($C$5:$C4471))</f>
        <v/>
      </c>
      <c r="B4471" s="20" t="n"/>
      <c r="C4471" s="18" t="n"/>
      <c r="D4471" s="18" t="n"/>
      <c r="E4471" s="26" t="n"/>
      <c r="F4471" s="19" t="n"/>
      <c r="G4471" s="19" t="n"/>
      <c r="H4471" s="27">
        <f>IF($C4471="","",ROUND(SUMIF(账户表,$C4471,账户期初)+SUMIFS($F$5:F4471,$C$5:C4471,$C4471)-SUMIFS($G$5:G4471,$C$5:C4471,$C4471),2))</f>
        <v/>
      </c>
      <c r="I4471" s="18" t="n"/>
      <c r="J4471" s="18" t="n"/>
      <c r="K4471" s="28">
        <f>IF($B4471="","",--TEXT($B4471,"yyyymm"))</f>
        <v/>
      </c>
      <c r="L4471" s="29">
        <f>IF($D4471="","",IFERROR(INDEX(类别属性,MATCH($D4471,类别表,0)),""))</f>
        <v/>
      </c>
      <c r="M4471" s="18" t="n"/>
      <c r="N4471" s="18" t="n"/>
      <c r="O4471" s="26" t="n"/>
      <c r="P4471" s="21">
        <f>IF($C4471="","",IF(ISNA(MATCH($C4471,账户表,0)),"※这个账户不在【基础资料】的账户档案里",IF($B4471="","※没填日期，这一笔不会进任何月份的报表",IF(AND($F4471&lt;&gt;"",$G4471&lt;&gt;""),"※收入和支出不能同时填",IF(AND(N($F4471)=0,N($G4471)=0),"※收入和支出都没填",IF(OR(N($F4471)&lt;0,N($G4471)&lt;0),"※金额不能填负数，方向反了就换一列填",IF($D4471="","※没填收支类别，分类报表会漏掉这一笔",IF(ISNA(MATCH($D4471,类别表,0)),"※收支类别不在【基础资料】的清单里",IF(AND($L4471="内部转账",$M4471=""),"△内部转账要在「对方账户」写上另一头",IF(AND($L4471="内部转账",$M4471=$C4471),"※对方账户跟本账户是同一个",IF(AND($L4471&lt;&gt;"内部转账",$M4471&lt;&gt;""),"△填了对方账户，但类别不是内部转账",IF($H4471&lt;0,"△这一笔之后该账户余额成负数了，核一下",""))))))))))))</f>
        <v/>
      </c>
    </row>
    <row r="4472">
      <c r="A4472" s="17">
        <f>IF($C4472="","",COUNTA($C$5:$C4472))</f>
        <v/>
      </c>
      <c r="B4472" s="20" t="n"/>
      <c r="C4472" s="18" t="n"/>
      <c r="D4472" s="18" t="n"/>
      <c r="E4472" s="26" t="n"/>
      <c r="F4472" s="19" t="n"/>
      <c r="G4472" s="19" t="n"/>
      <c r="H4472" s="27">
        <f>IF($C4472="","",ROUND(SUMIF(账户表,$C4472,账户期初)+SUMIFS($F$5:F4472,$C$5:C4472,$C4472)-SUMIFS($G$5:G4472,$C$5:C4472,$C4472),2))</f>
        <v/>
      </c>
      <c r="I4472" s="18" t="n"/>
      <c r="J4472" s="18" t="n"/>
      <c r="K4472" s="28">
        <f>IF($B4472="","",--TEXT($B4472,"yyyymm"))</f>
        <v/>
      </c>
      <c r="L4472" s="29">
        <f>IF($D4472="","",IFERROR(INDEX(类别属性,MATCH($D4472,类别表,0)),""))</f>
        <v/>
      </c>
      <c r="M4472" s="18" t="n"/>
      <c r="N4472" s="18" t="n"/>
      <c r="O4472" s="26" t="n"/>
      <c r="P4472" s="21">
        <f>IF($C4472="","",IF(ISNA(MATCH($C4472,账户表,0)),"※这个账户不在【基础资料】的账户档案里",IF($B4472="","※没填日期，这一笔不会进任何月份的报表",IF(AND($F4472&lt;&gt;"",$G4472&lt;&gt;""),"※收入和支出不能同时填",IF(AND(N($F4472)=0,N($G4472)=0),"※收入和支出都没填",IF(OR(N($F4472)&lt;0,N($G4472)&lt;0),"※金额不能填负数，方向反了就换一列填",IF($D4472="","※没填收支类别，分类报表会漏掉这一笔",IF(ISNA(MATCH($D4472,类别表,0)),"※收支类别不在【基础资料】的清单里",IF(AND($L4472="内部转账",$M4472=""),"△内部转账要在「对方账户」写上另一头",IF(AND($L4472="内部转账",$M4472=$C4472),"※对方账户跟本账户是同一个",IF(AND($L4472&lt;&gt;"内部转账",$M4472&lt;&gt;""),"△填了对方账户，但类别不是内部转账",IF($H4472&lt;0,"△这一笔之后该账户余额成负数了，核一下",""))))))))))))</f>
        <v/>
      </c>
    </row>
    <row r="4473">
      <c r="A4473" s="17">
        <f>IF($C4473="","",COUNTA($C$5:$C4473))</f>
        <v/>
      </c>
      <c r="B4473" s="20" t="n"/>
      <c r="C4473" s="18" t="n"/>
      <c r="D4473" s="18" t="n"/>
      <c r="E4473" s="26" t="n"/>
      <c r="F4473" s="19" t="n"/>
      <c r="G4473" s="19" t="n"/>
      <c r="H4473" s="27">
        <f>IF($C4473="","",ROUND(SUMIF(账户表,$C4473,账户期初)+SUMIFS($F$5:F4473,$C$5:C4473,$C4473)-SUMIFS($G$5:G4473,$C$5:C4473,$C4473),2))</f>
        <v/>
      </c>
      <c r="I4473" s="18" t="n"/>
      <c r="J4473" s="18" t="n"/>
      <c r="K4473" s="28">
        <f>IF($B4473="","",--TEXT($B4473,"yyyymm"))</f>
        <v/>
      </c>
      <c r="L4473" s="29">
        <f>IF($D4473="","",IFERROR(INDEX(类别属性,MATCH($D4473,类别表,0)),""))</f>
        <v/>
      </c>
      <c r="M4473" s="18" t="n"/>
      <c r="N4473" s="18" t="n"/>
      <c r="O4473" s="26" t="n"/>
      <c r="P4473" s="21">
        <f>IF($C4473="","",IF(ISNA(MATCH($C4473,账户表,0)),"※这个账户不在【基础资料】的账户档案里",IF($B4473="","※没填日期，这一笔不会进任何月份的报表",IF(AND($F4473&lt;&gt;"",$G4473&lt;&gt;""),"※收入和支出不能同时填",IF(AND(N($F4473)=0,N($G4473)=0),"※收入和支出都没填",IF(OR(N($F4473)&lt;0,N($G4473)&lt;0),"※金额不能填负数，方向反了就换一列填",IF($D4473="","※没填收支类别，分类报表会漏掉这一笔",IF(ISNA(MATCH($D4473,类别表,0)),"※收支类别不在【基础资料】的清单里",IF(AND($L4473="内部转账",$M4473=""),"△内部转账要在「对方账户」写上另一头",IF(AND($L4473="内部转账",$M4473=$C4473),"※对方账户跟本账户是同一个",IF(AND($L4473&lt;&gt;"内部转账",$M4473&lt;&gt;""),"△填了对方账户，但类别不是内部转账",IF($H4473&lt;0,"△这一笔之后该账户余额成负数了，核一下",""))))))))))))</f>
        <v/>
      </c>
    </row>
    <row r="4474">
      <c r="A4474" s="17">
        <f>IF($C4474="","",COUNTA($C$5:$C4474))</f>
        <v/>
      </c>
      <c r="B4474" s="20" t="n"/>
      <c r="C4474" s="18" t="n"/>
      <c r="D4474" s="18" t="n"/>
      <c r="E4474" s="26" t="n"/>
      <c r="F4474" s="19" t="n"/>
      <c r="G4474" s="19" t="n"/>
      <c r="H4474" s="27">
        <f>IF($C4474="","",ROUND(SUMIF(账户表,$C4474,账户期初)+SUMIFS($F$5:F4474,$C$5:C4474,$C4474)-SUMIFS($G$5:G4474,$C$5:C4474,$C4474),2))</f>
        <v/>
      </c>
      <c r="I4474" s="18" t="n"/>
      <c r="J4474" s="18" t="n"/>
      <c r="K4474" s="28">
        <f>IF($B4474="","",--TEXT($B4474,"yyyymm"))</f>
        <v/>
      </c>
      <c r="L4474" s="29">
        <f>IF($D4474="","",IFERROR(INDEX(类别属性,MATCH($D4474,类别表,0)),""))</f>
        <v/>
      </c>
      <c r="M4474" s="18" t="n"/>
      <c r="N4474" s="18" t="n"/>
      <c r="O4474" s="26" t="n"/>
      <c r="P4474" s="21">
        <f>IF($C4474="","",IF(ISNA(MATCH($C4474,账户表,0)),"※这个账户不在【基础资料】的账户档案里",IF($B4474="","※没填日期，这一笔不会进任何月份的报表",IF(AND($F4474&lt;&gt;"",$G4474&lt;&gt;""),"※收入和支出不能同时填",IF(AND(N($F4474)=0,N($G4474)=0),"※收入和支出都没填",IF(OR(N($F4474)&lt;0,N($G4474)&lt;0),"※金额不能填负数，方向反了就换一列填",IF($D4474="","※没填收支类别，分类报表会漏掉这一笔",IF(ISNA(MATCH($D4474,类别表,0)),"※收支类别不在【基础资料】的清单里",IF(AND($L4474="内部转账",$M4474=""),"△内部转账要在「对方账户」写上另一头",IF(AND($L4474="内部转账",$M4474=$C4474),"※对方账户跟本账户是同一个",IF(AND($L4474&lt;&gt;"内部转账",$M4474&lt;&gt;""),"△填了对方账户，但类别不是内部转账",IF($H4474&lt;0,"△这一笔之后该账户余额成负数了，核一下",""))))))))))))</f>
        <v/>
      </c>
    </row>
    <row r="4475">
      <c r="A4475" s="17">
        <f>IF($C4475="","",COUNTA($C$5:$C4475))</f>
        <v/>
      </c>
      <c r="B4475" s="20" t="n"/>
      <c r="C4475" s="18" t="n"/>
      <c r="D4475" s="18" t="n"/>
      <c r="E4475" s="26" t="n"/>
      <c r="F4475" s="19" t="n"/>
      <c r="G4475" s="19" t="n"/>
      <c r="H4475" s="27">
        <f>IF($C4475="","",ROUND(SUMIF(账户表,$C4475,账户期初)+SUMIFS($F$5:F4475,$C$5:C4475,$C4475)-SUMIFS($G$5:G4475,$C$5:C4475,$C4475),2))</f>
        <v/>
      </c>
      <c r="I4475" s="18" t="n"/>
      <c r="J4475" s="18" t="n"/>
      <c r="K4475" s="28">
        <f>IF($B4475="","",--TEXT($B4475,"yyyymm"))</f>
        <v/>
      </c>
      <c r="L4475" s="29">
        <f>IF($D4475="","",IFERROR(INDEX(类别属性,MATCH($D4475,类别表,0)),""))</f>
        <v/>
      </c>
      <c r="M4475" s="18" t="n"/>
      <c r="N4475" s="18" t="n"/>
      <c r="O4475" s="26" t="n"/>
      <c r="P4475" s="21">
        <f>IF($C4475="","",IF(ISNA(MATCH($C4475,账户表,0)),"※这个账户不在【基础资料】的账户档案里",IF($B4475="","※没填日期，这一笔不会进任何月份的报表",IF(AND($F4475&lt;&gt;"",$G4475&lt;&gt;""),"※收入和支出不能同时填",IF(AND(N($F4475)=0,N($G4475)=0),"※收入和支出都没填",IF(OR(N($F4475)&lt;0,N($G4475)&lt;0),"※金额不能填负数，方向反了就换一列填",IF($D4475="","※没填收支类别，分类报表会漏掉这一笔",IF(ISNA(MATCH($D4475,类别表,0)),"※收支类别不在【基础资料】的清单里",IF(AND($L4475="内部转账",$M4475=""),"△内部转账要在「对方账户」写上另一头",IF(AND($L4475="内部转账",$M4475=$C4475),"※对方账户跟本账户是同一个",IF(AND($L4475&lt;&gt;"内部转账",$M4475&lt;&gt;""),"△填了对方账户，但类别不是内部转账",IF($H4475&lt;0,"△这一笔之后该账户余额成负数了，核一下",""))))))))))))</f>
        <v/>
      </c>
    </row>
    <row r="4476">
      <c r="A4476" s="17">
        <f>IF($C4476="","",COUNTA($C$5:$C4476))</f>
        <v/>
      </c>
      <c r="B4476" s="20" t="n"/>
      <c r="C4476" s="18" t="n"/>
      <c r="D4476" s="18" t="n"/>
      <c r="E4476" s="26" t="n"/>
      <c r="F4476" s="19" t="n"/>
      <c r="G4476" s="19" t="n"/>
      <c r="H4476" s="27">
        <f>IF($C4476="","",ROUND(SUMIF(账户表,$C4476,账户期初)+SUMIFS($F$5:F4476,$C$5:C4476,$C4476)-SUMIFS($G$5:G4476,$C$5:C4476,$C4476),2))</f>
        <v/>
      </c>
      <c r="I4476" s="18" t="n"/>
      <c r="J4476" s="18" t="n"/>
      <c r="K4476" s="28">
        <f>IF($B4476="","",--TEXT($B4476,"yyyymm"))</f>
        <v/>
      </c>
      <c r="L4476" s="29">
        <f>IF($D4476="","",IFERROR(INDEX(类别属性,MATCH($D4476,类别表,0)),""))</f>
        <v/>
      </c>
      <c r="M4476" s="18" t="n"/>
      <c r="N4476" s="18" t="n"/>
      <c r="O4476" s="26" t="n"/>
      <c r="P4476" s="21">
        <f>IF($C4476="","",IF(ISNA(MATCH($C4476,账户表,0)),"※这个账户不在【基础资料】的账户档案里",IF($B4476="","※没填日期，这一笔不会进任何月份的报表",IF(AND($F4476&lt;&gt;"",$G4476&lt;&gt;""),"※收入和支出不能同时填",IF(AND(N($F4476)=0,N($G4476)=0),"※收入和支出都没填",IF(OR(N($F4476)&lt;0,N($G4476)&lt;0),"※金额不能填负数，方向反了就换一列填",IF($D4476="","※没填收支类别，分类报表会漏掉这一笔",IF(ISNA(MATCH($D4476,类别表,0)),"※收支类别不在【基础资料】的清单里",IF(AND($L4476="内部转账",$M4476=""),"△内部转账要在「对方账户」写上另一头",IF(AND($L4476="内部转账",$M4476=$C4476),"※对方账户跟本账户是同一个",IF(AND($L4476&lt;&gt;"内部转账",$M4476&lt;&gt;""),"△填了对方账户，但类别不是内部转账",IF($H4476&lt;0,"△这一笔之后该账户余额成负数了，核一下",""))))))))))))</f>
        <v/>
      </c>
    </row>
    <row r="4477">
      <c r="A4477" s="17">
        <f>IF($C4477="","",COUNTA($C$5:$C4477))</f>
        <v/>
      </c>
      <c r="B4477" s="20" t="n"/>
      <c r="C4477" s="18" t="n"/>
      <c r="D4477" s="18" t="n"/>
      <c r="E4477" s="26" t="n"/>
      <c r="F4477" s="19" t="n"/>
      <c r="G4477" s="19" t="n"/>
      <c r="H4477" s="27">
        <f>IF($C4477="","",ROUND(SUMIF(账户表,$C4477,账户期初)+SUMIFS($F$5:F4477,$C$5:C4477,$C4477)-SUMIFS($G$5:G4477,$C$5:C4477,$C4477),2))</f>
        <v/>
      </c>
      <c r="I4477" s="18" t="n"/>
      <c r="J4477" s="18" t="n"/>
      <c r="K4477" s="28">
        <f>IF($B4477="","",--TEXT($B4477,"yyyymm"))</f>
        <v/>
      </c>
      <c r="L4477" s="29">
        <f>IF($D4477="","",IFERROR(INDEX(类别属性,MATCH($D4477,类别表,0)),""))</f>
        <v/>
      </c>
      <c r="M4477" s="18" t="n"/>
      <c r="N4477" s="18" t="n"/>
      <c r="O4477" s="26" t="n"/>
      <c r="P4477" s="21">
        <f>IF($C4477="","",IF(ISNA(MATCH($C4477,账户表,0)),"※这个账户不在【基础资料】的账户档案里",IF($B4477="","※没填日期，这一笔不会进任何月份的报表",IF(AND($F4477&lt;&gt;"",$G4477&lt;&gt;""),"※收入和支出不能同时填",IF(AND(N($F4477)=0,N($G4477)=0),"※收入和支出都没填",IF(OR(N($F4477)&lt;0,N($G4477)&lt;0),"※金额不能填负数，方向反了就换一列填",IF($D4477="","※没填收支类别，分类报表会漏掉这一笔",IF(ISNA(MATCH($D4477,类别表,0)),"※收支类别不在【基础资料】的清单里",IF(AND($L4477="内部转账",$M4477=""),"△内部转账要在「对方账户」写上另一头",IF(AND($L4477="内部转账",$M4477=$C4477),"※对方账户跟本账户是同一个",IF(AND($L4477&lt;&gt;"内部转账",$M4477&lt;&gt;""),"△填了对方账户，但类别不是内部转账",IF($H4477&lt;0,"△这一笔之后该账户余额成负数了，核一下",""))))))))))))</f>
        <v/>
      </c>
    </row>
    <row r="4478">
      <c r="A4478" s="17">
        <f>IF($C4478="","",COUNTA($C$5:$C4478))</f>
        <v/>
      </c>
      <c r="B4478" s="20" t="n"/>
      <c r="C4478" s="18" t="n"/>
      <c r="D4478" s="18" t="n"/>
      <c r="E4478" s="26" t="n"/>
      <c r="F4478" s="19" t="n"/>
      <c r="G4478" s="19" t="n"/>
      <c r="H4478" s="27">
        <f>IF($C4478="","",ROUND(SUMIF(账户表,$C4478,账户期初)+SUMIFS($F$5:F4478,$C$5:C4478,$C4478)-SUMIFS($G$5:G4478,$C$5:C4478,$C4478),2))</f>
        <v/>
      </c>
      <c r="I4478" s="18" t="n"/>
      <c r="J4478" s="18" t="n"/>
      <c r="K4478" s="28">
        <f>IF($B4478="","",--TEXT($B4478,"yyyymm"))</f>
        <v/>
      </c>
      <c r="L4478" s="29">
        <f>IF($D4478="","",IFERROR(INDEX(类别属性,MATCH($D4478,类别表,0)),""))</f>
        <v/>
      </c>
      <c r="M4478" s="18" t="n"/>
      <c r="N4478" s="18" t="n"/>
      <c r="O4478" s="26" t="n"/>
      <c r="P4478" s="21">
        <f>IF($C4478="","",IF(ISNA(MATCH($C4478,账户表,0)),"※这个账户不在【基础资料】的账户档案里",IF($B4478="","※没填日期，这一笔不会进任何月份的报表",IF(AND($F4478&lt;&gt;"",$G4478&lt;&gt;""),"※收入和支出不能同时填",IF(AND(N($F4478)=0,N($G4478)=0),"※收入和支出都没填",IF(OR(N($F4478)&lt;0,N($G4478)&lt;0),"※金额不能填负数，方向反了就换一列填",IF($D4478="","※没填收支类别，分类报表会漏掉这一笔",IF(ISNA(MATCH($D4478,类别表,0)),"※收支类别不在【基础资料】的清单里",IF(AND($L4478="内部转账",$M4478=""),"△内部转账要在「对方账户」写上另一头",IF(AND($L4478="内部转账",$M4478=$C4478),"※对方账户跟本账户是同一个",IF(AND($L4478&lt;&gt;"内部转账",$M4478&lt;&gt;""),"△填了对方账户，但类别不是内部转账",IF($H4478&lt;0,"△这一笔之后该账户余额成负数了，核一下",""))))))))))))</f>
        <v/>
      </c>
    </row>
    <row r="4479">
      <c r="A4479" s="17">
        <f>IF($C4479="","",COUNTA($C$5:$C4479))</f>
        <v/>
      </c>
      <c r="B4479" s="20" t="n"/>
      <c r="C4479" s="18" t="n"/>
      <c r="D4479" s="18" t="n"/>
      <c r="E4479" s="26" t="n"/>
      <c r="F4479" s="19" t="n"/>
      <c r="G4479" s="19" t="n"/>
      <c r="H4479" s="27">
        <f>IF($C4479="","",ROUND(SUMIF(账户表,$C4479,账户期初)+SUMIFS($F$5:F4479,$C$5:C4479,$C4479)-SUMIFS($G$5:G4479,$C$5:C4479,$C4479),2))</f>
        <v/>
      </c>
      <c r="I4479" s="18" t="n"/>
      <c r="J4479" s="18" t="n"/>
      <c r="K4479" s="28">
        <f>IF($B4479="","",--TEXT($B4479,"yyyymm"))</f>
        <v/>
      </c>
      <c r="L4479" s="29">
        <f>IF($D4479="","",IFERROR(INDEX(类别属性,MATCH($D4479,类别表,0)),""))</f>
        <v/>
      </c>
      <c r="M4479" s="18" t="n"/>
      <c r="N4479" s="18" t="n"/>
      <c r="O4479" s="26" t="n"/>
      <c r="P4479" s="21">
        <f>IF($C4479="","",IF(ISNA(MATCH($C4479,账户表,0)),"※这个账户不在【基础资料】的账户档案里",IF($B4479="","※没填日期，这一笔不会进任何月份的报表",IF(AND($F4479&lt;&gt;"",$G4479&lt;&gt;""),"※收入和支出不能同时填",IF(AND(N($F4479)=0,N($G4479)=0),"※收入和支出都没填",IF(OR(N($F4479)&lt;0,N($G4479)&lt;0),"※金额不能填负数，方向反了就换一列填",IF($D4479="","※没填收支类别，分类报表会漏掉这一笔",IF(ISNA(MATCH($D4479,类别表,0)),"※收支类别不在【基础资料】的清单里",IF(AND($L4479="内部转账",$M4479=""),"△内部转账要在「对方账户」写上另一头",IF(AND($L4479="内部转账",$M4479=$C4479),"※对方账户跟本账户是同一个",IF(AND($L4479&lt;&gt;"内部转账",$M4479&lt;&gt;""),"△填了对方账户，但类别不是内部转账",IF($H4479&lt;0,"△这一笔之后该账户余额成负数了，核一下",""))))))))))))</f>
        <v/>
      </c>
    </row>
    <row r="4480">
      <c r="A4480" s="17">
        <f>IF($C4480="","",COUNTA($C$5:$C4480))</f>
        <v/>
      </c>
      <c r="B4480" s="20" t="n"/>
      <c r="C4480" s="18" t="n"/>
      <c r="D4480" s="18" t="n"/>
      <c r="E4480" s="26" t="n"/>
      <c r="F4480" s="19" t="n"/>
      <c r="G4480" s="19" t="n"/>
      <c r="H4480" s="27">
        <f>IF($C4480="","",ROUND(SUMIF(账户表,$C4480,账户期初)+SUMIFS($F$5:F4480,$C$5:C4480,$C4480)-SUMIFS($G$5:G4480,$C$5:C4480,$C4480),2))</f>
        <v/>
      </c>
      <c r="I4480" s="18" t="n"/>
      <c r="J4480" s="18" t="n"/>
      <c r="K4480" s="28">
        <f>IF($B4480="","",--TEXT($B4480,"yyyymm"))</f>
        <v/>
      </c>
      <c r="L4480" s="29">
        <f>IF($D4480="","",IFERROR(INDEX(类别属性,MATCH($D4480,类别表,0)),""))</f>
        <v/>
      </c>
      <c r="M4480" s="18" t="n"/>
      <c r="N4480" s="18" t="n"/>
      <c r="O4480" s="26" t="n"/>
      <c r="P4480" s="21">
        <f>IF($C4480="","",IF(ISNA(MATCH($C4480,账户表,0)),"※这个账户不在【基础资料】的账户档案里",IF($B4480="","※没填日期，这一笔不会进任何月份的报表",IF(AND($F4480&lt;&gt;"",$G4480&lt;&gt;""),"※收入和支出不能同时填",IF(AND(N($F4480)=0,N($G4480)=0),"※收入和支出都没填",IF(OR(N($F4480)&lt;0,N($G4480)&lt;0),"※金额不能填负数，方向反了就换一列填",IF($D4480="","※没填收支类别，分类报表会漏掉这一笔",IF(ISNA(MATCH($D4480,类别表,0)),"※收支类别不在【基础资料】的清单里",IF(AND($L4480="内部转账",$M4480=""),"△内部转账要在「对方账户」写上另一头",IF(AND($L4480="内部转账",$M4480=$C4480),"※对方账户跟本账户是同一个",IF(AND($L4480&lt;&gt;"内部转账",$M4480&lt;&gt;""),"△填了对方账户，但类别不是内部转账",IF($H4480&lt;0,"△这一笔之后该账户余额成负数了，核一下",""))))))))))))</f>
        <v/>
      </c>
    </row>
    <row r="4481">
      <c r="A4481" s="17">
        <f>IF($C4481="","",COUNTA($C$5:$C4481))</f>
        <v/>
      </c>
      <c r="B4481" s="20" t="n"/>
      <c r="C4481" s="18" t="n"/>
      <c r="D4481" s="18" t="n"/>
      <c r="E4481" s="26" t="n"/>
      <c r="F4481" s="19" t="n"/>
      <c r="G4481" s="19" t="n"/>
      <c r="H4481" s="27">
        <f>IF($C4481="","",ROUND(SUMIF(账户表,$C4481,账户期初)+SUMIFS($F$5:F4481,$C$5:C4481,$C4481)-SUMIFS($G$5:G4481,$C$5:C4481,$C4481),2))</f>
        <v/>
      </c>
      <c r="I4481" s="18" t="n"/>
      <c r="J4481" s="18" t="n"/>
      <c r="K4481" s="28">
        <f>IF($B4481="","",--TEXT($B4481,"yyyymm"))</f>
        <v/>
      </c>
      <c r="L4481" s="29">
        <f>IF($D4481="","",IFERROR(INDEX(类别属性,MATCH($D4481,类别表,0)),""))</f>
        <v/>
      </c>
      <c r="M4481" s="18" t="n"/>
      <c r="N4481" s="18" t="n"/>
      <c r="O4481" s="26" t="n"/>
      <c r="P4481" s="21">
        <f>IF($C4481="","",IF(ISNA(MATCH($C4481,账户表,0)),"※这个账户不在【基础资料】的账户档案里",IF($B4481="","※没填日期，这一笔不会进任何月份的报表",IF(AND($F4481&lt;&gt;"",$G4481&lt;&gt;""),"※收入和支出不能同时填",IF(AND(N($F4481)=0,N($G4481)=0),"※收入和支出都没填",IF(OR(N($F4481)&lt;0,N($G4481)&lt;0),"※金额不能填负数，方向反了就换一列填",IF($D4481="","※没填收支类别，分类报表会漏掉这一笔",IF(ISNA(MATCH($D4481,类别表,0)),"※收支类别不在【基础资料】的清单里",IF(AND($L4481="内部转账",$M4481=""),"△内部转账要在「对方账户」写上另一头",IF(AND($L4481="内部转账",$M4481=$C4481),"※对方账户跟本账户是同一个",IF(AND($L4481&lt;&gt;"内部转账",$M4481&lt;&gt;""),"△填了对方账户，但类别不是内部转账",IF($H4481&lt;0,"△这一笔之后该账户余额成负数了，核一下",""))))))))))))</f>
        <v/>
      </c>
    </row>
    <row r="4482">
      <c r="A4482" s="17">
        <f>IF($C4482="","",COUNTA($C$5:$C4482))</f>
        <v/>
      </c>
      <c r="B4482" s="20" t="n"/>
      <c r="C4482" s="18" t="n"/>
      <c r="D4482" s="18" t="n"/>
      <c r="E4482" s="26" t="n"/>
      <c r="F4482" s="19" t="n"/>
      <c r="G4482" s="19" t="n"/>
      <c r="H4482" s="27">
        <f>IF($C4482="","",ROUND(SUMIF(账户表,$C4482,账户期初)+SUMIFS($F$5:F4482,$C$5:C4482,$C4482)-SUMIFS($G$5:G4482,$C$5:C4482,$C4482),2))</f>
        <v/>
      </c>
      <c r="I4482" s="18" t="n"/>
      <c r="J4482" s="18" t="n"/>
      <c r="K4482" s="28">
        <f>IF($B4482="","",--TEXT($B4482,"yyyymm"))</f>
        <v/>
      </c>
      <c r="L4482" s="29">
        <f>IF($D4482="","",IFERROR(INDEX(类别属性,MATCH($D4482,类别表,0)),""))</f>
        <v/>
      </c>
      <c r="M4482" s="18" t="n"/>
      <c r="N4482" s="18" t="n"/>
      <c r="O4482" s="26" t="n"/>
      <c r="P4482" s="21">
        <f>IF($C4482="","",IF(ISNA(MATCH($C4482,账户表,0)),"※这个账户不在【基础资料】的账户档案里",IF($B4482="","※没填日期，这一笔不会进任何月份的报表",IF(AND($F4482&lt;&gt;"",$G4482&lt;&gt;""),"※收入和支出不能同时填",IF(AND(N($F4482)=0,N($G4482)=0),"※收入和支出都没填",IF(OR(N($F4482)&lt;0,N($G4482)&lt;0),"※金额不能填负数，方向反了就换一列填",IF($D4482="","※没填收支类别，分类报表会漏掉这一笔",IF(ISNA(MATCH($D4482,类别表,0)),"※收支类别不在【基础资料】的清单里",IF(AND($L4482="内部转账",$M4482=""),"△内部转账要在「对方账户」写上另一头",IF(AND($L4482="内部转账",$M4482=$C4482),"※对方账户跟本账户是同一个",IF(AND($L4482&lt;&gt;"内部转账",$M4482&lt;&gt;""),"△填了对方账户，但类别不是内部转账",IF($H4482&lt;0,"△这一笔之后该账户余额成负数了，核一下",""))))))))))))</f>
        <v/>
      </c>
    </row>
    <row r="4483">
      <c r="A4483" s="17">
        <f>IF($C4483="","",COUNTA($C$5:$C4483))</f>
        <v/>
      </c>
      <c r="B4483" s="20" t="n"/>
      <c r="C4483" s="18" t="n"/>
      <c r="D4483" s="18" t="n"/>
      <c r="E4483" s="26" t="n"/>
      <c r="F4483" s="19" t="n"/>
      <c r="G4483" s="19" t="n"/>
      <c r="H4483" s="27">
        <f>IF($C4483="","",ROUND(SUMIF(账户表,$C4483,账户期初)+SUMIFS($F$5:F4483,$C$5:C4483,$C4483)-SUMIFS($G$5:G4483,$C$5:C4483,$C4483),2))</f>
        <v/>
      </c>
      <c r="I4483" s="18" t="n"/>
      <c r="J4483" s="18" t="n"/>
      <c r="K4483" s="28">
        <f>IF($B4483="","",--TEXT($B4483,"yyyymm"))</f>
        <v/>
      </c>
      <c r="L4483" s="29">
        <f>IF($D4483="","",IFERROR(INDEX(类别属性,MATCH($D4483,类别表,0)),""))</f>
        <v/>
      </c>
      <c r="M4483" s="18" t="n"/>
      <c r="N4483" s="18" t="n"/>
      <c r="O4483" s="26" t="n"/>
      <c r="P4483" s="21">
        <f>IF($C4483="","",IF(ISNA(MATCH($C4483,账户表,0)),"※这个账户不在【基础资料】的账户档案里",IF($B4483="","※没填日期，这一笔不会进任何月份的报表",IF(AND($F4483&lt;&gt;"",$G4483&lt;&gt;""),"※收入和支出不能同时填",IF(AND(N($F4483)=0,N($G4483)=0),"※收入和支出都没填",IF(OR(N($F4483)&lt;0,N($G4483)&lt;0),"※金额不能填负数，方向反了就换一列填",IF($D4483="","※没填收支类别，分类报表会漏掉这一笔",IF(ISNA(MATCH($D4483,类别表,0)),"※收支类别不在【基础资料】的清单里",IF(AND($L4483="内部转账",$M4483=""),"△内部转账要在「对方账户」写上另一头",IF(AND($L4483="内部转账",$M4483=$C4483),"※对方账户跟本账户是同一个",IF(AND($L4483&lt;&gt;"内部转账",$M4483&lt;&gt;""),"△填了对方账户，但类别不是内部转账",IF($H4483&lt;0,"△这一笔之后该账户余额成负数了，核一下",""))))))))))))</f>
        <v/>
      </c>
    </row>
    <row r="4484">
      <c r="A4484" s="17">
        <f>IF($C4484="","",COUNTA($C$5:$C4484))</f>
        <v/>
      </c>
      <c r="B4484" s="20" t="n"/>
      <c r="C4484" s="18" t="n"/>
      <c r="D4484" s="18" t="n"/>
      <c r="E4484" s="26" t="n"/>
      <c r="F4484" s="19" t="n"/>
      <c r="G4484" s="19" t="n"/>
      <c r="H4484" s="27">
        <f>IF($C4484="","",ROUND(SUMIF(账户表,$C4484,账户期初)+SUMIFS($F$5:F4484,$C$5:C4484,$C4484)-SUMIFS($G$5:G4484,$C$5:C4484,$C4484),2))</f>
        <v/>
      </c>
      <c r="I4484" s="18" t="n"/>
      <c r="J4484" s="18" t="n"/>
      <c r="K4484" s="28">
        <f>IF($B4484="","",--TEXT($B4484,"yyyymm"))</f>
        <v/>
      </c>
      <c r="L4484" s="29">
        <f>IF($D4484="","",IFERROR(INDEX(类别属性,MATCH($D4484,类别表,0)),""))</f>
        <v/>
      </c>
      <c r="M4484" s="18" t="n"/>
      <c r="N4484" s="18" t="n"/>
      <c r="O4484" s="26" t="n"/>
      <c r="P4484" s="21">
        <f>IF($C4484="","",IF(ISNA(MATCH($C4484,账户表,0)),"※这个账户不在【基础资料】的账户档案里",IF($B4484="","※没填日期，这一笔不会进任何月份的报表",IF(AND($F4484&lt;&gt;"",$G4484&lt;&gt;""),"※收入和支出不能同时填",IF(AND(N($F4484)=0,N($G4484)=0),"※收入和支出都没填",IF(OR(N($F4484)&lt;0,N($G4484)&lt;0),"※金额不能填负数，方向反了就换一列填",IF($D4484="","※没填收支类别，分类报表会漏掉这一笔",IF(ISNA(MATCH($D4484,类别表,0)),"※收支类别不在【基础资料】的清单里",IF(AND($L4484="内部转账",$M4484=""),"△内部转账要在「对方账户」写上另一头",IF(AND($L4484="内部转账",$M4484=$C4484),"※对方账户跟本账户是同一个",IF(AND($L4484&lt;&gt;"内部转账",$M4484&lt;&gt;""),"△填了对方账户，但类别不是内部转账",IF($H4484&lt;0,"△这一笔之后该账户余额成负数了，核一下",""))))))))))))</f>
        <v/>
      </c>
    </row>
    <row r="4485">
      <c r="A4485" s="17">
        <f>IF($C4485="","",COUNTA($C$5:$C4485))</f>
        <v/>
      </c>
      <c r="B4485" s="20" t="n"/>
      <c r="C4485" s="18" t="n"/>
      <c r="D4485" s="18" t="n"/>
      <c r="E4485" s="26" t="n"/>
      <c r="F4485" s="19" t="n"/>
      <c r="G4485" s="19" t="n"/>
      <c r="H4485" s="27">
        <f>IF($C4485="","",ROUND(SUMIF(账户表,$C4485,账户期初)+SUMIFS($F$5:F4485,$C$5:C4485,$C4485)-SUMIFS($G$5:G4485,$C$5:C4485,$C4485),2))</f>
        <v/>
      </c>
      <c r="I4485" s="18" t="n"/>
      <c r="J4485" s="18" t="n"/>
      <c r="K4485" s="28">
        <f>IF($B4485="","",--TEXT($B4485,"yyyymm"))</f>
        <v/>
      </c>
      <c r="L4485" s="29">
        <f>IF($D4485="","",IFERROR(INDEX(类别属性,MATCH($D4485,类别表,0)),""))</f>
        <v/>
      </c>
      <c r="M4485" s="18" t="n"/>
      <c r="N4485" s="18" t="n"/>
      <c r="O4485" s="26" t="n"/>
      <c r="P4485" s="21">
        <f>IF($C4485="","",IF(ISNA(MATCH($C4485,账户表,0)),"※这个账户不在【基础资料】的账户档案里",IF($B4485="","※没填日期，这一笔不会进任何月份的报表",IF(AND($F4485&lt;&gt;"",$G4485&lt;&gt;""),"※收入和支出不能同时填",IF(AND(N($F4485)=0,N($G4485)=0),"※收入和支出都没填",IF(OR(N($F4485)&lt;0,N($G4485)&lt;0),"※金额不能填负数，方向反了就换一列填",IF($D4485="","※没填收支类别，分类报表会漏掉这一笔",IF(ISNA(MATCH($D4485,类别表,0)),"※收支类别不在【基础资料】的清单里",IF(AND($L4485="内部转账",$M4485=""),"△内部转账要在「对方账户」写上另一头",IF(AND($L4485="内部转账",$M4485=$C4485),"※对方账户跟本账户是同一个",IF(AND($L4485&lt;&gt;"内部转账",$M4485&lt;&gt;""),"△填了对方账户，但类别不是内部转账",IF($H4485&lt;0,"△这一笔之后该账户余额成负数了，核一下",""))))))))))))</f>
        <v/>
      </c>
    </row>
    <row r="4486">
      <c r="A4486" s="17">
        <f>IF($C4486="","",COUNTA($C$5:$C4486))</f>
        <v/>
      </c>
      <c r="B4486" s="20" t="n"/>
      <c r="C4486" s="18" t="n"/>
      <c r="D4486" s="18" t="n"/>
      <c r="E4486" s="26" t="n"/>
      <c r="F4486" s="19" t="n"/>
      <c r="G4486" s="19" t="n"/>
      <c r="H4486" s="27">
        <f>IF($C4486="","",ROUND(SUMIF(账户表,$C4486,账户期初)+SUMIFS($F$5:F4486,$C$5:C4486,$C4486)-SUMIFS($G$5:G4486,$C$5:C4486,$C4486),2))</f>
        <v/>
      </c>
      <c r="I4486" s="18" t="n"/>
      <c r="J4486" s="18" t="n"/>
      <c r="K4486" s="28">
        <f>IF($B4486="","",--TEXT($B4486,"yyyymm"))</f>
        <v/>
      </c>
      <c r="L4486" s="29">
        <f>IF($D4486="","",IFERROR(INDEX(类别属性,MATCH($D4486,类别表,0)),""))</f>
        <v/>
      </c>
      <c r="M4486" s="18" t="n"/>
      <c r="N4486" s="18" t="n"/>
      <c r="O4486" s="26" t="n"/>
      <c r="P4486" s="21">
        <f>IF($C4486="","",IF(ISNA(MATCH($C4486,账户表,0)),"※这个账户不在【基础资料】的账户档案里",IF($B4486="","※没填日期，这一笔不会进任何月份的报表",IF(AND($F4486&lt;&gt;"",$G4486&lt;&gt;""),"※收入和支出不能同时填",IF(AND(N($F4486)=0,N($G4486)=0),"※收入和支出都没填",IF(OR(N($F4486)&lt;0,N($G4486)&lt;0),"※金额不能填负数，方向反了就换一列填",IF($D4486="","※没填收支类别，分类报表会漏掉这一笔",IF(ISNA(MATCH($D4486,类别表,0)),"※收支类别不在【基础资料】的清单里",IF(AND($L4486="内部转账",$M4486=""),"△内部转账要在「对方账户」写上另一头",IF(AND($L4486="内部转账",$M4486=$C4486),"※对方账户跟本账户是同一个",IF(AND($L4486&lt;&gt;"内部转账",$M4486&lt;&gt;""),"△填了对方账户，但类别不是内部转账",IF($H4486&lt;0,"△这一笔之后该账户余额成负数了，核一下",""))))))))))))</f>
        <v/>
      </c>
    </row>
    <row r="4487">
      <c r="A4487" s="17">
        <f>IF($C4487="","",COUNTA($C$5:$C4487))</f>
        <v/>
      </c>
      <c r="B4487" s="20" t="n"/>
      <c r="C4487" s="18" t="n"/>
      <c r="D4487" s="18" t="n"/>
      <c r="E4487" s="26" t="n"/>
      <c r="F4487" s="19" t="n"/>
      <c r="G4487" s="19" t="n"/>
      <c r="H4487" s="27">
        <f>IF($C4487="","",ROUND(SUMIF(账户表,$C4487,账户期初)+SUMIFS($F$5:F4487,$C$5:C4487,$C4487)-SUMIFS($G$5:G4487,$C$5:C4487,$C4487),2))</f>
        <v/>
      </c>
      <c r="I4487" s="18" t="n"/>
      <c r="J4487" s="18" t="n"/>
      <c r="K4487" s="28">
        <f>IF($B4487="","",--TEXT($B4487,"yyyymm"))</f>
        <v/>
      </c>
      <c r="L4487" s="29">
        <f>IF($D4487="","",IFERROR(INDEX(类别属性,MATCH($D4487,类别表,0)),""))</f>
        <v/>
      </c>
      <c r="M4487" s="18" t="n"/>
      <c r="N4487" s="18" t="n"/>
      <c r="O4487" s="26" t="n"/>
      <c r="P4487" s="21">
        <f>IF($C4487="","",IF(ISNA(MATCH($C4487,账户表,0)),"※这个账户不在【基础资料】的账户档案里",IF($B4487="","※没填日期，这一笔不会进任何月份的报表",IF(AND($F4487&lt;&gt;"",$G4487&lt;&gt;""),"※收入和支出不能同时填",IF(AND(N($F4487)=0,N($G4487)=0),"※收入和支出都没填",IF(OR(N($F4487)&lt;0,N($G4487)&lt;0),"※金额不能填负数，方向反了就换一列填",IF($D4487="","※没填收支类别，分类报表会漏掉这一笔",IF(ISNA(MATCH($D4487,类别表,0)),"※收支类别不在【基础资料】的清单里",IF(AND($L4487="内部转账",$M4487=""),"△内部转账要在「对方账户」写上另一头",IF(AND($L4487="内部转账",$M4487=$C4487),"※对方账户跟本账户是同一个",IF(AND($L4487&lt;&gt;"内部转账",$M4487&lt;&gt;""),"△填了对方账户，但类别不是内部转账",IF($H4487&lt;0,"△这一笔之后该账户余额成负数了，核一下",""))))))))))))</f>
        <v/>
      </c>
    </row>
    <row r="4488">
      <c r="A4488" s="17">
        <f>IF($C4488="","",COUNTA($C$5:$C4488))</f>
        <v/>
      </c>
      <c r="B4488" s="20" t="n"/>
      <c r="C4488" s="18" t="n"/>
      <c r="D4488" s="18" t="n"/>
      <c r="E4488" s="26" t="n"/>
      <c r="F4488" s="19" t="n"/>
      <c r="G4488" s="19" t="n"/>
      <c r="H4488" s="27">
        <f>IF($C4488="","",ROUND(SUMIF(账户表,$C4488,账户期初)+SUMIFS($F$5:F4488,$C$5:C4488,$C4488)-SUMIFS($G$5:G4488,$C$5:C4488,$C4488),2))</f>
        <v/>
      </c>
      <c r="I4488" s="18" t="n"/>
      <c r="J4488" s="18" t="n"/>
      <c r="K4488" s="28">
        <f>IF($B4488="","",--TEXT($B4488,"yyyymm"))</f>
        <v/>
      </c>
      <c r="L4488" s="29">
        <f>IF($D4488="","",IFERROR(INDEX(类别属性,MATCH($D4488,类别表,0)),""))</f>
        <v/>
      </c>
      <c r="M4488" s="18" t="n"/>
      <c r="N4488" s="18" t="n"/>
      <c r="O4488" s="26" t="n"/>
      <c r="P4488" s="21">
        <f>IF($C4488="","",IF(ISNA(MATCH($C4488,账户表,0)),"※这个账户不在【基础资料】的账户档案里",IF($B4488="","※没填日期，这一笔不会进任何月份的报表",IF(AND($F4488&lt;&gt;"",$G4488&lt;&gt;""),"※收入和支出不能同时填",IF(AND(N($F4488)=0,N($G4488)=0),"※收入和支出都没填",IF(OR(N($F4488)&lt;0,N($G4488)&lt;0),"※金额不能填负数，方向反了就换一列填",IF($D4488="","※没填收支类别，分类报表会漏掉这一笔",IF(ISNA(MATCH($D4488,类别表,0)),"※收支类别不在【基础资料】的清单里",IF(AND($L4488="内部转账",$M4488=""),"△内部转账要在「对方账户」写上另一头",IF(AND($L4488="内部转账",$M4488=$C4488),"※对方账户跟本账户是同一个",IF(AND($L4488&lt;&gt;"内部转账",$M4488&lt;&gt;""),"△填了对方账户，但类别不是内部转账",IF($H4488&lt;0,"△这一笔之后该账户余额成负数了，核一下",""))))))))))))</f>
        <v/>
      </c>
    </row>
    <row r="4489">
      <c r="A4489" s="17">
        <f>IF($C4489="","",COUNTA($C$5:$C4489))</f>
        <v/>
      </c>
      <c r="B4489" s="20" t="n"/>
      <c r="C4489" s="18" t="n"/>
      <c r="D4489" s="18" t="n"/>
      <c r="E4489" s="26" t="n"/>
      <c r="F4489" s="19" t="n"/>
      <c r="G4489" s="19" t="n"/>
      <c r="H4489" s="27">
        <f>IF($C4489="","",ROUND(SUMIF(账户表,$C4489,账户期初)+SUMIFS($F$5:F4489,$C$5:C4489,$C4489)-SUMIFS($G$5:G4489,$C$5:C4489,$C4489),2))</f>
        <v/>
      </c>
      <c r="I4489" s="18" t="n"/>
      <c r="J4489" s="18" t="n"/>
      <c r="K4489" s="28">
        <f>IF($B4489="","",--TEXT($B4489,"yyyymm"))</f>
        <v/>
      </c>
      <c r="L4489" s="29">
        <f>IF($D4489="","",IFERROR(INDEX(类别属性,MATCH($D4489,类别表,0)),""))</f>
        <v/>
      </c>
      <c r="M4489" s="18" t="n"/>
      <c r="N4489" s="18" t="n"/>
      <c r="O4489" s="26" t="n"/>
      <c r="P4489" s="21">
        <f>IF($C4489="","",IF(ISNA(MATCH($C4489,账户表,0)),"※这个账户不在【基础资料】的账户档案里",IF($B4489="","※没填日期，这一笔不会进任何月份的报表",IF(AND($F4489&lt;&gt;"",$G4489&lt;&gt;""),"※收入和支出不能同时填",IF(AND(N($F4489)=0,N($G4489)=0),"※收入和支出都没填",IF(OR(N($F4489)&lt;0,N($G4489)&lt;0),"※金额不能填负数，方向反了就换一列填",IF($D4489="","※没填收支类别，分类报表会漏掉这一笔",IF(ISNA(MATCH($D4489,类别表,0)),"※收支类别不在【基础资料】的清单里",IF(AND($L4489="内部转账",$M4489=""),"△内部转账要在「对方账户」写上另一头",IF(AND($L4489="内部转账",$M4489=$C4489),"※对方账户跟本账户是同一个",IF(AND($L4489&lt;&gt;"内部转账",$M4489&lt;&gt;""),"△填了对方账户，但类别不是内部转账",IF($H4489&lt;0,"△这一笔之后该账户余额成负数了，核一下",""))))))))))))</f>
        <v/>
      </c>
    </row>
    <row r="4490">
      <c r="A4490" s="17">
        <f>IF($C4490="","",COUNTA($C$5:$C4490))</f>
        <v/>
      </c>
      <c r="B4490" s="20" t="n"/>
      <c r="C4490" s="18" t="n"/>
      <c r="D4490" s="18" t="n"/>
      <c r="E4490" s="26" t="n"/>
      <c r="F4490" s="19" t="n"/>
      <c r="G4490" s="19" t="n"/>
      <c r="H4490" s="27">
        <f>IF($C4490="","",ROUND(SUMIF(账户表,$C4490,账户期初)+SUMIFS($F$5:F4490,$C$5:C4490,$C4490)-SUMIFS($G$5:G4490,$C$5:C4490,$C4490),2))</f>
        <v/>
      </c>
      <c r="I4490" s="18" t="n"/>
      <c r="J4490" s="18" t="n"/>
      <c r="K4490" s="28">
        <f>IF($B4490="","",--TEXT($B4490,"yyyymm"))</f>
        <v/>
      </c>
      <c r="L4490" s="29">
        <f>IF($D4490="","",IFERROR(INDEX(类别属性,MATCH($D4490,类别表,0)),""))</f>
        <v/>
      </c>
      <c r="M4490" s="18" t="n"/>
      <c r="N4490" s="18" t="n"/>
      <c r="O4490" s="26" t="n"/>
      <c r="P4490" s="21">
        <f>IF($C4490="","",IF(ISNA(MATCH($C4490,账户表,0)),"※这个账户不在【基础资料】的账户档案里",IF($B4490="","※没填日期，这一笔不会进任何月份的报表",IF(AND($F4490&lt;&gt;"",$G4490&lt;&gt;""),"※收入和支出不能同时填",IF(AND(N($F4490)=0,N($G4490)=0),"※收入和支出都没填",IF(OR(N($F4490)&lt;0,N($G4490)&lt;0),"※金额不能填负数，方向反了就换一列填",IF($D4490="","※没填收支类别，分类报表会漏掉这一笔",IF(ISNA(MATCH($D4490,类别表,0)),"※收支类别不在【基础资料】的清单里",IF(AND($L4490="内部转账",$M4490=""),"△内部转账要在「对方账户」写上另一头",IF(AND($L4490="内部转账",$M4490=$C4490),"※对方账户跟本账户是同一个",IF(AND($L4490&lt;&gt;"内部转账",$M4490&lt;&gt;""),"△填了对方账户，但类别不是内部转账",IF($H4490&lt;0,"△这一笔之后该账户余额成负数了，核一下",""))))))))))))</f>
        <v/>
      </c>
    </row>
    <row r="4491">
      <c r="A4491" s="17">
        <f>IF($C4491="","",COUNTA($C$5:$C4491))</f>
        <v/>
      </c>
      <c r="B4491" s="20" t="n"/>
      <c r="C4491" s="18" t="n"/>
      <c r="D4491" s="18" t="n"/>
      <c r="E4491" s="26" t="n"/>
      <c r="F4491" s="19" t="n"/>
      <c r="G4491" s="19" t="n"/>
      <c r="H4491" s="27">
        <f>IF($C4491="","",ROUND(SUMIF(账户表,$C4491,账户期初)+SUMIFS($F$5:F4491,$C$5:C4491,$C4491)-SUMIFS($G$5:G4491,$C$5:C4491,$C4491),2))</f>
        <v/>
      </c>
      <c r="I4491" s="18" t="n"/>
      <c r="J4491" s="18" t="n"/>
      <c r="K4491" s="28">
        <f>IF($B4491="","",--TEXT($B4491,"yyyymm"))</f>
        <v/>
      </c>
      <c r="L4491" s="29">
        <f>IF($D4491="","",IFERROR(INDEX(类别属性,MATCH($D4491,类别表,0)),""))</f>
        <v/>
      </c>
      <c r="M4491" s="18" t="n"/>
      <c r="N4491" s="18" t="n"/>
      <c r="O4491" s="26" t="n"/>
      <c r="P4491" s="21">
        <f>IF($C4491="","",IF(ISNA(MATCH($C4491,账户表,0)),"※这个账户不在【基础资料】的账户档案里",IF($B4491="","※没填日期，这一笔不会进任何月份的报表",IF(AND($F4491&lt;&gt;"",$G4491&lt;&gt;""),"※收入和支出不能同时填",IF(AND(N($F4491)=0,N($G4491)=0),"※收入和支出都没填",IF(OR(N($F4491)&lt;0,N($G4491)&lt;0),"※金额不能填负数，方向反了就换一列填",IF($D4491="","※没填收支类别，分类报表会漏掉这一笔",IF(ISNA(MATCH($D4491,类别表,0)),"※收支类别不在【基础资料】的清单里",IF(AND($L4491="内部转账",$M4491=""),"△内部转账要在「对方账户」写上另一头",IF(AND($L4491="内部转账",$M4491=$C4491),"※对方账户跟本账户是同一个",IF(AND($L4491&lt;&gt;"内部转账",$M4491&lt;&gt;""),"△填了对方账户，但类别不是内部转账",IF($H4491&lt;0,"△这一笔之后该账户余额成负数了，核一下",""))))))))))))</f>
        <v/>
      </c>
    </row>
    <row r="4492">
      <c r="A4492" s="17">
        <f>IF($C4492="","",COUNTA($C$5:$C4492))</f>
        <v/>
      </c>
      <c r="B4492" s="20" t="n"/>
      <c r="C4492" s="18" t="n"/>
      <c r="D4492" s="18" t="n"/>
      <c r="E4492" s="26" t="n"/>
      <c r="F4492" s="19" t="n"/>
      <c r="G4492" s="19" t="n"/>
      <c r="H4492" s="27">
        <f>IF($C4492="","",ROUND(SUMIF(账户表,$C4492,账户期初)+SUMIFS($F$5:F4492,$C$5:C4492,$C4492)-SUMIFS($G$5:G4492,$C$5:C4492,$C4492),2))</f>
        <v/>
      </c>
      <c r="I4492" s="18" t="n"/>
      <c r="J4492" s="18" t="n"/>
      <c r="K4492" s="28">
        <f>IF($B4492="","",--TEXT($B4492,"yyyymm"))</f>
        <v/>
      </c>
      <c r="L4492" s="29">
        <f>IF($D4492="","",IFERROR(INDEX(类别属性,MATCH($D4492,类别表,0)),""))</f>
        <v/>
      </c>
      <c r="M4492" s="18" t="n"/>
      <c r="N4492" s="18" t="n"/>
      <c r="O4492" s="26" t="n"/>
      <c r="P4492" s="21">
        <f>IF($C4492="","",IF(ISNA(MATCH($C4492,账户表,0)),"※这个账户不在【基础资料】的账户档案里",IF($B4492="","※没填日期，这一笔不会进任何月份的报表",IF(AND($F4492&lt;&gt;"",$G4492&lt;&gt;""),"※收入和支出不能同时填",IF(AND(N($F4492)=0,N($G4492)=0),"※收入和支出都没填",IF(OR(N($F4492)&lt;0,N($G4492)&lt;0),"※金额不能填负数，方向反了就换一列填",IF($D4492="","※没填收支类别，分类报表会漏掉这一笔",IF(ISNA(MATCH($D4492,类别表,0)),"※收支类别不在【基础资料】的清单里",IF(AND($L4492="内部转账",$M4492=""),"△内部转账要在「对方账户」写上另一头",IF(AND($L4492="内部转账",$M4492=$C4492),"※对方账户跟本账户是同一个",IF(AND($L4492&lt;&gt;"内部转账",$M4492&lt;&gt;""),"△填了对方账户，但类别不是内部转账",IF($H4492&lt;0,"△这一笔之后该账户余额成负数了，核一下",""))))))))))))</f>
        <v/>
      </c>
    </row>
    <row r="4493">
      <c r="A4493" s="17">
        <f>IF($C4493="","",COUNTA($C$5:$C4493))</f>
        <v/>
      </c>
      <c r="B4493" s="20" t="n"/>
      <c r="C4493" s="18" t="n"/>
      <c r="D4493" s="18" t="n"/>
      <c r="E4493" s="26" t="n"/>
      <c r="F4493" s="19" t="n"/>
      <c r="G4493" s="19" t="n"/>
      <c r="H4493" s="27">
        <f>IF($C4493="","",ROUND(SUMIF(账户表,$C4493,账户期初)+SUMIFS($F$5:F4493,$C$5:C4493,$C4493)-SUMIFS($G$5:G4493,$C$5:C4493,$C4493),2))</f>
        <v/>
      </c>
      <c r="I4493" s="18" t="n"/>
      <c r="J4493" s="18" t="n"/>
      <c r="K4493" s="28">
        <f>IF($B4493="","",--TEXT($B4493,"yyyymm"))</f>
        <v/>
      </c>
      <c r="L4493" s="29">
        <f>IF($D4493="","",IFERROR(INDEX(类别属性,MATCH($D4493,类别表,0)),""))</f>
        <v/>
      </c>
      <c r="M4493" s="18" t="n"/>
      <c r="N4493" s="18" t="n"/>
      <c r="O4493" s="26" t="n"/>
      <c r="P4493" s="21">
        <f>IF($C4493="","",IF(ISNA(MATCH($C4493,账户表,0)),"※这个账户不在【基础资料】的账户档案里",IF($B4493="","※没填日期，这一笔不会进任何月份的报表",IF(AND($F4493&lt;&gt;"",$G4493&lt;&gt;""),"※收入和支出不能同时填",IF(AND(N($F4493)=0,N($G4493)=0),"※收入和支出都没填",IF(OR(N($F4493)&lt;0,N($G4493)&lt;0),"※金额不能填负数，方向反了就换一列填",IF($D4493="","※没填收支类别，分类报表会漏掉这一笔",IF(ISNA(MATCH($D4493,类别表,0)),"※收支类别不在【基础资料】的清单里",IF(AND($L4493="内部转账",$M4493=""),"△内部转账要在「对方账户」写上另一头",IF(AND($L4493="内部转账",$M4493=$C4493),"※对方账户跟本账户是同一个",IF(AND($L4493&lt;&gt;"内部转账",$M4493&lt;&gt;""),"△填了对方账户，但类别不是内部转账",IF($H4493&lt;0,"△这一笔之后该账户余额成负数了，核一下",""))))))))))))</f>
        <v/>
      </c>
    </row>
    <row r="4494">
      <c r="A4494" s="17">
        <f>IF($C4494="","",COUNTA($C$5:$C4494))</f>
        <v/>
      </c>
      <c r="B4494" s="20" t="n"/>
      <c r="C4494" s="18" t="n"/>
      <c r="D4494" s="18" t="n"/>
      <c r="E4494" s="26" t="n"/>
      <c r="F4494" s="19" t="n"/>
      <c r="G4494" s="19" t="n"/>
      <c r="H4494" s="27">
        <f>IF($C4494="","",ROUND(SUMIF(账户表,$C4494,账户期初)+SUMIFS($F$5:F4494,$C$5:C4494,$C4494)-SUMIFS($G$5:G4494,$C$5:C4494,$C4494),2))</f>
        <v/>
      </c>
      <c r="I4494" s="18" t="n"/>
      <c r="J4494" s="18" t="n"/>
      <c r="K4494" s="28">
        <f>IF($B4494="","",--TEXT($B4494,"yyyymm"))</f>
        <v/>
      </c>
      <c r="L4494" s="29">
        <f>IF($D4494="","",IFERROR(INDEX(类别属性,MATCH($D4494,类别表,0)),""))</f>
        <v/>
      </c>
      <c r="M4494" s="18" t="n"/>
      <c r="N4494" s="18" t="n"/>
      <c r="O4494" s="26" t="n"/>
      <c r="P4494" s="21">
        <f>IF($C4494="","",IF(ISNA(MATCH($C4494,账户表,0)),"※这个账户不在【基础资料】的账户档案里",IF($B4494="","※没填日期，这一笔不会进任何月份的报表",IF(AND($F4494&lt;&gt;"",$G4494&lt;&gt;""),"※收入和支出不能同时填",IF(AND(N($F4494)=0,N($G4494)=0),"※收入和支出都没填",IF(OR(N($F4494)&lt;0,N($G4494)&lt;0),"※金额不能填负数，方向反了就换一列填",IF($D4494="","※没填收支类别，分类报表会漏掉这一笔",IF(ISNA(MATCH($D4494,类别表,0)),"※收支类别不在【基础资料】的清单里",IF(AND($L4494="内部转账",$M4494=""),"△内部转账要在「对方账户」写上另一头",IF(AND($L4494="内部转账",$M4494=$C4494),"※对方账户跟本账户是同一个",IF(AND($L4494&lt;&gt;"内部转账",$M4494&lt;&gt;""),"△填了对方账户，但类别不是内部转账",IF($H4494&lt;0,"△这一笔之后该账户余额成负数了，核一下",""))))))))))))</f>
        <v/>
      </c>
    </row>
    <row r="4495">
      <c r="A4495" s="17">
        <f>IF($C4495="","",COUNTA($C$5:$C4495))</f>
        <v/>
      </c>
      <c r="B4495" s="20" t="n"/>
      <c r="C4495" s="18" t="n"/>
      <c r="D4495" s="18" t="n"/>
      <c r="E4495" s="26" t="n"/>
      <c r="F4495" s="19" t="n"/>
      <c r="G4495" s="19" t="n"/>
      <c r="H4495" s="27">
        <f>IF($C4495="","",ROUND(SUMIF(账户表,$C4495,账户期初)+SUMIFS($F$5:F4495,$C$5:C4495,$C4495)-SUMIFS($G$5:G4495,$C$5:C4495,$C4495),2))</f>
        <v/>
      </c>
      <c r="I4495" s="18" t="n"/>
      <c r="J4495" s="18" t="n"/>
      <c r="K4495" s="28">
        <f>IF($B4495="","",--TEXT($B4495,"yyyymm"))</f>
        <v/>
      </c>
      <c r="L4495" s="29">
        <f>IF($D4495="","",IFERROR(INDEX(类别属性,MATCH($D4495,类别表,0)),""))</f>
        <v/>
      </c>
      <c r="M4495" s="18" t="n"/>
      <c r="N4495" s="18" t="n"/>
      <c r="O4495" s="26" t="n"/>
      <c r="P4495" s="21">
        <f>IF($C4495="","",IF(ISNA(MATCH($C4495,账户表,0)),"※这个账户不在【基础资料】的账户档案里",IF($B4495="","※没填日期，这一笔不会进任何月份的报表",IF(AND($F4495&lt;&gt;"",$G4495&lt;&gt;""),"※收入和支出不能同时填",IF(AND(N($F4495)=0,N($G4495)=0),"※收入和支出都没填",IF(OR(N($F4495)&lt;0,N($G4495)&lt;0),"※金额不能填负数，方向反了就换一列填",IF($D4495="","※没填收支类别，分类报表会漏掉这一笔",IF(ISNA(MATCH($D4495,类别表,0)),"※收支类别不在【基础资料】的清单里",IF(AND($L4495="内部转账",$M4495=""),"△内部转账要在「对方账户」写上另一头",IF(AND($L4495="内部转账",$M4495=$C4495),"※对方账户跟本账户是同一个",IF(AND($L4495&lt;&gt;"内部转账",$M4495&lt;&gt;""),"△填了对方账户，但类别不是内部转账",IF($H4495&lt;0,"△这一笔之后该账户余额成负数了，核一下",""))))))))))))</f>
        <v/>
      </c>
    </row>
    <row r="4496">
      <c r="A4496" s="17">
        <f>IF($C4496="","",COUNTA($C$5:$C4496))</f>
        <v/>
      </c>
      <c r="B4496" s="20" t="n"/>
      <c r="C4496" s="18" t="n"/>
      <c r="D4496" s="18" t="n"/>
      <c r="E4496" s="26" t="n"/>
      <c r="F4496" s="19" t="n"/>
      <c r="G4496" s="19" t="n"/>
      <c r="H4496" s="27">
        <f>IF($C4496="","",ROUND(SUMIF(账户表,$C4496,账户期初)+SUMIFS($F$5:F4496,$C$5:C4496,$C4496)-SUMIFS($G$5:G4496,$C$5:C4496,$C4496),2))</f>
        <v/>
      </c>
      <c r="I4496" s="18" t="n"/>
      <c r="J4496" s="18" t="n"/>
      <c r="K4496" s="28">
        <f>IF($B4496="","",--TEXT($B4496,"yyyymm"))</f>
        <v/>
      </c>
      <c r="L4496" s="29">
        <f>IF($D4496="","",IFERROR(INDEX(类别属性,MATCH($D4496,类别表,0)),""))</f>
        <v/>
      </c>
      <c r="M4496" s="18" t="n"/>
      <c r="N4496" s="18" t="n"/>
      <c r="O4496" s="26" t="n"/>
      <c r="P4496" s="21">
        <f>IF($C4496="","",IF(ISNA(MATCH($C4496,账户表,0)),"※这个账户不在【基础资料】的账户档案里",IF($B4496="","※没填日期，这一笔不会进任何月份的报表",IF(AND($F4496&lt;&gt;"",$G4496&lt;&gt;""),"※收入和支出不能同时填",IF(AND(N($F4496)=0,N($G4496)=0),"※收入和支出都没填",IF(OR(N($F4496)&lt;0,N($G4496)&lt;0),"※金额不能填负数，方向反了就换一列填",IF($D4496="","※没填收支类别，分类报表会漏掉这一笔",IF(ISNA(MATCH($D4496,类别表,0)),"※收支类别不在【基础资料】的清单里",IF(AND($L4496="内部转账",$M4496=""),"△内部转账要在「对方账户」写上另一头",IF(AND($L4496="内部转账",$M4496=$C4496),"※对方账户跟本账户是同一个",IF(AND($L4496&lt;&gt;"内部转账",$M4496&lt;&gt;""),"△填了对方账户，但类别不是内部转账",IF($H4496&lt;0,"△这一笔之后该账户余额成负数了，核一下",""))))))))))))</f>
        <v/>
      </c>
    </row>
    <row r="4497">
      <c r="A4497" s="17">
        <f>IF($C4497="","",COUNTA($C$5:$C4497))</f>
        <v/>
      </c>
      <c r="B4497" s="20" t="n"/>
      <c r="C4497" s="18" t="n"/>
      <c r="D4497" s="18" t="n"/>
      <c r="E4497" s="26" t="n"/>
      <c r="F4497" s="19" t="n"/>
      <c r="G4497" s="19" t="n"/>
      <c r="H4497" s="27">
        <f>IF($C4497="","",ROUND(SUMIF(账户表,$C4497,账户期初)+SUMIFS($F$5:F4497,$C$5:C4497,$C4497)-SUMIFS($G$5:G4497,$C$5:C4497,$C4497),2))</f>
        <v/>
      </c>
      <c r="I4497" s="18" t="n"/>
      <c r="J4497" s="18" t="n"/>
      <c r="K4497" s="28">
        <f>IF($B4497="","",--TEXT($B4497,"yyyymm"))</f>
        <v/>
      </c>
      <c r="L4497" s="29">
        <f>IF($D4497="","",IFERROR(INDEX(类别属性,MATCH($D4497,类别表,0)),""))</f>
        <v/>
      </c>
      <c r="M4497" s="18" t="n"/>
      <c r="N4497" s="18" t="n"/>
      <c r="O4497" s="26" t="n"/>
      <c r="P4497" s="21">
        <f>IF($C4497="","",IF(ISNA(MATCH($C4497,账户表,0)),"※这个账户不在【基础资料】的账户档案里",IF($B4497="","※没填日期，这一笔不会进任何月份的报表",IF(AND($F4497&lt;&gt;"",$G4497&lt;&gt;""),"※收入和支出不能同时填",IF(AND(N($F4497)=0,N($G4497)=0),"※收入和支出都没填",IF(OR(N($F4497)&lt;0,N($G4497)&lt;0),"※金额不能填负数，方向反了就换一列填",IF($D4497="","※没填收支类别，分类报表会漏掉这一笔",IF(ISNA(MATCH($D4497,类别表,0)),"※收支类别不在【基础资料】的清单里",IF(AND($L4497="内部转账",$M4497=""),"△内部转账要在「对方账户」写上另一头",IF(AND($L4497="内部转账",$M4497=$C4497),"※对方账户跟本账户是同一个",IF(AND($L4497&lt;&gt;"内部转账",$M4497&lt;&gt;""),"△填了对方账户，但类别不是内部转账",IF($H4497&lt;0,"△这一笔之后该账户余额成负数了，核一下",""))))))))))))</f>
        <v/>
      </c>
    </row>
    <row r="4498">
      <c r="A4498" s="17">
        <f>IF($C4498="","",COUNTA($C$5:$C4498))</f>
        <v/>
      </c>
      <c r="B4498" s="20" t="n"/>
      <c r="C4498" s="18" t="n"/>
      <c r="D4498" s="18" t="n"/>
      <c r="E4498" s="26" t="n"/>
      <c r="F4498" s="19" t="n"/>
      <c r="G4498" s="19" t="n"/>
      <c r="H4498" s="27">
        <f>IF($C4498="","",ROUND(SUMIF(账户表,$C4498,账户期初)+SUMIFS($F$5:F4498,$C$5:C4498,$C4498)-SUMIFS($G$5:G4498,$C$5:C4498,$C4498),2))</f>
        <v/>
      </c>
      <c r="I4498" s="18" t="n"/>
      <c r="J4498" s="18" t="n"/>
      <c r="K4498" s="28">
        <f>IF($B4498="","",--TEXT($B4498,"yyyymm"))</f>
        <v/>
      </c>
      <c r="L4498" s="29">
        <f>IF($D4498="","",IFERROR(INDEX(类别属性,MATCH($D4498,类别表,0)),""))</f>
        <v/>
      </c>
      <c r="M4498" s="18" t="n"/>
      <c r="N4498" s="18" t="n"/>
      <c r="O4498" s="26" t="n"/>
      <c r="P4498" s="21">
        <f>IF($C4498="","",IF(ISNA(MATCH($C4498,账户表,0)),"※这个账户不在【基础资料】的账户档案里",IF($B4498="","※没填日期，这一笔不会进任何月份的报表",IF(AND($F4498&lt;&gt;"",$G4498&lt;&gt;""),"※收入和支出不能同时填",IF(AND(N($F4498)=0,N($G4498)=0),"※收入和支出都没填",IF(OR(N($F4498)&lt;0,N($G4498)&lt;0),"※金额不能填负数，方向反了就换一列填",IF($D4498="","※没填收支类别，分类报表会漏掉这一笔",IF(ISNA(MATCH($D4498,类别表,0)),"※收支类别不在【基础资料】的清单里",IF(AND($L4498="内部转账",$M4498=""),"△内部转账要在「对方账户」写上另一头",IF(AND($L4498="内部转账",$M4498=$C4498),"※对方账户跟本账户是同一个",IF(AND($L4498&lt;&gt;"内部转账",$M4498&lt;&gt;""),"△填了对方账户，但类别不是内部转账",IF($H4498&lt;0,"△这一笔之后该账户余额成负数了，核一下",""))))))))))))</f>
        <v/>
      </c>
    </row>
    <row r="4499">
      <c r="A4499" s="17">
        <f>IF($C4499="","",COUNTA($C$5:$C4499))</f>
        <v/>
      </c>
      <c r="B4499" s="20" t="n"/>
      <c r="C4499" s="18" t="n"/>
      <c r="D4499" s="18" t="n"/>
      <c r="E4499" s="26" t="n"/>
      <c r="F4499" s="19" t="n"/>
      <c r="G4499" s="19" t="n"/>
      <c r="H4499" s="27">
        <f>IF($C4499="","",ROUND(SUMIF(账户表,$C4499,账户期初)+SUMIFS($F$5:F4499,$C$5:C4499,$C4499)-SUMIFS($G$5:G4499,$C$5:C4499,$C4499),2))</f>
        <v/>
      </c>
      <c r="I4499" s="18" t="n"/>
      <c r="J4499" s="18" t="n"/>
      <c r="K4499" s="28">
        <f>IF($B4499="","",--TEXT($B4499,"yyyymm"))</f>
        <v/>
      </c>
      <c r="L4499" s="29">
        <f>IF($D4499="","",IFERROR(INDEX(类别属性,MATCH($D4499,类别表,0)),""))</f>
        <v/>
      </c>
      <c r="M4499" s="18" t="n"/>
      <c r="N4499" s="18" t="n"/>
      <c r="O4499" s="26" t="n"/>
      <c r="P4499" s="21">
        <f>IF($C4499="","",IF(ISNA(MATCH($C4499,账户表,0)),"※这个账户不在【基础资料】的账户档案里",IF($B4499="","※没填日期，这一笔不会进任何月份的报表",IF(AND($F4499&lt;&gt;"",$G4499&lt;&gt;""),"※收入和支出不能同时填",IF(AND(N($F4499)=0,N($G4499)=0),"※收入和支出都没填",IF(OR(N($F4499)&lt;0,N($G4499)&lt;0),"※金额不能填负数，方向反了就换一列填",IF($D4499="","※没填收支类别，分类报表会漏掉这一笔",IF(ISNA(MATCH($D4499,类别表,0)),"※收支类别不在【基础资料】的清单里",IF(AND($L4499="内部转账",$M4499=""),"△内部转账要在「对方账户」写上另一头",IF(AND($L4499="内部转账",$M4499=$C4499),"※对方账户跟本账户是同一个",IF(AND($L4499&lt;&gt;"内部转账",$M4499&lt;&gt;""),"△填了对方账户，但类别不是内部转账",IF($H4499&lt;0,"△这一笔之后该账户余额成负数了，核一下",""))))))))))))</f>
        <v/>
      </c>
    </row>
    <row r="4500">
      <c r="A4500" s="17">
        <f>IF($C4500="","",COUNTA($C$5:$C4500))</f>
        <v/>
      </c>
      <c r="B4500" s="20" t="n"/>
      <c r="C4500" s="18" t="n"/>
      <c r="D4500" s="18" t="n"/>
      <c r="E4500" s="26" t="n"/>
      <c r="F4500" s="19" t="n"/>
      <c r="G4500" s="19" t="n"/>
      <c r="H4500" s="27">
        <f>IF($C4500="","",ROUND(SUMIF(账户表,$C4500,账户期初)+SUMIFS($F$5:F4500,$C$5:C4500,$C4500)-SUMIFS($G$5:G4500,$C$5:C4500,$C4500),2))</f>
        <v/>
      </c>
      <c r="I4500" s="18" t="n"/>
      <c r="J4500" s="18" t="n"/>
      <c r="K4500" s="28">
        <f>IF($B4500="","",--TEXT($B4500,"yyyymm"))</f>
        <v/>
      </c>
      <c r="L4500" s="29">
        <f>IF($D4500="","",IFERROR(INDEX(类别属性,MATCH($D4500,类别表,0)),""))</f>
        <v/>
      </c>
      <c r="M4500" s="18" t="n"/>
      <c r="N4500" s="18" t="n"/>
      <c r="O4500" s="26" t="n"/>
      <c r="P4500" s="21">
        <f>IF($C4500="","",IF(ISNA(MATCH($C4500,账户表,0)),"※这个账户不在【基础资料】的账户档案里",IF($B4500="","※没填日期，这一笔不会进任何月份的报表",IF(AND($F4500&lt;&gt;"",$G4500&lt;&gt;""),"※收入和支出不能同时填",IF(AND(N($F4500)=0,N($G4500)=0),"※收入和支出都没填",IF(OR(N($F4500)&lt;0,N($G4500)&lt;0),"※金额不能填负数，方向反了就换一列填",IF($D4500="","※没填收支类别，分类报表会漏掉这一笔",IF(ISNA(MATCH($D4500,类别表,0)),"※收支类别不在【基础资料】的清单里",IF(AND($L4500="内部转账",$M4500=""),"△内部转账要在「对方账户」写上另一头",IF(AND($L4500="内部转账",$M4500=$C4500),"※对方账户跟本账户是同一个",IF(AND($L4500&lt;&gt;"内部转账",$M4500&lt;&gt;""),"△填了对方账户，但类别不是内部转账",IF($H4500&lt;0,"△这一笔之后该账户余额成负数了，核一下",""))))))))))))</f>
        <v/>
      </c>
    </row>
    <row r="4501">
      <c r="A4501" s="17">
        <f>IF($C4501="","",COUNTA($C$5:$C4501))</f>
        <v/>
      </c>
      <c r="B4501" s="20" t="n"/>
      <c r="C4501" s="18" t="n"/>
      <c r="D4501" s="18" t="n"/>
      <c r="E4501" s="26" t="n"/>
      <c r="F4501" s="19" t="n"/>
      <c r="G4501" s="19" t="n"/>
      <c r="H4501" s="27">
        <f>IF($C4501="","",ROUND(SUMIF(账户表,$C4501,账户期初)+SUMIFS($F$5:F4501,$C$5:C4501,$C4501)-SUMIFS($G$5:G4501,$C$5:C4501,$C4501),2))</f>
        <v/>
      </c>
      <c r="I4501" s="18" t="n"/>
      <c r="J4501" s="18" t="n"/>
      <c r="K4501" s="28">
        <f>IF($B4501="","",--TEXT($B4501,"yyyymm"))</f>
        <v/>
      </c>
      <c r="L4501" s="29">
        <f>IF($D4501="","",IFERROR(INDEX(类别属性,MATCH($D4501,类别表,0)),""))</f>
        <v/>
      </c>
      <c r="M4501" s="18" t="n"/>
      <c r="N4501" s="18" t="n"/>
      <c r="O4501" s="26" t="n"/>
      <c r="P4501" s="21">
        <f>IF($C4501="","",IF(ISNA(MATCH($C4501,账户表,0)),"※这个账户不在【基础资料】的账户档案里",IF($B4501="","※没填日期，这一笔不会进任何月份的报表",IF(AND($F4501&lt;&gt;"",$G4501&lt;&gt;""),"※收入和支出不能同时填",IF(AND(N($F4501)=0,N($G4501)=0),"※收入和支出都没填",IF(OR(N($F4501)&lt;0,N($G4501)&lt;0),"※金额不能填负数，方向反了就换一列填",IF($D4501="","※没填收支类别，分类报表会漏掉这一笔",IF(ISNA(MATCH($D4501,类别表,0)),"※收支类别不在【基础资料】的清单里",IF(AND($L4501="内部转账",$M4501=""),"△内部转账要在「对方账户」写上另一头",IF(AND($L4501="内部转账",$M4501=$C4501),"※对方账户跟本账户是同一个",IF(AND($L4501&lt;&gt;"内部转账",$M4501&lt;&gt;""),"△填了对方账户，但类别不是内部转账",IF($H4501&lt;0,"△这一笔之后该账户余额成负数了，核一下",""))))))))))))</f>
        <v/>
      </c>
    </row>
    <row r="4502">
      <c r="A4502" s="17">
        <f>IF($C4502="","",COUNTA($C$5:$C4502))</f>
        <v/>
      </c>
      <c r="B4502" s="20" t="n"/>
      <c r="C4502" s="18" t="n"/>
      <c r="D4502" s="18" t="n"/>
      <c r="E4502" s="26" t="n"/>
      <c r="F4502" s="19" t="n"/>
      <c r="G4502" s="19" t="n"/>
      <c r="H4502" s="27">
        <f>IF($C4502="","",ROUND(SUMIF(账户表,$C4502,账户期初)+SUMIFS($F$5:F4502,$C$5:C4502,$C4502)-SUMIFS($G$5:G4502,$C$5:C4502,$C4502),2))</f>
        <v/>
      </c>
      <c r="I4502" s="18" t="n"/>
      <c r="J4502" s="18" t="n"/>
      <c r="K4502" s="28">
        <f>IF($B4502="","",--TEXT($B4502,"yyyymm"))</f>
        <v/>
      </c>
      <c r="L4502" s="29">
        <f>IF($D4502="","",IFERROR(INDEX(类别属性,MATCH($D4502,类别表,0)),""))</f>
        <v/>
      </c>
      <c r="M4502" s="18" t="n"/>
      <c r="N4502" s="18" t="n"/>
      <c r="O4502" s="26" t="n"/>
      <c r="P4502" s="21">
        <f>IF($C4502="","",IF(ISNA(MATCH($C4502,账户表,0)),"※这个账户不在【基础资料】的账户档案里",IF($B4502="","※没填日期，这一笔不会进任何月份的报表",IF(AND($F4502&lt;&gt;"",$G4502&lt;&gt;""),"※收入和支出不能同时填",IF(AND(N($F4502)=0,N($G4502)=0),"※收入和支出都没填",IF(OR(N($F4502)&lt;0,N($G4502)&lt;0),"※金额不能填负数，方向反了就换一列填",IF($D4502="","※没填收支类别，分类报表会漏掉这一笔",IF(ISNA(MATCH($D4502,类别表,0)),"※收支类别不在【基础资料】的清单里",IF(AND($L4502="内部转账",$M4502=""),"△内部转账要在「对方账户」写上另一头",IF(AND($L4502="内部转账",$M4502=$C4502),"※对方账户跟本账户是同一个",IF(AND($L4502&lt;&gt;"内部转账",$M4502&lt;&gt;""),"△填了对方账户，但类别不是内部转账",IF($H4502&lt;0,"△这一笔之后该账户余额成负数了，核一下",""))))))))))))</f>
        <v/>
      </c>
    </row>
    <row r="4503">
      <c r="A4503" s="17">
        <f>IF($C4503="","",COUNTA($C$5:$C4503))</f>
        <v/>
      </c>
      <c r="B4503" s="20" t="n"/>
      <c r="C4503" s="18" t="n"/>
      <c r="D4503" s="18" t="n"/>
      <c r="E4503" s="26" t="n"/>
      <c r="F4503" s="19" t="n"/>
      <c r="G4503" s="19" t="n"/>
      <c r="H4503" s="27">
        <f>IF($C4503="","",ROUND(SUMIF(账户表,$C4503,账户期初)+SUMIFS($F$5:F4503,$C$5:C4503,$C4503)-SUMIFS($G$5:G4503,$C$5:C4503,$C4503),2))</f>
        <v/>
      </c>
      <c r="I4503" s="18" t="n"/>
      <c r="J4503" s="18" t="n"/>
      <c r="K4503" s="28">
        <f>IF($B4503="","",--TEXT($B4503,"yyyymm"))</f>
        <v/>
      </c>
      <c r="L4503" s="29">
        <f>IF($D4503="","",IFERROR(INDEX(类别属性,MATCH($D4503,类别表,0)),""))</f>
        <v/>
      </c>
      <c r="M4503" s="18" t="n"/>
      <c r="N4503" s="18" t="n"/>
      <c r="O4503" s="26" t="n"/>
      <c r="P4503" s="21">
        <f>IF($C4503="","",IF(ISNA(MATCH($C4503,账户表,0)),"※这个账户不在【基础资料】的账户档案里",IF($B4503="","※没填日期，这一笔不会进任何月份的报表",IF(AND($F4503&lt;&gt;"",$G4503&lt;&gt;""),"※收入和支出不能同时填",IF(AND(N($F4503)=0,N($G4503)=0),"※收入和支出都没填",IF(OR(N($F4503)&lt;0,N($G4503)&lt;0),"※金额不能填负数，方向反了就换一列填",IF($D4503="","※没填收支类别，分类报表会漏掉这一笔",IF(ISNA(MATCH($D4503,类别表,0)),"※收支类别不在【基础资料】的清单里",IF(AND($L4503="内部转账",$M4503=""),"△内部转账要在「对方账户」写上另一头",IF(AND($L4503="内部转账",$M4503=$C4503),"※对方账户跟本账户是同一个",IF(AND($L4503&lt;&gt;"内部转账",$M4503&lt;&gt;""),"△填了对方账户，但类别不是内部转账",IF($H4503&lt;0,"△这一笔之后该账户余额成负数了，核一下",""))))))))))))</f>
        <v/>
      </c>
    </row>
    <row r="4504">
      <c r="A4504" s="17">
        <f>IF($C4504="","",COUNTA($C$5:$C4504))</f>
        <v/>
      </c>
      <c r="B4504" s="20" t="n"/>
      <c r="C4504" s="18" t="n"/>
      <c r="D4504" s="18" t="n"/>
      <c r="E4504" s="26" t="n"/>
      <c r="F4504" s="19" t="n"/>
      <c r="G4504" s="19" t="n"/>
      <c r="H4504" s="27">
        <f>IF($C4504="","",ROUND(SUMIF(账户表,$C4504,账户期初)+SUMIFS($F$5:F4504,$C$5:C4504,$C4504)-SUMIFS($G$5:G4504,$C$5:C4504,$C4504),2))</f>
        <v/>
      </c>
      <c r="I4504" s="18" t="n"/>
      <c r="J4504" s="18" t="n"/>
      <c r="K4504" s="28">
        <f>IF($B4504="","",--TEXT($B4504,"yyyymm"))</f>
        <v/>
      </c>
      <c r="L4504" s="29">
        <f>IF($D4504="","",IFERROR(INDEX(类别属性,MATCH($D4504,类别表,0)),""))</f>
        <v/>
      </c>
      <c r="M4504" s="18" t="n"/>
      <c r="N4504" s="18" t="n"/>
      <c r="O4504" s="26" t="n"/>
      <c r="P4504" s="21">
        <f>IF($C4504="","",IF(ISNA(MATCH($C4504,账户表,0)),"※这个账户不在【基础资料】的账户档案里",IF($B4504="","※没填日期，这一笔不会进任何月份的报表",IF(AND($F4504&lt;&gt;"",$G4504&lt;&gt;""),"※收入和支出不能同时填",IF(AND(N($F4504)=0,N($G4504)=0),"※收入和支出都没填",IF(OR(N($F4504)&lt;0,N($G4504)&lt;0),"※金额不能填负数，方向反了就换一列填",IF($D4504="","※没填收支类别，分类报表会漏掉这一笔",IF(ISNA(MATCH($D4504,类别表,0)),"※收支类别不在【基础资料】的清单里",IF(AND($L4504="内部转账",$M4504=""),"△内部转账要在「对方账户」写上另一头",IF(AND($L4504="内部转账",$M4504=$C4504),"※对方账户跟本账户是同一个",IF(AND($L4504&lt;&gt;"内部转账",$M4504&lt;&gt;""),"△填了对方账户，但类别不是内部转账",IF($H4504&lt;0,"△这一笔之后该账户余额成负数了，核一下",""))))))))))))</f>
        <v/>
      </c>
    </row>
    <row r="4505">
      <c r="A4505" s="17">
        <f>IF($C4505="","",COUNTA($C$5:$C4505))</f>
        <v/>
      </c>
      <c r="B4505" s="20" t="n"/>
      <c r="C4505" s="18" t="n"/>
      <c r="D4505" s="18" t="n"/>
      <c r="E4505" s="26" t="n"/>
      <c r="F4505" s="19" t="n"/>
      <c r="G4505" s="19" t="n"/>
      <c r="H4505" s="27">
        <f>IF($C4505="","",ROUND(SUMIF(账户表,$C4505,账户期初)+SUMIFS($F$5:F4505,$C$5:C4505,$C4505)-SUMIFS($G$5:G4505,$C$5:C4505,$C4505),2))</f>
        <v/>
      </c>
      <c r="I4505" s="18" t="n"/>
      <c r="J4505" s="18" t="n"/>
      <c r="K4505" s="28">
        <f>IF($B4505="","",--TEXT($B4505,"yyyymm"))</f>
        <v/>
      </c>
      <c r="L4505" s="29">
        <f>IF($D4505="","",IFERROR(INDEX(类别属性,MATCH($D4505,类别表,0)),""))</f>
        <v/>
      </c>
      <c r="M4505" s="18" t="n"/>
      <c r="N4505" s="18" t="n"/>
      <c r="O4505" s="26" t="n"/>
      <c r="P4505" s="21">
        <f>IF($C4505="","",IF(ISNA(MATCH($C4505,账户表,0)),"※这个账户不在【基础资料】的账户档案里",IF($B4505="","※没填日期，这一笔不会进任何月份的报表",IF(AND($F4505&lt;&gt;"",$G4505&lt;&gt;""),"※收入和支出不能同时填",IF(AND(N($F4505)=0,N($G4505)=0),"※收入和支出都没填",IF(OR(N($F4505)&lt;0,N($G4505)&lt;0),"※金额不能填负数，方向反了就换一列填",IF($D4505="","※没填收支类别，分类报表会漏掉这一笔",IF(ISNA(MATCH($D4505,类别表,0)),"※收支类别不在【基础资料】的清单里",IF(AND($L4505="内部转账",$M4505=""),"△内部转账要在「对方账户」写上另一头",IF(AND($L4505="内部转账",$M4505=$C4505),"※对方账户跟本账户是同一个",IF(AND($L4505&lt;&gt;"内部转账",$M4505&lt;&gt;""),"△填了对方账户，但类别不是内部转账",IF($H4505&lt;0,"△这一笔之后该账户余额成负数了，核一下",""))))))))))))</f>
        <v/>
      </c>
    </row>
    <row r="4506">
      <c r="A4506" s="17">
        <f>IF($C4506="","",COUNTA($C$5:$C4506))</f>
        <v/>
      </c>
      <c r="B4506" s="20" t="n"/>
      <c r="C4506" s="18" t="n"/>
      <c r="D4506" s="18" t="n"/>
      <c r="E4506" s="26" t="n"/>
      <c r="F4506" s="19" t="n"/>
      <c r="G4506" s="19" t="n"/>
      <c r="H4506" s="27">
        <f>IF($C4506="","",ROUND(SUMIF(账户表,$C4506,账户期初)+SUMIFS($F$5:F4506,$C$5:C4506,$C4506)-SUMIFS($G$5:G4506,$C$5:C4506,$C4506),2))</f>
        <v/>
      </c>
      <c r="I4506" s="18" t="n"/>
      <c r="J4506" s="18" t="n"/>
      <c r="K4506" s="28">
        <f>IF($B4506="","",--TEXT($B4506,"yyyymm"))</f>
        <v/>
      </c>
      <c r="L4506" s="29">
        <f>IF($D4506="","",IFERROR(INDEX(类别属性,MATCH($D4506,类别表,0)),""))</f>
        <v/>
      </c>
      <c r="M4506" s="18" t="n"/>
      <c r="N4506" s="18" t="n"/>
      <c r="O4506" s="26" t="n"/>
      <c r="P4506" s="21">
        <f>IF($C4506="","",IF(ISNA(MATCH($C4506,账户表,0)),"※这个账户不在【基础资料】的账户档案里",IF($B4506="","※没填日期，这一笔不会进任何月份的报表",IF(AND($F4506&lt;&gt;"",$G4506&lt;&gt;""),"※收入和支出不能同时填",IF(AND(N($F4506)=0,N($G4506)=0),"※收入和支出都没填",IF(OR(N($F4506)&lt;0,N($G4506)&lt;0),"※金额不能填负数，方向反了就换一列填",IF($D4506="","※没填收支类别，分类报表会漏掉这一笔",IF(ISNA(MATCH($D4506,类别表,0)),"※收支类别不在【基础资料】的清单里",IF(AND($L4506="内部转账",$M4506=""),"△内部转账要在「对方账户」写上另一头",IF(AND($L4506="内部转账",$M4506=$C4506),"※对方账户跟本账户是同一个",IF(AND($L4506&lt;&gt;"内部转账",$M4506&lt;&gt;""),"△填了对方账户，但类别不是内部转账",IF($H4506&lt;0,"△这一笔之后该账户余额成负数了，核一下",""))))))))))))</f>
        <v/>
      </c>
    </row>
    <row r="4507">
      <c r="A4507" s="17">
        <f>IF($C4507="","",COUNTA($C$5:$C4507))</f>
        <v/>
      </c>
      <c r="B4507" s="20" t="n"/>
      <c r="C4507" s="18" t="n"/>
      <c r="D4507" s="18" t="n"/>
      <c r="E4507" s="26" t="n"/>
      <c r="F4507" s="19" t="n"/>
      <c r="G4507" s="19" t="n"/>
      <c r="H4507" s="27">
        <f>IF($C4507="","",ROUND(SUMIF(账户表,$C4507,账户期初)+SUMIFS($F$5:F4507,$C$5:C4507,$C4507)-SUMIFS($G$5:G4507,$C$5:C4507,$C4507),2))</f>
        <v/>
      </c>
      <c r="I4507" s="18" t="n"/>
      <c r="J4507" s="18" t="n"/>
      <c r="K4507" s="28">
        <f>IF($B4507="","",--TEXT($B4507,"yyyymm"))</f>
        <v/>
      </c>
      <c r="L4507" s="29">
        <f>IF($D4507="","",IFERROR(INDEX(类别属性,MATCH($D4507,类别表,0)),""))</f>
        <v/>
      </c>
      <c r="M4507" s="18" t="n"/>
      <c r="N4507" s="18" t="n"/>
      <c r="O4507" s="26" t="n"/>
      <c r="P4507" s="21">
        <f>IF($C4507="","",IF(ISNA(MATCH($C4507,账户表,0)),"※这个账户不在【基础资料】的账户档案里",IF($B4507="","※没填日期，这一笔不会进任何月份的报表",IF(AND($F4507&lt;&gt;"",$G4507&lt;&gt;""),"※收入和支出不能同时填",IF(AND(N($F4507)=0,N($G4507)=0),"※收入和支出都没填",IF(OR(N($F4507)&lt;0,N($G4507)&lt;0),"※金额不能填负数，方向反了就换一列填",IF($D4507="","※没填收支类别，分类报表会漏掉这一笔",IF(ISNA(MATCH($D4507,类别表,0)),"※收支类别不在【基础资料】的清单里",IF(AND($L4507="内部转账",$M4507=""),"△内部转账要在「对方账户」写上另一头",IF(AND($L4507="内部转账",$M4507=$C4507),"※对方账户跟本账户是同一个",IF(AND($L4507&lt;&gt;"内部转账",$M4507&lt;&gt;""),"△填了对方账户，但类别不是内部转账",IF($H4507&lt;0,"△这一笔之后该账户余额成负数了，核一下",""))))))))))))</f>
        <v/>
      </c>
    </row>
    <row r="4508">
      <c r="A4508" s="17">
        <f>IF($C4508="","",COUNTA($C$5:$C4508))</f>
        <v/>
      </c>
      <c r="B4508" s="20" t="n"/>
      <c r="C4508" s="18" t="n"/>
      <c r="D4508" s="18" t="n"/>
      <c r="E4508" s="26" t="n"/>
      <c r="F4508" s="19" t="n"/>
      <c r="G4508" s="19" t="n"/>
      <c r="H4508" s="27">
        <f>IF($C4508="","",ROUND(SUMIF(账户表,$C4508,账户期初)+SUMIFS($F$5:F4508,$C$5:C4508,$C4508)-SUMIFS($G$5:G4508,$C$5:C4508,$C4508),2))</f>
        <v/>
      </c>
      <c r="I4508" s="18" t="n"/>
      <c r="J4508" s="18" t="n"/>
      <c r="K4508" s="28">
        <f>IF($B4508="","",--TEXT($B4508,"yyyymm"))</f>
        <v/>
      </c>
      <c r="L4508" s="29">
        <f>IF($D4508="","",IFERROR(INDEX(类别属性,MATCH($D4508,类别表,0)),""))</f>
        <v/>
      </c>
      <c r="M4508" s="18" t="n"/>
      <c r="N4508" s="18" t="n"/>
      <c r="O4508" s="26" t="n"/>
      <c r="P4508" s="21">
        <f>IF($C4508="","",IF(ISNA(MATCH($C4508,账户表,0)),"※这个账户不在【基础资料】的账户档案里",IF($B4508="","※没填日期，这一笔不会进任何月份的报表",IF(AND($F4508&lt;&gt;"",$G4508&lt;&gt;""),"※收入和支出不能同时填",IF(AND(N($F4508)=0,N($G4508)=0),"※收入和支出都没填",IF(OR(N($F4508)&lt;0,N($G4508)&lt;0),"※金额不能填负数，方向反了就换一列填",IF($D4508="","※没填收支类别，分类报表会漏掉这一笔",IF(ISNA(MATCH($D4508,类别表,0)),"※收支类别不在【基础资料】的清单里",IF(AND($L4508="内部转账",$M4508=""),"△内部转账要在「对方账户」写上另一头",IF(AND($L4508="内部转账",$M4508=$C4508),"※对方账户跟本账户是同一个",IF(AND($L4508&lt;&gt;"内部转账",$M4508&lt;&gt;""),"△填了对方账户，但类别不是内部转账",IF($H4508&lt;0,"△这一笔之后该账户余额成负数了，核一下",""))))))))))))</f>
        <v/>
      </c>
    </row>
    <row r="4509">
      <c r="A4509" s="17">
        <f>IF($C4509="","",COUNTA($C$5:$C4509))</f>
        <v/>
      </c>
      <c r="B4509" s="20" t="n"/>
      <c r="C4509" s="18" t="n"/>
      <c r="D4509" s="18" t="n"/>
      <c r="E4509" s="26" t="n"/>
      <c r="F4509" s="19" t="n"/>
      <c r="G4509" s="19" t="n"/>
      <c r="H4509" s="27">
        <f>IF($C4509="","",ROUND(SUMIF(账户表,$C4509,账户期初)+SUMIFS($F$5:F4509,$C$5:C4509,$C4509)-SUMIFS($G$5:G4509,$C$5:C4509,$C4509),2))</f>
        <v/>
      </c>
      <c r="I4509" s="18" t="n"/>
      <c r="J4509" s="18" t="n"/>
      <c r="K4509" s="28">
        <f>IF($B4509="","",--TEXT($B4509,"yyyymm"))</f>
        <v/>
      </c>
      <c r="L4509" s="29">
        <f>IF($D4509="","",IFERROR(INDEX(类别属性,MATCH($D4509,类别表,0)),""))</f>
        <v/>
      </c>
      <c r="M4509" s="18" t="n"/>
      <c r="N4509" s="18" t="n"/>
      <c r="O4509" s="26" t="n"/>
      <c r="P4509" s="21">
        <f>IF($C4509="","",IF(ISNA(MATCH($C4509,账户表,0)),"※这个账户不在【基础资料】的账户档案里",IF($B4509="","※没填日期，这一笔不会进任何月份的报表",IF(AND($F4509&lt;&gt;"",$G4509&lt;&gt;""),"※收入和支出不能同时填",IF(AND(N($F4509)=0,N($G4509)=0),"※收入和支出都没填",IF(OR(N($F4509)&lt;0,N($G4509)&lt;0),"※金额不能填负数，方向反了就换一列填",IF($D4509="","※没填收支类别，分类报表会漏掉这一笔",IF(ISNA(MATCH($D4509,类别表,0)),"※收支类别不在【基础资料】的清单里",IF(AND($L4509="内部转账",$M4509=""),"△内部转账要在「对方账户」写上另一头",IF(AND($L4509="内部转账",$M4509=$C4509),"※对方账户跟本账户是同一个",IF(AND($L4509&lt;&gt;"内部转账",$M4509&lt;&gt;""),"△填了对方账户，但类别不是内部转账",IF($H4509&lt;0,"△这一笔之后该账户余额成负数了，核一下",""))))))))))))</f>
        <v/>
      </c>
    </row>
    <row r="4510">
      <c r="A4510" s="17">
        <f>IF($C4510="","",COUNTA($C$5:$C4510))</f>
        <v/>
      </c>
      <c r="B4510" s="20" t="n"/>
      <c r="C4510" s="18" t="n"/>
      <c r="D4510" s="18" t="n"/>
      <c r="E4510" s="26" t="n"/>
      <c r="F4510" s="19" t="n"/>
      <c r="G4510" s="19" t="n"/>
      <c r="H4510" s="27">
        <f>IF($C4510="","",ROUND(SUMIF(账户表,$C4510,账户期初)+SUMIFS($F$5:F4510,$C$5:C4510,$C4510)-SUMIFS($G$5:G4510,$C$5:C4510,$C4510),2))</f>
        <v/>
      </c>
      <c r="I4510" s="18" t="n"/>
      <c r="J4510" s="18" t="n"/>
      <c r="K4510" s="28">
        <f>IF($B4510="","",--TEXT($B4510,"yyyymm"))</f>
        <v/>
      </c>
      <c r="L4510" s="29">
        <f>IF($D4510="","",IFERROR(INDEX(类别属性,MATCH($D4510,类别表,0)),""))</f>
        <v/>
      </c>
      <c r="M4510" s="18" t="n"/>
      <c r="N4510" s="18" t="n"/>
      <c r="O4510" s="26" t="n"/>
      <c r="P4510" s="21">
        <f>IF($C4510="","",IF(ISNA(MATCH($C4510,账户表,0)),"※这个账户不在【基础资料】的账户档案里",IF($B4510="","※没填日期，这一笔不会进任何月份的报表",IF(AND($F4510&lt;&gt;"",$G4510&lt;&gt;""),"※收入和支出不能同时填",IF(AND(N($F4510)=0,N($G4510)=0),"※收入和支出都没填",IF(OR(N($F4510)&lt;0,N($G4510)&lt;0),"※金额不能填负数，方向反了就换一列填",IF($D4510="","※没填收支类别，分类报表会漏掉这一笔",IF(ISNA(MATCH($D4510,类别表,0)),"※收支类别不在【基础资料】的清单里",IF(AND($L4510="内部转账",$M4510=""),"△内部转账要在「对方账户」写上另一头",IF(AND($L4510="内部转账",$M4510=$C4510),"※对方账户跟本账户是同一个",IF(AND($L4510&lt;&gt;"内部转账",$M4510&lt;&gt;""),"△填了对方账户，但类别不是内部转账",IF($H4510&lt;0,"△这一笔之后该账户余额成负数了，核一下",""))))))))))))</f>
        <v/>
      </c>
    </row>
    <row r="4511">
      <c r="A4511" s="17">
        <f>IF($C4511="","",COUNTA($C$5:$C4511))</f>
        <v/>
      </c>
      <c r="B4511" s="20" t="n"/>
      <c r="C4511" s="18" t="n"/>
      <c r="D4511" s="18" t="n"/>
      <c r="E4511" s="26" t="n"/>
      <c r="F4511" s="19" t="n"/>
      <c r="G4511" s="19" t="n"/>
      <c r="H4511" s="27">
        <f>IF($C4511="","",ROUND(SUMIF(账户表,$C4511,账户期初)+SUMIFS($F$5:F4511,$C$5:C4511,$C4511)-SUMIFS($G$5:G4511,$C$5:C4511,$C4511),2))</f>
        <v/>
      </c>
      <c r="I4511" s="18" t="n"/>
      <c r="J4511" s="18" t="n"/>
      <c r="K4511" s="28">
        <f>IF($B4511="","",--TEXT($B4511,"yyyymm"))</f>
        <v/>
      </c>
      <c r="L4511" s="29">
        <f>IF($D4511="","",IFERROR(INDEX(类别属性,MATCH($D4511,类别表,0)),""))</f>
        <v/>
      </c>
      <c r="M4511" s="18" t="n"/>
      <c r="N4511" s="18" t="n"/>
      <c r="O4511" s="26" t="n"/>
      <c r="P4511" s="21">
        <f>IF($C4511="","",IF(ISNA(MATCH($C4511,账户表,0)),"※这个账户不在【基础资料】的账户档案里",IF($B4511="","※没填日期，这一笔不会进任何月份的报表",IF(AND($F4511&lt;&gt;"",$G4511&lt;&gt;""),"※收入和支出不能同时填",IF(AND(N($F4511)=0,N($G4511)=0),"※收入和支出都没填",IF(OR(N($F4511)&lt;0,N($G4511)&lt;0),"※金额不能填负数，方向反了就换一列填",IF($D4511="","※没填收支类别，分类报表会漏掉这一笔",IF(ISNA(MATCH($D4511,类别表,0)),"※收支类别不在【基础资料】的清单里",IF(AND($L4511="内部转账",$M4511=""),"△内部转账要在「对方账户」写上另一头",IF(AND($L4511="内部转账",$M4511=$C4511),"※对方账户跟本账户是同一个",IF(AND($L4511&lt;&gt;"内部转账",$M4511&lt;&gt;""),"△填了对方账户，但类别不是内部转账",IF($H4511&lt;0,"△这一笔之后该账户余额成负数了，核一下",""))))))))))))</f>
        <v/>
      </c>
    </row>
    <row r="4512">
      <c r="A4512" s="17">
        <f>IF($C4512="","",COUNTA($C$5:$C4512))</f>
        <v/>
      </c>
      <c r="B4512" s="20" t="n"/>
      <c r="C4512" s="18" t="n"/>
      <c r="D4512" s="18" t="n"/>
      <c r="E4512" s="26" t="n"/>
      <c r="F4512" s="19" t="n"/>
      <c r="G4512" s="19" t="n"/>
      <c r="H4512" s="27">
        <f>IF($C4512="","",ROUND(SUMIF(账户表,$C4512,账户期初)+SUMIFS($F$5:F4512,$C$5:C4512,$C4512)-SUMIFS($G$5:G4512,$C$5:C4512,$C4512),2))</f>
        <v/>
      </c>
      <c r="I4512" s="18" t="n"/>
      <c r="J4512" s="18" t="n"/>
      <c r="K4512" s="28">
        <f>IF($B4512="","",--TEXT($B4512,"yyyymm"))</f>
        <v/>
      </c>
      <c r="L4512" s="29">
        <f>IF($D4512="","",IFERROR(INDEX(类别属性,MATCH($D4512,类别表,0)),""))</f>
        <v/>
      </c>
      <c r="M4512" s="18" t="n"/>
      <c r="N4512" s="18" t="n"/>
      <c r="O4512" s="26" t="n"/>
      <c r="P4512" s="21">
        <f>IF($C4512="","",IF(ISNA(MATCH($C4512,账户表,0)),"※这个账户不在【基础资料】的账户档案里",IF($B4512="","※没填日期，这一笔不会进任何月份的报表",IF(AND($F4512&lt;&gt;"",$G4512&lt;&gt;""),"※收入和支出不能同时填",IF(AND(N($F4512)=0,N($G4512)=0),"※收入和支出都没填",IF(OR(N($F4512)&lt;0,N($G4512)&lt;0),"※金额不能填负数，方向反了就换一列填",IF($D4512="","※没填收支类别，分类报表会漏掉这一笔",IF(ISNA(MATCH($D4512,类别表,0)),"※收支类别不在【基础资料】的清单里",IF(AND($L4512="内部转账",$M4512=""),"△内部转账要在「对方账户」写上另一头",IF(AND($L4512="内部转账",$M4512=$C4512),"※对方账户跟本账户是同一个",IF(AND($L4512&lt;&gt;"内部转账",$M4512&lt;&gt;""),"△填了对方账户，但类别不是内部转账",IF($H4512&lt;0,"△这一笔之后该账户余额成负数了，核一下",""))))))))))))</f>
        <v/>
      </c>
    </row>
    <row r="4513">
      <c r="A4513" s="17">
        <f>IF($C4513="","",COUNTA($C$5:$C4513))</f>
        <v/>
      </c>
      <c r="B4513" s="20" t="n"/>
      <c r="C4513" s="18" t="n"/>
      <c r="D4513" s="18" t="n"/>
      <c r="E4513" s="26" t="n"/>
      <c r="F4513" s="19" t="n"/>
      <c r="G4513" s="19" t="n"/>
      <c r="H4513" s="27">
        <f>IF($C4513="","",ROUND(SUMIF(账户表,$C4513,账户期初)+SUMIFS($F$5:F4513,$C$5:C4513,$C4513)-SUMIFS($G$5:G4513,$C$5:C4513,$C4513),2))</f>
        <v/>
      </c>
      <c r="I4513" s="18" t="n"/>
      <c r="J4513" s="18" t="n"/>
      <c r="K4513" s="28">
        <f>IF($B4513="","",--TEXT($B4513,"yyyymm"))</f>
        <v/>
      </c>
      <c r="L4513" s="29">
        <f>IF($D4513="","",IFERROR(INDEX(类别属性,MATCH($D4513,类别表,0)),""))</f>
        <v/>
      </c>
      <c r="M4513" s="18" t="n"/>
      <c r="N4513" s="18" t="n"/>
      <c r="O4513" s="26" t="n"/>
      <c r="P4513" s="21">
        <f>IF($C4513="","",IF(ISNA(MATCH($C4513,账户表,0)),"※这个账户不在【基础资料】的账户档案里",IF($B4513="","※没填日期，这一笔不会进任何月份的报表",IF(AND($F4513&lt;&gt;"",$G4513&lt;&gt;""),"※收入和支出不能同时填",IF(AND(N($F4513)=0,N($G4513)=0),"※收入和支出都没填",IF(OR(N($F4513)&lt;0,N($G4513)&lt;0),"※金额不能填负数，方向反了就换一列填",IF($D4513="","※没填收支类别，分类报表会漏掉这一笔",IF(ISNA(MATCH($D4513,类别表,0)),"※收支类别不在【基础资料】的清单里",IF(AND($L4513="内部转账",$M4513=""),"△内部转账要在「对方账户」写上另一头",IF(AND($L4513="内部转账",$M4513=$C4513),"※对方账户跟本账户是同一个",IF(AND($L4513&lt;&gt;"内部转账",$M4513&lt;&gt;""),"△填了对方账户，但类别不是内部转账",IF($H4513&lt;0,"△这一笔之后该账户余额成负数了，核一下",""))))))))))))</f>
        <v/>
      </c>
    </row>
    <row r="4514">
      <c r="A4514" s="17">
        <f>IF($C4514="","",COUNTA($C$5:$C4514))</f>
        <v/>
      </c>
      <c r="B4514" s="20" t="n"/>
      <c r="C4514" s="18" t="n"/>
      <c r="D4514" s="18" t="n"/>
      <c r="E4514" s="26" t="n"/>
      <c r="F4514" s="19" t="n"/>
      <c r="G4514" s="19" t="n"/>
      <c r="H4514" s="27">
        <f>IF($C4514="","",ROUND(SUMIF(账户表,$C4514,账户期初)+SUMIFS($F$5:F4514,$C$5:C4514,$C4514)-SUMIFS($G$5:G4514,$C$5:C4514,$C4514),2))</f>
        <v/>
      </c>
      <c r="I4514" s="18" t="n"/>
      <c r="J4514" s="18" t="n"/>
      <c r="K4514" s="28">
        <f>IF($B4514="","",--TEXT($B4514,"yyyymm"))</f>
        <v/>
      </c>
      <c r="L4514" s="29">
        <f>IF($D4514="","",IFERROR(INDEX(类别属性,MATCH($D4514,类别表,0)),""))</f>
        <v/>
      </c>
      <c r="M4514" s="18" t="n"/>
      <c r="N4514" s="18" t="n"/>
      <c r="O4514" s="26" t="n"/>
      <c r="P4514" s="21">
        <f>IF($C4514="","",IF(ISNA(MATCH($C4514,账户表,0)),"※这个账户不在【基础资料】的账户档案里",IF($B4514="","※没填日期，这一笔不会进任何月份的报表",IF(AND($F4514&lt;&gt;"",$G4514&lt;&gt;""),"※收入和支出不能同时填",IF(AND(N($F4514)=0,N($G4514)=0),"※收入和支出都没填",IF(OR(N($F4514)&lt;0,N($G4514)&lt;0),"※金额不能填负数，方向反了就换一列填",IF($D4514="","※没填收支类别，分类报表会漏掉这一笔",IF(ISNA(MATCH($D4514,类别表,0)),"※收支类别不在【基础资料】的清单里",IF(AND($L4514="内部转账",$M4514=""),"△内部转账要在「对方账户」写上另一头",IF(AND($L4514="内部转账",$M4514=$C4514),"※对方账户跟本账户是同一个",IF(AND($L4514&lt;&gt;"内部转账",$M4514&lt;&gt;""),"△填了对方账户，但类别不是内部转账",IF($H4514&lt;0,"△这一笔之后该账户余额成负数了，核一下",""))))))))))))</f>
        <v/>
      </c>
    </row>
    <row r="4515">
      <c r="A4515" s="17">
        <f>IF($C4515="","",COUNTA($C$5:$C4515))</f>
        <v/>
      </c>
      <c r="B4515" s="20" t="n"/>
      <c r="C4515" s="18" t="n"/>
      <c r="D4515" s="18" t="n"/>
      <c r="E4515" s="26" t="n"/>
      <c r="F4515" s="19" t="n"/>
      <c r="G4515" s="19" t="n"/>
      <c r="H4515" s="27">
        <f>IF($C4515="","",ROUND(SUMIF(账户表,$C4515,账户期初)+SUMIFS($F$5:F4515,$C$5:C4515,$C4515)-SUMIFS($G$5:G4515,$C$5:C4515,$C4515),2))</f>
        <v/>
      </c>
      <c r="I4515" s="18" t="n"/>
      <c r="J4515" s="18" t="n"/>
      <c r="K4515" s="28">
        <f>IF($B4515="","",--TEXT($B4515,"yyyymm"))</f>
        <v/>
      </c>
      <c r="L4515" s="29">
        <f>IF($D4515="","",IFERROR(INDEX(类别属性,MATCH($D4515,类别表,0)),""))</f>
        <v/>
      </c>
      <c r="M4515" s="18" t="n"/>
      <c r="N4515" s="18" t="n"/>
      <c r="O4515" s="26" t="n"/>
      <c r="P4515" s="21">
        <f>IF($C4515="","",IF(ISNA(MATCH($C4515,账户表,0)),"※这个账户不在【基础资料】的账户档案里",IF($B4515="","※没填日期，这一笔不会进任何月份的报表",IF(AND($F4515&lt;&gt;"",$G4515&lt;&gt;""),"※收入和支出不能同时填",IF(AND(N($F4515)=0,N($G4515)=0),"※收入和支出都没填",IF(OR(N($F4515)&lt;0,N($G4515)&lt;0),"※金额不能填负数，方向反了就换一列填",IF($D4515="","※没填收支类别，分类报表会漏掉这一笔",IF(ISNA(MATCH($D4515,类别表,0)),"※收支类别不在【基础资料】的清单里",IF(AND($L4515="内部转账",$M4515=""),"△内部转账要在「对方账户」写上另一头",IF(AND($L4515="内部转账",$M4515=$C4515),"※对方账户跟本账户是同一个",IF(AND($L4515&lt;&gt;"内部转账",$M4515&lt;&gt;""),"△填了对方账户，但类别不是内部转账",IF($H4515&lt;0,"△这一笔之后该账户余额成负数了，核一下",""))))))))))))</f>
        <v/>
      </c>
    </row>
    <row r="4516">
      <c r="A4516" s="17">
        <f>IF($C4516="","",COUNTA($C$5:$C4516))</f>
        <v/>
      </c>
      <c r="B4516" s="20" t="n"/>
      <c r="C4516" s="18" t="n"/>
      <c r="D4516" s="18" t="n"/>
      <c r="E4516" s="26" t="n"/>
      <c r="F4516" s="19" t="n"/>
      <c r="G4516" s="19" t="n"/>
      <c r="H4516" s="27">
        <f>IF($C4516="","",ROUND(SUMIF(账户表,$C4516,账户期初)+SUMIFS($F$5:F4516,$C$5:C4516,$C4516)-SUMIFS($G$5:G4516,$C$5:C4516,$C4516),2))</f>
        <v/>
      </c>
      <c r="I4516" s="18" t="n"/>
      <c r="J4516" s="18" t="n"/>
      <c r="K4516" s="28">
        <f>IF($B4516="","",--TEXT($B4516,"yyyymm"))</f>
        <v/>
      </c>
      <c r="L4516" s="29">
        <f>IF($D4516="","",IFERROR(INDEX(类别属性,MATCH($D4516,类别表,0)),""))</f>
        <v/>
      </c>
      <c r="M4516" s="18" t="n"/>
      <c r="N4516" s="18" t="n"/>
      <c r="O4516" s="26" t="n"/>
      <c r="P4516" s="21">
        <f>IF($C4516="","",IF(ISNA(MATCH($C4516,账户表,0)),"※这个账户不在【基础资料】的账户档案里",IF($B4516="","※没填日期，这一笔不会进任何月份的报表",IF(AND($F4516&lt;&gt;"",$G4516&lt;&gt;""),"※收入和支出不能同时填",IF(AND(N($F4516)=0,N($G4516)=0),"※收入和支出都没填",IF(OR(N($F4516)&lt;0,N($G4516)&lt;0),"※金额不能填负数，方向反了就换一列填",IF($D4516="","※没填收支类别，分类报表会漏掉这一笔",IF(ISNA(MATCH($D4516,类别表,0)),"※收支类别不在【基础资料】的清单里",IF(AND($L4516="内部转账",$M4516=""),"△内部转账要在「对方账户」写上另一头",IF(AND($L4516="内部转账",$M4516=$C4516),"※对方账户跟本账户是同一个",IF(AND($L4516&lt;&gt;"内部转账",$M4516&lt;&gt;""),"△填了对方账户，但类别不是内部转账",IF($H4516&lt;0,"△这一笔之后该账户余额成负数了，核一下",""))))))))))))</f>
        <v/>
      </c>
    </row>
    <row r="4517">
      <c r="A4517" s="17">
        <f>IF($C4517="","",COUNTA($C$5:$C4517))</f>
        <v/>
      </c>
      <c r="B4517" s="20" t="n"/>
      <c r="C4517" s="18" t="n"/>
      <c r="D4517" s="18" t="n"/>
      <c r="E4517" s="26" t="n"/>
      <c r="F4517" s="19" t="n"/>
      <c r="G4517" s="19" t="n"/>
      <c r="H4517" s="27">
        <f>IF($C4517="","",ROUND(SUMIF(账户表,$C4517,账户期初)+SUMIFS($F$5:F4517,$C$5:C4517,$C4517)-SUMIFS($G$5:G4517,$C$5:C4517,$C4517),2))</f>
        <v/>
      </c>
      <c r="I4517" s="18" t="n"/>
      <c r="J4517" s="18" t="n"/>
      <c r="K4517" s="28">
        <f>IF($B4517="","",--TEXT($B4517,"yyyymm"))</f>
        <v/>
      </c>
      <c r="L4517" s="29">
        <f>IF($D4517="","",IFERROR(INDEX(类别属性,MATCH($D4517,类别表,0)),""))</f>
        <v/>
      </c>
      <c r="M4517" s="18" t="n"/>
      <c r="N4517" s="18" t="n"/>
      <c r="O4517" s="26" t="n"/>
      <c r="P4517" s="21">
        <f>IF($C4517="","",IF(ISNA(MATCH($C4517,账户表,0)),"※这个账户不在【基础资料】的账户档案里",IF($B4517="","※没填日期，这一笔不会进任何月份的报表",IF(AND($F4517&lt;&gt;"",$G4517&lt;&gt;""),"※收入和支出不能同时填",IF(AND(N($F4517)=0,N($G4517)=0),"※收入和支出都没填",IF(OR(N($F4517)&lt;0,N($G4517)&lt;0),"※金额不能填负数，方向反了就换一列填",IF($D4517="","※没填收支类别，分类报表会漏掉这一笔",IF(ISNA(MATCH($D4517,类别表,0)),"※收支类别不在【基础资料】的清单里",IF(AND($L4517="内部转账",$M4517=""),"△内部转账要在「对方账户」写上另一头",IF(AND($L4517="内部转账",$M4517=$C4517),"※对方账户跟本账户是同一个",IF(AND($L4517&lt;&gt;"内部转账",$M4517&lt;&gt;""),"△填了对方账户，但类别不是内部转账",IF($H4517&lt;0,"△这一笔之后该账户余额成负数了，核一下",""))))))))))))</f>
        <v/>
      </c>
    </row>
    <row r="4518">
      <c r="A4518" s="17">
        <f>IF($C4518="","",COUNTA($C$5:$C4518))</f>
        <v/>
      </c>
      <c r="B4518" s="20" t="n"/>
      <c r="C4518" s="18" t="n"/>
      <c r="D4518" s="18" t="n"/>
      <c r="E4518" s="26" t="n"/>
      <c r="F4518" s="19" t="n"/>
      <c r="G4518" s="19" t="n"/>
      <c r="H4518" s="27">
        <f>IF($C4518="","",ROUND(SUMIF(账户表,$C4518,账户期初)+SUMIFS($F$5:F4518,$C$5:C4518,$C4518)-SUMIFS($G$5:G4518,$C$5:C4518,$C4518),2))</f>
        <v/>
      </c>
      <c r="I4518" s="18" t="n"/>
      <c r="J4518" s="18" t="n"/>
      <c r="K4518" s="28">
        <f>IF($B4518="","",--TEXT($B4518,"yyyymm"))</f>
        <v/>
      </c>
      <c r="L4518" s="29">
        <f>IF($D4518="","",IFERROR(INDEX(类别属性,MATCH($D4518,类别表,0)),""))</f>
        <v/>
      </c>
      <c r="M4518" s="18" t="n"/>
      <c r="N4518" s="18" t="n"/>
      <c r="O4518" s="26" t="n"/>
      <c r="P4518" s="21">
        <f>IF($C4518="","",IF(ISNA(MATCH($C4518,账户表,0)),"※这个账户不在【基础资料】的账户档案里",IF($B4518="","※没填日期，这一笔不会进任何月份的报表",IF(AND($F4518&lt;&gt;"",$G4518&lt;&gt;""),"※收入和支出不能同时填",IF(AND(N($F4518)=0,N($G4518)=0),"※收入和支出都没填",IF(OR(N($F4518)&lt;0,N($G4518)&lt;0),"※金额不能填负数，方向反了就换一列填",IF($D4518="","※没填收支类别，分类报表会漏掉这一笔",IF(ISNA(MATCH($D4518,类别表,0)),"※收支类别不在【基础资料】的清单里",IF(AND($L4518="内部转账",$M4518=""),"△内部转账要在「对方账户」写上另一头",IF(AND($L4518="内部转账",$M4518=$C4518),"※对方账户跟本账户是同一个",IF(AND($L4518&lt;&gt;"内部转账",$M4518&lt;&gt;""),"△填了对方账户，但类别不是内部转账",IF($H4518&lt;0,"△这一笔之后该账户余额成负数了，核一下",""))))))))))))</f>
        <v/>
      </c>
    </row>
    <row r="4519">
      <c r="A4519" s="17">
        <f>IF($C4519="","",COUNTA($C$5:$C4519))</f>
        <v/>
      </c>
      <c r="B4519" s="20" t="n"/>
      <c r="C4519" s="18" t="n"/>
      <c r="D4519" s="18" t="n"/>
      <c r="E4519" s="26" t="n"/>
      <c r="F4519" s="19" t="n"/>
      <c r="G4519" s="19" t="n"/>
      <c r="H4519" s="27">
        <f>IF($C4519="","",ROUND(SUMIF(账户表,$C4519,账户期初)+SUMIFS($F$5:F4519,$C$5:C4519,$C4519)-SUMIFS($G$5:G4519,$C$5:C4519,$C4519),2))</f>
        <v/>
      </c>
      <c r="I4519" s="18" t="n"/>
      <c r="J4519" s="18" t="n"/>
      <c r="K4519" s="28">
        <f>IF($B4519="","",--TEXT($B4519,"yyyymm"))</f>
        <v/>
      </c>
      <c r="L4519" s="29">
        <f>IF($D4519="","",IFERROR(INDEX(类别属性,MATCH($D4519,类别表,0)),""))</f>
        <v/>
      </c>
      <c r="M4519" s="18" t="n"/>
      <c r="N4519" s="18" t="n"/>
      <c r="O4519" s="26" t="n"/>
      <c r="P4519" s="21">
        <f>IF($C4519="","",IF(ISNA(MATCH($C4519,账户表,0)),"※这个账户不在【基础资料】的账户档案里",IF($B4519="","※没填日期，这一笔不会进任何月份的报表",IF(AND($F4519&lt;&gt;"",$G4519&lt;&gt;""),"※收入和支出不能同时填",IF(AND(N($F4519)=0,N($G4519)=0),"※收入和支出都没填",IF(OR(N($F4519)&lt;0,N($G4519)&lt;0),"※金额不能填负数，方向反了就换一列填",IF($D4519="","※没填收支类别，分类报表会漏掉这一笔",IF(ISNA(MATCH($D4519,类别表,0)),"※收支类别不在【基础资料】的清单里",IF(AND($L4519="内部转账",$M4519=""),"△内部转账要在「对方账户」写上另一头",IF(AND($L4519="内部转账",$M4519=$C4519),"※对方账户跟本账户是同一个",IF(AND($L4519&lt;&gt;"内部转账",$M4519&lt;&gt;""),"△填了对方账户，但类别不是内部转账",IF($H4519&lt;0,"△这一笔之后该账户余额成负数了，核一下",""))))))))))))</f>
        <v/>
      </c>
    </row>
    <row r="4520">
      <c r="A4520" s="17">
        <f>IF($C4520="","",COUNTA($C$5:$C4520))</f>
        <v/>
      </c>
      <c r="B4520" s="20" t="n"/>
      <c r="C4520" s="18" t="n"/>
      <c r="D4520" s="18" t="n"/>
      <c r="E4520" s="26" t="n"/>
      <c r="F4520" s="19" t="n"/>
      <c r="G4520" s="19" t="n"/>
      <c r="H4520" s="27">
        <f>IF($C4520="","",ROUND(SUMIF(账户表,$C4520,账户期初)+SUMIFS($F$5:F4520,$C$5:C4520,$C4520)-SUMIFS($G$5:G4520,$C$5:C4520,$C4520),2))</f>
        <v/>
      </c>
      <c r="I4520" s="18" t="n"/>
      <c r="J4520" s="18" t="n"/>
      <c r="K4520" s="28">
        <f>IF($B4520="","",--TEXT($B4520,"yyyymm"))</f>
        <v/>
      </c>
      <c r="L4520" s="29">
        <f>IF($D4520="","",IFERROR(INDEX(类别属性,MATCH($D4520,类别表,0)),""))</f>
        <v/>
      </c>
      <c r="M4520" s="18" t="n"/>
      <c r="N4520" s="18" t="n"/>
      <c r="O4520" s="26" t="n"/>
      <c r="P4520" s="21">
        <f>IF($C4520="","",IF(ISNA(MATCH($C4520,账户表,0)),"※这个账户不在【基础资料】的账户档案里",IF($B4520="","※没填日期，这一笔不会进任何月份的报表",IF(AND($F4520&lt;&gt;"",$G4520&lt;&gt;""),"※收入和支出不能同时填",IF(AND(N($F4520)=0,N($G4520)=0),"※收入和支出都没填",IF(OR(N($F4520)&lt;0,N($G4520)&lt;0),"※金额不能填负数，方向反了就换一列填",IF($D4520="","※没填收支类别，分类报表会漏掉这一笔",IF(ISNA(MATCH($D4520,类别表,0)),"※收支类别不在【基础资料】的清单里",IF(AND($L4520="内部转账",$M4520=""),"△内部转账要在「对方账户」写上另一头",IF(AND($L4520="内部转账",$M4520=$C4520),"※对方账户跟本账户是同一个",IF(AND($L4520&lt;&gt;"内部转账",$M4520&lt;&gt;""),"△填了对方账户，但类别不是内部转账",IF($H4520&lt;0,"△这一笔之后该账户余额成负数了，核一下",""))))))))))))</f>
        <v/>
      </c>
    </row>
    <row r="4521">
      <c r="A4521" s="17">
        <f>IF($C4521="","",COUNTA($C$5:$C4521))</f>
        <v/>
      </c>
      <c r="B4521" s="20" t="n"/>
      <c r="C4521" s="18" t="n"/>
      <c r="D4521" s="18" t="n"/>
      <c r="E4521" s="26" t="n"/>
      <c r="F4521" s="19" t="n"/>
      <c r="G4521" s="19" t="n"/>
      <c r="H4521" s="27">
        <f>IF($C4521="","",ROUND(SUMIF(账户表,$C4521,账户期初)+SUMIFS($F$5:F4521,$C$5:C4521,$C4521)-SUMIFS($G$5:G4521,$C$5:C4521,$C4521),2))</f>
        <v/>
      </c>
      <c r="I4521" s="18" t="n"/>
      <c r="J4521" s="18" t="n"/>
      <c r="K4521" s="28">
        <f>IF($B4521="","",--TEXT($B4521,"yyyymm"))</f>
        <v/>
      </c>
      <c r="L4521" s="29">
        <f>IF($D4521="","",IFERROR(INDEX(类别属性,MATCH($D4521,类别表,0)),""))</f>
        <v/>
      </c>
      <c r="M4521" s="18" t="n"/>
      <c r="N4521" s="18" t="n"/>
      <c r="O4521" s="26" t="n"/>
      <c r="P4521" s="21">
        <f>IF($C4521="","",IF(ISNA(MATCH($C4521,账户表,0)),"※这个账户不在【基础资料】的账户档案里",IF($B4521="","※没填日期，这一笔不会进任何月份的报表",IF(AND($F4521&lt;&gt;"",$G4521&lt;&gt;""),"※收入和支出不能同时填",IF(AND(N($F4521)=0,N($G4521)=0),"※收入和支出都没填",IF(OR(N($F4521)&lt;0,N($G4521)&lt;0),"※金额不能填负数，方向反了就换一列填",IF($D4521="","※没填收支类别，分类报表会漏掉这一笔",IF(ISNA(MATCH($D4521,类别表,0)),"※收支类别不在【基础资料】的清单里",IF(AND($L4521="内部转账",$M4521=""),"△内部转账要在「对方账户」写上另一头",IF(AND($L4521="内部转账",$M4521=$C4521),"※对方账户跟本账户是同一个",IF(AND($L4521&lt;&gt;"内部转账",$M4521&lt;&gt;""),"△填了对方账户，但类别不是内部转账",IF($H4521&lt;0,"△这一笔之后该账户余额成负数了，核一下",""))))))))))))</f>
        <v/>
      </c>
    </row>
    <row r="4522">
      <c r="A4522" s="17">
        <f>IF($C4522="","",COUNTA($C$5:$C4522))</f>
        <v/>
      </c>
      <c r="B4522" s="20" t="n"/>
      <c r="C4522" s="18" t="n"/>
      <c r="D4522" s="18" t="n"/>
      <c r="E4522" s="26" t="n"/>
      <c r="F4522" s="19" t="n"/>
      <c r="G4522" s="19" t="n"/>
      <c r="H4522" s="27">
        <f>IF($C4522="","",ROUND(SUMIF(账户表,$C4522,账户期初)+SUMIFS($F$5:F4522,$C$5:C4522,$C4522)-SUMIFS($G$5:G4522,$C$5:C4522,$C4522),2))</f>
        <v/>
      </c>
      <c r="I4522" s="18" t="n"/>
      <c r="J4522" s="18" t="n"/>
      <c r="K4522" s="28">
        <f>IF($B4522="","",--TEXT($B4522,"yyyymm"))</f>
        <v/>
      </c>
      <c r="L4522" s="29">
        <f>IF($D4522="","",IFERROR(INDEX(类别属性,MATCH($D4522,类别表,0)),""))</f>
        <v/>
      </c>
      <c r="M4522" s="18" t="n"/>
      <c r="N4522" s="18" t="n"/>
      <c r="O4522" s="26" t="n"/>
      <c r="P4522" s="21">
        <f>IF($C4522="","",IF(ISNA(MATCH($C4522,账户表,0)),"※这个账户不在【基础资料】的账户档案里",IF($B4522="","※没填日期，这一笔不会进任何月份的报表",IF(AND($F4522&lt;&gt;"",$G4522&lt;&gt;""),"※收入和支出不能同时填",IF(AND(N($F4522)=0,N($G4522)=0),"※收入和支出都没填",IF(OR(N($F4522)&lt;0,N($G4522)&lt;0),"※金额不能填负数，方向反了就换一列填",IF($D4522="","※没填收支类别，分类报表会漏掉这一笔",IF(ISNA(MATCH($D4522,类别表,0)),"※收支类别不在【基础资料】的清单里",IF(AND($L4522="内部转账",$M4522=""),"△内部转账要在「对方账户」写上另一头",IF(AND($L4522="内部转账",$M4522=$C4522),"※对方账户跟本账户是同一个",IF(AND($L4522&lt;&gt;"内部转账",$M4522&lt;&gt;""),"△填了对方账户，但类别不是内部转账",IF($H4522&lt;0,"△这一笔之后该账户余额成负数了，核一下",""))))))))))))</f>
        <v/>
      </c>
    </row>
    <row r="4523">
      <c r="A4523" s="17">
        <f>IF($C4523="","",COUNTA($C$5:$C4523))</f>
        <v/>
      </c>
      <c r="B4523" s="20" t="n"/>
      <c r="C4523" s="18" t="n"/>
      <c r="D4523" s="18" t="n"/>
      <c r="E4523" s="26" t="n"/>
      <c r="F4523" s="19" t="n"/>
      <c r="G4523" s="19" t="n"/>
      <c r="H4523" s="27">
        <f>IF($C4523="","",ROUND(SUMIF(账户表,$C4523,账户期初)+SUMIFS($F$5:F4523,$C$5:C4523,$C4523)-SUMIFS($G$5:G4523,$C$5:C4523,$C4523),2))</f>
        <v/>
      </c>
      <c r="I4523" s="18" t="n"/>
      <c r="J4523" s="18" t="n"/>
      <c r="K4523" s="28">
        <f>IF($B4523="","",--TEXT($B4523,"yyyymm"))</f>
        <v/>
      </c>
      <c r="L4523" s="29">
        <f>IF($D4523="","",IFERROR(INDEX(类别属性,MATCH($D4523,类别表,0)),""))</f>
        <v/>
      </c>
      <c r="M4523" s="18" t="n"/>
      <c r="N4523" s="18" t="n"/>
      <c r="O4523" s="26" t="n"/>
      <c r="P4523" s="21">
        <f>IF($C4523="","",IF(ISNA(MATCH($C4523,账户表,0)),"※这个账户不在【基础资料】的账户档案里",IF($B4523="","※没填日期，这一笔不会进任何月份的报表",IF(AND($F4523&lt;&gt;"",$G4523&lt;&gt;""),"※收入和支出不能同时填",IF(AND(N($F4523)=0,N($G4523)=0),"※收入和支出都没填",IF(OR(N($F4523)&lt;0,N($G4523)&lt;0),"※金额不能填负数，方向反了就换一列填",IF($D4523="","※没填收支类别，分类报表会漏掉这一笔",IF(ISNA(MATCH($D4523,类别表,0)),"※收支类别不在【基础资料】的清单里",IF(AND($L4523="内部转账",$M4523=""),"△内部转账要在「对方账户」写上另一头",IF(AND($L4523="内部转账",$M4523=$C4523),"※对方账户跟本账户是同一个",IF(AND($L4523&lt;&gt;"内部转账",$M4523&lt;&gt;""),"△填了对方账户，但类别不是内部转账",IF($H4523&lt;0,"△这一笔之后该账户余额成负数了，核一下",""))))))))))))</f>
        <v/>
      </c>
    </row>
    <row r="4524">
      <c r="A4524" s="17">
        <f>IF($C4524="","",COUNTA($C$5:$C4524))</f>
        <v/>
      </c>
      <c r="B4524" s="20" t="n"/>
      <c r="C4524" s="18" t="n"/>
      <c r="D4524" s="18" t="n"/>
      <c r="E4524" s="26" t="n"/>
      <c r="F4524" s="19" t="n"/>
      <c r="G4524" s="19" t="n"/>
      <c r="H4524" s="27">
        <f>IF($C4524="","",ROUND(SUMIF(账户表,$C4524,账户期初)+SUMIFS($F$5:F4524,$C$5:C4524,$C4524)-SUMIFS($G$5:G4524,$C$5:C4524,$C4524),2))</f>
        <v/>
      </c>
      <c r="I4524" s="18" t="n"/>
      <c r="J4524" s="18" t="n"/>
      <c r="K4524" s="28">
        <f>IF($B4524="","",--TEXT($B4524,"yyyymm"))</f>
        <v/>
      </c>
      <c r="L4524" s="29">
        <f>IF($D4524="","",IFERROR(INDEX(类别属性,MATCH($D4524,类别表,0)),""))</f>
        <v/>
      </c>
      <c r="M4524" s="18" t="n"/>
      <c r="N4524" s="18" t="n"/>
      <c r="O4524" s="26" t="n"/>
      <c r="P4524" s="21">
        <f>IF($C4524="","",IF(ISNA(MATCH($C4524,账户表,0)),"※这个账户不在【基础资料】的账户档案里",IF($B4524="","※没填日期，这一笔不会进任何月份的报表",IF(AND($F4524&lt;&gt;"",$G4524&lt;&gt;""),"※收入和支出不能同时填",IF(AND(N($F4524)=0,N($G4524)=0),"※收入和支出都没填",IF(OR(N($F4524)&lt;0,N($G4524)&lt;0),"※金额不能填负数，方向反了就换一列填",IF($D4524="","※没填收支类别，分类报表会漏掉这一笔",IF(ISNA(MATCH($D4524,类别表,0)),"※收支类别不在【基础资料】的清单里",IF(AND($L4524="内部转账",$M4524=""),"△内部转账要在「对方账户」写上另一头",IF(AND($L4524="内部转账",$M4524=$C4524),"※对方账户跟本账户是同一个",IF(AND($L4524&lt;&gt;"内部转账",$M4524&lt;&gt;""),"△填了对方账户，但类别不是内部转账",IF($H4524&lt;0,"△这一笔之后该账户余额成负数了，核一下",""))))))))))))</f>
        <v/>
      </c>
    </row>
    <row r="4525">
      <c r="A4525" s="17">
        <f>IF($C4525="","",COUNTA($C$5:$C4525))</f>
        <v/>
      </c>
      <c r="B4525" s="20" t="n"/>
      <c r="C4525" s="18" t="n"/>
      <c r="D4525" s="18" t="n"/>
      <c r="E4525" s="26" t="n"/>
      <c r="F4525" s="19" t="n"/>
      <c r="G4525" s="19" t="n"/>
      <c r="H4525" s="27">
        <f>IF($C4525="","",ROUND(SUMIF(账户表,$C4525,账户期初)+SUMIFS($F$5:F4525,$C$5:C4525,$C4525)-SUMIFS($G$5:G4525,$C$5:C4525,$C4525),2))</f>
        <v/>
      </c>
      <c r="I4525" s="18" t="n"/>
      <c r="J4525" s="18" t="n"/>
      <c r="K4525" s="28">
        <f>IF($B4525="","",--TEXT($B4525,"yyyymm"))</f>
        <v/>
      </c>
      <c r="L4525" s="29">
        <f>IF($D4525="","",IFERROR(INDEX(类别属性,MATCH($D4525,类别表,0)),""))</f>
        <v/>
      </c>
      <c r="M4525" s="18" t="n"/>
      <c r="N4525" s="18" t="n"/>
      <c r="O4525" s="26" t="n"/>
      <c r="P4525" s="21">
        <f>IF($C4525="","",IF(ISNA(MATCH($C4525,账户表,0)),"※这个账户不在【基础资料】的账户档案里",IF($B4525="","※没填日期，这一笔不会进任何月份的报表",IF(AND($F4525&lt;&gt;"",$G4525&lt;&gt;""),"※收入和支出不能同时填",IF(AND(N($F4525)=0,N($G4525)=0),"※收入和支出都没填",IF(OR(N($F4525)&lt;0,N($G4525)&lt;0),"※金额不能填负数，方向反了就换一列填",IF($D4525="","※没填收支类别，分类报表会漏掉这一笔",IF(ISNA(MATCH($D4525,类别表,0)),"※收支类别不在【基础资料】的清单里",IF(AND($L4525="内部转账",$M4525=""),"△内部转账要在「对方账户」写上另一头",IF(AND($L4525="内部转账",$M4525=$C4525),"※对方账户跟本账户是同一个",IF(AND($L4525&lt;&gt;"内部转账",$M4525&lt;&gt;""),"△填了对方账户，但类别不是内部转账",IF($H4525&lt;0,"△这一笔之后该账户余额成负数了，核一下",""))))))))))))</f>
        <v/>
      </c>
    </row>
    <row r="4526">
      <c r="A4526" s="17">
        <f>IF($C4526="","",COUNTA($C$5:$C4526))</f>
        <v/>
      </c>
      <c r="B4526" s="20" t="n"/>
      <c r="C4526" s="18" t="n"/>
      <c r="D4526" s="18" t="n"/>
      <c r="E4526" s="26" t="n"/>
      <c r="F4526" s="19" t="n"/>
      <c r="G4526" s="19" t="n"/>
      <c r="H4526" s="27">
        <f>IF($C4526="","",ROUND(SUMIF(账户表,$C4526,账户期初)+SUMIFS($F$5:F4526,$C$5:C4526,$C4526)-SUMIFS($G$5:G4526,$C$5:C4526,$C4526),2))</f>
        <v/>
      </c>
      <c r="I4526" s="18" t="n"/>
      <c r="J4526" s="18" t="n"/>
      <c r="K4526" s="28">
        <f>IF($B4526="","",--TEXT($B4526,"yyyymm"))</f>
        <v/>
      </c>
      <c r="L4526" s="29">
        <f>IF($D4526="","",IFERROR(INDEX(类别属性,MATCH($D4526,类别表,0)),""))</f>
        <v/>
      </c>
      <c r="M4526" s="18" t="n"/>
      <c r="N4526" s="18" t="n"/>
      <c r="O4526" s="26" t="n"/>
      <c r="P4526" s="21">
        <f>IF($C4526="","",IF(ISNA(MATCH($C4526,账户表,0)),"※这个账户不在【基础资料】的账户档案里",IF($B4526="","※没填日期，这一笔不会进任何月份的报表",IF(AND($F4526&lt;&gt;"",$G4526&lt;&gt;""),"※收入和支出不能同时填",IF(AND(N($F4526)=0,N($G4526)=0),"※收入和支出都没填",IF(OR(N($F4526)&lt;0,N($G4526)&lt;0),"※金额不能填负数，方向反了就换一列填",IF($D4526="","※没填收支类别，分类报表会漏掉这一笔",IF(ISNA(MATCH($D4526,类别表,0)),"※收支类别不在【基础资料】的清单里",IF(AND($L4526="内部转账",$M4526=""),"△内部转账要在「对方账户」写上另一头",IF(AND($L4526="内部转账",$M4526=$C4526),"※对方账户跟本账户是同一个",IF(AND($L4526&lt;&gt;"内部转账",$M4526&lt;&gt;""),"△填了对方账户，但类别不是内部转账",IF($H4526&lt;0,"△这一笔之后该账户余额成负数了，核一下",""))))))))))))</f>
        <v/>
      </c>
    </row>
    <row r="4527">
      <c r="A4527" s="17">
        <f>IF($C4527="","",COUNTA($C$5:$C4527))</f>
        <v/>
      </c>
      <c r="B4527" s="20" t="n"/>
      <c r="C4527" s="18" t="n"/>
      <c r="D4527" s="18" t="n"/>
      <c r="E4527" s="26" t="n"/>
      <c r="F4527" s="19" t="n"/>
      <c r="G4527" s="19" t="n"/>
      <c r="H4527" s="27">
        <f>IF($C4527="","",ROUND(SUMIF(账户表,$C4527,账户期初)+SUMIFS($F$5:F4527,$C$5:C4527,$C4527)-SUMIFS($G$5:G4527,$C$5:C4527,$C4527),2))</f>
        <v/>
      </c>
      <c r="I4527" s="18" t="n"/>
      <c r="J4527" s="18" t="n"/>
      <c r="K4527" s="28">
        <f>IF($B4527="","",--TEXT($B4527,"yyyymm"))</f>
        <v/>
      </c>
      <c r="L4527" s="29">
        <f>IF($D4527="","",IFERROR(INDEX(类别属性,MATCH($D4527,类别表,0)),""))</f>
        <v/>
      </c>
      <c r="M4527" s="18" t="n"/>
      <c r="N4527" s="18" t="n"/>
      <c r="O4527" s="26" t="n"/>
      <c r="P4527" s="21">
        <f>IF($C4527="","",IF(ISNA(MATCH($C4527,账户表,0)),"※这个账户不在【基础资料】的账户档案里",IF($B4527="","※没填日期，这一笔不会进任何月份的报表",IF(AND($F4527&lt;&gt;"",$G4527&lt;&gt;""),"※收入和支出不能同时填",IF(AND(N($F4527)=0,N($G4527)=0),"※收入和支出都没填",IF(OR(N($F4527)&lt;0,N($G4527)&lt;0),"※金额不能填负数，方向反了就换一列填",IF($D4527="","※没填收支类别，分类报表会漏掉这一笔",IF(ISNA(MATCH($D4527,类别表,0)),"※收支类别不在【基础资料】的清单里",IF(AND($L4527="内部转账",$M4527=""),"△内部转账要在「对方账户」写上另一头",IF(AND($L4527="内部转账",$M4527=$C4527),"※对方账户跟本账户是同一个",IF(AND($L4527&lt;&gt;"内部转账",$M4527&lt;&gt;""),"△填了对方账户，但类别不是内部转账",IF($H4527&lt;0,"△这一笔之后该账户余额成负数了，核一下",""))))))))))))</f>
        <v/>
      </c>
    </row>
    <row r="4528">
      <c r="A4528" s="17">
        <f>IF($C4528="","",COUNTA($C$5:$C4528))</f>
        <v/>
      </c>
      <c r="B4528" s="20" t="n"/>
      <c r="C4528" s="18" t="n"/>
      <c r="D4528" s="18" t="n"/>
      <c r="E4528" s="26" t="n"/>
      <c r="F4528" s="19" t="n"/>
      <c r="G4528" s="19" t="n"/>
      <c r="H4528" s="27">
        <f>IF($C4528="","",ROUND(SUMIF(账户表,$C4528,账户期初)+SUMIFS($F$5:F4528,$C$5:C4528,$C4528)-SUMIFS($G$5:G4528,$C$5:C4528,$C4528),2))</f>
        <v/>
      </c>
      <c r="I4528" s="18" t="n"/>
      <c r="J4528" s="18" t="n"/>
      <c r="K4528" s="28">
        <f>IF($B4528="","",--TEXT($B4528,"yyyymm"))</f>
        <v/>
      </c>
      <c r="L4528" s="29">
        <f>IF($D4528="","",IFERROR(INDEX(类别属性,MATCH($D4528,类别表,0)),""))</f>
        <v/>
      </c>
      <c r="M4528" s="18" t="n"/>
      <c r="N4528" s="18" t="n"/>
      <c r="O4528" s="26" t="n"/>
      <c r="P4528" s="21">
        <f>IF($C4528="","",IF(ISNA(MATCH($C4528,账户表,0)),"※这个账户不在【基础资料】的账户档案里",IF($B4528="","※没填日期，这一笔不会进任何月份的报表",IF(AND($F4528&lt;&gt;"",$G4528&lt;&gt;""),"※收入和支出不能同时填",IF(AND(N($F4528)=0,N($G4528)=0),"※收入和支出都没填",IF(OR(N($F4528)&lt;0,N($G4528)&lt;0),"※金额不能填负数，方向反了就换一列填",IF($D4528="","※没填收支类别，分类报表会漏掉这一笔",IF(ISNA(MATCH($D4528,类别表,0)),"※收支类别不在【基础资料】的清单里",IF(AND($L4528="内部转账",$M4528=""),"△内部转账要在「对方账户」写上另一头",IF(AND($L4528="内部转账",$M4528=$C4528),"※对方账户跟本账户是同一个",IF(AND($L4528&lt;&gt;"内部转账",$M4528&lt;&gt;""),"△填了对方账户，但类别不是内部转账",IF($H4528&lt;0,"△这一笔之后该账户余额成负数了，核一下",""))))))))))))</f>
        <v/>
      </c>
    </row>
    <row r="4529">
      <c r="A4529" s="17">
        <f>IF($C4529="","",COUNTA($C$5:$C4529))</f>
        <v/>
      </c>
      <c r="B4529" s="20" t="n"/>
      <c r="C4529" s="18" t="n"/>
      <c r="D4529" s="18" t="n"/>
      <c r="E4529" s="26" t="n"/>
      <c r="F4529" s="19" t="n"/>
      <c r="G4529" s="19" t="n"/>
      <c r="H4529" s="27">
        <f>IF($C4529="","",ROUND(SUMIF(账户表,$C4529,账户期初)+SUMIFS($F$5:F4529,$C$5:C4529,$C4529)-SUMIFS($G$5:G4529,$C$5:C4529,$C4529),2))</f>
        <v/>
      </c>
      <c r="I4529" s="18" t="n"/>
      <c r="J4529" s="18" t="n"/>
      <c r="K4529" s="28">
        <f>IF($B4529="","",--TEXT($B4529,"yyyymm"))</f>
        <v/>
      </c>
      <c r="L4529" s="29">
        <f>IF($D4529="","",IFERROR(INDEX(类别属性,MATCH($D4529,类别表,0)),""))</f>
        <v/>
      </c>
      <c r="M4529" s="18" t="n"/>
      <c r="N4529" s="18" t="n"/>
      <c r="O4529" s="26" t="n"/>
      <c r="P4529" s="21">
        <f>IF($C4529="","",IF(ISNA(MATCH($C4529,账户表,0)),"※这个账户不在【基础资料】的账户档案里",IF($B4529="","※没填日期，这一笔不会进任何月份的报表",IF(AND($F4529&lt;&gt;"",$G4529&lt;&gt;""),"※收入和支出不能同时填",IF(AND(N($F4529)=0,N($G4529)=0),"※收入和支出都没填",IF(OR(N($F4529)&lt;0,N($G4529)&lt;0),"※金额不能填负数，方向反了就换一列填",IF($D4529="","※没填收支类别，分类报表会漏掉这一笔",IF(ISNA(MATCH($D4529,类别表,0)),"※收支类别不在【基础资料】的清单里",IF(AND($L4529="内部转账",$M4529=""),"△内部转账要在「对方账户」写上另一头",IF(AND($L4529="内部转账",$M4529=$C4529),"※对方账户跟本账户是同一个",IF(AND($L4529&lt;&gt;"内部转账",$M4529&lt;&gt;""),"△填了对方账户，但类别不是内部转账",IF($H4529&lt;0,"△这一笔之后该账户余额成负数了，核一下",""))))))))))))</f>
        <v/>
      </c>
    </row>
    <row r="4530">
      <c r="A4530" s="17">
        <f>IF($C4530="","",COUNTA($C$5:$C4530))</f>
        <v/>
      </c>
      <c r="B4530" s="20" t="n"/>
      <c r="C4530" s="18" t="n"/>
      <c r="D4530" s="18" t="n"/>
      <c r="E4530" s="26" t="n"/>
      <c r="F4530" s="19" t="n"/>
      <c r="G4530" s="19" t="n"/>
      <c r="H4530" s="27">
        <f>IF($C4530="","",ROUND(SUMIF(账户表,$C4530,账户期初)+SUMIFS($F$5:F4530,$C$5:C4530,$C4530)-SUMIFS($G$5:G4530,$C$5:C4530,$C4530),2))</f>
        <v/>
      </c>
      <c r="I4530" s="18" t="n"/>
      <c r="J4530" s="18" t="n"/>
      <c r="K4530" s="28">
        <f>IF($B4530="","",--TEXT($B4530,"yyyymm"))</f>
        <v/>
      </c>
      <c r="L4530" s="29">
        <f>IF($D4530="","",IFERROR(INDEX(类别属性,MATCH($D4530,类别表,0)),""))</f>
        <v/>
      </c>
      <c r="M4530" s="18" t="n"/>
      <c r="N4530" s="18" t="n"/>
      <c r="O4530" s="26" t="n"/>
      <c r="P4530" s="21">
        <f>IF($C4530="","",IF(ISNA(MATCH($C4530,账户表,0)),"※这个账户不在【基础资料】的账户档案里",IF($B4530="","※没填日期，这一笔不会进任何月份的报表",IF(AND($F4530&lt;&gt;"",$G4530&lt;&gt;""),"※收入和支出不能同时填",IF(AND(N($F4530)=0,N($G4530)=0),"※收入和支出都没填",IF(OR(N($F4530)&lt;0,N($G4530)&lt;0),"※金额不能填负数，方向反了就换一列填",IF($D4530="","※没填收支类别，分类报表会漏掉这一笔",IF(ISNA(MATCH($D4530,类别表,0)),"※收支类别不在【基础资料】的清单里",IF(AND($L4530="内部转账",$M4530=""),"△内部转账要在「对方账户」写上另一头",IF(AND($L4530="内部转账",$M4530=$C4530),"※对方账户跟本账户是同一个",IF(AND($L4530&lt;&gt;"内部转账",$M4530&lt;&gt;""),"△填了对方账户，但类别不是内部转账",IF($H4530&lt;0,"△这一笔之后该账户余额成负数了，核一下",""))))))))))))</f>
        <v/>
      </c>
    </row>
    <row r="4531">
      <c r="A4531" s="17">
        <f>IF($C4531="","",COUNTA($C$5:$C4531))</f>
        <v/>
      </c>
      <c r="B4531" s="20" t="n"/>
      <c r="C4531" s="18" t="n"/>
      <c r="D4531" s="18" t="n"/>
      <c r="E4531" s="26" t="n"/>
      <c r="F4531" s="19" t="n"/>
      <c r="G4531" s="19" t="n"/>
      <c r="H4531" s="27">
        <f>IF($C4531="","",ROUND(SUMIF(账户表,$C4531,账户期初)+SUMIFS($F$5:F4531,$C$5:C4531,$C4531)-SUMIFS($G$5:G4531,$C$5:C4531,$C4531),2))</f>
        <v/>
      </c>
      <c r="I4531" s="18" t="n"/>
      <c r="J4531" s="18" t="n"/>
      <c r="K4531" s="28">
        <f>IF($B4531="","",--TEXT($B4531,"yyyymm"))</f>
        <v/>
      </c>
      <c r="L4531" s="29">
        <f>IF($D4531="","",IFERROR(INDEX(类别属性,MATCH($D4531,类别表,0)),""))</f>
        <v/>
      </c>
      <c r="M4531" s="18" t="n"/>
      <c r="N4531" s="18" t="n"/>
      <c r="O4531" s="26" t="n"/>
      <c r="P4531" s="21">
        <f>IF($C4531="","",IF(ISNA(MATCH($C4531,账户表,0)),"※这个账户不在【基础资料】的账户档案里",IF($B4531="","※没填日期，这一笔不会进任何月份的报表",IF(AND($F4531&lt;&gt;"",$G4531&lt;&gt;""),"※收入和支出不能同时填",IF(AND(N($F4531)=0,N($G4531)=0),"※收入和支出都没填",IF(OR(N($F4531)&lt;0,N($G4531)&lt;0),"※金额不能填负数，方向反了就换一列填",IF($D4531="","※没填收支类别，分类报表会漏掉这一笔",IF(ISNA(MATCH($D4531,类别表,0)),"※收支类别不在【基础资料】的清单里",IF(AND($L4531="内部转账",$M4531=""),"△内部转账要在「对方账户」写上另一头",IF(AND($L4531="内部转账",$M4531=$C4531),"※对方账户跟本账户是同一个",IF(AND($L4531&lt;&gt;"内部转账",$M4531&lt;&gt;""),"△填了对方账户，但类别不是内部转账",IF($H4531&lt;0,"△这一笔之后该账户余额成负数了，核一下",""))))))))))))</f>
        <v/>
      </c>
    </row>
    <row r="4532">
      <c r="A4532" s="17">
        <f>IF($C4532="","",COUNTA($C$5:$C4532))</f>
        <v/>
      </c>
      <c r="B4532" s="20" t="n"/>
      <c r="C4532" s="18" t="n"/>
      <c r="D4532" s="18" t="n"/>
      <c r="E4532" s="26" t="n"/>
      <c r="F4532" s="19" t="n"/>
      <c r="G4532" s="19" t="n"/>
      <c r="H4532" s="27">
        <f>IF($C4532="","",ROUND(SUMIF(账户表,$C4532,账户期初)+SUMIFS($F$5:F4532,$C$5:C4532,$C4532)-SUMIFS($G$5:G4532,$C$5:C4532,$C4532),2))</f>
        <v/>
      </c>
      <c r="I4532" s="18" t="n"/>
      <c r="J4532" s="18" t="n"/>
      <c r="K4532" s="28">
        <f>IF($B4532="","",--TEXT($B4532,"yyyymm"))</f>
        <v/>
      </c>
      <c r="L4532" s="29">
        <f>IF($D4532="","",IFERROR(INDEX(类别属性,MATCH($D4532,类别表,0)),""))</f>
        <v/>
      </c>
      <c r="M4532" s="18" t="n"/>
      <c r="N4532" s="18" t="n"/>
      <c r="O4532" s="26" t="n"/>
      <c r="P4532" s="21">
        <f>IF($C4532="","",IF(ISNA(MATCH($C4532,账户表,0)),"※这个账户不在【基础资料】的账户档案里",IF($B4532="","※没填日期，这一笔不会进任何月份的报表",IF(AND($F4532&lt;&gt;"",$G4532&lt;&gt;""),"※收入和支出不能同时填",IF(AND(N($F4532)=0,N($G4532)=0),"※收入和支出都没填",IF(OR(N($F4532)&lt;0,N($G4532)&lt;0),"※金额不能填负数，方向反了就换一列填",IF($D4532="","※没填收支类别，分类报表会漏掉这一笔",IF(ISNA(MATCH($D4532,类别表,0)),"※收支类别不在【基础资料】的清单里",IF(AND($L4532="内部转账",$M4532=""),"△内部转账要在「对方账户」写上另一头",IF(AND($L4532="内部转账",$M4532=$C4532),"※对方账户跟本账户是同一个",IF(AND($L4532&lt;&gt;"内部转账",$M4532&lt;&gt;""),"△填了对方账户，但类别不是内部转账",IF($H4532&lt;0,"△这一笔之后该账户余额成负数了，核一下",""))))))))))))</f>
        <v/>
      </c>
    </row>
    <row r="4533">
      <c r="A4533" s="17">
        <f>IF($C4533="","",COUNTA($C$5:$C4533))</f>
        <v/>
      </c>
      <c r="B4533" s="20" t="n"/>
      <c r="C4533" s="18" t="n"/>
      <c r="D4533" s="18" t="n"/>
      <c r="E4533" s="26" t="n"/>
      <c r="F4533" s="19" t="n"/>
      <c r="G4533" s="19" t="n"/>
      <c r="H4533" s="27">
        <f>IF($C4533="","",ROUND(SUMIF(账户表,$C4533,账户期初)+SUMIFS($F$5:F4533,$C$5:C4533,$C4533)-SUMIFS($G$5:G4533,$C$5:C4533,$C4533),2))</f>
        <v/>
      </c>
      <c r="I4533" s="18" t="n"/>
      <c r="J4533" s="18" t="n"/>
      <c r="K4533" s="28">
        <f>IF($B4533="","",--TEXT($B4533,"yyyymm"))</f>
        <v/>
      </c>
      <c r="L4533" s="29">
        <f>IF($D4533="","",IFERROR(INDEX(类别属性,MATCH($D4533,类别表,0)),""))</f>
        <v/>
      </c>
      <c r="M4533" s="18" t="n"/>
      <c r="N4533" s="18" t="n"/>
      <c r="O4533" s="26" t="n"/>
      <c r="P4533" s="21">
        <f>IF($C4533="","",IF(ISNA(MATCH($C4533,账户表,0)),"※这个账户不在【基础资料】的账户档案里",IF($B4533="","※没填日期，这一笔不会进任何月份的报表",IF(AND($F4533&lt;&gt;"",$G4533&lt;&gt;""),"※收入和支出不能同时填",IF(AND(N($F4533)=0,N($G4533)=0),"※收入和支出都没填",IF(OR(N($F4533)&lt;0,N($G4533)&lt;0),"※金额不能填负数，方向反了就换一列填",IF($D4533="","※没填收支类别，分类报表会漏掉这一笔",IF(ISNA(MATCH($D4533,类别表,0)),"※收支类别不在【基础资料】的清单里",IF(AND($L4533="内部转账",$M4533=""),"△内部转账要在「对方账户」写上另一头",IF(AND($L4533="内部转账",$M4533=$C4533),"※对方账户跟本账户是同一个",IF(AND($L4533&lt;&gt;"内部转账",$M4533&lt;&gt;""),"△填了对方账户，但类别不是内部转账",IF($H4533&lt;0,"△这一笔之后该账户余额成负数了，核一下",""))))))))))))</f>
        <v/>
      </c>
    </row>
    <row r="4534">
      <c r="A4534" s="17">
        <f>IF($C4534="","",COUNTA($C$5:$C4534))</f>
        <v/>
      </c>
      <c r="B4534" s="20" t="n"/>
      <c r="C4534" s="18" t="n"/>
      <c r="D4534" s="18" t="n"/>
      <c r="E4534" s="26" t="n"/>
      <c r="F4534" s="19" t="n"/>
      <c r="G4534" s="19" t="n"/>
      <c r="H4534" s="27">
        <f>IF($C4534="","",ROUND(SUMIF(账户表,$C4534,账户期初)+SUMIFS($F$5:F4534,$C$5:C4534,$C4534)-SUMIFS($G$5:G4534,$C$5:C4534,$C4534),2))</f>
        <v/>
      </c>
      <c r="I4534" s="18" t="n"/>
      <c r="J4534" s="18" t="n"/>
      <c r="K4534" s="28">
        <f>IF($B4534="","",--TEXT($B4534,"yyyymm"))</f>
        <v/>
      </c>
      <c r="L4534" s="29">
        <f>IF($D4534="","",IFERROR(INDEX(类别属性,MATCH($D4534,类别表,0)),""))</f>
        <v/>
      </c>
      <c r="M4534" s="18" t="n"/>
      <c r="N4534" s="18" t="n"/>
      <c r="O4534" s="26" t="n"/>
      <c r="P4534" s="21">
        <f>IF($C4534="","",IF(ISNA(MATCH($C4534,账户表,0)),"※这个账户不在【基础资料】的账户档案里",IF($B4534="","※没填日期，这一笔不会进任何月份的报表",IF(AND($F4534&lt;&gt;"",$G4534&lt;&gt;""),"※收入和支出不能同时填",IF(AND(N($F4534)=0,N($G4534)=0),"※收入和支出都没填",IF(OR(N($F4534)&lt;0,N($G4534)&lt;0),"※金额不能填负数，方向反了就换一列填",IF($D4534="","※没填收支类别，分类报表会漏掉这一笔",IF(ISNA(MATCH($D4534,类别表,0)),"※收支类别不在【基础资料】的清单里",IF(AND($L4534="内部转账",$M4534=""),"△内部转账要在「对方账户」写上另一头",IF(AND($L4534="内部转账",$M4534=$C4534),"※对方账户跟本账户是同一个",IF(AND($L4534&lt;&gt;"内部转账",$M4534&lt;&gt;""),"△填了对方账户，但类别不是内部转账",IF($H4534&lt;0,"△这一笔之后该账户余额成负数了，核一下",""))))))))))))</f>
        <v/>
      </c>
    </row>
    <row r="4535">
      <c r="A4535" s="17">
        <f>IF($C4535="","",COUNTA($C$5:$C4535))</f>
        <v/>
      </c>
      <c r="B4535" s="20" t="n"/>
      <c r="C4535" s="18" t="n"/>
      <c r="D4535" s="18" t="n"/>
      <c r="E4535" s="26" t="n"/>
      <c r="F4535" s="19" t="n"/>
      <c r="G4535" s="19" t="n"/>
      <c r="H4535" s="27">
        <f>IF($C4535="","",ROUND(SUMIF(账户表,$C4535,账户期初)+SUMIFS($F$5:F4535,$C$5:C4535,$C4535)-SUMIFS($G$5:G4535,$C$5:C4535,$C4535),2))</f>
        <v/>
      </c>
      <c r="I4535" s="18" t="n"/>
      <c r="J4535" s="18" t="n"/>
      <c r="K4535" s="28">
        <f>IF($B4535="","",--TEXT($B4535,"yyyymm"))</f>
        <v/>
      </c>
      <c r="L4535" s="29">
        <f>IF($D4535="","",IFERROR(INDEX(类别属性,MATCH($D4535,类别表,0)),""))</f>
        <v/>
      </c>
      <c r="M4535" s="18" t="n"/>
      <c r="N4535" s="18" t="n"/>
      <c r="O4535" s="26" t="n"/>
      <c r="P4535" s="21">
        <f>IF($C4535="","",IF(ISNA(MATCH($C4535,账户表,0)),"※这个账户不在【基础资料】的账户档案里",IF($B4535="","※没填日期，这一笔不会进任何月份的报表",IF(AND($F4535&lt;&gt;"",$G4535&lt;&gt;""),"※收入和支出不能同时填",IF(AND(N($F4535)=0,N($G4535)=0),"※收入和支出都没填",IF(OR(N($F4535)&lt;0,N($G4535)&lt;0),"※金额不能填负数，方向反了就换一列填",IF($D4535="","※没填收支类别，分类报表会漏掉这一笔",IF(ISNA(MATCH($D4535,类别表,0)),"※收支类别不在【基础资料】的清单里",IF(AND($L4535="内部转账",$M4535=""),"△内部转账要在「对方账户」写上另一头",IF(AND($L4535="内部转账",$M4535=$C4535),"※对方账户跟本账户是同一个",IF(AND($L4535&lt;&gt;"内部转账",$M4535&lt;&gt;""),"△填了对方账户，但类别不是内部转账",IF($H4535&lt;0,"△这一笔之后该账户余额成负数了，核一下",""))))))))))))</f>
        <v/>
      </c>
    </row>
    <row r="4536">
      <c r="A4536" s="17">
        <f>IF($C4536="","",COUNTA($C$5:$C4536))</f>
        <v/>
      </c>
      <c r="B4536" s="20" t="n"/>
      <c r="C4536" s="18" t="n"/>
      <c r="D4536" s="18" t="n"/>
      <c r="E4536" s="26" t="n"/>
      <c r="F4536" s="19" t="n"/>
      <c r="G4536" s="19" t="n"/>
      <c r="H4536" s="27">
        <f>IF($C4536="","",ROUND(SUMIF(账户表,$C4536,账户期初)+SUMIFS($F$5:F4536,$C$5:C4536,$C4536)-SUMIFS($G$5:G4536,$C$5:C4536,$C4536),2))</f>
        <v/>
      </c>
      <c r="I4536" s="18" t="n"/>
      <c r="J4536" s="18" t="n"/>
      <c r="K4536" s="28">
        <f>IF($B4536="","",--TEXT($B4536,"yyyymm"))</f>
        <v/>
      </c>
      <c r="L4536" s="29">
        <f>IF($D4536="","",IFERROR(INDEX(类别属性,MATCH($D4536,类别表,0)),""))</f>
        <v/>
      </c>
      <c r="M4536" s="18" t="n"/>
      <c r="N4536" s="18" t="n"/>
      <c r="O4536" s="26" t="n"/>
      <c r="P4536" s="21">
        <f>IF($C4536="","",IF(ISNA(MATCH($C4536,账户表,0)),"※这个账户不在【基础资料】的账户档案里",IF($B4536="","※没填日期，这一笔不会进任何月份的报表",IF(AND($F4536&lt;&gt;"",$G4536&lt;&gt;""),"※收入和支出不能同时填",IF(AND(N($F4536)=0,N($G4536)=0),"※收入和支出都没填",IF(OR(N($F4536)&lt;0,N($G4536)&lt;0),"※金额不能填负数，方向反了就换一列填",IF($D4536="","※没填收支类别，分类报表会漏掉这一笔",IF(ISNA(MATCH($D4536,类别表,0)),"※收支类别不在【基础资料】的清单里",IF(AND($L4536="内部转账",$M4536=""),"△内部转账要在「对方账户」写上另一头",IF(AND($L4536="内部转账",$M4536=$C4536),"※对方账户跟本账户是同一个",IF(AND($L4536&lt;&gt;"内部转账",$M4536&lt;&gt;""),"△填了对方账户，但类别不是内部转账",IF($H4536&lt;0,"△这一笔之后该账户余额成负数了，核一下",""))))))))))))</f>
        <v/>
      </c>
    </row>
    <row r="4537">
      <c r="A4537" s="17">
        <f>IF($C4537="","",COUNTA($C$5:$C4537))</f>
        <v/>
      </c>
      <c r="B4537" s="20" t="n"/>
      <c r="C4537" s="18" t="n"/>
      <c r="D4537" s="18" t="n"/>
      <c r="E4537" s="26" t="n"/>
      <c r="F4537" s="19" t="n"/>
      <c r="G4537" s="19" t="n"/>
      <c r="H4537" s="27">
        <f>IF($C4537="","",ROUND(SUMIF(账户表,$C4537,账户期初)+SUMIFS($F$5:F4537,$C$5:C4537,$C4537)-SUMIFS($G$5:G4537,$C$5:C4537,$C4537),2))</f>
        <v/>
      </c>
      <c r="I4537" s="18" t="n"/>
      <c r="J4537" s="18" t="n"/>
      <c r="K4537" s="28">
        <f>IF($B4537="","",--TEXT($B4537,"yyyymm"))</f>
        <v/>
      </c>
      <c r="L4537" s="29">
        <f>IF($D4537="","",IFERROR(INDEX(类别属性,MATCH($D4537,类别表,0)),""))</f>
        <v/>
      </c>
      <c r="M4537" s="18" t="n"/>
      <c r="N4537" s="18" t="n"/>
      <c r="O4537" s="26" t="n"/>
      <c r="P4537" s="21">
        <f>IF($C4537="","",IF(ISNA(MATCH($C4537,账户表,0)),"※这个账户不在【基础资料】的账户档案里",IF($B4537="","※没填日期，这一笔不会进任何月份的报表",IF(AND($F4537&lt;&gt;"",$G4537&lt;&gt;""),"※收入和支出不能同时填",IF(AND(N($F4537)=0,N($G4537)=0),"※收入和支出都没填",IF(OR(N($F4537)&lt;0,N($G4537)&lt;0),"※金额不能填负数，方向反了就换一列填",IF($D4537="","※没填收支类别，分类报表会漏掉这一笔",IF(ISNA(MATCH($D4537,类别表,0)),"※收支类别不在【基础资料】的清单里",IF(AND($L4537="内部转账",$M4537=""),"△内部转账要在「对方账户」写上另一头",IF(AND($L4537="内部转账",$M4537=$C4537),"※对方账户跟本账户是同一个",IF(AND($L4537&lt;&gt;"内部转账",$M4537&lt;&gt;""),"△填了对方账户，但类别不是内部转账",IF($H4537&lt;0,"△这一笔之后该账户余额成负数了，核一下",""))))))))))))</f>
        <v/>
      </c>
    </row>
    <row r="4538">
      <c r="A4538" s="17">
        <f>IF($C4538="","",COUNTA($C$5:$C4538))</f>
        <v/>
      </c>
      <c r="B4538" s="20" t="n"/>
      <c r="C4538" s="18" t="n"/>
      <c r="D4538" s="18" t="n"/>
      <c r="E4538" s="26" t="n"/>
      <c r="F4538" s="19" t="n"/>
      <c r="G4538" s="19" t="n"/>
      <c r="H4538" s="27">
        <f>IF($C4538="","",ROUND(SUMIF(账户表,$C4538,账户期初)+SUMIFS($F$5:F4538,$C$5:C4538,$C4538)-SUMIFS($G$5:G4538,$C$5:C4538,$C4538),2))</f>
        <v/>
      </c>
      <c r="I4538" s="18" t="n"/>
      <c r="J4538" s="18" t="n"/>
      <c r="K4538" s="28">
        <f>IF($B4538="","",--TEXT($B4538,"yyyymm"))</f>
        <v/>
      </c>
      <c r="L4538" s="29">
        <f>IF($D4538="","",IFERROR(INDEX(类别属性,MATCH($D4538,类别表,0)),""))</f>
        <v/>
      </c>
      <c r="M4538" s="18" t="n"/>
      <c r="N4538" s="18" t="n"/>
      <c r="O4538" s="26" t="n"/>
      <c r="P4538" s="21">
        <f>IF($C4538="","",IF(ISNA(MATCH($C4538,账户表,0)),"※这个账户不在【基础资料】的账户档案里",IF($B4538="","※没填日期，这一笔不会进任何月份的报表",IF(AND($F4538&lt;&gt;"",$G4538&lt;&gt;""),"※收入和支出不能同时填",IF(AND(N($F4538)=0,N($G4538)=0),"※收入和支出都没填",IF(OR(N($F4538)&lt;0,N($G4538)&lt;0),"※金额不能填负数，方向反了就换一列填",IF($D4538="","※没填收支类别，分类报表会漏掉这一笔",IF(ISNA(MATCH($D4538,类别表,0)),"※收支类别不在【基础资料】的清单里",IF(AND($L4538="内部转账",$M4538=""),"△内部转账要在「对方账户」写上另一头",IF(AND($L4538="内部转账",$M4538=$C4538),"※对方账户跟本账户是同一个",IF(AND($L4538&lt;&gt;"内部转账",$M4538&lt;&gt;""),"△填了对方账户，但类别不是内部转账",IF($H4538&lt;0,"△这一笔之后该账户余额成负数了，核一下",""))))))))))))</f>
        <v/>
      </c>
    </row>
    <row r="4539">
      <c r="A4539" s="17">
        <f>IF($C4539="","",COUNTA($C$5:$C4539))</f>
        <v/>
      </c>
      <c r="B4539" s="20" t="n"/>
      <c r="C4539" s="18" t="n"/>
      <c r="D4539" s="18" t="n"/>
      <c r="E4539" s="26" t="n"/>
      <c r="F4539" s="19" t="n"/>
      <c r="G4539" s="19" t="n"/>
      <c r="H4539" s="27">
        <f>IF($C4539="","",ROUND(SUMIF(账户表,$C4539,账户期初)+SUMIFS($F$5:F4539,$C$5:C4539,$C4539)-SUMIFS($G$5:G4539,$C$5:C4539,$C4539),2))</f>
        <v/>
      </c>
      <c r="I4539" s="18" t="n"/>
      <c r="J4539" s="18" t="n"/>
      <c r="K4539" s="28">
        <f>IF($B4539="","",--TEXT($B4539,"yyyymm"))</f>
        <v/>
      </c>
      <c r="L4539" s="29">
        <f>IF($D4539="","",IFERROR(INDEX(类别属性,MATCH($D4539,类别表,0)),""))</f>
        <v/>
      </c>
      <c r="M4539" s="18" t="n"/>
      <c r="N4539" s="18" t="n"/>
      <c r="O4539" s="26" t="n"/>
      <c r="P4539" s="21">
        <f>IF($C4539="","",IF(ISNA(MATCH($C4539,账户表,0)),"※这个账户不在【基础资料】的账户档案里",IF($B4539="","※没填日期，这一笔不会进任何月份的报表",IF(AND($F4539&lt;&gt;"",$G4539&lt;&gt;""),"※收入和支出不能同时填",IF(AND(N($F4539)=0,N($G4539)=0),"※收入和支出都没填",IF(OR(N($F4539)&lt;0,N($G4539)&lt;0),"※金额不能填负数，方向反了就换一列填",IF($D4539="","※没填收支类别，分类报表会漏掉这一笔",IF(ISNA(MATCH($D4539,类别表,0)),"※收支类别不在【基础资料】的清单里",IF(AND($L4539="内部转账",$M4539=""),"△内部转账要在「对方账户」写上另一头",IF(AND($L4539="内部转账",$M4539=$C4539),"※对方账户跟本账户是同一个",IF(AND($L4539&lt;&gt;"内部转账",$M4539&lt;&gt;""),"△填了对方账户，但类别不是内部转账",IF($H4539&lt;0,"△这一笔之后该账户余额成负数了，核一下",""))))))))))))</f>
        <v/>
      </c>
    </row>
    <row r="4540">
      <c r="A4540" s="17">
        <f>IF($C4540="","",COUNTA($C$5:$C4540))</f>
        <v/>
      </c>
      <c r="B4540" s="20" t="n"/>
      <c r="C4540" s="18" t="n"/>
      <c r="D4540" s="18" t="n"/>
      <c r="E4540" s="26" t="n"/>
      <c r="F4540" s="19" t="n"/>
      <c r="G4540" s="19" t="n"/>
      <c r="H4540" s="27">
        <f>IF($C4540="","",ROUND(SUMIF(账户表,$C4540,账户期初)+SUMIFS($F$5:F4540,$C$5:C4540,$C4540)-SUMIFS($G$5:G4540,$C$5:C4540,$C4540),2))</f>
        <v/>
      </c>
      <c r="I4540" s="18" t="n"/>
      <c r="J4540" s="18" t="n"/>
      <c r="K4540" s="28">
        <f>IF($B4540="","",--TEXT($B4540,"yyyymm"))</f>
        <v/>
      </c>
      <c r="L4540" s="29">
        <f>IF($D4540="","",IFERROR(INDEX(类别属性,MATCH($D4540,类别表,0)),""))</f>
        <v/>
      </c>
      <c r="M4540" s="18" t="n"/>
      <c r="N4540" s="18" t="n"/>
      <c r="O4540" s="26" t="n"/>
      <c r="P4540" s="21">
        <f>IF($C4540="","",IF(ISNA(MATCH($C4540,账户表,0)),"※这个账户不在【基础资料】的账户档案里",IF($B4540="","※没填日期，这一笔不会进任何月份的报表",IF(AND($F4540&lt;&gt;"",$G4540&lt;&gt;""),"※收入和支出不能同时填",IF(AND(N($F4540)=0,N($G4540)=0),"※收入和支出都没填",IF(OR(N($F4540)&lt;0,N($G4540)&lt;0),"※金额不能填负数，方向反了就换一列填",IF($D4540="","※没填收支类别，分类报表会漏掉这一笔",IF(ISNA(MATCH($D4540,类别表,0)),"※收支类别不在【基础资料】的清单里",IF(AND($L4540="内部转账",$M4540=""),"△内部转账要在「对方账户」写上另一头",IF(AND($L4540="内部转账",$M4540=$C4540),"※对方账户跟本账户是同一个",IF(AND($L4540&lt;&gt;"内部转账",$M4540&lt;&gt;""),"△填了对方账户，但类别不是内部转账",IF($H4540&lt;0,"△这一笔之后该账户余额成负数了，核一下",""))))))))))))</f>
        <v/>
      </c>
    </row>
    <row r="4541">
      <c r="A4541" s="17">
        <f>IF($C4541="","",COUNTA($C$5:$C4541))</f>
        <v/>
      </c>
      <c r="B4541" s="20" t="n"/>
      <c r="C4541" s="18" t="n"/>
      <c r="D4541" s="18" t="n"/>
      <c r="E4541" s="26" t="n"/>
      <c r="F4541" s="19" t="n"/>
      <c r="G4541" s="19" t="n"/>
      <c r="H4541" s="27">
        <f>IF($C4541="","",ROUND(SUMIF(账户表,$C4541,账户期初)+SUMIFS($F$5:F4541,$C$5:C4541,$C4541)-SUMIFS($G$5:G4541,$C$5:C4541,$C4541),2))</f>
        <v/>
      </c>
      <c r="I4541" s="18" t="n"/>
      <c r="J4541" s="18" t="n"/>
      <c r="K4541" s="28">
        <f>IF($B4541="","",--TEXT($B4541,"yyyymm"))</f>
        <v/>
      </c>
      <c r="L4541" s="29">
        <f>IF($D4541="","",IFERROR(INDEX(类别属性,MATCH($D4541,类别表,0)),""))</f>
        <v/>
      </c>
      <c r="M4541" s="18" t="n"/>
      <c r="N4541" s="18" t="n"/>
      <c r="O4541" s="26" t="n"/>
      <c r="P4541" s="21">
        <f>IF($C4541="","",IF(ISNA(MATCH($C4541,账户表,0)),"※这个账户不在【基础资料】的账户档案里",IF($B4541="","※没填日期，这一笔不会进任何月份的报表",IF(AND($F4541&lt;&gt;"",$G4541&lt;&gt;""),"※收入和支出不能同时填",IF(AND(N($F4541)=0,N($G4541)=0),"※收入和支出都没填",IF(OR(N($F4541)&lt;0,N($G4541)&lt;0),"※金额不能填负数，方向反了就换一列填",IF($D4541="","※没填收支类别，分类报表会漏掉这一笔",IF(ISNA(MATCH($D4541,类别表,0)),"※收支类别不在【基础资料】的清单里",IF(AND($L4541="内部转账",$M4541=""),"△内部转账要在「对方账户」写上另一头",IF(AND($L4541="内部转账",$M4541=$C4541),"※对方账户跟本账户是同一个",IF(AND($L4541&lt;&gt;"内部转账",$M4541&lt;&gt;""),"△填了对方账户，但类别不是内部转账",IF($H4541&lt;0,"△这一笔之后该账户余额成负数了，核一下",""))))))))))))</f>
        <v/>
      </c>
    </row>
    <row r="4542">
      <c r="A4542" s="17">
        <f>IF($C4542="","",COUNTA($C$5:$C4542))</f>
        <v/>
      </c>
      <c r="B4542" s="20" t="n"/>
      <c r="C4542" s="18" t="n"/>
      <c r="D4542" s="18" t="n"/>
      <c r="E4542" s="26" t="n"/>
      <c r="F4542" s="19" t="n"/>
      <c r="G4542" s="19" t="n"/>
      <c r="H4542" s="27">
        <f>IF($C4542="","",ROUND(SUMIF(账户表,$C4542,账户期初)+SUMIFS($F$5:F4542,$C$5:C4542,$C4542)-SUMIFS($G$5:G4542,$C$5:C4542,$C4542),2))</f>
        <v/>
      </c>
      <c r="I4542" s="18" t="n"/>
      <c r="J4542" s="18" t="n"/>
      <c r="K4542" s="28">
        <f>IF($B4542="","",--TEXT($B4542,"yyyymm"))</f>
        <v/>
      </c>
      <c r="L4542" s="29">
        <f>IF($D4542="","",IFERROR(INDEX(类别属性,MATCH($D4542,类别表,0)),""))</f>
        <v/>
      </c>
      <c r="M4542" s="18" t="n"/>
      <c r="N4542" s="18" t="n"/>
      <c r="O4542" s="26" t="n"/>
      <c r="P4542" s="21">
        <f>IF($C4542="","",IF(ISNA(MATCH($C4542,账户表,0)),"※这个账户不在【基础资料】的账户档案里",IF($B4542="","※没填日期，这一笔不会进任何月份的报表",IF(AND($F4542&lt;&gt;"",$G4542&lt;&gt;""),"※收入和支出不能同时填",IF(AND(N($F4542)=0,N($G4542)=0),"※收入和支出都没填",IF(OR(N($F4542)&lt;0,N($G4542)&lt;0),"※金额不能填负数，方向反了就换一列填",IF($D4542="","※没填收支类别，分类报表会漏掉这一笔",IF(ISNA(MATCH($D4542,类别表,0)),"※收支类别不在【基础资料】的清单里",IF(AND($L4542="内部转账",$M4542=""),"△内部转账要在「对方账户」写上另一头",IF(AND($L4542="内部转账",$M4542=$C4542),"※对方账户跟本账户是同一个",IF(AND($L4542&lt;&gt;"内部转账",$M4542&lt;&gt;""),"△填了对方账户，但类别不是内部转账",IF($H4542&lt;0,"△这一笔之后该账户余额成负数了，核一下",""))))))))))))</f>
        <v/>
      </c>
    </row>
    <row r="4543">
      <c r="A4543" s="17">
        <f>IF($C4543="","",COUNTA($C$5:$C4543))</f>
        <v/>
      </c>
      <c r="B4543" s="20" t="n"/>
      <c r="C4543" s="18" t="n"/>
      <c r="D4543" s="18" t="n"/>
      <c r="E4543" s="26" t="n"/>
      <c r="F4543" s="19" t="n"/>
      <c r="G4543" s="19" t="n"/>
      <c r="H4543" s="27">
        <f>IF($C4543="","",ROUND(SUMIF(账户表,$C4543,账户期初)+SUMIFS($F$5:F4543,$C$5:C4543,$C4543)-SUMIFS($G$5:G4543,$C$5:C4543,$C4543),2))</f>
        <v/>
      </c>
      <c r="I4543" s="18" t="n"/>
      <c r="J4543" s="18" t="n"/>
      <c r="K4543" s="28">
        <f>IF($B4543="","",--TEXT($B4543,"yyyymm"))</f>
        <v/>
      </c>
      <c r="L4543" s="29">
        <f>IF($D4543="","",IFERROR(INDEX(类别属性,MATCH($D4543,类别表,0)),""))</f>
        <v/>
      </c>
      <c r="M4543" s="18" t="n"/>
      <c r="N4543" s="18" t="n"/>
      <c r="O4543" s="26" t="n"/>
      <c r="P4543" s="21">
        <f>IF($C4543="","",IF(ISNA(MATCH($C4543,账户表,0)),"※这个账户不在【基础资料】的账户档案里",IF($B4543="","※没填日期，这一笔不会进任何月份的报表",IF(AND($F4543&lt;&gt;"",$G4543&lt;&gt;""),"※收入和支出不能同时填",IF(AND(N($F4543)=0,N($G4543)=0),"※收入和支出都没填",IF(OR(N($F4543)&lt;0,N($G4543)&lt;0),"※金额不能填负数，方向反了就换一列填",IF($D4543="","※没填收支类别，分类报表会漏掉这一笔",IF(ISNA(MATCH($D4543,类别表,0)),"※收支类别不在【基础资料】的清单里",IF(AND($L4543="内部转账",$M4543=""),"△内部转账要在「对方账户」写上另一头",IF(AND($L4543="内部转账",$M4543=$C4543),"※对方账户跟本账户是同一个",IF(AND($L4543&lt;&gt;"内部转账",$M4543&lt;&gt;""),"△填了对方账户，但类别不是内部转账",IF($H4543&lt;0,"△这一笔之后该账户余额成负数了，核一下",""))))))))))))</f>
        <v/>
      </c>
    </row>
    <row r="4544">
      <c r="A4544" s="17">
        <f>IF($C4544="","",COUNTA($C$5:$C4544))</f>
        <v/>
      </c>
      <c r="B4544" s="20" t="n"/>
      <c r="C4544" s="18" t="n"/>
      <c r="D4544" s="18" t="n"/>
      <c r="E4544" s="26" t="n"/>
      <c r="F4544" s="19" t="n"/>
      <c r="G4544" s="19" t="n"/>
      <c r="H4544" s="27">
        <f>IF($C4544="","",ROUND(SUMIF(账户表,$C4544,账户期初)+SUMIFS($F$5:F4544,$C$5:C4544,$C4544)-SUMIFS($G$5:G4544,$C$5:C4544,$C4544),2))</f>
        <v/>
      </c>
      <c r="I4544" s="18" t="n"/>
      <c r="J4544" s="18" t="n"/>
      <c r="K4544" s="28">
        <f>IF($B4544="","",--TEXT($B4544,"yyyymm"))</f>
        <v/>
      </c>
      <c r="L4544" s="29">
        <f>IF($D4544="","",IFERROR(INDEX(类别属性,MATCH($D4544,类别表,0)),""))</f>
        <v/>
      </c>
      <c r="M4544" s="18" t="n"/>
      <c r="N4544" s="18" t="n"/>
      <c r="O4544" s="26" t="n"/>
      <c r="P4544" s="21">
        <f>IF($C4544="","",IF(ISNA(MATCH($C4544,账户表,0)),"※这个账户不在【基础资料】的账户档案里",IF($B4544="","※没填日期，这一笔不会进任何月份的报表",IF(AND($F4544&lt;&gt;"",$G4544&lt;&gt;""),"※收入和支出不能同时填",IF(AND(N($F4544)=0,N($G4544)=0),"※收入和支出都没填",IF(OR(N($F4544)&lt;0,N($G4544)&lt;0),"※金额不能填负数，方向反了就换一列填",IF($D4544="","※没填收支类别，分类报表会漏掉这一笔",IF(ISNA(MATCH($D4544,类别表,0)),"※收支类别不在【基础资料】的清单里",IF(AND($L4544="内部转账",$M4544=""),"△内部转账要在「对方账户」写上另一头",IF(AND($L4544="内部转账",$M4544=$C4544),"※对方账户跟本账户是同一个",IF(AND($L4544&lt;&gt;"内部转账",$M4544&lt;&gt;""),"△填了对方账户，但类别不是内部转账",IF($H4544&lt;0,"△这一笔之后该账户余额成负数了，核一下",""))))))))))))</f>
        <v/>
      </c>
    </row>
    <row r="4545">
      <c r="A4545" s="17">
        <f>IF($C4545="","",COUNTA($C$5:$C4545))</f>
        <v/>
      </c>
      <c r="B4545" s="20" t="n"/>
      <c r="C4545" s="18" t="n"/>
      <c r="D4545" s="18" t="n"/>
      <c r="E4545" s="26" t="n"/>
      <c r="F4545" s="19" t="n"/>
      <c r="G4545" s="19" t="n"/>
      <c r="H4545" s="27">
        <f>IF($C4545="","",ROUND(SUMIF(账户表,$C4545,账户期初)+SUMIFS($F$5:F4545,$C$5:C4545,$C4545)-SUMIFS($G$5:G4545,$C$5:C4545,$C4545),2))</f>
        <v/>
      </c>
      <c r="I4545" s="18" t="n"/>
      <c r="J4545" s="18" t="n"/>
      <c r="K4545" s="28">
        <f>IF($B4545="","",--TEXT($B4545,"yyyymm"))</f>
        <v/>
      </c>
      <c r="L4545" s="29">
        <f>IF($D4545="","",IFERROR(INDEX(类别属性,MATCH($D4545,类别表,0)),""))</f>
        <v/>
      </c>
      <c r="M4545" s="18" t="n"/>
      <c r="N4545" s="18" t="n"/>
      <c r="O4545" s="26" t="n"/>
      <c r="P4545" s="21">
        <f>IF($C4545="","",IF(ISNA(MATCH($C4545,账户表,0)),"※这个账户不在【基础资料】的账户档案里",IF($B4545="","※没填日期，这一笔不会进任何月份的报表",IF(AND($F4545&lt;&gt;"",$G4545&lt;&gt;""),"※收入和支出不能同时填",IF(AND(N($F4545)=0,N($G4545)=0),"※收入和支出都没填",IF(OR(N($F4545)&lt;0,N($G4545)&lt;0),"※金额不能填负数，方向反了就换一列填",IF($D4545="","※没填收支类别，分类报表会漏掉这一笔",IF(ISNA(MATCH($D4545,类别表,0)),"※收支类别不在【基础资料】的清单里",IF(AND($L4545="内部转账",$M4545=""),"△内部转账要在「对方账户」写上另一头",IF(AND($L4545="内部转账",$M4545=$C4545),"※对方账户跟本账户是同一个",IF(AND($L4545&lt;&gt;"内部转账",$M4545&lt;&gt;""),"△填了对方账户，但类别不是内部转账",IF($H4545&lt;0,"△这一笔之后该账户余额成负数了，核一下",""))))))))))))</f>
        <v/>
      </c>
    </row>
    <row r="4546">
      <c r="A4546" s="17">
        <f>IF($C4546="","",COUNTA($C$5:$C4546))</f>
        <v/>
      </c>
      <c r="B4546" s="20" t="n"/>
      <c r="C4546" s="18" t="n"/>
      <c r="D4546" s="18" t="n"/>
      <c r="E4546" s="26" t="n"/>
      <c r="F4546" s="19" t="n"/>
      <c r="G4546" s="19" t="n"/>
      <c r="H4546" s="27">
        <f>IF($C4546="","",ROUND(SUMIF(账户表,$C4546,账户期初)+SUMIFS($F$5:F4546,$C$5:C4546,$C4546)-SUMIFS($G$5:G4546,$C$5:C4546,$C4546),2))</f>
        <v/>
      </c>
      <c r="I4546" s="18" t="n"/>
      <c r="J4546" s="18" t="n"/>
      <c r="K4546" s="28">
        <f>IF($B4546="","",--TEXT($B4546,"yyyymm"))</f>
        <v/>
      </c>
      <c r="L4546" s="29">
        <f>IF($D4546="","",IFERROR(INDEX(类别属性,MATCH($D4546,类别表,0)),""))</f>
        <v/>
      </c>
      <c r="M4546" s="18" t="n"/>
      <c r="N4546" s="18" t="n"/>
      <c r="O4546" s="26" t="n"/>
      <c r="P4546" s="21">
        <f>IF($C4546="","",IF(ISNA(MATCH($C4546,账户表,0)),"※这个账户不在【基础资料】的账户档案里",IF($B4546="","※没填日期，这一笔不会进任何月份的报表",IF(AND($F4546&lt;&gt;"",$G4546&lt;&gt;""),"※收入和支出不能同时填",IF(AND(N($F4546)=0,N($G4546)=0),"※收入和支出都没填",IF(OR(N($F4546)&lt;0,N($G4546)&lt;0),"※金额不能填负数，方向反了就换一列填",IF($D4546="","※没填收支类别，分类报表会漏掉这一笔",IF(ISNA(MATCH($D4546,类别表,0)),"※收支类别不在【基础资料】的清单里",IF(AND($L4546="内部转账",$M4546=""),"△内部转账要在「对方账户」写上另一头",IF(AND($L4546="内部转账",$M4546=$C4546),"※对方账户跟本账户是同一个",IF(AND($L4546&lt;&gt;"内部转账",$M4546&lt;&gt;""),"△填了对方账户，但类别不是内部转账",IF($H4546&lt;0,"△这一笔之后该账户余额成负数了，核一下",""))))))))))))</f>
        <v/>
      </c>
    </row>
    <row r="4547">
      <c r="A4547" s="17">
        <f>IF($C4547="","",COUNTA($C$5:$C4547))</f>
        <v/>
      </c>
      <c r="B4547" s="20" t="n"/>
      <c r="C4547" s="18" t="n"/>
      <c r="D4547" s="18" t="n"/>
      <c r="E4547" s="26" t="n"/>
      <c r="F4547" s="19" t="n"/>
      <c r="G4547" s="19" t="n"/>
      <c r="H4547" s="27">
        <f>IF($C4547="","",ROUND(SUMIF(账户表,$C4547,账户期初)+SUMIFS($F$5:F4547,$C$5:C4547,$C4547)-SUMIFS($G$5:G4547,$C$5:C4547,$C4547),2))</f>
        <v/>
      </c>
      <c r="I4547" s="18" t="n"/>
      <c r="J4547" s="18" t="n"/>
      <c r="K4547" s="28">
        <f>IF($B4547="","",--TEXT($B4547,"yyyymm"))</f>
        <v/>
      </c>
      <c r="L4547" s="29">
        <f>IF($D4547="","",IFERROR(INDEX(类别属性,MATCH($D4547,类别表,0)),""))</f>
        <v/>
      </c>
      <c r="M4547" s="18" t="n"/>
      <c r="N4547" s="18" t="n"/>
      <c r="O4547" s="26" t="n"/>
      <c r="P4547" s="21">
        <f>IF($C4547="","",IF(ISNA(MATCH($C4547,账户表,0)),"※这个账户不在【基础资料】的账户档案里",IF($B4547="","※没填日期，这一笔不会进任何月份的报表",IF(AND($F4547&lt;&gt;"",$G4547&lt;&gt;""),"※收入和支出不能同时填",IF(AND(N($F4547)=0,N($G4547)=0),"※收入和支出都没填",IF(OR(N($F4547)&lt;0,N($G4547)&lt;0),"※金额不能填负数，方向反了就换一列填",IF($D4547="","※没填收支类别，分类报表会漏掉这一笔",IF(ISNA(MATCH($D4547,类别表,0)),"※收支类别不在【基础资料】的清单里",IF(AND($L4547="内部转账",$M4547=""),"△内部转账要在「对方账户」写上另一头",IF(AND($L4547="内部转账",$M4547=$C4547),"※对方账户跟本账户是同一个",IF(AND($L4547&lt;&gt;"内部转账",$M4547&lt;&gt;""),"△填了对方账户，但类别不是内部转账",IF($H4547&lt;0,"△这一笔之后该账户余额成负数了，核一下",""))))))))))))</f>
        <v/>
      </c>
    </row>
    <row r="4548">
      <c r="A4548" s="17">
        <f>IF($C4548="","",COUNTA($C$5:$C4548))</f>
        <v/>
      </c>
      <c r="B4548" s="20" t="n"/>
      <c r="C4548" s="18" t="n"/>
      <c r="D4548" s="18" t="n"/>
      <c r="E4548" s="26" t="n"/>
      <c r="F4548" s="19" t="n"/>
      <c r="G4548" s="19" t="n"/>
      <c r="H4548" s="27">
        <f>IF($C4548="","",ROUND(SUMIF(账户表,$C4548,账户期初)+SUMIFS($F$5:F4548,$C$5:C4548,$C4548)-SUMIFS($G$5:G4548,$C$5:C4548,$C4548),2))</f>
        <v/>
      </c>
      <c r="I4548" s="18" t="n"/>
      <c r="J4548" s="18" t="n"/>
      <c r="K4548" s="28">
        <f>IF($B4548="","",--TEXT($B4548,"yyyymm"))</f>
        <v/>
      </c>
      <c r="L4548" s="29">
        <f>IF($D4548="","",IFERROR(INDEX(类别属性,MATCH($D4548,类别表,0)),""))</f>
        <v/>
      </c>
      <c r="M4548" s="18" t="n"/>
      <c r="N4548" s="18" t="n"/>
      <c r="O4548" s="26" t="n"/>
      <c r="P4548" s="21">
        <f>IF($C4548="","",IF(ISNA(MATCH($C4548,账户表,0)),"※这个账户不在【基础资料】的账户档案里",IF($B4548="","※没填日期，这一笔不会进任何月份的报表",IF(AND($F4548&lt;&gt;"",$G4548&lt;&gt;""),"※收入和支出不能同时填",IF(AND(N($F4548)=0,N($G4548)=0),"※收入和支出都没填",IF(OR(N($F4548)&lt;0,N($G4548)&lt;0),"※金额不能填负数，方向反了就换一列填",IF($D4548="","※没填收支类别，分类报表会漏掉这一笔",IF(ISNA(MATCH($D4548,类别表,0)),"※收支类别不在【基础资料】的清单里",IF(AND($L4548="内部转账",$M4548=""),"△内部转账要在「对方账户」写上另一头",IF(AND($L4548="内部转账",$M4548=$C4548),"※对方账户跟本账户是同一个",IF(AND($L4548&lt;&gt;"内部转账",$M4548&lt;&gt;""),"△填了对方账户，但类别不是内部转账",IF($H4548&lt;0,"△这一笔之后该账户余额成负数了，核一下",""))))))))))))</f>
        <v/>
      </c>
    </row>
    <row r="4549">
      <c r="A4549" s="17">
        <f>IF($C4549="","",COUNTA($C$5:$C4549))</f>
        <v/>
      </c>
      <c r="B4549" s="20" t="n"/>
      <c r="C4549" s="18" t="n"/>
      <c r="D4549" s="18" t="n"/>
      <c r="E4549" s="26" t="n"/>
      <c r="F4549" s="19" t="n"/>
      <c r="G4549" s="19" t="n"/>
      <c r="H4549" s="27">
        <f>IF($C4549="","",ROUND(SUMIF(账户表,$C4549,账户期初)+SUMIFS($F$5:F4549,$C$5:C4549,$C4549)-SUMIFS($G$5:G4549,$C$5:C4549,$C4549),2))</f>
        <v/>
      </c>
      <c r="I4549" s="18" t="n"/>
      <c r="J4549" s="18" t="n"/>
      <c r="K4549" s="28">
        <f>IF($B4549="","",--TEXT($B4549,"yyyymm"))</f>
        <v/>
      </c>
      <c r="L4549" s="29">
        <f>IF($D4549="","",IFERROR(INDEX(类别属性,MATCH($D4549,类别表,0)),""))</f>
        <v/>
      </c>
      <c r="M4549" s="18" t="n"/>
      <c r="N4549" s="18" t="n"/>
      <c r="O4549" s="26" t="n"/>
      <c r="P4549" s="21">
        <f>IF($C4549="","",IF(ISNA(MATCH($C4549,账户表,0)),"※这个账户不在【基础资料】的账户档案里",IF($B4549="","※没填日期，这一笔不会进任何月份的报表",IF(AND($F4549&lt;&gt;"",$G4549&lt;&gt;""),"※收入和支出不能同时填",IF(AND(N($F4549)=0,N($G4549)=0),"※收入和支出都没填",IF(OR(N($F4549)&lt;0,N($G4549)&lt;0),"※金额不能填负数，方向反了就换一列填",IF($D4549="","※没填收支类别，分类报表会漏掉这一笔",IF(ISNA(MATCH($D4549,类别表,0)),"※收支类别不在【基础资料】的清单里",IF(AND($L4549="内部转账",$M4549=""),"△内部转账要在「对方账户」写上另一头",IF(AND($L4549="内部转账",$M4549=$C4549),"※对方账户跟本账户是同一个",IF(AND($L4549&lt;&gt;"内部转账",$M4549&lt;&gt;""),"△填了对方账户，但类别不是内部转账",IF($H4549&lt;0,"△这一笔之后该账户余额成负数了，核一下",""))))))))))))</f>
        <v/>
      </c>
    </row>
    <row r="4550">
      <c r="A4550" s="17">
        <f>IF($C4550="","",COUNTA($C$5:$C4550))</f>
        <v/>
      </c>
      <c r="B4550" s="20" t="n"/>
      <c r="C4550" s="18" t="n"/>
      <c r="D4550" s="18" t="n"/>
      <c r="E4550" s="26" t="n"/>
      <c r="F4550" s="19" t="n"/>
      <c r="G4550" s="19" t="n"/>
      <c r="H4550" s="27">
        <f>IF($C4550="","",ROUND(SUMIF(账户表,$C4550,账户期初)+SUMIFS($F$5:F4550,$C$5:C4550,$C4550)-SUMIFS($G$5:G4550,$C$5:C4550,$C4550),2))</f>
        <v/>
      </c>
      <c r="I4550" s="18" t="n"/>
      <c r="J4550" s="18" t="n"/>
      <c r="K4550" s="28">
        <f>IF($B4550="","",--TEXT($B4550,"yyyymm"))</f>
        <v/>
      </c>
      <c r="L4550" s="29">
        <f>IF($D4550="","",IFERROR(INDEX(类别属性,MATCH($D4550,类别表,0)),""))</f>
        <v/>
      </c>
      <c r="M4550" s="18" t="n"/>
      <c r="N4550" s="18" t="n"/>
      <c r="O4550" s="26" t="n"/>
      <c r="P4550" s="21">
        <f>IF($C4550="","",IF(ISNA(MATCH($C4550,账户表,0)),"※这个账户不在【基础资料】的账户档案里",IF($B4550="","※没填日期，这一笔不会进任何月份的报表",IF(AND($F4550&lt;&gt;"",$G4550&lt;&gt;""),"※收入和支出不能同时填",IF(AND(N($F4550)=0,N($G4550)=0),"※收入和支出都没填",IF(OR(N($F4550)&lt;0,N($G4550)&lt;0),"※金额不能填负数，方向反了就换一列填",IF($D4550="","※没填收支类别，分类报表会漏掉这一笔",IF(ISNA(MATCH($D4550,类别表,0)),"※收支类别不在【基础资料】的清单里",IF(AND($L4550="内部转账",$M4550=""),"△内部转账要在「对方账户」写上另一头",IF(AND($L4550="内部转账",$M4550=$C4550),"※对方账户跟本账户是同一个",IF(AND($L4550&lt;&gt;"内部转账",$M4550&lt;&gt;""),"△填了对方账户，但类别不是内部转账",IF($H4550&lt;0,"△这一笔之后该账户余额成负数了，核一下",""))))))))))))</f>
        <v/>
      </c>
    </row>
    <row r="4551">
      <c r="A4551" s="17">
        <f>IF($C4551="","",COUNTA($C$5:$C4551))</f>
        <v/>
      </c>
      <c r="B4551" s="20" t="n"/>
      <c r="C4551" s="18" t="n"/>
      <c r="D4551" s="18" t="n"/>
      <c r="E4551" s="26" t="n"/>
      <c r="F4551" s="19" t="n"/>
      <c r="G4551" s="19" t="n"/>
      <c r="H4551" s="27">
        <f>IF($C4551="","",ROUND(SUMIF(账户表,$C4551,账户期初)+SUMIFS($F$5:F4551,$C$5:C4551,$C4551)-SUMIFS($G$5:G4551,$C$5:C4551,$C4551),2))</f>
        <v/>
      </c>
      <c r="I4551" s="18" t="n"/>
      <c r="J4551" s="18" t="n"/>
      <c r="K4551" s="28">
        <f>IF($B4551="","",--TEXT($B4551,"yyyymm"))</f>
        <v/>
      </c>
      <c r="L4551" s="29">
        <f>IF($D4551="","",IFERROR(INDEX(类别属性,MATCH($D4551,类别表,0)),""))</f>
        <v/>
      </c>
      <c r="M4551" s="18" t="n"/>
      <c r="N4551" s="18" t="n"/>
      <c r="O4551" s="26" t="n"/>
      <c r="P4551" s="21">
        <f>IF($C4551="","",IF(ISNA(MATCH($C4551,账户表,0)),"※这个账户不在【基础资料】的账户档案里",IF($B4551="","※没填日期，这一笔不会进任何月份的报表",IF(AND($F4551&lt;&gt;"",$G4551&lt;&gt;""),"※收入和支出不能同时填",IF(AND(N($F4551)=0,N($G4551)=0),"※收入和支出都没填",IF(OR(N($F4551)&lt;0,N($G4551)&lt;0),"※金额不能填负数，方向反了就换一列填",IF($D4551="","※没填收支类别，分类报表会漏掉这一笔",IF(ISNA(MATCH($D4551,类别表,0)),"※收支类别不在【基础资料】的清单里",IF(AND($L4551="内部转账",$M4551=""),"△内部转账要在「对方账户」写上另一头",IF(AND($L4551="内部转账",$M4551=$C4551),"※对方账户跟本账户是同一个",IF(AND($L4551&lt;&gt;"内部转账",$M4551&lt;&gt;""),"△填了对方账户，但类别不是内部转账",IF($H4551&lt;0,"△这一笔之后该账户余额成负数了，核一下",""))))))))))))</f>
        <v/>
      </c>
    </row>
    <row r="4552">
      <c r="A4552" s="17">
        <f>IF($C4552="","",COUNTA($C$5:$C4552))</f>
        <v/>
      </c>
      <c r="B4552" s="20" t="n"/>
      <c r="C4552" s="18" t="n"/>
      <c r="D4552" s="18" t="n"/>
      <c r="E4552" s="26" t="n"/>
      <c r="F4552" s="19" t="n"/>
      <c r="G4552" s="19" t="n"/>
      <c r="H4552" s="27">
        <f>IF($C4552="","",ROUND(SUMIF(账户表,$C4552,账户期初)+SUMIFS($F$5:F4552,$C$5:C4552,$C4552)-SUMIFS($G$5:G4552,$C$5:C4552,$C4552),2))</f>
        <v/>
      </c>
      <c r="I4552" s="18" t="n"/>
      <c r="J4552" s="18" t="n"/>
      <c r="K4552" s="28">
        <f>IF($B4552="","",--TEXT($B4552,"yyyymm"))</f>
        <v/>
      </c>
      <c r="L4552" s="29">
        <f>IF($D4552="","",IFERROR(INDEX(类别属性,MATCH($D4552,类别表,0)),""))</f>
        <v/>
      </c>
      <c r="M4552" s="18" t="n"/>
      <c r="N4552" s="18" t="n"/>
      <c r="O4552" s="26" t="n"/>
      <c r="P4552" s="21">
        <f>IF($C4552="","",IF(ISNA(MATCH($C4552,账户表,0)),"※这个账户不在【基础资料】的账户档案里",IF($B4552="","※没填日期，这一笔不会进任何月份的报表",IF(AND($F4552&lt;&gt;"",$G4552&lt;&gt;""),"※收入和支出不能同时填",IF(AND(N($F4552)=0,N($G4552)=0),"※收入和支出都没填",IF(OR(N($F4552)&lt;0,N($G4552)&lt;0),"※金额不能填负数，方向反了就换一列填",IF($D4552="","※没填收支类别，分类报表会漏掉这一笔",IF(ISNA(MATCH($D4552,类别表,0)),"※收支类别不在【基础资料】的清单里",IF(AND($L4552="内部转账",$M4552=""),"△内部转账要在「对方账户」写上另一头",IF(AND($L4552="内部转账",$M4552=$C4552),"※对方账户跟本账户是同一个",IF(AND($L4552&lt;&gt;"内部转账",$M4552&lt;&gt;""),"△填了对方账户，但类别不是内部转账",IF($H4552&lt;0,"△这一笔之后该账户余额成负数了，核一下",""))))))))))))</f>
        <v/>
      </c>
    </row>
    <row r="4553">
      <c r="A4553" s="17">
        <f>IF($C4553="","",COUNTA($C$5:$C4553))</f>
        <v/>
      </c>
      <c r="B4553" s="20" t="n"/>
      <c r="C4553" s="18" t="n"/>
      <c r="D4553" s="18" t="n"/>
      <c r="E4553" s="26" t="n"/>
      <c r="F4553" s="19" t="n"/>
      <c r="G4553" s="19" t="n"/>
      <c r="H4553" s="27">
        <f>IF($C4553="","",ROUND(SUMIF(账户表,$C4553,账户期初)+SUMIFS($F$5:F4553,$C$5:C4553,$C4553)-SUMIFS($G$5:G4553,$C$5:C4553,$C4553),2))</f>
        <v/>
      </c>
      <c r="I4553" s="18" t="n"/>
      <c r="J4553" s="18" t="n"/>
      <c r="K4553" s="28">
        <f>IF($B4553="","",--TEXT($B4553,"yyyymm"))</f>
        <v/>
      </c>
      <c r="L4553" s="29">
        <f>IF($D4553="","",IFERROR(INDEX(类别属性,MATCH($D4553,类别表,0)),""))</f>
        <v/>
      </c>
      <c r="M4553" s="18" t="n"/>
      <c r="N4553" s="18" t="n"/>
      <c r="O4553" s="26" t="n"/>
      <c r="P4553" s="21">
        <f>IF($C4553="","",IF(ISNA(MATCH($C4553,账户表,0)),"※这个账户不在【基础资料】的账户档案里",IF($B4553="","※没填日期，这一笔不会进任何月份的报表",IF(AND($F4553&lt;&gt;"",$G4553&lt;&gt;""),"※收入和支出不能同时填",IF(AND(N($F4553)=0,N($G4553)=0),"※收入和支出都没填",IF(OR(N($F4553)&lt;0,N($G4553)&lt;0),"※金额不能填负数，方向反了就换一列填",IF($D4553="","※没填收支类别，分类报表会漏掉这一笔",IF(ISNA(MATCH($D4553,类别表,0)),"※收支类别不在【基础资料】的清单里",IF(AND($L4553="内部转账",$M4553=""),"△内部转账要在「对方账户」写上另一头",IF(AND($L4553="内部转账",$M4553=$C4553),"※对方账户跟本账户是同一个",IF(AND($L4553&lt;&gt;"内部转账",$M4553&lt;&gt;""),"△填了对方账户，但类别不是内部转账",IF($H4553&lt;0,"△这一笔之后该账户余额成负数了，核一下",""))))))))))))</f>
        <v/>
      </c>
    </row>
    <row r="4554">
      <c r="A4554" s="17">
        <f>IF($C4554="","",COUNTA($C$5:$C4554))</f>
        <v/>
      </c>
      <c r="B4554" s="20" t="n"/>
      <c r="C4554" s="18" t="n"/>
      <c r="D4554" s="18" t="n"/>
      <c r="E4554" s="26" t="n"/>
      <c r="F4554" s="19" t="n"/>
      <c r="G4554" s="19" t="n"/>
      <c r="H4554" s="27">
        <f>IF($C4554="","",ROUND(SUMIF(账户表,$C4554,账户期初)+SUMIFS($F$5:F4554,$C$5:C4554,$C4554)-SUMIFS($G$5:G4554,$C$5:C4554,$C4554),2))</f>
        <v/>
      </c>
      <c r="I4554" s="18" t="n"/>
      <c r="J4554" s="18" t="n"/>
      <c r="K4554" s="28">
        <f>IF($B4554="","",--TEXT($B4554,"yyyymm"))</f>
        <v/>
      </c>
      <c r="L4554" s="29">
        <f>IF($D4554="","",IFERROR(INDEX(类别属性,MATCH($D4554,类别表,0)),""))</f>
        <v/>
      </c>
      <c r="M4554" s="18" t="n"/>
      <c r="N4554" s="18" t="n"/>
      <c r="O4554" s="26" t="n"/>
      <c r="P4554" s="21">
        <f>IF($C4554="","",IF(ISNA(MATCH($C4554,账户表,0)),"※这个账户不在【基础资料】的账户档案里",IF($B4554="","※没填日期，这一笔不会进任何月份的报表",IF(AND($F4554&lt;&gt;"",$G4554&lt;&gt;""),"※收入和支出不能同时填",IF(AND(N($F4554)=0,N($G4554)=0),"※收入和支出都没填",IF(OR(N($F4554)&lt;0,N($G4554)&lt;0),"※金额不能填负数，方向反了就换一列填",IF($D4554="","※没填收支类别，分类报表会漏掉这一笔",IF(ISNA(MATCH($D4554,类别表,0)),"※收支类别不在【基础资料】的清单里",IF(AND($L4554="内部转账",$M4554=""),"△内部转账要在「对方账户」写上另一头",IF(AND($L4554="内部转账",$M4554=$C4554),"※对方账户跟本账户是同一个",IF(AND($L4554&lt;&gt;"内部转账",$M4554&lt;&gt;""),"△填了对方账户，但类别不是内部转账",IF($H4554&lt;0,"△这一笔之后该账户余额成负数了，核一下",""))))))))))))</f>
        <v/>
      </c>
    </row>
    <row r="4555">
      <c r="A4555" s="17">
        <f>IF($C4555="","",COUNTA($C$5:$C4555))</f>
        <v/>
      </c>
      <c r="B4555" s="20" t="n"/>
      <c r="C4555" s="18" t="n"/>
      <c r="D4555" s="18" t="n"/>
      <c r="E4555" s="26" t="n"/>
      <c r="F4555" s="19" t="n"/>
      <c r="G4555" s="19" t="n"/>
      <c r="H4555" s="27">
        <f>IF($C4555="","",ROUND(SUMIF(账户表,$C4555,账户期初)+SUMIFS($F$5:F4555,$C$5:C4555,$C4555)-SUMIFS($G$5:G4555,$C$5:C4555,$C4555),2))</f>
        <v/>
      </c>
      <c r="I4555" s="18" t="n"/>
      <c r="J4555" s="18" t="n"/>
      <c r="K4555" s="28">
        <f>IF($B4555="","",--TEXT($B4555,"yyyymm"))</f>
        <v/>
      </c>
      <c r="L4555" s="29">
        <f>IF($D4555="","",IFERROR(INDEX(类别属性,MATCH($D4555,类别表,0)),""))</f>
        <v/>
      </c>
      <c r="M4555" s="18" t="n"/>
      <c r="N4555" s="18" t="n"/>
      <c r="O4555" s="26" t="n"/>
      <c r="P4555" s="21">
        <f>IF($C4555="","",IF(ISNA(MATCH($C4555,账户表,0)),"※这个账户不在【基础资料】的账户档案里",IF($B4555="","※没填日期，这一笔不会进任何月份的报表",IF(AND($F4555&lt;&gt;"",$G4555&lt;&gt;""),"※收入和支出不能同时填",IF(AND(N($F4555)=0,N($G4555)=0),"※收入和支出都没填",IF(OR(N($F4555)&lt;0,N($G4555)&lt;0),"※金额不能填负数，方向反了就换一列填",IF($D4555="","※没填收支类别，分类报表会漏掉这一笔",IF(ISNA(MATCH($D4555,类别表,0)),"※收支类别不在【基础资料】的清单里",IF(AND($L4555="内部转账",$M4555=""),"△内部转账要在「对方账户」写上另一头",IF(AND($L4555="内部转账",$M4555=$C4555),"※对方账户跟本账户是同一个",IF(AND($L4555&lt;&gt;"内部转账",$M4555&lt;&gt;""),"△填了对方账户，但类别不是内部转账",IF($H4555&lt;0,"△这一笔之后该账户余额成负数了，核一下",""))))))))))))</f>
        <v/>
      </c>
    </row>
    <row r="4556">
      <c r="A4556" s="17">
        <f>IF($C4556="","",COUNTA($C$5:$C4556))</f>
        <v/>
      </c>
      <c r="B4556" s="20" t="n"/>
      <c r="C4556" s="18" t="n"/>
      <c r="D4556" s="18" t="n"/>
      <c r="E4556" s="26" t="n"/>
      <c r="F4556" s="19" t="n"/>
      <c r="G4556" s="19" t="n"/>
      <c r="H4556" s="27">
        <f>IF($C4556="","",ROUND(SUMIF(账户表,$C4556,账户期初)+SUMIFS($F$5:F4556,$C$5:C4556,$C4556)-SUMIFS($G$5:G4556,$C$5:C4556,$C4556),2))</f>
        <v/>
      </c>
      <c r="I4556" s="18" t="n"/>
      <c r="J4556" s="18" t="n"/>
      <c r="K4556" s="28">
        <f>IF($B4556="","",--TEXT($B4556,"yyyymm"))</f>
        <v/>
      </c>
      <c r="L4556" s="29">
        <f>IF($D4556="","",IFERROR(INDEX(类别属性,MATCH($D4556,类别表,0)),""))</f>
        <v/>
      </c>
      <c r="M4556" s="18" t="n"/>
      <c r="N4556" s="18" t="n"/>
      <c r="O4556" s="26" t="n"/>
      <c r="P4556" s="21">
        <f>IF($C4556="","",IF(ISNA(MATCH($C4556,账户表,0)),"※这个账户不在【基础资料】的账户档案里",IF($B4556="","※没填日期，这一笔不会进任何月份的报表",IF(AND($F4556&lt;&gt;"",$G4556&lt;&gt;""),"※收入和支出不能同时填",IF(AND(N($F4556)=0,N($G4556)=0),"※收入和支出都没填",IF(OR(N($F4556)&lt;0,N($G4556)&lt;0),"※金额不能填负数，方向反了就换一列填",IF($D4556="","※没填收支类别，分类报表会漏掉这一笔",IF(ISNA(MATCH($D4556,类别表,0)),"※收支类别不在【基础资料】的清单里",IF(AND($L4556="内部转账",$M4556=""),"△内部转账要在「对方账户」写上另一头",IF(AND($L4556="内部转账",$M4556=$C4556),"※对方账户跟本账户是同一个",IF(AND($L4556&lt;&gt;"内部转账",$M4556&lt;&gt;""),"△填了对方账户，但类别不是内部转账",IF($H4556&lt;0,"△这一笔之后该账户余额成负数了，核一下",""))))))))))))</f>
        <v/>
      </c>
    </row>
    <row r="4557">
      <c r="A4557" s="17">
        <f>IF($C4557="","",COUNTA($C$5:$C4557))</f>
        <v/>
      </c>
      <c r="B4557" s="20" t="n"/>
      <c r="C4557" s="18" t="n"/>
      <c r="D4557" s="18" t="n"/>
      <c r="E4557" s="26" t="n"/>
      <c r="F4557" s="19" t="n"/>
      <c r="G4557" s="19" t="n"/>
      <c r="H4557" s="27">
        <f>IF($C4557="","",ROUND(SUMIF(账户表,$C4557,账户期初)+SUMIFS($F$5:F4557,$C$5:C4557,$C4557)-SUMIFS($G$5:G4557,$C$5:C4557,$C4557),2))</f>
        <v/>
      </c>
      <c r="I4557" s="18" t="n"/>
      <c r="J4557" s="18" t="n"/>
      <c r="K4557" s="28">
        <f>IF($B4557="","",--TEXT($B4557,"yyyymm"))</f>
        <v/>
      </c>
      <c r="L4557" s="29">
        <f>IF($D4557="","",IFERROR(INDEX(类别属性,MATCH($D4557,类别表,0)),""))</f>
        <v/>
      </c>
      <c r="M4557" s="18" t="n"/>
      <c r="N4557" s="18" t="n"/>
      <c r="O4557" s="26" t="n"/>
      <c r="P4557" s="21">
        <f>IF($C4557="","",IF(ISNA(MATCH($C4557,账户表,0)),"※这个账户不在【基础资料】的账户档案里",IF($B4557="","※没填日期，这一笔不会进任何月份的报表",IF(AND($F4557&lt;&gt;"",$G4557&lt;&gt;""),"※收入和支出不能同时填",IF(AND(N($F4557)=0,N($G4557)=0),"※收入和支出都没填",IF(OR(N($F4557)&lt;0,N($G4557)&lt;0),"※金额不能填负数，方向反了就换一列填",IF($D4557="","※没填收支类别，分类报表会漏掉这一笔",IF(ISNA(MATCH($D4557,类别表,0)),"※收支类别不在【基础资料】的清单里",IF(AND($L4557="内部转账",$M4557=""),"△内部转账要在「对方账户」写上另一头",IF(AND($L4557="内部转账",$M4557=$C4557),"※对方账户跟本账户是同一个",IF(AND($L4557&lt;&gt;"内部转账",$M4557&lt;&gt;""),"△填了对方账户，但类别不是内部转账",IF($H4557&lt;0,"△这一笔之后该账户余额成负数了，核一下",""))))))))))))</f>
        <v/>
      </c>
    </row>
    <row r="4558">
      <c r="A4558" s="17">
        <f>IF($C4558="","",COUNTA($C$5:$C4558))</f>
        <v/>
      </c>
      <c r="B4558" s="20" t="n"/>
      <c r="C4558" s="18" t="n"/>
      <c r="D4558" s="18" t="n"/>
      <c r="E4558" s="26" t="n"/>
      <c r="F4558" s="19" t="n"/>
      <c r="G4558" s="19" t="n"/>
      <c r="H4558" s="27">
        <f>IF($C4558="","",ROUND(SUMIF(账户表,$C4558,账户期初)+SUMIFS($F$5:F4558,$C$5:C4558,$C4558)-SUMIFS($G$5:G4558,$C$5:C4558,$C4558),2))</f>
        <v/>
      </c>
      <c r="I4558" s="18" t="n"/>
      <c r="J4558" s="18" t="n"/>
      <c r="K4558" s="28">
        <f>IF($B4558="","",--TEXT($B4558,"yyyymm"))</f>
        <v/>
      </c>
      <c r="L4558" s="29">
        <f>IF($D4558="","",IFERROR(INDEX(类别属性,MATCH($D4558,类别表,0)),""))</f>
        <v/>
      </c>
      <c r="M4558" s="18" t="n"/>
      <c r="N4558" s="18" t="n"/>
      <c r="O4558" s="26" t="n"/>
      <c r="P4558" s="21">
        <f>IF($C4558="","",IF(ISNA(MATCH($C4558,账户表,0)),"※这个账户不在【基础资料】的账户档案里",IF($B4558="","※没填日期，这一笔不会进任何月份的报表",IF(AND($F4558&lt;&gt;"",$G4558&lt;&gt;""),"※收入和支出不能同时填",IF(AND(N($F4558)=0,N($G4558)=0),"※收入和支出都没填",IF(OR(N($F4558)&lt;0,N($G4558)&lt;0),"※金额不能填负数，方向反了就换一列填",IF($D4558="","※没填收支类别，分类报表会漏掉这一笔",IF(ISNA(MATCH($D4558,类别表,0)),"※收支类别不在【基础资料】的清单里",IF(AND($L4558="内部转账",$M4558=""),"△内部转账要在「对方账户」写上另一头",IF(AND($L4558="内部转账",$M4558=$C4558),"※对方账户跟本账户是同一个",IF(AND($L4558&lt;&gt;"内部转账",$M4558&lt;&gt;""),"△填了对方账户，但类别不是内部转账",IF($H4558&lt;0,"△这一笔之后该账户余额成负数了，核一下",""))))))))))))</f>
        <v/>
      </c>
    </row>
    <row r="4559">
      <c r="A4559" s="17">
        <f>IF($C4559="","",COUNTA($C$5:$C4559))</f>
        <v/>
      </c>
      <c r="B4559" s="20" t="n"/>
      <c r="C4559" s="18" t="n"/>
      <c r="D4559" s="18" t="n"/>
      <c r="E4559" s="26" t="n"/>
      <c r="F4559" s="19" t="n"/>
      <c r="G4559" s="19" t="n"/>
      <c r="H4559" s="27">
        <f>IF($C4559="","",ROUND(SUMIF(账户表,$C4559,账户期初)+SUMIFS($F$5:F4559,$C$5:C4559,$C4559)-SUMIFS($G$5:G4559,$C$5:C4559,$C4559),2))</f>
        <v/>
      </c>
      <c r="I4559" s="18" t="n"/>
      <c r="J4559" s="18" t="n"/>
      <c r="K4559" s="28">
        <f>IF($B4559="","",--TEXT($B4559,"yyyymm"))</f>
        <v/>
      </c>
      <c r="L4559" s="29">
        <f>IF($D4559="","",IFERROR(INDEX(类别属性,MATCH($D4559,类别表,0)),""))</f>
        <v/>
      </c>
      <c r="M4559" s="18" t="n"/>
      <c r="N4559" s="18" t="n"/>
      <c r="O4559" s="26" t="n"/>
      <c r="P4559" s="21">
        <f>IF($C4559="","",IF(ISNA(MATCH($C4559,账户表,0)),"※这个账户不在【基础资料】的账户档案里",IF($B4559="","※没填日期，这一笔不会进任何月份的报表",IF(AND($F4559&lt;&gt;"",$G4559&lt;&gt;""),"※收入和支出不能同时填",IF(AND(N($F4559)=0,N($G4559)=0),"※收入和支出都没填",IF(OR(N($F4559)&lt;0,N($G4559)&lt;0),"※金额不能填负数，方向反了就换一列填",IF($D4559="","※没填收支类别，分类报表会漏掉这一笔",IF(ISNA(MATCH($D4559,类别表,0)),"※收支类别不在【基础资料】的清单里",IF(AND($L4559="内部转账",$M4559=""),"△内部转账要在「对方账户」写上另一头",IF(AND($L4559="内部转账",$M4559=$C4559),"※对方账户跟本账户是同一个",IF(AND($L4559&lt;&gt;"内部转账",$M4559&lt;&gt;""),"△填了对方账户，但类别不是内部转账",IF($H4559&lt;0,"△这一笔之后该账户余额成负数了，核一下",""))))))))))))</f>
        <v/>
      </c>
    </row>
    <row r="4560">
      <c r="A4560" s="17">
        <f>IF($C4560="","",COUNTA($C$5:$C4560))</f>
        <v/>
      </c>
      <c r="B4560" s="20" t="n"/>
      <c r="C4560" s="18" t="n"/>
      <c r="D4560" s="18" t="n"/>
      <c r="E4560" s="26" t="n"/>
      <c r="F4560" s="19" t="n"/>
      <c r="G4560" s="19" t="n"/>
      <c r="H4560" s="27">
        <f>IF($C4560="","",ROUND(SUMIF(账户表,$C4560,账户期初)+SUMIFS($F$5:F4560,$C$5:C4560,$C4560)-SUMIFS($G$5:G4560,$C$5:C4560,$C4560),2))</f>
        <v/>
      </c>
      <c r="I4560" s="18" t="n"/>
      <c r="J4560" s="18" t="n"/>
      <c r="K4560" s="28">
        <f>IF($B4560="","",--TEXT($B4560,"yyyymm"))</f>
        <v/>
      </c>
      <c r="L4560" s="29">
        <f>IF($D4560="","",IFERROR(INDEX(类别属性,MATCH($D4560,类别表,0)),""))</f>
        <v/>
      </c>
      <c r="M4560" s="18" t="n"/>
      <c r="N4560" s="18" t="n"/>
      <c r="O4560" s="26" t="n"/>
      <c r="P4560" s="21">
        <f>IF($C4560="","",IF(ISNA(MATCH($C4560,账户表,0)),"※这个账户不在【基础资料】的账户档案里",IF($B4560="","※没填日期，这一笔不会进任何月份的报表",IF(AND($F4560&lt;&gt;"",$G4560&lt;&gt;""),"※收入和支出不能同时填",IF(AND(N($F4560)=0,N($G4560)=0),"※收入和支出都没填",IF(OR(N($F4560)&lt;0,N($G4560)&lt;0),"※金额不能填负数，方向反了就换一列填",IF($D4560="","※没填收支类别，分类报表会漏掉这一笔",IF(ISNA(MATCH($D4560,类别表,0)),"※收支类别不在【基础资料】的清单里",IF(AND($L4560="内部转账",$M4560=""),"△内部转账要在「对方账户」写上另一头",IF(AND($L4560="内部转账",$M4560=$C4560),"※对方账户跟本账户是同一个",IF(AND($L4560&lt;&gt;"内部转账",$M4560&lt;&gt;""),"△填了对方账户，但类别不是内部转账",IF($H4560&lt;0,"△这一笔之后该账户余额成负数了，核一下",""))))))))))))</f>
        <v/>
      </c>
    </row>
    <row r="4561">
      <c r="A4561" s="17">
        <f>IF($C4561="","",COUNTA($C$5:$C4561))</f>
        <v/>
      </c>
      <c r="B4561" s="20" t="n"/>
      <c r="C4561" s="18" t="n"/>
      <c r="D4561" s="18" t="n"/>
      <c r="E4561" s="26" t="n"/>
      <c r="F4561" s="19" t="n"/>
      <c r="G4561" s="19" t="n"/>
      <c r="H4561" s="27">
        <f>IF($C4561="","",ROUND(SUMIF(账户表,$C4561,账户期初)+SUMIFS($F$5:F4561,$C$5:C4561,$C4561)-SUMIFS($G$5:G4561,$C$5:C4561,$C4561),2))</f>
        <v/>
      </c>
      <c r="I4561" s="18" t="n"/>
      <c r="J4561" s="18" t="n"/>
      <c r="K4561" s="28">
        <f>IF($B4561="","",--TEXT($B4561,"yyyymm"))</f>
        <v/>
      </c>
      <c r="L4561" s="29">
        <f>IF($D4561="","",IFERROR(INDEX(类别属性,MATCH($D4561,类别表,0)),""))</f>
        <v/>
      </c>
      <c r="M4561" s="18" t="n"/>
      <c r="N4561" s="18" t="n"/>
      <c r="O4561" s="26" t="n"/>
      <c r="P4561" s="21">
        <f>IF($C4561="","",IF(ISNA(MATCH($C4561,账户表,0)),"※这个账户不在【基础资料】的账户档案里",IF($B4561="","※没填日期，这一笔不会进任何月份的报表",IF(AND($F4561&lt;&gt;"",$G4561&lt;&gt;""),"※收入和支出不能同时填",IF(AND(N($F4561)=0,N($G4561)=0),"※收入和支出都没填",IF(OR(N($F4561)&lt;0,N($G4561)&lt;0),"※金额不能填负数，方向反了就换一列填",IF($D4561="","※没填收支类别，分类报表会漏掉这一笔",IF(ISNA(MATCH($D4561,类别表,0)),"※收支类别不在【基础资料】的清单里",IF(AND($L4561="内部转账",$M4561=""),"△内部转账要在「对方账户」写上另一头",IF(AND($L4561="内部转账",$M4561=$C4561),"※对方账户跟本账户是同一个",IF(AND($L4561&lt;&gt;"内部转账",$M4561&lt;&gt;""),"△填了对方账户，但类别不是内部转账",IF($H4561&lt;0,"△这一笔之后该账户余额成负数了，核一下",""))))))))))))</f>
        <v/>
      </c>
    </row>
    <row r="4562">
      <c r="A4562" s="17">
        <f>IF($C4562="","",COUNTA($C$5:$C4562))</f>
        <v/>
      </c>
      <c r="B4562" s="20" t="n"/>
      <c r="C4562" s="18" t="n"/>
      <c r="D4562" s="18" t="n"/>
      <c r="E4562" s="26" t="n"/>
      <c r="F4562" s="19" t="n"/>
      <c r="G4562" s="19" t="n"/>
      <c r="H4562" s="27">
        <f>IF($C4562="","",ROUND(SUMIF(账户表,$C4562,账户期初)+SUMIFS($F$5:F4562,$C$5:C4562,$C4562)-SUMIFS($G$5:G4562,$C$5:C4562,$C4562),2))</f>
        <v/>
      </c>
      <c r="I4562" s="18" t="n"/>
      <c r="J4562" s="18" t="n"/>
      <c r="K4562" s="28">
        <f>IF($B4562="","",--TEXT($B4562,"yyyymm"))</f>
        <v/>
      </c>
      <c r="L4562" s="29">
        <f>IF($D4562="","",IFERROR(INDEX(类别属性,MATCH($D4562,类别表,0)),""))</f>
        <v/>
      </c>
      <c r="M4562" s="18" t="n"/>
      <c r="N4562" s="18" t="n"/>
      <c r="O4562" s="26" t="n"/>
      <c r="P4562" s="21">
        <f>IF($C4562="","",IF(ISNA(MATCH($C4562,账户表,0)),"※这个账户不在【基础资料】的账户档案里",IF($B4562="","※没填日期，这一笔不会进任何月份的报表",IF(AND($F4562&lt;&gt;"",$G4562&lt;&gt;""),"※收入和支出不能同时填",IF(AND(N($F4562)=0,N($G4562)=0),"※收入和支出都没填",IF(OR(N($F4562)&lt;0,N($G4562)&lt;0),"※金额不能填负数，方向反了就换一列填",IF($D4562="","※没填收支类别，分类报表会漏掉这一笔",IF(ISNA(MATCH($D4562,类别表,0)),"※收支类别不在【基础资料】的清单里",IF(AND($L4562="内部转账",$M4562=""),"△内部转账要在「对方账户」写上另一头",IF(AND($L4562="内部转账",$M4562=$C4562),"※对方账户跟本账户是同一个",IF(AND($L4562&lt;&gt;"内部转账",$M4562&lt;&gt;""),"△填了对方账户，但类别不是内部转账",IF($H4562&lt;0,"△这一笔之后该账户余额成负数了，核一下",""))))))))))))</f>
        <v/>
      </c>
    </row>
    <row r="4563">
      <c r="A4563" s="17">
        <f>IF($C4563="","",COUNTA($C$5:$C4563))</f>
        <v/>
      </c>
      <c r="B4563" s="20" t="n"/>
      <c r="C4563" s="18" t="n"/>
      <c r="D4563" s="18" t="n"/>
      <c r="E4563" s="26" t="n"/>
      <c r="F4563" s="19" t="n"/>
      <c r="G4563" s="19" t="n"/>
      <c r="H4563" s="27">
        <f>IF($C4563="","",ROUND(SUMIF(账户表,$C4563,账户期初)+SUMIFS($F$5:F4563,$C$5:C4563,$C4563)-SUMIFS($G$5:G4563,$C$5:C4563,$C4563),2))</f>
        <v/>
      </c>
      <c r="I4563" s="18" t="n"/>
      <c r="J4563" s="18" t="n"/>
      <c r="K4563" s="28">
        <f>IF($B4563="","",--TEXT($B4563,"yyyymm"))</f>
        <v/>
      </c>
      <c r="L4563" s="29">
        <f>IF($D4563="","",IFERROR(INDEX(类别属性,MATCH($D4563,类别表,0)),""))</f>
        <v/>
      </c>
      <c r="M4563" s="18" t="n"/>
      <c r="N4563" s="18" t="n"/>
      <c r="O4563" s="26" t="n"/>
      <c r="P4563" s="21">
        <f>IF($C4563="","",IF(ISNA(MATCH($C4563,账户表,0)),"※这个账户不在【基础资料】的账户档案里",IF($B4563="","※没填日期，这一笔不会进任何月份的报表",IF(AND($F4563&lt;&gt;"",$G4563&lt;&gt;""),"※收入和支出不能同时填",IF(AND(N($F4563)=0,N($G4563)=0),"※收入和支出都没填",IF(OR(N($F4563)&lt;0,N($G4563)&lt;0),"※金额不能填负数，方向反了就换一列填",IF($D4563="","※没填收支类别，分类报表会漏掉这一笔",IF(ISNA(MATCH($D4563,类别表,0)),"※收支类别不在【基础资料】的清单里",IF(AND($L4563="内部转账",$M4563=""),"△内部转账要在「对方账户」写上另一头",IF(AND($L4563="内部转账",$M4563=$C4563),"※对方账户跟本账户是同一个",IF(AND($L4563&lt;&gt;"内部转账",$M4563&lt;&gt;""),"△填了对方账户，但类别不是内部转账",IF($H4563&lt;0,"△这一笔之后该账户余额成负数了，核一下",""))))))))))))</f>
        <v/>
      </c>
    </row>
    <row r="4564">
      <c r="A4564" s="17">
        <f>IF($C4564="","",COUNTA($C$5:$C4564))</f>
        <v/>
      </c>
      <c r="B4564" s="20" t="n"/>
      <c r="C4564" s="18" t="n"/>
      <c r="D4564" s="18" t="n"/>
      <c r="E4564" s="26" t="n"/>
      <c r="F4564" s="19" t="n"/>
      <c r="G4564" s="19" t="n"/>
      <c r="H4564" s="27">
        <f>IF($C4564="","",ROUND(SUMIF(账户表,$C4564,账户期初)+SUMIFS($F$5:F4564,$C$5:C4564,$C4564)-SUMIFS($G$5:G4564,$C$5:C4564,$C4564),2))</f>
        <v/>
      </c>
      <c r="I4564" s="18" t="n"/>
      <c r="J4564" s="18" t="n"/>
      <c r="K4564" s="28">
        <f>IF($B4564="","",--TEXT($B4564,"yyyymm"))</f>
        <v/>
      </c>
      <c r="L4564" s="29">
        <f>IF($D4564="","",IFERROR(INDEX(类别属性,MATCH($D4564,类别表,0)),""))</f>
        <v/>
      </c>
      <c r="M4564" s="18" t="n"/>
      <c r="N4564" s="18" t="n"/>
      <c r="O4564" s="26" t="n"/>
      <c r="P4564" s="21">
        <f>IF($C4564="","",IF(ISNA(MATCH($C4564,账户表,0)),"※这个账户不在【基础资料】的账户档案里",IF($B4564="","※没填日期，这一笔不会进任何月份的报表",IF(AND($F4564&lt;&gt;"",$G4564&lt;&gt;""),"※收入和支出不能同时填",IF(AND(N($F4564)=0,N($G4564)=0),"※收入和支出都没填",IF(OR(N($F4564)&lt;0,N($G4564)&lt;0),"※金额不能填负数，方向反了就换一列填",IF($D4564="","※没填收支类别，分类报表会漏掉这一笔",IF(ISNA(MATCH($D4564,类别表,0)),"※收支类别不在【基础资料】的清单里",IF(AND($L4564="内部转账",$M4564=""),"△内部转账要在「对方账户」写上另一头",IF(AND($L4564="内部转账",$M4564=$C4564),"※对方账户跟本账户是同一个",IF(AND($L4564&lt;&gt;"内部转账",$M4564&lt;&gt;""),"△填了对方账户，但类别不是内部转账",IF($H4564&lt;0,"△这一笔之后该账户余额成负数了，核一下",""))))))))))))</f>
        <v/>
      </c>
    </row>
    <row r="4565">
      <c r="A4565" s="17">
        <f>IF($C4565="","",COUNTA($C$5:$C4565))</f>
        <v/>
      </c>
      <c r="B4565" s="20" t="n"/>
      <c r="C4565" s="18" t="n"/>
      <c r="D4565" s="18" t="n"/>
      <c r="E4565" s="26" t="n"/>
      <c r="F4565" s="19" t="n"/>
      <c r="G4565" s="19" t="n"/>
      <c r="H4565" s="27">
        <f>IF($C4565="","",ROUND(SUMIF(账户表,$C4565,账户期初)+SUMIFS($F$5:F4565,$C$5:C4565,$C4565)-SUMIFS($G$5:G4565,$C$5:C4565,$C4565),2))</f>
        <v/>
      </c>
      <c r="I4565" s="18" t="n"/>
      <c r="J4565" s="18" t="n"/>
      <c r="K4565" s="28">
        <f>IF($B4565="","",--TEXT($B4565,"yyyymm"))</f>
        <v/>
      </c>
      <c r="L4565" s="29">
        <f>IF($D4565="","",IFERROR(INDEX(类别属性,MATCH($D4565,类别表,0)),""))</f>
        <v/>
      </c>
      <c r="M4565" s="18" t="n"/>
      <c r="N4565" s="18" t="n"/>
      <c r="O4565" s="26" t="n"/>
      <c r="P4565" s="21">
        <f>IF($C4565="","",IF(ISNA(MATCH($C4565,账户表,0)),"※这个账户不在【基础资料】的账户档案里",IF($B4565="","※没填日期，这一笔不会进任何月份的报表",IF(AND($F4565&lt;&gt;"",$G4565&lt;&gt;""),"※收入和支出不能同时填",IF(AND(N($F4565)=0,N($G4565)=0),"※收入和支出都没填",IF(OR(N($F4565)&lt;0,N($G4565)&lt;0),"※金额不能填负数，方向反了就换一列填",IF($D4565="","※没填收支类别，分类报表会漏掉这一笔",IF(ISNA(MATCH($D4565,类别表,0)),"※收支类别不在【基础资料】的清单里",IF(AND($L4565="内部转账",$M4565=""),"△内部转账要在「对方账户」写上另一头",IF(AND($L4565="内部转账",$M4565=$C4565),"※对方账户跟本账户是同一个",IF(AND($L4565&lt;&gt;"内部转账",$M4565&lt;&gt;""),"△填了对方账户，但类别不是内部转账",IF($H4565&lt;0,"△这一笔之后该账户余额成负数了，核一下",""))))))))))))</f>
        <v/>
      </c>
    </row>
    <row r="4566">
      <c r="A4566" s="17">
        <f>IF($C4566="","",COUNTA($C$5:$C4566))</f>
        <v/>
      </c>
      <c r="B4566" s="20" t="n"/>
      <c r="C4566" s="18" t="n"/>
      <c r="D4566" s="18" t="n"/>
      <c r="E4566" s="26" t="n"/>
      <c r="F4566" s="19" t="n"/>
      <c r="G4566" s="19" t="n"/>
      <c r="H4566" s="27">
        <f>IF($C4566="","",ROUND(SUMIF(账户表,$C4566,账户期初)+SUMIFS($F$5:F4566,$C$5:C4566,$C4566)-SUMIFS($G$5:G4566,$C$5:C4566,$C4566),2))</f>
        <v/>
      </c>
      <c r="I4566" s="18" t="n"/>
      <c r="J4566" s="18" t="n"/>
      <c r="K4566" s="28">
        <f>IF($B4566="","",--TEXT($B4566,"yyyymm"))</f>
        <v/>
      </c>
      <c r="L4566" s="29">
        <f>IF($D4566="","",IFERROR(INDEX(类别属性,MATCH($D4566,类别表,0)),""))</f>
        <v/>
      </c>
      <c r="M4566" s="18" t="n"/>
      <c r="N4566" s="18" t="n"/>
      <c r="O4566" s="26" t="n"/>
      <c r="P4566" s="21">
        <f>IF($C4566="","",IF(ISNA(MATCH($C4566,账户表,0)),"※这个账户不在【基础资料】的账户档案里",IF($B4566="","※没填日期，这一笔不会进任何月份的报表",IF(AND($F4566&lt;&gt;"",$G4566&lt;&gt;""),"※收入和支出不能同时填",IF(AND(N($F4566)=0,N($G4566)=0),"※收入和支出都没填",IF(OR(N($F4566)&lt;0,N($G4566)&lt;0),"※金额不能填负数，方向反了就换一列填",IF($D4566="","※没填收支类别，分类报表会漏掉这一笔",IF(ISNA(MATCH($D4566,类别表,0)),"※收支类别不在【基础资料】的清单里",IF(AND($L4566="内部转账",$M4566=""),"△内部转账要在「对方账户」写上另一头",IF(AND($L4566="内部转账",$M4566=$C4566),"※对方账户跟本账户是同一个",IF(AND($L4566&lt;&gt;"内部转账",$M4566&lt;&gt;""),"△填了对方账户，但类别不是内部转账",IF($H4566&lt;0,"△这一笔之后该账户余额成负数了，核一下",""))))))))))))</f>
        <v/>
      </c>
    </row>
    <row r="4567">
      <c r="A4567" s="17">
        <f>IF($C4567="","",COUNTA($C$5:$C4567))</f>
        <v/>
      </c>
      <c r="B4567" s="20" t="n"/>
      <c r="C4567" s="18" t="n"/>
      <c r="D4567" s="18" t="n"/>
      <c r="E4567" s="26" t="n"/>
      <c r="F4567" s="19" t="n"/>
      <c r="G4567" s="19" t="n"/>
      <c r="H4567" s="27">
        <f>IF($C4567="","",ROUND(SUMIF(账户表,$C4567,账户期初)+SUMIFS($F$5:F4567,$C$5:C4567,$C4567)-SUMIFS($G$5:G4567,$C$5:C4567,$C4567),2))</f>
        <v/>
      </c>
      <c r="I4567" s="18" t="n"/>
      <c r="J4567" s="18" t="n"/>
      <c r="K4567" s="28">
        <f>IF($B4567="","",--TEXT($B4567,"yyyymm"))</f>
        <v/>
      </c>
      <c r="L4567" s="29">
        <f>IF($D4567="","",IFERROR(INDEX(类别属性,MATCH($D4567,类别表,0)),""))</f>
        <v/>
      </c>
      <c r="M4567" s="18" t="n"/>
      <c r="N4567" s="18" t="n"/>
      <c r="O4567" s="26" t="n"/>
      <c r="P4567" s="21">
        <f>IF($C4567="","",IF(ISNA(MATCH($C4567,账户表,0)),"※这个账户不在【基础资料】的账户档案里",IF($B4567="","※没填日期，这一笔不会进任何月份的报表",IF(AND($F4567&lt;&gt;"",$G4567&lt;&gt;""),"※收入和支出不能同时填",IF(AND(N($F4567)=0,N($G4567)=0),"※收入和支出都没填",IF(OR(N($F4567)&lt;0,N($G4567)&lt;0),"※金额不能填负数，方向反了就换一列填",IF($D4567="","※没填收支类别，分类报表会漏掉这一笔",IF(ISNA(MATCH($D4567,类别表,0)),"※收支类别不在【基础资料】的清单里",IF(AND($L4567="内部转账",$M4567=""),"△内部转账要在「对方账户」写上另一头",IF(AND($L4567="内部转账",$M4567=$C4567),"※对方账户跟本账户是同一个",IF(AND($L4567&lt;&gt;"内部转账",$M4567&lt;&gt;""),"△填了对方账户，但类别不是内部转账",IF($H4567&lt;0,"△这一笔之后该账户余额成负数了，核一下",""))))))))))))</f>
        <v/>
      </c>
    </row>
    <row r="4568">
      <c r="A4568" s="17">
        <f>IF($C4568="","",COUNTA($C$5:$C4568))</f>
        <v/>
      </c>
      <c r="B4568" s="20" t="n"/>
      <c r="C4568" s="18" t="n"/>
      <c r="D4568" s="18" t="n"/>
      <c r="E4568" s="26" t="n"/>
      <c r="F4568" s="19" t="n"/>
      <c r="G4568" s="19" t="n"/>
      <c r="H4568" s="27">
        <f>IF($C4568="","",ROUND(SUMIF(账户表,$C4568,账户期初)+SUMIFS($F$5:F4568,$C$5:C4568,$C4568)-SUMIFS($G$5:G4568,$C$5:C4568,$C4568),2))</f>
        <v/>
      </c>
      <c r="I4568" s="18" t="n"/>
      <c r="J4568" s="18" t="n"/>
      <c r="K4568" s="28">
        <f>IF($B4568="","",--TEXT($B4568,"yyyymm"))</f>
        <v/>
      </c>
      <c r="L4568" s="29">
        <f>IF($D4568="","",IFERROR(INDEX(类别属性,MATCH($D4568,类别表,0)),""))</f>
        <v/>
      </c>
      <c r="M4568" s="18" t="n"/>
      <c r="N4568" s="18" t="n"/>
      <c r="O4568" s="26" t="n"/>
      <c r="P4568" s="21">
        <f>IF($C4568="","",IF(ISNA(MATCH($C4568,账户表,0)),"※这个账户不在【基础资料】的账户档案里",IF($B4568="","※没填日期，这一笔不会进任何月份的报表",IF(AND($F4568&lt;&gt;"",$G4568&lt;&gt;""),"※收入和支出不能同时填",IF(AND(N($F4568)=0,N($G4568)=0),"※收入和支出都没填",IF(OR(N($F4568)&lt;0,N($G4568)&lt;0),"※金额不能填负数，方向反了就换一列填",IF($D4568="","※没填收支类别，分类报表会漏掉这一笔",IF(ISNA(MATCH($D4568,类别表,0)),"※收支类别不在【基础资料】的清单里",IF(AND($L4568="内部转账",$M4568=""),"△内部转账要在「对方账户」写上另一头",IF(AND($L4568="内部转账",$M4568=$C4568),"※对方账户跟本账户是同一个",IF(AND($L4568&lt;&gt;"内部转账",$M4568&lt;&gt;""),"△填了对方账户，但类别不是内部转账",IF($H4568&lt;0,"△这一笔之后该账户余额成负数了，核一下",""))))))))))))</f>
        <v/>
      </c>
    </row>
    <row r="4569">
      <c r="A4569" s="17">
        <f>IF($C4569="","",COUNTA($C$5:$C4569))</f>
        <v/>
      </c>
      <c r="B4569" s="20" t="n"/>
      <c r="C4569" s="18" t="n"/>
      <c r="D4569" s="18" t="n"/>
      <c r="E4569" s="26" t="n"/>
      <c r="F4569" s="19" t="n"/>
      <c r="G4569" s="19" t="n"/>
      <c r="H4569" s="27">
        <f>IF($C4569="","",ROUND(SUMIF(账户表,$C4569,账户期初)+SUMIFS($F$5:F4569,$C$5:C4569,$C4569)-SUMIFS($G$5:G4569,$C$5:C4569,$C4569),2))</f>
        <v/>
      </c>
      <c r="I4569" s="18" t="n"/>
      <c r="J4569" s="18" t="n"/>
      <c r="K4569" s="28">
        <f>IF($B4569="","",--TEXT($B4569,"yyyymm"))</f>
        <v/>
      </c>
      <c r="L4569" s="29">
        <f>IF($D4569="","",IFERROR(INDEX(类别属性,MATCH($D4569,类别表,0)),""))</f>
        <v/>
      </c>
      <c r="M4569" s="18" t="n"/>
      <c r="N4569" s="18" t="n"/>
      <c r="O4569" s="26" t="n"/>
      <c r="P4569" s="21">
        <f>IF($C4569="","",IF(ISNA(MATCH($C4569,账户表,0)),"※这个账户不在【基础资料】的账户档案里",IF($B4569="","※没填日期，这一笔不会进任何月份的报表",IF(AND($F4569&lt;&gt;"",$G4569&lt;&gt;""),"※收入和支出不能同时填",IF(AND(N($F4569)=0,N($G4569)=0),"※收入和支出都没填",IF(OR(N($F4569)&lt;0,N($G4569)&lt;0),"※金额不能填负数，方向反了就换一列填",IF($D4569="","※没填收支类别，分类报表会漏掉这一笔",IF(ISNA(MATCH($D4569,类别表,0)),"※收支类别不在【基础资料】的清单里",IF(AND($L4569="内部转账",$M4569=""),"△内部转账要在「对方账户」写上另一头",IF(AND($L4569="内部转账",$M4569=$C4569),"※对方账户跟本账户是同一个",IF(AND($L4569&lt;&gt;"内部转账",$M4569&lt;&gt;""),"△填了对方账户，但类别不是内部转账",IF($H4569&lt;0,"△这一笔之后该账户余额成负数了，核一下",""))))))))))))</f>
        <v/>
      </c>
    </row>
    <row r="4570">
      <c r="A4570" s="17">
        <f>IF($C4570="","",COUNTA($C$5:$C4570))</f>
        <v/>
      </c>
      <c r="B4570" s="20" t="n"/>
      <c r="C4570" s="18" t="n"/>
      <c r="D4570" s="18" t="n"/>
      <c r="E4570" s="26" t="n"/>
      <c r="F4570" s="19" t="n"/>
      <c r="G4570" s="19" t="n"/>
      <c r="H4570" s="27">
        <f>IF($C4570="","",ROUND(SUMIF(账户表,$C4570,账户期初)+SUMIFS($F$5:F4570,$C$5:C4570,$C4570)-SUMIFS($G$5:G4570,$C$5:C4570,$C4570),2))</f>
        <v/>
      </c>
      <c r="I4570" s="18" t="n"/>
      <c r="J4570" s="18" t="n"/>
      <c r="K4570" s="28">
        <f>IF($B4570="","",--TEXT($B4570,"yyyymm"))</f>
        <v/>
      </c>
      <c r="L4570" s="29">
        <f>IF($D4570="","",IFERROR(INDEX(类别属性,MATCH($D4570,类别表,0)),""))</f>
        <v/>
      </c>
      <c r="M4570" s="18" t="n"/>
      <c r="N4570" s="18" t="n"/>
      <c r="O4570" s="26" t="n"/>
      <c r="P4570" s="21">
        <f>IF($C4570="","",IF(ISNA(MATCH($C4570,账户表,0)),"※这个账户不在【基础资料】的账户档案里",IF($B4570="","※没填日期，这一笔不会进任何月份的报表",IF(AND($F4570&lt;&gt;"",$G4570&lt;&gt;""),"※收入和支出不能同时填",IF(AND(N($F4570)=0,N($G4570)=0),"※收入和支出都没填",IF(OR(N($F4570)&lt;0,N($G4570)&lt;0),"※金额不能填负数，方向反了就换一列填",IF($D4570="","※没填收支类别，分类报表会漏掉这一笔",IF(ISNA(MATCH($D4570,类别表,0)),"※收支类别不在【基础资料】的清单里",IF(AND($L4570="内部转账",$M4570=""),"△内部转账要在「对方账户」写上另一头",IF(AND($L4570="内部转账",$M4570=$C4570),"※对方账户跟本账户是同一个",IF(AND($L4570&lt;&gt;"内部转账",$M4570&lt;&gt;""),"△填了对方账户，但类别不是内部转账",IF($H4570&lt;0,"△这一笔之后该账户余额成负数了，核一下",""))))))))))))</f>
        <v/>
      </c>
    </row>
    <row r="4571">
      <c r="A4571" s="17">
        <f>IF($C4571="","",COUNTA($C$5:$C4571))</f>
        <v/>
      </c>
      <c r="B4571" s="20" t="n"/>
      <c r="C4571" s="18" t="n"/>
      <c r="D4571" s="18" t="n"/>
      <c r="E4571" s="26" t="n"/>
      <c r="F4571" s="19" t="n"/>
      <c r="G4571" s="19" t="n"/>
      <c r="H4571" s="27">
        <f>IF($C4571="","",ROUND(SUMIF(账户表,$C4571,账户期初)+SUMIFS($F$5:F4571,$C$5:C4571,$C4571)-SUMIFS($G$5:G4571,$C$5:C4571,$C4571),2))</f>
        <v/>
      </c>
      <c r="I4571" s="18" t="n"/>
      <c r="J4571" s="18" t="n"/>
      <c r="K4571" s="28">
        <f>IF($B4571="","",--TEXT($B4571,"yyyymm"))</f>
        <v/>
      </c>
      <c r="L4571" s="29">
        <f>IF($D4571="","",IFERROR(INDEX(类别属性,MATCH($D4571,类别表,0)),""))</f>
        <v/>
      </c>
      <c r="M4571" s="18" t="n"/>
      <c r="N4571" s="18" t="n"/>
      <c r="O4571" s="26" t="n"/>
      <c r="P4571" s="21">
        <f>IF($C4571="","",IF(ISNA(MATCH($C4571,账户表,0)),"※这个账户不在【基础资料】的账户档案里",IF($B4571="","※没填日期，这一笔不会进任何月份的报表",IF(AND($F4571&lt;&gt;"",$G4571&lt;&gt;""),"※收入和支出不能同时填",IF(AND(N($F4571)=0,N($G4571)=0),"※收入和支出都没填",IF(OR(N($F4571)&lt;0,N($G4571)&lt;0),"※金额不能填负数，方向反了就换一列填",IF($D4571="","※没填收支类别，分类报表会漏掉这一笔",IF(ISNA(MATCH($D4571,类别表,0)),"※收支类别不在【基础资料】的清单里",IF(AND($L4571="内部转账",$M4571=""),"△内部转账要在「对方账户」写上另一头",IF(AND($L4571="内部转账",$M4571=$C4571),"※对方账户跟本账户是同一个",IF(AND($L4571&lt;&gt;"内部转账",$M4571&lt;&gt;""),"△填了对方账户，但类别不是内部转账",IF($H4571&lt;0,"△这一笔之后该账户余额成负数了，核一下",""))))))))))))</f>
        <v/>
      </c>
    </row>
    <row r="4572">
      <c r="A4572" s="17">
        <f>IF($C4572="","",COUNTA($C$5:$C4572))</f>
        <v/>
      </c>
      <c r="B4572" s="20" t="n"/>
      <c r="C4572" s="18" t="n"/>
      <c r="D4572" s="18" t="n"/>
      <c r="E4572" s="26" t="n"/>
      <c r="F4572" s="19" t="n"/>
      <c r="G4572" s="19" t="n"/>
      <c r="H4572" s="27">
        <f>IF($C4572="","",ROUND(SUMIF(账户表,$C4572,账户期初)+SUMIFS($F$5:F4572,$C$5:C4572,$C4572)-SUMIFS($G$5:G4572,$C$5:C4572,$C4572),2))</f>
        <v/>
      </c>
      <c r="I4572" s="18" t="n"/>
      <c r="J4572" s="18" t="n"/>
      <c r="K4572" s="28">
        <f>IF($B4572="","",--TEXT($B4572,"yyyymm"))</f>
        <v/>
      </c>
      <c r="L4572" s="29">
        <f>IF($D4572="","",IFERROR(INDEX(类别属性,MATCH($D4572,类别表,0)),""))</f>
        <v/>
      </c>
      <c r="M4572" s="18" t="n"/>
      <c r="N4572" s="18" t="n"/>
      <c r="O4572" s="26" t="n"/>
      <c r="P4572" s="21">
        <f>IF($C4572="","",IF(ISNA(MATCH($C4572,账户表,0)),"※这个账户不在【基础资料】的账户档案里",IF($B4572="","※没填日期，这一笔不会进任何月份的报表",IF(AND($F4572&lt;&gt;"",$G4572&lt;&gt;""),"※收入和支出不能同时填",IF(AND(N($F4572)=0,N($G4572)=0),"※收入和支出都没填",IF(OR(N($F4572)&lt;0,N($G4572)&lt;0),"※金额不能填负数，方向反了就换一列填",IF($D4572="","※没填收支类别，分类报表会漏掉这一笔",IF(ISNA(MATCH($D4572,类别表,0)),"※收支类别不在【基础资料】的清单里",IF(AND($L4572="内部转账",$M4572=""),"△内部转账要在「对方账户」写上另一头",IF(AND($L4572="内部转账",$M4572=$C4572),"※对方账户跟本账户是同一个",IF(AND($L4572&lt;&gt;"内部转账",$M4572&lt;&gt;""),"△填了对方账户，但类别不是内部转账",IF($H4572&lt;0,"△这一笔之后该账户余额成负数了，核一下",""))))))))))))</f>
        <v/>
      </c>
    </row>
    <row r="4573">
      <c r="A4573" s="17">
        <f>IF($C4573="","",COUNTA($C$5:$C4573))</f>
        <v/>
      </c>
      <c r="B4573" s="20" t="n"/>
      <c r="C4573" s="18" t="n"/>
      <c r="D4573" s="18" t="n"/>
      <c r="E4573" s="26" t="n"/>
      <c r="F4573" s="19" t="n"/>
      <c r="G4573" s="19" t="n"/>
      <c r="H4573" s="27">
        <f>IF($C4573="","",ROUND(SUMIF(账户表,$C4573,账户期初)+SUMIFS($F$5:F4573,$C$5:C4573,$C4573)-SUMIFS($G$5:G4573,$C$5:C4573,$C4573),2))</f>
        <v/>
      </c>
      <c r="I4573" s="18" t="n"/>
      <c r="J4573" s="18" t="n"/>
      <c r="K4573" s="28">
        <f>IF($B4573="","",--TEXT($B4573,"yyyymm"))</f>
        <v/>
      </c>
      <c r="L4573" s="29">
        <f>IF($D4573="","",IFERROR(INDEX(类别属性,MATCH($D4573,类别表,0)),""))</f>
        <v/>
      </c>
      <c r="M4573" s="18" t="n"/>
      <c r="N4573" s="18" t="n"/>
      <c r="O4573" s="26" t="n"/>
      <c r="P4573" s="21">
        <f>IF($C4573="","",IF(ISNA(MATCH($C4573,账户表,0)),"※这个账户不在【基础资料】的账户档案里",IF($B4573="","※没填日期，这一笔不会进任何月份的报表",IF(AND($F4573&lt;&gt;"",$G4573&lt;&gt;""),"※收入和支出不能同时填",IF(AND(N($F4573)=0,N($G4573)=0),"※收入和支出都没填",IF(OR(N($F4573)&lt;0,N($G4573)&lt;0),"※金额不能填负数，方向反了就换一列填",IF($D4573="","※没填收支类别，分类报表会漏掉这一笔",IF(ISNA(MATCH($D4573,类别表,0)),"※收支类别不在【基础资料】的清单里",IF(AND($L4573="内部转账",$M4573=""),"△内部转账要在「对方账户」写上另一头",IF(AND($L4573="内部转账",$M4573=$C4573),"※对方账户跟本账户是同一个",IF(AND($L4573&lt;&gt;"内部转账",$M4573&lt;&gt;""),"△填了对方账户，但类别不是内部转账",IF($H4573&lt;0,"△这一笔之后该账户余额成负数了，核一下",""))))))))))))</f>
        <v/>
      </c>
    </row>
    <row r="4574">
      <c r="A4574" s="17">
        <f>IF($C4574="","",COUNTA($C$5:$C4574))</f>
        <v/>
      </c>
      <c r="B4574" s="20" t="n"/>
      <c r="C4574" s="18" t="n"/>
      <c r="D4574" s="18" t="n"/>
      <c r="E4574" s="26" t="n"/>
      <c r="F4574" s="19" t="n"/>
      <c r="G4574" s="19" t="n"/>
      <c r="H4574" s="27">
        <f>IF($C4574="","",ROUND(SUMIF(账户表,$C4574,账户期初)+SUMIFS($F$5:F4574,$C$5:C4574,$C4574)-SUMIFS($G$5:G4574,$C$5:C4574,$C4574),2))</f>
        <v/>
      </c>
      <c r="I4574" s="18" t="n"/>
      <c r="J4574" s="18" t="n"/>
      <c r="K4574" s="28">
        <f>IF($B4574="","",--TEXT($B4574,"yyyymm"))</f>
        <v/>
      </c>
      <c r="L4574" s="29">
        <f>IF($D4574="","",IFERROR(INDEX(类别属性,MATCH($D4574,类别表,0)),""))</f>
        <v/>
      </c>
      <c r="M4574" s="18" t="n"/>
      <c r="N4574" s="18" t="n"/>
      <c r="O4574" s="26" t="n"/>
      <c r="P4574" s="21">
        <f>IF($C4574="","",IF(ISNA(MATCH($C4574,账户表,0)),"※这个账户不在【基础资料】的账户档案里",IF($B4574="","※没填日期，这一笔不会进任何月份的报表",IF(AND($F4574&lt;&gt;"",$G4574&lt;&gt;""),"※收入和支出不能同时填",IF(AND(N($F4574)=0,N($G4574)=0),"※收入和支出都没填",IF(OR(N($F4574)&lt;0,N($G4574)&lt;0),"※金额不能填负数，方向反了就换一列填",IF($D4574="","※没填收支类别，分类报表会漏掉这一笔",IF(ISNA(MATCH($D4574,类别表,0)),"※收支类别不在【基础资料】的清单里",IF(AND($L4574="内部转账",$M4574=""),"△内部转账要在「对方账户」写上另一头",IF(AND($L4574="内部转账",$M4574=$C4574),"※对方账户跟本账户是同一个",IF(AND($L4574&lt;&gt;"内部转账",$M4574&lt;&gt;""),"△填了对方账户，但类别不是内部转账",IF($H4574&lt;0,"△这一笔之后该账户余额成负数了，核一下",""))))))))))))</f>
        <v/>
      </c>
    </row>
    <row r="4575">
      <c r="A4575" s="17">
        <f>IF($C4575="","",COUNTA($C$5:$C4575))</f>
        <v/>
      </c>
      <c r="B4575" s="20" t="n"/>
      <c r="C4575" s="18" t="n"/>
      <c r="D4575" s="18" t="n"/>
      <c r="E4575" s="26" t="n"/>
      <c r="F4575" s="19" t="n"/>
      <c r="G4575" s="19" t="n"/>
      <c r="H4575" s="27">
        <f>IF($C4575="","",ROUND(SUMIF(账户表,$C4575,账户期初)+SUMIFS($F$5:F4575,$C$5:C4575,$C4575)-SUMIFS($G$5:G4575,$C$5:C4575,$C4575),2))</f>
        <v/>
      </c>
      <c r="I4575" s="18" t="n"/>
      <c r="J4575" s="18" t="n"/>
      <c r="K4575" s="28">
        <f>IF($B4575="","",--TEXT($B4575,"yyyymm"))</f>
        <v/>
      </c>
      <c r="L4575" s="29">
        <f>IF($D4575="","",IFERROR(INDEX(类别属性,MATCH($D4575,类别表,0)),""))</f>
        <v/>
      </c>
      <c r="M4575" s="18" t="n"/>
      <c r="N4575" s="18" t="n"/>
      <c r="O4575" s="26" t="n"/>
      <c r="P4575" s="21">
        <f>IF($C4575="","",IF(ISNA(MATCH($C4575,账户表,0)),"※这个账户不在【基础资料】的账户档案里",IF($B4575="","※没填日期，这一笔不会进任何月份的报表",IF(AND($F4575&lt;&gt;"",$G4575&lt;&gt;""),"※收入和支出不能同时填",IF(AND(N($F4575)=0,N($G4575)=0),"※收入和支出都没填",IF(OR(N($F4575)&lt;0,N($G4575)&lt;0),"※金额不能填负数，方向反了就换一列填",IF($D4575="","※没填收支类别，分类报表会漏掉这一笔",IF(ISNA(MATCH($D4575,类别表,0)),"※收支类别不在【基础资料】的清单里",IF(AND($L4575="内部转账",$M4575=""),"△内部转账要在「对方账户」写上另一头",IF(AND($L4575="内部转账",$M4575=$C4575),"※对方账户跟本账户是同一个",IF(AND($L4575&lt;&gt;"内部转账",$M4575&lt;&gt;""),"△填了对方账户，但类别不是内部转账",IF($H4575&lt;0,"△这一笔之后该账户余额成负数了，核一下",""))))))))))))</f>
        <v/>
      </c>
    </row>
    <row r="4576">
      <c r="A4576" s="17">
        <f>IF($C4576="","",COUNTA($C$5:$C4576))</f>
        <v/>
      </c>
      <c r="B4576" s="20" t="n"/>
      <c r="C4576" s="18" t="n"/>
      <c r="D4576" s="18" t="n"/>
      <c r="E4576" s="26" t="n"/>
      <c r="F4576" s="19" t="n"/>
      <c r="G4576" s="19" t="n"/>
      <c r="H4576" s="27">
        <f>IF($C4576="","",ROUND(SUMIF(账户表,$C4576,账户期初)+SUMIFS($F$5:F4576,$C$5:C4576,$C4576)-SUMIFS($G$5:G4576,$C$5:C4576,$C4576),2))</f>
        <v/>
      </c>
      <c r="I4576" s="18" t="n"/>
      <c r="J4576" s="18" t="n"/>
      <c r="K4576" s="28">
        <f>IF($B4576="","",--TEXT($B4576,"yyyymm"))</f>
        <v/>
      </c>
      <c r="L4576" s="29">
        <f>IF($D4576="","",IFERROR(INDEX(类别属性,MATCH($D4576,类别表,0)),""))</f>
        <v/>
      </c>
      <c r="M4576" s="18" t="n"/>
      <c r="N4576" s="18" t="n"/>
      <c r="O4576" s="26" t="n"/>
      <c r="P4576" s="21">
        <f>IF($C4576="","",IF(ISNA(MATCH($C4576,账户表,0)),"※这个账户不在【基础资料】的账户档案里",IF($B4576="","※没填日期，这一笔不会进任何月份的报表",IF(AND($F4576&lt;&gt;"",$G4576&lt;&gt;""),"※收入和支出不能同时填",IF(AND(N($F4576)=0,N($G4576)=0),"※收入和支出都没填",IF(OR(N($F4576)&lt;0,N($G4576)&lt;0),"※金额不能填负数，方向反了就换一列填",IF($D4576="","※没填收支类别，分类报表会漏掉这一笔",IF(ISNA(MATCH($D4576,类别表,0)),"※收支类别不在【基础资料】的清单里",IF(AND($L4576="内部转账",$M4576=""),"△内部转账要在「对方账户」写上另一头",IF(AND($L4576="内部转账",$M4576=$C4576),"※对方账户跟本账户是同一个",IF(AND($L4576&lt;&gt;"内部转账",$M4576&lt;&gt;""),"△填了对方账户，但类别不是内部转账",IF($H4576&lt;0,"△这一笔之后该账户余额成负数了，核一下",""))))))))))))</f>
        <v/>
      </c>
    </row>
    <row r="4577">
      <c r="A4577" s="17">
        <f>IF($C4577="","",COUNTA($C$5:$C4577))</f>
        <v/>
      </c>
      <c r="B4577" s="20" t="n"/>
      <c r="C4577" s="18" t="n"/>
      <c r="D4577" s="18" t="n"/>
      <c r="E4577" s="26" t="n"/>
      <c r="F4577" s="19" t="n"/>
      <c r="G4577" s="19" t="n"/>
      <c r="H4577" s="27">
        <f>IF($C4577="","",ROUND(SUMIF(账户表,$C4577,账户期初)+SUMIFS($F$5:F4577,$C$5:C4577,$C4577)-SUMIFS($G$5:G4577,$C$5:C4577,$C4577),2))</f>
        <v/>
      </c>
      <c r="I4577" s="18" t="n"/>
      <c r="J4577" s="18" t="n"/>
      <c r="K4577" s="28">
        <f>IF($B4577="","",--TEXT($B4577,"yyyymm"))</f>
        <v/>
      </c>
      <c r="L4577" s="29">
        <f>IF($D4577="","",IFERROR(INDEX(类别属性,MATCH($D4577,类别表,0)),""))</f>
        <v/>
      </c>
      <c r="M4577" s="18" t="n"/>
      <c r="N4577" s="18" t="n"/>
      <c r="O4577" s="26" t="n"/>
      <c r="P4577" s="21">
        <f>IF($C4577="","",IF(ISNA(MATCH($C4577,账户表,0)),"※这个账户不在【基础资料】的账户档案里",IF($B4577="","※没填日期，这一笔不会进任何月份的报表",IF(AND($F4577&lt;&gt;"",$G4577&lt;&gt;""),"※收入和支出不能同时填",IF(AND(N($F4577)=0,N($G4577)=0),"※收入和支出都没填",IF(OR(N($F4577)&lt;0,N($G4577)&lt;0),"※金额不能填负数，方向反了就换一列填",IF($D4577="","※没填收支类别，分类报表会漏掉这一笔",IF(ISNA(MATCH($D4577,类别表,0)),"※收支类别不在【基础资料】的清单里",IF(AND($L4577="内部转账",$M4577=""),"△内部转账要在「对方账户」写上另一头",IF(AND($L4577="内部转账",$M4577=$C4577),"※对方账户跟本账户是同一个",IF(AND($L4577&lt;&gt;"内部转账",$M4577&lt;&gt;""),"△填了对方账户，但类别不是内部转账",IF($H4577&lt;0,"△这一笔之后该账户余额成负数了，核一下",""))))))))))))</f>
        <v/>
      </c>
    </row>
    <row r="4578">
      <c r="A4578" s="17">
        <f>IF($C4578="","",COUNTA($C$5:$C4578))</f>
        <v/>
      </c>
      <c r="B4578" s="20" t="n"/>
      <c r="C4578" s="18" t="n"/>
      <c r="D4578" s="18" t="n"/>
      <c r="E4578" s="26" t="n"/>
      <c r="F4578" s="19" t="n"/>
      <c r="G4578" s="19" t="n"/>
      <c r="H4578" s="27">
        <f>IF($C4578="","",ROUND(SUMIF(账户表,$C4578,账户期初)+SUMIFS($F$5:F4578,$C$5:C4578,$C4578)-SUMIFS($G$5:G4578,$C$5:C4578,$C4578),2))</f>
        <v/>
      </c>
      <c r="I4578" s="18" t="n"/>
      <c r="J4578" s="18" t="n"/>
      <c r="K4578" s="28">
        <f>IF($B4578="","",--TEXT($B4578,"yyyymm"))</f>
        <v/>
      </c>
      <c r="L4578" s="29">
        <f>IF($D4578="","",IFERROR(INDEX(类别属性,MATCH($D4578,类别表,0)),""))</f>
        <v/>
      </c>
      <c r="M4578" s="18" t="n"/>
      <c r="N4578" s="18" t="n"/>
      <c r="O4578" s="26" t="n"/>
      <c r="P4578" s="21">
        <f>IF($C4578="","",IF(ISNA(MATCH($C4578,账户表,0)),"※这个账户不在【基础资料】的账户档案里",IF($B4578="","※没填日期，这一笔不会进任何月份的报表",IF(AND($F4578&lt;&gt;"",$G4578&lt;&gt;""),"※收入和支出不能同时填",IF(AND(N($F4578)=0,N($G4578)=0),"※收入和支出都没填",IF(OR(N($F4578)&lt;0,N($G4578)&lt;0),"※金额不能填负数，方向反了就换一列填",IF($D4578="","※没填收支类别，分类报表会漏掉这一笔",IF(ISNA(MATCH($D4578,类别表,0)),"※收支类别不在【基础资料】的清单里",IF(AND($L4578="内部转账",$M4578=""),"△内部转账要在「对方账户」写上另一头",IF(AND($L4578="内部转账",$M4578=$C4578),"※对方账户跟本账户是同一个",IF(AND($L4578&lt;&gt;"内部转账",$M4578&lt;&gt;""),"△填了对方账户，但类别不是内部转账",IF($H4578&lt;0,"△这一笔之后该账户余额成负数了，核一下",""))))))))))))</f>
        <v/>
      </c>
    </row>
    <row r="4579">
      <c r="A4579" s="17">
        <f>IF($C4579="","",COUNTA($C$5:$C4579))</f>
        <v/>
      </c>
      <c r="B4579" s="20" t="n"/>
      <c r="C4579" s="18" t="n"/>
      <c r="D4579" s="18" t="n"/>
      <c r="E4579" s="26" t="n"/>
      <c r="F4579" s="19" t="n"/>
      <c r="G4579" s="19" t="n"/>
      <c r="H4579" s="27">
        <f>IF($C4579="","",ROUND(SUMIF(账户表,$C4579,账户期初)+SUMIFS($F$5:F4579,$C$5:C4579,$C4579)-SUMIFS($G$5:G4579,$C$5:C4579,$C4579),2))</f>
        <v/>
      </c>
      <c r="I4579" s="18" t="n"/>
      <c r="J4579" s="18" t="n"/>
      <c r="K4579" s="28">
        <f>IF($B4579="","",--TEXT($B4579,"yyyymm"))</f>
        <v/>
      </c>
      <c r="L4579" s="29">
        <f>IF($D4579="","",IFERROR(INDEX(类别属性,MATCH($D4579,类别表,0)),""))</f>
        <v/>
      </c>
      <c r="M4579" s="18" t="n"/>
      <c r="N4579" s="18" t="n"/>
      <c r="O4579" s="26" t="n"/>
      <c r="P4579" s="21">
        <f>IF($C4579="","",IF(ISNA(MATCH($C4579,账户表,0)),"※这个账户不在【基础资料】的账户档案里",IF($B4579="","※没填日期，这一笔不会进任何月份的报表",IF(AND($F4579&lt;&gt;"",$G4579&lt;&gt;""),"※收入和支出不能同时填",IF(AND(N($F4579)=0,N($G4579)=0),"※收入和支出都没填",IF(OR(N($F4579)&lt;0,N($G4579)&lt;0),"※金额不能填负数，方向反了就换一列填",IF($D4579="","※没填收支类别，分类报表会漏掉这一笔",IF(ISNA(MATCH($D4579,类别表,0)),"※收支类别不在【基础资料】的清单里",IF(AND($L4579="内部转账",$M4579=""),"△内部转账要在「对方账户」写上另一头",IF(AND($L4579="内部转账",$M4579=$C4579),"※对方账户跟本账户是同一个",IF(AND($L4579&lt;&gt;"内部转账",$M4579&lt;&gt;""),"△填了对方账户，但类别不是内部转账",IF($H4579&lt;0,"△这一笔之后该账户余额成负数了，核一下",""))))))))))))</f>
        <v/>
      </c>
    </row>
    <row r="4580">
      <c r="A4580" s="17">
        <f>IF($C4580="","",COUNTA($C$5:$C4580))</f>
        <v/>
      </c>
      <c r="B4580" s="20" t="n"/>
      <c r="C4580" s="18" t="n"/>
      <c r="D4580" s="18" t="n"/>
      <c r="E4580" s="26" t="n"/>
      <c r="F4580" s="19" t="n"/>
      <c r="G4580" s="19" t="n"/>
      <c r="H4580" s="27">
        <f>IF($C4580="","",ROUND(SUMIF(账户表,$C4580,账户期初)+SUMIFS($F$5:F4580,$C$5:C4580,$C4580)-SUMIFS($G$5:G4580,$C$5:C4580,$C4580),2))</f>
        <v/>
      </c>
      <c r="I4580" s="18" t="n"/>
      <c r="J4580" s="18" t="n"/>
      <c r="K4580" s="28">
        <f>IF($B4580="","",--TEXT($B4580,"yyyymm"))</f>
        <v/>
      </c>
      <c r="L4580" s="29">
        <f>IF($D4580="","",IFERROR(INDEX(类别属性,MATCH($D4580,类别表,0)),""))</f>
        <v/>
      </c>
      <c r="M4580" s="18" t="n"/>
      <c r="N4580" s="18" t="n"/>
      <c r="O4580" s="26" t="n"/>
      <c r="P4580" s="21">
        <f>IF($C4580="","",IF(ISNA(MATCH($C4580,账户表,0)),"※这个账户不在【基础资料】的账户档案里",IF($B4580="","※没填日期，这一笔不会进任何月份的报表",IF(AND($F4580&lt;&gt;"",$G4580&lt;&gt;""),"※收入和支出不能同时填",IF(AND(N($F4580)=0,N($G4580)=0),"※收入和支出都没填",IF(OR(N($F4580)&lt;0,N($G4580)&lt;0),"※金额不能填负数，方向反了就换一列填",IF($D4580="","※没填收支类别，分类报表会漏掉这一笔",IF(ISNA(MATCH($D4580,类别表,0)),"※收支类别不在【基础资料】的清单里",IF(AND($L4580="内部转账",$M4580=""),"△内部转账要在「对方账户」写上另一头",IF(AND($L4580="内部转账",$M4580=$C4580),"※对方账户跟本账户是同一个",IF(AND($L4580&lt;&gt;"内部转账",$M4580&lt;&gt;""),"△填了对方账户，但类别不是内部转账",IF($H4580&lt;0,"△这一笔之后该账户余额成负数了，核一下",""))))))))))))</f>
        <v/>
      </c>
    </row>
    <row r="4581">
      <c r="A4581" s="17">
        <f>IF($C4581="","",COUNTA($C$5:$C4581))</f>
        <v/>
      </c>
      <c r="B4581" s="20" t="n"/>
      <c r="C4581" s="18" t="n"/>
      <c r="D4581" s="18" t="n"/>
      <c r="E4581" s="26" t="n"/>
      <c r="F4581" s="19" t="n"/>
      <c r="G4581" s="19" t="n"/>
      <c r="H4581" s="27">
        <f>IF($C4581="","",ROUND(SUMIF(账户表,$C4581,账户期初)+SUMIFS($F$5:F4581,$C$5:C4581,$C4581)-SUMIFS($G$5:G4581,$C$5:C4581,$C4581),2))</f>
        <v/>
      </c>
      <c r="I4581" s="18" t="n"/>
      <c r="J4581" s="18" t="n"/>
      <c r="K4581" s="28">
        <f>IF($B4581="","",--TEXT($B4581,"yyyymm"))</f>
        <v/>
      </c>
      <c r="L4581" s="29">
        <f>IF($D4581="","",IFERROR(INDEX(类别属性,MATCH($D4581,类别表,0)),""))</f>
        <v/>
      </c>
      <c r="M4581" s="18" t="n"/>
      <c r="N4581" s="18" t="n"/>
      <c r="O4581" s="26" t="n"/>
      <c r="P4581" s="21">
        <f>IF($C4581="","",IF(ISNA(MATCH($C4581,账户表,0)),"※这个账户不在【基础资料】的账户档案里",IF($B4581="","※没填日期，这一笔不会进任何月份的报表",IF(AND($F4581&lt;&gt;"",$G4581&lt;&gt;""),"※收入和支出不能同时填",IF(AND(N($F4581)=0,N($G4581)=0),"※收入和支出都没填",IF(OR(N($F4581)&lt;0,N($G4581)&lt;0),"※金额不能填负数，方向反了就换一列填",IF($D4581="","※没填收支类别，分类报表会漏掉这一笔",IF(ISNA(MATCH($D4581,类别表,0)),"※收支类别不在【基础资料】的清单里",IF(AND($L4581="内部转账",$M4581=""),"△内部转账要在「对方账户」写上另一头",IF(AND($L4581="内部转账",$M4581=$C4581),"※对方账户跟本账户是同一个",IF(AND($L4581&lt;&gt;"内部转账",$M4581&lt;&gt;""),"△填了对方账户，但类别不是内部转账",IF($H4581&lt;0,"△这一笔之后该账户余额成负数了，核一下",""))))))))))))</f>
        <v/>
      </c>
    </row>
    <row r="4582">
      <c r="A4582" s="17">
        <f>IF($C4582="","",COUNTA($C$5:$C4582))</f>
        <v/>
      </c>
      <c r="B4582" s="20" t="n"/>
      <c r="C4582" s="18" t="n"/>
      <c r="D4582" s="18" t="n"/>
      <c r="E4582" s="26" t="n"/>
      <c r="F4582" s="19" t="n"/>
      <c r="G4582" s="19" t="n"/>
      <c r="H4582" s="27">
        <f>IF($C4582="","",ROUND(SUMIF(账户表,$C4582,账户期初)+SUMIFS($F$5:F4582,$C$5:C4582,$C4582)-SUMIFS($G$5:G4582,$C$5:C4582,$C4582),2))</f>
        <v/>
      </c>
      <c r="I4582" s="18" t="n"/>
      <c r="J4582" s="18" t="n"/>
      <c r="K4582" s="28">
        <f>IF($B4582="","",--TEXT($B4582,"yyyymm"))</f>
        <v/>
      </c>
      <c r="L4582" s="29">
        <f>IF($D4582="","",IFERROR(INDEX(类别属性,MATCH($D4582,类别表,0)),""))</f>
        <v/>
      </c>
      <c r="M4582" s="18" t="n"/>
      <c r="N4582" s="18" t="n"/>
      <c r="O4582" s="26" t="n"/>
      <c r="P4582" s="21">
        <f>IF($C4582="","",IF(ISNA(MATCH($C4582,账户表,0)),"※这个账户不在【基础资料】的账户档案里",IF($B4582="","※没填日期，这一笔不会进任何月份的报表",IF(AND($F4582&lt;&gt;"",$G4582&lt;&gt;""),"※收入和支出不能同时填",IF(AND(N($F4582)=0,N($G4582)=0),"※收入和支出都没填",IF(OR(N($F4582)&lt;0,N($G4582)&lt;0),"※金额不能填负数，方向反了就换一列填",IF($D4582="","※没填收支类别，分类报表会漏掉这一笔",IF(ISNA(MATCH($D4582,类别表,0)),"※收支类别不在【基础资料】的清单里",IF(AND($L4582="内部转账",$M4582=""),"△内部转账要在「对方账户」写上另一头",IF(AND($L4582="内部转账",$M4582=$C4582),"※对方账户跟本账户是同一个",IF(AND($L4582&lt;&gt;"内部转账",$M4582&lt;&gt;""),"△填了对方账户，但类别不是内部转账",IF($H4582&lt;0,"△这一笔之后该账户余额成负数了，核一下",""))))))))))))</f>
        <v/>
      </c>
    </row>
    <row r="4583">
      <c r="A4583" s="17">
        <f>IF($C4583="","",COUNTA($C$5:$C4583))</f>
        <v/>
      </c>
      <c r="B4583" s="20" t="n"/>
      <c r="C4583" s="18" t="n"/>
      <c r="D4583" s="18" t="n"/>
      <c r="E4583" s="26" t="n"/>
      <c r="F4583" s="19" t="n"/>
      <c r="G4583" s="19" t="n"/>
      <c r="H4583" s="27">
        <f>IF($C4583="","",ROUND(SUMIF(账户表,$C4583,账户期初)+SUMIFS($F$5:F4583,$C$5:C4583,$C4583)-SUMIFS($G$5:G4583,$C$5:C4583,$C4583),2))</f>
        <v/>
      </c>
      <c r="I4583" s="18" t="n"/>
      <c r="J4583" s="18" t="n"/>
      <c r="K4583" s="28">
        <f>IF($B4583="","",--TEXT($B4583,"yyyymm"))</f>
        <v/>
      </c>
      <c r="L4583" s="29">
        <f>IF($D4583="","",IFERROR(INDEX(类别属性,MATCH($D4583,类别表,0)),""))</f>
        <v/>
      </c>
      <c r="M4583" s="18" t="n"/>
      <c r="N4583" s="18" t="n"/>
      <c r="O4583" s="26" t="n"/>
      <c r="P4583" s="21">
        <f>IF($C4583="","",IF(ISNA(MATCH($C4583,账户表,0)),"※这个账户不在【基础资料】的账户档案里",IF($B4583="","※没填日期，这一笔不会进任何月份的报表",IF(AND($F4583&lt;&gt;"",$G4583&lt;&gt;""),"※收入和支出不能同时填",IF(AND(N($F4583)=0,N($G4583)=0),"※收入和支出都没填",IF(OR(N($F4583)&lt;0,N($G4583)&lt;0),"※金额不能填负数，方向反了就换一列填",IF($D4583="","※没填收支类别，分类报表会漏掉这一笔",IF(ISNA(MATCH($D4583,类别表,0)),"※收支类别不在【基础资料】的清单里",IF(AND($L4583="内部转账",$M4583=""),"△内部转账要在「对方账户」写上另一头",IF(AND($L4583="内部转账",$M4583=$C4583),"※对方账户跟本账户是同一个",IF(AND($L4583&lt;&gt;"内部转账",$M4583&lt;&gt;""),"△填了对方账户，但类别不是内部转账",IF($H4583&lt;0,"△这一笔之后该账户余额成负数了，核一下",""))))))))))))</f>
        <v/>
      </c>
    </row>
    <row r="4584">
      <c r="A4584" s="17">
        <f>IF($C4584="","",COUNTA($C$5:$C4584))</f>
        <v/>
      </c>
      <c r="B4584" s="20" t="n"/>
      <c r="C4584" s="18" t="n"/>
      <c r="D4584" s="18" t="n"/>
      <c r="E4584" s="26" t="n"/>
      <c r="F4584" s="19" t="n"/>
      <c r="G4584" s="19" t="n"/>
      <c r="H4584" s="27">
        <f>IF($C4584="","",ROUND(SUMIF(账户表,$C4584,账户期初)+SUMIFS($F$5:F4584,$C$5:C4584,$C4584)-SUMIFS($G$5:G4584,$C$5:C4584,$C4584),2))</f>
        <v/>
      </c>
      <c r="I4584" s="18" t="n"/>
      <c r="J4584" s="18" t="n"/>
      <c r="K4584" s="28">
        <f>IF($B4584="","",--TEXT($B4584,"yyyymm"))</f>
        <v/>
      </c>
      <c r="L4584" s="29">
        <f>IF($D4584="","",IFERROR(INDEX(类别属性,MATCH($D4584,类别表,0)),""))</f>
        <v/>
      </c>
      <c r="M4584" s="18" t="n"/>
      <c r="N4584" s="18" t="n"/>
      <c r="O4584" s="26" t="n"/>
      <c r="P4584" s="21">
        <f>IF($C4584="","",IF(ISNA(MATCH($C4584,账户表,0)),"※这个账户不在【基础资料】的账户档案里",IF($B4584="","※没填日期，这一笔不会进任何月份的报表",IF(AND($F4584&lt;&gt;"",$G4584&lt;&gt;""),"※收入和支出不能同时填",IF(AND(N($F4584)=0,N($G4584)=0),"※收入和支出都没填",IF(OR(N($F4584)&lt;0,N($G4584)&lt;0),"※金额不能填负数，方向反了就换一列填",IF($D4584="","※没填收支类别，分类报表会漏掉这一笔",IF(ISNA(MATCH($D4584,类别表,0)),"※收支类别不在【基础资料】的清单里",IF(AND($L4584="内部转账",$M4584=""),"△内部转账要在「对方账户」写上另一头",IF(AND($L4584="内部转账",$M4584=$C4584),"※对方账户跟本账户是同一个",IF(AND($L4584&lt;&gt;"内部转账",$M4584&lt;&gt;""),"△填了对方账户，但类别不是内部转账",IF($H4584&lt;0,"△这一笔之后该账户余额成负数了，核一下",""))))))))))))</f>
        <v/>
      </c>
    </row>
    <row r="4585">
      <c r="A4585" s="17">
        <f>IF($C4585="","",COUNTA($C$5:$C4585))</f>
        <v/>
      </c>
      <c r="B4585" s="20" t="n"/>
      <c r="C4585" s="18" t="n"/>
      <c r="D4585" s="18" t="n"/>
      <c r="E4585" s="26" t="n"/>
      <c r="F4585" s="19" t="n"/>
      <c r="G4585" s="19" t="n"/>
      <c r="H4585" s="27">
        <f>IF($C4585="","",ROUND(SUMIF(账户表,$C4585,账户期初)+SUMIFS($F$5:F4585,$C$5:C4585,$C4585)-SUMIFS($G$5:G4585,$C$5:C4585,$C4585),2))</f>
        <v/>
      </c>
      <c r="I4585" s="18" t="n"/>
      <c r="J4585" s="18" t="n"/>
      <c r="K4585" s="28">
        <f>IF($B4585="","",--TEXT($B4585,"yyyymm"))</f>
        <v/>
      </c>
      <c r="L4585" s="29">
        <f>IF($D4585="","",IFERROR(INDEX(类别属性,MATCH($D4585,类别表,0)),""))</f>
        <v/>
      </c>
      <c r="M4585" s="18" t="n"/>
      <c r="N4585" s="18" t="n"/>
      <c r="O4585" s="26" t="n"/>
      <c r="P4585" s="21">
        <f>IF($C4585="","",IF(ISNA(MATCH($C4585,账户表,0)),"※这个账户不在【基础资料】的账户档案里",IF($B4585="","※没填日期，这一笔不会进任何月份的报表",IF(AND($F4585&lt;&gt;"",$G4585&lt;&gt;""),"※收入和支出不能同时填",IF(AND(N($F4585)=0,N($G4585)=0),"※收入和支出都没填",IF(OR(N($F4585)&lt;0,N($G4585)&lt;0),"※金额不能填负数，方向反了就换一列填",IF($D4585="","※没填收支类别，分类报表会漏掉这一笔",IF(ISNA(MATCH($D4585,类别表,0)),"※收支类别不在【基础资料】的清单里",IF(AND($L4585="内部转账",$M4585=""),"△内部转账要在「对方账户」写上另一头",IF(AND($L4585="内部转账",$M4585=$C4585),"※对方账户跟本账户是同一个",IF(AND($L4585&lt;&gt;"内部转账",$M4585&lt;&gt;""),"△填了对方账户，但类别不是内部转账",IF($H4585&lt;0,"△这一笔之后该账户余额成负数了，核一下",""))))))))))))</f>
        <v/>
      </c>
    </row>
    <row r="4586">
      <c r="A4586" s="17">
        <f>IF($C4586="","",COUNTA($C$5:$C4586))</f>
        <v/>
      </c>
      <c r="B4586" s="20" t="n"/>
      <c r="C4586" s="18" t="n"/>
      <c r="D4586" s="18" t="n"/>
      <c r="E4586" s="26" t="n"/>
      <c r="F4586" s="19" t="n"/>
      <c r="G4586" s="19" t="n"/>
      <c r="H4586" s="27">
        <f>IF($C4586="","",ROUND(SUMIF(账户表,$C4586,账户期初)+SUMIFS($F$5:F4586,$C$5:C4586,$C4586)-SUMIFS($G$5:G4586,$C$5:C4586,$C4586),2))</f>
        <v/>
      </c>
      <c r="I4586" s="18" t="n"/>
      <c r="J4586" s="18" t="n"/>
      <c r="K4586" s="28">
        <f>IF($B4586="","",--TEXT($B4586,"yyyymm"))</f>
        <v/>
      </c>
      <c r="L4586" s="29">
        <f>IF($D4586="","",IFERROR(INDEX(类别属性,MATCH($D4586,类别表,0)),""))</f>
        <v/>
      </c>
      <c r="M4586" s="18" t="n"/>
      <c r="N4586" s="18" t="n"/>
      <c r="O4586" s="26" t="n"/>
      <c r="P4586" s="21">
        <f>IF($C4586="","",IF(ISNA(MATCH($C4586,账户表,0)),"※这个账户不在【基础资料】的账户档案里",IF($B4586="","※没填日期，这一笔不会进任何月份的报表",IF(AND($F4586&lt;&gt;"",$G4586&lt;&gt;""),"※收入和支出不能同时填",IF(AND(N($F4586)=0,N($G4586)=0),"※收入和支出都没填",IF(OR(N($F4586)&lt;0,N($G4586)&lt;0),"※金额不能填负数，方向反了就换一列填",IF($D4586="","※没填收支类别，分类报表会漏掉这一笔",IF(ISNA(MATCH($D4586,类别表,0)),"※收支类别不在【基础资料】的清单里",IF(AND($L4586="内部转账",$M4586=""),"△内部转账要在「对方账户」写上另一头",IF(AND($L4586="内部转账",$M4586=$C4586),"※对方账户跟本账户是同一个",IF(AND($L4586&lt;&gt;"内部转账",$M4586&lt;&gt;""),"△填了对方账户，但类别不是内部转账",IF($H4586&lt;0,"△这一笔之后该账户余额成负数了，核一下",""))))))))))))</f>
        <v/>
      </c>
    </row>
    <row r="4587">
      <c r="A4587" s="17">
        <f>IF($C4587="","",COUNTA($C$5:$C4587))</f>
        <v/>
      </c>
      <c r="B4587" s="20" t="n"/>
      <c r="C4587" s="18" t="n"/>
      <c r="D4587" s="18" t="n"/>
      <c r="E4587" s="26" t="n"/>
      <c r="F4587" s="19" t="n"/>
      <c r="G4587" s="19" t="n"/>
      <c r="H4587" s="27">
        <f>IF($C4587="","",ROUND(SUMIF(账户表,$C4587,账户期初)+SUMIFS($F$5:F4587,$C$5:C4587,$C4587)-SUMIFS($G$5:G4587,$C$5:C4587,$C4587),2))</f>
        <v/>
      </c>
      <c r="I4587" s="18" t="n"/>
      <c r="J4587" s="18" t="n"/>
      <c r="K4587" s="28">
        <f>IF($B4587="","",--TEXT($B4587,"yyyymm"))</f>
        <v/>
      </c>
      <c r="L4587" s="29">
        <f>IF($D4587="","",IFERROR(INDEX(类别属性,MATCH($D4587,类别表,0)),""))</f>
        <v/>
      </c>
      <c r="M4587" s="18" t="n"/>
      <c r="N4587" s="18" t="n"/>
      <c r="O4587" s="26" t="n"/>
      <c r="P4587" s="21">
        <f>IF($C4587="","",IF(ISNA(MATCH($C4587,账户表,0)),"※这个账户不在【基础资料】的账户档案里",IF($B4587="","※没填日期，这一笔不会进任何月份的报表",IF(AND($F4587&lt;&gt;"",$G4587&lt;&gt;""),"※收入和支出不能同时填",IF(AND(N($F4587)=0,N($G4587)=0),"※收入和支出都没填",IF(OR(N($F4587)&lt;0,N($G4587)&lt;0),"※金额不能填负数，方向反了就换一列填",IF($D4587="","※没填收支类别，分类报表会漏掉这一笔",IF(ISNA(MATCH($D4587,类别表,0)),"※收支类别不在【基础资料】的清单里",IF(AND($L4587="内部转账",$M4587=""),"△内部转账要在「对方账户」写上另一头",IF(AND($L4587="内部转账",$M4587=$C4587),"※对方账户跟本账户是同一个",IF(AND($L4587&lt;&gt;"内部转账",$M4587&lt;&gt;""),"△填了对方账户，但类别不是内部转账",IF($H4587&lt;0,"△这一笔之后该账户余额成负数了，核一下",""))))))))))))</f>
        <v/>
      </c>
    </row>
    <row r="4588">
      <c r="A4588" s="17">
        <f>IF($C4588="","",COUNTA($C$5:$C4588))</f>
        <v/>
      </c>
      <c r="B4588" s="20" t="n"/>
      <c r="C4588" s="18" t="n"/>
      <c r="D4588" s="18" t="n"/>
      <c r="E4588" s="26" t="n"/>
      <c r="F4588" s="19" t="n"/>
      <c r="G4588" s="19" t="n"/>
      <c r="H4588" s="27">
        <f>IF($C4588="","",ROUND(SUMIF(账户表,$C4588,账户期初)+SUMIFS($F$5:F4588,$C$5:C4588,$C4588)-SUMIFS($G$5:G4588,$C$5:C4588,$C4588),2))</f>
        <v/>
      </c>
      <c r="I4588" s="18" t="n"/>
      <c r="J4588" s="18" t="n"/>
      <c r="K4588" s="28">
        <f>IF($B4588="","",--TEXT($B4588,"yyyymm"))</f>
        <v/>
      </c>
      <c r="L4588" s="29">
        <f>IF($D4588="","",IFERROR(INDEX(类别属性,MATCH($D4588,类别表,0)),""))</f>
        <v/>
      </c>
      <c r="M4588" s="18" t="n"/>
      <c r="N4588" s="18" t="n"/>
      <c r="O4588" s="26" t="n"/>
      <c r="P4588" s="21">
        <f>IF($C4588="","",IF(ISNA(MATCH($C4588,账户表,0)),"※这个账户不在【基础资料】的账户档案里",IF($B4588="","※没填日期，这一笔不会进任何月份的报表",IF(AND($F4588&lt;&gt;"",$G4588&lt;&gt;""),"※收入和支出不能同时填",IF(AND(N($F4588)=0,N($G4588)=0),"※收入和支出都没填",IF(OR(N($F4588)&lt;0,N($G4588)&lt;0),"※金额不能填负数，方向反了就换一列填",IF($D4588="","※没填收支类别，分类报表会漏掉这一笔",IF(ISNA(MATCH($D4588,类别表,0)),"※收支类别不在【基础资料】的清单里",IF(AND($L4588="内部转账",$M4588=""),"△内部转账要在「对方账户」写上另一头",IF(AND($L4588="内部转账",$M4588=$C4588),"※对方账户跟本账户是同一个",IF(AND($L4588&lt;&gt;"内部转账",$M4588&lt;&gt;""),"△填了对方账户，但类别不是内部转账",IF($H4588&lt;0,"△这一笔之后该账户余额成负数了，核一下",""))))))))))))</f>
        <v/>
      </c>
    </row>
    <row r="4589">
      <c r="A4589" s="17">
        <f>IF($C4589="","",COUNTA($C$5:$C4589))</f>
        <v/>
      </c>
      <c r="B4589" s="20" t="n"/>
      <c r="C4589" s="18" t="n"/>
      <c r="D4589" s="18" t="n"/>
      <c r="E4589" s="26" t="n"/>
      <c r="F4589" s="19" t="n"/>
      <c r="G4589" s="19" t="n"/>
      <c r="H4589" s="27">
        <f>IF($C4589="","",ROUND(SUMIF(账户表,$C4589,账户期初)+SUMIFS($F$5:F4589,$C$5:C4589,$C4589)-SUMIFS($G$5:G4589,$C$5:C4589,$C4589),2))</f>
        <v/>
      </c>
      <c r="I4589" s="18" t="n"/>
      <c r="J4589" s="18" t="n"/>
      <c r="K4589" s="28">
        <f>IF($B4589="","",--TEXT($B4589,"yyyymm"))</f>
        <v/>
      </c>
      <c r="L4589" s="29">
        <f>IF($D4589="","",IFERROR(INDEX(类别属性,MATCH($D4589,类别表,0)),""))</f>
        <v/>
      </c>
      <c r="M4589" s="18" t="n"/>
      <c r="N4589" s="18" t="n"/>
      <c r="O4589" s="26" t="n"/>
      <c r="P4589" s="21">
        <f>IF($C4589="","",IF(ISNA(MATCH($C4589,账户表,0)),"※这个账户不在【基础资料】的账户档案里",IF($B4589="","※没填日期，这一笔不会进任何月份的报表",IF(AND($F4589&lt;&gt;"",$G4589&lt;&gt;""),"※收入和支出不能同时填",IF(AND(N($F4589)=0,N($G4589)=0),"※收入和支出都没填",IF(OR(N($F4589)&lt;0,N($G4589)&lt;0),"※金额不能填负数，方向反了就换一列填",IF($D4589="","※没填收支类别，分类报表会漏掉这一笔",IF(ISNA(MATCH($D4589,类别表,0)),"※收支类别不在【基础资料】的清单里",IF(AND($L4589="内部转账",$M4589=""),"△内部转账要在「对方账户」写上另一头",IF(AND($L4589="内部转账",$M4589=$C4589),"※对方账户跟本账户是同一个",IF(AND($L4589&lt;&gt;"内部转账",$M4589&lt;&gt;""),"△填了对方账户，但类别不是内部转账",IF($H4589&lt;0,"△这一笔之后该账户余额成负数了，核一下",""))))))))))))</f>
        <v/>
      </c>
    </row>
    <row r="4590">
      <c r="A4590" s="17">
        <f>IF($C4590="","",COUNTA($C$5:$C4590))</f>
        <v/>
      </c>
      <c r="B4590" s="20" t="n"/>
      <c r="C4590" s="18" t="n"/>
      <c r="D4590" s="18" t="n"/>
      <c r="E4590" s="26" t="n"/>
      <c r="F4590" s="19" t="n"/>
      <c r="G4590" s="19" t="n"/>
      <c r="H4590" s="27">
        <f>IF($C4590="","",ROUND(SUMIF(账户表,$C4590,账户期初)+SUMIFS($F$5:F4590,$C$5:C4590,$C4590)-SUMIFS($G$5:G4590,$C$5:C4590,$C4590),2))</f>
        <v/>
      </c>
      <c r="I4590" s="18" t="n"/>
      <c r="J4590" s="18" t="n"/>
      <c r="K4590" s="28">
        <f>IF($B4590="","",--TEXT($B4590,"yyyymm"))</f>
        <v/>
      </c>
      <c r="L4590" s="29">
        <f>IF($D4590="","",IFERROR(INDEX(类别属性,MATCH($D4590,类别表,0)),""))</f>
        <v/>
      </c>
      <c r="M4590" s="18" t="n"/>
      <c r="N4590" s="18" t="n"/>
      <c r="O4590" s="26" t="n"/>
      <c r="P4590" s="21">
        <f>IF($C4590="","",IF(ISNA(MATCH($C4590,账户表,0)),"※这个账户不在【基础资料】的账户档案里",IF($B4590="","※没填日期，这一笔不会进任何月份的报表",IF(AND($F4590&lt;&gt;"",$G4590&lt;&gt;""),"※收入和支出不能同时填",IF(AND(N($F4590)=0,N($G4590)=0),"※收入和支出都没填",IF(OR(N($F4590)&lt;0,N($G4590)&lt;0),"※金额不能填负数，方向反了就换一列填",IF($D4590="","※没填收支类别，分类报表会漏掉这一笔",IF(ISNA(MATCH($D4590,类别表,0)),"※收支类别不在【基础资料】的清单里",IF(AND($L4590="内部转账",$M4590=""),"△内部转账要在「对方账户」写上另一头",IF(AND($L4590="内部转账",$M4590=$C4590),"※对方账户跟本账户是同一个",IF(AND($L4590&lt;&gt;"内部转账",$M4590&lt;&gt;""),"△填了对方账户，但类别不是内部转账",IF($H4590&lt;0,"△这一笔之后该账户余额成负数了，核一下",""))))))))))))</f>
        <v/>
      </c>
    </row>
    <row r="4591">
      <c r="A4591" s="17">
        <f>IF($C4591="","",COUNTA($C$5:$C4591))</f>
        <v/>
      </c>
      <c r="B4591" s="20" t="n"/>
      <c r="C4591" s="18" t="n"/>
      <c r="D4591" s="18" t="n"/>
      <c r="E4591" s="26" t="n"/>
      <c r="F4591" s="19" t="n"/>
      <c r="G4591" s="19" t="n"/>
      <c r="H4591" s="27">
        <f>IF($C4591="","",ROUND(SUMIF(账户表,$C4591,账户期初)+SUMIFS($F$5:F4591,$C$5:C4591,$C4591)-SUMIFS($G$5:G4591,$C$5:C4591,$C4591),2))</f>
        <v/>
      </c>
      <c r="I4591" s="18" t="n"/>
      <c r="J4591" s="18" t="n"/>
      <c r="K4591" s="28">
        <f>IF($B4591="","",--TEXT($B4591,"yyyymm"))</f>
        <v/>
      </c>
      <c r="L4591" s="29">
        <f>IF($D4591="","",IFERROR(INDEX(类别属性,MATCH($D4591,类别表,0)),""))</f>
        <v/>
      </c>
      <c r="M4591" s="18" t="n"/>
      <c r="N4591" s="18" t="n"/>
      <c r="O4591" s="26" t="n"/>
      <c r="P4591" s="21">
        <f>IF($C4591="","",IF(ISNA(MATCH($C4591,账户表,0)),"※这个账户不在【基础资料】的账户档案里",IF($B4591="","※没填日期，这一笔不会进任何月份的报表",IF(AND($F4591&lt;&gt;"",$G4591&lt;&gt;""),"※收入和支出不能同时填",IF(AND(N($F4591)=0,N($G4591)=0),"※收入和支出都没填",IF(OR(N($F4591)&lt;0,N($G4591)&lt;0),"※金额不能填负数，方向反了就换一列填",IF($D4591="","※没填收支类别，分类报表会漏掉这一笔",IF(ISNA(MATCH($D4591,类别表,0)),"※收支类别不在【基础资料】的清单里",IF(AND($L4591="内部转账",$M4591=""),"△内部转账要在「对方账户」写上另一头",IF(AND($L4591="内部转账",$M4591=$C4591),"※对方账户跟本账户是同一个",IF(AND($L4591&lt;&gt;"内部转账",$M4591&lt;&gt;""),"△填了对方账户，但类别不是内部转账",IF($H4591&lt;0,"△这一笔之后该账户余额成负数了，核一下",""))))))))))))</f>
        <v/>
      </c>
    </row>
    <row r="4592">
      <c r="A4592" s="17">
        <f>IF($C4592="","",COUNTA($C$5:$C4592))</f>
        <v/>
      </c>
      <c r="B4592" s="20" t="n"/>
      <c r="C4592" s="18" t="n"/>
      <c r="D4592" s="18" t="n"/>
      <c r="E4592" s="26" t="n"/>
      <c r="F4592" s="19" t="n"/>
      <c r="G4592" s="19" t="n"/>
      <c r="H4592" s="27">
        <f>IF($C4592="","",ROUND(SUMIF(账户表,$C4592,账户期初)+SUMIFS($F$5:F4592,$C$5:C4592,$C4592)-SUMIFS($G$5:G4592,$C$5:C4592,$C4592),2))</f>
        <v/>
      </c>
      <c r="I4592" s="18" t="n"/>
      <c r="J4592" s="18" t="n"/>
      <c r="K4592" s="28">
        <f>IF($B4592="","",--TEXT($B4592,"yyyymm"))</f>
        <v/>
      </c>
      <c r="L4592" s="29">
        <f>IF($D4592="","",IFERROR(INDEX(类别属性,MATCH($D4592,类别表,0)),""))</f>
        <v/>
      </c>
      <c r="M4592" s="18" t="n"/>
      <c r="N4592" s="18" t="n"/>
      <c r="O4592" s="26" t="n"/>
      <c r="P4592" s="21">
        <f>IF($C4592="","",IF(ISNA(MATCH($C4592,账户表,0)),"※这个账户不在【基础资料】的账户档案里",IF($B4592="","※没填日期，这一笔不会进任何月份的报表",IF(AND($F4592&lt;&gt;"",$G4592&lt;&gt;""),"※收入和支出不能同时填",IF(AND(N($F4592)=0,N($G4592)=0),"※收入和支出都没填",IF(OR(N($F4592)&lt;0,N($G4592)&lt;0),"※金额不能填负数，方向反了就换一列填",IF($D4592="","※没填收支类别，分类报表会漏掉这一笔",IF(ISNA(MATCH($D4592,类别表,0)),"※收支类别不在【基础资料】的清单里",IF(AND($L4592="内部转账",$M4592=""),"△内部转账要在「对方账户」写上另一头",IF(AND($L4592="内部转账",$M4592=$C4592),"※对方账户跟本账户是同一个",IF(AND($L4592&lt;&gt;"内部转账",$M4592&lt;&gt;""),"△填了对方账户，但类别不是内部转账",IF($H4592&lt;0,"△这一笔之后该账户余额成负数了，核一下",""))))))))))))</f>
        <v/>
      </c>
    </row>
    <row r="4593">
      <c r="A4593" s="17">
        <f>IF($C4593="","",COUNTA($C$5:$C4593))</f>
        <v/>
      </c>
      <c r="B4593" s="20" t="n"/>
      <c r="C4593" s="18" t="n"/>
      <c r="D4593" s="18" t="n"/>
      <c r="E4593" s="26" t="n"/>
      <c r="F4593" s="19" t="n"/>
      <c r="G4593" s="19" t="n"/>
      <c r="H4593" s="27">
        <f>IF($C4593="","",ROUND(SUMIF(账户表,$C4593,账户期初)+SUMIFS($F$5:F4593,$C$5:C4593,$C4593)-SUMIFS($G$5:G4593,$C$5:C4593,$C4593),2))</f>
        <v/>
      </c>
      <c r="I4593" s="18" t="n"/>
      <c r="J4593" s="18" t="n"/>
      <c r="K4593" s="28">
        <f>IF($B4593="","",--TEXT($B4593,"yyyymm"))</f>
        <v/>
      </c>
      <c r="L4593" s="29">
        <f>IF($D4593="","",IFERROR(INDEX(类别属性,MATCH($D4593,类别表,0)),""))</f>
        <v/>
      </c>
      <c r="M4593" s="18" t="n"/>
      <c r="N4593" s="18" t="n"/>
      <c r="O4593" s="26" t="n"/>
      <c r="P4593" s="21">
        <f>IF($C4593="","",IF(ISNA(MATCH($C4593,账户表,0)),"※这个账户不在【基础资料】的账户档案里",IF($B4593="","※没填日期，这一笔不会进任何月份的报表",IF(AND($F4593&lt;&gt;"",$G4593&lt;&gt;""),"※收入和支出不能同时填",IF(AND(N($F4593)=0,N($G4593)=0),"※收入和支出都没填",IF(OR(N($F4593)&lt;0,N($G4593)&lt;0),"※金额不能填负数，方向反了就换一列填",IF($D4593="","※没填收支类别，分类报表会漏掉这一笔",IF(ISNA(MATCH($D4593,类别表,0)),"※收支类别不在【基础资料】的清单里",IF(AND($L4593="内部转账",$M4593=""),"△内部转账要在「对方账户」写上另一头",IF(AND($L4593="内部转账",$M4593=$C4593),"※对方账户跟本账户是同一个",IF(AND($L4593&lt;&gt;"内部转账",$M4593&lt;&gt;""),"△填了对方账户，但类别不是内部转账",IF($H4593&lt;0,"△这一笔之后该账户余额成负数了，核一下",""))))))))))))</f>
        <v/>
      </c>
    </row>
    <row r="4594">
      <c r="A4594" s="17">
        <f>IF($C4594="","",COUNTA($C$5:$C4594))</f>
        <v/>
      </c>
      <c r="B4594" s="20" t="n"/>
      <c r="C4594" s="18" t="n"/>
      <c r="D4594" s="18" t="n"/>
      <c r="E4594" s="26" t="n"/>
      <c r="F4594" s="19" t="n"/>
      <c r="G4594" s="19" t="n"/>
      <c r="H4594" s="27">
        <f>IF($C4594="","",ROUND(SUMIF(账户表,$C4594,账户期初)+SUMIFS($F$5:F4594,$C$5:C4594,$C4594)-SUMIFS($G$5:G4594,$C$5:C4594,$C4594),2))</f>
        <v/>
      </c>
      <c r="I4594" s="18" t="n"/>
      <c r="J4594" s="18" t="n"/>
      <c r="K4594" s="28">
        <f>IF($B4594="","",--TEXT($B4594,"yyyymm"))</f>
        <v/>
      </c>
      <c r="L4594" s="29">
        <f>IF($D4594="","",IFERROR(INDEX(类别属性,MATCH($D4594,类别表,0)),""))</f>
        <v/>
      </c>
      <c r="M4594" s="18" t="n"/>
      <c r="N4594" s="18" t="n"/>
      <c r="O4594" s="26" t="n"/>
      <c r="P4594" s="21">
        <f>IF($C4594="","",IF(ISNA(MATCH($C4594,账户表,0)),"※这个账户不在【基础资料】的账户档案里",IF($B4594="","※没填日期，这一笔不会进任何月份的报表",IF(AND($F4594&lt;&gt;"",$G4594&lt;&gt;""),"※收入和支出不能同时填",IF(AND(N($F4594)=0,N($G4594)=0),"※收入和支出都没填",IF(OR(N($F4594)&lt;0,N($G4594)&lt;0),"※金额不能填负数，方向反了就换一列填",IF($D4594="","※没填收支类别，分类报表会漏掉这一笔",IF(ISNA(MATCH($D4594,类别表,0)),"※收支类别不在【基础资料】的清单里",IF(AND($L4594="内部转账",$M4594=""),"△内部转账要在「对方账户」写上另一头",IF(AND($L4594="内部转账",$M4594=$C4594),"※对方账户跟本账户是同一个",IF(AND($L4594&lt;&gt;"内部转账",$M4594&lt;&gt;""),"△填了对方账户，但类别不是内部转账",IF($H4594&lt;0,"△这一笔之后该账户余额成负数了，核一下",""))))))))))))</f>
        <v/>
      </c>
    </row>
    <row r="4595">
      <c r="A4595" s="17">
        <f>IF($C4595="","",COUNTA($C$5:$C4595))</f>
        <v/>
      </c>
      <c r="B4595" s="20" t="n"/>
      <c r="C4595" s="18" t="n"/>
      <c r="D4595" s="18" t="n"/>
      <c r="E4595" s="26" t="n"/>
      <c r="F4595" s="19" t="n"/>
      <c r="G4595" s="19" t="n"/>
      <c r="H4595" s="27">
        <f>IF($C4595="","",ROUND(SUMIF(账户表,$C4595,账户期初)+SUMIFS($F$5:F4595,$C$5:C4595,$C4595)-SUMIFS($G$5:G4595,$C$5:C4595,$C4595),2))</f>
        <v/>
      </c>
      <c r="I4595" s="18" t="n"/>
      <c r="J4595" s="18" t="n"/>
      <c r="K4595" s="28">
        <f>IF($B4595="","",--TEXT($B4595,"yyyymm"))</f>
        <v/>
      </c>
      <c r="L4595" s="29">
        <f>IF($D4595="","",IFERROR(INDEX(类别属性,MATCH($D4595,类别表,0)),""))</f>
        <v/>
      </c>
      <c r="M4595" s="18" t="n"/>
      <c r="N4595" s="18" t="n"/>
      <c r="O4595" s="26" t="n"/>
      <c r="P4595" s="21">
        <f>IF($C4595="","",IF(ISNA(MATCH($C4595,账户表,0)),"※这个账户不在【基础资料】的账户档案里",IF($B4595="","※没填日期，这一笔不会进任何月份的报表",IF(AND($F4595&lt;&gt;"",$G4595&lt;&gt;""),"※收入和支出不能同时填",IF(AND(N($F4595)=0,N($G4595)=0),"※收入和支出都没填",IF(OR(N($F4595)&lt;0,N($G4595)&lt;0),"※金额不能填负数，方向反了就换一列填",IF($D4595="","※没填收支类别，分类报表会漏掉这一笔",IF(ISNA(MATCH($D4595,类别表,0)),"※收支类别不在【基础资料】的清单里",IF(AND($L4595="内部转账",$M4595=""),"△内部转账要在「对方账户」写上另一头",IF(AND($L4595="内部转账",$M4595=$C4595),"※对方账户跟本账户是同一个",IF(AND($L4595&lt;&gt;"内部转账",$M4595&lt;&gt;""),"△填了对方账户，但类别不是内部转账",IF($H4595&lt;0,"△这一笔之后该账户余额成负数了，核一下",""))))))))))))</f>
        <v/>
      </c>
    </row>
    <row r="4596">
      <c r="A4596" s="17">
        <f>IF($C4596="","",COUNTA($C$5:$C4596))</f>
        <v/>
      </c>
      <c r="B4596" s="20" t="n"/>
      <c r="C4596" s="18" t="n"/>
      <c r="D4596" s="18" t="n"/>
      <c r="E4596" s="26" t="n"/>
      <c r="F4596" s="19" t="n"/>
      <c r="G4596" s="19" t="n"/>
      <c r="H4596" s="27">
        <f>IF($C4596="","",ROUND(SUMIF(账户表,$C4596,账户期初)+SUMIFS($F$5:F4596,$C$5:C4596,$C4596)-SUMIFS($G$5:G4596,$C$5:C4596,$C4596),2))</f>
        <v/>
      </c>
      <c r="I4596" s="18" t="n"/>
      <c r="J4596" s="18" t="n"/>
      <c r="K4596" s="28">
        <f>IF($B4596="","",--TEXT($B4596,"yyyymm"))</f>
        <v/>
      </c>
      <c r="L4596" s="29">
        <f>IF($D4596="","",IFERROR(INDEX(类别属性,MATCH($D4596,类别表,0)),""))</f>
        <v/>
      </c>
      <c r="M4596" s="18" t="n"/>
      <c r="N4596" s="18" t="n"/>
      <c r="O4596" s="26" t="n"/>
      <c r="P4596" s="21">
        <f>IF($C4596="","",IF(ISNA(MATCH($C4596,账户表,0)),"※这个账户不在【基础资料】的账户档案里",IF($B4596="","※没填日期，这一笔不会进任何月份的报表",IF(AND($F4596&lt;&gt;"",$G4596&lt;&gt;""),"※收入和支出不能同时填",IF(AND(N($F4596)=0,N($G4596)=0),"※收入和支出都没填",IF(OR(N($F4596)&lt;0,N($G4596)&lt;0),"※金额不能填负数，方向反了就换一列填",IF($D4596="","※没填收支类别，分类报表会漏掉这一笔",IF(ISNA(MATCH($D4596,类别表,0)),"※收支类别不在【基础资料】的清单里",IF(AND($L4596="内部转账",$M4596=""),"△内部转账要在「对方账户」写上另一头",IF(AND($L4596="内部转账",$M4596=$C4596),"※对方账户跟本账户是同一个",IF(AND($L4596&lt;&gt;"内部转账",$M4596&lt;&gt;""),"△填了对方账户，但类别不是内部转账",IF($H4596&lt;0,"△这一笔之后该账户余额成负数了，核一下",""))))))))))))</f>
        <v/>
      </c>
    </row>
    <row r="4597">
      <c r="A4597" s="17">
        <f>IF($C4597="","",COUNTA($C$5:$C4597))</f>
        <v/>
      </c>
      <c r="B4597" s="20" t="n"/>
      <c r="C4597" s="18" t="n"/>
      <c r="D4597" s="18" t="n"/>
      <c r="E4597" s="26" t="n"/>
      <c r="F4597" s="19" t="n"/>
      <c r="G4597" s="19" t="n"/>
      <c r="H4597" s="27">
        <f>IF($C4597="","",ROUND(SUMIF(账户表,$C4597,账户期初)+SUMIFS($F$5:F4597,$C$5:C4597,$C4597)-SUMIFS($G$5:G4597,$C$5:C4597,$C4597),2))</f>
        <v/>
      </c>
      <c r="I4597" s="18" t="n"/>
      <c r="J4597" s="18" t="n"/>
      <c r="K4597" s="28">
        <f>IF($B4597="","",--TEXT($B4597,"yyyymm"))</f>
        <v/>
      </c>
      <c r="L4597" s="29">
        <f>IF($D4597="","",IFERROR(INDEX(类别属性,MATCH($D4597,类别表,0)),""))</f>
        <v/>
      </c>
      <c r="M4597" s="18" t="n"/>
      <c r="N4597" s="18" t="n"/>
      <c r="O4597" s="26" t="n"/>
      <c r="P4597" s="21">
        <f>IF($C4597="","",IF(ISNA(MATCH($C4597,账户表,0)),"※这个账户不在【基础资料】的账户档案里",IF($B4597="","※没填日期，这一笔不会进任何月份的报表",IF(AND($F4597&lt;&gt;"",$G4597&lt;&gt;""),"※收入和支出不能同时填",IF(AND(N($F4597)=0,N($G4597)=0),"※收入和支出都没填",IF(OR(N($F4597)&lt;0,N($G4597)&lt;0),"※金额不能填负数，方向反了就换一列填",IF($D4597="","※没填收支类别，分类报表会漏掉这一笔",IF(ISNA(MATCH($D4597,类别表,0)),"※收支类别不在【基础资料】的清单里",IF(AND($L4597="内部转账",$M4597=""),"△内部转账要在「对方账户」写上另一头",IF(AND($L4597="内部转账",$M4597=$C4597),"※对方账户跟本账户是同一个",IF(AND($L4597&lt;&gt;"内部转账",$M4597&lt;&gt;""),"△填了对方账户，但类别不是内部转账",IF($H4597&lt;0,"△这一笔之后该账户余额成负数了，核一下",""))))))))))))</f>
        <v/>
      </c>
    </row>
    <row r="4598">
      <c r="A4598" s="17">
        <f>IF($C4598="","",COUNTA($C$5:$C4598))</f>
        <v/>
      </c>
      <c r="B4598" s="20" t="n"/>
      <c r="C4598" s="18" t="n"/>
      <c r="D4598" s="18" t="n"/>
      <c r="E4598" s="26" t="n"/>
      <c r="F4598" s="19" t="n"/>
      <c r="G4598" s="19" t="n"/>
      <c r="H4598" s="27">
        <f>IF($C4598="","",ROUND(SUMIF(账户表,$C4598,账户期初)+SUMIFS($F$5:F4598,$C$5:C4598,$C4598)-SUMIFS($G$5:G4598,$C$5:C4598,$C4598),2))</f>
        <v/>
      </c>
      <c r="I4598" s="18" t="n"/>
      <c r="J4598" s="18" t="n"/>
      <c r="K4598" s="28">
        <f>IF($B4598="","",--TEXT($B4598,"yyyymm"))</f>
        <v/>
      </c>
      <c r="L4598" s="29">
        <f>IF($D4598="","",IFERROR(INDEX(类别属性,MATCH($D4598,类别表,0)),""))</f>
        <v/>
      </c>
      <c r="M4598" s="18" t="n"/>
      <c r="N4598" s="18" t="n"/>
      <c r="O4598" s="26" t="n"/>
      <c r="P4598" s="21">
        <f>IF($C4598="","",IF(ISNA(MATCH($C4598,账户表,0)),"※这个账户不在【基础资料】的账户档案里",IF($B4598="","※没填日期，这一笔不会进任何月份的报表",IF(AND($F4598&lt;&gt;"",$G4598&lt;&gt;""),"※收入和支出不能同时填",IF(AND(N($F4598)=0,N($G4598)=0),"※收入和支出都没填",IF(OR(N($F4598)&lt;0,N($G4598)&lt;0),"※金额不能填负数，方向反了就换一列填",IF($D4598="","※没填收支类别，分类报表会漏掉这一笔",IF(ISNA(MATCH($D4598,类别表,0)),"※收支类别不在【基础资料】的清单里",IF(AND($L4598="内部转账",$M4598=""),"△内部转账要在「对方账户」写上另一头",IF(AND($L4598="内部转账",$M4598=$C4598),"※对方账户跟本账户是同一个",IF(AND($L4598&lt;&gt;"内部转账",$M4598&lt;&gt;""),"△填了对方账户，但类别不是内部转账",IF($H4598&lt;0,"△这一笔之后该账户余额成负数了，核一下",""))))))))))))</f>
        <v/>
      </c>
    </row>
    <row r="4599">
      <c r="A4599" s="17">
        <f>IF($C4599="","",COUNTA($C$5:$C4599))</f>
        <v/>
      </c>
      <c r="B4599" s="20" t="n"/>
      <c r="C4599" s="18" t="n"/>
      <c r="D4599" s="18" t="n"/>
      <c r="E4599" s="26" t="n"/>
      <c r="F4599" s="19" t="n"/>
      <c r="G4599" s="19" t="n"/>
      <c r="H4599" s="27">
        <f>IF($C4599="","",ROUND(SUMIF(账户表,$C4599,账户期初)+SUMIFS($F$5:F4599,$C$5:C4599,$C4599)-SUMIFS($G$5:G4599,$C$5:C4599,$C4599),2))</f>
        <v/>
      </c>
      <c r="I4599" s="18" t="n"/>
      <c r="J4599" s="18" t="n"/>
      <c r="K4599" s="28">
        <f>IF($B4599="","",--TEXT($B4599,"yyyymm"))</f>
        <v/>
      </c>
      <c r="L4599" s="29">
        <f>IF($D4599="","",IFERROR(INDEX(类别属性,MATCH($D4599,类别表,0)),""))</f>
        <v/>
      </c>
      <c r="M4599" s="18" t="n"/>
      <c r="N4599" s="18" t="n"/>
      <c r="O4599" s="26" t="n"/>
      <c r="P4599" s="21">
        <f>IF($C4599="","",IF(ISNA(MATCH($C4599,账户表,0)),"※这个账户不在【基础资料】的账户档案里",IF($B4599="","※没填日期，这一笔不会进任何月份的报表",IF(AND($F4599&lt;&gt;"",$G4599&lt;&gt;""),"※收入和支出不能同时填",IF(AND(N($F4599)=0,N($G4599)=0),"※收入和支出都没填",IF(OR(N($F4599)&lt;0,N($G4599)&lt;0),"※金额不能填负数，方向反了就换一列填",IF($D4599="","※没填收支类别，分类报表会漏掉这一笔",IF(ISNA(MATCH($D4599,类别表,0)),"※收支类别不在【基础资料】的清单里",IF(AND($L4599="内部转账",$M4599=""),"△内部转账要在「对方账户」写上另一头",IF(AND($L4599="内部转账",$M4599=$C4599),"※对方账户跟本账户是同一个",IF(AND($L4599&lt;&gt;"内部转账",$M4599&lt;&gt;""),"△填了对方账户，但类别不是内部转账",IF($H4599&lt;0,"△这一笔之后该账户余额成负数了，核一下",""))))))))))))</f>
        <v/>
      </c>
    </row>
    <row r="4600">
      <c r="A4600" s="17">
        <f>IF($C4600="","",COUNTA($C$5:$C4600))</f>
        <v/>
      </c>
      <c r="B4600" s="20" t="n"/>
      <c r="C4600" s="18" t="n"/>
      <c r="D4600" s="18" t="n"/>
      <c r="E4600" s="26" t="n"/>
      <c r="F4600" s="19" t="n"/>
      <c r="G4600" s="19" t="n"/>
      <c r="H4600" s="27">
        <f>IF($C4600="","",ROUND(SUMIF(账户表,$C4600,账户期初)+SUMIFS($F$5:F4600,$C$5:C4600,$C4600)-SUMIFS($G$5:G4600,$C$5:C4600,$C4600),2))</f>
        <v/>
      </c>
      <c r="I4600" s="18" t="n"/>
      <c r="J4600" s="18" t="n"/>
      <c r="K4600" s="28">
        <f>IF($B4600="","",--TEXT($B4600,"yyyymm"))</f>
        <v/>
      </c>
      <c r="L4600" s="29">
        <f>IF($D4600="","",IFERROR(INDEX(类别属性,MATCH($D4600,类别表,0)),""))</f>
        <v/>
      </c>
      <c r="M4600" s="18" t="n"/>
      <c r="N4600" s="18" t="n"/>
      <c r="O4600" s="26" t="n"/>
      <c r="P4600" s="21">
        <f>IF($C4600="","",IF(ISNA(MATCH($C4600,账户表,0)),"※这个账户不在【基础资料】的账户档案里",IF($B4600="","※没填日期，这一笔不会进任何月份的报表",IF(AND($F4600&lt;&gt;"",$G4600&lt;&gt;""),"※收入和支出不能同时填",IF(AND(N($F4600)=0,N($G4600)=0),"※收入和支出都没填",IF(OR(N($F4600)&lt;0,N($G4600)&lt;0),"※金额不能填负数，方向反了就换一列填",IF($D4600="","※没填收支类别，分类报表会漏掉这一笔",IF(ISNA(MATCH($D4600,类别表,0)),"※收支类别不在【基础资料】的清单里",IF(AND($L4600="内部转账",$M4600=""),"△内部转账要在「对方账户」写上另一头",IF(AND($L4600="内部转账",$M4600=$C4600),"※对方账户跟本账户是同一个",IF(AND($L4600&lt;&gt;"内部转账",$M4600&lt;&gt;""),"△填了对方账户，但类别不是内部转账",IF($H4600&lt;0,"△这一笔之后该账户余额成负数了，核一下",""))))))))))))</f>
        <v/>
      </c>
    </row>
    <row r="4601">
      <c r="A4601" s="17">
        <f>IF($C4601="","",COUNTA($C$5:$C4601))</f>
        <v/>
      </c>
      <c r="B4601" s="20" t="n"/>
      <c r="C4601" s="18" t="n"/>
      <c r="D4601" s="18" t="n"/>
      <c r="E4601" s="26" t="n"/>
      <c r="F4601" s="19" t="n"/>
      <c r="G4601" s="19" t="n"/>
      <c r="H4601" s="27">
        <f>IF($C4601="","",ROUND(SUMIF(账户表,$C4601,账户期初)+SUMIFS($F$5:F4601,$C$5:C4601,$C4601)-SUMIFS($G$5:G4601,$C$5:C4601,$C4601),2))</f>
        <v/>
      </c>
      <c r="I4601" s="18" t="n"/>
      <c r="J4601" s="18" t="n"/>
      <c r="K4601" s="28">
        <f>IF($B4601="","",--TEXT($B4601,"yyyymm"))</f>
        <v/>
      </c>
      <c r="L4601" s="29">
        <f>IF($D4601="","",IFERROR(INDEX(类别属性,MATCH($D4601,类别表,0)),""))</f>
        <v/>
      </c>
      <c r="M4601" s="18" t="n"/>
      <c r="N4601" s="18" t="n"/>
      <c r="O4601" s="26" t="n"/>
      <c r="P4601" s="21">
        <f>IF($C4601="","",IF(ISNA(MATCH($C4601,账户表,0)),"※这个账户不在【基础资料】的账户档案里",IF($B4601="","※没填日期，这一笔不会进任何月份的报表",IF(AND($F4601&lt;&gt;"",$G4601&lt;&gt;""),"※收入和支出不能同时填",IF(AND(N($F4601)=0,N($G4601)=0),"※收入和支出都没填",IF(OR(N($F4601)&lt;0,N($G4601)&lt;0),"※金额不能填负数，方向反了就换一列填",IF($D4601="","※没填收支类别，分类报表会漏掉这一笔",IF(ISNA(MATCH($D4601,类别表,0)),"※收支类别不在【基础资料】的清单里",IF(AND($L4601="内部转账",$M4601=""),"△内部转账要在「对方账户」写上另一头",IF(AND($L4601="内部转账",$M4601=$C4601),"※对方账户跟本账户是同一个",IF(AND($L4601&lt;&gt;"内部转账",$M4601&lt;&gt;""),"△填了对方账户，但类别不是内部转账",IF($H4601&lt;0,"△这一笔之后该账户余额成负数了，核一下",""))))))))))))</f>
        <v/>
      </c>
    </row>
    <row r="4602">
      <c r="A4602" s="17">
        <f>IF($C4602="","",COUNTA($C$5:$C4602))</f>
        <v/>
      </c>
      <c r="B4602" s="20" t="n"/>
      <c r="C4602" s="18" t="n"/>
      <c r="D4602" s="18" t="n"/>
      <c r="E4602" s="26" t="n"/>
      <c r="F4602" s="19" t="n"/>
      <c r="G4602" s="19" t="n"/>
      <c r="H4602" s="27">
        <f>IF($C4602="","",ROUND(SUMIF(账户表,$C4602,账户期初)+SUMIFS($F$5:F4602,$C$5:C4602,$C4602)-SUMIFS($G$5:G4602,$C$5:C4602,$C4602),2))</f>
        <v/>
      </c>
      <c r="I4602" s="18" t="n"/>
      <c r="J4602" s="18" t="n"/>
      <c r="K4602" s="28">
        <f>IF($B4602="","",--TEXT($B4602,"yyyymm"))</f>
        <v/>
      </c>
      <c r="L4602" s="29">
        <f>IF($D4602="","",IFERROR(INDEX(类别属性,MATCH($D4602,类别表,0)),""))</f>
        <v/>
      </c>
      <c r="M4602" s="18" t="n"/>
      <c r="N4602" s="18" t="n"/>
      <c r="O4602" s="26" t="n"/>
      <c r="P4602" s="21">
        <f>IF($C4602="","",IF(ISNA(MATCH($C4602,账户表,0)),"※这个账户不在【基础资料】的账户档案里",IF($B4602="","※没填日期，这一笔不会进任何月份的报表",IF(AND($F4602&lt;&gt;"",$G4602&lt;&gt;""),"※收入和支出不能同时填",IF(AND(N($F4602)=0,N($G4602)=0),"※收入和支出都没填",IF(OR(N($F4602)&lt;0,N($G4602)&lt;0),"※金额不能填负数，方向反了就换一列填",IF($D4602="","※没填收支类别，分类报表会漏掉这一笔",IF(ISNA(MATCH($D4602,类别表,0)),"※收支类别不在【基础资料】的清单里",IF(AND($L4602="内部转账",$M4602=""),"△内部转账要在「对方账户」写上另一头",IF(AND($L4602="内部转账",$M4602=$C4602),"※对方账户跟本账户是同一个",IF(AND($L4602&lt;&gt;"内部转账",$M4602&lt;&gt;""),"△填了对方账户，但类别不是内部转账",IF($H4602&lt;0,"△这一笔之后该账户余额成负数了，核一下",""))))))))))))</f>
        <v/>
      </c>
    </row>
    <row r="4603">
      <c r="A4603" s="17">
        <f>IF($C4603="","",COUNTA($C$5:$C4603))</f>
        <v/>
      </c>
      <c r="B4603" s="20" t="n"/>
      <c r="C4603" s="18" t="n"/>
      <c r="D4603" s="18" t="n"/>
      <c r="E4603" s="26" t="n"/>
      <c r="F4603" s="19" t="n"/>
      <c r="G4603" s="19" t="n"/>
      <c r="H4603" s="27">
        <f>IF($C4603="","",ROUND(SUMIF(账户表,$C4603,账户期初)+SUMIFS($F$5:F4603,$C$5:C4603,$C4603)-SUMIFS($G$5:G4603,$C$5:C4603,$C4603),2))</f>
        <v/>
      </c>
      <c r="I4603" s="18" t="n"/>
      <c r="J4603" s="18" t="n"/>
      <c r="K4603" s="28">
        <f>IF($B4603="","",--TEXT($B4603,"yyyymm"))</f>
        <v/>
      </c>
      <c r="L4603" s="29">
        <f>IF($D4603="","",IFERROR(INDEX(类别属性,MATCH($D4603,类别表,0)),""))</f>
        <v/>
      </c>
      <c r="M4603" s="18" t="n"/>
      <c r="N4603" s="18" t="n"/>
      <c r="O4603" s="26" t="n"/>
      <c r="P4603" s="21">
        <f>IF($C4603="","",IF(ISNA(MATCH($C4603,账户表,0)),"※这个账户不在【基础资料】的账户档案里",IF($B4603="","※没填日期，这一笔不会进任何月份的报表",IF(AND($F4603&lt;&gt;"",$G4603&lt;&gt;""),"※收入和支出不能同时填",IF(AND(N($F4603)=0,N($G4603)=0),"※收入和支出都没填",IF(OR(N($F4603)&lt;0,N($G4603)&lt;0),"※金额不能填负数，方向反了就换一列填",IF($D4603="","※没填收支类别，分类报表会漏掉这一笔",IF(ISNA(MATCH($D4603,类别表,0)),"※收支类别不在【基础资料】的清单里",IF(AND($L4603="内部转账",$M4603=""),"△内部转账要在「对方账户」写上另一头",IF(AND($L4603="内部转账",$M4603=$C4603),"※对方账户跟本账户是同一个",IF(AND($L4603&lt;&gt;"内部转账",$M4603&lt;&gt;""),"△填了对方账户，但类别不是内部转账",IF($H4603&lt;0,"△这一笔之后该账户余额成负数了，核一下",""))))))))))))</f>
        <v/>
      </c>
    </row>
    <row r="4604">
      <c r="A4604" s="17">
        <f>IF($C4604="","",COUNTA($C$5:$C4604))</f>
        <v/>
      </c>
      <c r="B4604" s="20" t="n"/>
      <c r="C4604" s="18" t="n"/>
      <c r="D4604" s="18" t="n"/>
      <c r="E4604" s="26" t="n"/>
      <c r="F4604" s="19" t="n"/>
      <c r="G4604" s="19" t="n"/>
      <c r="H4604" s="27">
        <f>IF($C4604="","",ROUND(SUMIF(账户表,$C4604,账户期初)+SUMIFS($F$5:F4604,$C$5:C4604,$C4604)-SUMIFS($G$5:G4604,$C$5:C4604,$C4604),2))</f>
        <v/>
      </c>
      <c r="I4604" s="18" t="n"/>
      <c r="J4604" s="18" t="n"/>
      <c r="K4604" s="28">
        <f>IF($B4604="","",--TEXT($B4604,"yyyymm"))</f>
        <v/>
      </c>
      <c r="L4604" s="29">
        <f>IF($D4604="","",IFERROR(INDEX(类别属性,MATCH($D4604,类别表,0)),""))</f>
        <v/>
      </c>
      <c r="M4604" s="18" t="n"/>
      <c r="N4604" s="18" t="n"/>
      <c r="O4604" s="26" t="n"/>
      <c r="P4604" s="21">
        <f>IF($C4604="","",IF(ISNA(MATCH($C4604,账户表,0)),"※这个账户不在【基础资料】的账户档案里",IF($B4604="","※没填日期，这一笔不会进任何月份的报表",IF(AND($F4604&lt;&gt;"",$G4604&lt;&gt;""),"※收入和支出不能同时填",IF(AND(N($F4604)=0,N($G4604)=0),"※收入和支出都没填",IF(OR(N($F4604)&lt;0,N($G4604)&lt;0),"※金额不能填负数，方向反了就换一列填",IF($D4604="","※没填收支类别，分类报表会漏掉这一笔",IF(ISNA(MATCH($D4604,类别表,0)),"※收支类别不在【基础资料】的清单里",IF(AND($L4604="内部转账",$M4604=""),"△内部转账要在「对方账户」写上另一头",IF(AND($L4604="内部转账",$M4604=$C4604),"※对方账户跟本账户是同一个",IF(AND($L4604&lt;&gt;"内部转账",$M4604&lt;&gt;""),"△填了对方账户，但类别不是内部转账",IF($H4604&lt;0,"△这一笔之后该账户余额成负数了，核一下",""))))))))))))</f>
        <v/>
      </c>
    </row>
    <row r="4605">
      <c r="A4605" s="17">
        <f>IF($C4605="","",COUNTA($C$5:$C4605))</f>
        <v/>
      </c>
      <c r="B4605" s="20" t="n"/>
      <c r="C4605" s="18" t="n"/>
      <c r="D4605" s="18" t="n"/>
      <c r="E4605" s="26" t="n"/>
      <c r="F4605" s="19" t="n"/>
      <c r="G4605" s="19" t="n"/>
      <c r="H4605" s="27">
        <f>IF($C4605="","",ROUND(SUMIF(账户表,$C4605,账户期初)+SUMIFS($F$5:F4605,$C$5:C4605,$C4605)-SUMIFS($G$5:G4605,$C$5:C4605,$C4605),2))</f>
        <v/>
      </c>
      <c r="I4605" s="18" t="n"/>
      <c r="J4605" s="18" t="n"/>
      <c r="K4605" s="28">
        <f>IF($B4605="","",--TEXT($B4605,"yyyymm"))</f>
        <v/>
      </c>
      <c r="L4605" s="29">
        <f>IF($D4605="","",IFERROR(INDEX(类别属性,MATCH($D4605,类别表,0)),""))</f>
        <v/>
      </c>
      <c r="M4605" s="18" t="n"/>
      <c r="N4605" s="18" t="n"/>
      <c r="O4605" s="26" t="n"/>
      <c r="P4605" s="21">
        <f>IF($C4605="","",IF(ISNA(MATCH($C4605,账户表,0)),"※这个账户不在【基础资料】的账户档案里",IF($B4605="","※没填日期，这一笔不会进任何月份的报表",IF(AND($F4605&lt;&gt;"",$G4605&lt;&gt;""),"※收入和支出不能同时填",IF(AND(N($F4605)=0,N($G4605)=0),"※收入和支出都没填",IF(OR(N($F4605)&lt;0,N($G4605)&lt;0),"※金额不能填负数，方向反了就换一列填",IF($D4605="","※没填收支类别，分类报表会漏掉这一笔",IF(ISNA(MATCH($D4605,类别表,0)),"※收支类别不在【基础资料】的清单里",IF(AND($L4605="内部转账",$M4605=""),"△内部转账要在「对方账户」写上另一头",IF(AND($L4605="内部转账",$M4605=$C4605),"※对方账户跟本账户是同一个",IF(AND($L4605&lt;&gt;"内部转账",$M4605&lt;&gt;""),"△填了对方账户，但类别不是内部转账",IF($H4605&lt;0,"△这一笔之后该账户余额成负数了，核一下",""))))))))))))</f>
        <v/>
      </c>
    </row>
    <row r="4606">
      <c r="A4606" s="17">
        <f>IF($C4606="","",COUNTA($C$5:$C4606))</f>
        <v/>
      </c>
      <c r="B4606" s="20" t="n"/>
      <c r="C4606" s="18" t="n"/>
      <c r="D4606" s="18" t="n"/>
      <c r="E4606" s="26" t="n"/>
      <c r="F4606" s="19" t="n"/>
      <c r="G4606" s="19" t="n"/>
      <c r="H4606" s="27">
        <f>IF($C4606="","",ROUND(SUMIF(账户表,$C4606,账户期初)+SUMIFS($F$5:F4606,$C$5:C4606,$C4606)-SUMIFS($G$5:G4606,$C$5:C4606,$C4606),2))</f>
        <v/>
      </c>
      <c r="I4606" s="18" t="n"/>
      <c r="J4606" s="18" t="n"/>
      <c r="K4606" s="28">
        <f>IF($B4606="","",--TEXT($B4606,"yyyymm"))</f>
        <v/>
      </c>
      <c r="L4606" s="29">
        <f>IF($D4606="","",IFERROR(INDEX(类别属性,MATCH($D4606,类别表,0)),""))</f>
        <v/>
      </c>
      <c r="M4606" s="18" t="n"/>
      <c r="N4606" s="18" t="n"/>
      <c r="O4606" s="26" t="n"/>
      <c r="P4606" s="21">
        <f>IF($C4606="","",IF(ISNA(MATCH($C4606,账户表,0)),"※这个账户不在【基础资料】的账户档案里",IF($B4606="","※没填日期，这一笔不会进任何月份的报表",IF(AND($F4606&lt;&gt;"",$G4606&lt;&gt;""),"※收入和支出不能同时填",IF(AND(N($F4606)=0,N($G4606)=0),"※收入和支出都没填",IF(OR(N($F4606)&lt;0,N($G4606)&lt;0),"※金额不能填负数，方向反了就换一列填",IF($D4606="","※没填收支类别，分类报表会漏掉这一笔",IF(ISNA(MATCH($D4606,类别表,0)),"※收支类别不在【基础资料】的清单里",IF(AND($L4606="内部转账",$M4606=""),"△内部转账要在「对方账户」写上另一头",IF(AND($L4606="内部转账",$M4606=$C4606),"※对方账户跟本账户是同一个",IF(AND($L4606&lt;&gt;"内部转账",$M4606&lt;&gt;""),"△填了对方账户，但类别不是内部转账",IF($H4606&lt;0,"△这一笔之后该账户余额成负数了，核一下",""))))))))))))</f>
        <v/>
      </c>
    </row>
    <row r="4607">
      <c r="A4607" s="17">
        <f>IF($C4607="","",COUNTA($C$5:$C4607))</f>
        <v/>
      </c>
      <c r="B4607" s="20" t="n"/>
      <c r="C4607" s="18" t="n"/>
      <c r="D4607" s="18" t="n"/>
      <c r="E4607" s="26" t="n"/>
      <c r="F4607" s="19" t="n"/>
      <c r="G4607" s="19" t="n"/>
      <c r="H4607" s="27">
        <f>IF($C4607="","",ROUND(SUMIF(账户表,$C4607,账户期初)+SUMIFS($F$5:F4607,$C$5:C4607,$C4607)-SUMIFS($G$5:G4607,$C$5:C4607,$C4607),2))</f>
        <v/>
      </c>
      <c r="I4607" s="18" t="n"/>
      <c r="J4607" s="18" t="n"/>
      <c r="K4607" s="28">
        <f>IF($B4607="","",--TEXT($B4607,"yyyymm"))</f>
        <v/>
      </c>
      <c r="L4607" s="29">
        <f>IF($D4607="","",IFERROR(INDEX(类别属性,MATCH($D4607,类别表,0)),""))</f>
        <v/>
      </c>
      <c r="M4607" s="18" t="n"/>
      <c r="N4607" s="18" t="n"/>
      <c r="O4607" s="26" t="n"/>
      <c r="P4607" s="21">
        <f>IF($C4607="","",IF(ISNA(MATCH($C4607,账户表,0)),"※这个账户不在【基础资料】的账户档案里",IF($B4607="","※没填日期，这一笔不会进任何月份的报表",IF(AND($F4607&lt;&gt;"",$G4607&lt;&gt;""),"※收入和支出不能同时填",IF(AND(N($F4607)=0,N($G4607)=0),"※收入和支出都没填",IF(OR(N($F4607)&lt;0,N($G4607)&lt;0),"※金额不能填负数，方向反了就换一列填",IF($D4607="","※没填收支类别，分类报表会漏掉这一笔",IF(ISNA(MATCH($D4607,类别表,0)),"※收支类别不在【基础资料】的清单里",IF(AND($L4607="内部转账",$M4607=""),"△内部转账要在「对方账户」写上另一头",IF(AND($L4607="内部转账",$M4607=$C4607),"※对方账户跟本账户是同一个",IF(AND($L4607&lt;&gt;"内部转账",$M4607&lt;&gt;""),"△填了对方账户，但类别不是内部转账",IF($H4607&lt;0,"△这一笔之后该账户余额成负数了，核一下",""))))))))))))</f>
        <v/>
      </c>
    </row>
    <row r="4608">
      <c r="A4608" s="17">
        <f>IF($C4608="","",COUNTA($C$5:$C4608))</f>
        <v/>
      </c>
      <c r="B4608" s="20" t="n"/>
      <c r="C4608" s="18" t="n"/>
      <c r="D4608" s="18" t="n"/>
      <c r="E4608" s="26" t="n"/>
      <c r="F4608" s="19" t="n"/>
      <c r="G4608" s="19" t="n"/>
      <c r="H4608" s="27">
        <f>IF($C4608="","",ROUND(SUMIF(账户表,$C4608,账户期初)+SUMIFS($F$5:F4608,$C$5:C4608,$C4608)-SUMIFS($G$5:G4608,$C$5:C4608,$C4608),2))</f>
        <v/>
      </c>
      <c r="I4608" s="18" t="n"/>
      <c r="J4608" s="18" t="n"/>
      <c r="K4608" s="28">
        <f>IF($B4608="","",--TEXT($B4608,"yyyymm"))</f>
        <v/>
      </c>
      <c r="L4608" s="29">
        <f>IF($D4608="","",IFERROR(INDEX(类别属性,MATCH($D4608,类别表,0)),""))</f>
        <v/>
      </c>
      <c r="M4608" s="18" t="n"/>
      <c r="N4608" s="18" t="n"/>
      <c r="O4608" s="26" t="n"/>
      <c r="P4608" s="21">
        <f>IF($C4608="","",IF(ISNA(MATCH($C4608,账户表,0)),"※这个账户不在【基础资料】的账户档案里",IF($B4608="","※没填日期，这一笔不会进任何月份的报表",IF(AND($F4608&lt;&gt;"",$G4608&lt;&gt;""),"※收入和支出不能同时填",IF(AND(N($F4608)=0,N($G4608)=0),"※收入和支出都没填",IF(OR(N($F4608)&lt;0,N($G4608)&lt;0),"※金额不能填负数，方向反了就换一列填",IF($D4608="","※没填收支类别，分类报表会漏掉这一笔",IF(ISNA(MATCH($D4608,类别表,0)),"※收支类别不在【基础资料】的清单里",IF(AND($L4608="内部转账",$M4608=""),"△内部转账要在「对方账户」写上另一头",IF(AND($L4608="内部转账",$M4608=$C4608),"※对方账户跟本账户是同一个",IF(AND($L4608&lt;&gt;"内部转账",$M4608&lt;&gt;""),"△填了对方账户，但类别不是内部转账",IF($H4608&lt;0,"△这一笔之后该账户余额成负数了，核一下",""))))))))))))</f>
        <v/>
      </c>
    </row>
    <row r="4609">
      <c r="A4609" s="17">
        <f>IF($C4609="","",COUNTA($C$5:$C4609))</f>
        <v/>
      </c>
      <c r="B4609" s="20" t="n"/>
      <c r="C4609" s="18" t="n"/>
      <c r="D4609" s="18" t="n"/>
      <c r="E4609" s="26" t="n"/>
      <c r="F4609" s="19" t="n"/>
      <c r="G4609" s="19" t="n"/>
      <c r="H4609" s="27">
        <f>IF($C4609="","",ROUND(SUMIF(账户表,$C4609,账户期初)+SUMIFS($F$5:F4609,$C$5:C4609,$C4609)-SUMIFS($G$5:G4609,$C$5:C4609,$C4609),2))</f>
        <v/>
      </c>
      <c r="I4609" s="18" t="n"/>
      <c r="J4609" s="18" t="n"/>
      <c r="K4609" s="28">
        <f>IF($B4609="","",--TEXT($B4609,"yyyymm"))</f>
        <v/>
      </c>
      <c r="L4609" s="29">
        <f>IF($D4609="","",IFERROR(INDEX(类别属性,MATCH($D4609,类别表,0)),""))</f>
        <v/>
      </c>
      <c r="M4609" s="18" t="n"/>
      <c r="N4609" s="18" t="n"/>
      <c r="O4609" s="26" t="n"/>
      <c r="P4609" s="21">
        <f>IF($C4609="","",IF(ISNA(MATCH($C4609,账户表,0)),"※这个账户不在【基础资料】的账户档案里",IF($B4609="","※没填日期，这一笔不会进任何月份的报表",IF(AND($F4609&lt;&gt;"",$G4609&lt;&gt;""),"※收入和支出不能同时填",IF(AND(N($F4609)=0,N($G4609)=0),"※收入和支出都没填",IF(OR(N($F4609)&lt;0,N($G4609)&lt;0),"※金额不能填负数，方向反了就换一列填",IF($D4609="","※没填收支类别，分类报表会漏掉这一笔",IF(ISNA(MATCH($D4609,类别表,0)),"※收支类别不在【基础资料】的清单里",IF(AND($L4609="内部转账",$M4609=""),"△内部转账要在「对方账户」写上另一头",IF(AND($L4609="内部转账",$M4609=$C4609),"※对方账户跟本账户是同一个",IF(AND($L4609&lt;&gt;"内部转账",$M4609&lt;&gt;""),"△填了对方账户，但类别不是内部转账",IF($H4609&lt;0,"△这一笔之后该账户余额成负数了，核一下",""))))))))))))</f>
        <v/>
      </c>
    </row>
    <row r="4610">
      <c r="A4610" s="17">
        <f>IF($C4610="","",COUNTA($C$5:$C4610))</f>
        <v/>
      </c>
      <c r="B4610" s="20" t="n"/>
      <c r="C4610" s="18" t="n"/>
      <c r="D4610" s="18" t="n"/>
      <c r="E4610" s="26" t="n"/>
      <c r="F4610" s="19" t="n"/>
      <c r="G4610" s="19" t="n"/>
      <c r="H4610" s="27">
        <f>IF($C4610="","",ROUND(SUMIF(账户表,$C4610,账户期初)+SUMIFS($F$5:F4610,$C$5:C4610,$C4610)-SUMIFS($G$5:G4610,$C$5:C4610,$C4610),2))</f>
        <v/>
      </c>
      <c r="I4610" s="18" t="n"/>
      <c r="J4610" s="18" t="n"/>
      <c r="K4610" s="28">
        <f>IF($B4610="","",--TEXT($B4610,"yyyymm"))</f>
        <v/>
      </c>
      <c r="L4610" s="29">
        <f>IF($D4610="","",IFERROR(INDEX(类别属性,MATCH($D4610,类别表,0)),""))</f>
        <v/>
      </c>
      <c r="M4610" s="18" t="n"/>
      <c r="N4610" s="18" t="n"/>
      <c r="O4610" s="26" t="n"/>
      <c r="P4610" s="21">
        <f>IF($C4610="","",IF(ISNA(MATCH($C4610,账户表,0)),"※这个账户不在【基础资料】的账户档案里",IF($B4610="","※没填日期，这一笔不会进任何月份的报表",IF(AND($F4610&lt;&gt;"",$G4610&lt;&gt;""),"※收入和支出不能同时填",IF(AND(N($F4610)=0,N($G4610)=0),"※收入和支出都没填",IF(OR(N($F4610)&lt;0,N($G4610)&lt;0),"※金额不能填负数，方向反了就换一列填",IF($D4610="","※没填收支类别，分类报表会漏掉这一笔",IF(ISNA(MATCH($D4610,类别表,0)),"※收支类别不在【基础资料】的清单里",IF(AND($L4610="内部转账",$M4610=""),"△内部转账要在「对方账户」写上另一头",IF(AND($L4610="内部转账",$M4610=$C4610),"※对方账户跟本账户是同一个",IF(AND($L4610&lt;&gt;"内部转账",$M4610&lt;&gt;""),"△填了对方账户，但类别不是内部转账",IF($H4610&lt;0,"△这一笔之后该账户余额成负数了，核一下",""))))))))))))</f>
        <v/>
      </c>
    </row>
    <row r="4611">
      <c r="A4611" s="17">
        <f>IF($C4611="","",COUNTA($C$5:$C4611))</f>
        <v/>
      </c>
      <c r="B4611" s="20" t="n"/>
      <c r="C4611" s="18" t="n"/>
      <c r="D4611" s="18" t="n"/>
      <c r="E4611" s="26" t="n"/>
      <c r="F4611" s="19" t="n"/>
      <c r="G4611" s="19" t="n"/>
      <c r="H4611" s="27">
        <f>IF($C4611="","",ROUND(SUMIF(账户表,$C4611,账户期初)+SUMIFS($F$5:F4611,$C$5:C4611,$C4611)-SUMIFS($G$5:G4611,$C$5:C4611,$C4611),2))</f>
        <v/>
      </c>
      <c r="I4611" s="18" t="n"/>
      <c r="J4611" s="18" t="n"/>
      <c r="K4611" s="28">
        <f>IF($B4611="","",--TEXT($B4611,"yyyymm"))</f>
        <v/>
      </c>
      <c r="L4611" s="29">
        <f>IF($D4611="","",IFERROR(INDEX(类别属性,MATCH($D4611,类别表,0)),""))</f>
        <v/>
      </c>
      <c r="M4611" s="18" t="n"/>
      <c r="N4611" s="18" t="n"/>
      <c r="O4611" s="26" t="n"/>
      <c r="P4611" s="21">
        <f>IF($C4611="","",IF(ISNA(MATCH($C4611,账户表,0)),"※这个账户不在【基础资料】的账户档案里",IF($B4611="","※没填日期，这一笔不会进任何月份的报表",IF(AND($F4611&lt;&gt;"",$G4611&lt;&gt;""),"※收入和支出不能同时填",IF(AND(N($F4611)=0,N($G4611)=0),"※收入和支出都没填",IF(OR(N($F4611)&lt;0,N($G4611)&lt;0),"※金额不能填负数，方向反了就换一列填",IF($D4611="","※没填收支类别，分类报表会漏掉这一笔",IF(ISNA(MATCH($D4611,类别表,0)),"※收支类别不在【基础资料】的清单里",IF(AND($L4611="内部转账",$M4611=""),"△内部转账要在「对方账户」写上另一头",IF(AND($L4611="内部转账",$M4611=$C4611),"※对方账户跟本账户是同一个",IF(AND($L4611&lt;&gt;"内部转账",$M4611&lt;&gt;""),"△填了对方账户，但类别不是内部转账",IF($H4611&lt;0,"△这一笔之后该账户余额成负数了，核一下",""))))))))))))</f>
        <v/>
      </c>
    </row>
    <row r="4612">
      <c r="A4612" s="17">
        <f>IF($C4612="","",COUNTA($C$5:$C4612))</f>
        <v/>
      </c>
      <c r="B4612" s="20" t="n"/>
      <c r="C4612" s="18" t="n"/>
      <c r="D4612" s="18" t="n"/>
      <c r="E4612" s="26" t="n"/>
      <c r="F4612" s="19" t="n"/>
      <c r="G4612" s="19" t="n"/>
      <c r="H4612" s="27">
        <f>IF($C4612="","",ROUND(SUMIF(账户表,$C4612,账户期初)+SUMIFS($F$5:F4612,$C$5:C4612,$C4612)-SUMIFS($G$5:G4612,$C$5:C4612,$C4612),2))</f>
        <v/>
      </c>
      <c r="I4612" s="18" t="n"/>
      <c r="J4612" s="18" t="n"/>
      <c r="K4612" s="28">
        <f>IF($B4612="","",--TEXT($B4612,"yyyymm"))</f>
        <v/>
      </c>
      <c r="L4612" s="29">
        <f>IF($D4612="","",IFERROR(INDEX(类别属性,MATCH($D4612,类别表,0)),""))</f>
        <v/>
      </c>
      <c r="M4612" s="18" t="n"/>
      <c r="N4612" s="18" t="n"/>
      <c r="O4612" s="26" t="n"/>
      <c r="P4612" s="21">
        <f>IF($C4612="","",IF(ISNA(MATCH($C4612,账户表,0)),"※这个账户不在【基础资料】的账户档案里",IF($B4612="","※没填日期，这一笔不会进任何月份的报表",IF(AND($F4612&lt;&gt;"",$G4612&lt;&gt;""),"※收入和支出不能同时填",IF(AND(N($F4612)=0,N($G4612)=0),"※收入和支出都没填",IF(OR(N($F4612)&lt;0,N($G4612)&lt;0),"※金额不能填负数，方向反了就换一列填",IF($D4612="","※没填收支类别，分类报表会漏掉这一笔",IF(ISNA(MATCH($D4612,类别表,0)),"※收支类别不在【基础资料】的清单里",IF(AND($L4612="内部转账",$M4612=""),"△内部转账要在「对方账户」写上另一头",IF(AND($L4612="内部转账",$M4612=$C4612),"※对方账户跟本账户是同一个",IF(AND($L4612&lt;&gt;"内部转账",$M4612&lt;&gt;""),"△填了对方账户，但类别不是内部转账",IF($H4612&lt;0,"△这一笔之后该账户余额成负数了，核一下",""))))))))))))</f>
        <v/>
      </c>
    </row>
    <row r="4613">
      <c r="A4613" s="17">
        <f>IF($C4613="","",COUNTA($C$5:$C4613))</f>
        <v/>
      </c>
      <c r="B4613" s="20" t="n"/>
      <c r="C4613" s="18" t="n"/>
      <c r="D4613" s="18" t="n"/>
      <c r="E4613" s="26" t="n"/>
      <c r="F4613" s="19" t="n"/>
      <c r="G4613" s="19" t="n"/>
      <c r="H4613" s="27">
        <f>IF($C4613="","",ROUND(SUMIF(账户表,$C4613,账户期初)+SUMIFS($F$5:F4613,$C$5:C4613,$C4613)-SUMIFS($G$5:G4613,$C$5:C4613,$C4613),2))</f>
        <v/>
      </c>
      <c r="I4613" s="18" t="n"/>
      <c r="J4613" s="18" t="n"/>
      <c r="K4613" s="28">
        <f>IF($B4613="","",--TEXT($B4613,"yyyymm"))</f>
        <v/>
      </c>
      <c r="L4613" s="29">
        <f>IF($D4613="","",IFERROR(INDEX(类别属性,MATCH($D4613,类别表,0)),""))</f>
        <v/>
      </c>
      <c r="M4613" s="18" t="n"/>
      <c r="N4613" s="18" t="n"/>
      <c r="O4613" s="26" t="n"/>
      <c r="P4613" s="21">
        <f>IF($C4613="","",IF(ISNA(MATCH($C4613,账户表,0)),"※这个账户不在【基础资料】的账户档案里",IF($B4613="","※没填日期，这一笔不会进任何月份的报表",IF(AND($F4613&lt;&gt;"",$G4613&lt;&gt;""),"※收入和支出不能同时填",IF(AND(N($F4613)=0,N($G4613)=0),"※收入和支出都没填",IF(OR(N($F4613)&lt;0,N($G4613)&lt;0),"※金额不能填负数，方向反了就换一列填",IF($D4613="","※没填收支类别，分类报表会漏掉这一笔",IF(ISNA(MATCH($D4613,类别表,0)),"※收支类别不在【基础资料】的清单里",IF(AND($L4613="内部转账",$M4613=""),"△内部转账要在「对方账户」写上另一头",IF(AND($L4613="内部转账",$M4613=$C4613),"※对方账户跟本账户是同一个",IF(AND($L4613&lt;&gt;"内部转账",$M4613&lt;&gt;""),"△填了对方账户，但类别不是内部转账",IF($H4613&lt;0,"△这一笔之后该账户余额成负数了，核一下",""))))))))))))</f>
        <v/>
      </c>
    </row>
    <row r="4614">
      <c r="A4614" s="17">
        <f>IF($C4614="","",COUNTA($C$5:$C4614))</f>
        <v/>
      </c>
      <c r="B4614" s="20" t="n"/>
      <c r="C4614" s="18" t="n"/>
      <c r="D4614" s="18" t="n"/>
      <c r="E4614" s="26" t="n"/>
      <c r="F4614" s="19" t="n"/>
      <c r="G4614" s="19" t="n"/>
      <c r="H4614" s="27">
        <f>IF($C4614="","",ROUND(SUMIF(账户表,$C4614,账户期初)+SUMIFS($F$5:F4614,$C$5:C4614,$C4614)-SUMIFS($G$5:G4614,$C$5:C4614,$C4614),2))</f>
        <v/>
      </c>
      <c r="I4614" s="18" t="n"/>
      <c r="J4614" s="18" t="n"/>
      <c r="K4614" s="28">
        <f>IF($B4614="","",--TEXT($B4614,"yyyymm"))</f>
        <v/>
      </c>
      <c r="L4614" s="29">
        <f>IF($D4614="","",IFERROR(INDEX(类别属性,MATCH($D4614,类别表,0)),""))</f>
        <v/>
      </c>
      <c r="M4614" s="18" t="n"/>
      <c r="N4614" s="18" t="n"/>
      <c r="O4614" s="26" t="n"/>
      <c r="P4614" s="21">
        <f>IF($C4614="","",IF(ISNA(MATCH($C4614,账户表,0)),"※这个账户不在【基础资料】的账户档案里",IF($B4614="","※没填日期，这一笔不会进任何月份的报表",IF(AND($F4614&lt;&gt;"",$G4614&lt;&gt;""),"※收入和支出不能同时填",IF(AND(N($F4614)=0,N($G4614)=0),"※收入和支出都没填",IF(OR(N($F4614)&lt;0,N($G4614)&lt;0),"※金额不能填负数，方向反了就换一列填",IF($D4614="","※没填收支类别，分类报表会漏掉这一笔",IF(ISNA(MATCH($D4614,类别表,0)),"※收支类别不在【基础资料】的清单里",IF(AND($L4614="内部转账",$M4614=""),"△内部转账要在「对方账户」写上另一头",IF(AND($L4614="内部转账",$M4614=$C4614),"※对方账户跟本账户是同一个",IF(AND($L4614&lt;&gt;"内部转账",$M4614&lt;&gt;""),"△填了对方账户，但类别不是内部转账",IF($H4614&lt;0,"△这一笔之后该账户余额成负数了，核一下",""))))))))))))</f>
        <v/>
      </c>
    </row>
    <row r="4615">
      <c r="A4615" s="17">
        <f>IF($C4615="","",COUNTA($C$5:$C4615))</f>
        <v/>
      </c>
      <c r="B4615" s="20" t="n"/>
      <c r="C4615" s="18" t="n"/>
      <c r="D4615" s="18" t="n"/>
      <c r="E4615" s="26" t="n"/>
      <c r="F4615" s="19" t="n"/>
      <c r="G4615" s="19" t="n"/>
      <c r="H4615" s="27">
        <f>IF($C4615="","",ROUND(SUMIF(账户表,$C4615,账户期初)+SUMIFS($F$5:F4615,$C$5:C4615,$C4615)-SUMIFS($G$5:G4615,$C$5:C4615,$C4615),2))</f>
        <v/>
      </c>
      <c r="I4615" s="18" t="n"/>
      <c r="J4615" s="18" t="n"/>
      <c r="K4615" s="28">
        <f>IF($B4615="","",--TEXT($B4615,"yyyymm"))</f>
        <v/>
      </c>
      <c r="L4615" s="29">
        <f>IF($D4615="","",IFERROR(INDEX(类别属性,MATCH($D4615,类别表,0)),""))</f>
        <v/>
      </c>
      <c r="M4615" s="18" t="n"/>
      <c r="N4615" s="18" t="n"/>
      <c r="O4615" s="26" t="n"/>
      <c r="P4615" s="21">
        <f>IF($C4615="","",IF(ISNA(MATCH($C4615,账户表,0)),"※这个账户不在【基础资料】的账户档案里",IF($B4615="","※没填日期，这一笔不会进任何月份的报表",IF(AND($F4615&lt;&gt;"",$G4615&lt;&gt;""),"※收入和支出不能同时填",IF(AND(N($F4615)=0,N($G4615)=0),"※收入和支出都没填",IF(OR(N($F4615)&lt;0,N($G4615)&lt;0),"※金额不能填负数，方向反了就换一列填",IF($D4615="","※没填收支类别，分类报表会漏掉这一笔",IF(ISNA(MATCH($D4615,类别表,0)),"※收支类别不在【基础资料】的清单里",IF(AND($L4615="内部转账",$M4615=""),"△内部转账要在「对方账户」写上另一头",IF(AND($L4615="内部转账",$M4615=$C4615),"※对方账户跟本账户是同一个",IF(AND($L4615&lt;&gt;"内部转账",$M4615&lt;&gt;""),"△填了对方账户，但类别不是内部转账",IF($H4615&lt;0,"△这一笔之后该账户余额成负数了，核一下",""))))))))))))</f>
        <v/>
      </c>
    </row>
    <row r="4616">
      <c r="A4616" s="17">
        <f>IF($C4616="","",COUNTA($C$5:$C4616))</f>
        <v/>
      </c>
      <c r="B4616" s="20" t="n"/>
      <c r="C4616" s="18" t="n"/>
      <c r="D4616" s="18" t="n"/>
      <c r="E4616" s="26" t="n"/>
      <c r="F4616" s="19" t="n"/>
      <c r="G4616" s="19" t="n"/>
      <c r="H4616" s="27">
        <f>IF($C4616="","",ROUND(SUMIF(账户表,$C4616,账户期初)+SUMIFS($F$5:F4616,$C$5:C4616,$C4616)-SUMIFS($G$5:G4616,$C$5:C4616,$C4616),2))</f>
        <v/>
      </c>
      <c r="I4616" s="18" t="n"/>
      <c r="J4616" s="18" t="n"/>
      <c r="K4616" s="28">
        <f>IF($B4616="","",--TEXT($B4616,"yyyymm"))</f>
        <v/>
      </c>
      <c r="L4616" s="29">
        <f>IF($D4616="","",IFERROR(INDEX(类别属性,MATCH($D4616,类别表,0)),""))</f>
        <v/>
      </c>
      <c r="M4616" s="18" t="n"/>
      <c r="N4616" s="18" t="n"/>
      <c r="O4616" s="26" t="n"/>
      <c r="P4616" s="21">
        <f>IF($C4616="","",IF(ISNA(MATCH($C4616,账户表,0)),"※这个账户不在【基础资料】的账户档案里",IF($B4616="","※没填日期，这一笔不会进任何月份的报表",IF(AND($F4616&lt;&gt;"",$G4616&lt;&gt;""),"※收入和支出不能同时填",IF(AND(N($F4616)=0,N($G4616)=0),"※收入和支出都没填",IF(OR(N($F4616)&lt;0,N($G4616)&lt;0),"※金额不能填负数，方向反了就换一列填",IF($D4616="","※没填收支类别，分类报表会漏掉这一笔",IF(ISNA(MATCH($D4616,类别表,0)),"※收支类别不在【基础资料】的清单里",IF(AND($L4616="内部转账",$M4616=""),"△内部转账要在「对方账户」写上另一头",IF(AND($L4616="内部转账",$M4616=$C4616),"※对方账户跟本账户是同一个",IF(AND($L4616&lt;&gt;"内部转账",$M4616&lt;&gt;""),"△填了对方账户，但类别不是内部转账",IF($H4616&lt;0,"△这一笔之后该账户余额成负数了，核一下",""))))))))))))</f>
        <v/>
      </c>
    </row>
    <row r="4617">
      <c r="A4617" s="17">
        <f>IF($C4617="","",COUNTA($C$5:$C4617))</f>
        <v/>
      </c>
      <c r="B4617" s="20" t="n"/>
      <c r="C4617" s="18" t="n"/>
      <c r="D4617" s="18" t="n"/>
      <c r="E4617" s="26" t="n"/>
      <c r="F4617" s="19" t="n"/>
      <c r="G4617" s="19" t="n"/>
      <c r="H4617" s="27">
        <f>IF($C4617="","",ROUND(SUMIF(账户表,$C4617,账户期初)+SUMIFS($F$5:F4617,$C$5:C4617,$C4617)-SUMIFS($G$5:G4617,$C$5:C4617,$C4617),2))</f>
        <v/>
      </c>
      <c r="I4617" s="18" t="n"/>
      <c r="J4617" s="18" t="n"/>
      <c r="K4617" s="28">
        <f>IF($B4617="","",--TEXT($B4617,"yyyymm"))</f>
        <v/>
      </c>
      <c r="L4617" s="29">
        <f>IF($D4617="","",IFERROR(INDEX(类别属性,MATCH($D4617,类别表,0)),""))</f>
        <v/>
      </c>
      <c r="M4617" s="18" t="n"/>
      <c r="N4617" s="18" t="n"/>
      <c r="O4617" s="26" t="n"/>
      <c r="P4617" s="21">
        <f>IF($C4617="","",IF(ISNA(MATCH($C4617,账户表,0)),"※这个账户不在【基础资料】的账户档案里",IF($B4617="","※没填日期，这一笔不会进任何月份的报表",IF(AND($F4617&lt;&gt;"",$G4617&lt;&gt;""),"※收入和支出不能同时填",IF(AND(N($F4617)=0,N($G4617)=0),"※收入和支出都没填",IF(OR(N($F4617)&lt;0,N($G4617)&lt;0),"※金额不能填负数，方向反了就换一列填",IF($D4617="","※没填收支类别，分类报表会漏掉这一笔",IF(ISNA(MATCH($D4617,类别表,0)),"※收支类别不在【基础资料】的清单里",IF(AND($L4617="内部转账",$M4617=""),"△内部转账要在「对方账户」写上另一头",IF(AND($L4617="内部转账",$M4617=$C4617),"※对方账户跟本账户是同一个",IF(AND($L4617&lt;&gt;"内部转账",$M4617&lt;&gt;""),"△填了对方账户，但类别不是内部转账",IF($H4617&lt;0,"△这一笔之后该账户余额成负数了，核一下",""))))))))))))</f>
        <v/>
      </c>
    </row>
    <row r="4618">
      <c r="A4618" s="17">
        <f>IF($C4618="","",COUNTA($C$5:$C4618))</f>
        <v/>
      </c>
      <c r="B4618" s="20" t="n"/>
      <c r="C4618" s="18" t="n"/>
      <c r="D4618" s="18" t="n"/>
      <c r="E4618" s="26" t="n"/>
      <c r="F4618" s="19" t="n"/>
      <c r="G4618" s="19" t="n"/>
      <c r="H4618" s="27">
        <f>IF($C4618="","",ROUND(SUMIF(账户表,$C4618,账户期初)+SUMIFS($F$5:F4618,$C$5:C4618,$C4618)-SUMIFS($G$5:G4618,$C$5:C4618,$C4618),2))</f>
        <v/>
      </c>
      <c r="I4618" s="18" t="n"/>
      <c r="J4618" s="18" t="n"/>
      <c r="K4618" s="28">
        <f>IF($B4618="","",--TEXT($B4618,"yyyymm"))</f>
        <v/>
      </c>
      <c r="L4618" s="29">
        <f>IF($D4618="","",IFERROR(INDEX(类别属性,MATCH($D4618,类别表,0)),""))</f>
        <v/>
      </c>
      <c r="M4618" s="18" t="n"/>
      <c r="N4618" s="18" t="n"/>
      <c r="O4618" s="26" t="n"/>
      <c r="P4618" s="21">
        <f>IF($C4618="","",IF(ISNA(MATCH($C4618,账户表,0)),"※这个账户不在【基础资料】的账户档案里",IF($B4618="","※没填日期，这一笔不会进任何月份的报表",IF(AND($F4618&lt;&gt;"",$G4618&lt;&gt;""),"※收入和支出不能同时填",IF(AND(N($F4618)=0,N($G4618)=0),"※收入和支出都没填",IF(OR(N($F4618)&lt;0,N($G4618)&lt;0),"※金额不能填负数，方向反了就换一列填",IF($D4618="","※没填收支类别，分类报表会漏掉这一笔",IF(ISNA(MATCH($D4618,类别表,0)),"※收支类别不在【基础资料】的清单里",IF(AND($L4618="内部转账",$M4618=""),"△内部转账要在「对方账户」写上另一头",IF(AND($L4618="内部转账",$M4618=$C4618),"※对方账户跟本账户是同一个",IF(AND($L4618&lt;&gt;"内部转账",$M4618&lt;&gt;""),"△填了对方账户，但类别不是内部转账",IF($H4618&lt;0,"△这一笔之后该账户余额成负数了，核一下",""))))))))))))</f>
        <v/>
      </c>
    </row>
    <row r="4619">
      <c r="A4619" s="17">
        <f>IF($C4619="","",COUNTA($C$5:$C4619))</f>
        <v/>
      </c>
      <c r="B4619" s="20" t="n"/>
      <c r="C4619" s="18" t="n"/>
      <c r="D4619" s="18" t="n"/>
      <c r="E4619" s="26" t="n"/>
      <c r="F4619" s="19" t="n"/>
      <c r="G4619" s="19" t="n"/>
      <c r="H4619" s="27">
        <f>IF($C4619="","",ROUND(SUMIF(账户表,$C4619,账户期初)+SUMIFS($F$5:F4619,$C$5:C4619,$C4619)-SUMIFS($G$5:G4619,$C$5:C4619,$C4619),2))</f>
        <v/>
      </c>
      <c r="I4619" s="18" t="n"/>
      <c r="J4619" s="18" t="n"/>
      <c r="K4619" s="28">
        <f>IF($B4619="","",--TEXT($B4619,"yyyymm"))</f>
        <v/>
      </c>
      <c r="L4619" s="29">
        <f>IF($D4619="","",IFERROR(INDEX(类别属性,MATCH($D4619,类别表,0)),""))</f>
        <v/>
      </c>
      <c r="M4619" s="18" t="n"/>
      <c r="N4619" s="18" t="n"/>
      <c r="O4619" s="26" t="n"/>
      <c r="P4619" s="21">
        <f>IF($C4619="","",IF(ISNA(MATCH($C4619,账户表,0)),"※这个账户不在【基础资料】的账户档案里",IF($B4619="","※没填日期，这一笔不会进任何月份的报表",IF(AND($F4619&lt;&gt;"",$G4619&lt;&gt;""),"※收入和支出不能同时填",IF(AND(N($F4619)=0,N($G4619)=0),"※收入和支出都没填",IF(OR(N($F4619)&lt;0,N($G4619)&lt;0),"※金额不能填负数，方向反了就换一列填",IF($D4619="","※没填收支类别，分类报表会漏掉这一笔",IF(ISNA(MATCH($D4619,类别表,0)),"※收支类别不在【基础资料】的清单里",IF(AND($L4619="内部转账",$M4619=""),"△内部转账要在「对方账户」写上另一头",IF(AND($L4619="内部转账",$M4619=$C4619),"※对方账户跟本账户是同一个",IF(AND($L4619&lt;&gt;"内部转账",$M4619&lt;&gt;""),"△填了对方账户，但类别不是内部转账",IF($H4619&lt;0,"△这一笔之后该账户余额成负数了，核一下",""))))))))))))</f>
        <v/>
      </c>
    </row>
    <row r="4620">
      <c r="A4620" s="17">
        <f>IF($C4620="","",COUNTA($C$5:$C4620))</f>
        <v/>
      </c>
      <c r="B4620" s="20" t="n"/>
      <c r="C4620" s="18" t="n"/>
      <c r="D4620" s="18" t="n"/>
      <c r="E4620" s="26" t="n"/>
      <c r="F4620" s="19" t="n"/>
      <c r="G4620" s="19" t="n"/>
      <c r="H4620" s="27">
        <f>IF($C4620="","",ROUND(SUMIF(账户表,$C4620,账户期初)+SUMIFS($F$5:F4620,$C$5:C4620,$C4620)-SUMIFS($G$5:G4620,$C$5:C4620,$C4620),2))</f>
        <v/>
      </c>
      <c r="I4620" s="18" t="n"/>
      <c r="J4620" s="18" t="n"/>
      <c r="K4620" s="28">
        <f>IF($B4620="","",--TEXT($B4620,"yyyymm"))</f>
        <v/>
      </c>
      <c r="L4620" s="29">
        <f>IF($D4620="","",IFERROR(INDEX(类别属性,MATCH($D4620,类别表,0)),""))</f>
        <v/>
      </c>
      <c r="M4620" s="18" t="n"/>
      <c r="N4620" s="18" t="n"/>
      <c r="O4620" s="26" t="n"/>
      <c r="P4620" s="21">
        <f>IF($C4620="","",IF(ISNA(MATCH($C4620,账户表,0)),"※这个账户不在【基础资料】的账户档案里",IF($B4620="","※没填日期，这一笔不会进任何月份的报表",IF(AND($F4620&lt;&gt;"",$G4620&lt;&gt;""),"※收入和支出不能同时填",IF(AND(N($F4620)=0,N($G4620)=0),"※收入和支出都没填",IF(OR(N($F4620)&lt;0,N($G4620)&lt;0),"※金额不能填负数，方向反了就换一列填",IF($D4620="","※没填收支类别，分类报表会漏掉这一笔",IF(ISNA(MATCH($D4620,类别表,0)),"※收支类别不在【基础资料】的清单里",IF(AND($L4620="内部转账",$M4620=""),"△内部转账要在「对方账户」写上另一头",IF(AND($L4620="内部转账",$M4620=$C4620),"※对方账户跟本账户是同一个",IF(AND($L4620&lt;&gt;"内部转账",$M4620&lt;&gt;""),"△填了对方账户，但类别不是内部转账",IF($H4620&lt;0,"△这一笔之后该账户余额成负数了，核一下",""))))))))))))</f>
        <v/>
      </c>
    </row>
    <row r="4621">
      <c r="A4621" s="17">
        <f>IF($C4621="","",COUNTA($C$5:$C4621))</f>
        <v/>
      </c>
      <c r="B4621" s="20" t="n"/>
      <c r="C4621" s="18" t="n"/>
      <c r="D4621" s="18" t="n"/>
      <c r="E4621" s="26" t="n"/>
      <c r="F4621" s="19" t="n"/>
      <c r="G4621" s="19" t="n"/>
      <c r="H4621" s="27">
        <f>IF($C4621="","",ROUND(SUMIF(账户表,$C4621,账户期初)+SUMIFS($F$5:F4621,$C$5:C4621,$C4621)-SUMIFS($G$5:G4621,$C$5:C4621,$C4621),2))</f>
        <v/>
      </c>
      <c r="I4621" s="18" t="n"/>
      <c r="J4621" s="18" t="n"/>
      <c r="K4621" s="28">
        <f>IF($B4621="","",--TEXT($B4621,"yyyymm"))</f>
        <v/>
      </c>
      <c r="L4621" s="29">
        <f>IF($D4621="","",IFERROR(INDEX(类别属性,MATCH($D4621,类别表,0)),""))</f>
        <v/>
      </c>
      <c r="M4621" s="18" t="n"/>
      <c r="N4621" s="18" t="n"/>
      <c r="O4621" s="26" t="n"/>
      <c r="P4621" s="21">
        <f>IF($C4621="","",IF(ISNA(MATCH($C4621,账户表,0)),"※这个账户不在【基础资料】的账户档案里",IF($B4621="","※没填日期，这一笔不会进任何月份的报表",IF(AND($F4621&lt;&gt;"",$G4621&lt;&gt;""),"※收入和支出不能同时填",IF(AND(N($F4621)=0,N($G4621)=0),"※收入和支出都没填",IF(OR(N($F4621)&lt;0,N($G4621)&lt;0),"※金额不能填负数，方向反了就换一列填",IF($D4621="","※没填收支类别，分类报表会漏掉这一笔",IF(ISNA(MATCH($D4621,类别表,0)),"※收支类别不在【基础资料】的清单里",IF(AND($L4621="内部转账",$M4621=""),"△内部转账要在「对方账户」写上另一头",IF(AND($L4621="内部转账",$M4621=$C4621),"※对方账户跟本账户是同一个",IF(AND($L4621&lt;&gt;"内部转账",$M4621&lt;&gt;""),"△填了对方账户，但类别不是内部转账",IF($H4621&lt;0,"△这一笔之后该账户余额成负数了，核一下",""))))))))))))</f>
        <v/>
      </c>
    </row>
    <row r="4622">
      <c r="A4622" s="17">
        <f>IF($C4622="","",COUNTA($C$5:$C4622))</f>
        <v/>
      </c>
      <c r="B4622" s="20" t="n"/>
      <c r="C4622" s="18" t="n"/>
      <c r="D4622" s="18" t="n"/>
      <c r="E4622" s="26" t="n"/>
      <c r="F4622" s="19" t="n"/>
      <c r="G4622" s="19" t="n"/>
      <c r="H4622" s="27">
        <f>IF($C4622="","",ROUND(SUMIF(账户表,$C4622,账户期初)+SUMIFS($F$5:F4622,$C$5:C4622,$C4622)-SUMIFS($G$5:G4622,$C$5:C4622,$C4622),2))</f>
        <v/>
      </c>
      <c r="I4622" s="18" t="n"/>
      <c r="J4622" s="18" t="n"/>
      <c r="K4622" s="28">
        <f>IF($B4622="","",--TEXT($B4622,"yyyymm"))</f>
        <v/>
      </c>
      <c r="L4622" s="29">
        <f>IF($D4622="","",IFERROR(INDEX(类别属性,MATCH($D4622,类别表,0)),""))</f>
        <v/>
      </c>
      <c r="M4622" s="18" t="n"/>
      <c r="N4622" s="18" t="n"/>
      <c r="O4622" s="26" t="n"/>
      <c r="P4622" s="21">
        <f>IF($C4622="","",IF(ISNA(MATCH($C4622,账户表,0)),"※这个账户不在【基础资料】的账户档案里",IF($B4622="","※没填日期，这一笔不会进任何月份的报表",IF(AND($F4622&lt;&gt;"",$G4622&lt;&gt;""),"※收入和支出不能同时填",IF(AND(N($F4622)=0,N($G4622)=0),"※收入和支出都没填",IF(OR(N($F4622)&lt;0,N($G4622)&lt;0),"※金额不能填负数，方向反了就换一列填",IF($D4622="","※没填收支类别，分类报表会漏掉这一笔",IF(ISNA(MATCH($D4622,类别表,0)),"※收支类别不在【基础资料】的清单里",IF(AND($L4622="内部转账",$M4622=""),"△内部转账要在「对方账户」写上另一头",IF(AND($L4622="内部转账",$M4622=$C4622),"※对方账户跟本账户是同一个",IF(AND($L4622&lt;&gt;"内部转账",$M4622&lt;&gt;""),"△填了对方账户，但类别不是内部转账",IF($H4622&lt;0,"△这一笔之后该账户余额成负数了，核一下",""))))))))))))</f>
        <v/>
      </c>
    </row>
    <row r="4623">
      <c r="A4623" s="17">
        <f>IF($C4623="","",COUNTA($C$5:$C4623))</f>
        <v/>
      </c>
      <c r="B4623" s="20" t="n"/>
      <c r="C4623" s="18" t="n"/>
      <c r="D4623" s="18" t="n"/>
      <c r="E4623" s="26" t="n"/>
      <c r="F4623" s="19" t="n"/>
      <c r="G4623" s="19" t="n"/>
      <c r="H4623" s="27">
        <f>IF($C4623="","",ROUND(SUMIF(账户表,$C4623,账户期初)+SUMIFS($F$5:F4623,$C$5:C4623,$C4623)-SUMIFS($G$5:G4623,$C$5:C4623,$C4623),2))</f>
        <v/>
      </c>
      <c r="I4623" s="18" t="n"/>
      <c r="J4623" s="18" t="n"/>
      <c r="K4623" s="28">
        <f>IF($B4623="","",--TEXT($B4623,"yyyymm"))</f>
        <v/>
      </c>
      <c r="L4623" s="29">
        <f>IF($D4623="","",IFERROR(INDEX(类别属性,MATCH($D4623,类别表,0)),""))</f>
        <v/>
      </c>
      <c r="M4623" s="18" t="n"/>
      <c r="N4623" s="18" t="n"/>
      <c r="O4623" s="26" t="n"/>
      <c r="P4623" s="21">
        <f>IF($C4623="","",IF(ISNA(MATCH($C4623,账户表,0)),"※这个账户不在【基础资料】的账户档案里",IF($B4623="","※没填日期，这一笔不会进任何月份的报表",IF(AND($F4623&lt;&gt;"",$G4623&lt;&gt;""),"※收入和支出不能同时填",IF(AND(N($F4623)=0,N($G4623)=0),"※收入和支出都没填",IF(OR(N($F4623)&lt;0,N($G4623)&lt;0),"※金额不能填负数，方向反了就换一列填",IF($D4623="","※没填收支类别，分类报表会漏掉这一笔",IF(ISNA(MATCH($D4623,类别表,0)),"※收支类别不在【基础资料】的清单里",IF(AND($L4623="内部转账",$M4623=""),"△内部转账要在「对方账户」写上另一头",IF(AND($L4623="内部转账",$M4623=$C4623),"※对方账户跟本账户是同一个",IF(AND($L4623&lt;&gt;"内部转账",$M4623&lt;&gt;""),"△填了对方账户，但类别不是内部转账",IF($H4623&lt;0,"△这一笔之后该账户余额成负数了，核一下",""))))))))))))</f>
        <v/>
      </c>
    </row>
    <row r="4624">
      <c r="A4624" s="17">
        <f>IF($C4624="","",COUNTA($C$5:$C4624))</f>
        <v/>
      </c>
      <c r="B4624" s="20" t="n"/>
      <c r="C4624" s="18" t="n"/>
      <c r="D4624" s="18" t="n"/>
      <c r="E4624" s="26" t="n"/>
      <c r="F4624" s="19" t="n"/>
      <c r="G4624" s="19" t="n"/>
      <c r="H4624" s="27">
        <f>IF($C4624="","",ROUND(SUMIF(账户表,$C4624,账户期初)+SUMIFS($F$5:F4624,$C$5:C4624,$C4624)-SUMIFS($G$5:G4624,$C$5:C4624,$C4624),2))</f>
        <v/>
      </c>
      <c r="I4624" s="18" t="n"/>
      <c r="J4624" s="18" t="n"/>
      <c r="K4624" s="28">
        <f>IF($B4624="","",--TEXT($B4624,"yyyymm"))</f>
        <v/>
      </c>
      <c r="L4624" s="29">
        <f>IF($D4624="","",IFERROR(INDEX(类别属性,MATCH($D4624,类别表,0)),""))</f>
        <v/>
      </c>
      <c r="M4624" s="18" t="n"/>
      <c r="N4624" s="18" t="n"/>
      <c r="O4624" s="26" t="n"/>
      <c r="P4624" s="21">
        <f>IF($C4624="","",IF(ISNA(MATCH($C4624,账户表,0)),"※这个账户不在【基础资料】的账户档案里",IF($B4624="","※没填日期，这一笔不会进任何月份的报表",IF(AND($F4624&lt;&gt;"",$G4624&lt;&gt;""),"※收入和支出不能同时填",IF(AND(N($F4624)=0,N($G4624)=0),"※收入和支出都没填",IF(OR(N($F4624)&lt;0,N($G4624)&lt;0),"※金额不能填负数，方向反了就换一列填",IF($D4624="","※没填收支类别，分类报表会漏掉这一笔",IF(ISNA(MATCH($D4624,类别表,0)),"※收支类别不在【基础资料】的清单里",IF(AND($L4624="内部转账",$M4624=""),"△内部转账要在「对方账户」写上另一头",IF(AND($L4624="内部转账",$M4624=$C4624),"※对方账户跟本账户是同一个",IF(AND($L4624&lt;&gt;"内部转账",$M4624&lt;&gt;""),"△填了对方账户，但类别不是内部转账",IF($H4624&lt;0,"△这一笔之后该账户余额成负数了，核一下",""))))))))))))</f>
        <v/>
      </c>
    </row>
    <row r="4625">
      <c r="A4625" s="17">
        <f>IF($C4625="","",COUNTA($C$5:$C4625))</f>
        <v/>
      </c>
      <c r="B4625" s="20" t="n"/>
      <c r="C4625" s="18" t="n"/>
      <c r="D4625" s="18" t="n"/>
      <c r="E4625" s="26" t="n"/>
      <c r="F4625" s="19" t="n"/>
      <c r="G4625" s="19" t="n"/>
      <c r="H4625" s="27">
        <f>IF($C4625="","",ROUND(SUMIF(账户表,$C4625,账户期初)+SUMIFS($F$5:F4625,$C$5:C4625,$C4625)-SUMIFS($G$5:G4625,$C$5:C4625,$C4625),2))</f>
        <v/>
      </c>
      <c r="I4625" s="18" t="n"/>
      <c r="J4625" s="18" t="n"/>
      <c r="K4625" s="28">
        <f>IF($B4625="","",--TEXT($B4625,"yyyymm"))</f>
        <v/>
      </c>
      <c r="L4625" s="29">
        <f>IF($D4625="","",IFERROR(INDEX(类别属性,MATCH($D4625,类别表,0)),""))</f>
        <v/>
      </c>
      <c r="M4625" s="18" t="n"/>
      <c r="N4625" s="18" t="n"/>
      <c r="O4625" s="26" t="n"/>
      <c r="P4625" s="21">
        <f>IF($C4625="","",IF(ISNA(MATCH($C4625,账户表,0)),"※这个账户不在【基础资料】的账户档案里",IF($B4625="","※没填日期，这一笔不会进任何月份的报表",IF(AND($F4625&lt;&gt;"",$G4625&lt;&gt;""),"※收入和支出不能同时填",IF(AND(N($F4625)=0,N($G4625)=0),"※收入和支出都没填",IF(OR(N($F4625)&lt;0,N($G4625)&lt;0),"※金额不能填负数，方向反了就换一列填",IF($D4625="","※没填收支类别，分类报表会漏掉这一笔",IF(ISNA(MATCH($D4625,类别表,0)),"※收支类别不在【基础资料】的清单里",IF(AND($L4625="内部转账",$M4625=""),"△内部转账要在「对方账户」写上另一头",IF(AND($L4625="内部转账",$M4625=$C4625),"※对方账户跟本账户是同一个",IF(AND($L4625&lt;&gt;"内部转账",$M4625&lt;&gt;""),"△填了对方账户，但类别不是内部转账",IF($H4625&lt;0,"△这一笔之后该账户余额成负数了，核一下",""))))))))))))</f>
        <v/>
      </c>
    </row>
    <row r="4626">
      <c r="A4626" s="17">
        <f>IF($C4626="","",COUNTA($C$5:$C4626))</f>
        <v/>
      </c>
      <c r="B4626" s="20" t="n"/>
      <c r="C4626" s="18" t="n"/>
      <c r="D4626" s="18" t="n"/>
      <c r="E4626" s="26" t="n"/>
      <c r="F4626" s="19" t="n"/>
      <c r="G4626" s="19" t="n"/>
      <c r="H4626" s="27">
        <f>IF($C4626="","",ROUND(SUMIF(账户表,$C4626,账户期初)+SUMIFS($F$5:F4626,$C$5:C4626,$C4626)-SUMIFS($G$5:G4626,$C$5:C4626,$C4626),2))</f>
        <v/>
      </c>
      <c r="I4626" s="18" t="n"/>
      <c r="J4626" s="18" t="n"/>
      <c r="K4626" s="28">
        <f>IF($B4626="","",--TEXT($B4626,"yyyymm"))</f>
        <v/>
      </c>
      <c r="L4626" s="29">
        <f>IF($D4626="","",IFERROR(INDEX(类别属性,MATCH($D4626,类别表,0)),""))</f>
        <v/>
      </c>
      <c r="M4626" s="18" t="n"/>
      <c r="N4626" s="18" t="n"/>
      <c r="O4626" s="26" t="n"/>
      <c r="P4626" s="21">
        <f>IF($C4626="","",IF(ISNA(MATCH($C4626,账户表,0)),"※这个账户不在【基础资料】的账户档案里",IF($B4626="","※没填日期，这一笔不会进任何月份的报表",IF(AND($F4626&lt;&gt;"",$G4626&lt;&gt;""),"※收入和支出不能同时填",IF(AND(N($F4626)=0,N($G4626)=0),"※收入和支出都没填",IF(OR(N($F4626)&lt;0,N($G4626)&lt;0),"※金额不能填负数，方向反了就换一列填",IF($D4626="","※没填收支类别，分类报表会漏掉这一笔",IF(ISNA(MATCH($D4626,类别表,0)),"※收支类别不在【基础资料】的清单里",IF(AND($L4626="内部转账",$M4626=""),"△内部转账要在「对方账户」写上另一头",IF(AND($L4626="内部转账",$M4626=$C4626),"※对方账户跟本账户是同一个",IF(AND($L4626&lt;&gt;"内部转账",$M4626&lt;&gt;""),"△填了对方账户，但类别不是内部转账",IF($H4626&lt;0,"△这一笔之后该账户余额成负数了，核一下",""))))))))))))</f>
        <v/>
      </c>
    </row>
    <row r="4627">
      <c r="A4627" s="17">
        <f>IF($C4627="","",COUNTA($C$5:$C4627))</f>
        <v/>
      </c>
      <c r="B4627" s="20" t="n"/>
      <c r="C4627" s="18" t="n"/>
      <c r="D4627" s="18" t="n"/>
      <c r="E4627" s="26" t="n"/>
      <c r="F4627" s="19" t="n"/>
      <c r="G4627" s="19" t="n"/>
      <c r="H4627" s="27">
        <f>IF($C4627="","",ROUND(SUMIF(账户表,$C4627,账户期初)+SUMIFS($F$5:F4627,$C$5:C4627,$C4627)-SUMIFS($G$5:G4627,$C$5:C4627,$C4627),2))</f>
        <v/>
      </c>
      <c r="I4627" s="18" t="n"/>
      <c r="J4627" s="18" t="n"/>
      <c r="K4627" s="28">
        <f>IF($B4627="","",--TEXT($B4627,"yyyymm"))</f>
        <v/>
      </c>
      <c r="L4627" s="29">
        <f>IF($D4627="","",IFERROR(INDEX(类别属性,MATCH($D4627,类别表,0)),""))</f>
        <v/>
      </c>
      <c r="M4627" s="18" t="n"/>
      <c r="N4627" s="18" t="n"/>
      <c r="O4627" s="26" t="n"/>
      <c r="P4627" s="21">
        <f>IF($C4627="","",IF(ISNA(MATCH($C4627,账户表,0)),"※这个账户不在【基础资料】的账户档案里",IF($B4627="","※没填日期，这一笔不会进任何月份的报表",IF(AND($F4627&lt;&gt;"",$G4627&lt;&gt;""),"※收入和支出不能同时填",IF(AND(N($F4627)=0,N($G4627)=0),"※收入和支出都没填",IF(OR(N($F4627)&lt;0,N($G4627)&lt;0),"※金额不能填负数，方向反了就换一列填",IF($D4627="","※没填收支类别，分类报表会漏掉这一笔",IF(ISNA(MATCH($D4627,类别表,0)),"※收支类别不在【基础资料】的清单里",IF(AND($L4627="内部转账",$M4627=""),"△内部转账要在「对方账户」写上另一头",IF(AND($L4627="内部转账",$M4627=$C4627),"※对方账户跟本账户是同一个",IF(AND($L4627&lt;&gt;"内部转账",$M4627&lt;&gt;""),"△填了对方账户，但类别不是内部转账",IF($H4627&lt;0,"△这一笔之后该账户余额成负数了，核一下",""))))))))))))</f>
        <v/>
      </c>
    </row>
    <row r="4628">
      <c r="A4628" s="17">
        <f>IF($C4628="","",COUNTA($C$5:$C4628))</f>
        <v/>
      </c>
      <c r="B4628" s="20" t="n"/>
      <c r="C4628" s="18" t="n"/>
      <c r="D4628" s="18" t="n"/>
      <c r="E4628" s="26" t="n"/>
      <c r="F4628" s="19" t="n"/>
      <c r="G4628" s="19" t="n"/>
      <c r="H4628" s="27">
        <f>IF($C4628="","",ROUND(SUMIF(账户表,$C4628,账户期初)+SUMIFS($F$5:F4628,$C$5:C4628,$C4628)-SUMIFS($G$5:G4628,$C$5:C4628,$C4628),2))</f>
        <v/>
      </c>
      <c r="I4628" s="18" t="n"/>
      <c r="J4628" s="18" t="n"/>
      <c r="K4628" s="28">
        <f>IF($B4628="","",--TEXT($B4628,"yyyymm"))</f>
        <v/>
      </c>
      <c r="L4628" s="29">
        <f>IF($D4628="","",IFERROR(INDEX(类别属性,MATCH($D4628,类别表,0)),""))</f>
        <v/>
      </c>
      <c r="M4628" s="18" t="n"/>
      <c r="N4628" s="18" t="n"/>
      <c r="O4628" s="26" t="n"/>
      <c r="P4628" s="21">
        <f>IF($C4628="","",IF(ISNA(MATCH($C4628,账户表,0)),"※这个账户不在【基础资料】的账户档案里",IF($B4628="","※没填日期，这一笔不会进任何月份的报表",IF(AND($F4628&lt;&gt;"",$G4628&lt;&gt;""),"※收入和支出不能同时填",IF(AND(N($F4628)=0,N($G4628)=0),"※收入和支出都没填",IF(OR(N($F4628)&lt;0,N($G4628)&lt;0),"※金额不能填负数，方向反了就换一列填",IF($D4628="","※没填收支类别，分类报表会漏掉这一笔",IF(ISNA(MATCH($D4628,类别表,0)),"※收支类别不在【基础资料】的清单里",IF(AND($L4628="内部转账",$M4628=""),"△内部转账要在「对方账户」写上另一头",IF(AND($L4628="内部转账",$M4628=$C4628),"※对方账户跟本账户是同一个",IF(AND($L4628&lt;&gt;"内部转账",$M4628&lt;&gt;""),"△填了对方账户，但类别不是内部转账",IF($H4628&lt;0,"△这一笔之后该账户余额成负数了，核一下",""))))))))))))</f>
        <v/>
      </c>
    </row>
    <row r="4629">
      <c r="A4629" s="17">
        <f>IF($C4629="","",COUNTA($C$5:$C4629))</f>
        <v/>
      </c>
      <c r="B4629" s="20" t="n"/>
      <c r="C4629" s="18" t="n"/>
      <c r="D4629" s="18" t="n"/>
      <c r="E4629" s="26" t="n"/>
      <c r="F4629" s="19" t="n"/>
      <c r="G4629" s="19" t="n"/>
      <c r="H4629" s="27">
        <f>IF($C4629="","",ROUND(SUMIF(账户表,$C4629,账户期初)+SUMIFS($F$5:F4629,$C$5:C4629,$C4629)-SUMIFS($G$5:G4629,$C$5:C4629,$C4629),2))</f>
        <v/>
      </c>
      <c r="I4629" s="18" t="n"/>
      <c r="J4629" s="18" t="n"/>
      <c r="K4629" s="28">
        <f>IF($B4629="","",--TEXT($B4629,"yyyymm"))</f>
        <v/>
      </c>
      <c r="L4629" s="29">
        <f>IF($D4629="","",IFERROR(INDEX(类别属性,MATCH($D4629,类别表,0)),""))</f>
        <v/>
      </c>
      <c r="M4629" s="18" t="n"/>
      <c r="N4629" s="18" t="n"/>
      <c r="O4629" s="26" t="n"/>
      <c r="P4629" s="21">
        <f>IF($C4629="","",IF(ISNA(MATCH($C4629,账户表,0)),"※这个账户不在【基础资料】的账户档案里",IF($B4629="","※没填日期，这一笔不会进任何月份的报表",IF(AND($F4629&lt;&gt;"",$G4629&lt;&gt;""),"※收入和支出不能同时填",IF(AND(N($F4629)=0,N($G4629)=0),"※收入和支出都没填",IF(OR(N($F4629)&lt;0,N($G4629)&lt;0),"※金额不能填负数，方向反了就换一列填",IF($D4629="","※没填收支类别，分类报表会漏掉这一笔",IF(ISNA(MATCH($D4629,类别表,0)),"※收支类别不在【基础资料】的清单里",IF(AND($L4629="内部转账",$M4629=""),"△内部转账要在「对方账户」写上另一头",IF(AND($L4629="内部转账",$M4629=$C4629),"※对方账户跟本账户是同一个",IF(AND($L4629&lt;&gt;"内部转账",$M4629&lt;&gt;""),"△填了对方账户，但类别不是内部转账",IF($H4629&lt;0,"△这一笔之后该账户余额成负数了，核一下",""))))))))))))</f>
        <v/>
      </c>
    </row>
    <row r="4630">
      <c r="A4630" s="17">
        <f>IF($C4630="","",COUNTA($C$5:$C4630))</f>
        <v/>
      </c>
      <c r="B4630" s="20" t="n"/>
      <c r="C4630" s="18" t="n"/>
      <c r="D4630" s="18" t="n"/>
      <c r="E4630" s="26" t="n"/>
      <c r="F4630" s="19" t="n"/>
      <c r="G4630" s="19" t="n"/>
      <c r="H4630" s="27">
        <f>IF($C4630="","",ROUND(SUMIF(账户表,$C4630,账户期初)+SUMIFS($F$5:F4630,$C$5:C4630,$C4630)-SUMIFS($G$5:G4630,$C$5:C4630,$C4630),2))</f>
        <v/>
      </c>
      <c r="I4630" s="18" t="n"/>
      <c r="J4630" s="18" t="n"/>
      <c r="K4630" s="28">
        <f>IF($B4630="","",--TEXT($B4630,"yyyymm"))</f>
        <v/>
      </c>
      <c r="L4630" s="29">
        <f>IF($D4630="","",IFERROR(INDEX(类别属性,MATCH($D4630,类别表,0)),""))</f>
        <v/>
      </c>
      <c r="M4630" s="18" t="n"/>
      <c r="N4630" s="18" t="n"/>
      <c r="O4630" s="26" t="n"/>
      <c r="P4630" s="21">
        <f>IF($C4630="","",IF(ISNA(MATCH($C4630,账户表,0)),"※这个账户不在【基础资料】的账户档案里",IF($B4630="","※没填日期，这一笔不会进任何月份的报表",IF(AND($F4630&lt;&gt;"",$G4630&lt;&gt;""),"※收入和支出不能同时填",IF(AND(N($F4630)=0,N($G4630)=0),"※收入和支出都没填",IF(OR(N($F4630)&lt;0,N($G4630)&lt;0),"※金额不能填负数，方向反了就换一列填",IF($D4630="","※没填收支类别，分类报表会漏掉这一笔",IF(ISNA(MATCH($D4630,类别表,0)),"※收支类别不在【基础资料】的清单里",IF(AND($L4630="内部转账",$M4630=""),"△内部转账要在「对方账户」写上另一头",IF(AND($L4630="内部转账",$M4630=$C4630),"※对方账户跟本账户是同一个",IF(AND($L4630&lt;&gt;"内部转账",$M4630&lt;&gt;""),"△填了对方账户，但类别不是内部转账",IF($H4630&lt;0,"△这一笔之后该账户余额成负数了，核一下",""))))))))))))</f>
        <v/>
      </c>
    </row>
    <row r="4631">
      <c r="A4631" s="17">
        <f>IF($C4631="","",COUNTA($C$5:$C4631))</f>
        <v/>
      </c>
      <c r="B4631" s="20" t="n"/>
      <c r="C4631" s="18" t="n"/>
      <c r="D4631" s="18" t="n"/>
      <c r="E4631" s="26" t="n"/>
      <c r="F4631" s="19" t="n"/>
      <c r="G4631" s="19" t="n"/>
      <c r="H4631" s="27">
        <f>IF($C4631="","",ROUND(SUMIF(账户表,$C4631,账户期初)+SUMIFS($F$5:F4631,$C$5:C4631,$C4631)-SUMIFS($G$5:G4631,$C$5:C4631,$C4631),2))</f>
        <v/>
      </c>
      <c r="I4631" s="18" t="n"/>
      <c r="J4631" s="18" t="n"/>
      <c r="K4631" s="28">
        <f>IF($B4631="","",--TEXT($B4631,"yyyymm"))</f>
        <v/>
      </c>
      <c r="L4631" s="29">
        <f>IF($D4631="","",IFERROR(INDEX(类别属性,MATCH($D4631,类别表,0)),""))</f>
        <v/>
      </c>
      <c r="M4631" s="18" t="n"/>
      <c r="N4631" s="18" t="n"/>
      <c r="O4631" s="26" t="n"/>
      <c r="P4631" s="21">
        <f>IF($C4631="","",IF(ISNA(MATCH($C4631,账户表,0)),"※这个账户不在【基础资料】的账户档案里",IF($B4631="","※没填日期，这一笔不会进任何月份的报表",IF(AND($F4631&lt;&gt;"",$G4631&lt;&gt;""),"※收入和支出不能同时填",IF(AND(N($F4631)=0,N($G4631)=0),"※收入和支出都没填",IF(OR(N($F4631)&lt;0,N($G4631)&lt;0),"※金额不能填负数，方向反了就换一列填",IF($D4631="","※没填收支类别，分类报表会漏掉这一笔",IF(ISNA(MATCH($D4631,类别表,0)),"※收支类别不在【基础资料】的清单里",IF(AND($L4631="内部转账",$M4631=""),"△内部转账要在「对方账户」写上另一头",IF(AND($L4631="内部转账",$M4631=$C4631),"※对方账户跟本账户是同一个",IF(AND($L4631&lt;&gt;"内部转账",$M4631&lt;&gt;""),"△填了对方账户，但类别不是内部转账",IF($H4631&lt;0,"△这一笔之后该账户余额成负数了，核一下",""))))))))))))</f>
        <v/>
      </c>
    </row>
    <row r="4632">
      <c r="A4632" s="17">
        <f>IF($C4632="","",COUNTA($C$5:$C4632))</f>
        <v/>
      </c>
      <c r="B4632" s="20" t="n"/>
      <c r="C4632" s="18" t="n"/>
      <c r="D4632" s="18" t="n"/>
      <c r="E4632" s="26" t="n"/>
      <c r="F4632" s="19" t="n"/>
      <c r="G4632" s="19" t="n"/>
      <c r="H4632" s="27">
        <f>IF($C4632="","",ROUND(SUMIF(账户表,$C4632,账户期初)+SUMIFS($F$5:F4632,$C$5:C4632,$C4632)-SUMIFS($G$5:G4632,$C$5:C4632,$C4632),2))</f>
        <v/>
      </c>
      <c r="I4632" s="18" t="n"/>
      <c r="J4632" s="18" t="n"/>
      <c r="K4632" s="28">
        <f>IF($B4632="","",--TEXT($B4632,"yyyymm"))</f>
        <v/>
      </c>
      <c r="L4632" s="29">
        <f>IF($D4632="","",IFERROR(INDEX(类别属性,MATCH($D4632,类别表,0)),""))</f>
        <v/>
      </c>
      <c r="M4632" s="18" t="n"/>
      <c r="N4632" s="18" t="n"/>
      <c r="O4632" s="26" t="n"/>
      <c r="P4632" s="21">
        <f>IF($C4632="","",IF(ISNA(MATCH($C4632,账户表,0)),"※这个账户不在【基础资料】的账户档案里",IF($B4632="","※没填日期，这一笔不会进任何月份的报表",IF(AND($F4632&lt;&gt;"",$G4632&lt;&gt;""),"※收入和支出不能同时填",IF(AND(N($F4632)=0,N($G4632)=0),"※收入和支出都没填",IF(OR(N($F4632)&lt;0,N($G4632)&lt;0),"※金额不能填负数，方向反了就换一列填",IF($D4632="","※没填收支类别，分类报表会漏掉这一笔",IF(ISNA(MATCH($D4632,类别表,0)),"※收支类别不在【基础资料】的清单里",IF(AND($L4632="内部转账",$M4632=""),"△内部转账要在「对方账户」写上另一头",IF(AND($L4632="内部转账",$M4632=$C4632),"※对方账户跟本账户是同一个",IF(AND($L4632&lt;&gt;"内部转账",$M4632&lt;&gt;""),"△填了对方账户，但类别不是内部转账",IF($H4632&lt;0,"△这一笔之后该账户余额成负数了，核一下",""))))))))))))</f>
        <v/>
      </c>
    </row>
    <row r="4633">
      <c r="A4633" s="17">
        <f>IF($C4633="","",COUNTA($C$5:$C4633))</f>
        <v/>
      </c>
      <c r="B4633" s="20" t="n"/>
      <c r="C4633" s="18" t="n"/>
      <c r="D4633" s="18" t="n"/>
      <c r="E4633" s="26" t="n"/>
      <c r="F4633" s="19" t="n"/>
      <c r="G4633" s="19" t="n"/>
      <c r="H4633" s="27">
        <f>IF($C4633="","",ROUND(SUMIF(账户表,$C4633,账户期初)+SUMIFS($F$5:F4633,$C$5:C4633,$C4633)-SUMIFS($G$5:G4633,$C$5:C4633,$C4633),2))</f>
        <v/>
      </c>
      <c r="I4633" s="18" t="n"/>
      <c r="J4633" s="18" t="n"/>
      <c r="K4633" s="28">
        <f>IF($B4633="","",--TEXT($B4633,"yyyymm"))</f>
        <v/>
      </c>
      <c r="L4633" s="29">
        <f>IF($D4633="","",IFERROR(INDEX(类别属性,MATCH($D4633,类别表,0)),""))</f>
        <v/>
      </c>
      <c r="M4633" s="18" t="n"/>
      <c r="N4633" s="18" t="n"/>
      <c r="O4633" s="26" t="n"/>
      <c r="P4633" s="21">
        <f>IF($C4633="","",IF(ISNA(MATCH($C4633,账户表,0)),"※这个账户不在【基础资料】的账户档案里",IF($B4633="","※没填日期，这一笔不会进任何月份的报表",IF(AND($F4633&lt;&gt;"",$G4633&lt;&gt;""),"※收入和支出不能同时填",IF(AND(N($F4633)=0,N($G4633)=0),"※收入和支出都没填",IF(OR(N($F4633)&lt;0,N($G4633)&lt;0),"※金额不能填负数，方向反了就换一列填",IF($D4633="","※没填收支类别，分类报表会漏掉这一笔",IF(ISNA(MATCH($D4633,类别表,0)),"※收支类别不在【基础资料】的清单里",IF(AND($L4633="内部转账",$M4633=""),"△内部转账要在「对方账户」写上另一头",IF(AND($L4633="内部转账",$M4633=$C4633),"※对方账户跟本账户是同一个",IF(AND($L4633&lt;&gt;"内部转账",$M4633&lt;&gt;""),"△填了对方账户，但类别不是内部转账",IF($H4633&lt;0,"△这一笔之后该账户余额成负数了，核一下",""))))))))))))</f>
        <v/>
      </c>
    </row>
    <row r="4634">
      <c r="A4634" s="17">
        <f>IF($C4634="","",COUNTA($C$5:$C4634))</f>
        <v/>
      </c>
      <c r="B4634" s="20" t="n"/>
      <c r="C4634" s="18" t="n"/>
      <c r="D4634" s="18" t="n"/>
      <c r="E4634" s="26" t="n"/>
      <c r="F4634" s="19" t="n"/>
      <c r="G4634" s="19" t="n"/>
      <c r="H4634" s="27">
        <f>IF($C4634="","",ROUND(SUMIF(账户表,$C4634,账户期初)+SUMIFS($F$5:F4634,$C$5:C4634,$C4634)-SUMIFS($G$5:G4634,$C$5:C4634,$C4634),2))</f>
        <v/>
      </c>
      <c r="I4634" s="18" t="n"/>
      <c r="J4634" s="18" t="n"/>
      <c r="K4634" s="28">
        <f>IF($B4634="","",--TEXT($B4634,"yyyymm"))</f>
        <v/>
      </c>
      <c r="L4634" s="29">
        <f>IF($D4634="","",IFERROR(INDEX(类别属性,MATCH($D4634,类别表,0)),""))</f>
        <v/>
      </c>
      <c r="M4634" s="18" t="n"/>
      <c r="N4634" s="18" t="n"/>
      <c r="O4634" s="26" t="n"/>
      <c r="P4634" s="21">
        <f>IF($C4634="","",IF(ISNA(MATCH($C4634,账户表,0)),"※这个账户不在【基础资料】的账户档案里",IF($B4634="","※没填日期，这一笔不会进任何月份的报表",IF(AND($F4634&lt;&gt;"",$G4634&lt;&gt;""),"※收入和支出不能同时填",IF(AND(N($F4634)=0,N($G4634)=0),"※收入和支出都没填",IF(OR(N($F4634)&lt;0,N($G4634)&lt;0),"※金额不能填负数，方向反了就换一列填",IF($D4634="","※没填收支类别，分类报表会漏掉这一笔",IF(ISNA(MATCH($D4634,类别表,0)),"※收支类别不在【基础资料】的清单里",IF(AND($L4634="内部转账",$M4634=""),"△内部转账要在「对方账户」写上另一头",IF(AND($L4634="内部转账",$M4634=$C4634),"※对方账户跟本账户是同一个",IF(AND($L4634&lt;&gt;"内部转账",$M4634&lt;&gt;""),"△填了对方账户，但类别不是内部转账",IF($H4634&lt;0,"△这一笔之后该账户余额成负数了，核一下",""))))))))))))</f>
        <v/>
      </c>
    </row>
    <row r="4635">
      <c r="A4635" s="17">
        <f>IF($C4635="","",COUNTA($C$5:$C4635))</f>
        <v/>
      </c>
      <c r="B4635" s="20" t="n"/>
      <c r="C4635" s="18" t="n"/>
      <c r="D4635" s="18" t="n"/>
      <c r="E4635" s="26" t="n"/>
      <c r="F4635" s="19" t="n"/>
      <c r="G4635" s="19" t="n"/>
      <c r="H4635" s="27">
        <f>IF($C4635="","",ROUND(SUMIF(账户表,$C4635,账户期初)+SUMIFS($F$5:F4635,$C$5:C4635,$C4635)-SUMIFS($G$5:G4635,$C$5:C4635,$C4635),2))</f>
        <v/>
      </c>
      <c r="I4635" s="18" t="n"/>
      <c r="J4635" s="18" t="n"/>
      <c r="K4635" s="28">
        <f>IF($B4635="","",--TEXT($B4635,"yyyymm"))</f>
        <v/>
      </c>
      <c r="L4635" s="29">
        <f>IF($D4635="","",IFERROR(INDEX(类别属性,MATCH($D4635,类别表,0)),""))</f>
        <v/>
      </c>
      <c r="M4635" s="18" t="n"/>
      <c r="N4635" s="18" t="n"/>
      <c r="O4635" s="26" t="n"/>
      <c r="P4635" s="21">
        <f>IF($C4635="","",IF(ISNA(MATCH($C4635,账户表,0)),"※这个账户不在【基础资料】的账户档案里",IF($B4635="","※没填日期，这一笔不会进任何月份的报表",IF(AND($F4635&lt;&gt;"",$G4635&lt;&gt;""),"※收入和支出不能同时填",IF(AND(N($F4635)=0,N($G4635)=0),"※收入和支出都没填",IF(OR(N($F4635)&lt;0,N($G4635)&lt;0),"※金额不能填负数，方向反了就换一列填",IF($D4635="","※没填收支类别，分类报表会漏掉这一笔",IF(ISNA(MATCH($D4635,类别表,0)),"※收支类别不在【基础资料】的清单里",IF(AND($L4635="内部转账",$M4635=""),"△内部转账要在「对方账户」写上另一头",IF(AND($L4635="内部转账",$M4635=$C4635),"※对方账户跟本账户是同一个",IF(AND($L4635&lt;&gt;"内部转账",$M4635&lt;&gt;""),"△填了对方账户，但类别不是内部转账",IF($H4635&lt;0,"△这一笔之后该账户余额成负数了，核一下",""))))))))))))</f>
        <v/>
      </c>
    </row>
    <row r="4636">
      <c r="A4636" s="17">
        <f>IF($C4636="","",COUNTA($C$5:$C4636))</f>
        <v/>
      </c>
      <c r="B4636" s="20" t="n"/>
      <c r="C4636" s="18" t="n"/>
      <c r="D4636" s="18" t="n"/>
      <c r="E4636" s="26" t="n"/>
      <c r="F4636" s="19" t="n"/>
      <c r="G4636" s="19" t="n"/>
      <c r="H4636" s="27">
        <f>IF($C4636="","",ROUND(SUMIF(账户表,$C4636,账户期初)+SUMIFS($F$5:F4636,$C$5:C4636,$C4636)-SUMIFS($G$5:G4636,$C$5:C4636,$C4636),2))</f>
        <v/>
      </c>
      <c r="I4636" s="18" t="n"/>
      <c r="J4636" s="18" t="n"/>
      <c r="K4636" s="28">
        <f>IF($B4636="","",--TEXT($B4636,"yyyymm"))</f>
        <v/>
      </c>
      <c r="L4636" s="29">
        <f>IF($D4636="","",IFERROR(INDEX(类别属性,MATCH($D4636,类别表,0)),""))</f>
        <v/>
      </c>
      <c r="M4636" s="18" t="n"/>
      <c r="N4636" s="18" t="n"/>
      <c r="O4636" s="26" t="n"/>
      <c r="P4636" s="21">
        <f>IF($C4636="","",IF(ISNA(MATCH($C4636,账户表,0)),"※这个账户不在【基础资料】的账户档案里",IF($B4636="","※没填日期，这一笔不会进任何月份的报表",IF(AND($F4636&lt;&gt;"",$G4636&lt;&gt;""),"※收入和支出不能同时填",IF(AND(N($F4636)=0,N($G4636)=0),"※收入和支出都没填",IF(OR(N($F4636)&lt;0,N($G4636)&lt;0),"※金额不能填负数，方向反了就换一列填",IF($D4636="","※没填收支类别，分类报表会漏掉这一笔",IF(ISNA(MATCH($D4636,类别表,0)),"※收支类别不在【基础资料】的清单里",IF(AND($L4636="内部转账",$M4636=""),"△内部转账要在「对方账户」写上另一头",IF(AND($L4636="内部转账",$M4636=$C4636),"※对方账户跟本账户是同一个",IF(AND($L4636&lt;&gt;"内部转账",$M4636&lt;&gt;""),"△填了对方账户，但类别不是内部转账",IF($H4636&lt;0,"△这一笔之后该账户余额成负数了，核一下",""))))))))))))</f>
        <v/>
      </c>
    </row>
    <row r="4637">
      <c r="A4637" s="17">
        <f>IF($C4637="","",COUNTA($C$5:$C4637))</f>
        <v/>
      </c>
      <c r="B4637" s="20" t="n"/>
      <c r="C4637" s="18" t="n"/>
      <c r="D4637" s="18" t="n"/>
      <c r="E4637" s="26" t="n"/>
      <c r="F4637" s="19" t="n"/>
      <c r="G4637" s="19" t="n"/>
      <c r="H4637" s="27">
        <f>IF($C4637="","",ROUND(SUMIF(账户表,$C4637,账户期初)+SUMIFS($F$5:F4637,$C$5:C4637,$C4637)-SUMIFS($G$5:G4637,$C$5:C4637,$C4637),2))</f>
        <v/>
      </c>
      <c r="I4637" s="18" t="n"/>
      <c r="J4637" s="18" t="n"/>
      <c r="K4637" s="28">
        <f>IF($B4637="","",--TEXT($B4637,"yyyymm"))</f>
        <v/>
      </c>
      <c r="L4637" s="29">
        <f>IF($D4637="","",IFERROR(INDEX(类别属性,MATCH($D4637,类别表,0)),""))</f>
        <v/>
      </c>
      <c r="M4637" s="18" t="n"/>
      <c r="N4637" s="18" t="n"/>
      <c r="O4637" s="26" t="n"/>
      <c r="P4637" s="21">
        <f>IF($C4637="","",IF(ISNA(MATCH($C4637,账户表,0)),"※这个账户不在【基础资料】的账户档案里",IF($B4637="","※没填日期，这一笔不会进任何月份的报表",IF(AND($F4637&lt;&gt;"",$G4637&lt;&gt;""),"※收入和支出不能同时填",IF(AND(N($F4637)=0,N($G4637)=0),"※收入和支出都没填",IF(OR(N($F4637)&lt;0,N($G4637)&lt;0),"※金额不能填负数，方向反了就换一列填",IF($D4637="","※没填收支类别，分类报表会漏掉这一笔",IF(ISNA(MATCH($D4637,类别表,0)),"※收支类别不在【基础资料】的清单里",IF(AND($L4637="内部转账",$M4637=""),"△内部转账要在「对方账户」写上另一头",IF(AND($L4637="内部转账",$M4637=$C4637),"※对方账户跟本账户是同一个",IF(AND($L4637&lt;&gt;"内部转账",$M4637&lt;&gt;""),"△填了对方账户，但类别不是内部转账",IF($H4637&lt;0,"△这一笔之后该账户余额成负数了，核一下",""))))))))))))</f>
        <v/>
      </c>
    </row>
    <row r="4638">
      <c r="A4638" s="17">
        <f>IF($C4638="","",COUNTA($C$5:$C4638))</f>
        <v/>
      </c>
      <c r="B4638" s="20" t="n"/>
      <c r="C4638" s="18" t="n"/>
      <c r="D4638" s="18" t="n"/>
      <c r="E4638" s="26" t="n"/>
      <c r="F4638" s="19" t="n"/>
      <c r="G4638" s="19" t="n"/>
      <c r="H4638" s="27">
        <f>IF($C4638="","",ROUND(SUMIF(账户表,$C4638,账户期初)+SUMIFS($F$5:F4638,$C$5:C4638,$C4638)-SUMIFS($G$5:G4638,$C$5:C4638,$C4638),2))</f>
        <v/>
      </c>
      <c r="I4638" s="18" t="n"/>
      <c r="J4638" s="18" t="n"/>
      <c r="K4638" s="28">
        <f>IF($B4638="","",--TEXT($B4638,"yyyymm"))</f>
        <v/>
      </c>
      <c r="L4638" s="29">
        <f>IF($D4638="","",IFERROR(INDEX(类别属性,MATCH($D4638,类别表,0)),""))</f>
        <v/>
      </c>
      <c r="M4638" s="18" t="n"/>
      <c r="N4638" s="18" t="n"/>
      <c r="O4638" s="26" t="n"/>
      <c r="P4638" s="21">
        <f>IF($C4638="","",IF(ISNA(MATCH($C4638,账户表,0)),"※这个账户不在【基础资料】的账户档案里",IF($B4638="","※没填日期，这一笔不会进任何月份的报表",IF(AND($F4638&lt;&gt;"",$G4638&lt;&gt;""),"※收入和支出不能同时填",IF(AND(N($F4638)=0,N($G4638)=0),"※收入和支出都没填",IF(OR(N($F4638)&lt;0,N($G4638)&lt;0),"※金额不能填负数，方向反了就换一列填",IF($D4638="","※没填收支类别，分类报表会漏掉这一笔",IF(ISNA(MATCH($D4638,类别表,0)),"※收支类别不在【基础资料】的清单里",IF(AND($L4638="内部转账",$M4638=""),"△内部转账要在「对方账户」写上另一头",IF(AND($L4638="内部转账",$M4638=$C4638),"※对方账户跟本账户是同一个",IF(AND($L4638&lt;&gt;"内部转账",$M4638&lt;&gt;""),"△填了对方账户，但类别不是内部转账",IF($H4638&lt;0,"△这一笔之后该账户余额成负数了，核一下",""))))))))))))</f>
        <v/>
      </c>
    </row>
    <row r="4639">
      <c r="A4639" s="17">
        <f>IF($C4639="","",COUNTA($C$5:$C4639))</f>
        <v/>
      </c>
      <c r="B4639" s="20" t="n"/>
      <c r="C4639" s="18" t="n"/>
      <c r="D4639" s="18" t="n"/>
      <c r="E4639" s="26" t="n"/>
      <c r="F4639" s="19" t="n"/>
      <c r="G4639" s="19" t="n"/>
      <c r="H4639" s="27">
        <f>IF($C4639="","",ROUND(SUMIF(账户表,$C4639,账户期初)+SUMIFS($F$5:F4639,$C$5:C4639,$C4639)-SUMIFS($G$5:G4639,$C$5:C4639,$C4639),2))</f>
        <v/>
      </c>
      <c r="I4639" s="18" t="n"/>
      <c r="J4639" s="18" t="n"/>
      <c r="K4639" s="28">
        <f>IF($B4639="","",--TEXT($B4639,"yyyymm"))</f>
        <v/>
      </c>
      <c r="L4639" s="29">
        <f>IF($D4639="","",IFERROR(INDEX(类别属性,MATCH($D4639,类别表,0)),""))</f>
        <v/>
      </c>
      <c r="M4639" s="18" t="n"/>
      <c r="N4639" s="18" t="n"/>
      <c r="O4639" s="26" t="n"/>
      <c r="P4639" s="21">
        <f>IF($C4639="","",IF(ISNA(MATCH($C4639,账户表,0)),"※这个账户不在【基础资料】的账户档案里",IF($B4639="","※没填日期，这一笔不会进任何月份的报表",IF(AND($F4639&lt;&gt;"",$G4639&lt;&gt;""),"※收入和支出不能同时填",IF(AND(N($F4639)=0,N($G4639)=0),"※收入和支出都没填",IF(OR(N($F4639)&lt;0,N($G4639)&lt;0),"※金额不能填负数，方向反了就换一列填",IF($D4639="","※没填收支类别，分类报表会漏掉这一笔",IF(ISNA(MATCH($D4639,类别表,0)),"※收支类别不在【基础资料】的清单里",IF(AND($L4639="内部转账",$M4639=""),"△内部转账要在「对方账户」写上另一头",IF(AND($L4639="内部转账",$M4639=$C4639),"※对方账户跟本账户是同一个",IF(AND($L4639&lt;&gt;"内部转账",$M4639&lt;&gt;""),"△填了对方账户，但类别不是内部转账",IF($H4639&lt;0,"△这一笔之后该账户余额成负数了，核一下",""))))))))))))</f>
        <v/>
      </c>
    </row>
    <row r="4640">
      <c r="A4640" s="17">
        <f>IF($C4640="","",COUNTA($C$5:$C4640))</f>
        <v/>
      </c>
      <c r="B4640" s="20" t="n"/>
      <c r="C4640" s="18" t="n"/>
      <c r="D4640" s="18" t="n"/>
      <c r="E4640" s="26" t="n"/>
      <c r="F4640" s="19" t="n"/>
      <c r="G4640" s="19" t="n"/>
      <c r="H4640" s="27">
        <f>IF($C4640="","",ROUND(SUMIF(账户表,$C4640,账户期初)+SUMIFS($F$5:F4640,$C$5:C4640,$C4640)-SUMIFS($G$5:G4640,$C$5:C4640,$C4640),2))</f>
        <v/>
      </c>
      <c r="I4640" s="18" t="n"/>
      <c r="J4640" s="18" t="n"/>
      <c r="K4640" s="28">
        <f>IF($B4640="","",--TEXT($B4640,"yyyymm"))</f>
        <v/>
      </c>
      <c r="L4640" s="29">
        <f>IF($D4640="","",IFERROR(INDEX(类别属性,MATCH($D4640,类别表,0)),""))</f>
        <v/>
      </c>
      <c r="M4640" s="18" t="n"/>
      <c r="N4640" s="18" t="n"/>
      <c r="O4640" s="26" t="n"/>
      <c r="P4640" s="21">
        <f>IF($C4640="","",IF(ISNA(MATCH($C4640,账户表,0)),"※这个账户不在【基础资料】的账户档案里",IF($B4640="","※没填日期，这一笔不会进任何月份的报表",IF(AND($F4640&lt;&gt;"",$G4640&lt;&gt;""),"※收入和支出不能同时填",IF(AND(N($F4640)=0,N($G4640)=0),"※收入和支出都没填",IF(OR(N($F4640)&lt;0,N($G4640)&lt;0),"※金额不能填负数，方向反了就换一列填",IF($D4640="","※没填收支类别，分类报表会漏掉这一笔",IF(ISNA(MATCH($D4640,类别表,0)),"※收支类别不在【基础资料】的清单里",IF(AND($L4640="内部转账",$M4640=""),"△内部转账要在「对方账户」写上另一头",IF(AND($L4640="内部转账",$M4640=$C4640),"※对方账户跟本账户是同一个",IF(AND($L4640&lt;&gt;"内部转账",$M4640&lt;&gt;""),"△填了对方账户，但类别不是内部转账",IF($H4640&lt;0,"△这一笔之后该账户余额成负数了，核一下",""))))))))))))</f>
        <v/>
      </c>
    </row>
    <row r="4641">
      <c r="A4641" s="17">
        <f>IF($C4641="","",COUNTA($C$5:$C4641))</f>
        <v/>
      </c>
      <c r="B4641" s="20" t="n"/>
      <c r="C4641" s="18" t="n"/>
      <c r="D4641" s="18" t="n"/>
      <c r="E4641" s="26" t="n"/>
      <c r="F4641" s="19" t="n"/>
      <c r="G4641" s="19" t="n"/>
      <c r="H4641" s="27">
        <f>IF($C4641="","",ROUND(SUMIF(账户表,$C4641,账户期初)+SUMIFS($F$5:F4641,$C$5:C4641,$C4641)-SUMIFS($G$5:G4641,$C$5:C4641,$C4641),2))</f>
        <v/>
      </c>
      <c r="I4641" s="18" t="n"/>
      <c r="J4641" s="18" t="n"/>
      <c r="K4641" s="28">
        <f>IF($B4641="","",--TEXT($B4641,"yyyymm"))</f>
        <v/>
      </c>
      <c r="L4641" s="29">
        <f>IF($D4641="","",IFERROR(INDEX(类别属性,MATCH($D4641,类别表,0)),""))</f>
        <v/>
      </c>
      <c r="M4641" s="18" t="n"/>
      <c r="N4641" s="18" t="n"/>
      <c r="O4641" s="26" t="n"/>
      <c r="P4641" s="21">
        <f>IF($C4641="","",IF(ISNA(MATCH($C4641,账户表,0)),"※这个账户不在【基础资料】的账户档案里",IF($B4641="","※没填日期，这一笔不会进任何月份的报表",IF(AND($F4641&lt;&gt;"",$G4641&lt;&gt;""),"※收入和支出不能同时填",IF(AND(N($F4641)=0,N($G4641)=0),"※收入和支出都没填",IF(OR(N($F4641)&lt;0,N($G4641)&lt;0),"※金额不能填负数，方向反了就换一列填",IF($D4641="","※没填收支类别，分类报表会漏掉这一笔",IF(ISNA(MATCH($D4641,类别表,0)),"※收支类别不在【基础资料】的清单里",IF(AND($L4641="内部转账",$M4641=""),"△内部转账要在「对方账户」写上另一头",IF(AND($L4641="内部转账",$M4641=$C4641),"※对方账户跟本账户是同一个",IF(AND($L4641&lt;&gt;"内部转账",$M4641&lt;&gt;""),"△填了对方账户，但类别不是内部转账",IF($H4641&lt;0,"△这一笔之后该账户余额成负数了，核一下",""))))))))))))</f>
        <v/>
      </c>
    </row>
    <row r="4642">
      <c r="A4642" s="17">
        <f>IF($C4642="","",COUNTA($C$5:$C4642))</f>
        <v/>
      </c>
      <c r="B4642" s="20" t="n"/>
      <c r="C4642" s="18" t="n"/>
      <c r="D4642" s="18" t="n"/>
      <c r="E4642" s="26" t="n"/>
      <c r="F4642" s="19" t="n"/>
      <c r="G4642" s="19" t="n"/>
      <c r="H4642" s="27">
        <f>IF($C4642="","",ROUND(SUMIF(账户表,$C4642,账户期初)+SUMIFS($F$5:F4642,$C$5:C4642,$C4642)-SUMIFS($G$5:G4642,$C$5:C4642,$C4642),2))</f>
        <v/>
      </c>
      <c r="I4642" s="18" t="n"/>
      <c r="J4642" s="18" t="n"/>
      <c r="K4642" s="28">
        <f>IF($B4642="","",--TEXT($B4642,"yyyymm"))</f>
        <v/>
      </c>
      <c r="L4642" s="29">
        <f>IF($D4642="","",IFERROR(INDEX(类别属性,MATCH($D4642,类别表,0)),""))</f>
        <v/>
      </c>
      <c r="M4642" s="18" t="n"/>
      <c r="N4642" s="18" t="n"/>
      <c r="O4642" s="26" t="n"/>
      <c r="P4642" s="21">
        <f>IF($C4642="","",IF(ISNA(MATCH($C4642,账户表,0)),"※这个账户不在【基础资料】的账户档案里",IF($B4642="","※没填日期，这一笔不会进任何月份的报表",IF(AND($F4642&lt;&gt;"",$G4642&lt;&gt;""),"※收入和支出不能同时填",IF(AND(N($F4642)=0,N($G4642)=0),"※收入和支出都没填",IF(OR(N($F4642)&lt;0,N($G4642)&lt;0),"※金额不能填负数，方向反了就换一列填",IF($D4642="","※没填收支类别，分类报表会漏掉这一笔",IF(ISNA(MATCH($D4642,类别表,0)),"※收支类别不在【基础资料】的清单里",IF(AND($L4642="内部转账",$M4642=""),"△内部转账要在「对方账户」写上另一头",IF(AND($L4642="内部转账",$M4642=$C4642),"※对方账户跟本账户是同一个",IF(AND($L4642&lt;&gt;"内部转账",$M4642&lt;&gt;""),"△填了对方账户，但类别不是内部转账",IF($H4642&lt;0,"△这一笔之后该账户余额成负数了，核一下",""))))))))))))</f>
        <v/>
      </c>
    </row>
    <row r="4643">
      <c r="A4643" s="17">
        <f>IF($C4643="","",COUNTA($C$5:$C4643))</f>
        <v/>
      </c>
      <c r="B4643" s="20" t="n"/>
      <c r="C4643" s="18" t="n"/>
      <c r="D4643" s="18" t="n"/>
      <c r="E4643" s="26" t="n"/>
      <c r="F4643" s="19" t="n"/>
      <c r="G4643" s="19" t="n"/>
      <c r="H4643" s="27">
        <f>IF($C4643="","",ROUND(SUMIF(账户表,$C4643,账户期初)+SUMIFS($F$5:F4643,$C$5:C4643,$C4643)-SUMIFS($G$5:G4643,$C$5:C4643,$C4643),2))</f>
        <v/>
      </c>
      <c r="I4643" s="18" t="n"/>
      <c r="J4643" s="18" t="n"/>
      <c r="K4643" s="28">
        <f>IF($B4643="","",--TEXT($B4643,"yyyymm"))</f>
        <v/>
      </c>
      <c r="L4643" s="29">
        <f>IF($D4643="","",IFERROR(INDEX(类别属性,MATCH($D4643,类别表,0)),""))</f>
        <v/>
      </c>
      <c r="M4643" s="18" t="n"/>
      <c r="N4643" s="18" t="n"/>
      <c r="O4643" s="26" t="n"/>
      <c r="P4643" s="21">
        <f>IF($C4643="","",IF(ISNA(MATCH($C4643,账户表,0)),"※这个账户不在【基础资料】的账户档案里",IF($B4643="","※没填日期，这一笔不会进任何月份的报表",IF(AND($F4643&lt;&gt;"",$G4643&lt;&gt;""),"※收入和支出不能同时填",IF(AND(N($F4643)=0,N($G4643)=0),"※收入和支出都没填",IF(OR(N($F4643)&lt;0,N($G4643)&lt;0),"※金额不能填负数，方向反了就换一列填",IF($D4643="","※没填收支类别，分类报表会漏掉这一笔",IF(ISNA(MATCH($D4643,类别表,0)),"※收支类别不在【基础资料】的清单里",IF(AND($L4643="内部转账",$M4643=""),"△内部转账要在「对方账户」写上另一头",IF(AND($L4643="内部转账",$M4643=$C4643),"※对方账户跟本账户是同一个",IF(AND($L4643&lt;&gt;"内部转账",$M4643&lt;&gt;""),"△填了对方账户，但类别不是内部转账",IF($H4643&lt;0,"△这一笔之后该账户余额成负数了，核一下",""))))))))))))</f>
        <v/>
      </c>
    </row>
    <row r="4644">
      <c r="A4644" s="17">
        <f>IF($C4644="","",COUNTA($C$5:$C4644))</f>
        <v/>
      </c>
      <c r="B4644" s="20" t="n"/>
      <c r="C4644" s="18" t="n"/>
      <c r="D4644" s="18" t="n"/>
      <c r="E4644" s="26" t="n"/>
      <c r="F4644" s="19" t="n"/>
      <c r="G4644" s="19" t="n"/>
      <c r="H4644" s="27">
        <f>IF($C4644="","",ROUND(SUMIF(账户表,$C4644,账户期初)+SUMIFS($F$5:F4644,$C$5:C4644,$C4644)-SUMIFS($G$5:G4644,$C$5:C4644,$C4644),2))</f>
        <v/>
      </c>
      <c r="I4644" s="18" t="n"/>
      <c r="J4644" s="18" t="n"/>
      <c r="K4644" s="28">
        <f>IF($B4644="","",--TEXT($B4644,"yyyymm"))</f>
        <v/>
      </c>
      <c r="L4644" s="29">
        <f>IF($D4644="","",IFERROR(INDEX(类别属性,MATCH($D4644,类别表,0)),""))</f>
        <v/>
      </c>
      <c r="M4644" s="18" t="n"/>
      <c r="N4644" s="18" t="n"/>
      <c r="O4644" s="26" t="n"/>
      <c r="P4644" s="21">
        <f>IF($C4644="","",IF(ISNA(MATCH($C4644,账户表,0)),"※这个账户不在【基础资料】的账户档案里",IF($B4644="","※没填日期，这一笔不会进任何月份的报表",IF(AND($F4644&lt;&gt;"",$G4644&lt;&gt;""),"※收入和支出不能同时填",IF(AND(N($F4644)=0,N($G4644)=0),"※收入和支出都没填",IF(OR(N($F4644)&lt;0,N($G4644)&lt;0),"※金额不能填负数，方向反了就换一列填",IF($D4644="","※没填收支类别，分类报表会漏掉这一笔",IF(ISNA(MATCH($D4644,类别表,0)),"※收支类别不在【基础资料】的清单里",IF(AND($L4644="内部转账",$M4644=""),"△内部转账要在「对方账户」写上另一头",IF(AND($L4644="内部转账",$M4644=$C4644),"※对方账户跟本账户是同一个",IF(AND($L4644&lt;&gt;"内部转账",$M4644&lt;&gt;""),"△填了对方账户，但类别不是内部转账",IF($H4644&lt;0,"△这一笔之后该账户余额成负数了，核一下",""))))))))))))</f>
        <v/>
      </c>
    </row>
    <row r="4645">
      <c r="A4645" s="17">
        <f>IF($C4645="","",COUNTA($C$5:$C4645))</f>
        <v/>
      </c>
      <c r="B4645" s="20" t="n"/>
      <c r="C4645" s="18" t="n"/>
      <c r="D4645" s="18" t="n"/>
      <c r="E4645" s="26" t="n"/>
      <c r="F4645" s="19" t="n"/>
      <c r="G4645" s="19" t="n"/>
      <c r="H4645" s="27">
        <f>IF($C4645="","",ROUND(SUMIF(账户表,$C4645,账户期初)+SUMIFS($F$5:F4645,$C$5:C4645,$C4645)-SUMIFS($G$5:G4645,$C$5:C4645,$C4645),2))</f>
        <v/>
      </c>
      <c r="I4645" s="18" t="n"/>
      <c r="J4645" s="18" t="n"/>
      <c r="K4645" s="28">
        <f>IF($B4645="","",--TEXT($B4645,"yyyymm"))</f>
        <v/>
      </c>
      <c r="L4645" s="29">
        <f>IF($D4645="","",IFERROR(INDEX(类别属性,MATCH($D4645,类别表,0)),""))</f>
        <v/>
      </c>
      <c r="M4645" s="18" t="n"/>
      <c r="N4645" s="18" t="n"/>
      <c r="O4645" s="26" t="n"/>
      <c r="P4645" s="21">
        <f>IF($C4645="","",IF(ISNA(MATCH($C4645,账户表,0)),"※这个账户不在【基础资料】的账户档案里",IF($B4645="","※没填日期，这一笔不会进任何月份的报表",IF(AND($F4645&lt;&gt;"",$G4645&lt;&gt;""),"※收入和支出不能同时填",IF(AND(N($F4645)=0,N($G4645)=0),"※收入和支出都没填",IF(OR(N($F4645)&lt;0,N($G4645)&lt;0),"※金额不能填负数，方向反了就换一列填",IF($D4645="","※没填收支类别，分类报表会漏掉这一笔",IF(ISNA(MATCH($D4645,类别表,0)),"※收支类别不在【基础资料】的清单里",IF(AND($L4645="内部转账",$M4645=""),"△内部转账要在「对方账户」写上另一头",IF(AND($L4645="内部转账",$M4645=$C4645),"※对方账户跟本账户是同一个",IF(AND($L4645&lt;&gt;"内部转账",$M4645&lt;&gt;""),"△填了对方账户，但类别不是内部转账",IF($H4645&lt;0,"△这一笔之后该账户余额成负数了，核一下",""))))))))))))</f>
        <v/>
      </c>
    </row>
    <row r="4646">
      <c r="A4646" s="17">
        <f>IF($C4646="","",COUNTA($C$5:$C4646))</f>
        <v/>
      </c>
      <c r="B4646" s="20" t="n"/>
      <c r="C4646" s="18" t="n"/>
      <c r="D4646" s="18" t="n"/>
      <c r="E4646" s="26" t="n"/>
      <c r="F4646" s="19" t="n"/>
      <c r="G4646" s="19" t="n"/>
      <c r="H4646" s="27">
        <f>IF($C4646="","",ROUND(SUMIF(账户表,$C4646,账户期初)+SUMIFS($F$5:F4646,$C$5:C4646,$C4646)-SUMIFS($G$5:G4646,$C$5:C4646,$C4646),2))</f>
        <v/>
      </c>
      <c r="I4646" s="18" t="n"/>
      <c r="J4646" s="18" t="n"/>
      <c r="K4646" s="28">
        <f>IF($B4646="","",--TEXT($B4646,"yyyymm"))</f>
        <v/>
      </c>
      <c r="L4646" s="29">
        <f>IF($D4646="","",IFERROR(INDEX(类别属性,MATCH($D4646,类别表,0)),""))</f>
        <v/>
      </c>
      <c r="M4646" s="18" t="n"/>
      <c r="N4646" s="18" t="n"/>
      <c r="O4646" s="26" t="n"/>
      <c r="P4646" s="21">
        <f>IF($C4646="","",IF(ISNA(MATCH($C4646,账户表,0)),"※这个账户不在【基础资料】的账户档案里",IF($B4646="","※没填日期，这一笔不会进任何月份的报表",IF(AND($F4646&lt;&gt;"",$G4646&lt;&gt;""),"※收入和支出不能同时填",IF(AND(N($F4646)=0,N($G4646)=0),"※收入和支出都没填",IF(OR(N($F4646)&lt;0,N($G4646)&lt;0),"※金额不能填负数，方向反了就换一列填",IF($D4646="","※没填收支类别，分类报表会漏掉这一笔",IF(ISNA(MATCH($D4646,类别表,0)),"※收支类别不在【基础资料】的清单里",IF(AND($L4646="内部转账",$M4646=""),"△内部转账要在「对方账户」写上另一头",IF(AND($L4646="内部转账",$M4646=$C4646),"※对方账户跟本账户是同一个",IF(AND($L4646&lt;&gt;"内部转账",$M4646&lt;&gt;""),"△填了对方账户，但类别不是内部转账",IF($H4646&lt;0,"△这一笔之后该账户余额成负数了，核一下",""))))))))))))</f>
        <v/>
      </c>
    </row>
    <row r="4647">
      <c r="A4647" s="17">
        <f>IF($C4647="","",COUNTA($C$5:$C4647))</f>
        <v/>
      </c>
      <c r="B4647" s="20" t="n"/>
      <c r="C4647" s="18" t="n"/>
      <c r="D4647" s="18" t="n"/>
      <c r="E4647" s="26" t="n"/>
      <c r="F4647" s="19" t="n"/>
      <c r="G4647" s="19" t="n"/>
      <c r="H4647" s="27">
        <f>IF($C4647="","",ROUND(SUMIF(账户表,$C4647,账户期初)+SUMIFS($F$5:F4647,$C$5:C4647,$C4647)-SUMIFS($G$5:G4647,$C$5:C4647,$C4647),2))</f>
        <v/>
      </c>
      <c r="I4647" s="18" t="n"/>
      <c r="J4647" s="18" t="n"/>
      <c r="K4647" s="28">
        <f>IF($B4647="","",--TEXT($B4647,"yyyymm"))</f>
        <v/>
      </c>
      <c r="L4647" s="29">
        <f>IF($D4647="","",IFERROR(INDEX(类别属性,MATCH($D4647,类别表,0)),""))</f>
        <v/>
      </c>
      <c r="M4647" s="18" t="n"/>
      <c r="N4647" s="18" t="n"/>
      <c r="O4647" s="26" t="n"/>
      <c r="P4647" s="21">
        <f>IF($C4647="","",IF(ISNA(MATCH($C4647,账户表,0)),"※这个账户不在【基础资料】的账户档案里",IF($B4647="","※没填日期，这一笔不会进任何月份的报表",IF(AND($F4647&lt;&gt;"",$G4647&lt;&gt;""),"※收入和支出不能同时填",IF(AND(N($F4647)=0,N($G4647)=0),"※收入和支出都没填",IF(OR(N($F4647)&lt;0,N($G4647)&lt;0),"※金额不能填负数，方向反了就换一列填",IF($D4647="","※没填收支类别，分类报表会漏掉这一笔",IF(ISNA(MATCH($D4647,类别表,0)),"※收支类别不在【基础资料】的清单里",IF(AND($L4647="内部转账",$M4647=""),"△内部转账要在「对方账户」写上另一头",IF(AND($L4647="内部转账",$M4647=$C4647),"※对方账户跟本账户是同一个",IF(AND($L4647&lt;&gt;"内部转账",$M4647&lt;&gt;""),"△填了对方账户，但类别不是内部转账",IF($H4647&lt;0,"△这一笔之后该账户余额成负数了，核一下",""))))))))))))</f>
        <v/>
      </c>
    </row>
    <row r="4648">
      <c r="A4648" s="17">
        <f>IF($C4648="","",COUNTA($C$5:$C4648))</f>
        <v/>
      </c>
      <c r="B4648" s="20" t="n"/>
      <c r="C4648" s="18" t="n"/>
      <c r="D4648" s="18" t="n"/>
      <c r="E4648" s="26" t="n"/>
      <c r="F4648" s="19" t="n"/>
      <c r="G4648" s="19" t="n"/>
      <c r="H4648" s="27">
        <f>IF($C4648="","",ROUND(SUMIF(账户表,$C4648,账户期初)+SUMIFS($F$5:F4648,$C$5:C4648,$C4648)-SUMIFS($G$5:G4648,$C$5:C4648,$C4648),2))</f>
        <v/>
      </c>
      <c r="I4648" s="18" t="n"/>
      <c r="J4648" s="18" t="n"/>
      <c r="K4648" s="28">
        <f>IF($B4648="","",--TEXT($B4648,"yyyymm"))</f>
        <v/>
      </c>
      <c r="L4648" s="29">
        <f>IF($D4648="","",IFERROR(INDEX(类别属性,MATCH($D4648,类别表,0)),""))</f>
        <v/>
      </c>
      <c r="M4648" s="18" t="n"/>
      <c r="N4648" s="18" t="n"/>
      <c r="O4648" s="26" t="n"/>
      <c r="P4648" s="21">
        <f>IF($C4648="","",IF(ISNA(MATCH($C4648,账户表,0)),"※这个账户不在【基础资料】的账户档案里",IF($B4648="","※没填日期，这一笔不会进任何月份的报表",IF(AND($F4648&lt;&gt;"",$G4648&lt;&gt;""),"※收入和支出不能同时填",IF(AND(N($F4648)=0,N($G4648)=0),"※收入和支出都没填",IF(OR(N($F4648)&lt;0,N($G4648)&lt;0),"※金额不能填负数，方向反了就换一列填",IF($D4648="","※没填收支类别，分类报表会漏掉这一笔",IF(ISNA(MATCH($D4648,类别表,0)),"※收支类别不在【基础资料】的清单里",IF(AND($L4648="内部转账",$M4648=""),"△内部转账要在「对方账户」写上另一头",IF(AND($L4648="内部转账",$M4648=$C4648),"※对方账户跟本账户是同一个",IF(AND($L4648&lt;&gt;"内部转账",$M4648&lt;&gt;""),"△填了对方账户，但类别不是内部转账",IF($H4648&lt;0,"△这一笔之后该账户余额成负数了，核一下",""))))))))))))</f>
        <v/>
      </c>
    </row>
    <row r="4649">
      <c r="A4649" s="17">
        <f>IF($C4649="","",COUNTA($C$5:$C4649))</f>
        <v/>
      </c>
      <c r="B4649" s="20" t="n"/>
      <c r="C4649" s="18" t="n"/>
      <c r="D4649" s="18" t="n"/>
      <c r="E4649" s="26" t="n"/>
      <c r="F4649" s="19" t="n"/>
      <c r="G4649" s="19" t="n"/>
      <c r="H4649" s="27">
        <f>IF($C4649="","",ROUND(SUMIF(账户表,$C4649,账户期初)+SUMIFS($F$5:F4649,$C$5:C4649,$C4649)-SUMIFS($G$5:G4649,$C$5:C4649,$C4649),2))</f>
        <v/>
      </c>
      <c r="I4649" s="18" t="n"/>
      <c r="J4649" s="18" t="n"/>
      <c r="K4649" s="28">
        <f>IF($B4649="","",--TEXT($B4649,"yyyymm"))</f>
        <v/>
      </c>
      <c r="L4649" s="29">
        <f>IF($D4649="","",IFERROR(INDEX(类别属性,MATCH($D4649,类别表,0)),""))</f>
        <v/>
      </c>
      <c r="M4649" s="18" t="n"/>
      <c r="N4649" s="18" t="n"/>
      <c r="O4649" s="26" t="n"/>
      <c r="P4649" s="21">
        <f>IF($C4649="","",IF(ISNA(MATCH($C4649,账户表,0)),"※这个账户不在【基础资料】的账户档案里",IF($B4649="","※没填日期，这一笔不会进任何月份的报表",IF(AND($F4649&lt;&gt;"",$G4649&lt;&gt;""),"※收入和支出不能同时填",IF(AND(N($F4649)=0,N($G4649)=0),"※收入和支出都没填",IF(OR(N($F4649)&lt;0,N($G4649)&lt;0),"※金额不能填负数，方向反了就换一列填",IF($D4649="","※没填收支类别，分类报表会漏掉这一笔",IF(ISNA(MATCH($D4649,类别表,0)),"※收支类别不在【基础资料】的清单里",IF(AND($L4649="内部转账",$M4649=""),"△内部转账要在「对方账户」写上另一头",IF(AND($L4649="内部转账",$M4649=$C4649),"※对方账户跟本账户是同一个",IF(AND($L4649&lt;&gt;"内部转账",$M4649&lt;&gt;""),"△填了对方账户，但类别不是内部转账",IF($H4649&lt;0,"△这一笔之后该账户余额成负数了，核一下",""))))))))))))</f>
        <v/>
      </c>
    </row>
    <row r="4650">
      <c r="A4650" s="17">
        <f>IF($C4650="","",COUNTA($C$5:$C4650))</f>
        <v/>
      </c>
      <c r="B4650" s="20" t="n"/>
      <c r="C4650" s="18" t="n"/>
      <c r="D4650" s="18" t="n"/>
      <c r="E4650" s="26" t="n"/>
      <c r="F4650" s="19" t="n"/>
      <c r="G4650" s="19" t="n"/>
      <c r="H4650" s="27">
        <f>IF($C4650="","",ROUND(SUMIF(账户表,$C4650,账户期初)+SUMIFS($F$5:F4650,$C$5:C4650,$C4650)-SUMIFS($G$5:G4650,$C$5:C4650,$C4650),2))</f>
        <v/>
      </c>
      <c r="I4650" s="18" t="n"/>
      <c r="J4650" s="18" t="n"/>
      <c r="K4650" s="28">
        <f>IF($B4650="","",--TEXT($B4650,"yyyymm"))</f>
        <v/>
      </c>
      <c r="L4650" s="29">
        <f>IF($D4650="","",IFERROR(INDEX(类别属性,MATCH($D4650,类别表,0)),""))</f>
        <v/>
      </c>
      <c r="M4650" s="18" t="n"/>
      <c r="N4650" s="18" t="n"/>
      <c r="O4650" s="26" t="n"/>
      <c r="P4650" s="21">
        <f>IF($C4650="","",IF(ISNA(MATCH($C4650,账户表,0)),"※这个账户不在【基础资料】的账户档案里",IF($B4650="","※没填日期，这一笔不会进任何月份的报表",IF(AND($F4650&lt;&gt;"",$G4650&lt;&gt;""),"※收入和支出不能同时填",IF(AND(N($F4650)=0,N($G4650)=0),"※收入和支出都没填",IF(OR(N($F4650)&lt;0,N($G4650)&lt;0),"※金额不能填负数，方向反了就换一列填",IF($D4650="","※没填收支类别，分类报表会漏掉这一笔",IF(ISNA(MATCH($D4650,类别表,0)),"※收支类别不在【基础资料】的清单里",IF(AND($L4650="内部转账",$M4650=""),"△内部转账要在「对方账户」写上另一头",IF(AND($L4650="内部转账",$M4650=$C4650),"※对方账户跟本账户是同一个",IF(AND($L4650&lt;&gt;"内部转账",$M4650&lt;&gt;""),"△填了对方账户，但类别不是内部转账",IF($H4650&lt;0,"△这一笔之后该账户余额成负数了，核一下",""))))))))))))</f>
        <v/>
      </c>
    </row>
    <row r="4651">
      <c r="A4651" s="17">
        <f>IF($C4651="","",COUNTA($C$5:$C4651))</f>
        <v/>
      </c>
      <c r="B4651" s="20" t="n"/>
      <c r="C4651" s="18" t="n"/>
      <c r="D4651" s="18" t="n"/>
      <c r="E4651" s="26" t="n"/>
      <c r="F4651" s="19" t="n"/>
      <c r="G4651" s="19" t="n"/>
      <c r="H4651" s="27">
        <f>IF($C4651="","",ROUND(SUMIF(账户表,$C4651,账户期初)+SUMIFS($F$5:F4651,$C$5:C4651,$C4651)-SUMIFS($G$5:G4651,$C$5:C4651,$C4651),2))</f>
        <v/>
      </c>
      <c r="I4651" s="18" t="n"/>
      <c r="J4651" s="18" t="n"/>
      <c r="K4651" s="28">
        <f>IF($B4651="","",--TEXT($B4651,"yyyymm"))</f>
        <v/>
      </c>
      <c r="L4651" s="29">
        <f>IF($D4651="","",IFERROR(INDEX(类别属性,MATCH($D4651,类别表,0)),""))</f>
        <v/>
      </c>
      <c r="M4651" s="18" t="n"/>
      <c r="N4651" s="18" t="n"/>
      <c r="O4651" s="26" t="n"/>
      <c r="P4651" s="21">
        <f>IF($C4651="","",IF(ISNA(MATCH($C4651,账户表,0)),"※这个账户不在【基础资料】的账户档案里",IF($B4651="","※没填日期，这一笔不会进任何月份的报表",IF(AND($F4651&lt;&gt;"",$G4651&lt;&gt;""),"※收入和支出不能同时填",IF(AND(N($F4651)=0,N($G4651)=0),"※收入和支出都没填",IF(OR(N($F4651)&lt;0,N($G4651)&lt;0),"※金额不能填负数，方向反了就换一列填",IF($D4651="","※没填收支类别，分类报表会漏掉这一笔",IF(ISNA(MATCH($D4651,类别表,0)),"※收支类别不在【基础资料】的清单里",IF(AND($L4651="内部转账",$M4651=""),"△内部转账要在「对方账户」写上另一头",IF(AND($L4651="内部转账",$M4651=$C4651),"※对方账户跟本账户是同一个",IF(AND($L4651&lt;&gt;"内部转账",$M4651&lt;&gt;""),"△填了对方账户，但类别不是内部转账",IF($H4651&lt;0,"△这一笔之后该账户余额成负数了，核一下",""))))))))))))</f>
        <v/>
      </c>
    </row>
    <row r="4652">
      <c r="A4652" s="17">
        <f>IF($C4652="","",COUNTA($C$5:$C4652))</f>
        <v/>
      </c>
      <c r="B4652" s="20" t="n"/>
      <c r="C4652" s="18" t="n"/>
      <c r="D4652" s="18" t="n"/>
      <c r="E4652" s="26" t="n"/>
      <c r="F4652" s="19" t="n"/>
      <c r="G4652" s="19" t="n"/>
      <c r="H4652" s="27">
        <f>IF($C4652="","",ROUND(SUMIF(账户表,$C4652,账户期初)+SUMIFS($F$5:F4652,$C$5:C4652,$C4652)-SUMIFS($G$5:G4652,$C$5:C4652,$C4652),2))</f>
        <v/>
      </c>
      <c r="I4652" s="18" t="n"/>
      <c r="J4652" s="18" t="n"/>
      <c r="K4652" s="28">
        <f>IF($B4652="","",--TEXT($B4652,"yyyymm"))</f>
        <v/>
      </c>
      <c r="L4652" s="29">
        <f>IF($D4652="","",IFERROR(INDEX(类别属性,MATCH($D4652,类别表,0)),""))</f>
        <v/>
      </c>
      <c r="M4652" s="18" t="n"/>
      <c r="N4652" s="18" t="n"/>
      <c r="O4652" s="26" t="n"/>
      <c r="P4652" s="21">
        <f>IF($C4652="","",IF(ISNA(MATCH($C4652,账户表,0)),"※这个账户不在【基础资料】的账户档案里",IF($B4652="","※没填日期，这一笔不会进任何月份的报表",IF(AND($F4652&lt;&gt;"",$G4652&lt;&gt;""),"※收入和支出不能同时填",IF(AND(N($F4652)=0,N($G4652)=0),"※收入和支出都没填",IF(OR(N($F4652)&lt;0,N($G4652)&lt;0),"※金额不能填负数，方向反了就换一列填",IF($D4652="","※没填收支类别，分类报表会漏掉这一笔",IF(ISNA(MATCH($D4652,类别表,0)),"※收支类别不在【基础资料】的清单里",IF(AND($L4652="内部转账",$M4652=""),"△内部转账要在「对方账户」写上另一头",IF(AND($L4652="内部转账",$M4652=$C4652),"※对方账户跟本账户是同一个",IF(AND($L4652&lt;&gt;"内部转账",$M4652&lt;&gt;""),"△填了对方账户，但类别不是内部转账",IF($H4652&lt;0,"△这一笔之后该账户余额成负数了，核一下",""))))))))))))</f>
        <v/>
      </c>
    </row>
    <row r="4653">
      <c r="A4653" s="17">
        <f>IF($C4653="","",COUNTA($C$5:$C4653))</f>
        <v/>
      </c>
      <c r="B4653" s="20" t="n"/>
      <c r="C4653" s="18" t="n"/>
      <c r="D4653" s="18" t="n"/>
      <c r="E4653" s="26" t="n"/>
      <c r="F4653" s="19" t="n"/>
      <c r="G4653" s="19" t="n"/>
      <c r="H4653" s="27">
        <f>IF($C4653="","",ROUND(SUMIF(账户表,$C4653,账户期初)+SUMIFS($F$5:F4653,$C$5:C4653,$C4653)-SUMIFS($G$5:G4653,$C$5:C4653,$C4653),2))</f>
        <v/>
      </c>
      <c r="I4653" s="18" t="n"/>
      <c r="J4653" s="18" t="n"/>
      <c r="K4653" s="28">
        <f>IF($B4653="","",--TEXT($B4653,"yyyymm"))</f>
        <v/>
      </c>
      <c r="L4653" s="29">
        <f>IF($D4653="","",IFERROR(INDEX(类别属性,MATCH($D4653,类别表,0)),""))</f>
        <v/>
      </c>
      <c r="M4653" s="18" t="n"/>
      <c r="N4653" s="18" t="n"/>
      <c r="O4653" s="26" t="n"/>
      <c r="P4653" s="21">
        <f>IF($C4653="","",IF(ISNA(MATCH($C4653,账户表,0)),"※这个账户不在【基础资料】的账户档案里",IF($B4653="","※没填日期，这一笔不会进任何月份的报表",IF(AND($F4653&lt;&gt;"",$G4653&lt;&gt;""),"※收入和支出不能同时填",IF(AND(N($F4653)=0,N($G4653)=0),"※收入和支出都没填",IF(OR(N($F4653)&lt;0,N($G4653)&lt;0),"※金额不能填负数，方向反了就换一列填",IF($D4653="","※没填收支类别，分类报表会漏掉这一笔",IF(ISNA(MATCH($D4653,类别表,0)),"※收支类别不在【基础资料】的清单里",IF(AND($L4653="内部转账",$M4653=""),"△内部转账要在「对方账户」写上另一头",IF(AND($L4653="内部转账",$M4653=$C4653),"※对方账户跟本账户是同一个",IF(AND($L4653&lt;&gt;"内部转账",$M4653&lt;&gt;""),"△填了对方账户，但类别不是内部转账",IF($H4653&lt;0,"△这一笔之后该账户余额成负数了，核一下",""))))))))))))</f>
        <v/>
      </c>
    </row>
    <row r="4654">
      <c r="A4654" s="17">
        <f>IF($C4654="","",COUNTA($C$5:$C4654))</f>
        <v/>
      </c>
      <c r="B4654" s="20" t="n"/>
      <c r="C4654" s="18" t="n"/>
      <c r="D4654" s="18" t="n"/>
      <c r="E4654" s="26" t="n"/>
      <c r="F4654" s="19" t="n"/>
      <c r="G4654" s="19" t="n"/>
      <c r="H4654" s="27">
        <f>IF($C4654="","",ROUND(SUMIF(账户表,$C4654,账户期初)+SUMIFS($F$5:F4654,$C$5:C4654,$C4654)-SUMIFS($G$5:G4654,$C$5:C4654,$C4654),2))</f>
        <v/>
      </c>
      <c r="I4654" s="18" t="n"/>
      <c r="J4654" s="18" t="n"/>
      <c r="K4654" s="28">
        <f>IF($B4654="","",--TEXT($B4654,"yyyymm"))</f>
        <v/>
      </c>
      <c r="L4654" s="29">
        <f>IF($D4654="","",IFERROR(INDEX(类别属性,MATCH($D4654,类别表,0)),""))</f>
        <v/>
      </c>
      <c r="M4654" s="18" t="n"/>
      <c r="N4654" s="18" t="n"/>
      <c r="O4654" s="26" t="n"/>
      <c r="P4654" s="21">
        <f>IF($C4654="","",IF(ISNA(MATCH($C4654,账户表,0)),"※这个账户不在【基础资料】的账户档案里",IF($B4654="","※没填日期，这一笔不会进任何月份的报表",IF(AND($F4654&lt;&gt;"",$G4654&lt;&gt;""),"※收入和支出不能同时填",IF(AND(N($F4654)=0,N($G4654)=0),"※收入和支出都没填",IF(OR(N($F4654)&lt;0,N($G4654)&lt;0),"※金额不能填负数，方向反了就换一列填",IF($D4654="","※没填收支类别，分类报表会漏掉这一笔",IF(ISNA(MATCH($D4654,类别表,0)),"※收支类别不在【基础资料】的清单里",IF(AND($L4654="内部转账",$M4654=""),"△内部转账要在「对方账户」写上另一头",IF(AND($L4654="内部转账",$M4654=$C4654),"※对方账户跟本账户是同一个",IF(AND($L4654&lt;&gt;"内部转账",$M4654&lt;&gt;""),"△填了对方账户，但类别不是内部转账",IF($H4654&lt;0,"△这一笔之后该账户余额成负数了，核一下",""))))))))))))</f>
        <v/>
      </c>
    </row>
    <row r="4655">
      <c r="A4655" s="17">
        <f>IF($C4655="","",COUNTA($C$5:$C4655))</f>
        <v/>
      </c>
      <c r="B4655" s="20" t="n"/>
      <c r="C4655" s="18" t="n"/>
      <c r="D4655" s="18" t="n"/>
      <c r="E4655" s="26" t="n"/>
      <c r="F4655" s="19" t="n"/>
      <c r="G4655" s="19" t="n"/>
      <c r="H4655" s="27">
        <f>IF($C4655="","",ROUND(SUMIF(账户表,$C4655,账户期初)+SUMIFS($F$5:F4655,$C$5:C4655,$C4655)-SUMIFS($G$5:G4655,$C$5:C4655,$C4655),2))</f>
        <v/>
      </c>
      <c r="I4655" s="18" t="n"/>
      <c r="J4655" s="18" t="n"/>
      <c r="K4655" s="28">
        <f>IF($B4655="","",--TEXT($B4655,"yyyymm"))</f>
        <v/>
      </c>
      <c r="L4655" s="29">
        <f>IF($D4655="","",IFERROR(INDEX(类别属性,MATCH($D4655,类别表,0)),""))</f>
        <v/>
      </c>
      <c r="M4655" s="18" t="n"/>
      <c r="N4655" s="18" t="n"/>
      <c r="O4655" s="26" t="n"/>
      <c r="P4655" s="21">
        <f>IF($C4655="","",IF(ISNA(MATCH($C4655,账户表,0)),"※这个账户不在【基础资料】的账户档案里",IF($B4655="","※没填日期，这一笔不会进任何月份的报表",IF(AND($F4655&lt;&gt;"",$G4655&lt;&gt;""),"※收入和支出不能同时填",IF(AND(N($F4655)=0,N($G4655)=0),"※收入和支出都没填",IF(OR(N($F4655)&lt;0,N($G4655)&lt;0),"※金额不能填负数，方向反了就换一列填",IF($D4655="","※没填收支类别，分类报表会漏掉这一笔",IF(ISNA(MATCH($D4655,类别表,0)),"※收支类别不在【基础资料】的清单里",IF(AND($L4655="内部转账",$M4655=""),"△内部转账要在「对方账户」写上另一头",IF(AND($L4655="内部转账",$M4655=$C4655),"※对方账户跟本账户是同一个",IF(AND($L4655&lt;&gt;"内部转账",$M4655&lt;&gt;""),"△填了对方账户，但类别不是内部转账",IF($H4655&lt;0,"△这一笔之后该账户余额成负数了，核一下",""))))))))))))</f>
        <v/>
      </c>
    </row>
    <row r="4656">
      <c r="A4656" s="17">
        <f>IF($C4656="","",COUNTA($C$5:$C4656))</f>
        <v/>
      </c>
      <c r="B4656" s="20" t="n"/>
      <c r="C4656" s="18" t="n"/>
      <c r="D4656" s="18" t="n"/>
      <c r="E4656" s="26" t="n"/>
      <c r="F4656" s="19" t="n"/>
      <c r="G4656" s="19" t="n"/>
      <c r="H4656" s="27">
        <f>IF($C4656="","",ROUND(SUMIF(账户表,$C4656,账户期初)+SUMIFS($F$5:F4656,$C$5:C4656,$C4656)-SUMIFS($G$5:G4656,$C$5:C4656,$C4656),2))</f>
        <v/>
      </c>
      <c r="I4656" s="18" t="n"/>
      <c r="J4656" s="18" t="n"/>
      <c r="K4656" s="28">
        <f>IF($B4656="","",--TEXT($B4656,"yyyymm"))</f>
        <v/>
      </c>
      <c r="L4656" s="29">
        <f>IF($D4656="","",IFERROR(INDEX(类别属性,MATCH($D4656,类别表,0)),""))</f>
        <v/>
      </c>
      <c r="M4656" s="18" t="n"/>
      <c r="N4656" s="18" t="n"/>
      <c r="O4656" s="26" t="n"/>
      <c r="P4656" s="21">
        <f>IF($C4656="","",IF(ISNA(MATCH($C4656,账户表,0)),"※这个账户不在【基础资料】的账户档案里",IF($B4656="","※没填日期，这一笔不会进任何月份的报表",IF(AND($F4656&lt;&gt;"",$G4656&lt;&gt;""),"※收入和支出不能同时填",IF(AND(N($F4656)=0,N($G4656)=0),"※收入和支出都没填",IF(OR(N($F4656)&lt;0,N($G4656)&lt;0),"※金额不能填负数，方向反了就换一列填",IF($D4656="","※没填收支类别，分类报表会漏掉这一笔",IF(ISNA(MATCH($D4656,类别表,0)),"※收支类别不在【基础资料】的清单里",IF(AND($L4656="内部转账",$M4656=""),"△内部转账要在「对方账户」写上另一头",IF(AND($L4656="内部转账",$M4656=$C4656),"※对方账户跟本账户是同一个",IF(AND($L4656&lt;&gt;"内部转账",$M4656&lt;&gt;""),"△填了对方账户，但类别不是内部转账",IF($H4656&lt;0,"△这一笔之后该账户余额成负数了，核一下",""))))))))))))</f>
        <v/>
      </c>
    </row>
    <row r="4657">
      <c r="A4657" s="17">
        <f>IF($C4657="","",COUNTA($C$5:$C4657))</f>
        <v/>
      </c>
      <c r="B4657" s="20" t="n"/>
      <c r="C4657" s="18" t="n"/>
      <c r="D4657" s="18" t="n"/>
      <c r="E4657" s="26" t="n"/>
      <c r="F4657" s="19" t="n"/>
      <c r="G4657" s="19" t="n"/>
      <c r="H4657" s="27">
        <f>IF($C4657="","",ROUND(SUMIF(账户表,$C4657,账户期初)+SUMIFS($F$5:F4657,$C$5:C4657,$C4657)-SUMIFS($G$5:G4657,$C$5:C4657,$C4657),2))</f>
        <v/>
      </c>
      <c r="I4657" s="18" t="n"/>
      <c r="J4657" s="18" t="n"/>
      <c r="K4657" s="28">
        <f>IF($B4657="","",--TEXT($B4657,"yyyymm"))</f>
        <v/>
      </c>
      <c r="L4657" s="29">
        <f>IF($D4657="","",IFERROR(INDEX(类别属性,MATCH($D4657,类别表,0)),""))</f>
        <v/>
      </c>
      <c r="M4657" s="18" t="n"/>
      <c r="N4657" s="18" t="n"/>
      <c r="O4657" s="26" t="n"/>
      <c r="P4657" s="21">
        <f>IF($C4657="","",IF(ISNA(MATCH($C4657,账户表,0)),"※这个账户不在【基础资料】的账户档案里",IF($B4657="","※没填日期，这一笔不会进任何月份的报表",IF(AND($F4657&lt;&gt;"",$G4657&lt;&gt;""),"※收入和支出不能同时填",IF(AND(N($F4657)=0,N($G4657)=0),"※收入和支出都没填",IF(OR(N($F4657)&lt;0,N($G4657)&lt;0),"※金额不能填负数，方向反了就换一列填",IF($D4657="","※没填收支类别，分类报表会漏掉这一笔",IF(ISNA(MATCH($D4657,类别表,0)),"※收支类别不在【基础资料】的清单里",IF(AND($L4657="内部转账",$M4657=""),"△内部转账要在「对方账户」写上另一头",IF(AND($L4657="内部转账",$M4657=$C4657),"※对方账户跟本账户是同一个",IF(AND($L4657&lt;&gt;"内部转账",$M4657&lt;&gt;""),"△填了对方账户，但类别不是内部转账",IF($H4657&lt;0,"△这一笔之后该账户余额成负数了，核一下",""))))))))))))</f>
        <v/>
      </c>
    </row>
    <row r="4658">
      <c r="A4658" s="17">
        <f>IF($C4658="","",COUNTA($C$5:$C4658))</f>
        <v/>
      </c>
      <c r="B4658" s="20" t="n"/>
      <c r="C4658" s="18" t="n"/>
      <c r="D4658" s="18" t="n"/>
      <c r="E4658" s="26" t="n"/>
      <c r="F4658" s="19" t="n"/>
      <c r="G4658" s="19" t="n"/>
      <c r="H4658" s="27">
        <f>IF($C4658="","",ROUND(SUMIF(账户表,$C4658,账户期初)+SUMIFS($F$5:F4658,$C$5:C4658,$C4658)-SUMIFS($G$5:G4658,$C$5:C4658,$C4658),2))</f>
        <v/>
      </c>
      <c r="I4658" s="18" t="n"/>
      <c r="J4658" s="18" t="n"/>
      <c r="K4658" s="28">
        <f>IF($B4658="","",--TEXT($B4658,"yyyymm"))</f>
        <v/>
      </c>
      <c r="L4658" s="29">
        <f>IF($D4658="","",IFERROR(INDEX(类别属性,MATCH($D4658,类别表,0)),""))</f>
        <v/>
      </c>
      <c r="M4658" s="18" t="n"/>
      <c r="N4658" s="18" t="n"/>
      <c r="O4658" s="26" t="n"/>
      <c r="P4658" s="21">
        <f>IF($C4658="","",IF(ISNA(MATCH($C4658,账户表,0)),"※这个账户不在【基础资料】的账户档案里",IF($B4658="","※没填日期，这一笔不会进任何月份的报表",IF(AND($F4658&lt;&gt;"",$G4658&lt;&gt;""),"※收入和支出不能同时填",IF(AND(N($F4658)=0,N($G4658)=0),"※收入和支出都没填",IF(OR(N($F4658)&lt;0,N($G4658)&lt;0),"※金额不能填负数，方向反了就换一列填",IF($D4658="","※没填收支类别，分类报表会漏掉这一笔",IF(ISNA(MATCH($D4658,类别表,0)),"※收支类别不在【基础资料】的清单里",IF(AND($L4658="内部转账",$M4658=""),"△内部转账要在「对方账户」写上另一头",IF(AND($L4658="内部转账",$M4658=$C4658),"※对方账户跟本账户是同一个",IF(AND($L4658&lt;&gt;"内部转账",$M4658&lt;&gt;""),"△填了对方账户，但类别不是内部转账",IF($H4658&lt;0,"△这一笔之后该账户余额成负数了，核一下",""))))))))))))</f>
        <v/>
      </c>
    </row>
    <row r="4659">
      <c r="A4659" s="17">
        <f>IF($C4659="","",COUNTA($C$5:$C4659))</f>
        <v/>
      </c>
      <c r="B4659" s="20" t="n"/>
      <c r="C4659" s="18" t="n"/>
      <c r="D4659" s="18" t="n"/>
      <c r="E4659" s="26" t="n"/>
      <c r="F4659" s="19" t="n"/>
      <c r="G4659" s="19" t="n"/>
      <c r="H4659" s="27">
        <f>IF($C4659="","",ROUND(SUMIF(账户表,$C4659,账户期初)+SUMIFS($F$5:F4659,$C$5:C4659,$C4659)-SUMIFS($G$5:G4659,$C$5:C4659,$C4659),2))</f>
        <v/>
      </c>
      <c r="I4659" s="18" t="n"/>
      <c r="J4659" s="18" t="n"/>
      <c r="K4659" s="28">
        <f>IF($B4659="","",--TEXT($B4659,"yyyymm"))</f>
        <v/>
      </c>
      <c r="L4659" s="29">
        <f>IF($D4659="","",IFERROR(INDEX(类别属性,MATCH($D4659,类别表,0)),""))</f>
        <v/>
      </c>
      <c r="M4659" s="18" t="n"/>
      <c r="N4659" s="18" t="n"/>
      <c r="O4659" s="26" t="n"/>
      <c r="P4659" s="21">
        <f>IF($C4659="","",IF(ISNA(MATCH($C4659,账户表,0)),"※这个账户不在【基础资料】的账户档案里",IF($B4659="","※没填日期，这一笔不会进任何月份的报表",IF(AND($F4659&lt;&gt;"",$G4659&lt;&gt;""),"※收入和支出不能同时填",IF(AND(N($F4659)=0,N($G4659)=0),"※收入和支出都没填",IF(OR(N($F4659)&lt;0,N($G4659)&lt;0),"※金额不能填负数，方向反了就换一列填",IF($D4659="","※没填收支类别，分类报表会漏掉这一笔",IF(ISNA(MATCH($D4659,类别表,0)),"※收支类别不在【基础资料】的清单里",IF(AND($L4659="内部转账",$M4659=""),"△内部转账要在「对方账户」写上另一头",IF(AND($L4659="内部转账",$M4659=$C4659),"※对方账户跟本账户是同一个",IF(AND($L4659&lt;&gt;"内部转账",$M4659&lt;&gt;""),"△填了对方账户，但类别不是内部转账",IF($H4659&lt;0,"△这一笔之后该账户余额成负数了，核一下",""))))))))))))</f>
        <v/>
      </c>
    </row>
    <row r="4660">
      <c r="A4660" s="17">
        <f>IF($C4660="","",COUNTA($C$5:$C4660))</f>
        <v/>
      </c>
      <c r="B4660" s="20" t="n"/>
      <c r="C4660" s="18" t="n"/>
      <c r="D4660" s="18" t="n"/>
      <c r="E4660" s="26" t="n"/>
      <c r="F4660" s="19" t="n"/>
      <c r="G4660" s="19" t="n"/>
      <c r="H4660" s="27">
        <f>IF($C4660="","",ROUND(SUMIF(账户表,$C4660,账户期初)+SUMIFS($F$5:F4660,$C$5:C4660,$C4660)-SUMIFS($G$5:G4660,$C$5:C4660,$C4660),2))</f>
        <v/>
      </c>
      <c r="I4660" s="18" t="n"/>
      <c r="J4660" s="18" t="n"/>
      <c r="K4660" s="28">
        <f>IF($B4660="","",--TEXT($B4660,"yyyymm"))</f>
        <v/>
      </c>
      <c r="L4660" s="29">
        <f>IF($D4660="","",IFERROR(INDEX(类别属性,MATCH($D4660,类别表,0)),""))</f>
        <v/>
      </c>
      <c r="M4660" s="18" t="n"/>
      <c r="N4660" s="18" t="n"/>
      <c r="O4660" s="26" t="n"/>
      <c r="P4660" s="21">
        <f>IF($C4660="","",IF(ISNA(MATCH($C4660,账户表,0)),"※这个账户不在【基础资料】的账户档案里",IF($B4660="","※没填日期，这一笔不会进任何月份的报表",IF(AND($F4660&lt;&gt;"",$G4660&lt;&gt;""),"※收入和支出不能同时填",IF(AND(N($F4660)=0,N($G4660)=0),"※收入和支出都没填",IF(OR(N($F4660)&lt;0,N($G4660)&lt;0),"※金额不能填负数，方向反了就换一列填",IF($D4660="","※没填收支类别，分类报表会漏掉这一笔",IF(ISNA(MATCH($D4660,类别表,0)),"※收支类别不在【基础资料】的清单里",IF(AND($L4660="内部转账",$M4660=""),"△内部转账要在「对方账户」写上另一头",IF(AND($L4660="内部转账",$M4660=$C4660),"※对方账户跟本账户是同一个",IF(AND($L4660&lt;&gt;"内部转账",$M4660&lt;&gt;""),"△填了对方账户，但类别不是内部转账",IF($H4660&lt;0,"△这一笔之后该账户余额成负数了，核一下",""))))))))))))</f>
        <v/>
      </c>
    </row>
    <row r="4661">
      <c r="A4661" s="17">
        <f>IF($C4661="","",COUNTA($C$5:$C4661))</f>
        <v/>
      </c>
      <c r="B4661" s="20" t="n"/>
      <c r="C4661" s="18" t="n"/>
      <c r="D4661" s="18" t="n"/>
      <c r="E4661" s="26" t="n"/>
      <c r="F4661" s="19" t="n"/>
      <c r="G4661" s="19" t="n"/>
      <c r="H4661" s="27">
        <f>IF($C4661="","",ROUND(SUMIF(账户表,$C4661,账户期初)+SUMIFS($F$5:F4661,$C$5:C4661,$C4661)-SUMIFS($G$5:G4661,$C$5:C4661,$C4661),2))</f>
        <v/>
      </c>
      <c r="I4661" s="18" t="n"/>
      <c r="J4661" s="18" t="n"/>
      <c r="K4661" s="28">
        <f>IF($B4661="","",--TEXT($B4661,"yyyymm"))</f>
        <v/>
      </c>
      <c r="L4661" s="29">
        <f>IF($D4661="","",IFERROR(INDEX(类别属性,MATCH($D4661,类别表,0)),""))</f>
        <v/>
      </c>
      <c r="M4661" s="18" t="n"/>
      <c r="N4661" s="18" t="n"/>
      <c r="O4661" s="26" t="n"/>
      <c r="P4661" s="21">
        <f>IF($C4661="","",IF(ISNA(MATCH($C4661,账户表,0)),"※这个账户不在【基础资料】的账户档案里",IF($B4661="","※没填日期，这一笔不会进任何月份的报表",IF(AND($F4661&lt;&gt;"",$G4661&lt;&gt;""),"※收入和支出不能同时填",IF(AND(N($F4661)=0,N($G4661)=0),"※收入和支出都没填",IF(OR(N($F4661)&lt;0,N($G4661)&lt;0),"※金额不能填负数，方向反了就换一列填",IF($D4661="","※没填收支类别，分类报表会漏掉这一笔",IF(ISNA(MATCH($D4661,类别表,0)),"※收支类别不在【基础资料】的清单里",IF(AND($L4661="内部转账",$M4661=""),"△内部转账要在「对方账户」写上另一头",IF(AND($L4661="内部转账",$M4661=$C4661),"※对方账户跟本账户是同一个",IF(AND($L4661&lt;&gt;"内部转账",$M4661&lt;&gt;""),"△填了对方账户，但类别不是内部转账",IF($H4661&lt;0,"△这一笔之后该账户余额成负数了，核一下",""))))))))))))</f>
        <v/>
      </c>
    </row>
    <row r="4662">
      <c r="A4662" s="17">
        <f>IF($C4662="","",COUNTA($C$5:$C4662))</f>
        <v/>
      </c>
      <c r="B4662" s="20" t="n"/>
      <c r="C4662" s="18" t="n"/>
      <c r="D4662" s="18" t="n"/>
      <c r="E4662" s="26" t="n"/>
      <c r="F4662" s="19" t="n"/>
      <c r="G4662" s="19" t="n"/>
      <c r="H4662" s="27">
        <f>IF($C4662="","",ROUND(SUMIF(账户表,$C4662,账户期初)+SUMIFS($F$5:F4662,$C$5:C4662,$C4662)-SUMIFS($G$5:G4662,$C$5:C4662,$C4662),2))</f>
        <v/>
      </c>
      <c r="I4662" s="18" t="n"/>
      <c r="J4662" s="18" t="n"/>
      <c r="K4662" s="28">
        <f>IF($B4662="","",--TEXT($B4662,"yyyymm"))</f>
        <v/>
      </c>
      <c r="L4662" s="29">
        <f>IF($D4662="","",IFERROR(INDEX(类别属性,MATCH($D4662,类别表,0)),""))</f>
        <v/>
      </c>
      <c r="M4662" s="18" t="n"/>
      <c r="N4662" s="18" t="n"/>
      <c r="O4662" s="26" t="n"/>
      <c r="P4662" s="21">
        <f>IF($C4662="","",IF(ISNA(MATCH($C4662,账户表,0)),"※这个账户不在【基础资料】的账户档案里",IF($B4662="","※没填日期，这一笔不会进任何月份的报表",IF(AND($F4662&lt;&gt;"",$G4662&lt;&gt;""),"※收入和支出不能同时填",IF(AND(N($F4662)=0,N($G4662)=0),"※收入和支出都没填",IF(OR(N($F4662)&lt;0,N($G4662)&lt;0),"※金额不能填负数，方向反了就换一列填",IF($D4662="","※没填收支类别，分类报表会漏掉这一笔",IF(ISNA(MATCH($D4662,类别表,0)),"※收支类别不在【基础资料】的清单里",IF(AND($L4662="内部转账",$M4662=""),"△内部转账要在「对方账户」写上另一头",IF(AND($L4662="内部转账",$M4662=$C4662),"※对方账户跟本账户是同一个",IF(AND($L4662&lt;&gt;"内部转账",$M4662&lt;&gt;""),"△填了对方账户，但类别不是内部转账",IF($H4662&lt;0,"△这一笔之后该账户余额成负数了，核一下",""))))))))))))</f>
        <v/>
      </c>
    </row>
    <row r="4663">
      <c r="A4663" s="17">
        <f>IF($C4663="","",COUNTA($C$5:$C4663))</f>
        <v/>
      </c>
      <c r="B4663" s="20" t="n"/>
      <c r="C4663" s="18" t="n"/>
      <c r="D4663" s="18" t="n"/>
      <c r="E4663" s="26" t="n"/>
      <c r="F4663" s="19" t="n"/>
      <c r="G4663" s="19" t="n"/>
      <c r="H4663" s="27">
        <f>IF($C4663="","",ROUND(SUMIF(账户表,$C4663,账户期初)+SUMIFS($F$5:F4663,$C$5:C4663,$C4663)-SUMIFS($G$5:G4663,$C$5:C4663,$C4663),2))</f>
        <v/>
      </c>
      <c r="I4663" s="18" t="n"/>
      <c r="J4663" s="18" t="n"/>
      <c r="K4663" s="28">
        <f>IF($B4663="","",--TEXT($B4663,"yyyymm"))</f>
        <v/>
      </c>
      <c r="L4663" s="29">
        <f>IF($D4663="","",IFERROR(INDEX(类别属性,MATCH($D4663,类别表,0)),""))</f>
        <v/>
      </c>
      <c r="M4663" s="18" t="n"/>
      <c r="N4663" s="18" t="n"/>
      <c r="O4663" s="26" t="n"/>
      <c r="P4663" s="21">
        <f>IF($C4663="","",IF(ISNA(MATCH($C4663,账户表,0)),"※这个账户不在【基础资料】的账户档案里",IF($B4663="","※没填日期，这一笔不会进任何月份的报表",IF(AND($F4663&lt;&gt;"",$G4663&lt;&gt;""),"※收入和支出不能同时填",IF(AND(N($F4663)=0,N($G4663)=0),"※收入和支出都没填",IF(OR(N($F4663)&lt;0,N($G4663)&lt;0),"※金额不能填负数，方向反了就换一列填",IF($D4663="","※没填收支类别，分类报表会漏掉这一笔",IF(ISNA(MATCH($D4663,类别表,0)),"※收支类别不在【基础资料】的清单里",IF(AND($L4663="内部转账",$M4663=""),"△内部转账要在「对方账户」写上另一头",IF(AND($L4663="内部转账",$M4663=$C4663),"※对方账户跟本账户是同一个",IF(AND($L4663&lt;&gt;"内部转账",$M4663&lt;&gt;""),"△填了对方账户，但类别不是内部转账",IF($H4663&lt;0,"△这一笔之后该账户余额成负数了，核一下",""))))))))))))</f>
        <v/>
      </c>
    </row>
    <row r="4664">
      <c r="A4664" s="17">
        <f>IF($C4664="","",COUNTA($C$5:$C4664))</f>
        <v/>
      </c>
      <c r="B4664" s="20" t="n"/>
      <c r="C4664" s="18" t="n"/>
      <c r="D4664" s="18" t="n"/>
      <c r="E4664" s="26" t="n"/>
      <c r="F4664" s="19" t="n"/>
      <c r="G4664" s="19" t="n"/>
      <c r="H4664" s="27">
        <f>IF($C4664="","",ROUND(SUMIF(账户表,$C4664,账户期初)+SUMIFS($F$5:F4664,$C$5:C4664,$C4664)-SUMIFS($G$5:G4664,$C$5:C4664,$C4664),2))</f>
        <v/>
      </c>
      <c r="I4664" s="18" t="n"/>
      <c r="J4664" s="18" t="n"/>
      <c r="K4664" s="28">
        <f>IF($B4664="","",--TEXT($B4664,"yyyymm"))</f>
        <v/>
      </c>
      <c r="L4664" s="29">
        <f>IF($D4664="","",IFERROR(INDEX(类别属性,MATCH($D4664,类别表,0)),""))</f>
        <v/>
      </c>
      <c r="M4664" s="18" t="n"/>
      <c r="N4664" s="18" t="n"/>
      <c r="O4664" s="26" t="n"/>
      <c r="P4664" s="21">
        <f>IF($C4664="","",IF(ISNA(MATCH($C4664,账户表,0)),"※这个账户不在【基础资料】的账户档案里",IF($B4664="","※没填日期，这一笔不会进任何月份的报表",IF(AND($F4664&lt;&gt;"",$G4664&lt;&gt;""),"※收入和支出不能同时填",IF(AND(N($F4664)=0,N($G4664)=0),"※收入和支出都没填",IF(OR(N($F4664)&lt;0,N($G4664)&lt;0),"※金额不能填负数，方向反了就换一列填",IF($D4664="","※没填收支类别，分类报表会漏掉这一笔",IF(ISNA(MATCH($D4664,类别表,0)),"※收支类别不在【基础资料】的清单里",IF(AND($L4664="内部转账",$M4664=""),"△内部转账要在「对方账户」写上另一头",IF(AND($L4664="内部转账",$M4664=$C4664),"※对方账户跟本账户是同一个",IF(AND($L4664&lt;&gt;"内部转账",$M4664&lt;&gt;""),"△填了对方账户，但类别不是内部转账",IF($H4664&lt;0,"△这一笔之后该账户余额成负数了，核一下",""))))))))))))</f>
        <v/>
      </c>
    </row>
    <row r="4665">
      <c r="A4665" s="17">
        <f>IF($C4665="","",COUNTA($C$5:$C4665))</f>
        <v/>
      </c>
      <c r="B4665" s="20" t="n"/>
      <c r="C4665" s="18" t="n"/>
      <c r="D4665" s="18" t="n"/>
      <c r="E4665" s="26" t="n"/>
      <c r="F4665" s="19" t="n"/>
      <c r="G4665" s="19" t="n"/>
      <c r="H4665" s="27">
        <f>IF($C4665="","",ROUND(SUMIF(账户表,$C4665,账户期初)+SUMIFS($F$5:F4665,$C$5:C4665,$C4665)-SUMIFS($G$5:G4665,$C$5:C4665,$C4665),2))</f>
        <v/>
      </c>
      <c r="I4665" s="18" t="n"/>
      <c r="J4665" s="18" t="n"/>
      <c r="K4665" s="28">
        <f>IF($B4665="","",--TEXT($B4665,"yyyymm"))</f>
        <v/>
      </c>
      <c r="L4665" s="29">
        <f>IF($D4665="","",IFERROR(INDEX(类别属性,MATCH($D4665,类别表,0)),""))</f>
        <v/>
      </c>
      <c r="M4665" s="18" t="n"/>
      <c r="N4665" s="18" t="n"/>
      <c r="O4665" s="26" t="n"/>
      <c r="P4665" s="21">
        <f>IF($C4665="","",IF(ISNA(MATCH($C4665,账户表,0)),"※这个账户不在【基础资料】的账户档案里",IF($B4665="","※没填日期，这一笔不会进任何月份的报表",IF(AND($F4665&lt;&gt;"",$G4665&lt;&gt;""),"※收入和支出不能同时填",IF(AND(N($F4665)=0,N($G4665)=0),"※收入和支出都没填",IF(OR(N($F4665)&lt;0,N($G4665)&lt;0),"※金额不能填负数，方向反了就换一列填",IF($D4665="","※没填收支类别，分类报表会漏掉这一笔",IF(ISNA(MATCH($D4665,类别表,0)),"※收支类别不在【基础资料】的清单里",IF(AND($L4665="内部转账",$M4665=""),"△内部转账要在「对方账户」写上另一头",IF(AND($L4665="内部转账",$M4665=$C4665),"※对方账户跟本账户是同一个",IF(AND($L4665&lt;&gt;"内部转账",$M4665&lt;&gt;""),"△填了对方账户，但类别不是内部转账",IF($H4665&lt;0,"△这一笔之后该账户余额成负数了，核一下",""))))))))))))</f>
        <v/>
      </c>
    </row>
    <row r="4666">
      <c r="A4666" s="17">
        <f>IF($C4666="","",COUNTA($C$5:$C4666))</f>
        <v/>
      </c>
      <c r="B4666" s="20" t="n"/>
      <c r="C4666" s="18" t="n"/>
      <c r="D4666" s="18" t="n"/>
      <c r="E4666" s="26" t="n"/>
      <c r="F4666" s="19" t="n"/>
      <c r="G4666" s="19" t="n"/>
      <c r="H4666" s="27">
        <f>IF($C4666="","",ROUND(SUMIF(账户表,$C4666,账户期初)+SUMIFS($F$5:F4666,$C$5:C4666,$C4666)-SUMIFS($G$5:G4666,$C$5:C4666,$C4666),2))</f>
        <v/>
      </c>
      <c r="I4666" s="18" t="n"/>
      <c r="J4666" s="18" t="n"/>
      <c r="K4666" s="28">
        <f>IF($B4666="","",--TEXT($B4666,"yyyymm"))</f>
        <v/>
      </c>
      <c r="L4666" s="29">
        <f>IF($D4666="","",IFERROR(INDEX(类别属性,MATCH($D4666,类别表,0)),""))</f>
        <v/>
      </c>
      <c r="M4666" s="18" t="n"/>
      <c r="N4666" s="18" t="n"/>
      <c r="O4666" s="26" t="n"/>
      <c r="P4666" s="21">
        <f>IF($C4666="","",IF(ISNA(MATCH($C4666,账户表,0)),"※这个账户不在【基础资料】的账户档案里",IF($B4666="","※没填日期，这一笔不会进任何月份的报表",IF(AND($F4666&lt;&gt;"",$G4666&lt;&gt;""),"※收入和支出不能同时填",IF(AND(N($F4666)=0,N($G4666)=0),"※收入和支出都没填",IF(OR(N($F4666)&lt;0,N($G4666)&lt;0),"※金额不能填负数，方向反了就换一列填",IF($D4666="","※没填收支类别，分类报表会漏掉这一笔",IF(ISNA(MATCH($D4666,类别表,0)),"※收支类别不在【基础资料】的清单里",IF(AND($L4666="内部转账",$M4666=""),"△内部转账要在「对方账户」写上另一头",IF(AND($L4666="内部转账",$M4666=$C4666),"※对方账户跟本账户是同一个",IF(AND($L4666&lt;&gt;"内部转账",$M4666&lt;&gt;""),"△填了对方账户，但类别不是内部转账",IF($H4666&lt;0,"△这一笔之后该账户余额成负数了，核一下",""))))))))))))</f>
        <v/>
      </c>
    </row>
    <row r="4667">
      <c r="A4667" s="17">
        <f>IF($C4667="","",COUNTA($C$5:$C4667))</f>
        <v/>
      </c>
      <c r="B4667" s="20" t="n"/>
      <c r="C4667" s="18" t="n"/>
      <c r="D4667" s="18" t="n"/>
      <c r="E4667" s="26" t="n"/>
      <c r="F4667" s="19" t="n"/>
      <c r="G4667" s="19" t="n"/>
      <c r="H4667" s="27">
        <f>IF($C4667="","",ROUND(SUMIF(账户表,$C4667,账户期初)+SUMIFS($F$5:F4667,$C$5:C4667,$C4667)-SUMIFS($G$5:G4667,$C$5:C4667,$C4667),2))</f>
        <v/>
      </c>
      <c r="I4667" s="18" t="n"/>
      <c r="J4667" s="18" t="n"/>
      <c r="K4667" s="28">
        <f>IF($B4667="","",--TEXT($B4667,"yyyymm"))</f>
        <v/>
      </c>
      <c r="L4667" s="29">
        <f>IF($D4667="","",IFERROR(INDEX(类别属性,MATCH($D4667,类别表,0)),""))</f>
        <v/>
      </c>
      <c r="M4667" s="18" t="n"/>
      <c r="N4667" s="18" t="n"/>
      <c r="O4667" s="26" t="n"/>
      <c r="P4667" s="21">
        <f>IF($C4667="","",IF(ISNA(MATCH($C4667,账户表,0)),"※这个账户不在【基础资料】的账户档案里",IF($B4667="","※没填日期，这一笔不会进任何月份的报表",IF(AND($F4667&lt;&gt;"",$G4667&lt;&gt;""),"※收入和支出不能同时填",IF(AND(N($F4667)=0,N($G4667)=0),"※收入和支出都没填",IF(OR(N($F4667)&lt;0,N($G4667)&lt;0),"※金额不能填负数，方向反了就换一列填",IF($D4667="","※没填收支类别，分类报表会漏掉这一笔",IF(ISNA(MATCH($D4667,类别表,0)),"※收支类别不在【基础资料】的清单里",IF(AND($L4667="内部转账",$M4667=""),"△内部转账要在「对方账户」写上另一头",IF(AND($L4667="内部转账",$M4667=$C4667),"※对方账户跟本账户是同一个",IF(AND($L4667&lt;&gt;"内部转账",$M4667&lt;&gt;""),"△填了对方账户，但类别不是内部转账",IF($H4667&lt;0,"△这一笔之后该账户余额成负数了，核一下",""))))))))))))</f>
        <v/>
      </c>
    </row>
    <row r="4668">
      <c r="A4668" s="17">
        <f>IF($C4668="","",COUNTA($C$5:$C4668))</f>
        <v/>
      </c>
      <c r="B4668" s="20" t="n"/>
      <c r="C4668" s="18" t="n"/>
      <c r="D4668" s="18" t="n"/>
      <c r="E4668" s="26" t="n"/>
      <c r="F4668" s="19" t="n"/>
      <c r="G4668" s="19" t="n"/>
      <c r="H4668" s="27">
        <f>IF($C4668="","",ROUND(SUMIF(账户表,$C4668,账户期初)+SUMIFS($F$5:F4668,$C$5:C4668,$C4668)-SUMIFS($G$5:G4668,$C$5:C4668,$C4668),2))</f>
        <v/>
      </c>
      <c r="I4668" s="18" t="n"/>
      <c r="J4668" s="18" t="n"/>
      <c r="K4668" s="28">
        <f>IF($B4668="","",--TEXT($B4668,"yyyymm"))</f>
        <v/>
      </c>
      <c r="L4668" s="29">
        <f>IF($D4668="","",IFERROR(INDEX(类别属性,MATCH($D4668,类别表,0)),""))</f>
        <v/>
      </c>
      <c r="M4668" s="18" t="n"/>
      <c r="N4668" s="18" t="n"/>
      <c r="O4668" s="26" t="n"/>
      <c r="P4668" s="21">
        <f>IF($C4668="","",IF(ISNA(MATCH($C4668,账户表,0)),"※这个账户不在【基础资料】的账户档案里",IF($B4668="","※没填日期，这一笔不会进任何月份的报表",IF(AND($F4668&lt;&gt;"",$G4668&lt;&gt;""),"※收入和支出不能同时填",IF(AND(N($F4668)=0,N($G4668)=0),"※收入和支出都没填",IF(OR(N($F4668)&lt;0,N($G4668)&lt;0),"※金额不能填负数，方向反了就换一列填",IF($D4668="","※没填收支类别，分类报表会漏掉这一笔",IF(ISNA(MATCH($D4668,类别表,0)),"※收支类别不在【基础资料】的清单里",IF(AND($L4668="内部转账",$M4668=""),"△内部转账要在「对方账户」写上另一头",IF(AND($L4668="内部转账",$M4668=$C4668),"※对方账户跟本账户是同一个",IF(AND($L4668&lt;&gt;"内部转账",$M4668&lt;&gt;""),"△填了对方账户，但类别不是内部转账",IF($H4668&lt;0,"△这一笔之后该账户余额成负数了，核一下",""))))))))))))</f>
        <v/>
      </c>
    </row>
    <row r="4669">
      <c r="A4669" s="17">
        <f>IF($C4669="","",COUNTA($C$5:$C4669))</f>
        <v/>
      </c>
      <c r="B4669" s="20" t="n"/>
      <c r="C4669" s="18" t="n"/>
      <c r="D4669" s="18" t="n"/>
      <c r="E4669" s="26" t="n"/>
      <c r="F4669" s="19" t="n"/>
      <c r="G4669" s="19" t="n"/>
      <c r="H4669" s="27">
        <f>IF($C4669="","",ROUND(SUMIF(账户表,$C4669,账户期初)+SUMIFS($F$5:F4669,$C$5:C4669,$C4669)-SUMIFS($G$5:G4669,$C$5:C4669,$C4669),2))</f>
        <v/>
      </c>
      <c r="I4669" s="18" t="n"/>
      <c r="J4669" s="18" t="n"/>
      <c r="K4669" s="28">
        <f>IF($B4669="","",--TEXT($B4669,"yyyymm"))</f>
        <v/>
      </c>
      <c r="L4669" s="29">
        <f>IF($D4669="","",IFERROR(INDEX(类别属性,MATCH($D4669,类别表,0)),""))</f>
        <v/>
      </c>
      <c r="M4669" s="18" t="n"/>
      <c r="N4669" s="18" t="n"/>
      <c r="O4669" s="26" t="n"/>
      <c r="P4669" s="21">
        <f>IF($C4669="","",IF(ISNA(MATCH($C4669,账户表,0)),"※这个账户不在【基础资料】的账户档案里",IF($B4669="","※没填日期，这一笔不会进任何月份的报表",IF(AND($F4669&lt;&gt;"",$G4669&lt;&gt;""),"※收入和支出不能同时填",IF(AND(N($F4669)=0,N($G4669)=0),"※收入和支出都没填",IF(OR(N($F4669)&lt;0,N($G4669)&lt;0),"※金额不能填负数，方向反了就换一列填",IF($D4669="","※没填收支类别，分类报表会漏掉这一笔",IF(ISNA(MATCH($D4669,类别表,0)),"※收支类别不在【基础资料】的清单里",IF(AND($L4669="内部转账",$M4669=""),"△内部转账要在「对方账户」写上另一头",IF(AND($L4669="内部转账",$M4669=$C4669),"※对方账户跟本账户是同一个",IF(AND($L4669&lt;&gt;"内部转账",$M4669&lt;&gt;""),"△填了对方账户，但类别不是内部转账",IF($H4669&lt;0,"△这一笔之后该账户余额成负数了，核一下",""))))))))))))</f>
        <v/>
      </c>
    </row>
    <row r="4670">
      <c r="A4670" s="17">
        <f>IF($C4670="","",COUNTA($C$5:$C4670))</f>
        <v/>
      </c>
      <c r="B4670" s="20" t="n"/>
      <c r="C4670" s="18" t="n"/>
      <c r="D4670" s="18" t="n"/>
      <c r="E4670" s="26" t="n"/>
      <c r="F4670" s="19" t="n"/>
      <c r="G4670" s="19" t="n"/>
      <c r="H4670" s="27">
        <f>IF($C4670="","",ROUND(SUMIF(账户表,$C4670,账户期初)+SUMIFS($F$5:F4670,$C$5:C4670,$C4670)-SUMIFS($G$5:G4670,$C$5:C4670,$C4670),2))</f>
        <v/>
      </c>
      <c r="I4670" s="18" t="n"/>
      <c r="J4670" s="18" t="n"/>
      <c r="K4670" s="28">
        <f>IF($B4670="","",--TEXT($B4670,"yyyymm"))</f>
        <v/>
      </c>
      <c r="L4670" s="29">
        <f>IF($D4670="","",IFERROR(INDEX(类别属性,MATCH($D4670,类别表,0)),""))</f>
        <v/>
      </c>
      <c r="M4670" s="18" t="n"/>
      <c r="N4670" s="18" t="n"/>
      <c r="O4670" s="26" t="n"/>
      <c r="P4670" s="21">
        <f>IF($C4670="","",IF(ISNA(MATCH($C4670,账户表,0)),"※这个账户不在【基础资料】的账户档案里",IF($B4670="","※没填日期，这一笔不会进任何月份的报表",IF(AND($F4670&lt;&gt;"",$G4670&lt;&gt;""),"※收入和支出不能同时填",IF(AND(N($F4670)=0,N($G4670)=0),"※收入和支出都没填",IF(OR(N($F4670)&lt;0,N($G4670)&lt;0),"※金额不能填负数，方向反了就换一列填",IF($D4670="","※没填收支类别，分类报表会漏掉这一笔",IF(ISNA(MATCH($D4670,类别表,0)),"※收支类别不在【基础资料】的清单里",IF(AND($L4670="内部转账",$M4670=""),"△内部转账要在「对方账户」写上另一头",IF(AND($L4670="内部转账",$M4670=$C4670),"※对方账户跟本账户是同一个",IF(AND($L4670&lt;&gt;"内部转账",$M4670&lt;&gt;""),"△填了对方账户，但类别不是内部转账",IF($H4670&lt;0,"△这一笔之后该账户余额成负数了，核一下",""))))))))))))</f>
        <v/>
      </c>
    </row>
    <row r="4671">
      <c r="A4671" s="17">
        <f>IF($C4671="","",COUNTA($C$5:$C4671))</f>
        <v/>
      </c>
      <c r="B4671" s="20" t="n"/>
      <c r="C4671" s="18" t="n"/>
      <c r="D4671" s="18" t="n"/>
      <c r="E4671" s="26" t="n"/>
      <c r="F4671" s="19" t="n"/>
      <c r="G4671" s="19" t="n"/>
      <c r="H4671" s="27">
        <f>IF($C4671="","",ROUND(SUMIF(账户表,$C4671,账户期初)+SUMIFS($F$5:F4671,$C$5:C4671,$C4671)-SUMIFS($G$5:G4671,$C$5:C4671,$C4671),2))</f>
        <v/>
      </c>
      <c r="I4671" s="18" t="n"/>
      <c r="J4671" s="18" t="n"/>
      <c r="K4671" s="28">
        <f>IF($B4671="","",--TEXT($B4671,"yyyymm"))</f>
        <v/>
      </c>
      <c r="L4671" s="29">
        <f>IF($D4671="","",IFERROR(INDEX(类别属性,MATCH($D4671,类别表,0)),""))</f>
        <v/>
      </c>
      <c r="M4671" s="18" t="n"/>
      <c r="N4671" s="18" t="n"/>
      <c r="O4671" s="26" t="n"/>
      <c r="P4671" s="21">
        <f>IF($C4671="","",IF(ISNA(MATCH($C4671,账户表,0)),"※这个账户不在【基础资料】的账户档案里",IF($B4671="","※没填日期，这一笔不会进任何月份的报表",IF(AND($F4671&lt;&gt;"",$G4671&lt;&gt;""),"※收入和支出不能同时填",IF(AND(N($F4671)=0,N($G4671)=0),"※收入和支出都没填",IF(OR(N($F4671)&lt;0,N($G4671)&lt;0),"※金额不能填负数，方向反了就换一列填",IF($D4671="","※没填收支类别，分类报表会漏掉这一笔",IF(ISNA(MATCH($D4671,类别表,0)),"※收支类别不在【基础资料】的清单里",IF(AND($L4671="内部转账",$M4671=""),"△内部转账要在「对方账户」写上另一头",IF(AND($L4671="内部转账",$M4671=$C4671),"※对方账户跟本账户是同一个",IF(AND($L4671&lt;&gt;"内部转账",$M4671&lt;&gt;""),"△填了对方账户，但类别不是内部转账",IF($H4671&lt;0,"△这一笔之后该账户余额成负数了，核一下",""))))))))))))</f>
        <v/>
      </c>
    </row>
    <row r="4672">
      <c r="A4672" s="17">
        <f>IF($C4672="","",COUNTA($C$5:$C4672))</f>
        <v/>
      </c>
      <c r="B4672" s="20" t="n"/>
      <c r="C4672" s="18" t="n"/>
      <c r="D4672" s="18" t="n"/>
      <c r="E4672" s="26" t="n"/>
      <c r="F4672" s="19" t="n"/>
      <c r="G4672" s="19" t="n"/>
      <c r="H4672" s="27">
        <f>IF($C4672="","",ROUND(SUMIF(账户表,$C4672,账户期初)+SUMIFS($F$5:F4672,$C$5:C4672,$C4672)-SUMIFS($G$5:G4672,$C$5:C4672,$C4672),2))</f>
        <v/>
      </c>
      <c r="I4672" s="18" t="n"/>
      <c r="J4672" s="18" t="n"/>
      <c r="K4672" s="28">
        <f>IF($B4672="","",--TEXT($B4672,"yyyymm"))</f>
        <v/>
      </c>
      <c r="L4672" s="29">
        <f>IF($D4672="","",IFERROR(INDEX(类别属性,MATCH($D4672,类别表,0)),""))</f>
        <v/>
      </c>
      <c r="M4672" s="18" t="n"/>
      <c r="N4672" s="18" t="n"/>
      <c r="O4672" s="26" t="n"/>
      <c r="P4672" s="21">
        <f>IF($C4672="","",IF(ISNA(MATCH($C4672,账户表,0)),"※这个账户不在【基础资料】的账户档案里",IF($B4672="","※没填日期，这一笔不会进任何月份的报表",IF(AND($F4672&lt;&gt;"",$G4672&lt;&gt;""),"※收入和支出不能同时填",IF(AND(N($F4672)=0,N($G4672)=0),"※收入和支出都没填",IF(OR(N($F4672)&lt;0,N($G4672)&lt;0),"※金额不能填负数，方向反了就换一列填",IF($D4672="","※没填收支类别，分类报表会漏掉这一笔",IF(ISNA(MATCH($D4672,类别表,0)),"※收支类别不在【基础资料】的清单里",IF(AND($L4672="内部转账",$M4672=""),"△内部转账要在「对方账户」写上另一头",IF(AND($L4672="内部转账",$M4672=$C4672),"※对方账户跟本账户是同一个",IF(AND($L4672&lt;&gt;"内部转账",$M4672&lt;&gt;""),"△填了对方账户，但类别不是内部转账",IF($H4672&lt;0,"△这一笔之后该账户余额成负数了，核一下",""))))))))))))</f>
        <v/>
      </c>
    </row>
    <row r="4673">
      <c r="A4673" s="17">
        <f>IF($C4673="","",COUNTA($C$5:$C4673))</f>
        <v/>
      </c>
      <c r="B4673" s="20" t="n"/>
      <c r="C4673" s="18" t="n"/>
      <c r="D4673" s="18" t="n"/>
      <c r="E4673" s="26" t="n"/>
      <c r="F4673" s="19" t="n"/>
      <c r="G4673" s="19" t="n"/>
      <c r="H4673" s="27">
        <f>IF($C4673="","",ROUND(SUMIF(账户表,$C4673,账户期初)+SUMIFS($F$5:F4673,$C$5:C4673,$C4673)-SUMIFS($G$5:G4673,$C$5:C4673,$C4673),2))</f>
        <v/>
      </c>
      <c r="I4673" s="18" t="n"/>
      <c r="J4673" s="18" t="n"/>
      <c r="K4673" s="28">
        <f>IF($B4673="","",--TEXT($B4673,"yyyymm"))</f>
        <v/>
      </c>
      <c r="L4673" s="29">
        <f>IF($D4673="","",IFERROR(INDEX(类别属性,MATCH($D4673,类别表,0)),""))</f>
        <v/>
      </c>
      <c r="M4673" s="18" t="n"/>
      <c r="N4673" s="18" t="n"/>
      <c r="O4673" s="26" t="n"/>
      <c r="P4673" s="21">
        <f>IF($C4673="","",IF(ISNA(MATCH($C4673,账户表,0)),"※这个账户不在【基础资料】的账户档案里",IF($B4673="","※没填日期，这一笔不会进任何月份的报表",IF(AND($F4673&lt;&gt;"",$G4673&lt;&gt;""),"※收入和支出不能同时填",IF(AND(N($F4673)=0,N($G4673)=0),"※收入和支出都没填",IF(OR(N($F4673)&lt;0,N($G4673)&lt;0),"※金额不能填负数，方向反了就换一列填",IF($D4673="","※没填收支类别，分类报表会漏掉这一笔",IF(ISNA(MATCH($D4673,类别表,0)),"※收支类别不在【基础资料】的清单里",IF(AND($L4673="内部转账",$M4673=""),"△内部转账要在「对方账户」写上另一头",IF(AND($L4673="内部转账",$M4673=$C4673),"※对方账户跟本账户是同一个",IF(AND($L4673&lt;&gt;"内部转账",$M4673&lt;&gt;""),"△填了对方账户，但类别不是内部转账",IF($H4673&lt;0,"△这一笔之后该账户余额成负数了，核一下",""))))))))))))</f>
        <v/>
      </c>
    </row>
    <row r="4674">
      <c r="A4674" s="17">
        <f>IF($C4674="","",COUNTA($C$5:$C4674))</f>
        <v/>
      </c>
      <c r="B4674" s="20" t="n"/>
      <c r="C4674" s="18" t="n"/>
      <c r="D4674" s="18" t="n"/>
      <c r="E4674" s="26" t="n"/>
      <c r="F4674" s="19" t="n"/>
      <c r="G4674" s="19" t="n"/>
      <c r="H4674" s="27">
        <f>IF($C4674="","",ROUND(SUMIF(账户表,$C4674,账户期初)+SUMIFS($F$5:F4674,$C$5:C4674,$C4674)-SUMIFS($G$5:G4674,$C$5:C4674,$C4674),2))</f>
        <v/>
      </c>
      <c r="I4674" s="18" t="n"/>
      <c r="J4674" s="18" t="n"/>
      <c r="K4674" s="28">
        <f>IF($B4674="","",--TEXT($B4674,"yyyymm"))</f>
        <v/>
      </c>
      <c r="L4674" s="29">
        <f>IF($D4674="","",IFERROR(INDEX(类别属性,MATCH($D4674,类别表,0)),""))</f>
        <v/>
      </c>
      <c r="M4674" s="18" t="n"/>
      <c r="N4674" s="18" t="n"/>
      <c r="O4674" s="26" t="n"/>
      <c r="P4674" s="21">
        <f>IF($C4674="","",IF(ISNA(MATCH($C4674,账户表,0)),"※这个账户不在【基础资料】的账户档案里",IF($B4674="","※没填日期，这一笔不会进任何月份的报表",IF(AND($F4674&lt;&gt;"",$G4674&lt;&gt;""),"※收入和支出不能同时填",IF(AND(N($F4674)=0,N($G4674)=0),"※收入和支出都没填",IF(OR(N($F4674)&lt;0,N($G4674)&lt;0),"※金额不能填负数，方向反了就换一列填",IF($D4674="","※没填收支类别，分类报表会漏掉这一笔",IF(ISNA(MATCH($D4674,类别表,0)),"※收支类别不在【基础资料】的清单里",IF(AND($L4674="内部转账",$M4674=""),"△内部转账要在「对方账户」写上另一头",IF(AND($L4674="内部转账",$M4674=$C4674),"※对方账户跟本账户是同一个",IF(AND($L4674&lt;&gt;"内部转账",$M4674&lt;&gt;""),"△填了对方账户，但类别不是内部转账",IF($H4674&lt;0,"△这一笔之后该账户余额成负数了，核一下",""))))))))))))</f>
        <v/>
      </c>
    </row>
    <row r="4675">
      <c r="A4675" s="17">
        <f>IF($C4675="","",COUNTA($C$5:$C4675))</f>
        <v/>
      </c>
      <c r="B4675" s="20" t="n"/>
      <c r="C4675" s="18" t="n"/>
      <c r="D4675" s="18" t="n"/>
      <c r="E4675" s="26" t="n"/>
      <c r="F4675" s="19" t="n"/>
      <c r="G4675" s="19" t="n"/>
      <c r="H4675" s="27">
        <f>IF($C4675="","",ROUND(SUMIF(账户表,$C4675,账户期初)+SUMIFS($F$5:F4675,$C$5:C4675,$C4675)-SUMIFS($G$5:G4675,$C$5:C4675,$C4675),2))</f>
        <v/>
      </c>
      <c r="I4675" s="18" t="n"/>
      <c r="J4675" s="18" t="n"/>
      <c r="K4675" s="28">
        <f>IF($B4675="","",--TEXT($B4675,"yyyymm"))</f>
        <v/>
      </c>
      <c r="L4675" s="29">
        <f>IF($D4675="","",IFERROR(INDEX(类别属性,MATCH($D4675,类别表,0)),""))</f>
        <v/>
      </c>
      <c r="M4675" s="18" t="n"/>
      <c r="N4675" s="18" t="n"/>
      <c r="O4675" s="26" t="n"/>
      <c r="P4675" s="21">
        <f>IF($C4675="","",IF(ISNA(MATCH($C4675,账户表,0)),"※这个账户不在【基础资料】的账户档案里",IF($B4675="","※没填日期，这一笔不会进任何月份的报表",IF(AND($F4675&lt;&gt;"",$G4675&lt;&gt;""),"※收入和支出不能同时填",IF(AND(N($F4675)=0,N($G4675)=0),"※收入和支出都没填",IF(OR(N($F4675)&lt;0,N($G4675)&lt;0),"※金额不能填负数，方向反了就换一列填",IF($D4675="","※没填收支类别，分类报表会漏掉这一笔",IF(ISNA(MATCH($D4675,类别表,0)),"※收支类别不在【基础资料】的清单里",IF(AND($L4675="内部转账",$M4675=""),"△内部转账要在「对方账户」写上另一头",IF(AND($L4675="内部转账",$M4675=$C4675),"※对方账户跟本账户是同一个",IF(AND($L4675&lt;&gt;"内部转账",$M4675&lt;&gt;""),"△填了对方账户，但类别不是内部转账",IF($H4675&lt;0,"△这一笔之后该账户余额成负数了，核一下",""))))))))))))</f>
        <v/>
      </c>
    </row>
    <row r="4676">
      <c r="A4676" s="17">
        <f>IF($C4676="","",COUNTA($C$5:$C4676))</f>
        <v/>
      </c>
      <c r="B4676" s="20" t="n"/>
      <c r="C4676" s="18" t="n"/>
      <c r="D4676" s="18" t="n"/>
      <c r="E4676" s="26" t="n"/>
      <c r="F4676" s="19" t="n"/>
      <c r="G4676" s="19" t="n"/>
      <c r="H4676" s="27">
        <f>IF($C4676="","",ROUND(SUMIF(账户表,$C4676,账户期初)+SUMIFS($F$5:F4676,$C$5:C4676,$C4676)-SUMIFS($G$5:G4676,$C$5:C4676,$C4676),2))</f>
        <v/>
      </c>
      <c r="I4676" s="18" t="n"/>
      <c r="J4676" s="18" t="n"/>
      <c r="K4676" s="28">
        <f>IF($B4676="","",--TEXT($B4676,"yyyymm"))</f>
        <v/>
      </c>
      <c r="L4676" s="29">
        <f>IF($D4676="","",IFERROR(INDEX(类别属性,MATCH($D4676,类别表,0)),""))</f>
        <v/>
      </c>
      <c r="M4676" s="18" t="n"/>
      <c r="N4676" s="18" t="n"/>
      <c r="O4676" s="26" t="n"/>
      <c r="P4676" s="21">
        <f>IF($C4676="","",IF(ISNA(MATCH($C4676,账户表,0)),"※这个账户不在【基础资料】的账户档案里",IF($B4676="","※没填日期，这一笔不会进任何月份的报表",IF(AND($F4676&lt;&gt;"",$G4676&lt;&gt;""),"※收入和支出不能同时填",IF(AND(N($F4676)=0,N($G4676)=0),"※收入和支出都没填",IF(OR(N($F4676)&lt;0,N($G4676)&lt;0),"※金额不能填负数，方向反了就换一列填",IF($D4676="","※没填收支类别，分类报表会漏掉这一笔",IF(ISNA(MATCH($D4676,类别表,0)),"※收支类别不在【基础资料】的清单里",IF(AND($L4676="内部转账",$M4676=""),"△内部转账要在「对方账户」写上另一头",IF(AND($L4676="内部转账",$M4676=$C4676),"※对方账户跟本账户是同一个",IF(AND($L4676&lt;&gt;"内部转账",$M4676&lt;&gt;""),"△填了对方账户，但类别不是内部转账",IF($H4676&lt;0,"△这一笔之后该账户余额成负数了，核一下",""))))))))))))</f>
        <v/>
      </c>
    </row>
    <row r="4677">
      <c r="A4677" s="17">
        <f>IF($C4677="","",COUNTA($C$5:$C4677))</f>
        <v/>
      </c>
      <c r="B4677" s="20" t="n"/>
      <c r="C4677" s="18" t="n"/>
      <c r="D4677" s="18" t="n"/>
      <c r="E4677" s="26" t="n"/>
      <c r="F4677" s="19" t="n"/>
      <c r="G4677" s="19" t="n"/>
      <c r="H4677" s="27">
        <f>IF($C4677="","",ROUND(SUMIF(账户表,$C4677,账户期初)+SUMIFS($F$5:F4677,$C$5:C4677,$C4677)-SUMIFS($G$5:G4677,$C$5:C4677,$C4677),2))</f>
        <v/>
      </c>
      <c r="I4677" s="18" t="n"/>
      <c r="J4677" s="18" t="n"/>
      <c r="K4677" s="28">
        <f>IF($B4677="","",--TEXT($B4677,"yyyymm"))</f>
        <v/>
      </c>
      <c r="L4677" s="29">
        <f>IF($D4677="","",IFERROR(INDEX(类别属性,MATCH($D4677,类别表,0)),""))</f>
        <v/>
      </c>
      <c r="M4677" s="18" t="n"/>
      <c r="N4677" s="18" t="n"/>
      <c r="O4677" s="26" t="n"/>
      <c r="P4677" s="21">
        <f>IF($C4677="","",IF(ISNA(MATCH($C4677,账户表,0)),"※这个账户不在【基础资料】的账户档案里",IF($B4677="","※没填日期，这一笔不会进任何月份的报表",IF(AND($F4677&lt;&gt;"",$G4677&lt;&gt;""),"※收入和支出不能同时填",IF(AND(N($F4677)=0,N($G4677)=0),"※收入和支出都没填",IF(OR(N($F4677)&lt;0,N($G4677)&lt;0),"※金额不能填负数，方向反了就换一列填",IF($D4677="","※没填收支类别，分类报表会漏掉这一笔",IF(ISNA(MATCH($D4677,类别表,0)),"※收支类别不在【基础资料】的清单里",IF(AND($L4677="内部转账",$M4677=""),"△内部转账要在「对方账户」写上另一头",IF(AND($L4677="内部转账",$M4677=$C4677),"※对方账户跟本账户是同一个",IF(AND($L4677&lt;&gt;"内部转账",$M4677&lt;&gt;""),"△填了对方账户，但类别不是内部转账",IF($H4677&lt;0,"△这一笔之后该账户余额成负数了，核一下",""))))))))))))</f>
        <v/>
      </c>
    </row>
    <row r="4678">
      <c r="A4678" s="17">
        <f>IF($C4678="","",COUNTA($C$5:$C4678))</f>
        <v/>
      </c>
      <c r="B4678" s="20" t="n"/>
      <c r="C4678" s="18" t="n"/>
      <c r="D4678" s="18" t="n"/>
      <c r="E4678" s="26" t="n"/>
      <c r="F4678" s="19" t="n"/>
      <c r="G4678" s="19" t="n"/>
      <c r="H4678" s="27">
        <f>IF($C4678="","",ROUND(SUMIF(账户表,$C4678,账户期初)+SUMIFS($F$5:F4678,$C$5:C4678,$C4678)-SUMIFS($G$5:G4678,$C$5:C4678,$C4678),2))</f>
        <v/>
      </c>
      <c r="I4678" s="18" t="n"/>
      <c r="J4678" s="18" t="n"/>
      <c r="K4678" s="28">
        <f>IF($B4678="","",--TEXT($B4678,"yyyymm"))</f>
        <v/>
      </c>
      <c r="L4678" s="29">
        <f>IF($D4678="","",IFERROR(INDEX(类别属性,MATCH($D4678,类别表,0)),""))</f>
        <v/>
      </c>
      <c r="M4678" s="18" t="n"/>
      <c r="N4678" s="18" t="n"/>
      <c r="O4678" s="26" t="n"/>
      <c r="P4678" s="21">
        <f>IF($C4678="","",IF(ISNA(MATCH($C4678,账户表,0)),"※这个账户不在【基础资料】的账户档案里",IF($B4678="","※没填日期，这一笔不会进任何月份的报表",IF(AND($F4678&lt;&gt;"",$G4678&lt;&gt;""),"※收入和支出不能同时填",IF(AND(N($F4678)=0,N($G4678)=0),"※收入和支出都没填",IF(OR(N($F4678)&lt;0,N($G4678)&lt;0),"※金额不能填负数，方向反了就换一列填",IF($D4678="","※没填收支类别，分类报表会漏掉这一笔",IF(ISNA(MATCH($D4678,类别表,0)),"※收支类别不在【基础资料】的清单里",IF(AND($L4678="内部转账",$M4678=""),"△内部转账要在「对方账户」写上另一头",IF(AND($L4678="内部转账",$M4678=$C4678),"※对方账户跟本账户是同一个",IF(AND($L4678&lt;&gt;"内部转账",$M4678&lt;&gt;""),"△填了对方账户，但类别不是内部转账",IF($H4678&lt;0,"△这一笔之后该账户余额成负数了，核一下",""))))))))))))</f>
        <v/>
      </c>
    </row>
    <row r="4679">
      <c r="A4679" s="17">
        <f>IF($C4679="","",COUNTA($C$5:$C4679))</f>
        <v/>
      </c>
      <c r="B4679" s="20" t="n"/>
      <c r="C4679" s="18" t="n"/>
      <c r="D4679" s="18" t="n"/>
      <c r="E4679" s="26" t="n"/>
      <c r="F4679" s="19" t="n"/>
      <c r="G4679" s="19" t="n"/>
      <c r="H4679" s="27">
        <f>IF($C4679="","",ROUND(SUMIF(账户表,$C4679,账户期初)+SUMIFS($F$5:F4679,$C$5:C4679,$C4679)-SUMIFS($G$5:G4679,$C$5:C4679,$C4679),2))</f>
        <v/>
      </c>
      <c r="I4679" s="18" t="n"/>
      <c r="J4679" s="18" t="n"/>
      <c r="K4679" s="28">
        <f>IF($B4679="","",--TEXT($B4679,"yyyymm"))</f>
        <v/>
      </c>
      <c r="L4679" s="29">
        <f>IF($D4679="","",IFERROR(INDEX(类别属性,MATCH($D4679,类别表,0)),""))</f>
        <v/>
      </c>
      <c r="M4679" s="18" t="n"/>
      <c r="N4679" s="18" t="n"/>
      <c r="O4679" s="26" t="n"/>
      <c r="P4679" s="21">
        <f>IF($C4679="","",IF(ISNA(MATCH($C4679,账户表,0)),"※这个账户不在【基础资料】的账户档案里",IF($B4679="","※没填日期，这一笔不会进任何月份的报表",IF(AND($F4679&lt;&gt;"",$G4679&lt;&gt;""),"※收入和支出不能同时填",IF(AND(N($F4679)=0,N($G4679)=0),"※收入和支出都没填",IF(OR(N($F4679)&lt;0,N($G4679)&lt;0),"※金额不能填负数，方向反了就换一列填",IF($D4679="","※没填收支类别，分类报表会漏掉这一笔",IF(ISNA(MATCH($D4679,类别表,0)),"※收支类别不在【基础资料】的清单里",IF(AND($L4679="内部转账",$M4679=""),"△内部转账要在「对方账户」写上另一头",IF(AND($L4679="内部转账",$M4679=$C4679),"※对方账户跟本账户是同一个",IF(AND($L4679&lt;&gt;"内部转账",$M4679&lt;&gt;""),"△填了对方账户，但类别不是内部转账",IF($H4679&lt;0,"△这一笔之后该账户余额成负数了，核一下",""))))))))))))</f>
        <v/>
      </c>
    </row>
    <row r="4680">
      <c r="A4680" s="17">
        <f>IF($C4680="","",COUNTA($C$5:$C4680))</f>
        <v/>
      </c>
      <c r="B4680" s="20" t="n"/>
      <c r="C4680" s="18" t="n"/>
      <c r="D4680" s="18" t="n"/>
      <c r="E4680" s="26" t="n"/>
      <c r="F4680" s="19" t="n"/>
      <c r="G4680" s="19" t="n"/>
      <c r="H4680" s="27">
        <f>IF($C4680="","",ROUND(SUMIF(账户表,$C4680,账户期初)+SUMIFS($F$5:F4680,$C$5:C4680,$C4680)-SUMIFS($G$5:G4680,$C$5:C4680,$C4680),2))</f>
        <v/>
      </c>
      <c r="I4680" s="18" t="n"/>
      <c r="J4680" s="18" t="n"/>
      <c r="K4680" s="28">
        <f>IF($B4680="","",--TEXT($B4680,"yyyymm"))</f>
        <v/>
      </c>
      <c r="L4680" s="29">
        <f>IF($D4680="","",IFERROR(INDEX(类别属性,MATCH($D4680,类别表,0)),""))</f>
        <v/>
      </c>
      <c r="M4680" s="18" t="n"/>
      <c r="N4680" s="18" t="n"/>
      <c r="O4680" s="26" t="n"/>
      <c r="P4680" s="21">
        <f>IF($C4680="","",IF(ISNA(MATCH($C4680,账户表,0)),"※这个账户不在【基础资料】的账户档案里",IF($B4680="","※没填日期，这一笔不会进任何月份的报表",IF(AND($F4680&lt;&gt;"",$G4680&lt;&gt;""),"※收入和支出不能同时填",IF(AND(N($F4680)=0,N($G4680)=0),"※收入和支出都没填",IF(OR(N($F4680)&lt;0,N($G4680)&lt;0),"※金额不能填负数，方向反了就换一列填",IF($D4680="","※没填收支类别，分类报表会漏掉这一笔",IF(ISNA(MATCH($D4680,类别表,0)),"※收支类别不在【基础资料】的清单里",IF(AND($L4680="内部转账",$M4680=""),"△内部转账要在「对方账户」写上另一头",IF(AND($L4680="内部转账",$M4680=$C4680),"※对方账户跟本账户是同一个",IF(AND($L4680&lt;&gt;"内部转账",$M4680&lt;&gt;""),"△填了对方账户，但类别不是内部转账",IF($H4680&lt;0,"△这一笔之后该账户余额成负数了，核一下",""))))))))))))</f>
        <v/>
      </c>
    </row>
    <row r="4681">
      <c r="A4681" s="17">
        <f>IF($C4681="","",COUNTA($C$5:$C4681))</f>
        <v/>
      </c>
      <c r="B4681" s="20" t="n"/>
      <c r="C4681" s="18" t="n"/>
      <c r="D4681" s="18" t="n"/>
      <c r="E4681" s="26" t="n"/>
      <c r="F4681" s="19" t="n"/>
      <c r="G4681" s="19" t="n"/>
      <c r="H4681" s="27">
        <f>IF($C4681="","",ROUND(SUMIF(账户表,$C4681,账户期初)+SUMIFS($F$5:F4681,$C$5:C4681,$C4681)-SUMIFS($G$5:G4681,$C$5:C4681,$C4681),2))</f>
        <v/>
      </c>
      <c r="I4681" s="18" t="n"/>
      <c r="J4681" s="18" t="n"/>
      <c r="K4681" s="28">
        <f>IF($B4681="","",--TEXT($B4681,"yyyymm"))</f>
        <v/>
      </c>
      <c r="L4681" s="29">
        <f>IF($D4681="","",IFERROR(INDEX(类别属性,MATCH($D4681,类别表,0)),""))</f>
        <v/>
      </c>
      <c r="M4681" s="18" t="n"/>
      <c r="N4681" s="18" t="n"/>
      <c r="O4681" s="26" t="n"/>
      <c r="P4681" s="21">
        <f>IF($C4681="","",IF(ISNA(MATCH($C4681,账户表,0)),"※这个账户不在【基础资料】的账户档案里",IF($B4681="","※没填日期，这一笔不会进任何月份的报表",IF(AND($F4681&lt;&gt;"",$G4681&lt;&gt;""),"※收入和支出不能同时填",IF(AND(N($F4681)=0,N($G4681)=0),"※收入和支出都没填",IF(OR(N($F4681)&lt;0,N($G4681)&lt;0),"※金额不能填负数，方向反了就换一列填",IF($D4681="","※没填收支类别，分类报表会漏掉这一笔",IF(ISNA(MATCH($D4681,类别表,0)),"※收支类别不在【基础资料】的清单里",IF(AND($L4681="内部转账",$M4681=""),"△内部转账要在「对方账户」写上另一头",IF(AND($L4681="内部转账",$M4681=$C4681),"※对方账户跟本账户是同一个",IF(AND($L4681&lt;&gt;"内部转账",$M4681&lt;&gt;""),"△填了对方账户，但类别不是内部转账",IF($H4681&lt;0,"△这一笔之后该账户余额成负数了，核一下",""))))))))))))</f>
        <v/>
      </c>
    </row>
    <row r="4682">
      <c r="A4682" s="17">
        <f>IF($C4682="","",COUNTA($C$5:$C4682))</f>
        <v/>
      </c>
      <c r="B4682" s="20" t="n"/>
      <c r="C4682" s="18" t="n"/>
      <c r="D4682" s="18" t="n"/>
      <c r="E4682" s="26" t="n"/>
      <c r="F4682" s="19" t="n"/>
      <c r="G4682" s="19" t="n"/>
      <c r="H4682" s="27">
        <f>IF($C4682="","",ROUND(SUMIF(账户表,$C4682,账户期初)+SUMIFS($F$5:F4682,$C$5:C4682,$C4682)-SUMIFS($G$5:G4682,$C$5:C4682,$C4682),2))</f>
        <v/>
      </c>
      <c r="I4682" s="18" t="n"/>
      <c r="J4682" s="18" t="n"/>
      <c r="K4682" s="28">
        <f>IF($B4682="","",--TEXT($B4682,"yyyymm"))</f>
        <v/>
      </c>
      <c r="L4682" s="29">
        <f>IF($D4682="","",IFERROR(INDEX(类别属性,MATCH($D4682,类别表,0)),""))</f>
        <v/>
      </c>
      <c r="M4682" s="18" t="n"/>
      <c r="N4682" s="18" t="n"/>
      <c r="O4682" s="26" t="n"/>
      <c r="P4682" s="21">
        <f>IF($C4682="","",IF(ISNA(MATCH($C4682,账户表,0)),"※这个账户不在【基础资料】的账户档案里",IF($B4682="","※没填日期，这一笔不会进任何月份的报表",IF(AND($F4682&lt;&gt;"",$G4682&lt;&gt;""),"※收入和支出不能同时填",IF(AND(N($F4682)=0,N($G4682)=0),"※收入和支出都没填",IF(OR(N($F4682)&lt;0,N($G4682)&lt;0),"※金额不能填负数，方向反了就换一列填",IF($D4682="","※没填收支类别，分类报表会漏掉这一笔",IF(ISNA(MATCH($D4682,类别表,0)),"※收支类别不在【基础资料】的清单里",IF(AND($L4682="内部转账",$M4682=""),"△内部转账要在「对方账户」写上另一头",IF(AND($L4682="内部转账",$M4682=$C4682),"※对方账户跟本账户是同一个",IF(AND($L4682&lt;&gt;"内部转账",$M4682&lt;&gt;""),"△填了对方账户，但类别不是内部转账",IF($H4682&lt;0,"△这一笔之后该账户余额成负数了，核一下",""))))))))))))</f>
        <v/>
      </c>
    </row>
    <row r="4683">
      <c r="A4683" s="17">
        <f>IF($C4683="","",COUNTA($C$5:$C4683))</f>
        <v/>
      </c>
      <c r="B4683" s="20" t="n"/>
      <c r="C4683" s="18" t="n"/>
      <c r="D4683" s="18" t="n"/>
      <c r="E4683" s="26" t="n"/>
      <c r="F4683" s="19" t="n"/>
      <c r="G4683" s="19" t="n"/>
      <c r="H4683" s="27">
        <f>IF($C4683="","",ROUND(SUMIF(账户表,$C4683,账户期初)+SUMIFS($F$5:F4683,$C$5:C4683,$C4683)-SUMIFS($G$5:G4683,$C$5:C4683,$C4683),2))</f>
        <v/>
      </c>
      <c r="I4683" s="18" t="n"/>
      <c r="J4683" s="18" t="n"/>
      <c r="K4683" s="28">
        <f>IF($B4683="","",--TEXT($B4683,"yyyymm"))</f>
        <v/>
      </c>
      <c r="L4683" s="29">
        <f>IF($D4683="","",IFERROR(INDEX(类别属性,MATCH($D4683,类别表,0)),""))</f>
        <v/>
      </c>
      <c r="M4683" s="18" t="n"/>
      <c r="N4683" s="18" t="n"/>
      <c r="O4683" s="26" t="n"/>
      <c r="P4683" s="21">
        <f>IF($C4683="","",IF(ISNA(MATCH($C4683,账户表,0)),"※这个账户不在【基础资料】的账户档案里",IF($B4683="","※没填日期，这一笔不会进任何月份的报表",IF(AND($F4683&lt;&gt;"",$G4683&lt;&gt;""),"※收入和支出不能同时填",IF(AND(N($F4683)=0,N($G4683)=0),"※收入和支出都没填",IF(OR(N($F4683)&lt;0,N($G4683)&lt;0),"※金额不能填负数，方向反了就换一列填",IF($D4683="","※没填收支类别，分类报表会漏掉这一笔",IF(ISNA(MATCH($D4683,类别表,0)),"※收支类别不在【基础资料】的清单里",IF(AND($L4683="内部转账",$M4683=""),"△内部转账要在「对方账户」写上另一头",IF(AND($L4683="内部转账",$M4683=$C4683),"※对方账户跟本账户是同一个",IF(AND($L4683&lt;&gt;"内部转账",$M4683&lt;&gt;""),"△填了对方账户，但类别不是内部转账",IF($H4683&lt;0,"△这一笔之后该账户余额成负数了，核一下",""))))))))))))</f>
        <v/>
      </c>
    </row>
    <row r="4684">
      <c r="A4684" s="17">
        <f>IF($C4684="","",COUNTA($C$5:$C4684))</f>
        <v/>
      </c>
      <c r="B4684" s="20" t="n"/>
      <c r="C4684" s="18" t="n"/>
      <c r="D4684" s="18" t="n"/>
      <c r="E4684" s="26" t="n"/>
      <c r="F4684" s="19" t="n"/>
      <c r="G4684" s="19" t="n"/>
      <c r="H4684" s="27">
        <f>IF($C4684="","",ROUND(SUMIF(账户表,$C4684,账户期初)+SUMIFS($F$5:F4684,$C$5:C4684,$C4684)-SUMIFS($G$5:G4684,$C$5:C4684,$C4684),2))</f>
        <v/>
      </c>
      <c r="I4684" s="18" t="n"/>
      <c r="J4684" s="18" t="n"/>
      <c r="K4684" s="28">
        <f>IF($B4684="","",--TEXT($B4684,"yyyymm"))</f>
        <v/>
      </c>
      <c r="L4684" s="29">
        <f>IF($D4684="","",IFERROR(INDEX(类别属性,MATCH($D4684,类别表,0)),""))</f>
        <v/>
      </c>
      <c r="M4684" s="18" t="n"/>
      <c r="N4684" s="18" t="n"/>
      <c r="O4684" s="26" t="n"/>
      <c r="P4684" s="21">
        <f>IF($C4684="","",IF(ISNA(MATCH($C4684,账户表,0)),"※这个账户不在【基础资料】的账户档案里",IF($B4684="","※没填日期，这一笔不会进任何月份的报表",IF(AND($F4684&lt;&gt;"",$G4684&lt;&gt;""),"※收入和支出不能同时填",IF(AND(N($F4684)=0,N($G4684)=0),"※收入和支出都没填",IF(OR(N($F4684)&lt;0,N($G4684)&lt;0),"※金额不能填负数，方向反了就换一列填",IF($D4684="","※没填收支类别，分类报表会漏掉这一笔",IF(ISNA(MATCH($D4684,类别表,0)),"※收支类别不在【基础资料】的清单里",IF(AND($L4684="内部转账",$M4684=""),"△内部转账要在「对方账户」写上另一头",IF(AND($L4684="内部转账",$M4684=$C4684),"※对方账户跟本账户是同一个",IF(AND($L4684&lt;&gt;"内部转账",$M4684&lt;&gt;""),"△填了对方账户，但类别不是内部转账",IF($H4684&lt;0,"△这一笔之后该账户余额成负数了，核一下",""))))))))))))</f>
        <v/>
      </c>
    </row>
    <row r="4685">
      <c r="A4685" s="17">
        <f>IF($C4685="","",COUNTA($C$5:$C4685))</f>
        <v/>
      </c>
      <c r="B4685" s="20" t="n"/>
      <c r="C4685" s="18" t="n"/>
      <c r="D4685" s="18" t="n"/>
      <c r="E4685" s="26" t="n"/>
      <c r="F4685" s="19" t="n"/>
      <c r="G4685" s="19" t="n"/>
      <c r="H4685" s="27">
        <f>IF($C4685="","",ROUND(SUMIF(账户表,$C4685,账户期初)+SUMIFS($F$5:F4685,$C$5:C4685,$C4685)-SUMIFS($G$5:G4685,$C$5:C4685,$C4685),2))</f>
        <v/>
      </c>
      <c r="I4685" s="18" t="n"/>
      <c r="J4685" s="18" t="n"/>
      <c r="K4685" s="28">
        <f>IF($B4685="","",--TEXT($B4685,"yyyymm"))</f>
        <v/>
      </c>
      <c r="L4685" s="29">
        <f>IF($D4685="","",IFERROR(INDEX(类别属性,MATCH($D4685,类别表,0)),""))</f>
        <v/>
      </c>
      <c r="M4685" s="18" t="n"/>
      <c r="N4685" s="18" t="n"/>
      <c r="O4685" s="26" t="n"/>
      <c r="P4685" s="21">
        <f>IF($C4685="","",IF(ISNA(MATCH($C4685,账户表,0)),"※这个账户不在【基础资料】的账户档案里",IF($B4685="","※没填日期，这一笔不会进任何月份的报表",IF(AND($F4685&lt;&gt;"",$G4685&lt;&gt;""),"※收入和支出不能同时填",IF(AND(N($F4685)=0,N($G4685)=0),"※收入和支出都没填",IF(OR(N($F4685)&lt;0,N($G4685)&lt;0),"※金额不能填负数，方向反了就换一列填",IF($D4685="","※没填收支类别，分类报表会漏掉这一笔",IF(ISNA(MATCH($D4685,类别表,0)),"※收支类别不在【基础资料】的清单里",IF(AND($L4685="内部转账",$M4685=""),"△内部转账要在「对方账户」写上另一头",IF(AND($L4685="内部转账",$M4685=$C4685),"※对方账户跟本账户是同一个",IF(AND($L4685&lt;&gt;"内部转账",$M4685&lt;&gt;""),"△填了对方账户，但类别不是内部转账",IF($H4685&lt;0,"△这一笔之后该账户余额成负数了，核一下",""))))))))))))</f>
        <v/>
      </c>
    </row>
    <row r="4686">
      <c r="A4686" s="17">
        <f>IF($C4686="","",COUNTA($C$5:$C4686))</f>
        <v/>
      </c>
      <c r="B4686" s="20" t="n"/>
      <c r="C4686" s="18" t="n"/>
      <c r="D4686" s="18" t="n"/>
      <c r="E4686" s="26" t="n"/>
      <c r="F4686" s="19" t="n"/>
      <c r="G4686" s="19" t="n"/>
      <c r="H4686" s="27">
        <f>IF($C4686="","",ROUND(SUMIF(账户表,$C4686,账户期初)+SUMIFS($F$5:F4686,$C$5:C4686,$C4686)-SUMIFS($G$5:G4686,$C$5:C4686,$C4686),2))</f>
        <v/>
      </c>
      <c r="I4686" s="18" t="n"/>
      <c r="J4686" s="18" t="n"/>
      <c r="K4686" s="28">
        <f>IF($B4686="","",--TEXT($B4686,"yyyymm"))</f>
        <v/>
      </c>
      <c r="L4686" s="29">
        <f>IF($D4686="","",IFERROR(INDEX(类别属性,MATCH($D4686,类别表,0)),""))</f>
        <v/>
      </c>
      <c r="M4686" s="18" t="n"/>
      <c r="N4686" s="18" t="n"/>
      <c r="O4686" s="26" t="n"/>
      <c r="P4686" s="21">
        <f>IF($C4686="","",IF(ISNA(MATCH($C4686,账户表,0)),"※这个账户不在【基础资料】的账户档案里",IF($B4686="","※没填日期，这一笔不会进任何月份的报表",IF(AND($F4686&lt;&gt;"",$G4686&lt;&gt;""),"※收入和支出不能同时填",IF(AND(N($F4686)=0,N($G4686)=0),"※收入和支出都没填",IF(OR(N($F4686)&lt;0,N($G4686)&lt;0),"※金额不能填负数，方向反了就换一列填",IF($D4686="","※没填收支类别，分类报表会漏掉这一笔",IF(ISNA(MATCH($D4686,类别表,0)),"※收支类别不在【基础资料】的清单里",IF(AND($L4686="内部转账",$M4686=""),"△内部转账要在「对方账户」写上另一头",IF(AND($L4686="内部转账",$M4686=$C4686),"※对方账户跟本账户是同一个",IF(AND($L4686&lt;&gt;"内部转账",$M4686&lt;&gt;""),"△填了对方账户，但类别不是内部转账",IF($H4686&lt;0,"△这一笔之后该账户余额成负数了，核一下",""))))))))))))</f>
        <v/>
      </c>
    </row>
    <row r="4687">
      <c r="A4687" s="17">
        <f>IF($C4687="","",COUNTA($C$5:$C4687))</f>
        <v/>
      </c>
      <c r="B4687" s="20" t="n"/>
      <c r="C4687" s="18" t="n"/>
      <c r="D4687" s="18" t="n"/>
      <c r="E4687" s="26" t="n"/>
      <c r="F4687" s="19" t="n"/>
      <c r="G4687" s="19" t="n"/>
      <c r="H4687" s="27">
        <f>IF($C4687="","",ROUND(SUMIF(账户表,$C4687,账户期初)+SUMIFS($F$5:F4687,$C$5:C4687,$C4687)-SUMIFS($G$5:G4687,$C$5:C4687,$C4687),2))</f>
        <v/>
      </c>
      <c r="I4687" s="18" t="n"/>
      <c r="J4687" s="18" t="n"/>
      <c r="K4687" s="28">
        <f>IF($B4687="","",--TEXT($B4687,"yyyymm"))</f>
        <v/>
      </c>
      <c r="L4687" s="29">
        <f>IF($D4687="","",IFERROR(INDEX(类别属性,MATCH($D4687,类别表,0)),""))</f>
        <v/>
      </c>
      <c r="M4687" s="18" t="n"/>
      <c r="N4687" s="18" t="n"/>
      <c r="O4687" s="26" t="n"/>
      <c r="P4687" s="21">
        <f>IF($C4687="","",IF(ISNA(MATCH($C4687,账户表,0)),"※这个账户不在【基础资料】的账户档案里",IF($B4687="","※没填日期，这一笔不会进任何月份的报表",IF(AND($F4687&lt;&gt;"",$G4687&lt;&gt;""),"※收入和支出不能同时填",IF(AND(N($F4687)=0,N($G4687)=0),"※收入和支出都没填",IF(OR(N($F4687)&lt;0,N($G4687)&lt;0),"※金额不能填负数，方向反了就换一列填",IF($D4687="","※没填收支类别，分类报表会漏掉这一笔",IF(ISNA(MATCH($D4687,类别表,0)),"※收支类别不在【基础资料】的清单里",IF(AND($L4687="内部转账",$M4687=""),"△内部转账要在「对方账户」写上另一头",IF(AND($L4687="内部转账",$M4687=$C4687),"※对方账户跟本账户是同一个",IF(AND($L4687&lt;&gt;"内部转账",$M4687&lt;&gt;""),"△填了对方账户，但类别不是内部转账",IF($H4687&lt;0,"△这一笔之后该账户余额成负数了，核一下",""))))))))))))</f>
        <v/>
      </c>
    </row>
    <row r="4688">
      <c r="A4688" s="17">
        <f>IF($C4688="","",COUNTA($C$5:$C4688))</f>
        <v/>
      </c>
      <c r="B4688" s="20" t="n"/>
      <c r="C4688" s="18" t="n"/>
      <c r="D4688" s="18" t="n"/>
      <c r="E4688" s="26" t="n"/>
      <c r="F4688" s="19" t="n"/>
      <c r="G4688" s="19" t="n"/>
      <c r="H4688" s="27">
        <f>IF($C4688="","",ROUND(SUMIF(账户表,$C4688,账户期初)+SUMIFS($F$5:F4688,$C$5:C4688,$C4688)-SUMIFS($G$5:G4688,$C$5:C4688,$C4688),2))</f>
        <v/>
      </c>
      <c r="I4688" s="18" t="n"/>
      <c r="J4688" s="18" t="n"/>
      <c r="K4688" s="28">
        <f>IF($B4688="","",--TEXT($B4688,"yyyymm"))</f>
        <v/>
      </c>
      <c r="L4688" s="29">
        <f>IF($D4688="","",IFERROR(INDEX(类别属性,MATCH($D4688,类别表,0)),""))</f>
        <v/>
      </c>
      <c r="M4688" s="18" t="n"/>
      <c r="N4688" s="18" t="n"/>
      <c r="O4688" s="26" t="n"/>
      <c r="P4688" s="21">
        <f>IF($C4688="","",IF(ISNA(MATCH($C4688,账户表,0)),"※这个账户不在【基础资料】的账户档案里",IF($B4688="","※没填日期，这一笔不会进任何月份的报表",IF(AND($F4688&lt;&gt;"",$G4688&lt;&gt;""),"※收入和支出不能同时填",IF(AND(N($F4688)=0,N($G4688)=0),"※收入和支出都没填",IF(OR(N($F4688)&lt;0,N($G4688)&lt;0),"※金额不能填负数，方向反了就换一列填",IF($D4688="","※没填收支类别，分类报表会漏掉这一笔",IF(ISNA(MATCH($D4688,类别表,0)),"※收支类别不在【基础资料】的清单里",IF(AND($L4688="内部转账",$M4688=""),"△内部转账要在「对方账户」写上另一头",IF(AND($L4688="内部转账",$M4688=$C4688),"※对方账户跟本账户是同一个",IF(AND($L4688&lt;&gt;"内部转账",$M4688&lt;&gt;""),"△填了对方账户，但类别不是内部转账",IF($H4688&lt;0,"△这一笔之后该账户余额成负数了，核一下",""))))))))))))</f>
        <v/>
      </c>
    </row>
    <row r="4689">
      <c r="A4689" s="17">
        <f>IF($C4689="","",COUNTA($C$5:$C4689))</f>
        <v/>
      </c>
      <c r="B4689" s="20" t="n"/>
      <c r="C4689" s="18" t="n"/>
      <c r="D4689" s="18" t="n"/>
      <c r="E4689" s="26" t="n"/>
      <c r="F4689" s="19" t="n"/>
      <c r="G4689" s="19" t="n"/>
      <c r="H4689" s="27">
        <f>IF($C4689="","",ROUND(SUMIF(账户表,$C4689,账户期初)+SUMIFS($F$5:F4689,$C$5:C4689,$C4689)-SUMIFS($G$5:G4689,$C$5:C4689,$C4689),2))</f>
        <v/>
      </c>
      <c r="I4689" s="18" t="n"/>
      <c r="J4689" s="18" t="n"/>
      <c r="K4689" s="28">
        <f>IF($B4689="","",--TEXT($B4689,"yyyymm"))</f>
        <v/>
      </c>
      <c r="L4689" s="29">
        <f>IF($D4689="","",IFERROR(INDEX(类别属性,MATCH($D4689,类别表,0)),""))</f>
        <v/>
      </c>
      <c r="M4689" s="18" t="n"/>
      <c r="N4689" s="18" t="n"/>
      <c r="O4689" s="26" t="n"/>
      <c r="P4689" s="21">
        <f>IF($C4689="","",IF(ISNA(MATCH($C4689,账户表,0)),"※这个账户不在【基础资料】的账户档案里",IF($B4689="","※没填日期，这一笔不会进任何月份的报表",IF(AND($F4689&lt;&gt;"",$G4689&lt;&gt;""),"※收入和支出不能同时填",IF(AND(N($F4689)=0,N($G4689)=0),"※收入和支出都没填",IF(OR(N($F4689)&lt;0,N($G4689)&lt;0),"※金额不能填负数，方向反了就换一列填",IF($D4689="","※没填收支类别，分类报表会漏掉这一笔",IF(ISNA(MATCH($D4689,类别表,0)),"※收支类别不在【基础资料】的清单里",IF(AND($L4689="内部转账",$M4689=""),"△内部转账要在「对方账户」写上另一头",IF(AND($L4689="内部转账",$M4689=$C4689),"※对方账户跟本账户是同一个",IF(AND($L4689&lt;&gt;"内部转账",$M4689&lt;&gt;""),"△填了对方账户，但类别不是内部转账",IF($H4689&lt;0,"△这一笔之后该账户余额成负数了，核一下",""))))))))))))</f>
        <v/>
      </c>
    </row>
    <row r="4690">
      <c r="A4690" s="17">
        <f>IF($C4690="","",COUNTA($C$5:$C4690))</f>
        <v/>
      </c>
      <c r="B4690" s="20" t="n"/>
      <c r="C4690" s="18" t="n"/>
      <c r="D4690" s="18" t="n"/>
      <c r="E4690" s="26" t="n"/>
      <c r="F4690" s="19" t="n"/>
      <c r="G4690" s="19" t="n"/>
      <c r="H4690" s="27">
        <f>IF($C4690="","",ROUND(SUMIF(账户表,$C4690,账户期初)+SUMIFS($F$5:F4690,$C$5:C4690,$C4690)-SUMIFS($G$5:G4690,$C$5:C4690,$C4690),2))</f>
        <v/>
      </c>
      <c r="I4690" s="18" t="n"/>
      <c r="J4690" s="18" t="n"/>
      <c r="K4690" s="28">
        <f>IF($B4690="","",--TEXT($B4690,"yyyymm"))</f>
        <v/>
      </c>
      <c r="L4690" s="29">
        <f>IF($D4690="","",IFERROR(INDEX(类别属性,MATCH($D4690,类别表,0)),""))</f>
        <v/>
      </c>
      <c r="M4690" s="18" t="n"/>
      <c r="N4690" s="18" t="n"/>
      <c r="O4690" s="26" t="n"/>
      <c r="P4690" s="21">
        <f>IF($C4690="","",IF(ISNA(MATCH($C4690,账户表,0)),"※这个账户不在【基础资料】的账户档案里",IF($B4690="","※没填日期，这一笔不会进任何月份的报表",IF(AND($F4690&lt;&gt;"",$G4690&lt;&gt;""),"※收入和支出不能同时填",IF(AND(N($F4690)=0,N($G4690)=0),"※收入和支出都没填",IF(OR(N($F4690)&lt;0,N($G4690)&lt;0),"※金额不能填负数，方向反了就换一列填",IF($D4690="","※没填收支类别，分类报表会漏掉这一笔",IF(ISNA(MATCH($D4690,类别表,0)),"※收支类别不在【基础资料】的清单里",IF(AND($L4690="内部转账",$M4690=""),"△内部转账要在「对方账户」写上另一头",IF(AND($L4690="内部转账",$M4690=$C4690),"※对方账户跟本账户是同一个",IF(AND($L4690&lt;&gt;"内部转账",$M4690&lt;&gt;""),"△填了对方账户，但类别不是内部转账",IF($H4690&lt;0,"△这一笔之后该账户余额成负数了，核一下",""))))))))))))</f>
        <v/>
      </c>
    </row>
    <row r="4691">
      <c r="A4691" s="17">
        <f>IF($C4691="","",COUNTA($C$5:$C4691))</f>
        <v/>
      </c>
      <c r="B4691" s="20" t="n"/>
      <c r="C4691" s="18" t="n"/>
      <c r="D4691" s="18" t="n"/>
      <c r="E4691" s="26" t="n"/>
      <c r="F4691" s="19" t="n"/>
      <c r="G4691" s="19" t="n"/>
      <c r="H4691" s="27">
        <f>IF($C4691="","",ROUND(SUMIF(账户表,$C4691,账户期初)+SUMIFS($F$5:F4691,$C$5:C4691,$C4691)-SUMIFS($G$5:G4691,$C$5:C4691,$C4691),2))</f>
        <v/>
      </c>
      <c r="I4691" s="18" t="n"/>
      <c r="J4691" s="18" t="n"/>
      <c r="K4691" s="28">
        <f>IF($B4691="","",--TEXT($B4691,"yyyymm"))</f>
        <v/>
      </c>
      <c r="L4691" s="29">
        <f>IF($D4691="","",IFERROR(INDEX(类别属性,MATCH($D4691,类别表,0)),""))</f>
        <v/>
      </c>
      <c r="M4691" s="18" t="n"/>
      <c r="N4691" s="18" t="n"/>
      <c r="O4691" s="26" t="n"/>
      <c r="P4691" s="21">
        <f>IF($C4691="","",IF(ISNA(MATCH($C4691,账户表,0)),"※这个账户不在【基础资料】的账户档案里",IF($B4691="","※没填日期，这一笔不会进任何月份的报表",IF(AND($F4691&lt;&gt;"",$G4691&lt;&gt;""),"※收入和支出不能同时填",IF(AND(N($F4691)=0,N($G4691)=0),"※收入和支出都没填",IF(OR(N($F4691)&lt;0,N($G4691)&lt;0),"※金额不能填负数，方向反了就换一列填",IF($D4691="","※没填收支类别，分类报表会漏掉这一笔",IF(ISNA(MATCH($D4691,类别表,0)),"※收支类别不在【基础资料】的清单里",IF(AND($L4691="内部转账",$M4691=""),"△内部转账要在「对方账户」写上另一头",IF(AND($L4691="内部转账",$M4691=$C4691),"※对方账户跟本账户是同一个",IF(AND($L4691&lt;&gt;"内部转账",$M4691&lt;&gt;""),"△填了对方账户，但类别不是内部转账",IF($H4691&lt;0,"△这一笔之后该账户余额成负数了，核一下",""))))))))))))</f>
        <v/>
      </c>
    </row>
    <row r="4692">
      <c r="A4692" s="17">
        <f>IF($C4692="","",COUNTA($C$5:$C4692))</f>
        <v/>
      </c>
      <c r="B4692" s="20" t="n"/>
      <c r="C4692" s="18" t="n"/>
      <c r="D4692" s="18" t="n"/>
      <c r="E4692" s="26" t="n"/>
      <c r="F4692" s="19" t="n"/>
      <c r="G4692" s="19" t="n"/>
      <c r="H4692" s="27">
        <f>IF($C4692="","",ROUND(SUMIF(账户表,$C4692,账户期初)+SUMIFS($F$5:F4692,$C$5:C4692,$C4692)-SUMIFS($G$5:G4692,$C$5:C4692,$C4692),2))</f>
        <v/>
      </c>
      <c r="I4692" s="18" t="n"/>
      <c r="J4692" s="18" t="n"/>
      <c r="K4692" s="28">
        <f>IF($B4692="","",--TEXT($B4692,"yyyymm"))</f>
        <v/>
      </c>
      <c r="L4692" s="29">
        <f>IF($D4692="","",IFERROR(INDEX(类别属性,MATCH($D4692,类别表,0)),""))</f>
        <v/>
      </c>
      <c r="M4692" s="18" t="n"/>
      <c r="N4692" s="18" t="n"/>
      <c r="O4692" s="26" t="n"/>
      <c r="P4692" s="21">
        <f>IF($C4692="","",IF(ISNA(MATCH($C4692,账户表,0)),"※这个账户不在【基础资料】的账户档案里",IF($B4692="","※没填日期，这一笔不会进任何月份的报表",IF(AND($F4692&lt;&gt;"",$G4692&lt;&gt;""),"※收入和支出不能同时填",IF(AND(N($F4692)=0,N($G4692)=0),"※收入和支出都没填",IF(OR(N($F4692)&lt;0,N($G4692)&lt;0),"※金额不能填负数，方向反了就换一列填",IF($D4692="","※没填收支类别，分类报表会漏掉这一笔",IF(ISNA(MATCH($D4692,类别表,0)),"※收支类别不在【基础资料】的清单里",IF(AND($L4692="内部转账",$M4692=""),"△内部转账要在「对方账户」写上另一头",IF(AND($L4692="内部转账",$M4692=$C4692),"※对方账户跟本账户是同一个",IF(AND($L4692&lt;&gt;"内部转账",$M4692&lt;&gt;""),"△填了对方账户，但类别不是内部转账",IF($H4692&lt;0,"△这一笔之后该账户余额成负数了，核一下",""))))))))))))</f>
        <v/>
      </c>
    </row>
    <row r="4693">
      <c r="A4693" s="17">
        <f>IF($C4693="","",COUNTA($C$5:$C4693))</f>
        <v/>
      </c>
      <c r="B4693" s="20" t="n"/>
      <c r="C4693" s="18" t="n"/>
      <c r="D4693" s="18" t="n"/>
      <c r="E4693" s="26" t="n"/>
      <c r="F4693" s="19" t="n"/>
      <c r="G4693" s="19" t="n"/>
      <c r="H4693" s="27">
        <f>IF($C4693="","",ROUND(SUMIF(账户表,$C4693,账户期初)+SUMIFS($F$5:F4693,$C$5:C4693,$C4693)-SUMIFS($G$5:G4693,$C$5:C4693,$C4693),2))</f>
        <v/>
      </c>
      <c r="I4693" s="18" t="n"/>
      <c r="J4693" s="18" t="n"/>
      <c r="K4693" s="28">
        <f>IF($B4693="","",--TEXT($B4693,"yyyymm"))</f>
        <v/>
      </c>
      <c r="L4693" s="29">
        <f>IF($D4693="","",IFERROR(INDEX(类别属性,MATCH($D4693,类别表,0)),""))</f>
        <v/>
      </c>
      <c r="M4693" s="18" t="n"/>
      <c r="N4693" s="18" t="n"/>
      <c r="O4693" s="26" t="n"/>
      <c r="P4693" s="21">
        <f>IF($C4693="","",IF(ISNA(MATCH($C4693,账户表,0)),"※这个账户不在【基础资料】的账户档案里",IF($B4693="","※没填日期，这一笔不会进任何月份的报表",IF(AND($F4693&lt;&gt;"",$G4693&lt;&gt;""),"※收入和支出不能同时填",IF(AND(N($F4693)=0,N($G4693)=0),"※收入和支出都没填",IF(OR(N($F4693)&lt;0,N($G4693)&lt;0),"※金额不能填负数，方向反了就换一列填",IF($D4693="","※没填收支类别，分类报表会漏掉这一笔",IF(ISNA(MATCH($D4693,类别表,0)),"※收支类别不在【基础资料】的清单里",IF(AND($L4693="内部转账",$M4693=""),"△内部转账要在「对方账户」写上另一头",IF(AND($L4693="内部转账",$M4693=$C4693),"※对方账户跟本账户是同一个",IF(AND($L4693&lt;&gt;"内部转账",$M4693&lt;&gt;""),"△填了对方账户，但类别不是内部转账",IF($H4693&lt;0,"△这一笔之后该账户余额成负数了，核一下",""))))))))))))</f>
        <v/>
      </c>
    </row>
    <row r="4694">
      <c r="A4694" s="17">
        <f>IF($C4694="","",COUNTA($C$5:$C4694))</f>
        <v/>
      </c>
      <c r="B4694" s="20" t="n"/>
      <c r="C4694" s="18" t="n"/>
      <c r="D4694" s="18" t="n"/>
      <c r="E4694" s="26" t="n"/>
      <c r="F4694" s="19" t="n"/>
      <c r="G4694" s="19" t="n"/>
      <c r="H4694" s="27">
        <f>IF($C4694="","",ROUND(SUMIF(账户表,$C4694,账户期初)+SUMIFS($F$5:F4694,$C$5:C4694,$C4694)-SUMIFS($G$5:G4694,$C$5:C4694,$C4694),2))</f>
        <v/>
      </c>
      <c r="I4694" s="18" t="n"/>
      <c r="J4694" s="18" t="n"/>
      <c r="K4694" s="28">
        <f>IF($B4694="","",--TEXT($B4694,"yyyymm"))</f>
        <v/>
      </c>
      <c r="L4694" s="29">
        <f>IF($D4694="","",IFERROR(INDEX(类别属性,MATCH($D4694,类别表,0)),""))</f>
        <v/>
      </c>
      <c r="M4694" s="18" t="n"/>
      <c r="N4694" s="18" t="n"/>
      <c r="O4694" s="26" t="n"/>
      <c r="P4694" s="21">
        <f>IF($C4694="","",IF(ISNA(MATCH($C4694,账户表,0)),"※这个账户不在【基础资料】的账户档案里",IF($B4694="","※没填日期，这一笔不会进任何月份的报表",IF(AND($F4694&lt;&gt;"",$G4694&lt;&gt;""),"※收入和支出不能同时填",IF(AND(N($F4694)=0,N($G4694)=0),"※收入和支出都没填",IF(OR(N($F4694)&lt;0,N($G4694)&lt;0),"※金额不能填负数，方向反了就换一列填",IF($D4694="","※没填收支类别，分类报表会漏掉这一笔",IF(ISNA(MATCH($D4694,类别表,0)),"※收支类别不在【基础资料】的清单里",IF(AND($L4694="内部转账",$M4694=""),"△内部转账要在「对方账户」写上另一头",IF(AND($L4694="内部转账",$M4694=$C4694),"※对方账户跟本账户是同一个",IF(AND($L4694&lt;&gt;"内部转账",$M4694&lt;&gt;""),"△填了对方账户，但类别不是内部转账",IF($H4694&lt;0,"△这一笔之后该账户余额成负数了，核一下",""))))))))))))</f>
        <v/>
      </c>
    </row>
    <row r="4695">
      <c r="A4695" s="17">
        <f>IF($C4695="","",COUNTA($C$5:$C4695))</f>
        <v/>
      </c>
      <c r="B4695" s="20" t="n"/>
      <c r="C4695" s="18" t="n"/>
      <c r="D4695" s="18" t="n"/>
      <c r="E4695" s="26" t="n"/>
      <c r="F4695" s="19" t="n"/>
      <c r="G4695" s="19" t="n"/>
      <c r="H4695" s="27">
        <f>IF($C4695="","",ROUND(SUMIF(账户表,$C4695,账户期初)+SUMIFS($F$5:F4695,$C$5:C4695,$C4695)-SUMIFS($G$5:G4695,$C$5:C4695,$C4695),2))</f>
        <v/>
      </c>
      <c r="I4695" s="18" t="n"/>
      <c r="J4695" s="18" t="n"/>
      <c r="K4695" s="28">
        <f>IF($B4695="","",--TEXT($B4695,"yyyymm"))</f>
        <v/>
      </c>
      <c r="L4695" s="29">
        <f>IF($D4695="","",IFERROR(INDEX(类别属性,MATCH($D4695,类别表,0)),""))</f>
        <v/>
      </c>
      <c r="M4695" s="18" t="n"/>
      <c r="N4695" s="18" t="n"/>
      <c r="O4695" s="26" t="n"/>
      <c r="P4695" s="21">
        <f>IF($C4695="","",IF(ISNA(MATCH($C4695,账户表,0)),"※这个账户不在【基础资料】的账户档案里",IF($B4695="","※没填日期，这一笔不会进任何月份的报表",IF(AND($F4695&lt;&gt;"",$G4695&lt;&gt;""),"※收入和支出不能同时填",IF(AND(N($F4695)=0,N($G4695)=0),"※收入和支出都没填",IF(OR(N($F4695)&lt;0,N($G4695)&lt;0),"※金额不能填负数，方向反了就换一列填",IF($D4695="","※没填收支类别，分类报表会漏掉这一笔",IF(ISNA(MATCH($D4695,类别表,0)),"※收支类别不在【基础资料】的清单里",IF(AND($L4695="内部转账",$M4695=""),"△内部转账要在「对方账户」写上另一头",IF(AND($L4695="内部转账",$M4695=$C4695),"※对方账户跟本账户是同一个",IF(AND($L4695&lt;&gt;"内部转账",$M4695&lt;&gt;""),"△填了对方账户，但类别不是内部转账",IF($H4695&lt;0,"△这一笔之后该账户余额成负数了，核一下",""))))))))))))</f>
        <v/>
      </c>
    </row>
    <row r="4696">
      <c r="A4696" s="17">
        <f>IF($C4696="","",COUNTA($C$5:$C4696))</f>
        <v/>
      </c>
      <c r="B4696" s="20" t="n"/>
      <c r="C4696" s="18" t="n"/>
      <c r="D4696" s="18" t="n"/>
      <c r="E4696" s="26" t="n"/>
      <c r="F4696" s="19" t="n"/>
      <c r="G4696" s="19" t="n"/>
      <c r="H4696" s="27">
        <f>IF($C4696="","",ROUND(SUMIF(账户表,$C4696,账户期初)+SUMIFS($F$5:F4696,$C$5:C4696,$C4696)-SUMIFS($G$5:G4696,$C$5:C4696,$C4696),2))</f>
        <v/>
      </c>
      <c r="I4696" s="18" t="n"/>
      <c r="J4696" s="18" t="n"/>
      <c r="K4696" s="28">
        <f>IF($B4696="","",--TEXT($B4696,"yyyymm"))</f>
        <v/>
      </c>
      <c r="L4696" s="29">
        <f>IF($D4696="","",IFERROR(INDEX(类别属性,MATCH($D4696,类别表,0)),""))</f>
        <v/>
      </c>
      <c r="M4696" s="18" t="n"/>
      <c r="N4696" s="18" t="n"/>
      <c r="O4696" s="26" t="n"/>
      <c r="P4696" s="21">
        <f>IF($C4696="","",IF(ISNA(MATCH($C4696,账户表,0)),"※这个账户不在【基础资料】的账户档案里",IF($B4696="","※没填日期，这一笔不会进任何月份的报表",IF(AND($F4696&lt;&gt;"",$G4696&lt;&gt;""),"※收入和支出不能同时填",IF(AND(N($F4696)=0,N($G4696)=0),"※收入和支出都没填",IF(OR(N($F4696)&lt;0,N($G4696)&lt;0),"※金额不能填负数，方向反了就换一列填",IF($D4696="","※没填收支类别，分类报表会漏掉这一笔",IF(ISNA(MATCH($D4696,类别表,0)),"※收支类别不在【基础资料】的清单里",IF(AND($L4696="内部转账",$M4696=""),"△内部转账要在「对方账户」写上另一头",IF(AND($L4696="内部转账",$M4696=$C4696),"※对方账户跟本账户是同一个",IF(AND($L4696&lt;&gt;"内部转账",$M4696&lt;&gt;""),"△填了对方账户，但类别不是内部转账",IF($H4696&lt;0,"△这一笔之后该账户余额成负数了，核一下",""))))))))))))</f>
        <v/>
      </c>
    </row>
    <row r="4697">
      <c r="A4697" s="17">
        <f>IF($C4697="","",COUNTA($C$5:$C4697))</f>
        <v/>
      </c>
      <c r="B4697" s="20" t="n"/>
      <c r="C4697" s="18" t="n"/>
      <c r="D4697" s="18" t="n"/>
      <c r="E4697" s="26" t="n"/>
      <c r="F4697" s="19" t="n"/>
      <c r="G4697" s="19" t="n"/>
      <c r="H4697" s="27">
        <f>IF($C4697="","",ROUND(SUMIF(账户表,$C4697,账户期初)+SUMIFS($F$5:F4697,$C$5:C4697,$C4697)-SUMIFS($G$5:G4697,$C$5:C4697,$C4697),2))</f>
        <v/>
      </c>
      <c r="I4697" s="18" t="n"/>
      <c r="J4697" s="18" t="n"/>
      <c r="K4697" s="28">
        <f>IF($B4697="","",--TEXT($B4697,"yyyymm"))</f>
        <v/>
      </c>
      <c r="L4697" s="29">
        <f>IF($D4697="","",IFERROR(INDEX(类别属性,MATCH($D4697,类别表,0)),""))</f>
        <v/>
      </c>
      <c r="M4697" s="18" t="n"/>
      <c r="N4697" s="18" t="n"/>
      <c r="O4697" s="26" t="n"/>
      <c r="P4697" s="21">
        <f>IF($C4697="","",IF(ISNA(MATCH($C4697,账户表,0)),"※这个账户不在【基础资料】的账户档案里",IF($B4697="","※没填日期，这一笔不会进任何月份的报表",IF(AND($F4697&lt;&gt;"",$G4697&lt;&gt;""),"※收入和支出不能同时填",IF(AND(N($F4697)=0,N($G4697)=0),"※收入和支出都没填",IF(OR(N($F4697)&lt;0,N($G4697)&lt;0),"※金额不能填负数，方向反了就换一列填",IF($D4697="","※没填收支类别，分类报表会漏掉这一笔",IF(ISNA(MATCH($D4697,类别表,0)),"※收支类别不在【基础资料】的清单里",IF(AND($L4697="内部转账",$M4697=""),"△内部转账要在「对方账户」写上另一头",IF(AND($L4697="内部转账",$M4697=$C4697),"※对方账户跟本账户是同一个",IF(AND($L4697&lt;&gt;"内部转账",$M4697&lt;&gt;""),"△填了对方账户，但类别不是内部转账",IF($H4697&lt;0,"△这一笔之后该账户余额成负数了，核一下",""))))))))))))</f>
        <v/>
      </c>
    </row>
    <row r="4698">
      <c r="A4698" s="17">
        <f>IF($C4698="","",COUNTA($C$5:$C4698))</f>
        <v/>
      </c>
      <c r="B4698" s="20" t="n"/>
      <c r="C4698" s="18" t="n"/>
      <c r="D4698" s="18" t="n"/>
      <c r="E4698" s="26" t="n"/>
      <c r="F4698" s="19" t="n"/>
      <c r="G4698" s="19" t="n"/>
      <c r="H4698" s="27">
        <f>IF($C4698="","",ROUND(SUMIF(账户表,$C4698,账户期初)+SUMIFS($F$5:F4698,$C$5:C4698,$C4698)-SUMIFS($G$5:G4698,$C$5:C4698,$C4698),2))</f>
        <v/>
      </c>
      <c r="I4698" s="18" t="n"/>
      <c r="J4698" s="18" t="n"/>
      <c r="K4698" s="28">
        <f>IF($B4698="","",--TEXT($B4698,"yyyymm"))</f>
        <v/>
      </c>
      <c r="L4698" s="29">
        <f>IF($D4698="","",IFERROR(INDEX(类别属性,MATCH($D4698,类别表,0)),""))</f>
        <v/>
      </c>
      <c r="M4698" s="18" t="n"/>
      <c r="N4698" s="18" t="n"/>
      <c r="O4698" s="26" t="n"/>
      <c r="P4698" s="21">
        <f>IF($C4698="","",IF(ISNA(MATCH($C4698,账户表,0)),"※这个账户不在【基础资料】的账户档案里",IF($B4698="","※没填日期，这一笔不会进任何月份的报表",IF(AND($F4698&lt;&gt;"",$G4698&lt;&gt;""),"※收入和支出不能同时填",IF(AND(N($F4698)=0,N($G4698)=0),"※收入和支出都没填",IF(OR(N($F4698)&lt;0,N($G4698)&lt;0),"※金额不能填负数，方向反了就换一列填",IF($D4698="","※没填收支类别，分类报表会漏掉这一笔",IF(ISNA(MATCH($D4698,类别表,0)),"※收支类别不在【基础资料】的清单里",IF(AND($L4698="内部转账",$M4698=""),"△内部转账要在「对方账户」写上另一头",IF(AND($L4698="内部转账",$M4698=$C4698),"※对方账户跟本账户是同一个",IF(AND($L4698&lt;&gt;"内部转账",$M4698&lt;&gt;""),"△填了对方账户，但类别不是内部转账",IF($H4698&lt;0,"△这一笔之后该账户余额成负数了，核一下",""))))))))))))</f>
        <v/>
      </c>
    </row>
    <row r="4699">
      <c r="A4699" s="17">
        <f>IF($C4699="","",COUNTA($C$5:$C4699))</f>
        <v/>
      </c>
      <c r="B4699" s="20" t="n"/>
      <c r="C4699" s="18" t="n"/>
      <c r="D4699" s="18" t="n"/>
      <c r="E4699" s="26" t="n"/>
      <c r="F4699" s="19" t="n"/>
      <c r="G4699" s="19" t="n"/>
      <c r="H4699" s="27">
        <f>IF($C4699="","",ROUND(SUMIF(账户表,$C4699,账户期初)+SUMIFS($F$5:F4699,$C$5:C4699,$C4699)-SUMIFS($G$5:G4699,$C$5:C4699,$C4699),2))</f>
        <v/>
      </c>
      <c r="I4699" s="18" t="n"/>
      <c r="J4699" s="18" t="n"/>
      <c r="K4699" s="28">
        <f>IF($B4699="","",--TEXT($B4699,"yyyymm"))</f>
        <v/>
      </c>
      <c r="L4699" s="29">
        <f>IF($D4699="","",IFERROR(INDEX(类别属性,MATCH($D4699,类别表,0)),""))</f>
        <v/>
      </c>
      <c r="M4699" s="18" t="n"/>
      <c r="N4699" s="18" t="n"/>
      <c r="O4699" s="26" t="n"/>
      <c r="P4699" s="21">
        <f>IF($C4699="","",IF(ISNA(MATCH($C4699,账户表,0)),"※这个账户不在【基础资料】的账户档案里",IF($B4699="","※没填日期，这一笔不会进任何月份的报表",IF(AND($F4699&lt;&gt;"",$G4699&lt;&gt;""),"※收入和支出不能同时填",IF(AND(N($F4699)=0,N($G4699)=0),"※收入和支出都没填",IF(OR(N($F4699)&lt;0,N($G4699)&lt;0),"※金额不能填负数，方向反了就换一列填",IF($D4699="","※没填收支类别，分类报表会漏掉这一笔",IF(ISNA(MATCH($D4699,类别表,0)),"※收支类别不在【基础资料】的清单里",IF(AND($L4699="内部转账",$M4699=""),"△内部转账要在「对方账户」写上另一头",IF(AND($L4699="内部转账",$M4699=$C4699),"※对方账户跟本账户是同一个",IF(AND($L4699&lt;&gt;"内部转账",$M4699&lt;&gt;""),"△填了对方账户，但类别不是内部转账",IF($H4699&lt;0,"△这一笔之后该账户余额成负数了，核一下",""))))))))))))</f>
        <v/>
      </c>
    </row>
    <row r="4700">
      <c r="A4700" s="17">
        <f>IF($C4700="","",COUNTA($C$5:$C4700))</f>
        <v/>
      </c>
      <c r="B4700" s="20" t="n"/>
      <c r="C4700" s="18" t="n"/>
      <c r="D4700" s="18" t="n"/>
      <c r="E4700" s="26" t="n"/>
      <c r="F4700" s="19" t="n"/>
      <c r="G4700" s="19" t="n"/>
      <c r="H4700" s="27">
        <f>IF($C4700="","",ROUND(SUMIF(账户表,$C4700,账户期初)+SUMIFS($F$5:F4700,$C$5:C4700,$C4700)-SUMIFS($G$5:G4700,$C$5:C4700,$C4700),2))</f>
        <v/>
      </c>
      <c r="I4700" s="18" t="n"/>
      <c r="J4700" s="18" t="n"/>
      <c r="K4700" s="28">
        <f>IF($B4700="","",--TEXT($B4700,"yyyymm"))</f>
        <v/>
      </c>
      <c r="L4700" s="29">
        <f>IF($D4700="","",IFERROR(INDEX(类别属性,MATCH($D4700,类别表,0)),""))</f>
        <v/>
      </c>
      <c r="M4700" s="18" t="n"/>
      <c r="N4700" s="18" t="n"/>
      <c r="O4700" s="26" t="n"/>
      <c r="P4700" s="21">
        <f>IF($C4700="","",IF(ISNA(MATCH($C4700,账户表,0)),"※这个账户不在【基础资料】的账户档案里",IF($B4700="","※没填日期，这一笔不会进任何月份的报表",IF(AND($F4700&lt;&gt;"",$G4700&lt;&gt;""),"※收入和支出不能同时填",IF(AND(N($F4700)=0,N($G4700)=0),"※收入和支出都没填",IF(OR(N($F4700)&lt;0,N($G4700)&lt;0),"※金额不能填负数，方向反了就换一列填",IF($D4700="","※没填收支类别，分类报表会漏掉这一笔",IF(ISNA(MATCH($D4700,类别表,0)),"※收支类别不在【基础资料】的清单里",IF(AND($L4700="内部转账",$M4700=""),"△内部转账要在「对方账户」写上另一头",IF(AND($L4700="内部转账",$M4700=$C4700),"※对方账户跟本账户是同一个",IF(AND($L4700&lt;&gt;"内部转账",$M4700&lt;&gt;""),"△填了对方账户，但类别不是内部转账",IF($H4700&lt;0,"△这一笔之后该账户余额成负数了，核一下",""))))))))))))</f>
        <v/>
      </c>
    </row>
    <row r="4701">
      <c r="A4701" s="17">
        <f>IF($C4701="","",COUNTA($C$5:$C4701))</f>
        <v/>
      </c>
      <c r="B4701" s="20" t="n"/>
      <c r="C4701" s="18" t="n"/>
      <c r="D4701" s="18" t="n"/>
      <c r="E4701" s="26" t="n"/>
      <c r="F4701" s="19" t="n"/>
      <c r="G4701" s="19" t="n"/>
      <c r="H4701" s="27">
        <f>IF($C4701="","",ROUND(SUMIF(账户表,$C4701,账户期初)+SUMIFS($F$5:F4701,$C$5:C4701,$C4701)-SUMIFS($G$5:G4701,$C$5:C4701,$C4701),2))</f>
        <v/>
      </c>
      <c r="I4701" s="18" t="n"/>
      <c r="J4701" s="18" t="n"/>
      <c r="K4701" s="28">
        <f>IF($B4701="","",--TEXT($B4701,"yyyymm"))</f>
        <v/>
      </c>
      <c r="L4701" s="29">
        <f>IF($D4701="","",IFERROR(INDEX(类别属性,MATCH($D4701,类别表,0)),""))</f>
        <v/>
      </c>
      <c r="M4701" s="18" t="n"/>
      <c r="N4701" s="18" t="n"/>
      <c r="O4701" s="26" t="n"/>
      <c r="P4701" s="21">
        <f>IF($C4701="","",IF(ISNA(MATCH($C4701,账户表,0)),"※这个账户不在【基础资料】的账户档案里",IF($B4701="","※没填日期，这一笔不会进任何月份的报表",IF(AND($F4701&lt;&gt;"",$G4701&lt;&gt;""),"※收入和支出不能同时填",IF(AND(N($F4701)=0,N($G4701)=0),"※收入和支出都没填",IF(OR(N($F4701)&lt;0,N($G4701)&lt;0),"※金额不能填负数，方向反了就换一列填",IF($D4701="","※没填收支类别，分类报表会漏掉这一笔",IF(ISNA(MATCH($D4701,类别表,0)),"※收支类别不在【基础资料】的清单里",IF(AND($L4701="内部转账",$M4701=""),"△内部转账要在「对方账户」写上另一头",IF(AND($L4701="内部转账",$M4701=$C4701),"※对方账户跟本账户是同一个",IF(AND($L4701&lt;&gt;"内部转账",$M4701&lt;&gt;""),"△填了对方账户，但类别不是内部转账",IF($H4701&lt;0,"△这一笔之后该账户余额成负数了，核一下",""))))))))))))</f>
        <v/>
      </c>
    </row>
    <row r="4702">
      <c r="A4702" s="17">
        <f>IF($C4702="","",COUNTA($C$5:$C4702))</f>
        <v/>
      </c>
      <c r="B4702" s="20" t="n"/>
      <c r="C4702" s="18" t="n"/>
      <c r="D4702" s="18" t="n"/>
      <c r="E4702" s="26" t="n"/>
      <c r="F4702" s="19" t="n"/>
      <c r="G4702" s="19" t="n"/>
      <c r="H4702" s="27">
        <f>IF($C4702="","",ROUND(SUMIF(账户表,$C4702,账户期初)+SUMIFS($F$5:F4702,$C$5:C4702,$C4702)-SUMIFS($G$5:G4702,$C$5:C4702,$C4702),2))</f>
        <v/>
      </c>
      <c r="I4702" s="18" t="n"/>
      <c r="J4702" s="18" t="n"/>
      <c r="K4702" s="28">
        <f>IF($B4702="","",--TEXT($B4702,"yyyymm"))</f>
        <v/>
      </c>
      <c r="L4702" s="29">
        <f>IF($D4702="","",IFERROR(INDEX(类别属性,MATCH($D4702,类别表,0)),""))</f>
        <v/>
      </c>
      <c r="M4702" s="18" t="n"/>
      <c r="N4702" s="18" t="n"/>
      <c r="O4702" s="26" t="n"/>
      <c r="P4702" s="21">
        <f>IF($C4702="","",IF(ISNA(MATCH($C4702,账户表,0)),"※这个账户不在【基础资料】的账户档案里",IF($B4702="","※没填日期，这一笔不会进任何月份的报表",IF(AND($F4702&lt;&gt;"",$G4702&lt;&gt;""),"※收入和支出不能同时填",IF(AND(N($F4702)=0,N($G4702)=0),"※收入和支出都没填",IF(OR(N($F4702)&lt;0,N($G4702)&lt;0),"※金额不能填负数，方向反了就换一列填",IF($D4702="","※没填收支类别，分类报表会漏掉这一笔",IF(ISNA(MATCH($D4702,类别表,0)),"※收支类别不在【基础资料】的清单里",IF(AND($L4702="内部转账",$M4702=""),"△内部转账要在「对方账户」写上另一头",IF(AND($L4702="内部转账",$M4702=$C4702),"※对方账户跟本账户是同一个",IF(AND($L4702&lt;&gt;"内部转账",$M4702&lt;&gt;""),"△填了对方账户，但类别不是内部转账",IF($H4702&lt;0,"△这一笔之后该账户余额成负数了，核一下",""))))))))))))</f>
        <v/>
      </c>
    </row>
    <row r="4703">
      <c r="A4703" s="17">
        <f>IF($C4703="","",COUNTA($C$5:$C4703))</f>
        <v/>
      </c>
      <c r="B4703" s="20" t="n"/>
      <c r="C4703" s="18" t="n"/>
      <c r="D4703" s="18" t="n"/>
      <c r="E4703" s="26" t="n"/>
      <c r="F4703" s="19" t="n"/>
      <c r="G4703" s="19" t="n"/>
      <c r="H4703" s="27">
        <f>IF($C4703="","",ROUND(SUMIF(账户表,$C4703,账户期初)+SUMIFS($F$5:F4703,$C$5:C4703,$C4703)-SUMIFS($G$5:G4703,$C$5:C4703,$C4703),2))</f>
        <v/>
      </c>
      <c r="I4703" s="18" t="n"/>
      <c r="J4703" s="18" t="n"/>
      <c r="K4703" s="28">
        <f>IF($B4703="","",--TEXT($B4703,"yyyymm"))</f>
        <v/>
      </c>
      <c r="L4703" s="29">
        <f>IF($D4703="","",IFERROR(INDEX(类别属性,MATCH($D4703,类别表,0)),""))</f>
        <v/>
      </c>
      <c r="M4703" s="18" t="n"/>
      <c r="N4703" s="18" t="n"/>
      <c r="O4703" s="26" t="n"/>
      <c r="P4703" s="21">
        <f>IF($C4703="","",IF(ISNA(MATCH($C4703,账户表,0)),"※这个账户不在【基础资料】的账户档案里",IF($B4703="","※没填日期，这一笔不会进任何月份的报表",IF(AND($F4703&lt;&gt;"",$G4703&lt;&gt;""),"※收入和支出不能同时填",IF(AND(N($F4703)=0,N($G4703)=0),"※收入和支出都没填",IF(OR(N($F4703)&lt;0,N($G4703)&lt;0),"※金额不能填负数，方向反了就换一列填",IF($D4703="","※没填收支类别，分类报表会漏掉这一笔",IF(ISNA(MATCH($D4703,类别表,0)),"※收支类别不在【基础资料】的清单里",IF(AND($L4703="内部转账",$M4703=""),"△内部转账要在「对方账户」写上另一头",IF(AND($L4703="内部转账",$M4703=$C4703),"※对方账户跟本账户是同一个",IF(AND($L4703&lt;&gt;"内部转账",$M4703&lt;&gt;""),"△填了对方账户，但类别不是内部转账",IF($H4703&lt;0,"△这一笔之后该账户余额成负数了，核一下",""))))))))))))</f>
        <v/>
      </c>
    </row>
    <row r="4704">
      <c r="A4704" s="17">
        <f>IF($C4704="","",COUNTA($C$5:$C4704))</f>
        <v/>
      </c>
      <c r="B4704" s="20" t="n"/>
      <c r="C4704" s="18" t="n"/>
      <c r="D4704" s="18" t="n"/>
      <c r="E4704" s="26" t="n"/>
      <c r="F4704" s="19" t="n"/>
      <c r="G4704" s="19" t="n"/>
      <c r="H4704" s="27">
        <f>IF($C4704="","",ROUND(SUMIF(账户表,$C4704,账户期初)+SUMIFS($F$5:F4704,$C$5:C4704,$C4704)-SUMIFS($G$5:G4704,$C$5:C4704,$C4704),2))</f>
        <v/>
      </c>
      <c r="I4704" s="18" t="n"/>
      <c r="J4704" s="18" t="n"/>
      <c r="K4704" s="28">
        <f>IF($B4704="","",--TEXT($B4704,"yyyymm"))</f>
        <v/>
      </c>
      <c r="L4704" s="29">
        <f>IF($D4704="","",IFERROR(INDEX(类别属性,MATCH($D4704,类别表,0)),""))</f>
        <v/>
      </c>
      <c r="M4704" s="18" t="n"/>
      <c r="N4704" s="18" t="n"/>
      <c r="O4704" s="26" t="n"/>
      <c r="P4704" s="21">
        <f>IF($C4704="","",IF(ISNA(MATCH($C4704,账户表,0)),"※这个账户不在【基础资料】的账户档案里",IF($B4704="","※没填日期，这一笔不会进任何月份的报表",IF(AND($F4704&lt;&gt;"",$G4704&lt;&gt;""),"※收入和支出不能同时填",IF(AND(N($F4704)=0,N($G4704)=0),"※收入和支出都没填",IF(OR(N($F4704)&lt;0,N($G4704)&lt;0),"※金额不能填负数，方向反了就换一列填",IF($D4704="","※没填收支类别，分类报表会漏掉这一笔",IF(ISNA(MATCH($D4704,类别表,0)),"※收支类别不在【基础资料】的清单里",IF(AND($L4704="内部转账",$M4704=""),"△内部转账要在「对方账户」写上另一头",IF(AND($L4704="内部转账",$M4704=$C4704),"※对方账户跟本账户是同一个",IF(AND($L4704&lt;&gt;"内部转账",$M4704&lt;&gt;""),"△填了对方账户，但类别不是内部转账",IF($H4704&lt;0,"△这一笔之后该账户余额成负数了，核一下",""))))))))))))</f>
        <v/>
      </c>
    </row>
    <row r="4705">
      <c r="A4705" s="17">
        <f>IF($C4705="","",COUNTA($C$5:$C4705))</f>
        <v/>
      </c>
      <c r="B4705" s="20" t="n"/>
      <c r="C4705" s="18" t="n"/>
      <c r="D4705" s="18" t="n"/>
      <c r="E4705" s="26" t="n"/>
      <c r="F4705" s="19" t="n"/>
      <c r="G4705" s="19" t="n"/>
      <c r="H4705" s="27">
        <f>IF($C4705="","",ROUND(SUMIF(账户表,$C4705,账户期初)+SUMIFS($F$5:F4705,$C$5:C4705,$C4705)-SUMIFS($G$5:G4705,$C$5:C4705,$C4705),2))</f>
        <v/>
      </c>
      <c r="I4705" s="18" t="n"/>
      <c r="J4705" s="18" t="n"/>
      <c r="K4705" s="28">
        <f>IF($B4705="","",--TEXT($B4705,"yyyymm"))</f>
        <v/>
      </c>
      <c r="L4705" s="29">
        <f>IF($D4705="","",IFERROR(INDEX(类别属性,MATCH($D4705,类别表,0)),""))</f>
        <v/>
      </c>
      <c r="M4705" s="18" t="n"/>
      <c r="N4705" s="18" t="n"/>
      <c r="O4705" s="26" t="n"/>
      <c r="P4705" s="21">
        <f>IF($C4705="","",IF(ISNA(MATCH($C4705,账户表,0)),"※这个账户不在【基础资料】的账户档案里",IF($B4705="","※没填日期，这一笔不会进任何月份的报表",IF(AND($F4705&lt;&gt;"",$G4705&lt;&gt;""),"※收入和支出不能同时填",IF(AND(N($F4705)=0,N($G4705)=0),"※收入和支出都没填",IF(OR(N($F4705)&lt;0,N($G4705)&lt;0),"※金额不能填负数，方向反了就换一列填",IF($D4705="","※没填收支类别，分类报表会漏掉这一笔",IF(ISNA(MATCH($D4705,类别表,0)),"※收支类别不在【基础资料】的清单里",IF(AND($L4705="内部转账",$M4705=""),"△内部转账要在「对方账户」写上另一头",IF(AND($L4705="内部转账",$M4705=$C4705),"※对方账户跟本账户是同一个",IF(AND($L4705&lt;&gt;"内部转账",$M4705&lt;&gt;""),"△填了对方账户，但类别不是内部转账",IF($H4705&lt;0,"△这一笔之后该账户余额成负数了，核一下",""))))))))))))</f>
        <v/>
      </c>
    </row>
    <row r="4706">
      <c r="A4706" s="17">
        <f>IF($C4706="","",COUNTA($C$5:$C4706))</f>
        <v/>
      </c>
      <c r="B4706" s="20" t="n"/>
      <c r="C4706" s="18" t="n"/>
      <c r="D4706" s="18" t="n"/>
      <c r="E4706" s="26" t="n"/>
      <c r="F4706" s="19" t="n"/>
      <c r="G4706" s="19" t="n"/>
      <c r="H4706" s="27">
        <f>IF($C4706="","",ROUND(SUMIF(账户表,$C4706,账户期初)+SUMIFS($F$5:F4706,$C$5:C4706,$C4706)-SUMIFS($G$5:G4706,$C$5:C4706,$C4706),2))</f>
        <v/>
      </c>
      <c r="I4706" s="18" t="n"/>
      <c r="J4706" s="18" t="n"/>
      <c r="K4706" s="28">
        <f>IF($B4706="","",--TEXT($B4706,"yyyymm"))</f>
        <v/>
      </c>
      <c r="L4706" s="29">
        <f>IF($D4706="","",IFERROR(INDEX(类别属性,MATCH($D4706,类别表,0)),""))</f>
        <v/>
      </c>
      <c r="M4706" s="18" t="n"/>
      <c r="N4706" s="18" t="n"/>
      <c r="O4706" s="26" t="n"/>
      <c r="P4706" s="21">
        <f>IF($C4706="","",IF(ISNA(MATCH($C4706,账户表,0)),"※这个账户不在【基础资料】的账户档案里",IF($B4706="","※没填日期，这一笔不会进任何月份的报表",IF(AND($F4706&lt;&gt;"",$G4706&lt;&gt;""),"※收入和支出不能同时填",IF(AND(N($F4706)=0,N($G4706)=0),"※收入和支出都没填",IF(OR(N($F4706)&lt;0,N($G4706)&lt;0),"※金额不能填负数，方向反了就换一列填",IF($D4706="","※没填收支类别，分类报表会漏掉这一笔",IF(ISNA(MATCH($D4706,类别表,0)),"※收支类别不在【基础资料】的清单里",IF(AND($L4706="内部转账",$M4706=""),"△内部转账要在「对方账户」写上另一头",IF(AND($L4706="内部转账",$M4706=$C4706),"※对方账户跟本账户是同一个",IF(AND($L4706&lt;&gt;"内部转账",$M4706&lt;&gt;""),"△填了对方账户，但类别不是内部转账",IF($H4706&lt;0,"△这一笔之后该账户余额成负数了，核一下",""))))))))))))</f>
        <v/>
      </c>
    </row>
    <row r="4707">
      <c r="A4707" s="17">
        <f>IF($C4707="","",COUNTA($C$5:$C4707))</f>
        <v/>
      </c>
      <c r="B4707" s="20" t="n"/>
      <c r="C4707" s="18" t="n"/>
      <c r="D4707" s="18" t="n"/>
      <c r="E4707" s="26" t="n"/>
      <c r="F4707" s="19" t="n"/>
      <c r="G4707" s="19" t="n"/>
      <c r="H4707" s="27">
        <f>IF($C4707="","",ROUND(SUMIF(账户表,$C4707,账户期初)+SUMIFS($F$5:F4707,$C$5:C4707,$C4707)-SUMIFS($G$5:G4707,$C$5:C4707,$C4707),2))</f>
        <v/>
      </c>
      <c r="I4707" s="18" t="n"/>
      <c r="J4707" s="18" t="n"/>
      <c r="K4707" s="28">
        <f>IF($B4707="","",--TEXT($B4707,"yyyymm"))</f>
        <v/>
      </c>
      <c r="L4707" s="29">
        <f>IF($D4707="","",IFERROR(INDEX(类别属性,MATCH($D4707,类别表,0)),""))</f>
        <v/>
      </c>
      <c r="M4707" s="18" t="n"/>
      <c r="N4707" s="18" t="n"/>
      <c r="O4707" s="26" t="n"/>
      <c r="P4707" s="21">
        <f>IF($C4707="","",IF(ISNA(MATCH($C4707,账户表,0)),"※这个账户不在【基础资料】的账户档案里",IF($B4707="","※没填日期，这一笔不会进任何月份的报表",IF(AND($F4707&lt;&gt;"",$G4707&lt;&gt;""),"※收入和支出不能同时填",IF(AND(N($F4707)=0,N($G4707)=0),"※收入和支出都没填",IF(OR(N($F4707)&lt;0,N($G4707)&lt;0),"※金额不能填负数，方向反了就换一列填",IF($D4707="","※没填收支类别，分类报表会漏掉这一笔",IF(ISNA(MATCH($D4707,类别表,0)),"※收支类别不在【基础资料】的清单里",IF(AND($L4707="内部转账",$M4707=""),"△内部转账要在「对方账户」写上另一头",IF(AND($L4707="内部转账",$M4707=$C4707),"※对方账户跟本账户是同一个",IF(AND($L4707&lt;&gt;"内部转账",$M4707&lt;&gt;""),"△填了对方账户，但类别不是内部转账",IF($H4707&lt;0,"△这一笔之后该账户余额成负数了，核一下",""))))))))))))</f>
        <v/>
      </c>
    </row>
    <row r="4708">
      <c r="A4708" s="17">
        <f>IF($C4708="","",COUNTA($C$5:$C4708))</f>
        <v/>
      </c>
      <c r="B4708" s="20" t="n"/>
      <c r="C4708" s="18" t="n"/>
      <c r="D4708" s="18" t="n"/>
      <c r="E4708" s="26" t="n"/>
      <c r="F4708" s="19" t="n"/>
      <c r="G4708" s="19" t="n"/>
      <c r="H4708" s="27">
        <f>IF($C4708="","",ROUND(SUMIF(账户表,$C4708,账户期初)+SUMIFS($F$5:F4708,$C$5:C4708,$C4708)-SUMIFS($G$5:G4708,$C$5:C4708,$C4708),2))</f>
        <v/>
      </c>
      <c r="I4708" s="18" t="n"/>
      <c r="J4708" s="18" t="n"/>
      <c r="K4708" s="28">
        <f>IF($B4708="","",--TEXT($B4708,"yyyymm"))</f>
        <v/>
      </c>
      <c r="L4708" s="29">
        <f>IF($D4708="","",IFERROR(INDEX(类别属性,MATCH($D4708,类别表,0)),""))</f>
        <v/>
      </c>
      <c r="M4708" s="18" t="n"/>
      <c r="N4708" s="18" t="n"/>
      <c r="O4708" s="26" t="n"/>
      <c r="P4708" s="21">
        <f>IF($C4708="","",IF(ISNA(MATCH($C4708,账户表,0)),"※这个账户不在【基础资料】的账户档案里",IF($B4708="","※没填日期，这一笔不会进任何月份的报表",IF(AND($F4708&lt;&gt;"",$G4708&lt;&gt;""),"※收入和支出不能同时填",IF(AND(N($F4708)=0,N($G4708)=0),"※收入和支出都没填",IF(OR(N($F4708)&lt;0,N($G4708)&lt;0),"※金额不能填负数，方向反了就换一列填",IF($D4708="","※没填收支类别，分类报表会漏掉这一笔",IF(ISNA(MATCH($D4708,类别表,0)),"※收支类别不在【基础资料】的清单里",IF(AND($L4708="内部转账",$M4708=""),"△内部转账要在「对方账户」写上另一头",IF(AND($L4708="内部转账",$M4708=$C4708),"※对方账户跟本账户是同一个",IF(AND($L4708&lt;&gt;"内部转账",$M4708&lt;&gt;""),"△填了对方账户，但类别不是内部转账",IF($H4708&lt;0,"△这一笔之后该账户余额成负数了，核一下",""))))))))))))</f>
        <v/>
      </c>
    </row>
    <row r="4709">
      <c r="A4709" s="17">
        <f>IF($C4709="","",COUNTA($C$5:$C4709))</f>
        <v/>
      </c>
      <c r="B4709" s="20" t="n"/>
      <c r="C4709" s="18" t="n"/>
      <c r="D4709" s="18" t="n"/>
      <c r="E4709" s="26" t="n"/>
      <c r="F4709" s="19" t="n"/>
      <c r="G4709" s="19" t="n"/>
      <c r="H4709" s="27">
        <f>IF($C4709="","",ROUND(SUMIF(账户表,$C4709,账户期初)+SUMIFS($F$5:F4709,$C$5:C4709,$C4709)-SUMIFS($G$5:G4709,$C$5:C4709,$C4709),2))</f>
        <v/>
      </c>
      <c r="I4709" s="18" t="n"/>
      <c r="J4709" s="18" t="n"/>
      <c r="K4709" s="28">
        <f>IF($B4709="","",--TEXT($B4709,"yyyymm"))</f>
        <v/>
      </c>
      <c r="L4709" s="29">
        <f>IF($D4709="","",IFERROR(INDEX(类别属性,MATCH($D4709,类别表,0)),""))</f>
        <v/>
      </c>
      <c r="M4709" s="18" t="n"/>
      <c r="N4709" s="18" t="n"/>
      <c r="O4709" s="26" t="n"/>
      <c r="P4709" s="21">
        <f>IF($C4709="","",IF(ISNA(MATCH($C4709,账户表,0)),"※这个账户不在【基础资料】的账户档案里",IF($B4709="","※没填日期，这一笔不会进任何月份的报表",IF(AND($F4709&lt;&gt;"",$G4709&lt;&gt;""),"※收入和支出不能同时填",IF(AND(N($F4709)=0,N($G4709)=0),"※收入和支出都没填",IF(OR(N($F4709)&lt;0,N($G4709)&lt;0),"※金额不能填负数，方向反了就换一列填",IF($D4709="","※没填收支类别，分类报表会漏掉这一笔",IF(ISNA(MATCH($D4709,类别表,0)),"※收支类别不在【基础资料】的清单里",IF(AND($L4709="内部转账",$M4709=""),"△内部转账要在「对方账户」写上另一头",IF(AND($L4709="内部转账",$M4709=$C4709),"※对方账户跟本账户是同一个",IF(AND($L4709&lt;&gt;"内部转账",$M4709&lt;&gt;""),"△填了对方账户，但类别不是内部转账",IF($H4709&lt;0,"△这一笔之后该账户余额成负数了，核一下",""))))))))))))</f>
        <v/>
      </c>
    </row>
    <row r="4710">
      <c r="A4710" s="17">
        <f>IF($C4710="","",COUNTA($C$5:$C4710))</f>
        <v/>
      </c>
      <c r="B4710" s="20" t="n"/>
      <c r="C4710" s="18" t="n"/>
      <c r="D4710" s="18" t="n"/>
      <c r="E4710" s="26" t="n"/>
      <c r="F4710" s="19" t="n"/>
      <c r="G4710" s="19" t="n"/>
      <c r="H4710" s="27">
        <f>IF($C4710="","",ROUND(SUMIF(账户表,$C4710,账户期初)+SUMIFS($F$5:F4710,$C$5:C4710,$C4710)-SUMIFS($G$5:G4710,$C$5:C4710,$C4710),2))</f>
        <v/>
      </c>
      <c r="I4710" s="18" t="n"/>
      <c r="J4710" s="18" t="n"/>
      <c r="K4710" s="28">
        <f>IF($B4710="","",--TEXT($B4710,"yyyymm"))</f>
        <v/>
      </c>
      <c r="L4710" s="29">
        <f>IF($D4710="","",IFERROR(INDEX(类别属性,MATCH($D4710,类别表,0)),""))</f>
        <v/>
      </c>
      <c r="M4710" s="18" t="n"/>
      <c r="N4710" s="18" t="n"/>
      <c r="O4710" s="26" t="n"/>
      <c r="P4710" s="21">
        <f>IF($C4710="","",IF(ISNA(MATCH($C4710,账户表,0)),"※这个账户不在【基础资料】的账户档案里",IF($B4710="","※没填日期，这一笔不会进任何月份的报表",IF(AND($F4710&lt;&gt;"",$G4710&lt;&gt;""),"※收入和支出不能同时填",IF(AND(N($F4710)=0,N($G4710)=0),"※收入和支出都没填",IF(OR(N($F4710)&lt;0,N($G4710)&lt;0),"※金额不能填负数，方向反了就换一列填",IF($D4710="","※没填收支类别，分类报表会漏掉这一笔",IF(ISNA(MATCH($D4710,类别表,0)),"※收支类别不在【基础资料】的清单里",IF(AND($L4710="内部转账",$M4710=""),"△内部转账要在「对方账户」写上另一头",IF(AND($L4710="内部转账",$M4710=$C4710),"※对方账户跟本账户是同一个",IF(AND($L4710&lt;&gt;"内部转账",$M4710&lt;&gt;""),"△填了对方账户，但类别不是内部转账",IF($H4710&lt;0,"△这一笔之后该账户余额成负数了，核一下",""))))))))))))</f>
        <v/>
      </c>
    </row>
    <row r="4711">
      <c r="A4711" s="17">
        <f>IF($C4711="","",COUNTA($C$5:$C4711))</f>
        <v/>
      </c>
      <c r="B4711" s="20" t="n"/>
      <c r="C4711" s="18" t="n"/>
      <c r="D4711" s="18" t="n"/>
      <c r="E4711" s="26" t="n"/>
      <c r="F4711" s="19" t="n"/>
      <c r="G4711" s="19" t="n"/>
      <c r="H4711" s="27">
        <f>IF($C4711="","",ROUND(SUMIF(账户表,$C4711,账户期初)+SUMIFS($F$5:F4711,$C$5:C4711,$C4711)-SUMIFS($G$5:G4711,$C$5:C4711,$C4711),2))</f>
        <v/>
      </c>
      <c r="I4711" s="18" t="n"/>
      <c r="J4711" s="18" t="n"/>
      <c r="K4711" s="28">
        <f>IF($B4711="","",--TEXT($B4711,"yyyymm"))</f>
        <v/>
      </c>
      <c r="L4711" s="29">
        <f>IF($D4711="","",IFERROR(INDEX(类别属性,MATCH($D4711,类别表,0)),""))</f>
        <v/>
      </c>
      <c r="M4711" s="18" t="n"/>
      <c r="N4711" s="18" t="n"/>
      <c r="O4711" s="26" t="n"/>
      <c r="P4711" s="21">
        <f>IF($C4711="","",IF(ISNA(MATCH($C4711,账户表,0)),"※这个账户不在【基础资料】的账户档案里",IF($B4711="","※没填日期，这一笔不会进任何月份的报表",IF(AND($F4711&lt;&gt;"",$G4711&lt;&gt;""),"※收入和支出不能同时填",IF(AND(N($F4711)=0,N($G4711)=0),"※收入和支出都没填",IF(OR(N($F4711)&lt;0,N($G4711)&lt;0),"※金额不能填负数，方向反了就换一列填",IF($D4711="","※没填收支类别，分类报表会漏掉这一笔",IF(ISNA(MATCH($D4711,类别表,0)),"※收支类别不在【基础资料】的清单里",IF(AND($L4711="内部转账",$M4711=""),"△内部转账要在「对方账户」写上另一头",IF(AND($L4711="内部转账",$M4711=$C4711),"※对方账户跟本账户是同一个",IF(AND($L4711&lt;&gt;"内部转账",$M4711&lt;&gt;""),"△填了对方账户，但类别不是内部转账",IF($H4711&lt;0,"△这一笔之后该账户余额成负数了，核一下",""))))))))))))</f>
        <v/>
      </c>
    </row>
    <row r="4712">
      <c r="A4712" s="17">
        <f>IF($C4712="","",COUNTA($C$5:$C4712))</f>
        <v/>
      </c>
      <c r="B4712" s="20" t="n"/>
      <c r="C4712" s="18" t="n"/>
      <c r="D4712" s="18" t="n"/>
      <c r="E4712" s="26" t="n"/>
      <c r="F4712" s="19" t="n"/>
      <c r="G4712" s="19" t="n"/>
      <c r="H4712" s="27">
        <f>IF($C4712="","",ROUND(SUMIF(账户表,$C4712,账户期初)+SUMIFS($F$5:F4712,$C$5:C4712,$C4712)-SUMIFS($G$5:G4712,$C$5:C4712,$C4712),2))</f>
        <v/>
      </c>
      <c r="I4712" s="18" t="n"/>
      <c r="J4712" s="18" t="n"/>
      <c r="K4712" s="28">
        <f>IF($B4712="","",--TEXT($B4712,"yyyymm"))</f>
        <v/>
      </c>
      <c r="L4712" s="29">
        <f>IF($D4712="","",IFERROR(INDEX(类别属性,MATCH($D4712,类别表,0)),""))</f>
        <v/>
      </c>
      <c r="M4712" s="18" t="n"/>
      <c r="N4712" s="18" t="n"/>
      <c r="O4712" s="26" t="n"/>
      <c r="P4712" s="21">
        <f>IF($C4712="","",IF(ISNA(MATCH($C4712,账户表,0)),"※这个账户不在【基础资料】的账户档案里",IF($B4712="","※没填日期，这一笔不会进任何月份的报表",IF(AND($F4712&lt;&gt;"",$G4712&lt;&gt;""),"※收入和支出不能同时填",IF(AND(N($F4712)=0,N($G4712)=0),"※收入和支出都没填",IF(OR(N($F4712)&lt;0,N($G4712)&lt;0),"※金额不能填负数，方向反了就换一列填",IF($D4712="","※没填收支类别，分类报表会漏掉这一笔",IF(ISNA(MATCH($D4712,类别表,0)),"※收支类别不在【基础资料】的清单里",IF(AND($L4712="内部转账",$M4712=""),"△内部转账要在「对方账户」写上另一头",IF(AND($L4712="内部转账",$M4712=$C4712),"※对方账户跟本账户是同一个",IF(AND($L4712&lt;&gt;"内部转账",$M4712&lt;&gt;""),"△填了对方账户，但类别不是内部转账",IF($H4712&lt;0,"△这一笔之后该账户余额成负数了，核一下",""))))))))))))</f>
        <v/>
      </c>
    </row>
    <row r="4713">
      <c r="A4713" s="17">
        <f>IF($C4713="","",COUNTA($C$5:$C4713))</f>
        <v/>
      </c>
      <c r="B4713" s="20" t="n"/>
      <c r="C4713" s="18" t="n"/>
      <c r="D4713" s="18" t="n"/>
      <c r="E4713" s="26" t="n"/>
      <c r="F4713" s="19" t="n"/>
      <c r="G4713" s="19" t="n"/>
      <c r="H4713" s="27">
        <f>IF($C4713="","",ROUND(SUMIF(账户表,$C4713,账户期初)+SUMIFS($F$5:F4713,$C$5:C4713,$C4713)-SUMIFS($G$5:G4713,$C$5:C4713,$C4713),2))</f>
        <v/>
      </c>
      <c r="I4713" s="18" t="n"/>
      <c r="J4713" s="18" t="n"/>
      <c r="K4713" s="28">
        <f>IF($B4713="","",--TEXT($B4713,"yyyymm"))</f>
        <v/>
      </c>
      <c r="L4713" s="29">
        <f>IF($D4713="","",IFERROR(INDEX(类别属性,MATCH($D4713,类别表,0)),""))</f>
        <v/>
      </c>
      <c r="M4713" s="18" t="n"/>
      <c r="N4713" s="18" t="n"/>
      <c r="O4713" s="26" t="n"/>
      <c r="P4713" s="21">
        <f>IF($C4713="","",IF(ISNA(MATCH($C4713,账户表,0)),"※这个账户不在【基础资料】的账户档案里",IF($B4713="","※没填日期，这一笔不会进任何月份的报表",IF(AND($F4713&lt;&gt;"",$G4713&lt;&gt;""),"※收入和支出不能同时填",IF(AND(N($F4713)=0,N($G4713)=0),"※收入和支出都没填",IF(OR(N($F4713)&lt;0,N($G4713)&lt;0),"※金额不能填负数，方向反了就换一列填",IF($D4713="","※没填收支类别，分类报表会漏掉这一笔",IF(ISNA(MATCH($D4713,类别表,0)),"※收支类别不在【基础资料】的清单里",IF(AND($L4713="内部转账",$M4713=""),"△内部转账要在「对方账户」写上另一头",IF(AND($L4713="内部转账",$M4713=$C4713),"※对方账户跟本账户是同一个",IF(AND($L4713&lt;&gt;"内部转账",$M4713&lt;&gt;""),"△填了对方账户，但类别不是内部转账",IF($H4713&lt;0,"△这一笔之后该账户余额成负数了，核一下",""))))))))))))</f>
        <v/>
      </c>
    </row>
    <row r="4714">
      <c r="A4714" s="17">
        <f>IF($C4714="","",COUNTA($C$5:$C4714))</f>
        <v/>
      </c>
      <c r="B4714" s="20" t="n"/>
      <c r="C4714" s="18" t="n"/>
      <c r="D4714" s="18" t="n"/>
      <c r="E4714" s="26" t="n"/>
      <c r="F4714" s="19" t="n"/>
      <c r="G4714" s="19" t="n"/>
      <c r="H4714" s="27">
        <f>IF($C4714="","",ROUND(SUMIF(账户表,$C4714,账户期初)+SUMIFS($F$5:F4714,$C$5:C4714,$C4714)-SUMIFS($G$5:G4714,$C$5:C4714,$C4714),2))</f>
        <v/>
      </c>
      <c r="I4714" s="18" t="n"/>
      <c r="J4714" s="18" t="n"/>
      <c r="K4714" s="28">
        <f>IF($B4714="","",--TEXT($B4714,"yyyymm"))</f>
        <v/>
      </c>
      <c r="L4714" s="29">
        <f>IF($D4714="","",IFERROR(INDEX(类别属性,MATCH($D4714,类别表,0)),""))</f>
        <v/>
      </c>
      <c r="M4714" s="18" t="n"/>
      <c r="N4714" s="18" t="n"/>
      <c r="O4714" s="26" t="n"/>
      <c r="P4714" s="21">
        <f>IF($C4714="","",IF(ISNA(MATCH($C4714,账户表,0)),"※这个账户不在【基础资料】的账户档案里",IF($B4714="","※没填日期，这一笔不会进任何月份的报表",IF(AND($F4714&lt;&gt;"",$G4714&lt;&gt;""),"※收入和支出不能同时填",IF(AND(N($F4714)=0,N($G4714)=0),"※收入和支出都没填",IF(OR(N($F4714)&lt;0,N($G4714)&lt;0),"※金额不能填负数，方向反了就换一列填",IF($D4714="","※没填收支类别，分类报表会漏掉这一笔",IF(ISNA(MATCH($D4714,类别表,0)),"※收支类别不在【基础资料】的清单里",IF(AND($L4714="内部转账",$M4714=""),"△内部转账要在「对方账户」写上另一头",IF(AND($L4714="内部转账",$M4714=$C4714),"※对方账户跟本账户是同一个",IF(AND($L4714&lt;&gt;"内部转账",$M4714&lt;&gt;""),"△填了对方账户，但类别不是内部转账",IF($H4714&lt;0,"△这一笔之后该账户余额成负数了，核一下",""))))))))))))</f>
        <v/>
      </c>
    </row>
    <row r="4715">
      <c r="A4715" s="17">
        <f>IF($C4715="","",COUNTA($C$5:$C4715))</f>
        <v/>
      </c>
      <c r="B4715" s="20" t="n"/>
      <c r="C4715" s="18" t="n"/>
      <c r="D4715" s="18" t="n"/>
      <c r="E4715" s="26" t="n"/>
      <c r="F4715" s="19" t="n"/>
      <c r="G4715" s="19" t="n"/>
      <c r="H4715" s="27">
        <f>IF($C4715="","",ROUND(SUMIF(账户表,$C4715,账户期初)+SUMIFS($F$5:F4715,$C$5:C4715,$C4715)-SUMIFS($G$5:G4715,$C$5:C4715,$C4715),2))</f>
        <v/>
      </c>
      <c r="I4715" s="18" t="n"/>
      <c r="J4715" s="18" t="n"/>
      <c r="K4715" s="28">
        <f>IF($B4715="","",--TEXT($B4715,"yyyymm"))</f>
        <v/>
      </c>
      <c r="L4715" s="29">
        <f>IF($D4715="","",IFERROR(INDEX(类别属性,MATCH($D4715,类别表,0)),""))</f>
        <v/>
      </c>
      <c r="M4715" s="18" t="n"/>
      <c r="N4715" s="18" t="n"/>
      <c r="O4715" s="26" t="n"/>
      <c r="P4715" s="21">
        <f>IF($C4715="","",IF(ISNA(MATCH($C4715,账户表,0)),"※这个账户不在【基础资料】的账户档案里",IF($B4715="","※没填日期，这一笔不会进任何月份的报表",IF(AND($F4715&lt;&gt;"",$G4715&lt;&gt;""),"※收入和支出不能同时填",IF(AND(N($F4715)=0,N($G4715)=0),"※收入和支出都没填",IF(OR(N($F4715)&lt;0,N($G4715)&lt;0),"※金额不能填负数，方向反了就换一列填",IF($D4715="","※没填收支类别，分类报表会漏掉这一笔",IF(ISNA(MATCH($D4715,类别表,0)),"※收支类别不在【基础资料】的清单里",IF(AND($L4715="内部转账",$M4715=""),"△内部转账要在「对方账户」写上另一头",IF(AND($L4715="内部转账",$M4715=$C4715),"※对方账户跟本账户是同一个",IF(AND($L4715&lt;&gt;"内部转账",$M4715&lt;&gt;""),"△填了对方账户，但类别不是内部转账",IF($H4715&lt;0,"△这一笔之后该账户余额成负数了，核一下",""))))))))))))</f>
        <v/>
      </c>
    </row>
    <row r="4716">
      <c r="A4716" s="17">
        <f>IF($C4716="","",COUNTA($C$5:$C4716))</f>
        <v/>
      </c>
      <c r="B4716" s="20" t="n"/>
      <c r="C4716" s="18" t="n"/>
      <c r="D4716" s="18" t="n"/>
      <c r="E4716" s="26" t="n"/>
      <c r="F4716" s="19" t="n"/>
      <c r="G4716" s="19" t="n"/>
      <c r="H4716" s="27">
        <f>IF($C4716="","",ROUND(SUMIF(账户表,$C4716,账户期初)+SUMIFS($F$5:F4716,$C$5:C4716,$C4716)-SUMIFS($G$5:G4716,$C$5:C4716,$C4716),2))</f>
        <v/>
      </c>
      <c r="I4716" s="18" t="n"/>
      <c r="J4716" s="18" t="n"/>
      <c r="K4716" s="28">
        <f>IF($B4716="","",--TEXT($B4716,"yyyymm"))</f>
        <v/>
      </c>
      <c r="L4716" s="29">
        <f>IF($D4716="","",IFERROR(INDEX(类别属性,MATCH($D4716,类别表,0)),""))</f>
        <v/>
      </c>
      <c r="M4716" s="18" t="n"/>
      <c r="N4716" s="18" t="n"/>
      <c r="O4716" s="26" t="n"/>
      <c r="P4716" s="21">
        <f>IF($C4716="","",IF(ISNA(MATCH($C4716,账户表,0)),"※这个账户不在【基础资料】的账户档案里",IF($B4716="","※没填日期，这一笔不会进任何月份的报表",IF(AND($F4716&lt;&gt;"",$G4716&lt;&gt;""),"※收入和支出不能同时填",IF(AND(N($F4716)=0,N($G4716)=0),"※收入和支出都没填",IF(OR(N($F4716)&lt;0,N($G4716)&lt;0),"※金额不能填负数，方向反了就换一列填",IF($D4716="","※没填收支类别，分类报表会漏掉这一笔",IF(ISNA(MATCH($D4716,类别表,0)),"※收支类别不在【基础资料】的清单里",IF(AND($L4716="内部转账",$M4716=""),"△内部转账要在「对方账户」写上另一头",IF(AND($L4716="内部转账",$M4716=$C4716),"※对方账户跟本账户是同一个",IF(AND($L4716&lt;&gt;"内部转账",$M4716&lt;&gt;""),"△填了对方账户，但类别不是内部转账",IF($H4716&lt;0,"△这一笔之后该账户余额成负数了，核一下",""))))))))))))</f>
        <v/>
      </c>
    </row>
    <row r="4717">
      <c r="A4717" s="17">
        <f>IF($C4717="","",COUNTA($C$5:$C4717))</f>
        <v/>
      </c>
      <c r="B4717" s="20" t="n"/>
      <c r="C4717" s="18" t="n"/>
      <c r="D4717" s="18" t="n"/>
      <c r="E4717" s="26" t="n"/>
      <c r="F4717" s="19" t="n"/>
      <c r="G4717" s="19" t="n"/>
      <c r="H4717" s="27">
        <f>IF($C4717="","",ROUND(SUMIF(账户表,$C4717,账户期初)+SUMIFS($F$5:F4717,$C$5:C4717,$C4717)-SUMIFS($G$5:G4717,$C$5:C4717,$C4717),2))</f>
        <v/>
      </c>
      <c r="I4717" s="18" t="n"/>
      <c r="J4717" s="18" t="n"/>
      <c r="K4717" s="28">
        <f>IF($B4717="","",--TEXT($B4717,"yyyymm"))</f>
        <v/>
      </c>
      <c r="L4717" s="29">
        <f>IF($D4717="","",IFERROR(INDEX(类别属性,MATCH($D4717,类别表,0)),""))</f>
        <v/>
      </c>
      <c r="M4717" s="18" t="n"/>
      <c r="N4717" s="18" t="n"/>
      <c r="O4717" s="26" t="n"/>
      <c r="P4717" s="21">
        <f>IF($C4717="","",IF(ISNA(MATCH($C4717,账户表,0)),"※这个账户不在【基础资料】的账户档案里",IF($B4717="","※没填日期，这一笔不会进任何月份的报表",IF(AND($F4717&lt;&gt;"",$G4717&lt;&gt;""),"※收入和支出不能同时填",IF(AND(N($F4717)=0,N($G4717)=0),"※收入和支出都没填",IF(OR(N($F4717)&lt;0,N($G4717)&lt;0),"※金额不能填负数，方向反了就换一列填",IF($D4717="","※没填收支类别，分类报表会漏掉这一笔",IF(ISNA(MATCH($D4717,类别表,0)),"※收支类别不在【基础资料】的清单里",IF(AND($L4717="内部转账",$M4717=""),"△内部转账要在「对方账户」写上另一头",IF(AND($L4717="内部转账",$M4717=$C4717),"※对方账户跟本账户是同一个",IF(AND($L4717&lt;&gt;"内部转账",$M4717&lt;&gt;""),"△填了对方账户，但类别不是内部转账",IF($H4717&lt;0,"△这一笔之后该账户余额成负数了，核一下",""))))))))))))</f>
        <v/>
      </c>
    </row>
    <row r="4718">
      <c r="A4718" s="17">
        <f>IF($C4718="","",COUNTA($C$5:$C4718))</f>
        <v/>
      </c>
      <c r="B4718" s="20" t="n"/>
      <c r="C4718" s="18" t="n"/>
      <c r="D4718" s="18" t="n"/>
      <c r="E4718" s="26" t="n"/>
      <c r="F4718" s="19" t="n"/>
      <c r="G4718" s="19" t="n"/>
      <c r="H4718" s="27">
        <f>IF($C4718="","",ROUND(SUMIF(账户表,$C4718,账户期初)+SUMIFS($F$5:F4718,$C$5:C4718,$C4718)-SUMIFS($G$5:G4718,$C$5:C4718,$C4718),2))</f>
        <v/>
      </c>
      <c r="I4718" s="18" t="n"/>
      <c r="J4718" s="18" t="n"/>
      <c r="K4718" s="28">
        <f>IF($B4718="","",--TEXT($B4718,"yyyymm"))</f>
        <v/>
      </c>
      <c r="L4718" s="29">
        <f>IF($D4718="","",IFERROR(INDEX(类别属性,MATCH($D4718,类别表,0)),""))</f>
        <v/>
      </c>
      <c r="M4718" s="18" t="n"/>
      <c r="N4718" s="18" t="n"/>
      <c r="O4718" s="26" t="n"/>
      <c r="P4718" s="21">
        <f>IF($C4718="","",IF(ISNA(MATCH($C4718,账户表,0)),"※这个账户不在【基础资料】的账户档案里",IF($B4718="","※没填日期，这一笔不会进任何月份的报表",IF(AND($F4718&lt;&gt;"",$G4718&lt;&gt;""),"※收入和支出不能同时填",IF(AND(N($F4718)=0,N($G4718)=0),"※收入和支出都没填",IF(OR(N($F4718)&lt;0,N($G4718)&lt;0),"※金额不能填负数，方向反了就换一列填",IF($D4718="","※没填收支类别，分类报表会漏掉这一笔",IF(ISNA(MATCH($D4718,类别表,0)),"※收支类别不在【基础资料】的清单里",IF(AND($L4718="内部转账",$M4718=""),"△内部转账要在「对方账户」写上另一头",IF(AND($L4718="内部转账",$M4718=$C4718),"※对方账户跟本账户是同一个",IF(AND($L4718&lt;&gt;"内部转账",$M4718&lt;&gt;""),"△填了对方账户，但类别不是内部转账",IF($H4718&lt;0,"△这一笔之后该账户余额成负数了，核一下",""))))))))))))</f>
        <v/>
      </c>
    </row>
    <row r="4719">
      <c r="A4719" s="17">
        <f>IF($C4719="","",COUNTA($C$5:$C4719))</f>
        <v/>
      </c>
      <c r="B4719" s="20" t="n"/>
      <c r="C4719" s="18" t="n"/>
      <c r="D4719" s="18" t="n"/>
      <c r="E4719" s="26" t="n"/>
      <c r="F4719" s="19" t="n"/>
      <c r="G4719" s="19" t="n"/>
      <c r="H4719" s="27">
        <f>IF($C4719="","",ROUND(SUMIF(账户表,$C4719,账户期初)+SUMIFS($F$5:F4719,$C$5:C4719,$C4719)-SUMIFS($G$5:G4719,$C$5:C4719,$C4719),2))</f>
        <v/>
      </c>
      <c r="I4719" s="18" t="n"/>
      <c r="J4719" s="18" t="n"/>
      <c r="K4719" s="28">
        <f>IF($B4719="","",--TEXT($B4719,"yyyymm"))</f>
        <v/>
      </c>
      <c r="L4719" s="29">
        <f>IF($D4719="","",IFERROR(INDEX(类别属性,MATCH($D4719,类别表,0)),""))</f>
        <v/>
      </c>
      <c r="M4719" s="18" t="n"/>
      <c r="N4719" s="18" t="n"/>
      <c r="O4719" s="26" t="n"/>
      <c r="P4719" s="21">
        <f>IF($C4719="","",IF(ISNA(MATCH($C4719,账户表,0)),"※这个账户不在【基础资料】的账户档案里",IF($B4719="","※没填日期，这一笔不会进任何月份的报表",IF(AND($F4719&lt;&gt;"",$G4719&lt;&gt;""),"※收入和支出不能同时填",IF(AND(N($F4719)=0,N($G4719)=0),"※收入和支出都没填",IF(OR(N($F4719)&lt;0,N($G4719)&lt;0),"※金额不能填负数，方向反了就换一列填",IF($D4719="","※没填收支类别，分类报表会漏掉这一笔",IF(ISNA(MATCH($D4719,类别表,0)),"※收支类别不在【基础资料】的清单里",IF(AND($L4719="内部转账",$M4719=""),"△内部转账要在「对方账户」写上另一头",IF(AND($L4719="内部转账",$M4719=$C4719),"※对方账户跟本账户是同一个",IF(AND($L4719&lt;&gt;"内部转账",$M4719&lt;&gt;""),"△填了对方账户，但类别不是内部转账",IF($H4719&lt;0,"△这一笔之后该账户余额成负数了，核一下",""))))))))))))</f>
        <v/>
      </c>
    </row>
    <row r="4720">
      <c r="A4720" s="17">
        <f>IF($C4720="","",COUNTA($C$5:$C4720))</f>
        <v/>
      </c>
      <c r="B4720" s="20" t="n"/>
      <c r="C4720" s="18" t="n"/>
      <c r="D4720" s="18" t="n"/>
      <c r="E4720" s="26" t="n"/>
      <c r="F4720" s="19" t="n"/>
      <c r="G4720" s="19" t="n"/>
      <c r="H4720" s="27">
        <f>IF($C4720="","",ROUND(SUMIF(账户表,$C4720,账户期初)+SUMIFS($F$5:F4720,$C$5:C4720,$C4720)-SUMIFS($G$5:G4720,$C$5:C4720,$C4720),2))</f>
        <v/>
      </c>
      <c r="I4720" s="18" t="n"/>
      <c r="J4720" s="18" t="n"/>
      <c r="K4720" s="28">
        <f>IF($B4720="","",--TEXT($B4720,"yyyymm"))</f>
        <v/>
      </c>
      <c r="L4720" s="29">
        <f>IF($D4720="","",IFERROR(INDEX(类别属性,MATCH($D4720,类别表,0)),""))</f>
        <v/>
      </c>
      <c r="M4720" s="18" t="n"/>
      <c r="N4720" s="18" t="n"/>
      <c r="O4720" s="26" t="n"/>
      <c r="P4720" s="21">
        <f>IF($C4720="","",IF(ISNA(MATCH($C4720,账户表,0)),"※这个账户不在【基础资料】的账户档案里",IF($B4720="","※没填日期，这一笔不会进任何月份的报表",IF(AND($F4720&lt;&gt;"",$G4720&lt;&gt;""),"※收入和支出不能同时填",IF(AND(N($F4720)=0,N($G4720)=0),"※收入和支出都没填",IF(OR(N($F4720)&lt;0,N($G4720)&lt;0),"※金额不能填负数，方向反了就换一列填",IF($D4720="","※没填收支类别，分类报表会漏掉这一笔",IF(ISNA(MATCH($D4720,类别表,0)),"※收支类别不在【基础资料】的清单里",IF(AND($L4720="内部转账",$M4720=""),"△内部转账要在「对方账户」写上另一头",IF(AND($L4720="内部转账",$M4720=$C4720),"※对方账户跟本账户是同一个",IF(AND($L4720&lt;&gt;"内部转账",$M4720&lt;&gt;""),"△填了对方账户，但类别不是内部转账",IF($H4720&lt;0,"△这一笔之后该账户余额成负数了，核一下",""))))))))))))</f>
        <v/>
      </c>
    </row>
    <row r="4721">
      <c r="A4721" s="17">
        <f>IF($C4721="","",COUNTA($C$5:$C4721))</f>
        <v/>
      </c>
      <c r="B4721" s="20" t="n"/>
      <c r="C4721" s="18" t="n"/>
      <c r="D4721" s="18" t="n"/>
      <c r="E4721" s="26" t="n"/>
      <c r="F4721" s="19" t="n"/>
      <c r="G4721" s="19" t="n"/>
      <c r="H4721" s="27">
        <f>IF($C4721="","",ROUND(SUMIF(账户表,$C4721,账户期初)+SUMIFS($F$5:F4721,$C$5:C4721,$C4721)-SUMIFS($G$5:G4721,$C$5:C4721,$C4721),2))</f>
        <v/>
      </c>
      <c r="I4721" s="18" t="n"/>
      <c r="J4721" s="18" t="n"/>
      <c r="K4721" s="28">
        <f>IF($B4721="","",--TEXT($B4721,"yyyymm"))</f>
        <v/>
      </c>
      <c r="L4721" s="29">
        <f>IF($D4721="","",IFERROR(INDEX(类别属性,MATCH($D4721,类别表,0)),""))</f>
        <v/>
      </c>
      <c r="M4721" s="18" t="n"/>
      <c r="N4721" s="18" t="n"/>
      <c r="O4721" s="26" t="n"/>
      <c r="P4721" s="21">
        <f>IF($C4721="","",IF(ISNA(MATCH($C4721,账户表,0)),"※这个账户不在【基础资料】的账户档案里",IF($B4721="","※没填日期，这一笔不会进任何月份的报表",IF(AND($F4721&lt;&gt;"",$G4721&lt;&gt;""),"※收入和支出不能同时填",IF(AND(N($F4721)=0,N($G4721)=0),"※收入和支出都没填",IF(OR(N($F4721)&lt;0,N($G4721)&lt;0),"※金额不能填负数，方向反了就换一列填",IF($D4721="","※没填收支类别，分类报表会漏掉这一笔",IF(ISNA(MATCH($D4721,类别表,0)),"※收支类别不在【基础资料】的清单里",IF(AND($L4721="内部转账",$M4721=""),"△内部转账要在「对方账户」写上另一头",IF(AND($L4721="内部转账",$M4721=$C4721),"※对方账户跟本账户是同一个",IF(AND($L4721&lt;&gt;"内部转账",$M4721&lt;&gt;""),"△填了对方账户，但类别不是内部转账",IF($H4721&lt;0,"△这一笔之后该账户余额成负数了，核一下",""))))))))))))</f>
        <v/>
      </c>
    </row>
    <row r="4722">
      <c r="A4722" s="17">
        <f>IF($C4722="","",COUNTA($C$5:$C4722))</f>
        <v/>
      </c>
      <c r="B4722" s="20" t="n"/>
      <c r="C4722" s="18" t="n"/>
      <c r="D4722" s="18" t="n"/>
      <c r="E4722" s="26" t="n"/>
      <c r="F4722" s="19" t="n"/>
      <c r="G4722" s="19" t="n"/>
      <c r="H4722" s="27">
        <f>IF($C4722="","",ROUND(SUMIF(账户表,$C4722,账户期初)+SUMIFS($F$5:F4722,$C$5:C4722,$C4722)-SUMIFS($G$5:G4722,$C$5:C4722,$C4722),2))</f>
        <v/>
      </c>
      <c r="I4722" s="18" t="n"/>
      <c r="J4722" s="18" t="n"/>
      <c r="K4722" s="28">
        <f>IF($B4722="","",--TEXT($B4722,"yyyymm"))</f>
        <v/>
      </c>
      <c r="L4722" s="29">
        <f>IF($D4722="","",IFERROR(INDEX(类别属性,MATCH($D4722,类别表,0)),""))</f>
        <v/>
      </c>
      <c r="M4722" s="18" t="n"/>
      <c r="N4722" s="18" t="n"/>
      <c r="O4722" s="26" t="n"/>
      <c r="P4722" s="21">
        <f>IF($C4722="","",IF(ISNA(MATCH($C4722,账户表,0)),"※这个账户不在【基础资料】的账户档案里",IF($B4722="","※没填日期，这一笔不会进任何月份的报表",IF(AND($F4722&lt;&gt;"",$G4722&lt;&gt;""),"※收入和支出不能同时填",IF(AND(N($F4722)=0,N($G4722)=0),"※收入和支出都没填",IF(OR(N($F4722)&lt;0,N($G4722)&lt;0),"※金额不能填负数，方向反了就换一列填",IF($D4722="","※没填收支类别，分类报表会漏掉这一笔",IF(ISNA(MATCH($D4722,类别表,0)),"※收支类别不在【基础资料】的清单里",IF(AND($L4722="内部转账",$M4722=""),"△内部转账要在「对方账户」写上另一头",IF(AND($L4722="内部转账",$M4722=$C4722),"※对方账户跟本账户是同一个",IF(AND($L4722&lt;&gt;"内部转账",$M4722&lt;&gt;""),"△填了对方账户，但类别不是内部转账",IF($H4722&lt;0,"△这一笔之后该账户余额成负数了，核一下",""))))))))))))</f>
        <v/>
      </c>
    </row>
    <row r="4723">
      <c r="A4723" s="17">
        <f>IF($C4723="","",COUNTA($C$5:$C4723))</f>
        <v/>
      </c>
      <c r="B4723" s="20" t="n"/>
      <c r="C4723" s="18" t="n"/>
      <c r="D4723" s="18" t="n"/>
      <c r="E4723" s="26" t="n"/>
      <c r="F4723" s="19" t="n"/>
      <c r="G4723" s="19" t="n"/>
      <c r="H4723" s="27">
        <f>IF($C4723="","",ROUND(SUMIF(账户表,$C4723,账户期初)+SUMIFS($F$5:F4723,$C$5:C4723,$C4723)-SUMIFS($G$5:G4723,$C$5:C4723,$C4723),2))</f>
        <v/>
      </c>
      <c r="I4723" s="18" t="n"/>
      <c r="J4723" s="18" t="n"/>
      <c r="K4723" s="28">
        <f>IF($B4723="","",--TEXT($B4723,"yyyymm"))</f>
        <v/>
      </c>
      <c r="L4723" s="29">
        <f>IF($D4723="","",IFERROR(INDEX(类别属性,MATCH($D4723,类别表,0)),""))</f>
        <v/>
      </c>
      <c r="M4723" s="18" t="n"/>
      <c r="N4723" s="18" t="n"/>
      <c r="O4723" s="26" t="n"/>
      <c r="P4723" s="21">
        <f>IF($C4723="","",IF(ISNA(MATCH($C4723,账户表,0)),"※这个账户不在【基础资料】的账户档案里",IF($B4723="","※没填日期，这一笔不会进任何月份的报表",IF(AND($F4723&lt;&gt;"",$G4723&lt;&gt;""),"※收入和支出不能同时填",IF(AND(N($F4723)=0,N($G4723)=0),"※收入和支出都没填",IF(OR(N($F4723)&lt;0,N($G4723)&lt;0),"※金额不能填负数，方向反了就换一列填",IF($D4723="","※没填收支类别，分类报表会漏掉这一笔",IF(ISNA(MATCH($D4723,类别表,0)),"※收支类别不在【基础资料】的清单里",IF(AND($L4723="内部转账",$M4723=""),"△内部转账要在「对方账户」写上另一头",IF(AND($L4723="内部转账",$M4723=$C4723),"※对方账户跟本账户是同一个",IF(AND($L4723&lt;&gt;"内部转账",$M4723&lt;&gt;""),"△填了对方账户，但类别不是内部转账",IF($H4723&lt;0,"△这一笔之后该账户余额成负数了，核一下",""))))))))))))</f>
        <v/>
      </c>
    </row>
    <row r="4724">
      <c r="A4724" s="17">
        <f>IF($C4724="","",COUNTA($C$5:$C4724))</f>
        <v/>
      </c>
      <c r="B4724" s="20" t="n"/>
      <c r="C4724" s="18" t="n"/>
      <c r="D4724" s="18" t="n"/>
      <c r="E4724" s="26" t="n"/>
      <c r="F4724" s="19" t="n"/>
      <c r="G4724" s="19" t="n"/>
      <c r="H4724" s="27">
        <f>IF($C4724="","",ROUND(SUMIF(账户表,$C4724,账户期初)+SUMIFS($F$5:F4724,$C$5:C4724,$C4724)-SUMIFS($G$5:G4724,$C$5:C4724,$C4724),2))</f>
        <v/>
      </c>
      <c r="I4724" s="18" t="n"/>
      <c r="J4724" s="18" t="n"/>
      <c r="K4724" s="28">
        <f>IF($B4724="","",--TEXT($B4724,"yyyymm"))</f>
        <v/>
      </c>
      <c r="L4724" s="29">
        <f>IF($D4724="","",IFERROR(INDEX(类别属性,MATCH($D4724,类别表,0)),""))</f>
        <v/>
      </c>
      <c r="M4724" s="18" t="n"/>
      <c r="N4724" s="18" t="n"/>
      <c r="O4724" s="26" t="n"/>
      <c r="P4724" s="21">
        <f>IF($C4724="","",IF(ISNA(MATCH($C4724,账户表,0)),"※这个账户不在【基础资料】的账户档案里",IF($B4724="","※没填日期，这一笔不会进任何月份的报表",IF(AND($F4724&lt;&gt;"",$G4724&lt;&gt;""),"※收入和支出不能同时填",IF(AND(N($F4724)=0,N($G4724)=0),"※收入和支出都没填",IF(OR(N($F4724)&lt;0,N($G4724)&lt;0),"※金额不能填负数，方向反了就换一列填",IF($D4724="","※没填收支类别，分类报表会漏掉这一笔",IF(ISNA(MATCH($D4724,类别表,0)),"※收支类别不在【基础资料】的清单里",IF(AND($L4724="内部转账",$M4724=""),"△内部转账要在「对方账户」写上另一头",IF(AND($L4724="内部转账",$M4724=$C4724),"※对方账户跟本账户是同一个",IF(AND($L4724&lt;&gt;"内部转账",$M4724&lt;&gt;""),"△填了对方账户，但类别不是内部转账",IF($H4724&lt;0,"△这一笔之后该账户余额成负数了，核一下",""))))))))))))</f>
        <v/>
      </c>
    </row>
    <row r="4725">
      <c r="A4725" s="17">
        <f>IF($C4725="","",COUNTA($C$5:$C4725))</f>
        <v/>
      </c>
      <c r="B4725" s="20" t="n"/>
      <c r="C4725" s="18" t="n"/>
      <c r="D4725" s="18" t="n"/>
      <c r="E4725" s="26" t="n"/>
      <c r="F4725" s="19" t="n"/>
      <c r="G4725" s="19" t="n"/>
      <c r="H4725" s="27">
        <f>IF($C4725="","",ROUND(SUMIF(账户表,$C4725,账户期初)+SUMIFS($F$5:F4725,$C$5:C4725,$C4725)-SUMIFS($G$5:G4725,$C$5:C4725,$C4725),2))</f>
        <v/>
      </c>
      <c r="I4725" s="18" t="n"/>
      <c r="J4725" s="18" t="n"/>
      <c r="K4725" s="28">
        <f>IF($B4725="","",--TEXT($B4725,"yyyymm"))</f>
        <v/>
      </c>
      <c r="L4725" s="29">
        <f>IF($D4725="","",IFERROR(INDEX(类别属性,MATCH($D4725,类别表,0)),""))</f>
        <v/>
      </c>
      <c r="M4725" s="18" t="n"/>
      <c r="N4725" s="18" t="n"/>
      <c r="O4725" s="26" t="n"/>
      <c r="P4725" s="21">
        <f>IF($C4725="","",IF(ISNA(MATCH($C4725,账户表,0)),"※这个账户不在【基础资料】的账户档案里",IF($B4725="","※没填日期，这一笔不会进任何月份的报表",IF(AND($F4725&lt;&gt;"",$G4725&lt;&gt;""),"※收入和支出不能同时填",IF(AND(N($F4725)=0,N($G4725)=0),"※收入和支出都没填",IF(OR(N($F4725)&lt;0,N($G4725)&lt;0),"※金额不能填负数，方向反了就换一列填",IF($D4725="","※没填收支类别，分类报表会漏掉这一笔",IF(ISNA(MATCH($D4725,类别表,0)),"※收支类别不在【基础资料】的清单里",IF(AND($L4725="内部转账",$M4725=""),"△内部转账要在「对方账户」写上另一头",IF(AND($L4725="内部转账",$M4725=$C4725),"※对方账户跟本账户是同一个",IF(AND($L4725&lt;&gt;"内部转账",$M4725&lt;&gt;""),"△填了对方账户，但类别不是内部转账",IF($H4725&lt;0,"△这一笔之后该账户余额成负数了，核一下",""))))))))))))</f>
        <v/>
      </c>
    </row>
    <row r="4726">
      <c r="A4726" s="17">
        <f>IF($C4726="","",COUNTA($C$5:$C4726))</f>
        <v/>
      </c>
      <c r="B4726" s="20" t="n"/>
      <c r="C4726" s="18" t="n"/>
      <c r="D4726" s="18" t="n"/>
      <c r="E4726" s="26" t="n"/>
      <c r="F4726" s="19" t="n"/>
      <c r="G4726" s="19" t="n"/>
      <c r="H4726" s="27">
        <f>IF($C4726="","",ROUND(SUMIF(账户表,$C4726,账户期初)+SUMIFS($F$5:F4726,$C$5:C4726,$C4726)-SUMIFS($G$5:G4726,$C$5:C4726,$C4726),2))</f>
        <v/>
      </c>
      <c r="I4726" s="18" t="n"/>
      <c r="J4726" s="18" t="n"/>
      <c r="K4726" s="28">
        <f>IF($B4726="","",--TEXT($B4726,"yyyymm"))</f>
        <v/>
      </c>
      <c r="L4726" s="29">
        <f>IF($D4726="","",IFERROR(INDEX(类别属性,MATCH($D4726,类别表,0)),""))</f>
        <v/>
      </c>
      <c r="M4726" s="18" t="n"/>
      <c r="N4726" s="18" t="n"/>
      <c r="O4726" s="26" t="n"/>
      <c r="P4726" s="21">
        <f>IF($C4726="","",IF(ISNA(MATCH($C4726,账户表,0)),"※这个账户不在【基础资料】的账户档案里",IF($B4726="","※没填日期，这一笔不会进任何月份的报表",IF(AND($F4726&lt;&gt;"",$G4726&lt;&gt;""),"※收入和支出不能同时填",IF(AND(N($F4726)=0,N($G4726)=0),"※收入和支出都没填",IF(OR(N($F4726)&lt;0,N($G4726)&lt;0),"※金额不能填负数，方向反了就换一列填",IF($D4726="","※没填收支类别，分类报表会漏掉这一笔",IF(ISNA(MATCH($D4726,类别表,0)),"※收支类别不在【基础资料】的清单里",IF(AND($L4726="内部转账",$M4726=""),"△内部转账要在「对方账户」写上另一头",IF(AND($L4726="内部转账",$M4726=$C4726),"※对方账户跟本账户是同一个",IF(AND($L4726&lt;&gt;"内部转账",$M4726&lt;&gt;""),"△填了对方账户，但类别不是内部转账",IF($H4726&lt;0,"△这一笔之后该账户余额成负数了，核一下",""))))))))))))</f>
        <v/>
      </c>
    </row>
    <row r="4727">
      <c r="A4727" s="17">
        <f>IF($C4727="","",COUNTA($C$5:$C4727))</f>
        <v/>
      </c>
      <c r="B4727" s="20" t="n"/>
      <c r="C4727" s="18" t="n"/>
      <c r="D4727" s="18" t="n"/>
      <c r="E4727" s="26" t="n"/>
      <c r="F4727" s="19" t="n"/>
      <c r="G4727" s="19" t="n"/>
      <c r="H4727" s="27">
        <f>IF($C4727="","",ROUND(SUMIF(账户表,$C4727,账户期初)+SUMIFS($F$5:F4727,$C$5:C4727,$C4727)-SUMIFS($G$5:G4727,$C$5:C4727,$C4727),2))</f>
        <v/>
      </c>
      <c r="I4727" s="18" t="n"/>
      <c r="J4727" s="18" t="n"/>
      <c r="K4727" s="28">
        <f>IF($B4727="","",--TEXT($B4727,"yyyymm"))</f>
        <v/>
      </c>
      <c r="L4727" s="29">
        <f>IF($D4727="","",IFERROR(INDEX(类别属性,MATCH($D4727,类别表,0)),""))</f>
        <v/>
      </c>
      <c r="M4727" s="18" t="n"/>
      <c r="N4727" s="18" t="n"/>
      <c r="O4727" s="26" t="n"/>
      <c r="P4727" s="21">
        <f>IF($C4727="","",IF(ISNA(MATCH($C4727,账户表,0)),"※这个账户不在【基础资料】的账户档案里",IF($B4727="","※没填日期，这一笔不会进任何月份的报表",IF(AND($F4727&lt;&gt;"",$G4727&lt;&gt;""),"※收入和支出不能同时填",IF(AND(N($F4727)=0,N($G4727)=0),"※收入和支出都没填",IF(OR(N($F4727)&lt;0,N($G4727)&lt;0),"※金额不能填负数，方向反了就换一列填",IF($D4727="","※没填收支类别，分类报表会漏掉这一笔",IF(ISNA(MATCH($D4727,类别表,0)),"※收支类别不在【基础资料】的清单里",IF(AND($L4727="内部转账",$M4727=""),"△内部转账要在「对方账户」写上另一头",IF(AND($L4727="内部转账",$M4727=$C4727),"※对方账户跟本账户是同一个",IF(AND($L4727&lt;&gt;"内部转账",$M4727&lt;&gt;""),"△填了对方账户，但类别不是内部转账",IF($H4727&lt;0,"△这一笔之后该账户余额成负数了，核一下",""))))))))))))</f>
        <v/>
      </c>
    </row>
    <row r="4728">
      <c r="A4728" s="17">
        <f>IF($C4728="","",COUNTA($C$5:$C4728))</f>
        <v/>
      </c>
      <c r="B4728" s="20" t="n"/>
      <c r="C4728" s="18" t="n"/>
      <c r="D4728" s="18" t="n"/>
      <c r="E4728" s="26" t="n"/>
      <c r="F4728" s="19" t="n"/>
      <c r="G4728" s="19" t="n"/>
      <c r="H4728" s="27">
        <f>IF($C4728="","",ROUND(SUMIF(账户表,$C4728,账户期初)+SUMIFS($F$5:F4728,$C$5:C4728,$C4728)-SUMIFS($G$5:G4728,$C$5:C4728,$C4728),2))</f>
        <v/>
      </c>
      <c r="I4728" s="18" t="n"/>
      <c r="J4728" s="18" t="n"/>
      <c r="K4728" s="28">
        <f>IF($B4728="","",--TEXT($B4728,"yyyymm"))</f>
        <v/>
      </c>
      <c r="L4728" s="29">
        <f>IF($D4728="","",IFERROR(INDEX(类别属性,MATCH($D4728,类别表,0)),""))</f>
        <v/>
      </c>
      <c r="M4728" s="18" t="n"/>
      <c r="N4728" s="18" t="n"/>
      <c r="O4728" s="26" t="n"/>
      <c r="P4728" s="21">
        <f>IF($C4728="","",IF(ISNA(MATCH($C4728,账户表,0)),"※这个账户不在【基础资料】的账户档案里",IF($B4728="","※没填日期，这一笔不会进任何月份的报表",IF(AND($F4728&lt;&gt;"",$G4728&lt;&gt;""),"※收入和支出不能同时填",IF(AND(N($F4728)=0,N($G4728)=0),"※收入和支出都没填",IF(OR(N($F4728)&lt;0,N($G4728)&lt;0),"※金额不能填负数，方向反了就换一列填",IF($D4728="","※没填收支类别，分类报表会漏掉这一笔",IF(ISNA(MATCH($D4728,类别表,0)),"※收支类别不在【基础资料】的清单里",IF(AND($L4728="内部转账",$M4728=""),"△内部转账要在「对方账户」写上另一头",IF(AND($L4728="内部转账",$M4728=$C4728),"※对方账户跟本账户是同一个",IF(AND($L4728&lt;&gt;"内部转账",$M4728&lt;&gt;""),"△填了对方账户，但类别不是内部转账",IF($H4728&lt;0,"△这一笔之后该账户余额成负数了，核一下",""))))))))))))</f>
        <v/>
      </c>
    </row>
    <row r="4729">
      <c r="A4729" s="17">
        <f>IF($C4729="","",COUNTA($C$5:$C4729))</f>
        <v/>
      </c>
      <c r="B4729" s="20" t="n"/>
      <c r="C4729" s="18" t="n"/>
      <c r="D4729" s="18" t="n"/>
      <c r="E4729" s="26" t="n"/>
      <c r="F4729" s="19" t="n"/>
      <c r="G4729" s="19" t="n"/>
      <c r="H4729" s="27">
        <f>IF($C4729="","",ROUND(SUMIF(账户表,$C4729,账户期初)+SUMIFS($F$5:F4729,$C$5:C4729,$C4729)-SUMIFS($G$5:G4729,$C$5:C4729,$C4729),2))</f>
        <v/>
      </c>
      <c r="I4729" s="18" t="n"/>
      <c r="J4729" s="18" t="n"/>
      <c r="K4729" s="28">
        <f>IF($B4729="","",--TEXT($B4729,"yyyymm"))</f>
        <v/>
      </c>
      <c r="L4729" s="29">
        <f>IF($D4729="","",IFERROR(INDEX(类别属性,MATCH($D4729,类别表,0)),""))</f>
        <v/>
      </c>
      <c r="M4729" s="18" t="n"/>
      <c r="N4729" s="18" t="n"/>
      <c r="O4729" s="26" t="n"/>
      <c r="P4729" s="21">
        <f>IF($C4729="","",IF(ISNA(MATCH($C4729,账户表,0)),"※这个账户不在【基础资料】的账户档案里",IF($B4729="","※没填日期，这一笔不会进任何月份的报表",IF(AND($F4729&lt;&gt;"",$G4729&lt;&gt;""),"※收入和支出不能同时填",IF(AND(N($F4729)=0,N($G4729)=0),"※收入和支出都没填",IF(OR(N($F4729)&lt;0,N($G4729)&lt;0),"※金额不能填负数，方向反了就换一列填",IF($D4729="","※没填收支类别，分类报表会漏掉这一笔",IF(ISNA(MATCH($D4729,类别表,0)),"※收支类别不在【基础资料】的清单里",IF(AND($L4729="内部转账",$M4729=""),"△内部转账要在「对方账户」写上另一头",IF(AND($L4729="内部转账",$M4729=$C4729),"※对方账户跟本账户是同一个",IF(AND($L4729&lt;&gt;"内部转账",$M4729&lt;&gt;""),"△填了对方账户，但类别不是内部转账",IF($H4729&lt;0,"△这一笔之后该账户余额成负数了，核一下",""))))))))))))</f>
        <v/>
      </c>
    </row>
    <row r="4730">
      <c r="A4730" s="17">
        <f>IF($C4730="","",COUNTA($C$5:$C4730))</f>
        <v/>
      </c>
      <c r="B4730" s="20" t="n"/>
      <c r="C4730" s="18" t="n"/>
      <c r="D4730" s="18" t="n"/>
      <c r="E4730" s="26" t="n"/>
      <c r="F4730" s="19" t="n"/>
      <c r="G4730" s="19" t="n"/>
      <c r="H4730" s="27">
        <f>IF($C4730="","",ROUND(SUMIF(账户表,$C4730,账户期初)+SUMIFS($F$5:F4730,$C$5:C4730,$C4730)-SUMIFS($G$5:G4730,$C$5:C4730,$C4730),2))</f>
        <v/>
      </c>
      <c r="I4730" s="18" t="n"/>
      <c r="J4730" s="18" t="n"/>
      <c r="K4730" s="28">
        <f>IF($B4730="","",--TEXT($B4730,"yyyymm"))</f>
        <v/>
      </c>
      <c r="L4730" s="29">
        <f>IF($D4730="","",IFERROR(INDEX(类别属性,MATCH($D4730,类别表,0)),""))</f>
        <v/>
      </c>
      <c r="M4730" s="18" t="n"/>
      <c r="N4730" s="18" t="n"/>
      <c r="O4730" s="26" t="n"/>
      <c r="P4730" s="21">
        <f>IF($C4730="","",IF(ISNA(MATCH($C4730,账户表,0)),"※这个账户不在【基础资料】的账户档案里",IF($B4730="","※没填日期，这一笔不会进任何月份的报表",IF(AND($F4730&lt;&gt;"",$G4730&lt;&gt;""),"※收入和支出不能同时填",IF(AND(N($F4730)=0,N($G4730)=0),"※收入和支出都没填",IF(OR(N($F4730)&lt;0,N($G4730)&lt;0),"※金额不能填负数，方向反了就换一列填",IF($D4730="","※没填收支类别，分类报表会漏掉这一笔",IF(ISNA(MATCH($D4730,类别表,0)),"※收支类别不在【基础资料】的清单里",IF(AND($L4730="内部转账",$M4730=""),"△内部转账要在「对方账户」写上另一头",IF(AND($L4730="内部转账",$M4730=$C4730),"※对方账户跟本账户是同一个",IF(AND($L4730&lt;&gt;"内部转账",$M4730&lt;&gt;""),"△填了对方账户，但类别不是内部转账",IF($H4730&lt;0,"△这一笔之后该账户余额成负数了，核一下",""))))))))))))</f>
        <v/>
      </c>
    </row>
    <row r="4731">
      <c r="A4731" s="17">
        <f>IF($C4731="","",COUNTA($C$5:$C4731))</f>
        <v/>
      </c>
      <c r="B4731" s="20" t="n"/>
      <c r="C4731" s="18" t="n"/>
      <c r="D4731" s="18" t="n"/>
      <c r="E4731" s="26" t="n"/>
      <c r="F4731" s="19" t="n"/>
      <c r="G4731" s="19" t="n"/>
      <c r="H4731" s="27">
        <f>IF($C4731="","",ROUND(SUMIF(账户表,$C4731,账户期初)+SUMIFS($F$5:F4731,$C$5:C4731,$C4731)-SUMIFS($G$5:G4731,$C$5:C4731,$C4731),2))</f>
        <v/>
      </c>
      <c r="I4731" s="18" t="n"/>
      <c r="J4731" s="18" t="n"/>
      <c r="K4731" s="28">
        <f>IF($B4731="","",--TEXT($B4731,"yyyymm"))</f>
        <v/>
      </c>
      <c r="L4731" s="29">
        <f>IF($D4731="","",IFERROR(INDEX(类别属性,MATCH($D4731,类别表,0)),""))</f>
        <v/>
      </c>
      <c r="M4731" s="18" t="n"/>
      <c r="N4731" s="18" t="n"/>
      <c r="O4731" s="26" t="n"/>
      <c r="P4731" s="21">
        <f>IF($C4731="","",IF(ISNA(MATCH($C4731,账户表,0)),"※这个账户不在【基础资料】的账户档案里",IF($B4731="","※没填日期，这一笔不会进任何月份的报表",IF(AND($F4731&lt;&gt;"",$G4731&lt;&gt;""),"※收入和支出不能同时填",IF(AND(N($F4731)=0,N($G4731)=0),"※收入和支出都没填",IF(OR(N($F4731)&lt;0,N($G4731)&lt;0),"※金额不能填负数，方向反了就换一列填",IF($D4731="","※没填收支类别，分类报表会漏掉这一笔",IF(ISNA(MATCH($D4731,类别表,0)),"※收支类别不在【基础资料】的清单里",IF(AND($L4731="内部转账",$M4731=""),"△内部转账要在「对方账户」写上另一头",IF(AND($L4731="内部转账",$M4731=$C4731),"※对方账户跟本账户是同一个",IF(AND($L4731&lt;&gt;"内部转账",$M4731&lt;&gt;""),"△填了对方账户，但类别不是内部转账",IF($H4731&lt;0,"△这一笔之后该账户余额成负数了，核一下",""))))))))))))</f>
        <v/>
      </c>
    </row>
    <row r="4732">
      <c r="A4732" s="17">
        <f>IF($C4732="","",COUNTA($C$5:$C4732))</f>
        <v/>
      </c>
      <c r="B4732" s="20" t="n"/>
      <c r="C4732" s="18" t="n"/>
      <c r="D4732" s="18" t="n"/>
      <c r="E4732" s="26" t="n"/>
      <c r="F4732" s="19" t="n"/>
      <c r="G4732" s="19" t="n"/>
      <c r="H4732" s="27">
        <f>IF($C4732="","",ROUND(SUMIF(账户表,$C4732,账户期初)+SUMIFS($F$5:F4732,$C$5:C4732,$C4732)-SUMIFS($G$5:G4732,$C$5:C4732,$C4732),2))</f>
        <v/>
      </c>
      <c r="I4732" s="18" t="n"/>
      <c r="J4732" s="18" t="n"/>
      <c r="K4732" s="28">
        <f>IF($B4732="","",--TEXT($B4732,"yyyymm"))</f>
        <v/>
      </c>
      <c r="L4732" s="29">
        <f>IF($D4732="","",IFERROR(INDEX(类别属性,MATCH($D4732,类别表,0)),""))</f>
        <v/>
      </c>
      <c r="M4732" s="18" t="n"/>
      <c r="N4732" s="18" t="n"/>
      <c r="O4732" s="26" t="n"/>
      <c r="P4732" s="21">
        <f>IF($C4732="","",IF(ISNA(MATCH($C4732,账户表,0)),"※这个账户不在【基础资料】的账户档案里",IF($B4732="","※没填日期，这一笔不会进任何月份的报表",IF(AND($F4732&lt;&gt;"",$G4732&lt;&gt;""),"※收入和支出不能同时填",IF(AND(N($F4732)=0,N($G4732)=0),"※收入和支出都没填",IF(OR(N($F4732)&lt;0,N($G4732)&lt;0),"※金额不能填负数，方向反了就换一列填",IF($D4732="","※没填收支类别，分类报表会漏掉这一笔",IF(ISNA(MATCH($D4732,类别表,0)),"※收支类别不在【基础资料】的清单里",IF(AND($L4732="内部转账",$M4732=""),"△内部转账要在「对方账户」写上另一头",IF(AND($L4732="内部转账",$M4732=$C4732),"※对方账户跟本账户是同一个",IF(AND($L4732&lt;&gt;"内部转账",$M4732&lt;&gt;""),"△填了对方账户，但类别不是内部转账",IF($H4732&lt;0,"△这一笔之后该账户余额成负数了，核一下",""))))))))))))</f>
        <v/>
      </c>
    </row>
    <row r="4733">
      <c r="A4733" s="17">
        <f>IF($C4733="","",COUNTA($C$5:$C4733))</f>
        <v/>
      </c>
      <c r="B4733" s="20" t="n"/>
      <c r="C4733" s="18" t="n"/>
      <c r="D4733" s="18" t="n"/>
      <c r="E4733" s="26" t="n"/>
      <c r="F4733" s="19" t="n"/>
      <c r="G4733" s="19" t="n"/>
      <c r="H4733" s="27">
        <f>IF($C4733="","",ROUND(SUMIF(账户表,$C4733,账户期初)+SUMIFS($F$5:F4733,$C$5:C4733,$C4733)-SUMIFS($G$5:G4733,$C$5:C4733,$C4733),2))</f>
        <v/>
      </c>
      <c r="I4733" s="18" t="n"/>
      <c r="J4733" s="18" t="n"/>
      <c r="K4733" s="28">
        <f>IF($B4733="","",--TEXT($B4733,"yyyymm"))</f>
        <v/>
      </c>
      <c r="L4733" s="29">
        <f>IF($D4733="","",IFERROR(INDEX(类别属性,MATCH($D4733,类别表,0)),""))</f>
        <v/>
      </c>
      <c r="M4733" s="18" t="n"/>
      <c r="N4733" s="18" t="n"/>
      <c r="O4733" s="26" t="n"/>
      <c r="P4733" s="21">
        <f>IF($C4733="","",IF(ISNA(MATCH($C4733,账户表,0)),"※这个账户不在【基础资料】的账户档案里",IF($B4733="","※没填日期，这一笔不会进任何月份的报表",IF(AND($F4733&lt;&gt;"",$G4733&lt;&gt;""),"※收入和支出不能同时填",IF(AND(N($F4733)=0,N($G4733)=0),"※收入和支出都没填",IF(OR(N($F4733)&lt;0,N($G4733)&lt;0),"※金额不能填负数，方向反了就换一列填",IF($D4733="","※没填收支类别，分类报表会漏掉这一笔",IF(ISNA(MATCH($D4733,类别表,0)),"※收支类别不在【基础资料】的清单里",IF(AND($L4733="内部转账",$M4733=""),"△内部转账要在「对方账户」写上另一头",IF(AND($L4733="内部转账",$M4733=$C4733),"※对方账户跟本账户是同一个",IF(AND($L4733&lt;&gt;"内部转账",$M4733&lt;&gt;""),"△填了对方账户，但类别不是内部转账",IF($H4733&lt;0,"△这一笔之后该账户余额成负数了，核一下",""))))))))))))</f>
        <v/>
      </c>
    </row>
    <row r="4734">
      <c r="A4734" s="17">
        <f>IF($C4734="","",COUNTA($C$5:$C4734))</f>
        <v/>
      </c>
      <c r="B4734" s="20" t="n"/>
      <c r="C4734" s="18" t="n"/>
      <c r="D4734" s="18" t="n"/>
      <c r="E4734" s="26" t="n"/>
      <c r="F4734" s="19" t="n"/>
      <c r="G4734" s="19" t="n"/>
      <c r="H4734" s="27">
        <f>IF($C4734="","",ROUND(SUMIF(账户表,$C4734,账户期初)+SUMIFS($F$5:F4734,$C$5:C4734,$C4734)-SUMIFS($G$5:G4734,$C$5:C4734,$C4734),2))</f>
        <v/>
      </c>
      <c r="I4734" s="18" t="n"/>
      <c r="J4734" s="18" t="n"/>
      <c r="K4734" s="28">
        <f>IF($B4734="","",--TEXT($B4734,"yyyymm"))</f>
        <v/>
      </c>
      <c r="L4734" s="29">
        <f>IF($D4734="","",IFERROR(INDEX(类别属性,MATCH($D4734,类别表,0)),""))</f>
        <v/>
      </c>
      <c r="M4734" s="18" t="n"/>
      <c r="N4734" s="18" t="n"/>
      <c r="O4734" s="26" t="n"/>
      <c r="P4734" s="21">
        <f>IF($C4734="","",IF(ISNA(MATCH($C4734,账户表,0)),"※这个账户不在【基础资料】的账户档案里",IF($B4734="","※没填日期，这一笔不会进任何月份的报表",IF(AND($F4734&lt;&gt;"",$G4734&lt;&gt;""),"※收入和支出不能同时填",IF(AND(N($F4734)=0,N($G4734)=0),"※收入和支出都没填",IF(OR(N($F4734)&lt;0,N($G4734)&lt;0),"※金额不能填负数，方向反了就换一列填",IF($D4734="","※没填收支类别，分类报表会漏掉这一笔",IF(ISNA(MATCH($D4734,类别表,0)),"※收支类别不在【基础资料】的清单里",IF(AND($L4734="内部转账",$M4734=""),"△内部转账要在「对方账户」写上另一头",IF(AND($L4734="内部转账",$M4734=$C4734),"※对方账户跟本账户是同一个",IF(AND($L4734&lt;&gt;"内部转账",$M4734&lt;&gt;""),"△填了对方账户，但类别不是内部转账",IF($H4734&lt;0,"△这一笔之后该账户余额成负数了，核一下",""))))))))))))</f>
        <v/>
      </c>
    </row>
    <row r="4735">
      <c r="A4735" s="17">
        <f>IF($C4735="","",COUNTA($C$5:$C4735))</f>
        <v/>
      </c>
      <c r="B4735" s="20" t="n"/>
      <c r="C4735" s="18" t="n"/>
      <c r="D4735" s="18" t="n"/>
      <c r="E4735" s="26" t="n"/>
      <c r="F4735" s="19" t="n"/>
      <c r="G4735" s="19" t="n"/>
      <c r="H4735" s="27">
        <f>IF($C4735="","",ROUND(SUMIF(账户表,$C4735,账户期初)+SUMIFS($F$5:F4735,$C$5:C4735,$C4735)-SUMIFS($G$5:G4735,$C$5:C4735,$C4735),2))</f>
        <v/>
      </c>
      <c r="I4735" s="18" t="n"/>
      <c r="J4735" s="18" t="n"/>
      <c r="K4735" s="28">
        <f>IF($B4735="","",--TEXT($B4735,"yyyymm"))</f>
        <v/>
      </c>
      <c r="L4735" s="29">
        <f>IF($D4735="","",IFERROR(INDEX(类别属性,MATCH($D4735,类别表,0)),""))</f>
        <v/>
      </c>
      <c r="M4735" s="18" t="n"/>
      <c r="N4735" s="18" t="n"/>
      <c r="O4735" s="26" t="n"/>
      <c r="P4735" s="21">
        <f>IF($C4735="","",IF(ISNA(MATCH($C4735,账户表,0)),"※这个账户不在【基础资料】的账户档案里",IF($B4735="","※没填日期，这一笔不会进任何月份的报表",IF(AND($F4735&lt;&gt;"",$G4735&lt;&gt;""),"※收入和支出不能同时填",IF(AND(N($F4735)=0,N($G4735)=0),"※收入和支出都没填",IF(OR(N($F4735)&lt;0,N($G4735)&lt;0),"※金额不能填负数，方向反了就换一列填",IF($D4735="","※没填收支类别，分类报表会漏掉这一笔",IF(ISNA(MATCH($D4735,类别表,0)),"※收支类别不在【基础资料】的清单里",IF(AND($L4735="内部转账",$M4735=""),"△内部转账要在「对方账户」写上另一头",IF(AND($L4735="内部转账",$M4735=$C4735),"※对方账户跟本账户是同一个",IF(AND($L4735&lt;&gt;"内部转账",$M4735&lt;&gt;""),"△填了对方账户，但类别不是内部转账",IF($H4735&lt;0,"△这一笔之后该账户余额成负数了，核一下",""))))))))))))</f>
        <v/>
      </c>
    </row>
    <row r="4736">
      <c r="A4736" s="17">
        <f>IF($C4736="","",COUNTA($C$5:$C4736))</f>
        <v/>
      </c>
      <c r="B4736" s="20" t="n"/>
      <c r="C4736" s="18" t="n"/>
      <c r="D4736" s="18" t="n"/>
      <c r="E4736" s="26" t="n"/>
      <c r="F4736" s="19" t="n"/>
      <c r="G4736" s="19" t="n"/>
      <c r="H4736" s="27">
        <f>IF($C4736="","",ROUND(SUMIF(账户表,$C4736,账户期初)+SUMIFS($F$5:F4736,$C$5:C4736,$C4736)-SUMIFS($G$5:G4736,$C$5:C4736,$C4736),2))</f>
        <v/>
      </c>
      <c r="I4736" s="18" t="n"/>
      <c r="J4736" s="18" t="n"/>
      <c r="K4736" s="28">
        <f>IF($B4736="","",--TEXT($B4736,"yyyymm"))</f>
        <v/>
      </c>
      <c r="L4736" s="29">
        <f>IF($D4736="","",IFERROR(INDEX(类别属性,MATCH($D4736,类别表,0)),""))</f>
        <v/>
      </c>
      <c r="M4736" s="18" t="n"/>
      <c r="N4736" s="18" t="n"/>
      <c r="O4736" s="26" t="n"/>
      <c r="P4736" s="21">
        <f>IF($C4736="","",IF(ISNA(MATCH($C4736,账户表,0)),"※这个账户不在【基础资料】的账户档案里",IF($B4736="","※没填日期，这一笔不会进任何月份的报表",IF(AND($F4736&lt;&gt;"",$G4736&lt;&gt;""),"※收入和支出不能同时填",IF(AND(N($F4736)=0,N($G4736)=0),"※收入和支出都没填",IF(OR(N($F4736)&lt;0,N($G4736)&lt;0),"※金额不能填负数，方向反了就换一列填",IF($D4736="","※没填收支类别，分类报表会漏掉这一笔",IF(ISNA(MATCH($D4736,类别表,0)),"※收支类别不在【基础资料】的清单里",IF(AND($L4736="内部转账",$M4736=""),"△内部转账要在「对方账户」写上另一头",IF(AND($L4736="内部转账",$M4736=$C4736),"※对方账户跟本账户是同一个",IF(AND($L4736&lt;&gt;"内部转账",$M4736&lt;&gt;""),"△填了对方账户，但类别不是内部转账",IF($H4736&lt;0,"△这一笔之后该账户余额成负数了，核一下",""))))))))))))</f>
        <v/>
      </c>
    </row>
    <row r="4737">
      <c r="A4737" s="17">
        <f>IF($C4737="","",COUNTA($C$5:$C4737))</f>
        <v/>
      </c>
      <c r="B4737" s="20" t="n"/>
      <c r="C4737" s="18" t="n"/>
      <c r="D4737" s="18" t="n"/>
      <c r="E4737" s="26" t="n"/>
      <c r="F4737" s="19" t="n"/>
      <c r="G4737" s="19" t="n"/>
      <c r="H4737" s="27">
        <f>IF($C4737="","",ROUND(SUMIF(账户表,$C4737,账户期初)+SUMIFS($F$5:F4737,$C$5:C4737,$C4737)-SUMIFS($G$5:G4737,$C$5:C4737,$C4737),2))</f>
        <v/>
      </c>
      <c r="I4737" s="18" t="n"/>
      <c r="J4737" s="18" t="n"/>
      <c r="K4737" s="28">
        <f>IF($B4737="","",--TEXT($B4737,"yyyymm"))</f>
        <v/>
      </c>
      <c r="L4737" s="29">
        <f>IF($D4737="","",IFERROR(INDEX(类别属性,MATCH($D4737,类别表,0)),""))</f>
        <v/>
      </c>
      <c r="M4737" s="18" t="n"/>
      <c r="N4737" s="18" t="n"/>
      <c r="O4737" s="26" t="n"/>
      <c r="P4737" s="21">
        <f>IF($C4737="","",IF(ISNA(MATCH($C4737,账户表,0)),"※这个账户不在【基础资料】的账户档案里",IF($B4737="","※没填日期，这一笔不会进任何月份的报表",IF(AND($F4737&lt;&gt;"",$G4737&lt;&gt;""),"※收入和支出不能同时填",IF(AND(N($F4737)=0,N($G4737)=0),"※收入和支出都没填",IF(OR(N($F4737)&lt;0,N($G4737)&lt;0),"※金额不能填负数，方向反了就换一列填",IF($D4737="","※没填收支类别，分类报表会漏掉这一笔",IF(ISNA(MATCH($D4737,类别表,0)),"※收支类别不在【基础资料】的清单里",IF(AND($L4737="内部转账",$M4737=""),"△内部转账要在「对方账户」写上另一头",IF(AND($L4737="内部转账",$M4737=$C4737),"※对方账户跟本账户是同一个",IF(AND($L4737&lt;&gt;"内部转账",$M4737&lt;&gt;""),"△填了对方账户，但类别不是内部转账",IF($H4737&lt;0,"△这一笔之后该账户余额成负数了，核一下",""))))))))))))</f>
        <v/>
      </c>
    </row>
    <row r="4738">
      <c r="A4738" s="17">
        <f>IF($C4738="","",COUNTA($C$5:$C4738))</f>
        <v/>
      </c>
      <c r="B4738" s="20" t="n"/>
      <c r="C4738" s="18" t="n"/>
      <c r="D4738" s="18" t="n"/>
      <c r="E4738" s="26" t="n"/>
      <c r="F4738" s="19" t="n"/>
      <c r="G4738" s="19" t="n"/>
      <c r="H4738" s="27">
        <f>IF($C4738="","",ROUND(SUMIF(账户表,$C4738,账户期初)+SUMIFS($F$5:F4738,$C$5:C4738,$C4738)-SUMIFS($G$5:G4738,$C$5:C4738,$C4738),2))</f>
        <v/>
      </c>
      <c r="I4738" s="18" t="n"/>
      <c r="J4738" s="18" t="n"/>
      <c r="K4738" s="28">
        <f>IF($B4738="","",--TEXT($B4738,"yyyymm"))</f>
        <v/>
      </c>
      <c r="L4738" s="29">
        <f>IF($D4738="","",IFERROR(INDEX(类别属性,MATCH($D4738,类别表,0)),""))</f>
        <v/>
      </c>
      <c r="M4738" s="18" t="n"/>
      <c r="N4738" s="18" t="n"/>
      <c r="O4738" s="26" t="n"/>
      <c r="P4738" s="21">
        <f>IF($C4738="","",IF(ISNA(MATCH($C4738,账户表,0)),"※这个账户不在【基础资料】的账户档案里",IF($B4738="","※没填日期，这一笔不会进任何月份的报表",IF(AND($F4738&lt;&gt;"",$G4738&lt;&gt;""),"※收入和支出不能同时填",IF(AND(N($F4738)=0,N($G4738)=0),"※收入和支出都没填",IF(OR(N($F4738)&lt;0,N($G4738)&lt;0),"※金额不能填负数，方向反了就换一列填",IF($D4738="","※没填收支类别，分类报表会漏掉这一笔",IF(ISNA(MATCH($D4738,类别表,0)),"※收支类别不在【基础资料】的清单里",IF(AND($L4738="内部转账",$M4738=""),"△内部转账要在「对方账户」写上另一头",IF(AND($L4738="内部转账",$M4738=$C4738),"※对方账户跟本账户是同一个",IF(AND($L4738&lt;&gt;"内部转账",$M4738&lt;&gt;""),"△填了对方账户，但类别不是内部转账",IF($H4738&lt;0,"△这一笔之后该账户余额成负数了，核一下",""))))))))))))</f>
        <v/>
      </c>
    </row>
    <row r="4739">
      <c r="A4739" s="17">
        <f>IF($C4739="","",COUNTA($C$5:$C4739))</f>
        <v/>
      </c>
      <c r="B4739" s="20" t="n"/>
      <c r="C4739" s="18" t="n"/>
      <c r="D4739" s="18" t="n"/>
      <c r="E4739" s="26" t="n"/>
      <c r="F4739" s="19" t="n"/>
      <c r="G4739" s="19" t="n"/>
      <c r="H4739" s="27">
        <f>IF($C4739="","",ROUND(SUMIF(账户表,$C4739,账户期初)+SUMIFS($F$5:F4739,$C$5:C4739,$C4739)-SUMIFS($G$5:G4739,$C$5:C4739,$C4739),2))</f>
        <v/>
      </c>
      <c r="I4739" s="18" t="n"/>
      <c r="J4739" s="18" t="n"/>
      <c r="K4739" s="28">
        <f>IF($B4739="","",--TEXT($B4739,"yyyymm"))</f>
        <v/>
      </c>
      <c r="L4739" s="29">
        <f>IF($D4739="","",IFERROR(INDEX(类别属性,MATCH($D4739,类别表,0)),""))</f>
        <v/>
      </c>
      <c r="M4739" s="18" t="n"/>
      <c r="N4739" s="18" t="n"/>
      <c r="O4739" s="26" t="n"/>
      <c r="P4739" s="21">
        <f>IF($C4739="","",IF(ISNA(MATCH($C4739,账户表,0)),"※这个账户不在【基础资料】的账户档案里",IF($B4739="","※没填日期，这一笔不会进任何月份的报表",IF(AND($F4739&lt;&gt;"",$G4739&lt;&gt;""),"※收入和支出不能同时填",IF(AND(N($F4739)=0,N($G4739)=0),"※收入和支出都没填",IF(OR(N($F4739)&lt;0,N($G4739)&lt;0),"※金额不能填负数，方向反了就换一列填",IF($D4739="","※没填收支类别，分类报表会漏掉这一笔",IF(ISNA(MATCH($D4739,类别表,0)),"※收支类别不在【基础资料】的清单里",IF(AND($L4739="内部转账",$M4739=""),"△内部转账要在「对方账户」写上另一头",IF(AND($L4739="内部转账",$M4739=$C4739),"※对方账户跟本账户是同一个",IF(AND($L4739&lt;&gt;"内部转账",$M4739&lt;&gt;""),"△填了对方账户，但类别不是内部转账",IF($H4739&lt;0,"△这一笔之后该账户余额成负数了，核一下",""))))))))))))</f>
        <v/>
      </c>
    </row>
    <row r="4740">
      <c r="A4740" s="17">
        <f>IF($C4740="","",COUNTA($C$5:$C4740))</f>
        <v/>
      </c>
      <c r="B4740" s="20" t="n"/>
      <c r="C4740" s="18" t="n"/>
      <c r="D4740" s="18" t="n"/>
      <c r="E4740" s="26" t="n"/>
      <c r="F4740" s="19" t="n"/>
      <c r="G4740" s="19" t="n"/>
      <c r="H4740" s="27">
        <f>IF($C4740="","",ROUND(SUMIF(账户表,$C4740,账户期初)+SUMIFS($F$5:F4740,$C$5:C4740,$C4740)-SUMIFS($G$5:G4740,$C$5:C4740,$C4740),2))</f>
        <v/>
      </c>
      <c r="I4740" s="18" t="n"/>
      <c r="J4740" s="18" t="n"/>
      <c r="K4740" s="28">
        <f>IF($B4740="","",--TEXT($B4740,"yyyymm"))</f>
        <v/>
      </c>
      <c r="L4740" s="29">
        <f>IF($D4740="","",IFERROR(INDEX(类别属性,MATCH($D4740,类别表,0)),""))</f>
        <v/>
      </c>
      <c r="M4740" s="18" t="n"/>
      <c r="N4740" s="18" t="n"/>
      <c r="O4740" s="26" t="n"/>
      <c r="P4740" s="21">
        <f>IF($C4740="","",IF(ISNA(MATCH($C4740,账户表,0)),"※这个账户不在【基础资料】的账户档案里",IF($B4740="","※没填日期，这一笔不会进任何月份的报表",IF(AND($F4740&lt;&gt;"",$G4740&lt;&gt;""),"※收入和支出不能同时填",IF(AND(N($F4740)=0,N($G4740)=0),"※收入和支出都没填",IF(OR(N($F4740)&lt;0,N($G4740)&lt;0),"※金额不能填负数，方向反了就换一列填",IF($D4740="","※没填收支类别，分类报表会漏掉这一笔",IF(ISNA(MATCH($D4740,类别表,0)),"※收支类别不在【基础资料】的清单里",IF(AND($L4740="内部转账",$M4740=""),"△内部转账要在「对方账户」写上另一头",IF(AND($L4740="内部转账",$M4740=$C4740),"※对方账户跟本账户是同一个",IF(AND($L4740&lt;&gt;"内部转账",$M4740&lt;&gt;""),"△填了对方账户，但类别不是内部转账",IF($H4740&lt;0,"△这一笔之后该账户余额成负数了，核一下",""))))))))))))</f>
        <v/>
      </c>
    </row>
    <row r="4741">
      <c r="A4741" s="17">
        <f>IF($C4741="","",COUNTA($C$5:$C4741))</f>
        <v/>
      </c>
      <c r="B4741" s="20" t="n"/>
      <c r="C4741" s="18" t="n"/>
      <c r="D4741" s="18" t="n"/>
      <c r="E4741" s="26" t="n"/>
      <c r="F4741" s="19" t="n"/>
      <c r="G4741" s="19" t="n"/>
      <c r="H4741" s="27">
        <f>IF($C4741="","",ROUND(SUMIF(账户表,$C4741,账户期初)+SUMIFS($F$5:F4741,$C$5:C4741,$C4741)-SUMIFS($G$5:G4741,$C$5:C4741,$C4741),2))</f>
        <v/>
      </c>
      <c r="I4741" s="18" t="n"/>
      <c r="J4741" s="18" t="n"/>
      <c r="K4741" s="28">
        <f>IF($B4741="","",--TEXT($B4741,"yyyymm"))</f>
        <v/>
      </c>
      <c r="L4741" s="29">
        <f>IF($D4741="","",IFERROR(INDEX(类别属性,MATCH($D4741,类别表,0)),""))</f>
        <v/>
      </c>
      <c r="M4741" s="18" t="n"/>
      <c r="N4741" s="18" t="n"/>
      <c r="O4741" s="26" t="n"/>
      <c r="P4741" s="21">
        <f>IF($C4741="","",IF(ISNA(MATCH($C4741,账户表,0)),"※这个账户不在【基础资料】的账户档案里",IF($B4741="","※没填日期，这一笔不会进任何月份的报表",IF(AND($F4741&lt;&gt;"",$G4741&lt;&gt;""),"※收入和支出不能同时填",IF(AND(N($F4741)=0,N($G4741)=0),"※收入和支出都没填",IF(OR(N($F4741)&lt;0,N($G4741)&lt;0),"※金额不能填负数，方向反了就换一列填",IF($D4741="","※没填收支类别，分类报表会漏掉这一笔",IF(ISNA(MATCH($D4741,类别表,0)),"※收支类别不在【基础资料】的清单里",IF(AND($L4741="内部转账",$M4741=""),"△内部转账要在「对方账户」写上另一头",IF(AND($L4741="内部转账",$M4741=$C4741),"※对方账户跟本账户是同一个",IF(AND($L4741&lt;&gt;"内部转账",$M4741&lt;&gt;""),"△填了对方账户，但类别不是内部转账",IF($H4741&lt;0,"△这一笔之后该账户余额成负数了，核一下",""))))))))))))</f>
        <v/>
      </c>
    </row>
    <row r="4742">
      <c r="A4742" s="17">
        <f>IF($C4742="","",COUNTA($C$5:$C4742))</f>
        <v/>
      </c>
      <c r="B4742" s="20" t="n"/>
      <c r="C4742" s="18" t="n"/>
      <c r="D4742" s="18" t="n"/>
      <c r="E4742" s="26" t="n"/>
      <c r="F4742" s="19" t="n"/>
      <c r="G4742" s="19" t="n"/>
      <c r="H4742" s="27">
        <f>IF($C4742="","",ROUND(SUMIF(账户表,$C4742,账户期初)+SUMIFS($F$5:F4742,$C$5:C4742,$C4742)-SUMIFS($G$5:G4742,$C$5:C4742,$C4742),2))</f>
        <v/>
      </c>
      <c r="I4742" s="18" t="n"/>
      <c r="J4742" s="18" t="n"/>
      <c r="K4742" s="28">
        <f>IF($B4742="","",--TEXT($B4742,"yyyymm"))</f>
        <v/>
      </c>
      <c r="L4742" s="29">
        <f>IF($D4742="","",IFERROR(INDEX(类别属性,MATCH($D4742,类别表,0)),""))</f>
        <v/>
      </c>
      <c r="M4742" s="18" t="n"/>
      <c r="N4742" s="18" t="n"/>
      <c r="O4742" s="26" t="n"/>
      <c r="P4742" s="21">
        <f>IF($C4742="","",IF(ISNA(MATCH($C4742,账户表,0)),"※这个账户不在【基础资料】的账户档案里",IF($B4742="","※没填日期，这一笔不会进任何月份的报表",IF(AND($F4742&lt;&gt;"",$G4742&lt;&gt;""),"※收入和支出不能同时填",IF(AND(N($F4742)=0,N($G4742)=0),"※收入和支出都没填",IF(OR(N($F4742)&lt;0,N($G4742)&lt;0),"※金额不能填负数，方向反了就换一列填",IF($D4742="","※没填收支类别，分类报表会漏掉这一笔",IF(ISNA(MATCH($D4742,类别表,0)),"※收支类别不在【基础资料】的清单里",IF(AND($L4742="内部转账",$M4742=""),"△内部转账要在「对方账户」写上另一头",IF(AND($L4742="内部转账",$M4742=$C4742),"※对方账户跟本账户是同一个",IF(AND($L4742&lt;&gt;"内部转账",$M4742&lt;&gt;""),"△填了对方账户，但类别不是内部转账",IF($H4742&lt;0,"△这一笔之后该账户余额成负数了，核一下",""))))))))))))</f>
        <v/>
      </c>
    </row>
    <row r="4743">
      <c r="A4743" s="17">
        <f>IF($C4743="","",COUNTA($C$5:$C4743))</f>
        <v/>
      </c>
      <c r="B4743" s="20" t="n"/>
      <c r="C4743" s="18" t="n"/>
      <c r="D4743" s="18" t="n"/>
      <c r="E4743" s="26" t="n"/>
      <c r="F4743" s="19" t="n"/>
      <c r="G4743" s="19" t="n"/>
      <c r="H4743" s="27">
        <f>IF($C4743="","",ROUND(SUMIF(账户表,$C4743,账户期初)+SUMIFS($F$5:F4743,$C$5:C4743,$C4743)-SUMIFS($G$5:G4743,$C$5:C4743,$C4743),2))</f>
        <v/>
      </c>
      <c r="I4743" s="18" t="n"/>
      <c r="J4743" s="18" t="n"/>
      <c r="K4743" s="28">
        <f>IF($B4743="","",--TEXT($B4743,"yyyymm"))</f>
        <v/>
      </c>
      <c r="L4743" s="29">
        <f>IF($D4743="","",IFERROR(INDEX(类别属性,MATCH($D4743,类别表,0)),""))</f>
        <v/>
      </c>
      <c r="M4743" s="18" t="n"/>
      <c r="N4743" s="18" t="n"/>
      <c r="O4743" s="26" t="n"/>
      <c r="P4743" s="21">
        <f>IF($C4743="","",IF(ISNA(MATCH($C4743,账户表,0)),"※这个账户不在【基础资料】的账户档案里",IF($B4743="","※没填日期，这一笔不会进任何月份的报表",IF(AND($F4743&lt;&gt;"",$G4743&lt;&gt;""),"※收入和支出不能同时填",IF(AND(N($F4743)=0,N($G4743)=0),"※收入和支出都没填",IF(OR(N($F4743)&lt;0,N($G4743)&lt;0),"※金额不能填负数，方向反了就换一列填",IF($D4743="","※没填收支类别，分类报表会漏掉这一笔",IF(ISNA(MATCH($D4743,类别表,0)),"※收支类别不在【基础资料】的清单里",IF(AND($L4743="内部转账",$M4743=""),"△内部转账要在「对方账户」写上另一头",IF(AND($L4743="内部转账",$M4743=$C4743),"※对方账户跟本账户是同一个",IF(AND($L4743&lt;&gt;"内部转账",$M4743&lt;&gt;""),"△填了对方账户，但类别不是内部转账",IF($H4743&lt;0,"△这一笔之后该账户余额成负数了，核一下",""))))))))))))</f>
        <v/>
      </c>
    </row>
    <row r="4744">
      <c r="A4744" s="17">
        <f>IF($C4744="","",COUNTA($C$5:$C4744))</f>
        <v/>
      </c>
      <c r="B4744" s="20" t="n"/>
      <c r="C4744" s="18" t="n"/>
      <c r="D4744" s="18" t="n"/>
      <c r="E4744" s="26" t="n"/>
      <c r="F4744" s="19" t="n"/>
      <c r="G4744" s="19" t="n"/>
      <c r="H4744" s="27">
        <f>IF($C4744="","",ROUND(SUMIF(账户表,$C4744,账户期初)+SUMIFS($F$5:F4744,$C$5:C4744,$C4744)-SUMIFS($G$5:G4744,$C$5:C4744,$C4744),2))</f>
        <v/>
      </c>
      <c r="I4744" s="18" t="n"/>
      <c r="J4744" s="18" t="n"/>
      <c r="K4744" s="28">
        <f>IF($B4744="","",--TEXT($B4744,"yyyymm"))</f>
        <v/>
      </c>
      <c r="L4744" s="29">
        <f>IF($D4744="","",IFERROR(INDEX(类别属性,MATCH($D4744,类别表,0)),""))</f>
        <v/>
      </c>
      <c r="M4744" s="18" t="n"/>
      <c r="N4744" s="18" t="n"/>
      <c r="O4744" s="26" t="n"/>
      <c r="P4744" s="21">
        <f>IF($C4744="","",IF(ISNA(MATCH($C4744,账户表,0)),"※这个账户不在【基础资料】的账户档案里",IF($B4744="","※没填日期，这一笔不会进任何月份的报表",IF(AND($F4744&lt;&gt;"",$G4744&lt;&gt;""),"※收入和支出不能同时填",IF(AND(N($F4744)=0,N($G4744)=0),"※收入和支出都没填",IF(OR(N($F4744)&lt;0,N($G4744)&lt;0),"※金额不能填负数，方向反了就换一列填",IF($D4744="","※没填收支类别，分类报表会漏掉这一笔",IF(ISNA(MATCH($D4744,类别表,0)),"※收支类别不在【基础资料】的清单里",IF(AND($L4744="内部转账",$M4744=""),"△内部转账要在「对方账户」写上另一头",IF(AND($L4744="内部转账",$M4744=$C4744),"※对方账户跟本账户是同一个",IF(AND($L4744&lt;&gt;"内部转账",$M4744&lt;&gt;""),"△填了对方账户，但类别不是内部转账",IF($H4744&lt;0,"△这一笔之后该账户余额成负数了，核一下",""))))))))))))</f>
        <v/>
      </c>
    </row>
    <row r="4745">
      <c r="A4745" s="17">
        <f>IF($C4745="","",COUNTA($C$5:$C4745))</f>
        <v/>
      </c>
      <c r="B4745" s="20" t="n"/>
      <c r="C4745" s="18" t="n"/>
      <c r="D4745" s="18" t="n"/>
      <c r="E4745" s="26" t="n"/>
      <c r="F4745" s="19" t="n"/>
      <c r="G4745" s="19" t="n"/>
      <c r="H4745" s="27">
        <f>IF($C4745="","",ROUND(SUMIF(账户表,$C4745,账户期初)+SUMIFS($F$5:F4745,$C$5:C4745,$C4745)-SUMIFS($G$5:G4745,$C$5:C4745,$C4745),2))</f>
        <v/>
      </c>
      <c r="I4745" s="18" t="n"/>
      <c r="J4745" s="18" t="n"/>
      <c r="K4745" s="28">
        <f>IF($B4745="","",--TEXT($B4745,"yyyymm"))</f>
        <v/>
      </c>
      <c r="L4745" s="29">
        <f>IF($D4745="","",IFERROR(INDEX(类别属性,MATCH($D4745,类别表,0)),""))</f>
        <v/>
      </c>
      <c r="M4745" s="18" t="n"/>
      <c r="N4745" s="18" t="n"/>
      <c r="O4745" s="26" t="n"/>
      <c r="P4745" s="21">
        <f>IF($C4745="","",IF(ISNA(MATCH($C4745,账户表,0)),"※这个账户不在【基础资料】的账户档案里",IF($B4745="","※没填日期，这一笔不会进任何月份的报表",IF(AND($F4745&lt;&gt;"",$G4745&lt;&gt;""),"※收入和支出不能同时填",IF(AND(N($F4745)=0,N($G4745)=0),"※收入和支出都没填",IF(OR(N($F4745)&lt;0,N($G4745)&lt;0),"※金额不能填负数，方向反了就换一列填",IF($D4745="","※没填收支类别，分类报表会漏掉这一笔",IF(ISNA(MATCH($D4745,类别表,0)),"※收支类别不在【基础资料】的清单里",IF(AND($L4745="内部转账",$M4745=""),"△内部转账要在「对方账户」写上另一头",IF(AND($L4745="内部转账",$M4745=$C4745),"※对方账户跟本账户是同一个",IF(AND($L4745&lt;&gt;"内部转账",$M4745&lt;&gt;""),"△填了对方账户，但类别不是内部转账",IF($H4745&lt;0,"△这一笔之后该账户余额成负数了，核一下",""))))))))))))</f>
        <v/>
      </c>
    </row>
    <row r="4746">
      <c r="A4746" s="17">
        <f>IF($C4746="","",COUNTA($C$5:$C4746))</f>
        <v/>
      </c>
      <c r="B4746" s="20" t="n"/>
      <c r="C4746" s="18" t="n"/>
      <c r="D4746" s="18" t="n"/>
      <c r="E4746" s="26" t="n"/>
      <c r="F4746" s="19" t="n"/>
      <c r="G4746" s="19" t="n"/>
      <c r="H4746" s="27">
        <f>IF($C4746="","",ROUND(SUMIF(账户表,$C4746,账户期初)+SUMIFS($F$5:F4746,$C$5:C4746,$C4746)-SUMIFS($G$5:G4746,$C$5:C4746,$C4746),2))</f>
        <v/>
      </c>
      <c r="I4746" s="18" t="n"/>
      <c r="J4746" s="18" t="n"/>
      <c r="K4746" s="28">
        <f>IF($B4746="","",--TEXT($B4746,"yyyymm"))</f>
        <v/>
      </c>
      <c r="L4746" s="29">
        <f>IF($D4746="","",IFERROR(INDEX(类别属性,MATCH($D4746,类别表,0)),""))</f>
        <v/>
      </c>
      <c r="M4746" s="18" t="n"/>
      <c r="N4746" s="18" t="n"/>
      <c r="O4746" s="26" t="n"/>
      <c r="P4746" s="21">
        <f>IF($C4746="","",IF(ISNA(MATCH($C4746,账户表,0)),"※这个账户不在【基础资料】的账户档案里",IF($B4746="","※没填日期，这一笔不会进任何月份的报表",IF(AND($F4746&lt;&gt;"",$G4746&lt;&gt;""),"※收入和支出不能同时填",IF(AND(N($F4746)=0,N($G4746)=0),"※收入和支出都没填",IF(OR(N($F4746)&lt;0,N($G4746)&lt;0),"※金额不能填负数，方向反了就换一列填",IF($D4746="","※没填收支类别，分类报表会漏掉这一笔",IF(ISNA(MATCH($D4746,类别表,0)),"※收支类别不在【基础资料】的清单里",IF(AND($L4746="内部转账",$M4746=""),"△内部转账要在「对方账户」写上另一头",IF(AND($L4746="内部转账",$M4746=$C4746),"※对方账户跟本账户是同一个",IF(AND($L4746&lt;&gt;"内部转账",$M4746&lt;&gt;""),"△填了对方账户，但类别不是内部转账",IF($H4746&lt;0,"△这一笔之后该账户余额成负数了，核一下",""))))))))))))</f>
        <v/>
      </c>
    </row>
    <row r="4747">
      <c r="A4747" s="17">
        <f>IF($C4747="","",COUNTA($C$5:$C4747))</f>
        <v/>
      </c>
      <c r="B4747" s="20" t="n"/>
      <c r="C4747" s="18" t="n"/>
      <c r="D4747" s="18" t="n"/>
      <c r="E4747" s="26" t="n"/>
      <c r="F4747" s="19" t="n"/>
      <c r="G4747" s="19" t="n"/>
      <c r="H4747" s="27">
        <f>IF($C4747="","",ROUND(SUMIF(账户表,$C4747,账户期初)+SUMIFS($F$5:F4747,$C$5:C4747,$C4747)-SUMIFS($G$5:G4747,$C$5:C4747,$C4747),2))</f>
        <v/>
      </c>
      <c r="I4747" s="18" t="n"/>
      <c r="J4747" s="18" t="n"/>
      <c r="K4747" s="28">
        <f>IF($B4747="","",--TEXT($B4747,"yyyymm"))</f>
        <v/>
      </c>
      <c r="L4747" s="29">
        <f>IF($D4747="","",IFERROR(INDEX(类别属性,MATCH($D4747,类别表,0)),""))</f>
        <v/>
      </c>
      <c r="M4747" s="18" t="n"/>
      <c r="N4747" s="18" t="n"/>
      <c r="O4747" s="26" t="n"/>
      <c r="P4747" s="21">
        <f>IF($C4747="","",IF(ISNA(MATCH($C4747,账户表,0)),"※这个账户不在【基础资料】的账户档案里",IF($B4747="","※没填日期，这一笔不会进任何月份的报表",IF(AND($F4747&lt;&gt;"",$G4747&lt;&gt;""),"※收入和支出不能同时填",IF(AND(N($F4747)=0,N($G4747)=0),"※收入和支出都没填",IF(OR(N($F4747)&lt;0,N($G4747)&lt;0),"※金额不能填负数，方向反了就换一列填",IF($D4747="","※没填收支类别，分类报表会漏掉这一笔",IF(ISNA(MATCH($D4747,类别表,0)),"※收支类别不在【基础资料】的清单里",IF(AND($L4747="内部转账",$M4747=""),"△内部转账要在「对方账户」写上另一头",IF(AND($L4747="内部转账",$M4747=$C4747),"※对方账户跟本账户是同一个",IF(AND($L4747&lt;&gt;"内部转账",$M4747&lt;&gt;""),"△填了对方账户，但类别不是内部转账",IF($H4747&lt;0,"△这一笔之后该账户余额成负数了，核一下",""))))))))))))</f>
        <v/>
      </c>
    </row>
    <row r="4748">
      <c r="A4748" s="17">
        <f>IF($C4748="","",COUNTA($C$5:$C4748))</f>
        <v/>
      </c>
      <c r="B4748" s="20" t="n"/>
      <c r="C4748" s="18" t="n"/>
      <c r="D4748" s="18" t="n"/>
      <c r="E4748" s="26" t="n"/>
      <c r="F4748" s="19" t="n"/>
      <c r="G4748" s="19" t="n"/>
      <c r="H4748" s="27">
        <f>IF($C4748="","",ROUND(SUMIF(账户表,$C4748,账户期初)+SUMIFS($F$5:F4748,$C$5:C4748,$C4748)-SUMIFS($G$5:G4748,$C$5:C4748,$C4748),2))</f>
        <v/>
      </c>
      <c r="I4748" s="18" t="n"/>
      <c r="J4748" s="18" t="n"/>
      <c r="K4748" s="28">
        <f>IF($B4748="","",--TEXT($B4748,"yyyymm"))</f>
        <v/>
      </c>
      <c r="L4748" s="29">
        <f>IF($D4748="","",IFERROR(INDEX(类别属性,MATCH($D4748,类别表,0)),""))</f>
        <v/>
      </c>
      <c r="M4748" s="18" t="n"/>
      <c r="N4748" s="18" t="n"/>
      <c r="O4748" s="26" t="n"/>
      <c r="P4748" s="21">
        <f>IF($C4748="","",IF(ISNA(MATCH($C4748,账户表,0)),"※这个账户不在【基础资料】的账户档案里",IF($B4748="","※没填日期，这一笔不会进任何月份的报表",IF(AND($F4748&lt;&gt;"",$G4748&lt;&gt;""),"※收入和支出不能同时填",IF(AND(N($F4748)=0,N($G4748)=0),"※收入和支出都没填",IF(OR(N($F4748)&lt;0,N($G4748)&lt;0),"※金额不能填负数，方向反了就换一列填",IF($D4748="","※没填收支类别，分类报表会漏掉这一笔",IF(ISNA(MATCH($D4748,类别表,0)),"※收支类别不在【基础资料】的清单里",IF(AND($L4748="内部转账",$M4748=""),"△内部转账要在「对方账户」写上另一头",IF(AND($L4748="内部转账",$M4748=$C4748),"※对方账户跟本账户是同一个",IF(AND($L4748&lt;&gt;"内部转账",$M4748&lt;&gt;""),"△填了对方账户，但类别不是内部转账",IF($H4748&lt;0,"△这一笔之后该账户余额成负数了，核一下",""))))))))))))</f>
        <v/>
      </c>
    </row>
    <row r="4749">
      <c r="A4749" s="17">
        <f>IF($C4749="","",COUNTA($C$5:$C4749))</f>
        <v/>
      </c>
      <c r="B4749" s="20" t="n"/>
      <c r="C4749" s="18" t="n"/>
      <c r="D4749" s="18" t="n"/>
      <c r="E4749" s="26" t="n"/>
      <c r="F4749" s="19" t="n"/>
      <c r="G4749" s="19" t="n"/>
      <c r="H4749" s="27">
        <f>IF($C4749="","",ROUND(SUMIF(账户表,$C4749,账户期初)+SUMIFS($F$5:F4749,$C$5:C4749,$C4749)-SUMIFS($G$5:G4749,$C$5:C4749,$C4749),2))</f>
        <v/>
      </c>
      <c r="I4749" s="18" t="n"/>
      <c r="J4749" s="18" t="n"/>
      <c r="K4749" s="28">
        <f>IF($B4749="","",--TEXT($B4749,"yyyymm"))</f>
        <v/>
      </c>
      <c r="L4749" s="29">
        <f>IF($D4749="","",IFERROR(INDEX(类别属性,MATCH($D4749,类别表,0)),""))</f>
        <v/>
      </c>
      <c r="M4749" s="18" t="n"/>
      <c r="N4749" s="18" t="n"/>
      <c r="O4749" s="26" t="n"/>
      <c r="P4749" s="21">
        <f>IF($C4749="","",IF(ISNA(MATCH($C4749,账户表,0)),"※这个账户不在【基础资料】的账户档案里",IF($B4749="","※没填日期，这一笔不会进任何月份的报表",IF(AND($F4749&lt;&gt;"",$G4749&lt;&gt;""),"※收入和支出不能同时填",IF(AND(N($F4749)=0,N($G4749)=0),"※收入和支出都没填",IF(OR(N($F4749)&lt;0,N($G4749)&lt;0),"※金额不能填负数，方向反了就换一列填",IF($D4749="","※没填收支类别，分类报表会漏掉这一笔",IF(ISNA(MATCH($D4749,类别表,0)),"※收支类别不在【基础资料】的清单里",IF(AND($L4749="内部转账",$M4749=""),"△内部转账要在「对方账户」写上另一头",IF(AND($L4749="内部转账",$M4749=$C4749),"※对方账户跟本账户是同一个",IF(AND($L4749&lt;&gt;"内部转账",$M4749&lt;&gt;""),"△填了对方账户，但类别不是内部转账",IF($H4749&lt;0,"△这一笔之后该账户余额成负数了，核一下",""))))))))))))</f>
        <v/>
      </c>
    </row>
    <row r="4750">
      <c r="A4750" s="17">
        <f>IF($C4750="","",COUNTA($C$5:$C4750))</f>
        <v/>
      </c>
      <c r="B4750" s="20" t="n"/>
      <c r="C4750" s="18" t="n"/>
      <c r="D4750" s="18" t="n"/>
      <c r="E4750" s="26" t="n"/>
      <c r="F4750" s="19" t="n"/>
      <c r="G4750" s="19" t="n"/>
      <c r="H4750" s="27">
        <f>IF($C4750="","",ROUND(SUMIF(账户表,$C4750,账户期初)+SUMIFS($F$5:F4750,$C$5:C4750,$C4750)-SUMIFS($G$5:G4750,$C$5:C4750,$C4750),2))</f>
        <v/>
      </c>
      <c r="I4750" s="18" t="n"/>
      <c r="J4750" s="18" t="n"/>
      <c r="K4750" s="28">
        <f>IF($B4750="","",--TEXT($B4750,"yyyymm"))</f>
        <v/>
      </c>
      <c r="L4750" s="29">
        <f>IF($D4750="","",IFERROR(INDEX(类别属性,MATCH($D4750,类别表,0)),""))</f>
        <v/>
      </c>
      <c r="M4750" s="18" t="n"/>
      <c r="N4750" s="18" t="n"/>
      <c r="O4750" s="26" t="n"/>
      <c r="P4750" s="21">
        <f>IF($C4750="","",IF(ISNA(MATCH($C4750,账户表,0)),"※这个账户不在【基础资料】的账户档案里",IF($B4750="","※没填日期，这一笔不会进任何月份的报表",IF(AND($F4750&lt;&gt;"",$G4750&lt;&gt;""),"※收入和支出不能同时填",IF(AND(N($F4750)=0,N($G4750)=0),"※收入和支出都没填",IF(OR(N($F4750)&lt;0,N($G4750)&lt;0),"※金额不能填负数，方向反了就换一列填",IF($D4750="","※没填收支类别，分类报表会漏掉这一笔",IF(ISNA(MATCH($D4750,类别表,0)),"※收支类别不在【基础资料】的清单里",IF(AND($L4750="内部转账",$M4750=""),"△内部转账要在「对方账户」写上另一头",IF(AND($L4750="内部转账",$M4750=$C4750),"※对方账户跟本账户是同一个",IF(AND($L4750&lt;&gt;"内部转账",$M4750&lt;&gt;""),"△填了对方账户，但类别不是内部转账",IF($H4750&lt;0,"△这一笔之后该账户余额成负数了，核一下",""))))))))))))</f>
        <v/>
      </c>
    </row>
    <row r="4751">
      <c r="A4751" s="17">
        <f>IF($C4751="","",COUNTA($C$5:$C4751))</f>
        <v/>
      </c>
      <c r="B4751" s="20" t="n"/>
      <c r="C4751" s="18" t="n"/>
      <c r="D4751" s="18" t="n"/>
      <c r="E4751" s="26" t="n"/>
      <c r="F4751" s="19" t="n"/>
      <c r="G4751" s="19" t="n"/>
      <c r="H4751" s="27">
        <f>IF($C4751="","",ROUND(SUMIF(账户表,$C4751,账户期初)+SUMIFS($F$5:F4751,$C$5:C4751,$C4751)-SUMIFS($G$5:G4751,$C$5:C4751,$C4751),2))</f>
        <v/>
      </c>
      <c r="I4751" s="18" t="n"/>
      <c r="J4751" s="18" t="n"/>
      <c r="K4751" s="28">
        <f>IF($B4751="","",--TEXT($B4751,"yyyymm"))</f>
        <v/>
      </c>
      <c r="L4751" s="29">
        <f>IF($D4751="","",IFERROR(INDEX(类别属性,MATCH($D4751,类别表,0)),""))</f>
        <v/>
      </c>
      <c r="M4751" s="18" t="n"/>
      <c r="N4751" s="18" t="n"/>
      <c r="O4751" s="26" t="n"/>
      <c r="P4751" s="21">
        <f>IF($C4751="","",IF(ISNA(MATCH($C4751,账户表,0)),"※这个账户不在【基础资料】的账户档案里",IF($B4751="","※没填日期，这一笔不会进任何月份的报表",IF(AND($F4751&lt;&gt;"",$G4751&lt;&gt;""),"※收入和支出不能同时填",IF(AND(N($F4751)=0,N($G4751)=0),"※收入和支出都没填",IF(OR(N($F4751)&lt;0,N($G4751)&lt;0),"※金额不能填负数，方向反了就换一列填",IF($D4751="","※没填收支类别，分类报表会漏掉这一笔",IF(ISNA(MATCH($D4751,类别表,0)),"※收支类别不在【基础资料】的清单里",IF(AND($L4751="内部转账",$M4751=""),"△内部转账要在「对方账户」写上另一头",IF(AND($L4751="内部转账",$M4751=$C4751),"※对方账户跟本账户是同一个",IF(AND($L4751&lt;&gt;"内部转账",$M4751&lt;&gt;""),"△填了对方账户，但类别不是内部转账",IF($H4751&lt;0,"△这一笔之后该账户余额成负数了，核一下",""))))))))))))</f>
        <v/>
      </c>
    </row>
    <row r="4752">
      <c r="A4752" s="17">
        <f>IF($C4752="","",COUNTA($C$5:$C4752))</f>
        <v/>
      </c>
      <c r="B4752" s="20" t="n"/>
      <c r="C4752" s="18" t="n"/>
      <c r="D4752" s="18" t="n"/>
      <c r="E4752" s="26" t="n"/>
      <c r="F4752" s="19" t="n"/>
      <c r="G4752" s="19" t="n"/>
      <c r="H4752" s="27">
        <f>IF($C4752="","",ROUND(SUMIF(账户表,$C4752,账户期初)+SUMIFS($F$5:F4752,$C$5:C4752,$C4752)-SUMIFS($G$5:G4752,$C$5:C4752,$C4752),2))</f>
        <v/>
      </c>
      <c r="I4752" s="18" t="n"/>
      <c r="J4752" s="18" t="n"/>
      <c r="K4752" s="28">
        <f>IF($B4752="","",--TEXT($B4752,"yyyymm"))</f>
        <v/>
      </c>
      <c r="L4752" s="29">
        <f>IF($D4752="","",IFERROR(INDEX(类别属性,MATCH($D4752,类别表,0)),""))</f>
        <v/>
      </c>
      <c r="M4752" s="18" t="n"/>
      <c r="N4752" s="18" t="n"/>
      <c r="O4752" s="26" t="n"/>
      <c r="P4752" s="21">
        <f>IF($C4752="","",IF(ISNA(MATCH($C4752,账户表,0)),"※这个账户不在【基础资料】的账户档案里",IF($B4752="","※没填日期，这一笔不会进任何月份的报表",IF(AND($F4752&lt;&gt;"",$G4752&lt;&gt;""),"※收入和支出不能同时填",IF(AND(N($F4752)=0,N($G4752)=0),"※收入和支出都没填",IF(OR(N($F4752)&lt;0,N($G4752)&lt;0),"※金额不能填负数，方向反了就换一列填",IF($D4752="","※没填收支类别，分类报表会漏掉这一笔",IF(ISNA(MATCH($D4752,类别表,0)),"※收支类别不在【基础资料】的清单里",IF(AND($L4752="内部转账",$M4752=""),"△内部转账要在「对方账户」写上另一头",IF(AND($L4752="内部转账",$M4752=$C4752),"※对方账户跟本账户是同一个",IF(AND($L4752&lt;&gt;"内部转账",$M4752&lt;&gt;""),"△填了对方账户，但类别不是内部转账",IF($H4752&lt;0,"△这一笔之后该账户余额成负数了，核一下",""))))))))))))</f>
        <v/>
      </c>
    </row>
    <row r="4753">
      <c r="A4753" s="17">
        <f>IF($C4753="","",COUNTA($C$5:$C4753))</f>
        <v/>
      </c>
      <c r="B4753" s="20" t="n"/>
      <c r="C4753" s="18" t="n"/>
      <c r="D4753" s="18" t="n"/>
      <c r="E4753" s="26" t="n"/>
      <c r="F4753" s="19" t="n"/>
      <c r="G4753" s="19" t="n"/>
      <c r="H4753" s="27">
        <f>IF($C4753="","",ROUND(SUMIF(账户表,$C4753,账户期初)+SUMIFS($F$5:F4753,$C$5:C4753,$C4753)-SUMIFS($G$5:G4753,$C$5:C4753,$C4753),2))</f>
        <v/>
      </c>
      <c r="I4753" s="18" t="n"/>
      <c r="J4753" s="18" t="n"/>
      <c r="K4753" s="28">
        <f>IF($B4753="","",--TEXT($B4753,"yyyymm"))</f>
        <v/>
      </c>
      <c r="L4753" s="29">
        <f>IF($D4753="","",IFERROR(INDEX(类别属性,MATCH($D4753,类别表,0)),""))</f>
        <v/>
      </c>
      <c r="M4753" s="18" t="n"/>
      <c r="N4753" s="18" t="n"/>
      <c r="O4753" s="26" t="n"/>
      <c r="P4753" s="21">
        <f>IF($C4753="","",IF(ISNA(MATCH($C4753,账户表,0)),"※这个账户不在【基础资料】的账户档案里",IF($B4753="","※没填日期，这一笔不会进任何月份的报表",IF(AND($F4753&lt;&gt;"",$G4753&lt;&gt;""),"※收入和支出不能同时填",IF(AND(N($F4753)=0,N($G4753)=0),"※收入和支出都没填",IF(OR(N($F4753)&lt;0,N($G4753)&lt;0),"※金额不能填负数，方向反了就换一列填",IF($D4753="","※没填收支类别，分类报表会漏掉这一笔",IF(ISNA(MATCH($D4753,类别表,0)),"※收支类别不在【基础资料】的清单里",IF(AND($L4753="内部转账",$M4753=""),"△内部转账要在「对方账户」写上另一头",IF(AND($L4753="内部转账",$M4753=$C4753),"※对方账户跟本账户是同一个",IF(AND($L4753&lt;&gt;"内部转账",$M4753&lt;&gt;""),"△填了对方账户，但类别不是内部转账",IF($H4753&lt;0,"△这一笔之后该账户余额成负数了，核一下",""))))))))))))</f>
        <v/>
      </c>
    </row>
    <row r="4754">
      <c r="A4754" s="17">
        <f>IF($C4754="","",COUNTA($C$5:$C4754))</f>
        <v/>
      </c>
      <c r="B4754" s="20" t="n"/>
      <c r="C4754" s="18" t="n"/>
      <c r="D4754" s="18" t="n"/>
      <c r="E4754" s="26" t="n"/>
      <c r="F4754" s="19" t="n"/>
      <c r="G4754" s="19" t="n"/>
      <c r="H4754" s="27">
        <f>IF($C4754="","",ROUND(SUMIF(账户表,$C4754,账户期初)+SUMIFS($F$5:F4754,$C$5:C4754,$C4754)-SUMIFS($G$5:G4754,$C$5:C4754,$C4754),2))</f>
        <v/>
      </c>
      <c r="I4754" s="18" t="n"/>
      <c r="J4754" s="18" t="n"/>
      <c r="K4754" s="28">
        <f>IF($B4754="","",--TEXT($B4754,"yyyymm"))</f>
        <v/>
      </c>
      <c r="L4754" s="29">
        <f>IF($D4754="","",IFERROR(INDEX(类别属性,MATCH($D4754,类别表,0)),""))</f>
        <v/>
      </c>
      <c r="M4754" s="18" t="n"/>
      <c r="N4754" s="18" t="n"/>
      <c r="O4754" s="26" t="n"/>
      <c r="P4754" s="21">
        <f>IF($C4754="","",IF(ISNA(MATCH($C4754,账户表,0)),"※这个账户不在【基础资料】的账户档案里",IF($B4754="","※没填日期，这一笔不会进任何月份的报表",IF(AND($F4754&lt;&gt;"",$G4754&lt;&gt;""),"※收入和支出不能同时填",IF(AND(N($F4754)=0,N($G4754)=0),"※收入和支出都没填",IF(OR(N($F4754)&lt;0,N($G4754)&lt;0),"※金额不能填负数，方向反了就换一列填",IF($D4754="","※没填收支类别，分类报表会漏掉这一笔",IF(ISNA(MATCH($D4754,类别表,0)),"※收支类别不在【基础资料】的清单里",IF(AND($L4754="内部转账",$M4754=""),"△内部转账要在「对方账户」写上另一头",IF(AND($L4754="内部转账",$M4754=$C4754),"※对方账户跟本账户是同一个",IF(AND($L4754&lt;&gt;"内部转账",$M4754&lt;&gt;""),"△填了对方账户，但类别不是内部转账",IF($H4754&lt;0,"△这一笔之后该账户余额成负数了，核一下",""))))))))))))</f>
        <v/>
      </c>
    </row>
    <row r="4755">
      <c r="A4755" s="17">
        <f>IF($C4755="","",COUNTA($C$5:$C4755))</f>
        <v/>
      </c>
      <c r="B4755" s="20" t="n"/>
      <c r="C4755" s="18" t="n"/>
      <c r="D4755" s="18" t="n"/>
      <c r="E4755" s="26" t="n"/>
      <c r="F4755" s="19" t="n"/>
      <c r="G4755" s="19" t="n"/>
      <c r="H4755" s="27">
        <f>IF($C4755="","",ROUND(SUMIF(账户表,$C4755,账户期初)+SUMIFS($F$5:F4755,$C$5:C4755,$C4755)-SUMIFS($G$5:G4755,$C$5:C4755,$C4755),2))</f>
        <v/>
      </c>
      <c r="I4755" s="18" t="n"/>
      <c r="J4755" s="18" t="n"/>
      <c r="K4755" s="28">
        <f>IF($B4755="","",--TEXT($B4755,"yyyymm"))</f>
        <v/>
      </c>
      <c r="L4755" s="29">
        <f>IF($D4755="","",IFERROR(INDEX(类别属性,MATCH($D4755,类别表,0)),""))</f>
        <v/>
      </c>
      <c r="M4755" s="18" t="n"/>
      <c r="N4755" s="18" t="n"/>
      <c r="O4755" s="26" t="n"/>
      <c r="P4755" s="21">
        <f>IF($C4755="","",IF(ISNA(MATCH($C4755,账户表,0)),"※这个账户不在【基础资料】的账户档案里",IF($B4755="","※没填日期，这一笔不会进任何月份的报表",IF(AND($F4755&lt;&gt;"",$G4755&lt;&gt;""),"※收入和支出不能同时填",IF(AND(N($F4755)=0,N($G4755)=0),"※收入和支出都没填",IF(OR(N($F4755)&lt;0,N($G4755)&lt;0),"※金额不能填负数，方向反了就换一列填",IF($D4755="","※没填收支类别，分类报表会漏掉这一笔",IF(ISNA(MATCH($D4755,类别表,0)),"※收支类别不在【基础资料】的清单里",IF(AND($L4755="内部转账",$M4755=""),"△内部转账要在「对方账户」写上另一头",IF(AND($L4755="内部转账",$M4755=$C4755),"※对方账户跟本账户是同一个",IF(AND($L4755&lt;&gt;"内部转账",$M4755&lt;&gt;""),"△填了对方账户，但类别不是内部转账",IF($H4755&lt;0,"△这一笔之后该账户余额成负数了，核一下",""))))))))))))</f>
        <v/>
      </c>
    </row>
    <row r="4756">
      <c r="A4756" s="17">
        <f>IF($C4756="","",COUNTA($C$5:$C4756))</f>
        <v/>
      </c>
      <c r="B4756" s="20" t="n"/>
      <c r="C4756" s="18" t="n"/>
      <c r="D4756" s="18" t="n"/>
      <c r="E4756" s="26" t="n"/>
      <c r="F4756" s="19" t="n"/>
      <c r="G4756" s="19" t="n"/>
      <c r="H4756" s="27">
        <f>IF($C4756="","",ROUND(SUMIF(账户表,$C4756,账户期初)+SUMIFS($F$5:F4756,$C$5:C4756,$C4756)-SUMIFS($G$5:G4756,$C$5:C4756,$C4756),2))</f>
        <v/>
      </c>
      <c r="I4756" s="18" t="n"/>
      <c r="J4756" s="18" t="n"/>
      <c r="K4756" s="28">
        <f>IF($B4756="","",--TEXT($B4756,"yyyymm"))</f>
        <v/>
      </c>
      <c r="L4756" s="29">
        <f>IF($D4756="","",IFERROR(INDEX(类别属性,MATCH($D4756,类别表,0)),""))</f>
        <v/>
      </c>
      <c r="M4756" s="18" t="n"/>
      <c r="N4756" s="18" t="n"/>
      <c r="O4756" s="26" t="n"/>
      <c r="P4756" s="21">
        <f>IF($C4756="","",IF(ISNA(MATCH($C4756,账户表,0)),"※这个账户不在【基础资料】的账户档案里",IF($B4756="","※没填日期，这一笔不会进任何月份的报表",IF(AND($F4756&lt;&gt;"",$G4756&lt;&gt;""),"※收入和支出不能同时填",IF(AND(N($F4756)=0,N($G4756)=0),"※收入和支出都没填",IF(OR(N($F4756)&lt;0,N($G4756)&lt;0),"※金额不能填负数，方向反了就换一列填",IF($D4756="","※没填收支类别，分类报表会漏掉这一笔",IF(ISNA(MATCH($D4756,类别表,0)),"※收支类别不在【基础资料】的清单里",IF(AND($L4756="内部转账",$M4756=""),"△内部转账要在「对方账户」写上另一头",IF(AND($L4756="内部转账",$M4756=$C4756),"※对方账户跟本账户是同一个",IF(AND($L4756&lt;&gt;"内部转账",$M4756&lt;&gt;""),"△填了对方账户，但类别不是内部转账",IF($H4756&lt;0,"△这一笔之后该账户余额成负数了，核一下",""))))))))))))</f>
        <v/>
      </c>
    </row>
    <row r="4757">
      <c r="A4757" s="17">
        <f>IF($C4757="","",COUNTA($C$5:$C4757))</f>
        <v/>
      </c>
      <c r="B4757" s="20" t="n"/>
      <c r="C4757" s="18" t="n"/>
      <c r="D4757" s="18" t="n"/>
      <c r="E4757" s="26" t="n"/>
      <c r="F4757" s="19" t="n"/>
      <c r="G4757" s="19" t="n"/>
      <c r="H4757" s="27">
        <f>IF($C4757="","",ROUND(SUMIF(账户表,$C4757,账户期初)+SUMIFS($F$5:F4757,$C$5:C4757,$C4757)-SUMIFS($G$5:G4757,$C$5:C4757,$C4757),2))</f>
        <v/>
      </c>
      <c r="I4757" s="18" t="n"/>
      <c r="J4757" s="18" t="n"/>
      <c r="K4757" s="28">
        <f>IF($B4757="","",--TEXT($B4757,"yyyymm"))</f>
        <v/>
      </c>
      <c r="L4757" s="29">
        <f>IF($D4757="","",IFERROR(INDEX(类别属性,MATCH($D4757,类别表,0)),""))</f>
        <v/>
      </c>
      <c r="M4757" s="18" t="n"/>
      <c r="N4757" s="18" t="n"/>
      <c r="O4757" s="26" t="n"/>
      <c r="P4757" s="21">
        <f>IF($C4757="","",IF(ISNA(MATCH($C4757,账户表,0)),"※这个账户不在【基础资料】的账户档案里",IF($B4757="","※没填日期，这一笔不会进任何月份的报表",IF(AND($F4757&lt;&gt;"",$G4757&lt;&gt;""),"※收入和支出不能同时填",IF(AND(N($F4757)=0,N($G4757)=0),"※收入和支出都没填",IF(OR(N($F4757)&lt;0,N($G4757)&lt;0),"※金额不能填负数，方向反了就换一列填",IF($D4757="","※没填收支类别，分类报表会漏掉这一笔",IF(ISNA(MATCH($D4757,类别表,0)),"※收支类别不在【基础资料】的清单里",IF(AND($L4757="内部转账",$M4757=""),"△内部转账要在「对方账户」写上另一头",IF(AND($L4757="内部转账",$M4757=$C4757),"※对方账户跟本账户是同一个",IF(AND($L4757&lt;&gt;"内部转账",$M4757&lt;&gt;""),"△填了对方账户，但类别不是内部转账",IF($H4757&lt;0,"△这一笔之后该账户余额成负数了，核一下",""))))))))))))</f>
        <v/>
      </c>
    </row>
    <row r="4758">
      <c r="A4758" s="17">
        <f>IF($C4758="","",COUNTA($C$5:$C4758))</f>
        <v/>
      </c>
      <c r="B4758" s="20" t="n"/>
      <c r="C4758" s="18" t="n"/>
      <c r="D4758" s="18" t="n"/>
      <c r="E4758" s="26" t="n"/>
      <c r="F4758" s="19" t="n"/>
      <c r="G4758" s="19" t="n"/>
      <c r="H4758" s="27">
        <f>IF($C4758="","",ROUND(SUMIF(账户表,$C4758,账户期初)+SUMIFS($F$5:F4758,$C$5:C4758,$C4758)-SUMIFS($G$5:G4758,$C$5:C4758,$C4758),2))</f>
        <v/>
      </c>
      <c r="I4758" s="18" t="n"/>
      <c r="J4758" s="18" t="n"/>
      <c r="K4758" s="28">
        <f>IF($B4758="","",--TEXT($B4758,"yyyymm"))</f>
        <v/>
      </c>
      <c r="L4758" s="29">
        <f>IF($D4758="","",IFERROR(INDEX(类别属性,MATCH($D4758,类别表,0)),""))</f>
        <v/>
      </c>
      <c r="M4758" s="18" t="n"/>
      <c r="N4758" s="18" t="n"/>
      <c r="O4758" s="26" t="n"/>
      <c r="P4758" s="21">
        <f>IF($C4758="","",IF(ISNA(MATCH($C4758,账户表,0)),"※这个账户不在【基础资料】的账户档案里",IF($B4758="","※没填日期，这一笔不会进任何月份的报表",IF(AND($F4758&lt;&gt;"",$G4758&lt;&gt;""),"※收入和支出不能同时填",IF(AND(N($F4758)=0,N($G4758)=0),"※收入和支出都没填",IF(OR(N($F4758)&lt;0,N($G4758)&lt;0),"※金额不能填负数，方向反了就换一列填",IF($D4758="","※没填收支类别，分类报表会漏掉这一笔",IF(ISNA(MATCH($D4758,类别表,0)),"※收支类别不在【基础资料】的清单里",IF(AND($L4758="内部转账",$M4758=""),"△内部转账要在「对方账户」写上另一头",IF(AND($L4758="内部转账",$M4758=$C4758),"※对方账户跟本账户是同一个",IF(AND($L4758&lt;&gt;"内部转账",$M4758&lt;&gt;""),"△填了对方账户，但类别不是内部转账",IF($H4758&lt;0,"△这一笔之后该账户余额成负数了，核一下",""))))))))))))</f>
        <v/>
      </c>
    </row>
    <row r="4759">
      <c r="A4759" s="17">
        <f>IF($C4759="","",COUNTA($C$5:$C4759))</f>
        <v/>
      </c>
      <c r="B4759" s="20" t="n"/>
      <c r="C4759" s="18" t="n"/>
      <c r="D4759" s="18" t="n"/>
      <c r="E4759" s="26" t="n"/>
      <c r="F4759" s="19" t="n"/>
      <c r="G4759" s="19" t="n"/>
      <c r="H4759" s="27">
        <f>IF($C4759="","",ROUND(SUMIF(账户表,$C4759,账户期初)+SUMIFS($F$5:F4759,$C$5:C4759,$C4759)-SUMIFS($G$5:G4759,$C$5:C4759,$C4759),2))</f>
        <v/>
      </c>
      <c r="I4759" s="18" t="n"/>
      <c r="J4759" s="18" t="n"/>
      <c r="K4759" s="28">
        <f>IF($B4759="","",--TEXT($B4759,"yyyymm"))</f>
        <v/>
      </c>
      <c r="L4759" s="29">
        <f>IF($D4759="","",IFERROR(INDEX(类别属性,MATCH($D4759,类别表,0)),""))</f>
        <v/>
      </c>
      <c r="M4759" s="18" t="n"/>
      <c r="N4759" s="18" t="n"/>
      <c r="O4759" s="26" t="n"/>
      <c r="P4759" s="21">
        <f>IF($C4759="","",IF(ISNA(MATCH($C4759,账户表,0)),"※这个账户不在【基础资料】的账户档案里",IF($B4759="","※没填日期，这一笔不会进任何月份的报表",IF(AND($F4759&lt;&gt;"",$G4759&lt;&gt;""),"※收入和支出不能同时填",IF(AND(N($F4759)=0,N($G4759)=0),"※收入和支出都没填",IF(OR(N($F4759)&lt;0,N($G4759)&lt;0),"※金额不能填负数，方向反了就换一列填",IF($D4759="","※没填收支类别，分类报表会漏掉这一笔",IF(ISNA(MATCH($D4759,类别表,0)),"※收支类别不在【基础资料】的清单里",IF(AND($L4759="内部转账",$M4759=""),"△内部转账要在「对方账户」写上另一头",IF(AND($L4759="内部转账",$M4759=$C4759),"※对方账户跟本账户是同一个",IF(AND($L4759&lt;&gt;"内部转账",$M4759&lt;&gt;""),"△填了对方账户，但类别不是内部转账",IF($H4759&lt;0,"△这一笔之后该账户余额成负数了，核一下",""))))))))))))</f>
        <v/>
      </c>
    </row>
    <row r="4760">
      <c r="A4760" s="17">
        <f>IF($C4760="","",COUNTA($C$5:$C4760))</f>
        <v/>
      </c>
      <c r="B4760" s="20" t="n"/>
      <c r="C4760" s="18" t="n"/>
      <c r="D4760" s="18" t="n"/>
      <c r="E4760" s="26" t="n"/>
      <c r="F4760" s="19" t="n"/>
      <c r="G4760" s="19" t="n"/>
      <c r="H4760" s="27">
        <f>IF($C4760="","",ROUND(SUMIF(账户表,$C4760,账户期初)+SUMIFS($F$5:F4760,$C$5:C4760,$C4760)-SUMIFS($G$5:G4760,$C$5:C4760,$C4760),2))</f>
        <v/>
      </c>
      <c r="I4760" s="18" t="n"/>
      <c r="J4760" s="18" t="n"/>
      <c r="K4760" s="28">
        <f>IF($B4760="","",--TEXT($B4760,"yyyymm"))</f>
        <v/>
      </c>
      <c r="L4760" s="29">
        <f>IF($D4760="","",IFERROR(INDEX(类别属性,MATCH($D4760,类别表,0)),""))</f>
        <v/>
      </c>
      <c r="M4760" s="18" t="n"/>
      <c r="N4760" s="18" t="n"/>
      <c r="O4760" s="26" t="n"/>
      <c r="P4760" s="21">
        <f>IF($C4760="","",IF(ISNA(MATCH($C4760,账户表,0)),"※这个账户不在【基础资料】的账户档案里",IF($B4760="","※没填日期，这一笔不会进任何月份的报表",IF(AND($F4760&lt;&gt;"",$G4760&lt;&gt;""),"※收入和支出不能同时填",IF(AND(N($F4760)=0,N($G4760)=0),"※收入和支出都没填",IF(OR(N($F4760)&lt;0,N($G4760)&lt;0),"※金额不能填负数，方向反了就换一列填",IF($D4760="","※没填收支类别，分类报表会漏掉这一笔",IF(ISNA(MATCH($D4760,类别表,0)),"※收支类别不在【基础资料】的清单里",IF(AND($L4760="内部转账",$M4760=""),"△内部转账要在「对方账户」写上另一头",IF(AND($L4760="内部转账",$M4760=$C4760),"※对方账户跟本账户是同一个",IF(AND($L4760&lt;&gt;"内部转账",$M4760&lt;&gt;""),"△填了对方账户，但类别不是内部转账",IF($H4760&lt;0,"△这一笔之后该账户余额成负数了，核一下",""))))))))))))</f>
        <v/>
      </c>
    </row>
    <row r="4761">
      <c r="A4761" s="17">
        <f>IF($C4761="","",COUNTA($C$5:$C4761))</f>
        <v/>
      </c>
      <c r="B4761" s="20" t="n"/>
      <c r="C4761" s="18" t="n"/>
      <c r="D4761" s="18" t="n"/>
      <c r="E4761" s="26" t="n"/>
      <c r="F4761" s="19" t="n"/>
      <c r="G4761" s="19" t="n"/>
      <c r="H4761" s="27">
        <f>IF($C4761="","",ROUND(SUMIF(账户表,$C4761,账户期初)+SUMIFS($F$5:F4761,$C$5:C4761,$C4761)-SUMIFS($G$5:G4761,$C$5:C4761,$C4761),2))</f>
        <v/>
      </c>
      <c r="I4761" s="18" t="n"/>
      <c r="J4761" s="18" t="n"/>
      <c r="K4761" s="28">
        <f>IF($B4761="","",--TEXT($B4761,"yyyymm"))</f>
        <v/>
      </c>
      <c r="L4761" s="29">
        <f>IF($D4761="","",IFERROR(INDEX(类别属性,MATCH($D4761,类别表,0)),""))</f>
        <v/>
      </c>
      <c r="M4761" s="18" t="n"/>
      <c r="N4761" s="18" t="n"/>
      <c r="O4761" s="26" t="n"/>
      <c r="P4761" s="21">
        <f>IF($C4761="","",IF(ISNA(MATCH($C4761,账户表,0)),"※这个账户不在【基础资料】的账户档案里",IF($B4761="","※没填日期，这一笔不会进任何月份的报表",IF(AND($F4761&lt;&gt;"",$G4761&lt;&gt;""),"※收入和支出不能同时填",IF(AND(N($F4761)=0,N($G4761)=0),"※收入和支出都没填",IF(OR(N($F4761)&lt;0,N($G4761)&lt;0),"※金额不能填负数，方向反了就换一列填",IF($D4761="","※没填收支类别，分类报表会漏掉这一笔",IF(ISNA(MATCH($D4761,类别表,0)),"※收支类别不在【基础资料】的清单里",IF(AND($L4761="内部转账",$M4761=""),"△内部转账要在「对方账户」写上另一头",IF(AND($L4761="内部转账",$M4761=$C4761),"※对方账户跟本账户是同一个",IF(AND($L4761&lt;&gt;"内部转账",$M4761&lt;&gt;""),"△填了对方账户，但类别不是内部转账",IF($H4761&lt;0,"△这一笔之后该账户余额成负数了，核一下",""))))))))))))</f>
        <v/>
      </c>
    </row>
    <row r="4762">
      <c r="A4762" s="17">
        <f>IF($C4762="","",COUNTA($C$5:$C4762))</f>
        <v/>
      </c>
      <c r="B4762" s="20" t="n"/>
      <c r="C4762" s="18" t="n"/>
      <c r="D4762" s="18" t="n"/>
      <c r="E4762" s="26" t="n"/>
      <c r="F4762" s="19" t="n"/>
      <c r="G4762" s="19" t="n"/>
      <c r="H4762" s="27">
        <f>IF($C4762="","",ROUND(SUMIF(账户表,$C4762,账户期初)+SUMIFS($F$5:F4762,$C$5:C4762,$C4762)-SUMIFS($G$5:G4762,$C$5:C4762,$C4762),2))</f>
        <v/>
      </c>
      <c r="I4762" s="18" t="n"/>
      <c r="J4762" s="18" t="n"/>
      <c r="K4762" s="28">
        <f>IF($B4762="","",--TEXT($B4762,"yyyymm"))</f>
        <v/>
      </c>
      <c r="L4762" s="29">
        <f>IF($D4762="","",IFERROR(INDEX(类别属性,MATCH($D4762,类别表,0)),""))</f>
        <v/>
      </c>
      <c r="M4762" s="18" t="n"/>
      <c r="N4762" s="18" t="n"/>
      <c r="O4762" s="26" t="n"/>
      <c r="P4762" s="21">
        <f>IF($C4762="","",IF(ISNA(MATCH($C4762,账户表,0)),"※这个账户不在【基础资料】的账户档案里",IF($B4762="","※没填日期，这一笔不会进任何月份的报表",IF(AND($F4762&lt;&gt;"",$G4762&lt;&gt;""),"※收入和支出不能同时填",IF(AND(N($F4762)=0,N($G4762)=0),"※收入和支出都没填",IF(OR(N($F4762)&lt;0,N($G4762)&lt;0),"※金额不能填负数，方向反了就换一列填",IF($D4762="","※没填收支类别，分类报表会漏掉这一笔",IF(ISNA(MATCH($D4762,类别表,0)),"※收支类别不在【基础资料】的清单里",IF(AND($L4762="内部转账",$M4762=""),"△内部转账要在「对方账户」写上另一头",IF(AND($L4762="内部转账",$M4762=$C4762),"※对方账户跟本账户是同一个",IF(AND($L4762&lt;&gt;"内部转账",$M4762&lt;&gt;""),"△填了对方账户，但类别不是内部转账",IF($H4762&lt;0,"△这一笔之后该账户余额成负数了，核一下",""))))))))))))</f>
        <v/>
      </c>
    </row>
    <row r="4763">
      <c r="A4763" s="17">
        <f>IF($C4763="","",COUNTA($C$5:$C4763))</f>
        <v/>
      </c>
      <c r="B4763" s="20" t="n"/>
      <c r="C4763" s="18" t="n"/>
      <c r="D4763" s="18" t="n"/>
      <c r="E4763" s="26" t="n"/>
      <c r="F4763" s="19" t="n"/>
      <c r="G4763" s="19" t="n"/>
      <c r="H4763" s="27">
        <f>IF($C4763="","",ROUND(SUMIF(账户表,$C4763,账户期初)+SUMIFS($F$5:F4763,$C$5:C4763,$C4763)-SUMIFS($G$5:G4763,$C$5:C4763,$C4763),2))</f>
        <v/>
      </c>
      <c r="I4763" s="18" t="n"/>
      <c r="J4763" s="18" t="n"/>
      <c r="K4763" s="28">
        <f>IF($B4763="","",--TEXT($B4763,"yyyymm"))</f>
        <v/>
      </c>
      <c r="L4763" s="29">
        <f>IF($D4763="","",IFERROR(INDEX(类别属性,MATCH($D4763,类别表,0)),""))</f>
        <v/>
      </c>
      <c r="M4763" s="18" t="n"/>
      <c r="N4763" s="18" t="n"/>
      <c r="O4763" s="26" t="n"/>
      <c r="P4763" s="21">
        <f>IF($C4763="","",IF(ISNA(MATCH($C4763,账户表,0)),"※这个账户不在【基础资料】的账户档案里",IF($B4763="","※没填日期，这一笔不会进任何月份的报表",IF(AND($F4763&lt;&gt;"",$G4763&lt;&gt;""),"※收入和支出不能同时填",IF(AND(N($F4763)=0,N($G4763)=0),"※收入和支出都没填",IF(OR(N($F4763)&lt;0,N($G4763)&lt;0),"※金额不能填负数，方向反了就换一列填",IF($D4763="","※没填收支类别，分类报表会漏掉这一笔",IF(ISNA(MATCH($D4763,类别表,0)),"※收支类别不在【基础资料】的清单里",IF(AND($L4763="内部转账",$M4763=""),"△内部转账要在「对方账户」写上另一头",IF(AND($L4763="内部转账",$M4763=$C4763),"※对方账户跟本账户是同一个",IF(AND($L4763&lt;&gt;"内部转账",$M4763&lt;&gt;""),"△填了对方账户，但类别不是内部转账",IF($H4763&lt;0,"△这一笔之后该账户余额成负数了，核一下",""))))))))))))</f>
        <v/>
      </c>
    </row>
    <row r="4764">
      <c r="A4764" s="17">
        <f>IF($C4764="","",COUNTA($C$5:$C4764))</f>
        <v/>
      </c>
      <c r="B4764" s="20" t="n"/>
      <c r="C4764" s="18" t="n"/>
      <c r="D4764" s="18" t="n"/>
      <c r="E4764" s="26" t="n"/>
      <c r="F4764" s="19" t="n"/>
      <c r="G4764" s="19" t="n"/>
      <c r="H4764" s="27">
        <f>IF($C4764="","",ROUND(SUMIF(账户表,$C4764,账户期初)+SUMIFS($F$5:F4764,$C$5:C4764,$C4764)-SUMIFS($G$5:G4764,$C$5:C4764,$C4764),2))</f>
        <v/>
      </c>
      <c r="I4764" s="18" t="n"/>
      <c r="J4764" s="18" t="n"/>
      <c r="K4764" s="28">
        <f>IF($B4764="","",--TEXT($B4764,"yyyymm"))</f>
        <v/>
      </c>
      <c r="L4764" s="29">
        <f>IF($D4764="","",IFERROR(INDEX(类别属性,MATCH($D4764,类别表,0)),""))</f>
        <v/>
      </c>
      <c r="M4764" s="18" t="n"/>
      <c r="N4764" s="18" t="n"/>
      <c r="O4764" s="26" t="n"/>
      <c r="P4764" s="21">
        <f>IF($C4764="","",IF(ISNA(MATCH($C4764,账户表,0)),"※这个账户不在【基础资料】的账户档案里",IF($B4764="","※没填日期，这一笔不会进任何月份的报表",IF(AND($F4764&lt;&gt;"",$G4764&lt;&gt;""),"※收入和支出不能同时填",IF(AND(N($F4764)=0,N($G4764)=0),"※收入和支出都没填",IF(OR(N($F4764)&lt;0,N($G4764)&lt;0),"※金额不能填负数，方向反了就换一列填",IF($D4764="","※没填收支类别，分类报表会漏掉这一笔",IF(ISNA(MATCH($D4764,类别表,0)),"※收支类别不在【基础资料】的清单里",IF(AND($L4764="内部转账",$M4764=""),"△内部转账要在「对方账户」写上另一头",IF(AND($L4764="内部转账",$M4764=$C4764),"※对方账户跟本账户是同一个",IF(AND($L4764&lt;&gt;"内部转账",$M4764&lt;&gt;""),"△填了对方账户，但类别不是内部转账",IF($H4764&lt;0,"△这一笔之后该账户余额成负数了，核一下",""))))))))))))</f>
        <v/>
      </c>
    </row>
    <row r="4765">
      <c r="A4765" s="17">
        <f>IF($C4765="","",COUNTA($C$5:$C4765))</f>
        <v/>
      </c>
      <c r="B4765" s="20" t="n"/>
      <c r="C4765" s="18" t="n"/>
      <c r="D4765" s="18" t="n"/>
      <c r="E4765" s="26" t="n"/>
      <c r="F4765" s="19" t="n"/>
      <c r="G4765" s="19" t="n"/>
      <c r="H4765" s="27">
        <f>IF($C4765="","",ROUND(SUMIF(账户表,$C4765,账户期初)+SUMIFS($F$5:F4765,$C$5:C4765,$C4765)-SUMIFS($G$5:G4765,$C$5:C4765,$C4765),2))</f>
        <v/>
      </c>
      <c r="I4765" s="18" t="n"/>
      <c r="J4765" s="18" t="n"/>
      <c r="K4765" s="28">
        <f>IF($B4765="","",--TEXT($B4765,"yyyymm"))</f>
        <v/>
      </c>
      <c r="L4765" s="29">
        <f>IF($D4765="","",IFERROR(INDEX(类别属性,MATCH($D4765,类别表,0)),""))</f>
        <v/>
      </c>
      <c r="M4765" s="18" t="n"/>
      <c r="N4765" s="18" t="n"/>
      <c r="O4765" s="26" t="n"/>
      <c r="P4765" s="21">
        <f>IF($C4765="","",IF(ISNA(MATCH($C4765,账户表,0)),"※这个账户不在【基础资料】的账户档案里",IF($B4765="","※没填日期，这一笔不会进任何月份的报表",IF(AND($F4765&lt;&gt;"",$G4765&lt;&gt;""),"※收入和支出不能同时填",IF(AND(N($F4765)=0,N($G4765)=0),"※收入和支出都没填",IF(OR(N($F4765)&lt;0,N($G4765)&lt;0),"※金额不能填负数，方向反了就换一列填",IF($D4765="","※没填收支类别，分类报表会漏掉这一笔",IF(ISNA(MATCH($D4765,类别表,0)),"※收支类别不在【基础资料】的清单里",IF(AND($L4765="内部转账",$M4765=""),"△内部转账要在「对方账户」写上另一头",IF(AND($L4765="内部转账",$M4765=$C4765),"※对方账户跟本账户是同一个",IF(AND($L4765&lt;&gt;"内部转账",$M4765&lt;&gt;""),"△填了对方账户，但类别不是内部转账",IF($H4765&lt;0,"△这一笔之后该账户余额成负数了，核一下",""))))))))))))</f>
        <v/>
      </c>
    </row>
    <row r="4766">
      <c r="A4766" s="17">
        <f>IF($C4766="","",COUNTA($C$5:$C4766))</f>
        <v/>
      </c>
      <c r="B4766" s="20" t="n"/>
      <c r="C4766" s="18" t="n"/>
      <c r="D4766" s="18" t="n"/>
      <c r="E4766" s="26" t="n"/>
      <c r="F4766" s="19" t="n"/>
      <c r="G4766" s="19" t="n"/>
      <c r="H4766" s="27">
        <f>IF($C4766="","",ROUND(SUMIF(账户表,$C4766,账户期初)+SUMIFS($F$5:F4766,$C$5:C4766,$C4766)-SUMIFS($G$5:G4766,$C$5:C4766,$C4766),2))</f>
        <v/>
      </c>
      <c r="I4766" s="18" t="n"/>
      <c r="J4766" s="18" t="n"/>
      <c r="K4766" s="28">
        <f>IF($B4766="","",--TEXT($B4766,"yyyymm"))</f>
        <v/>
      </c>
      <c r="L4766" s="29">
        <f>IF($D4766="","",IFERROR(INDEX(类别属性,MATCH($D4766,类别表,0)),""))</f>
        <v/>
      </c>
      <c r="M4766" s="18" t="n"/>
      <c r="N4766" s="18" t="n"/>
      <c r="O4766" s="26" t="n"/>
      <c r="P4766" s="21">
        <f>IF($C4766="","",IF(ISNA(MATCH($C4766,账户表,0)),"※这个账户不在【基础资料】的账户档案里",IF($B4766="","※没填日期，这一笔不会进任何月份的报表",IF(AND($F4766&lt;&gt;"",$G4766&lt;&gt;""),"※收入和支出不能同时填",IF(AND(N($F4766)=0,N($G4766)=0),"※收入和支出都没填",IF(OR(N($F4766)&lt;0,N($G4766)&lt;0),"※金额不能填负数，方向反了就换一列填",IF($D4766="","※没填收支类别，分类报表会漏掉这一笔",IF(ISNA(MATCH($D4766,类别表,0)),"※收支类别不在【基础资料】的清单里",IF(AND($L4766="内部转账",$M4766=""),"△内部转账要在「对方账户」写上另一头",IF(AND($L4766="内部转账",$M4766=$C4766),"※对方账户跟本账户是同一个",IF(AND($L4766&lt;&gt;"内部转账",$M4766&lt;&gt;""),"△填了对方账户，但类别不是内部转账",IF($H4766&lt;0,"△这一笔之后该账户余额成负数了，核一下",""))))))))))))</f>
        <v/>
      </c>
    </row>
    <row r="4767">
      <c r="A4767" s="17">
        <f>IF($C4767="","",COUNTA($C$5:$C4767))</f>
        <v/>
      </c>
      <c r="B4767" s="20" t="n"/>
      <c r="C4767" s="18" t="n"/>
      <c r="D4767" s="18" t="n"/>
      <c r="E4767" s="26" t="n"/>
      <c r="F4767" s="19" t="n"/>
      <c r="G4767" s="19" t="n"/>
      <c r="H4767" s="27">
        <f>IF($C4767="","",ROUND(SUMIF(账户表,$C4767,账户期初)+SUMIFS($F$5:F4767,$C$5:C4767,$C4767)-SUMIFS($G$5:G4767,$C$5:C4767,$C4767),2))</f>
        <v/>
      </c>
      <c r="I4767" s="18" t="n"/>
      <c r="J4767" s="18" t="n"/>
      <c r="K4767" s="28">
        <f>IF($B4767="","",--TEXT($B4767,"yyyymm"))</f>
        <v/>
      </c>
      <c r="L4767" s="29">
        <f>IF($D4767="","",IFERROR(INDEX(类别属性,MATCH($D4767,类别表,0)),""))</f>
        <v/>
      </c>
      <c r="M4767" s="18" t="n"/>
      <c r="N4767" s="18" t="n"/>
      <c r="O4767" s="26" t="n"/>
      <c r="P4767" s="21">
        <f>IF($C4767="","",IF(ISNA(MATCH($C4767,账户表,0)),"※这个账户不在【基础资料】的账户档案里",IF($B4767="","※没填日期，这一笔不会进任何月份的报表",IF(AND($F4767&lt;&gt;"",$G4767&lt;&gt;""),"※收入和支出不能同时填",IF(AND(N($F4767)=0,N($G4767)=0),"※收入和支出都没填",IF(OR(N($F4767)&lt;0,N($G4767)&lt;0),"※金额不能填负数，方向反了就换一列填",IF($D4767="","※没填收支类别，分类报表会漏掉这一笔",IF(ISNA(MATCH($D4767,类别表,0)),"※收支类别不在【基础资料】的清单里",IF(AND($L4767="内部转账",$M4767=""),"△内部转账要在「对方账户」写上另一头",IF(AND($L4767="内部转账",$M4767=$C4767),"※对方账户跟本账户是同一个",IF(AND($L4767&lt;&gt;"内部转账",$M4767&lt;&gt;""),"△填了对方账户，但类别不是内部转账",IF($H4767&lt;0,"△这一笔之后该账户余额成负数了，核一下",""))))))))))))</f>
        <v/>
      </c>
    </row>
    <row r="4768">
      <c r="A4768" s="17">
        <f>IF($C4768="","",COUNTA($C$5:$C4768))</f>
        <v/>
      </c>
      <c r="B4768" s="20" t="n"/>
      <c r="C4768" s="18" t="n"/>
      <c r="D4768" s="18" t="n"/>
      <c r="E4768" s="26" t="n"/>
      <c r="F4768" s="19" t="n"/>
      <c r="G4768" s="19" t="n"/>
      <c r="H4768" s="27">
        <f>IF($C4768="","",ROUND(SUMIF(账户表,$C4768,账户期初)+SUMIFS($F$5:F4768,$C$5:C4768,$C4768)-SUMIFS($G$5:G4768,$C$5:C4768,$C4768),2))</f>
        <v/>
      </c>
      <c r="I4768" s="18" t="n"/>
      <c r="J4768" s="18" t="n"/>
      <c r="K4768" s="28">
        <f>IF($B4768="","",--TEXT($B4768,"yyyymm"))</f>
        <v/>
      </c>
      <c r="L4768" s="29">
        <f>IF($D4768="","",IFERROR(INDEX(类别属性,MATCH($D4768,类别表,0)),""))</f>
        <v/>
      </c>
      <c r="M4768" s="18" t="n"/>
      <c r="N4768" s="18" t="n"/>
      <c r="O4768" s="26" t="n"/>
      <c r="P4768" s="21">
        <f>IF($C4768="","",IF(ISNA(MATCH($C4768,账户表,0)),"※这个账户不在【基础资料】的账户档案里",IF($B4768="","※没填日期，这一笔不会进任何月份的报表",IF(AND($F4768&lt;&gt;"",$G4768&lt;&gt;""),"※收入和支出不能同时填",IF(AND(N($F4768)=0,N($G4768)=0),"※收入和支出都没填",IF(OR(N($F4768)&lt;0,N($G4768)&lt;0),"※金额不能填负数，方向反了就换一列填",IF($D4768="","※没填收支类别，分类报表会漏掉这一笔",IF(ISNA(MATCH($D4768,类别表,0)),"※收支类别不在【基础资料】的清单里",IF(AND($L4768="内部转账",$M4768=""),"△内部转账要在「对方账户」写上另一头",IF(AND($L4768="内部转账",$M4768=$C4768),"※对方账户跟本账户是同一个",IF(AND($L4768&lt;&gt;"内部转账",$M4768&lt;&gt;""),"△填了对方账户，但类别不是内部转账",IF($H4768&lt;0,"△这一笔之后该账户余额成负数了，核一下",""))))))))))))</f>
        <v/>
      </c>
    </row>
    <row r="4769">
      <c r="A4769" s="17">
        <f>IF($C4769="","",COUNTA($C$5:$C4769))</f>
        <v/>
      </c>
      <c r="B4769" s="20" t="n"/>
      <c r="C4769" s="18" t="n"/>
      <c r="D4769" s="18" t="n"/>
      <c r="E4769" s="26" t="n"/>
      <c r="F4769" s="19" t="n"/>
      <c r="G4769" s="19" t="n"/>
      <c r="H4769" s="27">
        <f>IF($C4769="","",ROUND(SUMIF(账户表,$C4769,账户期初)+SUMIFS($F$5:F4769,$C$5:C4769,$C4769)-SUMIFS($G$5:G4769,$C$5:C4769,$C4769),2))</f>
        <v/>
      </c>
      <c r="I4769" s="18" t="n"/>
      <c r="J4769" s="18" t="n"/>
      <c r="K4769" s="28">
        <f>IF($B4769="","",--TEXT($B4769,"yyyymm"))</f>
        <v/>
      </c>
      <c r="L4769" s="29">
        <f>IF($D4769="","",IFERROR(INDEX(类别属性,MATCH($D4769,类别表,0)),""))</f>
        <v/>
      </c>
      <c r="M4769" s="18" t="n"/>
      <c r="N4769" s="18" t="n"/>
      <c r="O4769" s="26" t="n"/>
      <c r="P4769" s="21">
        <f>IF($C4769="","",IF(ISNA(MATCH($C4769,账户表,0)),"※这个账户不在【基础资料】的账户档案里",IF($B4769="","※没填日期，这一笔不会进任何月份的报表",IF(AND($F4769&lt;&gt;"",$G4769&lt;&gt;""),"※收入和支出不能同时填",IF(AND(N($F4769)=0,N($G4769)=0),"※收入和支出都没填",IF(OR(N($F4769)&lt;0,N($G4769)&lt;0),"※金额不能填负数，方向反了就换一列填",IF($D4769="","※没填收支类别，分类报表会漏掉这一笔",IF(ISNA(MATCH($D4769,类别表,0)),"※收支类别不在【基础资料】的清单里",IF(AND($L4769="内部转账",$M4769=""),"△内部转账要在「对方账户」写上另一头",IF(AND($L4769="内部转账",$M4769=$C4769),"※对方账户跟本账户是同一个",IF(AND($L4769&lt;&gt;"内部转账",$M4769&lt;&gt;""),"△填了对方账户，但类别不是内部转账",IF($H4769&lt;0,"△这一笔之后该账户余额成负数了，核一下",""))))))))))))</f>
        <v/>
      </c>
    </row>
    <row r="4770">
      <c r="A4770" s="17">
        <f>IF($C4770="","",COUNTA($C$5:$C4770))</f>
        <v/>
      </c>
      <c r="B4770" s="20" t="n"/>
      <c r="C4770" s="18" t="n"/>
      <c r="D4770" s="18" t="n"/>
      <c r="E4770" s="26" t="n"/>
      <c r="F4770" s="19" t="n"/>
      <c r="G4770" s="19" t="n"/>
      <c r="H4770" s="27">
        <f>IF($C4770="","",ROUND(SUMIF(账户表,$C4770,账户期初)+SUMIFS($F$5:F4770,$C$5:C4770,$C4770)-SUMIFS($G$5:G4770,$C$5:C4770,$C4770),2))</f>
        <v/>
      </c>
      <c r="I4770" s="18" t="n"/>
      <c r="J4770" s="18" t="n"/>
      <c r="K4770" s="28">
        <f>IF($B4770="","",--TEXT($B4770,"yyyymm"))</f>
        <v/>
      </c>
      <c r="L4770" s="29">
        <f>IF($D4770="","",IFERROR(INDEX(类别属性,MATCH($D4770,类别表,0)),""))</f>
        <v/>
      </c>
      <c r="M4770" s="18" t="n"/>
      <c r="N4770" s="18" t="n"/>
      <c r="O4770" s="26" t="n"/>
      <c r="P4770" s="21">
        <f>IF($C4770="","",IF(ISNA(MATCH($C4770,账户表,0)),"※这个账户不在【基础资料】的账户档案里",IF($B4770="","※没填日期，这一笔不会进任何月份的报表",IF(AND($F4770&lt;&gt;"",$G4770&lt;&gt;""),"※收入和支出不能同时填",IF(AND(N($F4770)=0,N($G4770)=0),"※收入和支出都没填",IF(OR(N($F4770)&lt;0,N($G4770)&lt;0),"※金额不能填负数，方向反了就换一列填",IF($D4770="","※没填收支类别，分类报表会漏掉这一笔",IF(ISNA(MATCH($D4770,类别表,0)),"※收支类别不在【基础资料】的清单里",IF(AND($L4770="内部转账",$M4770=""),"△内部转账要在「对方账户」写上另一头",IF(AND($L4770="内部转账",$M4770=$C4770),"※对方账户跟本账户是同一个",IF(AND($L4770&lt;&gt;"内部转账",$M4770&lt;&gt;""),"△填了对方账户，但类别不是内部转账",IF($H4770&lt;0,"△这一笔之后该账户余额成负数了，核一下",""))))))))))))</f>
        <v/>
      </c>
    </row>
    <row r="4771">
      <c r="A4771" s="17">
        <f>IF($C4771="","",COUNTA($C$5:$C4771))</f>
        <v/>
      </c>
      <c r="B4771" s="20" t="n"/>
      <c r="C4771" s="18" t="n"/>
      <c r="D4771" s="18" t="n"/>
      <c r="E4771" s="26" t="n"/>
      <c r="F4771" s="19" t="n"/>
      <c r="G4771" s="19" t="n"/>
      <c r="H4771" s="27">
        <f>IF($C4771="","",ROUND(SUMIF(账户表,$C4771,账户期初)+SUMIFS($F$5:F4771,$C$5:C4771,$C4771)-SUMIFS($G$5:G4771,$C$5:C4771,$C4771),2))</f>
        <v/>
      </c>
      <c r="I4771" s="18" t="n"/>
      <c r="J4771" s="18" t="n"/>
      <c r="K4771" s="28">
        <f>IF($B4771="","",--TEXT($B4771,"yyyymm"))</f>
        <v/>
      </c>
      <c r="L4771" s="29">
        <f>IF($D4771="","",IFERROR(INDEX(类别属性,MATCH($D4771,类别表,0)),""))</f>
        <v/>
      </c>
      <c r="M4771" s="18" t="n"/>
      <c r="N4771" s="18" t="n"/>
      <c r="O4771" s="26" t="n"/>
      <c r="P4771" s="21">
        <f>IF($C4771="","",IF(ISNA(MATCH($C4771,账户表,0)),"※这个账户不在【基础资料】的账户档案里",IF($B4771="","※没填日期，这一笔不会进任何月份的报表",IF(AND($F4771&lt;&gt;"",$G4771&lt;&gt;""),"※收入和支出不能同时填",IF(AND(N($F4771)=0,N($G4771)=0),"※收入和支出都没填",IF(OR(N($F4771)&lt;0,N($G4771)&lt;0),"※金额不能填负数，方向反了就换一列填",IF($D4771="","※没填收支类别，分类报表会漏掉这一笔",IF(ISNA(MATCH($D4771,类别表,0)),"※收支类别不在【基础资料】的清单里",IF(AND($L4771="内部转账",$M4771=""),"△内部转账要在「对方账户」写上另一头",IF(AND($L4771="内部转账",$M4771=$C4771),"※对方账户跟本账户是同一个",IF(AND($L4771&lt;&gt;"内部转账",$M4771&lt;&gt;""),"△填了对方账户，但类别不是内部转账",IF($H4771&lt;0,"△这一笔之后该账户余额成负数了，核一下",""))))))))))))</f>
        <v/>
      </c>
    </row>
    <row r="4772">
      <c r="A4772" s="17">
        <f>IF($C4772="","",COUNTA($C$5:$C4772))</f>
        <v/>
      </c>
      <c r="B4772" s="20" t="n"/>
      <c r="C4772" s="18" t="n"/>
      <c r="D4772" s="18" t="n"/>
      <c r="E4772" s="26" t="n"/>
      <c r="F4772" s="19" t="n"/>
      <c r="G4772" s="19" t="n"/>
      <c r="H4772" s="27">
        <f>IF($C4772="","",ROUND(SUMIF(账户表,$C4772,账户期初)+SUMIFS($F$5:F4772,$C$5:C4772,$C4772)-SUMIFS($G$5:G4772,$C$5:C4772,$C4772),2))</f>
        <v/>
      </c>
      <c r="I4772" s="18" t="n"/>
      <c r="J4772" s="18" t="n"/>
      <c r="K4772" s="28">
        <f>IF($B4772="","",--TEXT($B4772,"yyyymm"))</f>
        <v/>
      </c>
      <c r="L4772" s="29">
        <f>IF($D4772="","",IFERROR(INDEX(类别属性,MATCH($D4772,类别表,0)),""))</f>
        <v/>
      </c>
      <c r="M4772" s="18" t="n"/>
      <c r="N4772" s="18" t="n"/>
      <c r="O4772" s="26" t="n"/>
      <c r="P4772" s="21">
        <f>IF($C4772="","",IF(ISNA(MATCH($C4772,账户表,0)),"※这个账户不在【基础资料】的账户档案里",IF($B4772="","※没填日期，这一笔不会进任何月份的报表",IF(AND($F4772&lt;&gt;"",$G4772&lt;&gt;""),"※收入和支出不能同时填",IF(AND(N($F4772)=0,N($G4772)=0),"※收入和支出都没填",IF(OR(N($F4772)&lt;0,N($G4772)&lt;0),"※金额不能填负数，方向反了就换一列填",IF($D4772="","※没填收支类别，分类报表会漏掉这一笔",IF(ISNA(MATCH($D4772,类别表,0)),"※收支类别不在【基础资料】的清单里",IF(AND($L4772="内部转账",$M4772=""),"△内部转账要在「对方账户」写上另一头",IF(AND($L4772="内部转账",$M4772=$C4772),"※对方账户跟本账户是同一个",IF(AND($L4772&lt;&gt;"内部转账",$M4772&lt;&gt;""),"△填了对方账户，但类别不是内部转账",IF($H4772&lt;0,"△这一笔之后该账户余额成负数了，核一下",""))))))))))))</f>
        <v/>
      </c>
    </row>
    <row r="4773">
      <c r="A4773" s="17">
        <f>IF($C4773="","",COUNTA($C$5:$C4773))</f>
        <v/>
      </c>
      <c r="B4773" s="20" t="n"/>
      <c r="C4773" s="18" t="n"/>
      <c r="D4773" s="18" t="n"/>
      <c r="E4773" s="26" t="n"/>
      <c r="F4773" s="19" t="n"/>
      <c r="G4773" s="19" t="n"/>
      <c r="H4773" s="27">
        <f>IF($C4773="","",ROUND(SUMIF(账户表,$C4773,账户期初)+SUMIFS($F$5:F4773,$C$5:C4773,$C4773)-SUMIFS($G$5:G4773,$C$5:C4773,$C4773),2))</f>
        <v/>
      </c>
      <c r="I4773" s="18" t="n"/>
      <c r="J4773" s="18" t="n"/>
      <c r="K4773" s="28">
        <f>IF($B4773="","",--TEXT($B4773,"yyyymm"))</f>
        <v/>
      </c>
      <c r="L4773" s="29">
        <f>IF($D4773="","",IFERROR(INDEX(类别属性,MATCH($D4773,类别表,0)),""))</f>
        <v/>
      </c>
      <c r="M4773" s="18" t="n"/>
      <c r="N4773" s="18" t="n"/>
      <c r="O4773" s="26" t="n"/>
      <c r="P4773" s="21">
        <f>IF($C4773="","",IF(ISNA(MATCH($C4773,账户表,0)),"※这个账户不在【基础资料】的账户档案里",IF($B4773="","※没填日期，这一笔不会进任何月份的报表",IF(AND($F4773&lt;&gt;"",$G4773&lt;&gt;""),"※收入和支出不能同时填",IF(AND(N($F4773)=0,N($G4773)=0),"※收入和支出都没填",IF(OR(N($F4773)&lt;0,N($G4773)&lt;0),"※金额不能填负数，方向反了就换一列填",IF($D4773="","※没填收支类别，分类报表会漏掉这一笔",IF(ISNA(MATCH($D4773,类别表,0)),"※收支类别不在【基础资料】的清单里",IF(AND($L4773="内部转账",$M4773=""),"△内部转账要在「对方账户」写上另一头",IF(AND($L4773="内部转账",$M4773=$C4773),"※对方账户跟本账户是同一个",IF(AND($L4773&lt;&gt;"内部转账",$M4773&lt;&gt;""),"△填了对方账户，但类别不是内部转账",IF($H4773&lt;0,"△这一笔之后该账户余额成负数了，核一下",""))))))))))))</f>
        <v/>
      </c>
    </row>
    <row r="4774">
      <c r="A4774" s="17">
        <f>IF($C4774="","",COUNTA($C$5:$C4774))</f>
        <v/>
      </c>
      <c r="B4774" s="20" t="n"/>
      <c r="C4774" s="18" t="n"/>
      <c r="D4774" s="18" t="n"/>
      <c r="E4774" s="26" t="n"/>
      <c r="F4774" s="19" t="n"/>
      <c r="G4774" s="19" t="n"/>
      <c r="H4774" s="27">
        <f>IF($C4774="","",ROUND(SUMIF(账户表,$C4774,账户期初)+SUMIFS($F$5:F4774,$C$5:C4774,$C4774)-SUMIFS($G$5:G4774,$C$5:C4774,$C4774),2))</f>
        <v/>
      </c>
      <c r="I4774" s="18" t="n"/>
      <c r="J4774" s="18" t="n"/>
      <c r="K4774" s="28">
        <f>IF($B4774="","",--TEXT($B4774,"yyyymm"))</f>
        <v/>
      </c>
      <c r="L4774" s="29">
        <f>IF($D4774="","",IFERROR(INDEX(类别属性,MATCH($D4774,类别表,0)),""))</f>
        <v/>
      </c>
      <c r="M4774" s="18" t="n"/>
      <c r="N4774" s="18" t="n"/>
      <c r="O4774" s="26" t="n"/>
      <c r="P4774" s="21">
        <f>IF($C4774="","",IF(ISNA(MATCH($C4774,账户表,0)),"※这个账户不在【基础资料】的账户档案里",IF($B4774="","※没填日期，这一笔不会进任何月份的报表",IF(AND($F4774&lt;&gt;"",$G4774&lt;&gt;""),"※收入和支出不能同时填",IF(AND(N($F4774)=0,N($G4774)=0),"※收入和支出都没填",IF(OR(N($F4774)&lt;0,N($G4774)&lt;0),"※金额不能填负数，方向反了就换一列填",IF($D4774="","※没填收支类别，分类报表会漏掉这一笔",IF(ISNA(MATCH($D4774,类别表,0)),"※收支类别不在【基础资料】的清单里",IF(AND($L4774="内部转账",$M4774=""),"△内部转账要在「对方账户」写上另一头",IF(AND($L4774="内部转账",$M4774=$C4774),"※对方账户跟本账户是同一个",IF(AND($L4774&lt;&gt;"内部转账",$M4774&lt;&gt;""),"△填了对方账户，但类别不是内部转账",IF($H4774&lt;0,"△这一笔之后该账户余额成负数了，核一下",""))))))))))))</f>
        <v/>
      </c>
    </row>
    <row r="4775">
      <c r="A4775" s="17">
        <f>IF($C4775="","",COUNTA($C$5:$C4775))</f>
        <v/>
      </c>
      <c r="B4775" s="20" t="n"/>
      <c r="C4775" s="18" t="n"/>
      <c r="D4775" s="18" t="n"/>
      <c r="E4775" s="26" t="n"/>
      <c r="F4775" s="19" t="n"/>
      <c r="G4775" s="19" t="n"/>
      <c r="H4775" s="27">
        <f>IF($C4775="","",ROUND(SUMIF(账户表,$C4775,账户期初)+SUMIFS($F$5:F4775,$C$5:C4775,$C4775)-SUMIFS($G$5:G4775,$C$5:C4775,$C4775),2))</f>
        <v/>
      </c>
      <c r="I4775" s="18" t="n"/>
      <c r="J4775" s="18" t="n"/>
      <c r="K4775" s="28">
        <f>IF($B4775="","",--TEXT($B4775,"yyyymm"))</f>
        <v/>
      </c>
      <c r="L4775" s="29">
        <f>IF($D4775="","",IFERROR(INDEX(类别属性,MATCH($D4775,类别表,0)),""))</f>
        <v/>
      </c>
      <c r="M4775" s="18" t="n"/>
      <c r="N4775" s="18" t="n"/>
      <c r="O4775" s="26" t="n"/>
      <c r="P4775" s="21">
        <f>IF($C4775="","",IF(ISNA(MATCH($C4775,账户表,0)),"※这个账户不在【基础资料】的账户档案里",IF($B4775="","※没填日期，这一笔不会进任何月份的报表",IF(AND($F4775&lt;&gt;"",$G4775&lt;&gt;""),"※收入和支出不能同时填",IF(AND(N($F4775)=0,N($G4775)=0),"※收入和支出都没填",IF(OR(N($F4775)&lt;0,N($G4775)&lt;0),"※金额不能填负数，方向反了就换一列填",IF($D4775="","※没填收支类别，分类报表会漏掉这一笔",IF(ISNA(MATCH($D4775,类别表,0)),"※收支类别不在【基础资料】的清单里",IF(AND($L4775="内部转账",$M4775=""),"△内部转账要在「对方账户」写上另一头",IF(AND($L4775="内部转账",$M4775=$C4775),"※对方账户跟本账户是同一个",IF(AND($L4775&lt;&gt;"内部转账",$M4775&lt;&gt;""),"△填了对方账户，但类别不是内部转账",IF($H4775&lt;0,"△这一笔之后该账户余额成负数了，核一下",""))))))))))))</f>
        <v/>
      </c>
    </row>
    <row r="4776">
      <c r="A4776" s="17">
        <f>IF($C4776="","",COUNTA($C$5:$C4776))</f>
        <v/>
      </c>
      <c r="B4776" s="20" t="n"/>
      <c r="C4776" s="18" t="n"/>
      <c r="D4776" s="18" t="n"/>
      <c r="E4776" s="26" t="n"/>
      <c r="F4776" s="19" t="n"/>
      <c r="G4776" s="19" t="n"/>
      <c r="H4776" s="27">
        <f>IF($C4776="","",ROUND(SUMIF(账户表,$C4776,账户期初)+SUMIFS($F$5:F4776,$C$5:C4776,$C4776)-SUMIFS($G$5:G4776,$C$5:C4776,$C4776),2))</f>
        <v/>
      </c>
      <c r="I4776" s="18" t="n"/>
      <c r="J4776" s="18" t="n"/>
      <c r="K4776" s="28">
        <f>IF($B4776="","",--TEXT($B4776,"yyyymm"))</f>
        <v/>
      </c>
      <c r="L4776" s="29">
        <f>IF($D4776="","",IFERROR(INDEX(类别属性,MATCH($D4776,类别表,0)),""))</f>
        <v/>
      </c>
      <c r="M4776" s="18" t="n"/>
      <c r="N4776" s="18" t="n"/>
      <c r="O4776" s="26" t="n"/>
      <c r="P4776" s="21">
        <f>IF($C4776="","",IF(ISNA(MATCH($C4776,账户表,0)),"※这个账户不在【基础资料】的账户档案里",IF($B4776="","※没填日期，这一笔不会进任何月份的报表",IF(AND($F4776&lt;&gt;"",$G4776&lt;&gt;""),"※收入和支出不能同时填",IF(AND(N($F4776)=0,N($G4776)=0),"※收入和支出都没填",IF(OR(N($F4776)&lt;0,N($G4776)&lt;0),"※金额不能填负数，方向反了就换一列填",IF($D4776="","※没填收支类别，分类报表会漏掉这一笔",IF(ISNA(MATCH($D4776,类别表,0)),"※收支类别不在【基础资料】的清单里",IF(AND($L4776="内部转账",$M4776=""),"△内部转账要在「对方账户」写上另一头",IF(AND($L4776="内部转账",$M4776=$C4776),"※对方账户跟本账户是同一个",IF(AND($L4776&lt;&gt;"内部转账",$M4776&lt;&gt;""),"△填了对方账户，但类别不是内部转账",IF($H4776&lt;0,"△这一笔之后该账户余额成负数了，核一下",""))))))))))))</f>
        <v/>
      </c>
    </row>
    <row r="4777">
      <c r="A4777" s="17">
        <f>IF($C4777="","",COUNTA($C$5:$C4777))</f>
        <v/>
      </c>
      <c r="B4777" s="20" t="n"/>
      <c r="C4777" s="18" t="n"/>
      <c r="D4777" s="18" t="n"/>
      <c r="E4777" s="26" t="n"/>
      <c r="F4777" s="19" t="n"/>
      <c r="G4777" s="19" t="n"/>
      <c r="H4777" s="27">
        <f>IF($C4777="","",ROUND(SUMIF(账户表,$C4777,账户期初)+SUMIFS($F$5:F4777,$C$5:C4777,$C4777)-SUMIFS($G$5:G4777,$C$5:C4777,$C4777),2))</f>
        <v/>
      </c>
      <c r="I4777" s="18" t="n"/>
      <c r="J4777" s="18" t="n"/>
      <c r="K4777" s="28">
        <f>IF($B4777="","",--TEXT($B4777,"yyyymm"))</f>
        <v/>
      </c>
      <c r="L4777" s="29">
        <f>IF($D4777="","",IFERROR(INDEX(类别属性,MATCH($D4777,类别表,0)),""))</f>
        <v/>
      </c>
      <c r="M4777" s="18" t="n"/>
      <c r="N4777" s="18" t="n"/>
      <c r="O4777" s="26" t="n"/>
      <c r="P4777" s="21">
        <f>IF($C4777="","",IF(ISNA(MATCH($C4777,账户表,0)),"※这个账户不在【基础资料】的账户档案里",IF($B4777="","※没填日期，这一笔不会进任何月份的报表",IF(AND($F4777&lt;&gt;"",$G4777&lt;&gt;""),"※收入和支出不能同时填",IF(AND(N($F4777)=0,N($G4777)=0),"※收入和支出都没填",IF(OR(N($F4777)&lt;0,N($G4777)&lt;0),"※金额不能填负数，方向反了就换一列填",IF($D4777="","※没填收支类别，分类报表会漏掉这一笔",IF(ISNA(MATCH($D4777,类别表,0)),"※收支类别不在【基础资料】的清单里",IF(AND($L4777="内部转账",$M4777=""),"△内部转账要在「对方账户」写上另一头",IF(AND($L4777="内部转账",$M4777=$C4777),"※对方账户跟本账户是同一个",IF(AND($L4777&lt;&gt;"内部转账",$M4777&lt;&gt;""),"△填了对方账户，但类别不是内部转账",IF($H4777&lt;0,"△这一笔之后该账户余额成负数了，核一下",""))))))))))))</f>
        <v/>
      </c>
    </row>
    <row r="4778">
      <c r="A4778" s="17">
        <f>IF($C4778="","",COUNTA($C$5:$C4778))</f>
        <v/>
      </c>
      <c r="B4778" s="20" t="n"/>
      <c r="C4778" s="18" t="n"/>
      <c r="D4778" s="18" t="n"/>
      <c r="E4778" s="26" t="n"/>
      <c r="F4778" s="19" t="n"/>
      <c r="G4778" s="19" t="n"/>
      <c r="H4778" s="27">
        <f>IF($C4778="","",ROUND(SUMIF(账户表,$C4778,账户期初)+SUMIFS($F$5:F4778,$C$5:C4778,$C4778)-SUMIFS($G$5:G4778,$C$5:C4778,$C4778),2))</f>
        <v/>
      </c>
      <c r="I4778" s="18" t="n"/>
      <c r="J4778" s="18" t="n"/>
      <c r="K4778" s="28">
        <f>IF($B4778="","",--TEXT($B4778,"yyyymm"))</f>
        <v/>
      </c>
      <c r="L4778" s="29">
        <f>IF($D4778="","",IFERROR(INDEX(类别属性,MATCH($D4778,类别表,0)),""))</f>
        <v/>
      </c>
      <c r="M4778" s="18" t="n"/>
      <c r="N4778" s="18" t="n"/>
      <c r="O4778" s="26" t="n"/>
      <c r="P4778" s="21">
        <f>IF($C4778="","",IF(ISNA(MATCH($C4778,账户表,0)),"※这个账户不在【基础资料】的账户档案里",IF($B4778="","※没填日期，这一笔不会进任何月份的报表",IF(AND($F4778&lt;&gt;"",$G4778&lt;&gt;""),"※收入和支出不能同时填",IF(AND(N($F4778)=0,N($G4778)=0),"※收入和支出都没填",IF(OR(N($F4778)&lt;0,N($G4778)&lt;0),"※金额不能填负数，方向反了就换一列填",IF($D4778="","※没填收支类别，分类报表会漏掉这一笔",IF(ISNA(MATCH($D4778,类别表,0)),"※收支类别不在【基础资料】的清单里",IF(AND($L4778="内部转账",$M4778=""),"△内部转账要在「对方账户」写上另一头",IF(AND($L4778="内部转账",$M4778=$C4778),"※对方账户跟本账户是同一个",IF(AND($L4778&lt;&gt;"内部转账",$M4778&lt;&gt;""),"△填了对方账户，但类别不是内部转账",IF($H4778&lt;0,"△这一笔之后该账户余额成负数了，核一下",""))))))))))))</f>
        <v/>
      </c>
    </row>
    <row r="4779">
      <c r="A4779" s="17">
        <f>IF($C4779="","",COUNTA($C$5:$C4779))</f>
        <v/>
      </c>
      <c r="B4779" s="20" t="n"/>
      <c r="C4779" s="18" t="n"/>
      <c r="D4779" s="18" t="n"/>
      <c r="E4779" s="26" t="n"/>
      <c r="F4779" s="19" t="n"/>
      <c r="G4779" s="19" t="n"/>
      <c r="H4779" s="27">
        <f>IF($C4779="","",ROUND(SUMIF(账户表,$C4779,账户期初)+SUMIFS($F$5:F4779,$C$5:C4779,$C4779)-SUMIFS($G$5:G4779,$C$5:C4779,$C4779),2))</f>
        <v/>
      </c>
      <c r="I4779" s="18" t="n"/>
      <c r="J4779" s="18" t="n"/>
      <c r="K4779" s="28">
        <f>IF($B4779="","",--TEXT($B4779,"yyyymm"))</f>
        <v/>
      </c>
      <c r="L4779" s="29">
        <f>IF($D4779="","",IFERROR(INDEX(类别属性,MATCH($D4779,类别表,0)),""))</f>
        <v/>
      </c>
      <c r="M4779" s="18" t="n"/>
      <c r="N4779" s="18" t="n"/>
      <c r="O4779" s="26" t="n"/>
      <c r="P4779" s="21">
        <f>IF($C4779="","",IF(ISNA(MATCH($C4779,账户表,0)),"※这个账户不在【基础资料】的账户档案里",IF($B4779="","※没填日期，这一笔不会进任何月份的报表",IF(AND($F4779&lt;&gt;"",$G4779&lt;&gt;""),"※收入和支出不能同时填",IF(AND(N($F4779)=0,N($G4779)=0),"※收入和支出都没填",IF(OR(N($F4779)&lt;0,N($G4779)&lt;0),"※金额不能填负数，方向反了就换一列填",IF($D4779="","※没填收支类别，分类报表会漏掉这一笔",IF(ISNA(MATCH($D4779,类别表,0)),"※收支类别不在【基础资料】的清单里",IF(AND($L4779="内部转账",$M4779=""),"△内部转账要在「对方账户」写上另一头",IF(AND($L4779="内部转账",$M4779=$C4779),"※对方账户跟本账户是同一个",IF(AND($L4779&lt;&gt;"内部转账",$M4779&lt;&gt;""),"△填了对方账户，但类别不是内部转账",IF($H4779&lt;0,"△这一笔之后该账户余额成负数了，核一下",""))))))))))))</f>
        <v/>
      </c>
    </row>
    <row r="4780">
      <c r="A4780" s="17">
        <f>IF($C4780="","",COUNTA($C$5:$C4780))</f>
        <v/>
      </c>
      <c r="B4780" s="20" t="n"/>
      <c r="C4780" s="18" t="n"/>
      <c r="D4780" s="18" t="n"/>
      <c r="E4780" s="26" t="n"/>
      <c r="F4780" s="19" t="n"/>
      <c r="G4780" s="19" t="n"/>
      <c r="H4780" s="27">
        <f>IF($C4780="","",ROUND(SUMIF(账户表,$C4780,账户期初)+SUMIFS($F$5:F4780,$C$5:C4780,$C4780)-SUMIFS($G$5:G4780,$C$5:C4780,$C4780),2))</f>
        <v/>
      </c>
      <c r="I4780" s="18" t="n"/>
      <c r="J4780" s="18" t="n"/>
      <c r="K4780" s="28">
        <f>IF($B4780="","",--TEXT($B4780,"yyyymm"))</f>
        <v/>
      </c>
      <c r="L4780" s="29">
        <f>IF($D4780="","",IFERROR(INDEX(类别属性,MATCH($D4780,类别表,0)),""))</f>
        <v/>
      </c>
      <c r="M4780" s="18" t="n"/>
      <c r="N4780" s="18" t="n"/>
      <c r="O4780" s="26" t="n"/>
      <c r="P4780" s="21">
        <f>IF($C4780="","",IF(ISNA(MATCH($C4780,账户表,0)),"※这个账户不在【基础资料】的账户档案里",IF($B4780="","※没填日期，这一笔不会进任何月份的报表",IF(AND($F4780&lt;&gt;"",$G4780&lt;&gt;""),"※收入和支出不能同时填",IF(AND(N($F4780)=0,N($G4780)=0),"※收入和支出都没填",IF(OR(N($F4780)&lt;0,N($G4780)&lt;0),"※金额不能填负数，方向反了就换一列填",IF($D4780="","※没填收支类别，分类报表会漏掉这一笔",IF(ISNA(MATCH($D4780,类别表,0)),"※收支类别不在【基础资料】的清单里",IF(AND($L4780="内部转账",$M4780=""),"△内部转账要在「对方账户」写上另一头",IF(AND($L4780="内部转账",$M4780=$C4780),"※对方账户跟本账户是同一个",IF(AND($L4780&lt;&gt;"内部转账",$M4780&lt;&gt;""),"△填了对方账户，但类别不是内部转账",IF($H4780&lt;0,"△这一笔之后该账户余额成负数了，核一下",""))))))))))))</f>
        <v/>
      </c>
    </row>
    <row r="4781">
      <c r="A4781" s="17">
        <f>IF($C4781="","",COUNTA($C$5:$C4781))</f>
        <v/>
      </c>
      <c r="B4781" s="20" t="n"/>
      <c r="C4781" s="18" t="n"/>
      <c r="D4781" s="18" t="n"/>
      <c r="E4781" s="26" t="n"/>
      <c r="F4781" s="19" t="n"/>
      <c r="G4781" s="19" t="n"/>
      <c r="H4781" s="27">
        <f>IF($C4781="","",ROUND(SUMIF(账户表,$C4781,账户期初)+SUMIFS($F$5:F4781,$C$5:C4781,$C4781)-SUMIFS($G$5:G4781,$C$5:C4781,$C4781),2))</f>
        <v/>
      </c>
      <c r="I4781" s="18" t="n"/>
      <c r="J4781" s="18" t="n"/>
      <c r="K4781" s="28">
        <f>IF($B4781="","",--TEXT($B4781,"yyyymm"))</f>
        <v/>
      </c>
      <c r="L4781" s="29">
        <f>IF($D4781="","",IFERROR(INDEX(类别属性,MATCH($D4781,类别表,0)),""))</f>
        <v/>
      </c>
      <c r="M4781" s="18" t="n"/>
      <c r="N4781" s="18" t="n"/>
      <c r="O4781" s="26" t="n"/>
      <c r="P4781" s="21">
        <f>IF($C4781="","",IF(ISNA(MATCH($C4781,账户表,0)),"※这个账户不在【基础资料】的账户档案里",IF($B4781="","※没填日期，这一笔不会进任何月份的报表",IF(AND($F4781&lt;&gt;"",$G4781&lt;&gt;""),"※收入和支出不能同时填",IF(AND(N($F4781)=0,N($G4781)=0),"※收入和支出都没填",IF(OR(N($F4781)&lt;0,N($G4781)&lt;0),"※金额不能填负数，方向反了就换一列填",IF($D4781="","※没填收支类别，分类报表会漏掉这一笔",IF(ISNA(MATCH($D4781,类别表,0)),"※收支类别不在【基础资料】的清单里",IF(AND($L4781="内部转账",$M4781=""),"△内部转账要在「对方账户」写上另一头",IF(AND($L4781="内部转账",$M4781=$C4781),"※对方账户跟本账户是同一个",IF(AND($L4781&lt;&gt;"内部转账",$M4781&lt;&gt;""),"△填了对方账户，但类别不是内部转账",IF($H4781&lt;0,"△这一笔之后该账户余额成负数了，核一下",""))))))))))))</f>
        <v/>
      </c>
    </row>
    <row r="4782">
      <c r="A4782" s="17">
        <f>IF($C4782="","",COUNTA($C$5:$C4782))</f>
        <v/>
      </c>
      <c r="B4782" s="20" t="n"/>
      <c r="C4782" s="18" t="n"/>
      <c r="D4782" s="18" t="n"/>
      <c r="E4782" s="26" t="n"/>
      <c r="F4782" s="19" t="n"/>
      <c r="G4782" s="19" t="n"/>
      <c r="H4782" s="27">
        <f>IF($C4782="","",ROUND(SUMIF(账户表,$C4782,账户期初)+SUMIFS($F$5:F4782,$C$5:C4782,$C4782)-SUMIFS($G$5:G4782,$C$5:C4782,$C4782),2))</f>
        <v/>
      </c>
      <c r="I4782" s="18" t="n"/>
      <c r="J4782" s="18" t="n"/>
      <c r="K4782" s="28">
        <f>IF($B4782="","",--TEXT($B4782,"yyyymm"))</f>
        <v/>
      </c>
      <c r="L4782" s="29">
        <f>IF($D4782="","",IFERROR(INDEX(类别属性,MATCH($D4782,类别表,0)),""))</f>
        <v/>
      </c>
      <c r="M4782" s="18" t="n"/>
      <c r="N4782" s="18" t="n"/>
      <c r="O4782" s="26" t="n"/>
      <c r="P4782" s="21">
        <f>IF($C4782="","",IF(ISNA(MATCH($C4782,账户表,0)),"※这个账户不在【基础资料】的账户档案里",IF($B4782="","※没填日期，这一笔不会进任何月份的报表",IF(AND($F4782&lt;&gt;"",$G4782&lt;&gt;""),"※收入和支出不能同时填",IF(AND(N($F4782)=0,N($G4782)=0),"※收入和支出都没填",IF(OR(N($F4782)&lt;0,N($G4782)&lt;0),"※金额不能填负数，方向反了就换一列填",IF($D4782="","※没填收支类别，分类报表会漏掉这一笔",IF(ISNA(MATCH($D4782,类别表,0)),"※收支类别不在【基础资料】的清单里",IF(AND($L4782="内部转账",$M4782=""),"△内部转账要在「对方账户」写上另一头",IF(AND($L4782="内部转账",$M4782=$C4782),"※对方账户跟本账户是同一个",IF(AND($L4782&lt;&gt;"内部转账",$M4782&lt;&gt;""),"△填了对方账户，但类别不是内部转账",IF($H4782&lt;0,"△这一笔之后该账户余额成负数了，核一下",""))))))))))))</f>
        <v/>
      </c>
    </row>
    <row r="4783">
      <c r="A4783" s="17">
        <f>IF($C4783="","",COUNTA($C$5:$C4783))</f>
        <v/>
      </c>
      <c r="B4783" s="20" t="n"/>
      <c r="C4783" s="18" t="n"/>
      <c r="D4783" s="18" t="n"/>
      <c r="E4783" s="26" t="n"/>
      <c r="F4783" s="19" t="n"/>
      <c r="G4783" s="19" t="n"/>
      <c r="H4783" s="27">
        <f>IF($C4783="","",ROUND(SUMIF(账户表,$C4783,账户期初)+SUMIFS($F$5:F4783,$C$5:C4783,$C4783)-SUMIFS($G$5:G4783,$C$5:C4783,$C4783),2))</f>
        <v/>
      </c>
      <c r="I4783" s="18" t="n"/>
      <c r="J4783" s="18" t="n"/>
      <c r="K4783" s="28">
        <f>IF($B4783="","",--TEXT($B4783,"yyyymm"))</f>
        <v/>
      </c>
      <c r="L4783" s="29">
        <f>IF($D4783="","",IFERROR(INDEX(类别属性,MATCH($D4783,类别表,0)),""))</f>
        <v/>
      </c>
      <c r="M4783" s="18" t="n"/>
      <c r="N4783" s="18" t="n"/>
      <c r="O4783" s="26" t="n"/>
      <c r="P4783" s="21">
        <f>IF($C4783="","",IF(ISNA(MATCH($C4783,账户表,0)),"※这个账户不在【基础资料】的账户档案里",IF($B4783="","※没填日期，这一笔不会进任何月份的报表",IF(AND($F4783&lt;&gt;"",$G4783&lt;&gt;""),"※收入和支出不能同时填",IF(AND(N($F4783)=0,N($G4783)=0),"※收入和支出都没填",IF(OR(N($F4783)&lt;0,N($G4783)&lt;0),"※金额不能填负数，方向反了就换一列填",IF($D4783="","※没填收支类别，分类报表会漏掉这一笔",IF(ISNA(MATCH($D4783,类别表,0)),"※收支类别不在【基础资料】的清单里",IF(AND($L4783="内部转账",$M4783=""),"△内部转账要在「对方账户」写上另一头",IF(AND($L4783="内部转账",$M4783=$C4783),"※对方账户跟本账户是同一个",IF(AND($L4783&lt;&gt;"内部转账",$M4783&lt;&gt;""),"△填了对方账户，但类别不是内部转账",IF($H4783&lt;0,"△这一笔之后该账户余额成负数了，核一下",""))))))))))))</f>
        <v/>
      </c>
    </row>
    <row r="4784">
      <c r="A4784" s="17">
        <f>IF($C4784="","",COUNTA($C$5:$C4784))</f>
        <v/>
      </c>
      <c r="B4784" s="20" t="n"/>
      <c r="C4784" s="18" t="n"/>
      <c r="D4784" s="18" t="n"/>
      <c r="E4784" s="26" t="n"/>
      <c r="F4784" s="19" t="n"/>
      <c r="G4784" s="19" t="n"/>
      <c r="H4784" s="27">
        <f>IF($C4784="","",ROUND(SUMIF(账户表,$C4784,账户期初)+SUMIFS($F$5:F4784,$C$5:C4784,$C4784)-SUMIFS($G$5:G4784,$C$5:C4784,$C4784),2))</f>
        <v/>
      </c>
      <c r="I4784" s="18" t="n"/>
      <c r="J4784" s="18" t="n"/>
      <c r="K4784" s="28">
        <f>IF($B4784="","",--TEXT($B4784,"yyyymm"))</f>
        <v/>
      </c>
      <c r="L4784" s="29">
        <f>IF($D4784="","",IFERROR(INDEX(类别属性,MATCH($D4784,类别表,0)),""))</f>
        <v/>
      </c>
      <c r="M4784" s="18" t="n"/>
      <c r="N4784" s="18" t="n"/>
      <c r="O4784" s="26" t="n"/>
      <c r="P4784" s="21">
        <f>IF($C4784="","",IF(ISNA(MATCH($C4784,账户表,0)),"※这个账户不在【基础资料】的账户档案里",IF($B4784="","※没填日期，这一笔不会进任何月份的报表",IF(AND($F4784&lt;&gt;"",$G4784&lt;&gt;""),"※收入和支出不能同时填",IF(AND(N($F4784)=0,N($G4784)=0),"※收入和支出都没填",IF(OR(N($F4784)&lt;0,N($G4784)&lt;0),"※金额不能填负数，方向反了就换一列填",IF($D4784="","※没填收支类别，分类报表会漏掉这一笔",IF(ISNA(MATCH($D4784,类别表,0)),"※收支类别不在【基础资料】的清单里",IF(AND($L4784="内部转账",$M4784=""),"△内部转账要在「对方账户」写上另一头",IF(AND($L4784="内部转账",$M4784=$C4784),"※对方账户跟本账户是同一个",IF(AND($L4784&lt;&gt;"内部转账",$M4784&lt;&gt;""),"△填了对方账户，但类别不是内部转账",IF($H4784&lt;0,"△这一笔之后该账户余额成负数了，核一下",""))))))))))))</f>
        <v/>
      </c>
    </row>
    <row r="4785">
      <c r="A4785" s="17">
        <f>IF($C4785="","",COUNTA($C$5:$C4785))</f>
        <v/>
      </c>
      <c r="B4785" s="20" t="n"/>
      <c r="C4785" s="18" t="n"/>
      <c r="D4785" s="18" t="n"/>
      <c r="E4785" s="26" t="n"/>
      <c r="F4785" s="19" t="n"/>
      <c r="G4785" s="19" t="n"/>
      <c r="H4785" s="27">
        <f>IF($C4785="","",ROUND(SUMIF(账户表,$C4785,账户期初)+SUMIFS($F$5:F4785,$C$5:C4785,$C4785)-SUMIFS($G$5:G4785,$C$5:C4785,$C4785),2))</f>
        <v/>
      </c>
      <c r="I4785" s="18" t="n"/>
      <c r="J4785" s="18" t="n"/>
      <c r="K4785" s="28">
        <f>IF($B4785="","",--TEXT($B4785,"yyyymm"))</f>
        <v/>
      </c>
      <c r="L4785" s="29">
        <f>IF($D4785="","",IFERROR(INDEX(类别属性,MATCH($D4785,类别表,0)),""))</f>
        <v/>
      </c>
      <c r="M4785" s="18" t="n"/>
      <c r="N4785" s="18" t="n"/>
      <c r="O4785" s="26" t="n"/>
      <c r="P4785" s="21">
        <f>IF($C4785="","",IF(ISNA(MATCH($C4785,账户表,0)),"※这个账户不在【基础资料】的账户档案里",IF($B4785="","※没填日期，这一笔不会进任何月份的报表",IF(AND($F4785&lt;&gt;"",$G4785&lt;&gt;""),"※收入和支出不能同时填",IF(AND(N($F4785)=0,N($G4785)=0),"※收入和支出都没填",IF(OR(N($F4785)&lt;0,N($G4785)&lt;0),"※金额不能填负数，方向反了就换一列填",IF($D4785="","※没填收支类别，分类报表会漏掉这一笔",IF(ISNA(MATCH($D4785,类别表,0)),"※收支类别不在【基础资料】的清单里",IF(AND($L4785="内部转账",$M4785=""),"△内部转账要在「对方账户」写上另一头",IF(AND($L4785="内部转账",$M4785=$C4785),"※对方账户跟本账户是同一个",IF(AND($L4785&lt;&gt;"内部转账",$M4785&lt;&gt;""),"△填了对方账户，但类别不是内部转账",IF($H4785&lt;0,"△这一笔之后该账户余额成负数了，核一下",""))))))))))))</f>
        <v/>
      </c>
    </row>
    <row r="4786">
      <c r="A4786" s="17">
        <f>IF($C4786="","",COUNTA($C$5:$C4786))</f>
        <v/>
      </c>
      <c r="B4786" s="20" t="n"/>
      <c r="C4786" s="18" t="n"/>
      <c r="D4786" s="18" t="n"/>
      <c r="E4786" s="26" t="n"/>
      <c r="F4786" s="19" t="n"/>
      <c r="G4786" s="19" t="n"/>
      <c r="H4786" s="27">
        <f>IF($C4786="","",ROUND(SUMIF(账户表,$C4786,账户期初)+SUMIFS($F$5:F4786,$C$5:C4786,$C4786)-SUMIFS($G$5:G4786,$C$5:C4786,$C4786),2))</f>
        <v/>
      </c>
      <c r="I4786" s="18" t="n"/>
      <c r="J4786" s="18" t="n"/>
      <c r="K4786" s="28">
        <f>IF($B4786="","",--TEXT($B4786,"yyyymm"))</f>
        <v/>
      </c>
      <c r="L4786" s="29">
        <f>IF($D4786="","",IFERROR(INDEX(类别属性,MATCH($D4786,类别表,0)),""))</f>
        <v/>
      </c>
      <c r="M4786" s="18" t="n"/>
      <c r="N4786" s="18" t="n"/>
      <c r="O4786" s="26" t="n"/>
      <c r="P4786" s="21">
        <f>IF($C4786="","",IF(ISNA(MATCH($C4786,账户表,0)),"※这个账户不在【基础资料】的账户档案里",IF($B4786="","※没填日期，这一笔不会进任何月份的报表",IF(AND($F4786&lt;&gt;"",$G4786&lt;&gt;""),"※收入和支出不能同时填",IF(AND(N($F4786)=0,N($G4786)=0),"※收入和支出都没填",IF(OR(N($F4786)&lt;0,N($G4786)&lt;0),"※金额不能填负数，方向反了就换一列填",IF($D4786="","※没填收支类别，分类报表会漏掉这一笔",IF(ISNA(MATCH($D4786,类别表,0)),"※收支类别不在【基础资料】的清单里",IF(AND($L4786="内部转账",$M4786=""),"△内部转账要在「对方账户」写上另一头",IF(AND($L4786="内部转账",$M4786=$C4786),"※对方账户跟本账户是同一个",IF(AND($L4786&lt;&gt;"内部转账",$M4786&lt;&gt;""),"△填了对方账户，但类别不是内部转账",IF($H4786&lt;0,"△这一笔之后该账户余额成负数了，核一下",""))))))))))))</f>
        <v/>
      </c>
    </row>
    <row r="4787">
      <c r="A4787" s="17">
        <f>IF($C4787="","",COUNTA($C$5:$C4787))</f>
        <v/>
      </c>
      <c r="B4787" s="20" t="n"/>
      <c r="C4787" s="18" t="n"/>
      <c r="D4787" s="18" t="n"/>
      <c r="E4787" s="26" t="n"/>
      <c r="F4787" s="19" t="n"/>
      <c r="G4787" s="19" t="n"/>
      <c r="H4787" s="27">
        <f>IF($C4787="","",ROUND(SUMIF(账户表,$C4787,账户期初)+SUMIFS($F$5:F4787,$C$5:C4787,$C4787)-SUMIFS($G$5:G4787,$C$5:C4787,$C4787),2))</f>
        <v/>
      </c>
      <c r="I4787" s="18" t="n"/>
      <c r="J4787" s="18" t="n"/>
      <c r="K4787" s="28">
        <f>IF($B4787="","",--TEXT($B4787,"yyyymm"))</f>
        <v/>
      </c>
      <c r="L4787" s="29">
        <f>IF($D4787="","",IFERROR(INDEX(类别属性,MATCH($D4787,类别表,0)),""))</f>
        <v/>
      </c>
      <c r="M4787" s="18" t="n"/>
      <c r="N4787" s="18" t="n"/>
      <c r="O4787" s="26" t="n"/>
      <c r="P4787" s="21">
        <f>IF($C4787="","",IF(ISNA(MATCH($C4787,账户表,0)),"※这个账户不在【基础资料】的账户档案里",IF($B4787="","※没填日期，这一笔不会进任何月份的报表",IF(AND($F4787&lt;&gt;"",$G4787&lt;&gt;""),"※收入和支出不能同时填",IF(AND(N($F4787)=0,N($G4787)=0),"※收入和支出都没填",IF(OR(N($F4787)&lt;0,N($G4787)&lt;0),"※金额不能填负数，方向反了就换一列填",IF($D4787="","※没填收支类别，分类报表会漏掉这一笔",IF(ISNA(MATCH($D4787,类别表,0)),"※收支类别不在【基础资料】的清单里",IF(AND($L4787="内部转账",$M4787=""),"△内部转账要在「对方账户」写上另一头",IF(AND($L4787="内部转账",$M4787=$C4787),"※对方账户跟本账户是同一个",IF(AND($L4787&lt;&gt;"内部转账",$M4787&lt;&gt;""),"△填了对方账户，但类别不是内部转账",IF($H4787&lt;0,"△这一笔之后该账户余额成负数了，核一下",""))))))))))))</f>
        <v/>
      </c>
    </row>
    <row r="4788">
      <c r="A4788" s="17">
        <f>IF($C4788="","",COUNTA($C$5:$C4788))</f>
        <v/>
      </c>
      <c r="B4788" s="20" t="n"/>
      <c r="C4788" s="18" t="n"/>
      <c r="D4788" s="18" t="n"/>
      <c r="E4788" s="26" t="n"/>
      <c r="F4788" s="19" t="n"/>
      <c r="G4788" s="19" t="n"/>
      <c r="H4788" s="27">
        <f>IF($C4788="","",ROUND(SUMIF(账户表,$C4788,账户期初)+SUMIFS($F$5:F4788,$C$5:C4788,$C4788)-SUMIFS($G$5:G4788,$C$5:C4788,$C4788),2))</f>
        <v/>
      </c>
      <c r="I4788" s="18" t="n"/>
      <c r="J4788" s="18" t="n"/>
      <c r="K4788" s="28">
        <f>IF($B4788="","",--TEXT($B4788,"yyyymm"))</f>
        <v/>
      </c>
      <c r="L4788" s="29">
        <f>IF($D4788="","",IFERROR(INDEX(类别属性,MATCH($D4788,类别表,0)),""))</f>
        <v/>
      </c>
      <c r="M4788" s="18" t="n"/>
      <c r="N4788" s="18" t="n"/>
      <c r="O4788" s="26" t="n"/>
      <c r="P4788" s="21">
        <f>IF($C4788="","",IF(ISNA(MATCH($C4788,账户表,0)),"※这个账户不在【基础资料】的账户档案里",IF($B4788="","※没填日期，这一笔不会进任何月份的报表",IF(AND($F4788&lt;&gt;"",$G4788&lt;&gt;""),"※收入和支出不能同时填",IF(AND(N($F4788)=0,N($G4788)=0),"※收入和支出都没填",IF(OR(N($F4788)&lt;0,N($G4788)&lt;0),"※金额不能填负数，方向反了就换一列填",IF($D4788="","※没填收支类别，分类报表会漏掉这一笔",IF(ISNA(MATCH($D4788,类别表,0)),"※收支类别不在【基础资料】的清单里",IF(AND($L4788="内部转账",$M4788=""),"△内部转账要在「对方账户」写上另一头",IF(AND($L4788="内部转账",$M4788=$C4788),"※对方账户跟本账户是同一个",IF(AND($L4788&lt;&gt;"内部转账",$M4788&lt;&gt;""),"△填了对方账户，但类别不是内部转账",IF($H4788&lt;0,"△这一笔之后该账户余额成负数了，核一下",""))))))))))))</f>
        <v/>
      </c>
    </row>
    <row r="4789">
      <c r="A4789" s="17">
        <f>IF($C4789="","",COUNTA($C$5:$C4789))</f>
        <v/>
      </c>
      <c r="B4789" s="20" t="n"/>
      <c r="C4789" s="18" t="n"/>
      <c r="D4789" s="18" t="n"/>
      <c r="E4789" s="26" t="n"/>
      <c r="F4789" s="19" t="n"/>
      <c r="G4789" s="19" t="n"/>
      <c r="H4789" s="27">
        <f>IF($C4789="","",ROUND(SUMIF(账户表,$C4789,账户期初)+SUMIFS($F$5:F4789,$C$5:C4789,$C4789)-SUMIFS($G$5:G4789,$C$5:C4789,$C4789),2))</f>
        <v/>
      </c>
      <c r="I4789" s="18" t="n"/>
      <c r="J4789" s="18" t="n"/>
      <c r="K4789" s="28">
        <f>IF($B4789="","",--TEXT($B4789,"yyyymm"))</f>
        <v/>
      </c>
      <c r="L4789" s="29">
        <f>IF($D4789="","",IFERROR(INDEX(类别属性,MATCH($D4789,类别表,0)),""))</f>
        <v/>
      </c>
      <c r="M4789" s="18" t="n"/>
      <c r="N4789" s="18" t="n"/>
      <c r="O4789" s="26" t="n"/>
      <c r="P4789" s="21">
        <f>IF($C4789="","",IF(ISNA(MATCH($C4789,账户表,0)),"※这个账户不在【基础资料】的账户档案里",IF($B4789="","※没填日期，这一笔不会进任何月份的报表",IF(AND($F4789&lt;&gt;"",$G4789&lt;&gt;""),"※收入和支出不能同时填",IF(AND(N($F4789)=0,N($G4789)=0),"※收入和支出都没填",IF(OR(N($F4789)&lt;0,N($G4789)&lt;0),"※金额不能填负数，方向反了就换一列填",IF($D4789="","※没填收支类别，分类报表会漏掉这一笔",IF(ISNA(MATCH($D4789,类别表,0)),"※收支类别不在【基础资料】的清单里",IF(AND($L4789="内部转账",$M4789=""),"△内部转账要在「对方账户」写上另一头",IF(AND($L4789="内部转账",$M4789=$C4789),"※对方账户跟本账户是同一个",IF(AND($L4789&lt;&gt;"内部转账",$M4789&lt;&gt;""),"△填了对方账户，但类别不是内部转账",IF($H4789&lt;0,"△这一笔之后该账户余额成负数了，核一下",""))))))))))))</f>
        <v/>
      </c>
    </row>
    <row r="4790">
      <c r="A4790" s="17">
        <f>IF($C4790="","",COUNTA($C$5:$C4790))</f>
        <v/>
      </c>
      <c r="B4790" s="20" t="n"/>
      <c r="C4790" s="18" t="n"/>
      <c r="D4790" s="18" t="n"/>
      <c r="E4790" s="26" t="n"/>
      <c r="F4790" s="19" t="n"/>
      <c r="G4790" s="19" t="n"/>
      <c r="H4790" s="27">
        <f>IF($C4790="","",ROUND(SUMIF(账户表,$C4790,账户期初)+SUMIFS($F$5:F4790,$C$5:C4790,$C4790)-SUMIFS($G$5:G4790,$C$5:C4790,$C4790),2))</f>
        <v/>
      </c>
      <c r="I4790" s="18" t="n"/>
      <c r="J4790" s="18" t="n"/>
      <c r="K4790" s="28">
        <f>IF($B4790="","",--TEXT($B4790,"yyyymm"))</f>
        <v/>
      </c>
      <c r="L4790" s="29">
        <f>IF($D4790="","",IFERROR(INDEX(类别属性,MATCH($D4790,类别表,0)),""))</f>
        <v/>
      </c>
      <c r="M4790" s="18" t="n"/>
      <c r="N4790" s="18" t="n"/>
      <c r="O4790" s="26" t="n"/>
      <c r="P4790" s="21">
        <f>IF($C4790="","",IF(ISNA(MATCH($C4790,账户表,0)),"※这个账户不在【基础资料】的账户档案里",IF($B4790="","※没填日期，这一笔不会进任何月份的报表",IF(AND($F4790&lt;&gt;"",$G4790&lt;&gt;""),"※收入和支出不能同时填",IF(AND(N($F4790)=0,N($G4790)=0),"※收入和支出都没填",IF(OR(N($F4790)&lt;0,N($G4790)&lt;0),"※金额不能填负数，方向反了就换一列填",IF($D4790="","※没填收支类别，分类报表会漏掉这一笔",IF(ISNA(MATCH($D4790,类别表,0)),"※收支类别不在【基础资料】的清单里",IF(AND($L4790="内部转账",$M4790=""),"△内部转账要在「对方账户」写上另一头",IF(AND($L4790="内部转账",$M4790=$C4790),"※对方账户跟本账户是同一个",IF(AND($L4790&lt;&gt;"内部转账",$M4790&lt;&gt;""),"△填了对方账户，但类别不是内部转账",IF($H4790&lt;0,"△这一笔之后该账户余额成负数了，核一下",""))))))))))))</f>
        <v/>
      </c>
    </row>
    <row r="4791">
      <c r="A4791" s="17">
        <f>IF($C4791="","",COUNTA($C$5:$C4791))</f>
        <v/>
      </c>
      <c r="B4791" s="20" t="n"/>
      <c r="C4791" s="18" t="n"/>
      <c r="D4791" s="18" t="n"/>
      <c r="E4791" s="26" t="n"/>
      <c r="F4791" s="19" t="n"/>
      <c r="G4791" s="19" t="n"/>
      <c r="H4791" s="27">
        <f>IF($C4791="","",ROUND(SUMIF(账户表,$C4791,账户期初)+SUMIFS($F$5:F4791,$C$5:C4791,$C4791)-SUMIFS($G$5:G4791,$C$5:C4791,$C4791),2))</f>
        <v/>
      </c>
      <c r="I4791" s="18" t="n"/>
      <c r="J4791" s="18" t="n"/>
      <c r="K4791" s="28">
        <f>IF($B4791="","",--TEXT($B4791,"yyyymm"))</f>
        <v/>
      </c>
      <c r="L4791" s="29">
        <f>IF($D4791="","",IFERROR(INDEX(类别属性,MATCH($D4791,类别表,0)),""))</f>
        <v/>
      </c>
      <c r="M4791" s="18" t="n"/>
      <c r="N4791" s="18" t="n"/>
      <c r="O4791" s="26" t="n"/>
      <c r="P4791" s="21">
        <f>IF($C4791="","",IF(ISNA(MATCH($C4791,账户表,0)),"※这个账户不在【基础资料】的账户档案里",IF($B4791="","※没填日期，这一笔不会进任何月份的报表",IF(AND($F4791&lt;&gt;"",$G4791&lt;&gt;""),"※收入和支出不能同时填",IF(AND(N($F4791)=0,N($G4791)=0),"※收入和支出都没填",IF(OR(N($F4791)&lt;0,N($G4791)&lt;0),"※金额不能填负数，方向反了就换一列填",IF($D4791="","※没填收支类别，分类报表会漏掉这一笔",IF(ISNA(MATCH($D4791,类别表,0)),"※收支类别不在【基础资料】的清单里",IF(AND($L4791="内部转账",$M4791=""),"△内部转账要在「对方账户」写上另一头",IF(AND($L4791="内部转账",$M4791=$C4791),"※对方账户跟本账户是同一个",IF(AND($L4791&lt;&gt;"内部转账",$M4791&lt;&gt;""),"△填了对方账户，但类别不是内部转账",IF($H4791&lt;0,"△这一笔之后该账户余额成负数了，核一下",""))))))))))))</f>
        <v/>
      </c>
    </row>
    <row r="4792">
      <c r="A4792" s="17">
        <f>IF($C4792="","",COUNTA($C$5:$C4792))</f>
        <v/>
      </c>
      <c r="B4792" s="20" t="n"/>
      <c r="C4792" s="18" t="n"/>
      <c r="D4792" s="18" t="n"/>
      <c r="E4792" s="26" t="n"/>
      <c r="F4792" s="19" t="n"/>
      <c r="G4792" s="19" t="n"/>
      <c r="H4792" s="27">
        <f>IF($C4792="","",ROUND(SUMIF(账户表,$C4792,账户期初)+SUMIFS($F$5:F4792,$C$5:C4792,$C4792)-SUMIFS($G$5:G4792,$C$5:C4792,$C4792),2))</f>
        <v/>
      </c>
      <c r="I4792" s="18" t="n"/>
      <c r="J4792" s="18" t="n"/>
      <c r="K4792" s="28">
        <f>IF($B4792="","",--TEXT($B4792,"yyyymm"))</f>
        <v/>
      </c>
      <c r="L4792" s="29">
        <f>IF($D4792="","",IFERROR(INDEX(类别属性,MATCH($D4792,类别表,0)),""))</f>
        <v/>
      </c>
      <c r="M4792" s="18" t="n"/>
      <c r="N4792" s="18" t="n"/>
      <c r="O4792" s="26" t="n"/>
      <c r="P4792" s="21">
        <f>IF($C4792="","",IF(ISNA(MATCH($C4792,账户表,0)),"※这个账户不在【基础资料】的账户档案里",IF($B4792="","※没填日期，这一笔不会进任何月份的报表",IF(AND($F4792&lt;&gt;"",$G4792&lt;&gt;""),"※收入和支出不能同时填",IF(AND(N($F4792)=0,N($G4792)=0),"※收入和支出都没填",IF(OR(N($F4792)&lt;0,N($G4792)&lt;0),"※金额不能填负数，方向反了就换一列填",IF($D4792="","※没填收支类别，分类报表会漏掉这一笔",IF(ISNA(MATCH($D4792,类别表,0)),"※收支类别不在【基础资料】的清单里",IF(AND($L4792="内部转账",$M4792=""),"△内部转账要在「对方账户」写上另一头",IF(AND($L4792="内部转账",$M4792=$C4792),"※对方账户跟本账户是同一个",IF(AND($L4792&lt;&gt;"内部转账",$M4792&lt;&gt;""),"△填了对方账户，但类别不是内部转账",IF($H4792&lt;0,"△这一笔之后该账户余额成负数了，核一下",""))))))))))))</f>
        <v/>
      </c>
    </row>
    <row r="4793">
      <c r="A4793" s="17">
        <f>IF($C4793="","",COUNTA($C$5:$C4793))</f>
        <v/>
      </c>
      <c r="B4793" s="20" t="n"/>
      <c r="C4793" s="18" t="n"/>
      <c r="D4793" s="18" t="n"/>
      <c r="E4793" s="26" t="n"/>
      <c r="F4793" s="19" t="n"/>
      <c r="G4793" s="19" t="n"/>
      <c r="H4793" s="27">
        <f>IF($C4793="","",ROUND(SUMIF(账户表,$C4793,账户期初)+SUMIFS($F$5:F4793,$C$5:C4793,$C4793)-SUMIFS($G$5:G4793,$C$5:C4793,$C4793),2))</f>
        <v/>
      </c>
      <c r="I4793" s="18" t="n"/>
      <c r="J4793" s="18" t="n"/>
      <c r="K4793" s="28">
        <f>IF($B4793="","",--TEXT($B4793,"yyyymm"))</f>
        <v/>
      </c>
      <c r="L4793" s="29">
        <f>IF($D4793="","",IFERROR(INDEX(类别属性,MATCH($D4793,类别表,0)),""))</f>
        <v/>
      </c>
      <c r="M4793" s="18" t="n"/>
      <c r="N4793" s="18" t="n"/>
      <c r="O4793" s="26" t="n"/>
      <c r="P4793" s="21">
        <f>IF($C4793="","",IF(ISNA(MATCH($C4793,账户表,0)),"※这个账户不在【基础资料】的账户档案里",IF($B4793="","※没填日期，这一笔不会进任何月份的报表",IF(AND($F4793&lt;&gt;"",$G4793&lt;&gt;""),"※收入和支出不能同时填",IF(AND(N($F4793)=0,N($G4793)=0),"※收入和支出都没填",IF(OR(N($F4793)&lt;0,N($G4793)&lt;0),"※金额不能填负数，方向反了就换一列填",IF($D4793="","※没填收支类别，分类报表会漏掉这一笔",IF(ISNA(MATCH($D4793,类别表,0)),"※收支类别不在【基础资料】的清单里",IF(AND($L4793="内部转账",$M4793=""),"△内部转账要在「对方账户」写上另一头",IF(AND($L4793="内部转账",$M4793=$C4793),"※对方账户跟本账户是同一个",IF(AND($L4793&lt;&gt;"内部转账",$M4793&lt;&gt;""),"△填了对方账户，但类别不是内部转账",IF($H4793&lt;0,"△这一笔之后该账户余额成负数了，核一下",""))))))))))))</f>
        <v/>
      </c>
    </row>
    <row r="4794">
      <c r="A4794" s="17">
        <f>IF($C4794="","",COUNTA($C$5:$C4794))</f>
        <v/>
      </c>
      <c r="B4794" s="20" t="n"/>
      <c r="C4794" s="18" t="n"/>
      <c r="D4794" s="18" t="n"/>
      <c r="E4794" s="26" t="n"/>
      <c r="F4794" s="19" t="n"/>
      <c r="G4794" s="19" t="n"/>
      <c r="H4794" s="27">
        <f>IF($C4794="","",ROUND(SUMIF(账户表,$C4794,账户期初)+SUMIFS($F$5:F4794,$C$5:C4794,$C4794)-SUMIFS($G$5:G4794,$C$5:C4794,$C4794),2))</f>
        <v/>
      </c>
      <c r="I4794" s="18" t="n"/>
      <c r="J4794" s="18" t="n"/>
      <c r="K4794" s="28">
        <f>IF($B4794="","",--TEXT($B4794,"yyyymm"))</f>
        <v/>
      </c>
      <c r="L4794" s="29">
        <f>IF($D4794="","",IFERROR(INDEX(类别属性,MATCH($D4794,类别表,0)),""))</f>
        <v/>
      </c>
      <c r="M4794" s="18" t="n"/>
      <c r="N4794" s="18" t="n"/>
      <c r="O4794" s="26" t="n"/>
      <c r="P4794" s="21">
        <f>IF($C4794="","",IF(ISNA(MATCH($C4794,账户表,0)),"※这个账户不在【基础资料】的账户档案里",IF($B4794="","※没填日期，这一笔不会进任何月份的报表",IF(AND($F4794&lt;&gt;"",$G4794&lt;&gt;""),"※收入和支出不能同时填",IF(AND(N($F4794)=0,N($G4794)=0),"※收入和支出都没填",IF(OR(N($F4794)&lt;0,N($G4794)&lt;0),"※金额不能填负数，方向反了就换一列填",IF($D4794="","※没填收支类别，分类报表会漏掉这一笔",IF(ISNA(MATCH($D4794,类别表,0)),"※收支类别不在【基础资料】的清单里",IF(AND($L4794="内部转账",$M4794=""),"△内部转账要在「对方账户」写上另一头",IF(AND($L4794="内部转账",$M4794=$C4794),"※对方账户跟本账户是同一个",IF(AND($L4794&lt;&gt;"内部转账",$M4794&lt;&gt;""),"△填了对方账户，但类别不是内部转账",IF($H4794&lt;0,"△这一笔之后该账户余额成负数了，核一下",""))))))))))))</f>
        <v/>
      </c>
    </row>
    <row r="4795">
      <c r="A4795" s="17">
        <f>IF($C4795="","",COUNTA($C$5:$C4795))</f>
        <v/>
      </c>
      <c r="B4795" s="20" t="n"/>
      <c r="C4795" s="18" t="n"/>
      <c r="D4795" s="18" t="n"/>
      <c r="E4795" s="26" t="n"/>
      <c r="F4795" s="19" t="n"/>
      <c r="G4795" s="19" t="n"/>
      <c r="H4795" s="27">
        <f>IF($C4795="","",ROUND(SUMIF(账户表,$C4795,账户期初)+SUMIFS($F$5:F4795,$C$5:C4795,$C4795)-SUMIFS($G$5:G4795,$C$5:C4795,$C4795),2))</f>
        <v/>
      </c>
      <c r="I4795" s="18" t="n"/>
      <c r="J4795" s="18" t="n"/>
      <c r="K4795" s="28">
        <f>IF($B4795="","",--TEXT($B4795,"yyyymm"))</f>
        <v/>
      </c>
      <c r="L4795" s="29">
        <f>IF($D4795="","",IFERROR(INDEX(类别属性,MATCH($D4795,类别表,0)),""))</f>
        <v/>
      </c>
      <c r="M4795" s="18" t="n"/>
      <c r="N4795" s="18" t="n"/>
      <c r="O4795" s="26" t="n"/>
      <c r="P4795" s="21">
        <f>IF($C4795="","",IF(ISNA(MATCH($C4795,账户表,0)),"※这个账户不在【基础资料】的账户档案里",IF($B4795="","※没填日期，这一笔不会进任何月份的报表",IF(AND($F4795&lt;&gt;"",$G4795&lt;&gt;""),"※收入和支出不能同时填",IF(AND(N($F4795)=0,N($G4795)=0),"※收入和支出都没填",IF(OR(N($F4795)&lt;0,N($G4795)&lt;0),"※金额不能填负数，方向反了就换一列填",IF($D4795="","※没填收支类别，分类报表会漏掉这一笔",IF(ISNA(MATCH($D4795,类别表,0)),"※收支类别不在【基础资料】的清单里",IF(AND($L4795="内部转账",$M4795=""),"△内部转账要在「对方账户」写上另一头",IF(AND($L4795="内部转账",$M4795=$C4795),"※对方账户跟本账户是同一个",IF(AND($L4795&lt;&gt;"内部转账",$M4795&lt;&gt;""),"△填了对方账户，但类别不是内部转账",IF($H4795&lt;0,"△这一笔之后该账户余额成负数了，核一下",""))))))))))))</f>
        <v/>
      </c>
    </row>
    <row r="4796">
      <c r="A4796" s="17">
        <f>IF($C4796="","",COUNTA($C$5:$C4796))</f>
        <v/>
      </c>
      <c r="B4796" s="20" t="n"/>
      <c r="C4796" s="18" t="n"/>
      <c r="D4796" s="18" t="n"/>
      <c r="E4796" s="26" t="n"/>
      <c r="F4796" s="19" t="n"/>
      <c r="G4796" s="19" t="n"/>
      <c r="H4796" s="27">
        <f>IF($C4796="","",ROUND(SUMIF(账户表,$C4796,账户期初)+SUMIFS($F$5:F4796,$C$5:C4796,$C4796)-SUMIFS($G$5:G4796,$C$5:C4796,$C4796),2))</f>
        <v/>
      </c>
      <c r="I4796" s="18" t="n"/>
      <c r="J4796" s="18" t="n"/>
      <c r="K4796" s="28">
        <f>IF($B4796="","",--TEXT($B4796,"yyyymm"))</f>
        <v/>
      </c>
      <c r="L4796" s="29">
        <f>IF($D4796="","",IFERROR(INDEX(类别属性,MATCH($D4796,类别表,0)),""))</f>
        <v/>
      </c>
      <c r="M4796" s="18" t="n"/>
      <c r="N4796" s="18" t="n"/>
      <c r="O4796" s="26" t="n"/>
      <c r="P4796" s="21">
        <f>IF($C4796="","",IF(ISNA(MATCH($C4796,账户表,0)),"※这个账户不在【基础资料】的账户档案里",IF($B4796="","※没填日期，这一笔不会进任何月份的报表",IF(AND($F4796&lt;&gt;"",$G4796&lt;&gt;""),"※收入和支出不能同时填",IF(AND(N($F4796)=0,N($G4796)=0),"※收入和支出都没填",IF(OR(N($F4796)&lt;0,N($G4796)&lt;0),"※金额不能填负数，方向反了就换一列填",IF($D4796="","※没填收支类别，分类报表会漏掉这一笔",IF(ISNA(MATCH($D4796,类别表,0)),"※收支类别不在【基础资料】的清单里",IF(AND($L4796="内部转账",$M4796=""),"△内部转账要在「对方账户」写上另一头",IF(AND($L4796="内部转账",$M4796=$C4796),"※对方账户跟本账户是同一个",IF(AND($L4796&lt;&gt;"内部转账",$M4796&lt;&gt;""),"△填了对方账户，但类别不是内部转账",IF($H4796&lt;0,"△这一笔之后该账户余额成负数了，核一下",""))))))))))))</f>
        <v/>
      </c>
    </row>
    <row r="4797">
      <c r="A4797" s="17">
        <f>IF($C4797="","",COUNTA($C$5:$C4797))</f>
        <v/>
      </c>
      <c r="B4797" s="20" t="n"/>
      <c r="C4797" s="18" t="n"/>
      <c r="D4797" s="18" t="n"/>
      <c r="E4797" s="26" t="n"/>
      <c r="F4797" s="19" t="n"/>
      <c r="G4797" s="19" t="n"/>
      <c r="H4797" s="27">
        <f>IF($C4797="","",ROUND(SUMIF(账户表,$C4797,账户期初)+SUMIFS($F$5:F4797,$C$5:C4797,$C4797)-SUMIFS($G$5:G4797,$C$5:C4797,$C4797),2))</f>
        <v/>
      </c>
      <c r="I4797" s="18" t="n"/>
      <c r="J4797" s="18" t="n"/>
      <c r="K4797" s="28">
        <f>IF($B4797="","",--TEXT($B4797,"yyyymm"))</f>
        <v/>
      </c>
      <c r="L4797" s="29">
        <f>IF($D4797="","",IFERROR(INDEX(类别属性,MATCH($D4797,类别表,0)),""))</f>
        <v/>
      </c>
      <c r="M4797" s="18" t="n"/>
      <c r="N4797" s="18" t="n"/>
      <c r="O4797" s="26" t="n"/>
      <c r="P4797" s="21">
        <f>IF($C4797="","",IF(ISNA(MATCH($C4797,账户表,0)),"※这个账户不在【基础资料】的账户档案里",IF($B4797="","※没填日期，这一笔不会进任何月份的报表",IF(AND($F4797&lt;&gt;"",$G4797&lt;&gt;""),"※收入和支出不能同时填",IF(AND(N($F4797)=0,N($G4797)=0),"※收入和支出都没填",IF(OR(N($F4797)&lt;0,N($G4797)&lt;0),"※金额不能填负数，方向反了就换一列填",IF($D4797="","※没填收支类别，分类报表会漏掉这一笔",IF(ISNA(MATCH($D4797,类别表,0)),"※收支类别不在【基础资料】的清单里",IF(AND($L4797="内部转账",$M4797=""),"△内部转账要在「对方账户」写上另一头",IF(AND($L4797="内部转账",$M4797=$C4797),"※对方账户跟本账户是同一个",IF(AND($L4797&lt;&gt;"内部转账",$M4797&lt;&gt;""),"△填了对方账户，但类别不是内部转账",IF($H4797&lt;0,"△这一笔之后该账户余额成负数了，核一下",""))))))))))))</f>
        <v/>
      </c>
    </row>
    <row r="4798">
      <c r="A4798" s="17">
        <f>IF($C4798="","",COUNTA($C$5:$C4798))</f>
        <v/>
      </c>
      <c r="B4798" s="20" t="n"/>
      <c r="C4798" s="18" t="n"/>
      <c r="D4798" s="18" t="n"/>
      <c r="E4798" s="26" t="n"/>
      <c r="F4798" s="19" t="n"/>
      <c r="G4798" s="19" t="n"/>
      <c r="H4798" s="27">
        <f>IF($C4798="","",ROUND(SUMIF(账户表,$C4798,账户期初)+SUMIFS($F$5:F4798,$C$5:C4798,$C4798)-SUMIFS($G$5:G4798,$C$5:C4798,$C4798),2))</f>
        <v/>
      </c>
      <c r="I4798" s="18" t="n"/>
      <c r="J4798" s="18" t="n"/>
      <c r="K4798" s="28">
        <f>IF($B4798="","",--TEXT($B4798,"yyyymm"))</f>
        <v/>
      </c>
      <c r="L4798" s="29">
        <f>IF($D4798="","",IFERROR(INDEX(类别属性,MATCH($D4798,类别表,0)),""))</f>
        <v/>
      </c>
      <c r="M4798" s="18" t="n"/>
      <c r="N4798" s="18" t="n"/>
      <c r="O4798" s="26" t="n"/>
      <c r="P4798" s="21">
        <f>IF($C4798="","",IF(ISNA(MATCH($C4798,账户表,0)),"※这个账户不在【基础资料】的账户档案里",IF($B4798="","※没填日期，这一笔不会进任何月份的报表",IF(AND($F4798&lt;&gt;"",$G4798&lt;&gt;""),"※收入和支出不能同时填",IF(AND(N($F4798)=0,N($G4798)=0),"※收入和支出都没填",IF(OR(N($F4798)&lt;0,N($G4798)&lt;0),"※金额不能填负数，方向反了就换一列填",IF($D4798="","※没填收支类别，分类报表会漏掉这一笔",IF(ISNA(MATCH($D4798,类别表,0)),"※收支类别不在【基础资料】的清单里",IF(AND($L4798="内部转账",$M4798=""),"△内部转账要在「对方账户」写上另一头",IF(AND($L4798="内部转账",$M4798=$C4798),"※对方账户跟本账户是同一个",IF(AND($L4798&lt;&gt;"内部转账",$M4798&lt;&gt;""),"△填了对方账户，但类别不是内部转账",IF($H4798&lt;0,"△这一笔之后该账户余额成负数了，核一下",""))))))))))))</f>
        <v/>
      </c>
    </row>
    <row r="4799">
      <c r="A4799" s="17">
        <f>IF($C4799="","",COUNTA($C$5:$C4799))</f>
        <v/>
      </c>
      <c r="B4799" s="20" t="n"/>
      <c r="C4799" s="18" t="n"/>
      <c r="D4799" s="18" t="n"/>
      <c r="E4799" s="26" t="n"/>
      <c r="F4799" s="19" t="n"/>
      <c r="G4799" s="19" t="n"/>
      <c r="H4799" s="27">
        <f>IF($C4799="","",ROUND(SUMIF(账户表,$C4799,账户期初)+SUMIFS($F$5:F4799,$C$5:C4799,$C4799)-SUMIFS($G$5:G4799,$C$5:C4799,$C4799),2))</f>
        <v/>
      </c>
      <c r="I4799" s="18" t="n"/>
      <c r="J4799" s="18" t="n"/>
      <c r="K4799" s="28">
        <f>IF($B4799="","",--TEXT($B4799,"yyyymm"))</f>
        <v/>
      </c>
      <c r="L4799" s="29">
        <f>IF($D4799="","",IFERROR(INDEX(类别属性,MATCH($D4799,类别表,0)),""))</f>
        <v/>
      </c>
      <c r="M4799" s="18" t="n"/>
      <c r="N4799" s="18" t="n"/>
      <c r="O4799" s="26" t="n"/>
      <c r="P4799" s="21">
        <f>IF($C4799="","",IF(ISNA(MATCH($C4799,账户表,0)),"※这个账户不在【基础资料】的账户档案里",IF($B4799="","※没填日期，这一笔不会进任何月份的报表",IF(AND($F4799&lt;&gt;"",$G4799&lt;&gt;""),"※收入和支出不能同时填",IF(AND(N($F4799)=0,N($G4799)=0),"※收入和支出都没填",IF(OR(N($F4799)&lt;0,N($G4799)&lt;0),"※金额不能填负数，方向反了就换一列填",IF($D4799="","※没填收支类别，分类报表会漏掉这一笔",IF(ISNA(MATCH($D4799,类别表,0)),"※收支类别不在【基础资料】的清单里",IF(AND($L4799="内部转账",$M4799=""),"△内部转账要在「对方账户」写上另一头",IF(AND($L4799="内部转账",$M4799=$C4799),"※对方账户跟本账户是同一个",IF(AND($L4799&lt;&gt;"内部转账",$M4799&lt;&gt;""),"△填了对方账户，但类别不是内部转账",IF($H4799&lt;0,"△这一笔之后该账户余额成负数了，核一下",""))))))))))))</f>
        <v/>
      </c>
    </row>
    <row r="4800">
      <c r="A4800" s="17">
        <f>IF($C4800="","",COUNTA($C$5:$C4800))</f>
        <v/>
      </c>
      <c r="B4800" s="20" t="n"/>
      <c r="C4800" s="18" t="n"/>
      <c r="D4800" s="18" t="n"/>
      <c r="E4800" s="26" t="n"/>
      <c r="F4800" s="19" t="n"/>
      <c r="G4800" s="19" t="n"/>
      <c r="H4800" s="27">
        <f>IF($C4800="","",ROUND(SUMIF(账户表,$C4800,账户期初)+SUMIFS($F$5:F4800,$C$5:C4800,$C4800)-SUMIFS($G$5:G4800,$C$5:C4800,$C4800),2))</f>
        <v/>
      </c>
      <c r="I4800" s="18" t="n"/>
      <c r="J4800" s="18" t="n"/>
      <c r="K4800" s="28">
        <f>IF($B4800="","",--TEXT($B4800,"yyyymm"))</f>
        <v/>
      </c>
      <c r="L4800" s="29">
        <f>IF($D4800="","",IFERROR(INDEX(类别属性,MATCH($D4800,类别表,0)),""))</f>
        <v/>
      </c>
      <c r="M4800" s="18" t="n"/>
      <c r="N4800" s="18" t="n"/>
      <c r="O4800" s="26" t="n"/>
      <c r="P4800" s="21">
        <f>IF($C4800="","",IF(ISNA(MATCH($C4800,账户表,0)),"※这个账户不在【基础资料】的账户档案里",IF($B4800="","※没填日期，这一笔不会进任何月份的报表",IF(AND($F4800&lt;&gt;"",$G4800&lt;&gt;""),"※收入和支出不能同时填",IF(AND(N($F4800)=0,N($G4800)=0),"※收入和支出都没填",IF(OR(N($F4800)&lt;0,N($G4800)&lt;0),"※金额不能填负数，方向反了就换一列填",IF($D4800="","※没填收支类别，分类报表会漏掉这一笔",IF(ISNA(MATCH($D4800,类别表,0)),"※收支类别不在【基础资料】的清单里",IF(AND($L4800="内部转账",$M4800=""),"△内部转账要在「对方账户」写上另一头",IF(AND($L4800="内部转账",$M4800=$C4800),"※对方账户跟本账户是同一个",IF(AND($L4800&lt;&gt;"内部转账",$M4800&lt;&gt;""),"△填了对方账户，但类别不是内部转账",IF($H4800&lt;0,"△这一笔之后该账户余额成负数了，核一下",""))))))))))))</f>
        <v/>
      </c>
    </row>
    <row r="4801">
      <c r="A4801" s="17">
        <f>IF($C4801="","",COUNTA($C$5:$C4801))</f>
        <v/>
      </c>
      <c r="B4801" s="20" t="n"/>
      <c r="C4801" s="18" t="n"/>
      <c r="D4801" s="18" t="n"/>
      <c r="E4801" s="26" t="n"/>
      <c r="F4801" s="19" t="n"/>
      <c r="G4801" s="19" t="n"/>
      <c r="H4801" s="27">
        <f>IF($C4801="","",ROUND(SUMIF(账户表,$C4801,账户期初)+SUMIFS($F$5:F4801,$C$5:C4801,$C4801)-SUMIFS($G$5:G4801,$C$5:C4801,$C4801),2))</f>
        <v/>
      </c>
      <c r="I4801" s="18" t="n"/>
      <c r="J4801" s="18" t="n"/>
      <c r="K4801" s="28">
        <f>IF($B4801="","",--TEXT($B4801,"yyyymm"))</f>
        <v/>
      </c>
      <c r="L4801" s="29">
        <f>IF($D4801="","",IFERROR(INDEX(类别属性,MATCH($D4801,类别表,0)),""))</f>
        <v/>
      </c>
      <c r="M4801" s="18" t="n"/>
      <c r="N4801" s="18" t="n"/>
      <c r="O4801" s="26" t="n"/>
      <c r="P4801" s="21">
        <f>IF($C4801="","",IF(ISNA(MATCH($C4801,账户表,0)),"※这个账户不在【基础资料】的账户档案里",IF($B4801="","※没填日期，这一笔不会进任何月份的报表",IF(AND($F4801&lt;&gt;"",$G4801&lt;&gt;""),"※收入和支出不能同时填",IF(AND(N($F4801)=0,N($G4801)=0),"※收入和支出都没填",IF(OR(N($F4801)&lt;0,N($G4801)&lt;0),"※金额不能填负数，方向反了就换一列填",IF($D4801="","※没填收支类别，分类报表会漏掉这一笔",IF(ISNA(MATCH($D4801,类别表,0)),"※收支类别不在【基础资料】的清单里",IF(AND($L4801="内部转账",$M4801=""),"△内部转账要在「对方账户」写上另一头",IF(AND($L4801="内部转账",$M4801=$C4801),"※对方账户跟本账户是同一个",IF(AND($L4801&lt;&gt;"内部转账",$M4801&lt;&gt;""),"△填了对方账户，但类别不是内部转账",IF($H4801&lt;0,"△这一笔之后该账户余额成负数了，核一下",""))))))))))))</f>
        <v/>
      </c>
    </row>
    <row r="4802">
      <c r="A4802" s="17">
        <f>IF($C4802="","",COUNTA($C$5:$C4802))</f>
        <v/>
      </c>
      <c r="B4802" s="20" t="n"/>
      <c r="C4802" s="18" t="n"/>
      <c r="D4802" s="18" t="n"/>
      <c r="E4802" s="26" t="n"/>
      <c r="F4802" s="19" t="n"/>
      <c r="G4802" s="19" t="n"/>
      <c r="H4802" s="27">
        <f>IF($C4802="","",ROUND(SUMIF(账户表,$C4802,账户期初)+SUMIFS($F$5:F4802,$C$5:C4802,$C4802)-SUMIFS($G$5:G4802,$C$5:C4802,$C4802),2))</f>
        <v/>
      </c>
      <c r="I4802" s="18" t="n"/>
      <c r="J4802" s="18" t="n"/>
      <c r="K4802" s="28">
        <f>IF($B4802="","",--TEXT($B4802,"yyyymm"))</f>
        <v/>
      </c>
      <c r="L4802" s="29">
        <f>IF($D4802="","",IFERROR(INDEX(类别属性,MATCH($D4802,类别表,0)),""))</f>
        <v/>
      </c>
      <c r="M4802" s="18" t="n"/>
      <c r="N4802" s="18" t="n"/>
      <c r="O4802" s="26" t="n"/>
      <c r="P4802" s="21">
        <f>IF($C4802="","",IF(ISNA(MATCH($C4802,账户表,0)),"※这个账户不在【基础资料】的账户档案里",IF($B4802="","※没填日期，这一笔不会进任何月份的报表",IF(AND($F4802&lt;&gt;"",$G4802&lt;&gt;""),"※收入和支出不能同时填",IF(AND(N($F4802)=0,N($G4802)=0),"※收入和支出都没填",IF(OR(N($F4802)&lt;0,N($G4802)&lt;0),"※金额不能填负数，方向反了就换一列填",IF($D4802="","※没填收支类别，分类报表会漏掉这一笔",IF(ISNA(MATCH($D4802,类别表,0)),"※收支类别不在【基础资料】的清单里",IF(AND($L4802="内部转账",$M4802=""),"△内部转账要在「对方账户」写上另一头",IF(AND($L4802="内部转账",$M4802=$C4802),"※对方账户跟本账户是同一个",IF(AND($L4802&lt;&gt;"内部转账",$M4802&lt;&gt;""),"△填了对方账户，但类别不是内部转账",IF($H4802&lt;0,"△这一笔之后该账户余额成负数了，核一下",""))))))))))))</f>
        <v/>
      </c>
    </row>
    <row r="4803">
      <c r="A4803" s="17">
        <f>IF($C4803="","",COUNTA($C$5:$C4803))</f>
        <v/>
      </c>
      <c r="B4803" s="20" t="n"/>
      <c r="C4803" s="18" t="n"/>
      <c r="D4803" s="18" t="n"/>
      <c r="E4803" s="26" t="n"/>
      <c r="F4803" s="19" t="n"/>
      <c r="G4803" s="19" t="n"/>
      <c r="H4803" s="27">
        <f>IF($C4803="","",ROUND(SUMIF(账户表,$C4803,账户期初)+SUMIFS($F$5:F4803,$C$5:C4803,$C4803)-SUMIFS($G$5:G4803,$C$5:C4803,$C4803),2))</f>
        <v/>
      </c>
      <c r="I4803" s="18" t="n"/>
      <c r="J4803" s="18" t="n"/>
      <c r="K4803" s="28">
        <f>IF($B4803="","",--TEXT($B4803,"yyyymm"))</f>
        <v/>
      </c>
      <c r="L4803" s="29">
        <f>IF($D4803="","",IFERROR(INDEX(类别属性,MATCH($D4803,类别表,0)),""))</f>
        <v/>
      </c>
      <c r="M4803" s="18" t="n"/>
      <c r="N4803" s="18" t="n"/>
      <c r="O4803" s="26" t="n"/>
      <c r="P4803" s="21">
        <f>IF($C4803="","",IF(ISNA(MATCH($C4803,账户表,0)),"※这个账户不在【基础资料】的账户档案里",IF($B4803="","※没填日期，这一笔不会进任何月份的报表",IF(AND($F4803&lt;&gt;"",$G4803&lt;&gt;""),"※收入和支出不能同时填",IF(AND(N($F4803)=0,N($G4803)=0),"※收入和支出都没填",IF(OR(N($F4803)&lt;0,N($G4803)&lt;0),"※金额不能填负数，方向反了就换一列填",IF($D4803="","※没填收支类别，分类报表会漏掉这一笔",IF(ISNA(MATCH($D4803,类别表,0)),"※收支类别不在【基础资料】的清单里",IF(AND($L4803="内部转账",$M4803=""),"△内部转账要在「对方账户」写上另一头",IF(AND($L4803="内部转账",$M4803=$C4803),"※对方账户跟本账户是同一个",IF(AND($L4803&lt;&gt;"内部转账",$M4803&lt;&gt;""),"△填了对方账户，但类别不是内部转账",IF($H4803&lt;0,"△这一笔之后该账户余额成负数了，核一下",""))))))))))))</f>
        <v/>
      </c>
    </row>
    <row r="4804">
      <c r="A4804" s="17">
        <f>IF($C4804="","",COUNTA($C$5:$C4804))</f>
        <v/>
      </c>
      <c r="B4804" s="20" t="n"/>
      <c r="C4804" s="18" t="n"/>
      <c r="D4804" s="18" t="n"/>
      <c r="E4804" s="26" t="n"/>
      <c r="F4804" s="19" t="n"/>
      <c r="G4804" s="19" t="n"/>
      <c r="H4804" s="27">
        <f>IF($C4804="","",ROUND(SUMIF(账户表,$C4804,账户期初)+SUMIFS($F$5:F4804,$C$5:C4804,$C4804)-SUMIFS($G$5:G4804,$C$5:C4804,$C4804),2))</f>
        <v/>
      </c>
      <c r="I4804" s="18" t="n"/>
      <c r="J4804" s="18" t="n"/>
      <c r="K4804" s="28">
        <f>IF($B4804="","",--TEXT($B4804,"yyyymm"))</f>
        <v/>
      </c>
      <c r="L4804" s="29">
        <f>IF($D4804="","",IFERROR(INDEX(类别属性,MATCH($D4804,类别表,0)),""))</f>
        <v/>
      </c>
      <c r="M4804" s="18" t="n"/>
      <c r="N4804" s="18" t="n"/>
      <c r="O4804" s="26" t="n"/>
      <c r="P4804" s="21">
        <f>IF($C4804="","",IF(ISNA(MATCH($C4804,账户表,0)),"※这个账户不在【基础资料】的账户档案里",IF($B4804="","※没填日期，这一笔不会进任何月份的报表",IF(AND($F4804&lt;&gt;"",$G4804&lt;&gt;""),"※收入和支出不能同时填",IF(AND(N($F4804)=0,N($G4804)=0),"※收入和支出都没填",IF(OR(N($F4804)&lt;0,N($G4804)&lt;0),"※金额不能填负数，方向反了就换一列填",IF($D4804="","※没填收支类别，分类报表会漏掉这一笔",IF(ISNA(MATCH($D4804,类别表,0)),"※收支类别不在【基础资料】的清单里",IF(AND($L4804="内部转账",$M4804=""),"△内部转账要在「对方账户」写上另一头",IF(AND($L4804="内部转账",$M4804=$C4804),"※对方账户跟本账户是同一个",IF(AND($L4804&lt;&gt;"内部转账",$M4804&lt;&gt;""),"△填了对方账户，但类别不是内部转账",IF($H4804&lt;0,"△这一笔之后该账户余额成负数了，核一下",""))))))))))))</f>
        <v/>
      </c>
    </row>
    <row r="4805">
      <c r="A4805" s="17">
        <f>IF($C4805="","",COUNTA($C$5:$C4805))</f>
        <v/>
      </c>
      <c r="B4805" s="20" t="n"/>
      <c r="C4805" s="18" t="n"/>
      <c r="D4805" s="18" t="n"/>
      <c r="E4805" s="26" t="n"/>
      <c r="F4805" s="19" t="n"/>
      <c r="G4805" s="19" t="n"/>
      <c r="H4805" s="27">
        <f>IF($C4805="","",ROUND(SUMIF(账户表,$C4805,账户期初)+SUMIFS($F$5:F4805,$C$5:C4805,$C4805)-SUMIFS($G$5:G4805,$C$5:C4805,$C4805),2))</f>
        <v/>
      </c>
      <c r="I4805" s="18" t="n"/>
      <c r="J4805" s="18" t="n"/>
      <c r="K4805" s="28">
        <f>IF($B4805="","",--TEXT($B4805,"yyyymm"))</f>
        <v/>
      </c>
      <c r="L4805" s="29">
        <f>IF($D4805="","",IFERROR(INDEX(类别属性,MATCH($D4805,类别表,0)),""))</f>
        <v/>
      </c>
      <c r="M4805" s="18" t="n"/>
      <c r="N4805" s="18" t="n"/>
      <c r="O4805" s="26" t="n"/>
      <c r="P4805" s="21">
        <f>IF($C4805="","",IF(ISNA(MATCH($C4805,账户表,0)),"※这个账户不在【基础资料】的账户档案里",IF($B4805="","※没填日期，这一笔不会进任何月份的报表",IF(AND($F4805&lt;&gt;"",$G4805&lt;&gt;""),"※收入和支出不能同时填",IF(AND(N($F4805)=0,N($G4805)=0),"※收入和支出都没填",IF(OR(N($F4805)&lt;0,N($G4805)&lt;0),"※金额不能填负数，方向反了就换一列填",IF($D4805="","※没填收支类别，分类报表会漏掉这一笔",IF(ISNA(MATCH($D4805,类别表,0)),"※收支类别不在【基础资料】的清单里",IF(AND($L4805="内部转账",$M4805=""),"△内部转账要在「对方账户」写上另一头",IF(AND($L4805="内部转账",$M4805=$C4805),"※对方账户跟本账户是同一个",IF(AND($L4805&lt;&gt;"内部转账",$M4805&lt;&gt;""),"△填了对方账户，但类别不是内部转账",IF($H4805&lt;0,"△这一笔之后该账户余额成负数了，核一下",""))))))))))))</f>
        <v/>
      </c>
    </row>
    <row r="4806">
      <c r="A4806" s="17">
        <f>IF($C4806="","",COUNTA($C$5:$C4806))</f>
        <v/>
      </c>
      <c r="B4806" s="20" t="n"/>
      <c r="C4806" s="18" t="n"/>
      <c r="D4806" s="18" t="n"/>
      <c r="E4806" s="26" t="n"/>
      <c r="F4806" s="19" t="n"/>
      <c r="G4806" s="19" t="n"/>
      <c r="H4806" s="27">
        <f>IF($C4806="","",ROUND(SUMIF(账户表,$C4806,账户期初)+SUMIFS($F$5:F4806,$C$5:C4806,$C4806)-SUMIFS($G$5:G4806,$C$5:C4806,$C4806),2))</f>
        <v/>
      </c>
      <c r="I4806" s="18" t="n"/>
      <c r="J4806" s="18" t="n"/>
      <c r="K4806" s="28">
        <f>IF($B4806="","",--TEXT($B4806,"yyyymm"))</f>
        <v/>
      </c>
      <c r="L4806" s="29">
        <f>IF($D4806="","",IFERROR(INDEX(类别属性,MATCH($D4806,类别表,0)),""))</f>
        <v/>
      </c>
      <c r="M4806" s="18" t="n"/>
      <c r="N4806" s="18" t="n"/>
      <c r="O4806" s="26" t="n"/>
      <c r="P4806" s="21">
        <f>IF($C4806="","",IF(ISNA(MATCH($C4806,账户表,0)),"※这个账户不在【基础资料】的账户档案里",IF($B4806="","※没填日期，这一笔不会进任何月份的报表",IF(AND($F4806&lt;&gt;"",$G4806&lt;&gt;""),"※收入和支出不能同时填",IF(AND(N($F4806)=0,N($G4806)=0),"※收入和支出都没填",IF(OR(N($F4806)&lt;0,N($G4806)&lt;0),"※金额不能填负数，方向反了就换一列填",IF($D4806="","※没填收支类别，分类报表会漏掉这一笔",IF(ISNA(MATCH($D4806,类别表,0)),"※收支类别不在【基础资料】的清单里",IF(AND($L4806="内部转账",$M4806=""),"△内部转账要在「对方账户」写上另一头",IF(AND($L4806="内部转账",$M4806=$C4806),"※对方账户跟本账户是同一个",IF(AND($L4806&lt;&gt;"内部转账",$M4806&lt;&gt;""),"△填了对方账户，但类别不是内部转账",IF($H4806&lt;0,"△这一笔之后该账户余额成负数了，核一下",""))))))))))))</f>
        <v/>
      </c>
    </row>
    <row r="4807">
      <c r="A4807" s="17">
        <f>IF($C4807="","",COUNTA($C$5:$C4807))</f>
        <v/>
      </c>
      <c r="B4807" s="20" t="n"/>
      <c r="C4807" s="18" t="n"/>
      <c r="D4807" s="18" t="n"/>
      <c r="E4807" s="26" t="n"/>
      <c r="F4807" s="19" t="n"/>
      <c r="G4807" s="19" t="n"/>
      <c r="H4807" s="27">
        <f>IF($C4807="","",ROUND(SUMIF(账户表,$C4807,账户期初)+SUMIFS($F$5:F4807,$C$5:C4807,$C4807)-SUMIFS($G$5:G4807,$C$5:C4807,$C4807),2))</f>
        <v/>
      </c>
      <c r="I4807" s="18" t="n"/>
      <c r="J4807" s="18" t="n"/>
      <c r="K4807" s="28">
        <f>IF($B4807="","",--TEXT($B4807,"yyyymm"))</f>
        <v/>
      </c>
      <c r="L4807" s="29">
        <f>IF($D4807="","",IFERROR(INDEX(类别属性,MATCH($D4807,类别表,0)),""))</f>
        <v/>
      </c>
      <c r="M4807" s="18" t="n"/>
      <c r="N4807" s="18" t="n"/>
      <c r="O4807" s="26" t="n"/>
      <c r="P4807" s="21">
        <f>IF($C4807="","",IF(ISNA(MATCH($C4807,账户表,0)),"※这个账户不在【基础资料】的账户档案里",IF($B4807="","※没填日期，这一笔不会进任何月份的报表",IF(AND($F4807&lt;&gt;"",$G4807&lt;&gt;""),"※收入和支出不能同时填",IF(AND(N($F4807)=0,N($G4807)=0),"※收入和支出都没填",IF(OR(N($F4807)&lt;0,N($G4807)&lt;0),"※金额不能填负数，方向反了就换一列填",IF($D4807="","※没填收支类别，分类报表会漏掉这一笔",IF(ISNA(MATCH($D4807,类别表,0)),"※收支类别不在【基础资料】的清单里",IF(AND($L4807="内部转账",$M4807=""),"△内部转账要在「对方账户」写上另一头",IF(AND($L4807="内部转账",$M4807=$C4807),"※对方账户跟本账户是同一个",IF(AND($L4807&lt;&gt;"内部转账",$M4807&lt;&gt;""),"△填了对方账户，但类别不是内部转账",IF($H4807&lt;0,"△这一笔之后该账户余额成负数了，核一下",""))))))))))))</f>
        <v/>
      </c>
    </row>
    <row r="4808">
      <c r="A4808" s="17">
        <f>IF($C4808="","",COUNTA($C$5:$C4808))</f>
        <v/>
      </c>
      <c r="B4808" s="20" t="n"/>
      <c r="C4808" s="18" t="n"/>
      <c r="D4808" s="18" t="n"/>
      <c r="E4808" s="26" t="n"/>
      <c r="F4808" s="19" t="n"/>
      <c r="G4808" s="19" t="n"/>
      <c r="H4808" s="27">
        <f>IF($C4808="","",ROUND(SUMIF(账户表,$C4808,账户期初)+SUMIFS($F$5:F4808,$C$5:C4808,$C4808)-SUMIFS($G$5:G4808,$C$5:C4808,$C4808),2))</f>
        <v/>
      </c>
      <c r="I4808" s="18" t="n"/>
      <c r="J4808" s="18" t="n"/>
      <c r="K4808" s="28">
        <f>IF($B4808="","",--TEXT($B4808,"yyyymm"))</f>
        <v/>
      </c>
      <c r="L4808" s="29">
        <f>IF($D4808="","",IFERROR(INDEX(类别属性,MATCH($D4808,类别表,0)),""))</f>
        <v/>
      </c>
      <c r="M4808" s="18" t="n"/>
      <c r="N4808" s="18" t="n"/>
      <c r="O4808" s="26" t="n"/>
      <c r="P4808" s="21">
        <f>IF($C4808="","",IF(ISNA(MATCH($C4808,账户表,0)),"※这个账户不在【基础资料】的账户档案里",IF($B4808="","※没填日期，这一笔不会进任何月份的报表",IF(AND($F4808&lt;&gt;"",$G4808&lt;&gt;""),"※收入和支出不能同时填",IF(AND(N($F4808)=0,N($G4808)=0),"※收入和支出都没填",IF(OR(N($F4808)&lt;0,N($G4808)&lt;0),"※金额不能填负数，方向反了就换一列填",IF($D4808="","※没填收支类别，分类报表会漏掉这一笔",IF(ISNA(MATCH($D4808,类别表,0)),"※收支类别不在【基础资料】的清单里",IF(AND($L4808="内部转账",$M4808=""),"△内部转账要在「对方账户」写上另一头",IF(AND($L4808="内部转账",$M4808=$C4808),"※对方账户跟本账户是同一个",IF(AND($L4808&lt;&gt;"内部转账",$M4808&lt;&gt;""),"△填了对方账户，但类别不是内部转账",IF($H4808&lt;0,"△这一笔之后该账户余额成负数了，核一下",""))))))))))))</f>
        <v/>
      </c>
    </row>
    <row r="4809">
      <c r="A4809" s="17">
        <f>IF($C4809="","",COUNTA($C$5:$C4809))</f>
        <v/>
      </c>
      <c r="B4809" s="20" t="n"/>
      <c r="C4809" s="18" t="n"/>
      <c r="D4809" s="18" t="n"/>
      <c r="E4809" s="26" t="n"/>
      <c r="F4809" s="19" t="n"/>
      <c r="G4809" s="19" t="n"/>
      <c r="H4809" s="27">
        <f>IF($C4809="","",ROUND(SUMIF(账户表,$C4809,账户期初)+SUMIFS($F$5:F4809,$C$5:C4809,$C4809)-SUMIFS($G$5:G4809,$C$5:C4809,$C4809),2))</f>
        <v/>
      </c>
      <c r="I4809" s="18" t="n"/>
      <c r="J4809" s="18" t="n"/>
      <c r="K4809" s="28">
        <f>IF($B4809="","",--TEXT($B4809,"yyyymm"))</f>
        <v/>
      </c>
      <c r="L4809" s="29">
        <f>IF($D4809="","",IFERROR(INDEX(类别属性,MATCH($D4809,类别表,0)),""))</f>
        <v/>
      </c>
      <c r="M4809" s="18" t="n"/>
      <c r="N4809" s="18" t="n"/>
      <c r="O4809" s="26" t="n"/>
      <c r="P4809" s="21">
        <f>IF($C4809="","",IF(ISNA(MATCH($C4809,账户表,0)),"※这个账户不在【基础资料】的账户档案里",IF($B4809="","※没填日期，这一笔不会进任何月份的报表",IF(AND($F4809&lt;&gt;"",$G4809&lt;&gt;""),"※收入和支出不能同时填",IF(AND(N($F4809)=0,N($G4809)=0),"※收入和支出都没填",IF(OR(N($F4809)&lt;0,N($G4809)&lt;0),"※金额不能填负数，方向反了就换一列填",IF($D4809="","※没填收支类别，分类报表会漏掉这一笔",IF(ISNA(MATCH($D4809,类别表,0)),"※收支类别不在【基础资料】的清单里",IF(AND($L4809="内部转账",$M4809=""),"△内部转账要在「对方账户」写上另一头",IF(AND($L4809="内部转账",$M4809=$C4809),"※对方账户跟本账户是同一个",IF(AND($L4809&lt;&gt;"内部转账",$M4809&lt;&gt;""),"△填了对方账户，但类别不是内部转账",IF($H4809&lt;0,"△这一笔之后该账户余额成负数了，核一下",""))))))))))))</f>
        <v/>
      </c>
    </row>
    <row r="4810">
      <c r="A4810" s="17">
        <f>IF($C4810="","",COUNTA($C$5:$C4810))</f>
        <v/>
      </c>
      <c r="B4810" s="20" t="n"/>
      <c r="C4810" s="18" t="n"/>
      <c r="D4810" s="18" t="n"/>
      <c r="E4810" s="26" t="n"/>
      <c r="F4810" s="19" t="n"/>
      <c r="G4810" s="19" t="n"/>
      <c r="H4810" s="27">
        <f>IF($C4810="","",ROUND(SUMIF(账户表,$C4810,账户期初)+SUMIFS($F$5:F4810,$C$5:C4810,$C4810)-SUMIFS($G$5:G4810,$C$5:C4810,$C4810),2))</f>
        <v/>
      </c>
      <c r="I4810" s="18" t="n"/>
      <c r="J4810" s="18" t="n"/>
      <c r="K4810" s="28">
        <f>IF($B4810="","",--TEXT($B4810,"yyyymm"))</f>
        <v/>
      </c>
      <c r="L4810" s="29">
        <f>IF($D4810="","",IFERROR(INDEX(类别属性,MATCH($D4810,类别表,0)),""))</f>
        <v/>
      </c>
      <c r="M4810" s="18" t="n"/>
      <c r="N4810" s="18" t="n"/>
      <c r="O4810" s="26" t="n"/>
      <c r="P4810" s="21">
        <f>IF($C4810="","",IF(ISNA(MATCH($C4810,账户表,0)),"※这个账户不在【基础资料】的账户档案里",IF($B4810="","※没填日期，这一笔不会进任何月份的报表",IF(AND($F4810&lt;&gt;"",$G4810&lt;&gt;""),"※收入和支出不能同时填",IF(AND(N($F4810)=0,N($G4810)=0),"※收入和支出都没填",IF(OR(N($F4810)&lt;0,N($G4810)&lt;0),"※金额不能填负数，方向反了就换一列填",IF($D4810="","※没填收支类别，分类报表会漏掉这一笔",IF(ISNA(MATCH($D4810,类别表,0)),"※收支类别不在【基础资料】的清单里",IF(AND($L4810="内部转账",$M4810=""),"△内部转账要在「对方账户」写上另一头",IF(AND($L4810="内部转账",$M4810=$C4810),"※对方账户跟本账户是同一个",IF(AND($L4810&lt;&gt;"内部转账",$M4810&lt;&gt;""),"△填了对方账户，但类别不是内部转账",IF($H4810&lt;0,"△这一笔之后该账户余额成负数了，核一下",""))))))))))))</f>
        <v/>
      </c>
    </row>
    <row r="4811">
      <c r="A4811" s="17">
        <f>IF($C4811="","",COUNTA($C$5:$C4811))</f>
        <v/>
      </c>
      <c r="B4811" s="20" t="n"/>
      <c r="C4811" s="18" t="n"/>
      <c r="D4811" s="18" t="n"/>
      <c r="E4811" s="26" t="n"/>
      <c r="F4811" s="19" t="n"/>
      <c r="G4811" s="19" t="n"/>
      <c r="H4811" s="27">
        <f>IF($C4811="","",ROUND(SUMIF(账户表,$C4811,账户期初)+SUMIFS($F$5:F4811,$C$5:C4811,$C4811)-SUMIFS($G$5:G4811,$C$5:C4811,$C4811),2))</f>
        <v/>
      </c>
      <c r="I4811" s="18" t="n"/>
      <c r="J4811" s="18" t="n"/>
      <c r="K4811" s="28">
        <f>IF($B4811="","",--TEXT($B4811,"yyyymm"))</f>
        <v/>
      </c>
      <c r="L4811" s="29">
        <f>IF($D4811="","",IFERROR(INDEX(类别属性,MATCH($D4811,类别表,0)),""))</f>
        <v/>
      </c>
      <c r="M4811" s="18" t="n"/>
      <c r="N4811" s="18" t="n"/>
      <c r="O4811" s="26" t="n"/>
      <c r="P4811" s="21">
        <f>IF($C4811="","",IF(ISNA(MATCH($C4811,账户表,0)),"※这个账户不在【基础资料】的账户档案里",IF($B4811="","※没填日期，这一笔不会进任何月份的报表",IF(AND($F4811&lt;&gt;"",$G4811&lt;&gt;""),"※收入和支出不能同时填",IF(AND(N($F4811)=0,N($G4811)=0),"※收入和支出都没填",IF(OR(N($F4811)&lt;0,N($G4811)&lt;0),"※金额不能填负数，方向反了就换一列填",IF($D4811="","※没填收支类别，分类报表会漏掉这一笔",IF(ISNA(MATCH($D4811,类别表,0)),"※收支类别不在【基础资料】的清单里",IF(AND($L4811="内部转账",$M4811=""),"△内部转账要在「对方账户」写上另一头",IF(AND($L4811="内部转账",$M4811=$C4811),"※对方账户跟本账户是同一个",IF(AND($L4811&lt;&gt;"内部转账",$M4811&lt;&gt;""),"△填了对方账户，但类别不是内部转账",IF($H4811&lt;0,"△这一笔之后该账户余额成负数了，核一下",""))))))))))))</f>
        <v/>
      </c>
    </row>
    <row r="4812">
      <c r="A4812" s="17">
        <f>IF($C4812="","",COUNTA($C$5:$C4812))</f>
        <v/>
      </c>
      <c r="B4812" s="20" t="n"/>
      <c r="C4812" s="18" t="n"/>
      <c r="D4812" s="18" t="n"/>
      <c r="E4812" s="26" t="n"/>
      <c r="F4812" s="19" t="n"/>
      <c r="G4812" s="19" t="n"/>
      <c r="H4812" s="27">
        <f>IF($C4812="","",ROUND(SUMIF(账户表,$C4812,账户期初)+SUMIFS($F$5:F4812,$C$5:C4812,$C4812)-SUMIFS($G$5:G4812,$C$5:C4812,$C4812),2))</f>
        <v/>
      </c>
      <c r="I4812" s="18" t="n"/>
      <c r="J4812" s="18" t="n"/>
      <c r="K4812" s="28">
        <f>IF($B4812="","",--TEXT($B4812,"yyyymm"))</f>
        <v/>
      </c>
      <c r="L4812" s="29">
        <f>IF($D4812="","",IFERROR(INDEX(类别属性,MATCH($D4812,类别表,0)),""))</f>
        <v/>
      </c>
      <c r="M4812" s="18" t="n"/>
      <c r="N4812" s="18" t="n"/>
      <c r="O4812" s="26" t="n"/>
      <c r="P4812" s="21">
        <f>IF($C4812="","",IF(ISNA(MATCH($C4812,账户表,0)),"※这个账户不在【基础资料】的账户档案里",IF($B4812="","※没填日期，这一笔不会进任何月份的报表",IF(AND($F4812&lt;&gt;"",$G4812&lt;&gt;""),"※收入和支出不能同时填",IF(AND(N($F4812)=0,N($G4812)=0),"※收入和支出都没填",IF(OR(N($F4812)&lt;0,N($G4812)&lt;0),"※金额不能填负数，方向反了就换一列填",IF($D4812="","※没填收支类别，分类报表会漏掉这一笔",IF(ISNA(MATCH($D4812,类别表,0)),"※收支类别不在【基础资料】的清单里",IF(AND($L4812="内部转账",$M4812=""),"△内部转账要在「对方账户」写上另一头",IF(AND($L4812="内部转账",$M4812=$C4812),"※对方账户跟本账户是同一个",IF(AND($L4812&lt;&gt;"内部转账",$M4812&lt;&gt;""),"△填了对方账户，但类别不是内部转账",IF($H4812&lt;0,"△这一笔之后该账户余额成负数了，核一下",""))))))))))))</f>
        <v/>
      </c>
    </row>
    <row r="4813">
      <c r="A4813" s="17">
        <f>IF($C4813="","",COUNTA($C$5:$C4813))</f>
        <v/>
      </c>
      <c r="B4813" s="20" t="n"/>
      <c r="C4813" s="18" t="n"/>
      <c r="D4813" s="18" t="n"/>
      <c r="E4813" s="26" t="n"/>
      <c r="F4813" s="19" t="n"/>
      <c r="G4813" s="19" t="n"/>
      <c r="H4813" s="27">
        <f>IF($C4813="","",ROUND(SUMIF(账户表,$C4813,账户期初)+SUMIFS($F$5:F4813,$C$5:C4813,$C4813)-SUMIFS($G$5:G4813,$C$5:C4813,$C4813),2))</f>
        <v/>
      </c>
      <c r="I4813" s="18" t="n"/>
      <c r="J4813" s="18" t="n"/>
      <c r="K4813" s="28">
        <f>IF($B4813="","",--TEXT($B4813,"yyyymm"))</f>
        <v/>
      </c>
      <c r="L4813" s="29">
        <f>IF($D4813="","",IFERROR(INDEX(类别属性,MATCH($D4813,类别表,0)),""))</f>
        <v/>
      </c>
      <c r="M4813" s="18" t="n"/>
      <c r="N4813" s="18" t="n"/>
      <c r="O4813" s="26" t="n"/>
      <c r="P4813" s="21">
        <f>IF($C4813="","",IF(ISNA(MATCH($C4813,账户表,0)),"※这个账户不在【基础资料】的账户档案里",IF($B4813="","※没填日期，这一笔不会进任何月份的报表",IF(AND($F4813&lt;&gt;"",$G4813&lt;&gt;""),"※收入和支出不能同时填",IF(AND(N($F4813)=0,N($G4813)=0),"※收入和支出都没填",IF(OR(N($F4813)&lt;0,N($G4813)&lt;0),"※金额不能填负数，方向反了就换一列填",IF($D4813="","※没填收支类别，分类报表会漏掉这一笔",IF(ISNA(MATCH($D4813,类别表,0)),"※收支类别不在【基础资料】的清单里",IF(AND($L4813="内部转账",$M4813=""),"△内部转账要在「对方账户」写上另一头",IF(AND($L4813="内部转账",$M4813=$C4813),"※对方账户跟本账户是同一个",IF(AND($L4813&lt;&gt;"内部转账",$M4813&lt;&gt;""),"△填了对方账户，但类别不是内部转账",IF($H4813&lt;0,"△这一笔之后该账户余额成负数了，核一下",""))))))))))))</f>
        <v/>
      </c>
    </row>
    <row r="4814">
      <c r="A4814" s="17">
        <f>IF($C4814="","",COUNTA($C$5:$C4814))</f>
        <v/>
      </c>
      <c r="B4814" s="20" t="n"/>
      <c r="C4814" s="18" t="n"/>
      <c r="D4814" s="18" t="n"/>
      <c r="E4814" s="26" t="n"/>
      <c r="F4814" s="19" t="n"/>
      <c r="G4814" s="19" t="n"/>
      <c r="H4814" s="27">
        <f>IF($C4814="","",ROUND(SUMIF(账户表,$C4814,账户期初)+SUMIFS($F$5:F4814,$C$5:C4814,$C4814)-SUMIFS($G$5:G4814,$C$5:C4814,$C4814),2))</f>
        <v/>
      </c>
      <c r="I4814" s="18" t="n"/>
      <c r="J4814" s="18" t="n"/>
      <c r="K4814" s="28">
        <f>IF($B4814="","",--TEXT($B4814,"yyyymm"))</f>
        <v/>
      </c>
      <c r="L4814" s="29">
        <f>IF($D4814="","",IFERROR(INDEX(类别属性,MATCH($D4814,类别表,0)),""))</f>
        <v/>
      </c>
      <c r="M4814" s="18" t="n"/>
      <c r="N4814" s="18" t="n"/>
      <c r="O4814" s="26" t="n"/>
      <c r="P4814" s="21">
        <f>IF($C4814="","",IF(ISNA(MATCH($C4814,账户表,0)),"※这个账户不在【基础资料】的账户档案里",IF($B4814="","※没填日期，这一笔不会进任何月份的报表",IF(AND($F4814&lt;&gt;"",$G4814&lt;&gt;""),"※收入和支出不能同时填",IF(AND(N($F4814)=0,N($G4814)=0),"※收入和支出都没填",IF(OR(N($F4814)&lt;0,N($G4814)&lt;0),"※金额不能填负数，方向反了就换一列填",IF($D4814="","※没填收支类别，分类报表会漏掉这一笔",IF(ISNA(MATCH($D4814,类别表,0)),"※收支类别不在【基础资料】的清单里",IF(AND($L4814="内部转账",$M4814=""),"△内部转账要在「对方账户」写上另一头",IF(AND($L4814="内部转账",$M4814=$C4814),"※对方账户跟本账户是同一个",IF(AND($L4814&lt;&gt;"内部转账",$M4814&lt;&gt;""),"△填了对方账户，但类别不是内部转账",IF($H4814&lt;0,"△这一笔之后该账户余额成负数了，核一下",""))))))))))))</f>
        <v/>
      </c>
    </row>
    <row r="4815">
      <c r="A4815" s="17">
        <f>IF($C4815="","",COUNTA($C$5:$C4815))</f>
        <v/>
      </c>
      <c r="B4815" s="20" t="n"/>
      <c r="C4815" s="18" t="n"/>
      <c r="D4815" s="18" t="n"/>
      <c r="E4815" s="26" t="n"/>
      <c r="F4815" s="19" t="n"/>
      <c r="G4815" s="19" t="n"/>
      <c r="H4815" s="27">
        <f>IF($C4815="","",ROUND(SUMIF(账户表,$C4815,账户期初)+SUMIFS($F$5:F4815,$C$5:C4815,$C4815)-SUMIFS($G$5:G4815,$C$5:C4815,$C4815),2))</f>
        <v/>
      </c>
      <c r="I4815" s="18" t="n"/>
      <c r="J4815" s="18" t="n"/>
      <c r="K4815" s="28">
        <f>IF($B4815="","",--TEXT($B4815,"yyyymm"))</f>
        <v/>
      </c>
      <c r="L4815" s="29">
        <f>IF($D4815="","",IFERROR(INDEX(类别属性,MATCH($D4815,类别表,0)),""))</f>
        <v/>
      </c>
      <c r="M4815" s="18" t="n"/>
      <c r="N4815" s="18" t="n"/>
      <c r="O4815" s="26" t="n"/>
      <c r="P4815" s="21">
        <f>IF($C4815="","",IF(ISNA(MATCH($C4815,账户表,0)),"※这个账户不在【基础资料】的账户档案里",IF($B4815="","※没填日期，这一笔不会进任何月份的报表",IF(AND($F4815&lt;&gt;"",$G4815&lt;&gt;""),"※收入和支出不能同时填",IF(AND(N($F4815)=0,N($G4815)=0),"※收入和支出都没填",IF(OR(N($F4815)&lt;0,N($G4815)&lt;0),"※金额不能填负数，方向反了就换一列填",IF($D4815="","※没填收支类别，分类报表会漏掉这一笔",IF(ISNA(MATCH($D4815,类别表,0)),"※收支类别不在【基础资料】的清单里",IF(AND($L4815="内部转账",$M4815=""),"△内部转账要在「对方账户」写上另一头",IF(AND($L4815="内部转账",$M4815=$C4815),"※对方账户跟本账户是同一个",IF(AND($L4815&lt;&gt;"内部转账",$M4815&lt;&gt;""),"△填了对方账户，但类别不是内部转账",IF($H4815&lt;0,"△这一笔之后该账户余额成负数了，核一下",""))))))))))))</f>
        <v/>
      </c>
    </row>
    <row r="4816">
      <c r="A4816" s="17">
        <f>IF($C4816="","",COUNTA($C$5:$C4816))</f>
        <v/>
      </c>
      <c r="B4816" s="20" t="n"/>
      <c r="C4816" s="18" t="n"/>
      <c r="D4816" s="18" t="n"/>
      <c r="E4816" s="26" t="n"/>
      <c r="F4816" s="19" t="n"/>
      <c r="G4816" s="19" t="n"/>
      <c r="H4816" s="27">
        <f>IF($C4816="","",ROUND(SUMIF(账户表,$C4816,账户期初)+SUMIFS($F$5:F4816,$C$5:C4816,$C4816)-SUMIFS($G$5:G4816,$C$5:C4816,$C4816),2))</f>
        <v/>
      </c>
      <c r="I4816" s="18" t="n"/>
      <c r="J4816" s="18" t="n"/>
      <c r="K4816" s="28">
        <f>IF($B4816="","",--TEXT($B4816,"yyyymm"))</f>
        <v/>
      </c>
      <c r="L4816" s="29">
        <f>IF($D4816="","",IFERROR(INDEX(类别属性,MATCH($D4816,类别表,0)),""))</f>
        <v/>
      </c>
      <c r="M4816" s="18" t="n"/>
      <c r="N4816" s="18" t="n"/>
      <c r="O4816" s="26" t="n"/>
      <c r="P4816" s="21">
        <f>IF($C4816="","",IF(ISNA(MATCH($C4816,账户表,0)),"※这个账户不在【基础资料】的账户档案里",IF($B4816="","※没填日期，这一笔不会进任何月份的报表",IF(AND($F4816&lt;&gt;"",$G4816&lt;&gt;""),"※收入和支出不能同时填",IF(AND(N($F4816)=0,N($G4816)=0),"※收入和支出都没填",IF(OR(N($F4816)&lt;0,N($G4816)&lt;0),"※金额不能填负数，方向反了就换一列填",IF($D4816="","※没填收支类别，分类报表会漏掉这一笔",IF(ISNA(MATCH($D4816,类别表,0)),"※收支类别不在【基础资料】的清单里",IF(AND($L4816="内部转账",$M4816=""),"△内部转账要在「对方账户」写上另一头",IF(AND($L4816="内部转账",$M4816=$C4816),"※对方账户跟本账户是同一个",IF(AND($L4816&lt;&gt;"内部转账",$M4816&lt;&gt;""),"△填了对方账户，但类别不是内部转账",IF($H4816&lt;0,"△这一笔之后该账户余额成负数了，核一下",""))))))))))))</f>
        <v/>
      </c>
    </row>
    <row r="4817">
      <c r="A4817" s="17">
        <f>IF($C4817="","",COUNTA($C$5:$C4817))</f>
        <v/>
      </c>
      <c r="B4817" s="20" t="n"/>
      <c r="C4817" s="18" t="n"/>
      <c r="D4817" s="18" t="n"/>
      <c r="E4817" s="26" t="n"/>
      <c r="F4817" s="19" t="n"/>
      <c r="G4817" s="19" t="n"/>
      <c r="H4817" s="27">
        <f>IF($C4817="","",ROUND(SUMIF(账户表,$C4817,账户期初)+SUMIFS($F$5:F4817,$C$5:C4817,$C4817)-SUMIFS($G$5:G4817,$C$5:C4817,$C4817),2))</f>
        <v/>
      </c>
      <c r="I4817" s="18" t="n"/>
      <c r="J4817" s="18" t="n"/>
      <c r="K4817" s="28">
        <f>IF($B4817="","",--TEXT($B4817,"yyyymm"))</f>
        <v/>
      </c>
      <c r="L4817" s="29">
        <f>IF($D4817="","",IFERROR(INDEX(类别属性,MATCH($D4817,类别表,0)),""))</f>
        <v/>
      </c>
      <c r="M4817" s="18" t="n"/>
      <c r="N4817" s="18" t="n"/>
      <c r="O4817" s="26" t="n"/>
      <c r="P4817" s="21">
        <f>IF($C4817="","",IF(ISNA(MATCH($C4817,账户表,0)),"※这个账户不在【基础资料】的账户档案里",IF($B4817="","※没填日期，这一笔不会进任何月份的报表",IF(AND($F4817&lt;&gt;"",$G4817&lt;&gt;""),"※收入和支出不能同时填",IF(AND(N($F4817)=0,N($G4817)=0),"※收入和支出都没填",IF(OR(N($F4817)&lt;0,N($G4817)&lt;0),"※金额不能填负数，方向反了就换一列填",IF($D4817="","※没填收支类别，分类报表会漏掉这一笔",IF(ISNA(MATCH($D4817,类别表,0)),"※收支类别不在【基础资料】的清单里",IF(AND($L4817="内部转账",$M4817=""),"△内部转账要在「对方账户」写上另一头",IF(AND($L4817="内部转账",$M4817=$C4817),"※对方账户跟本账户是同一个",IF(AND($L4817&lt;&gt;"内部转账",$M4817&lt;&gt;""),"△填了对方账户，但类别不是内部转账",IF($H4817&lt;0,"△这一笔之后该账户余额成负数了，核一下",""))))))))))))</f>
        <v/>
      </c>
    </row>
    <row r="4818">
      <c r="A4818" s="17">
        <f>IF($C4818="","",COUNTA($C$5:$C4818))</f>
        <v/>
      </c>
      <c r="B4818" s="20" t="n"/>
      <c r="C4818" s="18" t="n"/>
      <c r="D4818" s="18" t="n"/>
      <c r="E4818" s="26" t="n"/>
      <c r="F4818" s="19" t="n"/>
      <c r="G4818" s="19" t="n"/>
      <c r="H4818" s="27">
        <f>IF($C4818="","",ROUND(SUMIF(账户表,$C4818,账户期初)+SUMIFS($F$5:F4818,$C$5:C4818,$C4818)-SUMIFS($G$5:G4818,$C$5:C4818,$C4818),2))</f>
        <v/>
      </c>
      <c r="I4818" s="18" t="n"/>
      <c r="J4818" s="18" t="n"/>
      <c r="K4818" s="28">
        <f>IF($B4818="","",--TEXT($B4818,"yyyymm"))</f>
        <v/>
      </c>
      <c r="L4818" s="29">
        <f>IF($D4818="","",IFERROR(INDEX(类别属性,MATCH($D4818,类别表,0)),""))</f>
        <v/>
      </c>
      <c r="M4818" s="18" t="n"/>
      <c r="N4818" s="18" t="n"/>
      <c r="O4818" s="26" t="n"/>
      <c r="P4818" s="21">
        <f>IF($C4818="","",IF(ISNA(MATCH($C4818,账户表,0)),"※这个账户不在【基础资料】的账户档案里",IF($B4818="","※没填日期，这一笔不会进任何月份的报表",IF(AND($F4818&lt;&gt;"",$G4818&lt;&gt;""),"※收入和支出不能同时填",IF(AND(N($F4818)=0,N($G4818)=0),"※收入和支出都没填",IF(OR(N($F4818)&lt;0,N($G4818)&lt;0),"※金额不能填负数，方向反了就换一列填",IF($D4818="","※没填收支类别，分类报表会漏掉这一笔",IF(ISNA(MATCH($D4818,类别表,0)),"※收支类别不在【基础资料】的清单里",IF(AND($L4818="内部转账",$M4818=""),"△内部转账要在「对方账户」写上另一头",IF(AND($L4818="内部转账",$M4818=$C4818),"※对方账户跟本账户是同一个",IF(AND($L4818&lt;&gt;"内部转账",$M4818&lt;&gt;""),"△填了对方账户，但类别不是内部转账",IF($H4818&lt;0,"△这一笔之后该账户余额成负数了，核一下",""))))))))))))</f>
        <v/>
      </c>
    </row>
    <row r="4819">
      <c r="A4819" s="17">
        <f>IF($C4819="","",COUNTA($C$5:$C4819))</f>
        <v/>
      </c>
      <c r="B4819" s="20" t="n"/>
      <c r="C4819" s="18" t="n"/>
      <c r="D4819" s="18" t="n"/>
      <c r="E4819" s="26" t="n"/>
      <c r="F4819" s="19" t="n"/>
      <c r="G4819" s="19" t="n"/>
      <c r="H4819" s="27">
        <f>IF($C4819="","",ROUND(SUMIF(账户表,$C4819,账户期初)+SUMIFS($F$5:F4819,$C$5:C4819,$C4819)-SUMIFS($G$5:G4819,$C$5:C4819,$C4819),2))</f>
        <v/>
      </c>
      <c r="I4819" s="18" t="n"/>
      <c r="J4819" s="18" t="n"/>
      <c r="K4819" s="28">
        <f>IF($B4819="","",--TEXT($B4819,"yyyymm"))</f>
        <v/>
      </c>
      <c r="L4819" s="29">
        <f>IF($D4819="","",IFERROR(INDEX(类别属性,MATCH($D4819,类别表,0)),""))</f>
        <v/>
      </c>
      <c r="M4819" s="18" t="n"/>
      <c r="N4819" s="18" t="n"/>
      <c r="O4819" s="26" t="n"/>
      <c r="P4819" s="21">
        <f>IF($C4819="","",IF(ISNA(MATCH($C4819,账户表,0)),"※这个账户不在【基础资料】的账户档案里",IF($B4819="","※没填日期，这一笔不会进任何月份的报表",IF(AND($F4819&lt;&gt;"",$G4819&lt;&gt;""),"※收入和支出不能同时填",IF(AND(N($F4819)=0,N($G4819)=0),"※收入和支出都没填",IF(OR(N($F4819)&lt;0,N($G4819)&lt;0),"※金额不能填负数，方向反了就换一列填",IF($D4819="","※没填收支类别，分类报表会漏掉这一笔",IF(ISNA(MATCH($D4819,类别表,0)),"※收支类别不在【基础资料】的清单里",IF(AND($L4819="内部转账",$M4819=""),"△内部转账要在「对方账户」写上另一头",IF(AND($L4819="内部转账",$M4819=$C4819),"※对方账户跟本账户是同一个",IF(AND($L4819&lt;&gt;"内部转账",$M4819&lt;&gt;""),"△填了对方账户，但类别不是内部转账",IF($H4819&lt;0,"△这一笔之后该账户余额成负数了，核一下",""))))))))))))</f>
        <v/>
      </c>
    </row>
    <row r="4820">
      <c r="A4820" s="17">
        <f>IF($C4820="","",COUNTA($C$5:$C4820))</f>
        <v/>
      </c>
      <c r="B4820" s="20" t="n"/>
      <c r="C4820" s="18" t="n"/>
      <c r="D4820" s="18" t="n"/>
      <c r="E4820" s="26" t="n"/>
      <c r="F4820" s="19" t="n"/>
      <c r="G4820" s="19" t="n"/>
      <c r="H4820" s="27">
        <f>IF($C4820="","",ROUND(SUMIF(账户表,$C4820,账户期初)+SUMIFS($F$5:F4820,$C$5:C4820,$C4820)-SUMIFS($G$5:G4820,$C$5:C4820,$C4820),2))</f>
        <v/>
      </c>
      <c r="I4820" s="18" t="n"/>
      <c r="J4820" s="18" t="n"/>
      <c r="K4820" s="28">
        <f>IF($B4820="","",--TEXT($B4820,"yyyymm"))</f>
        <v/>
      </c>
      <c r="L4820" s="29">
        <f>IF($D4820="","",IFERROR(INDEX(类别属性,MATCH($D4820,类别表,0)),""))</f>
        <v/>
      </c>
      <c r="M4820" s="18" t="n"/>
      <c r="N4820" s="18" t="n"/>
      <c r="O4820" s="26" t="n"/>
      <c r="P4820" s="21">
        <f>IF($C4820="","",IF(ISNA(MATCH($C4820,账户表,0)),"※这个账户不在【基础资料】的账户档案里",IF($B4820="","※没填日期，这一笔不会进任何月份的报表",IF(AND($F4820&lt;&gt;"",$G4820&lt;&gt;""),"※收入和支出不能同时填",IF(AND(N($F4820)=0,N($G4820)=0),"※收入和支出都没填",IF(OR(N($F4820)&lt;0,N($G4820)&lt;0),"※金额不能填负数，方向反了就换一列填",IF($D4820="","※没填收支类别，分类报表会漏掉这一笔",IF(ISNA(MATCH($D4820,类别表,0)),"※收支类别不在【基础资料】的清单里",IF(AND($L4820="内部转账",$M4820=""),"△内部转账要在「对方账户」写上另一头",IF(AND($L4820="内部转账",$M4820=$C4820),"※对方账户跟本账户是同一个",IF(AND($L4820&lt;&gt;"内部转账",$M4820&lt;&gt;""),"△填了对方账户，但类别不是内部转账",IF($H4820&lt;0,"△这一笔之后该账户余额成负数了，核一下",""))))))))))))</f>
        <v/>
      </c>
    </row>
    <row r="4821">
      <c r="A4821" s="17">
        <f>IF($C4821="","",COUNTA($C$5:$C4821))</f>
        <v/>
      </c>
      <c r="B4821" s="20" t="n"/>
      <c r="C4821" s="18" t="n"/>
      <c r="D4821" s="18" t="n"/>
      <c r="E4821" s="26" t="n"/>
      <c r="F4821" s="19" t="n"/>
      <c r="G4821" s="19" t="n"/>
      <c r="H4821" s="27">
        <f>IF($C4821="","",ROUND(SUMIF(账户表,$C4821,账户期初)+SUMIFS($F$5:F4821,$C$5:C4821,$C4821)-SUMIFS($G$5:G4821,$C$5:C4821,$C4821),2))</f>
        <v/>
      </c>
      <c r="I4821" s="18" t="n"/>
      <c r="J4821" s="18" t="n"/>
      <c r="K4821" s="28">
        <f>IF($B4821="","",--TEXT($B4821,"yyyymm"))</f>
        <v/>
      </c>
      <c r="L4821" s="29">
        <f>IF($D4821="","",IFERROR(INDEX(类别属性,MATCH($D4821,类别表,0)),""))</f>
        <v/>
      </c>
      <c r="M4821" s="18" t="n"/>
      <c r="N4821" s="18" t="n"/>
      <c r="O4821" s="26" t="n"/>
      <c r="P4821" s="21">
        <f>IF($C4821="","",IF(ISNA(MATCH($C4821,账户表,0)),"※这个账户不在【基础资料】的账户档案里",IF($B4821="","※没填日期，这一笔不会进任何月份的报表",IF(AND($F4821&lt;&gt;"",$G4821&lt;&gt;""),"※收入和支出不能同时填",IF(AND(N($F4821)=0,N($G4821)=0),"※收入和支出都没填",IF(OR(N($F4821)&lt;0,N($G4821)&lt;0),"※金额不能填负数，方向反了就换一列填",IF($D4821="","※没填收支类别，分类报表会漏掉这一笔",IF(ISNA(MATCH($D4821,类别表,0)),"※收支类别不在【基础资料】的清单里",IF(AND($L4821="内部转账",$M4821=""),"△内部转账要在「对方账户」写上另一头",IF(AND($L4821="内部转账",$M4821=$C4821),"※对方账户跟本账户是同一个",IF(AND($L4821&lt;&gt;"内部转账",$M4821&lt;&gt;""),"△填了对方账户，但类别不是内部转账",IF($H4821&lt;0,"△这一笔之后该账户余额成负数了，核一下",""))))))))))))</f>
        <v/>
      </c>
    </row>
    <row r="4822">
      <c r="A4822" s="17">
        <f>IF($C4822="","",COUNTA($C$5:$C4822))</f>
        <v/>
      </c>
      <c r="B4822" s="20" t="n"/>
      <c r="C4822" s="18" t="n"/>
      <c r="D4822" s="18" t="n"/>
      <c r="E4822" s="26" t="n"/>
      <c r="F4822" s="19" t="n"/>
      <c r="G4822" s="19" t="n"/>
      <c r="H4822" s="27">
        <f>IF($C4822="","",ROUND(SUMIF(账户表,$C4822,账户期初)+SUMIFS($F$5:F4822,$C$5:C4822,$C4822)-SUMIFS($G$5:G4822,$C$5:C4822,$C4822),2))</f>
        <v/>
      </c>
      <c r="I4822" s="18" t="n"/>
      <c r="J4822" s="18" t="n"/>
      <c r="K4822" s="28">
        <f>IF($B4822="","",--TEXT($B4822,"yyyymm"))</f>
        <v/>
      </c>
      <c r="L4822" s="29">
        <f>IF($D4822="","",IFERROR(INDEX(类别属性,MATCH($D4822,类别表,0)),""))</f>
        <v/>
      </c>
      <c r="M4822" s="18" t="n"/>
      <c r="N4822" s="18" t="n"/>
      <c r="O4822" s="26" t="n"/>
      <c r="P4822" s="21">
        <f>IF($C4822="","",IF(ISNA(MATCH($C4822,账户表,0)),"※这个账户不在【基础资料】的账户档案里",IF($B4822="","※没填日期，这一笔不会进任何月份的报表",IF(AND($F4822&lt;&gt;"",$G4822&lt;&gt;""),"※收入和支出不能同时填",IF(AND(N($F4822)=0,N($G4822)=0),"※收入和支出都没填",IF(OR(N($F4822)&lt;0,N($G4822)&lt;0),"※金额不能填负数，方向反了就换一列填",IF($D4822="","※没填收支类别，分类报表会漏掉这一笔",IF(ISNA(MATCH($D4822,类别表,0)),"※收支类别不在【基础资料】的清单里",IF(AND($L4822="内部转账",$M4822=""),"△内部转账要在「对方账户」写上另一头",IF(AND($L4822="内部转账",$M4822=$C4822),"※对方账户跟本账户是同一个",IF(AND($L4822&lt;&gt;"内部转账",$M4822&lt;&gt;""),"△填了对方账户，但类别不是内部转账",IF($H4822&lt;0,"△这一笔之后该账户余额成负数了，核一下",""))))))))))))</f>
        <v/>
      </c>
    </row>
    <row r="4823">
      <c r="A4823" s="17">
        <f>IF($C4823="","",COUNTA($C$5:$C4823))</f>
        <v/>
      </c>
      <c r="B4823" s="20" t="n"/>
      <c r="C4823" s="18" t="n"/>
      <c r="D4823" s="18" t="n"/>
      <c r="E4823" s="26" t="n"/>
      <c r="F4823" s="19" t="n"/>
      <c r="G4823" s="19" t="n"/>
      <c r="H4823" s="27">
        <f>IF($C4823="","",ROUND(SUMIF(账户表,$C4823,账户期初)+SUMIFS($F$5:F4823,$C$5:C4823,$C4823)-SUMIFS($G$5:G4823,$C$5:C4823,$C4823),2))</f>
        <v/>
      </c>
      <c r="I4823" s="18" t="n"/>
      <c r="J4823" s="18" t="n"/>
      <c r="K4823" s="28">
        <f>IF($B4823="","",--TEXT($B4823,"yyyymm"))</f>
        <v/>
      </c>
      <c r="L4823" s="29">
        <f>IF($D4823="","",IFERROR(INDEX(类别属性,MATCH($D4823,类别表,0)),""))</f>
        <v/>
      </c>
      <c r="M4823" s="18" t="n"/>
      <c r="N4823" s="18" t="n"/>
      <c r="O4823" s="26" t="n"/>
      <c r="P4823" s="21">
        <f>IF($C4823="","",IF(ISNA(MATCH($C4823,账户表,0)),"※这个账户不在【基础资料】的账户档案里",IF($B4823="","※没填日期，这一笔不会进任何月份的报表",IF(AND($F4823&lt;&gt;"",$G4823&lt;&gt;""),"※收入和支出不能同时填",IF(AND(N($F4823)=0,N($G4823)=0),"※收入和支出都没填",IF(OR(N($F4823)&lt;0,N($G4823)&lt;0),"※金额不能填负数，方向反了就换一列填",IF($D4823="","※没填收支类别，分类报表会漏掉这一笔",IF(ISNA(MATCH($D4823,类别表,0)),"※收支类别不在【基础资料】的清单里",IF(AND($L4823="内部转账",$M4823=""),"△内部转账要在「对方账户」写上另一头",IF(AND($L4823="内部转账",$M4823=$C4823),"※对方账户跟本账户是同一个",IF(AND($L4823&lt;&gt;"内部转账",$M4823&lt;&gt;""),"△填了对方账户，但类别不是内部转账",IF($H4823&lt;0,"△这一笔之后该账户余额成负数了，核一下",""))))))))))))</f>
        <v/>
      </c>
    </row>
    <row r="4824">
      <c r="A4824" s="17">
        <f>IF($C4824="","",COUNTA($C$5:$C4824))</f>
        <v/>
      </c>
      <c r="B4824" s="20" t="n"/>
      <c r="C4824" s="18" t="n"/>
      <c r="D4824" s="18" t="n"/>
      <c r="E4824" s="26" t="n"/>
      <c r="F4824" s="19" t="n"/>
      <c r="G4824" s="19" t="n"/>
      <c r="H4824" s="27">
        <f>IF($C4824="","",ROUND(SUMIF(账户表,$C4824,账户期初)+SUMIFS($F$5:F4824,$C$5:C4824,$C4824)-SUMIFS($G$5:G4824,$C$5:C4824,$C4824),2))</f>
        <v/>
      </c>
      <c r="I4824" s="18" t="n"/>
      <c r="J4824" s="18" t="n"/>
      <c r="K4824" s="28">
        <f>IF($B4824="","",--TEXT($B4824,"yyyymm"))</f>
        <v/>
      </c>
      <c r="L4824" s="29">
        <f>IF($D4824="","",IFERROR(INDEX(类别属性,MATCH($D4824,类别表,0)),""))</f>
        <v/>
      </c>
      <c r="M4824" s="18" t="n"/>
      <c r="N4824" s="18" t="n"/>
      <c r="O4824" s="26" t="n"/>
      <c r="P4824" s="21">
        <f>IF($C4824="","",IF(ISNA(MATCH($C4824,账户表,0)),"※这个账户不在【基础资料】的账户档案里",IF($B4824="","※没填日期，这一笔不会进任何月份的报表",IF(AND($F4824&lt;&gt;"",$G4824&lt;&gt;""),"※收入和支出不能同时填",IF(AND(N($F4824)=0,N($G4824)=0),"※收入和支出都没填",IF(OR(N($F4824)&lt;0,N($G4824)&lt;0),"※金额不能填负数，方向反了就换一列填",IF($D4824="","※没填收支类别，分类报表会漏掉这一笔",IF(ISNA(MATCH($D4824,类别表,0)),"※收支类别不在【基础资料】的清单里",IF(AND($L4824="内部转账",$M4824=""),"△内部转账要在「对方账户」写上另一头",IF(AND($L4824="内部转账",$M4824=$C4824),"※对方账户跟本账户是同一个",IF(AND($L4824&lt;&gt;"内部转账",$M4824&lt;&gt;""),"△填了对方账户，但类别不是内部转账",IF($H4824&lt;0,"△这一笔之后该账户余额成负数了，核一下",""))))))))))))</f>
        <v/>
      </c>
    </row>
    <row r="4825">
      <c r="A4825" s="17">
        <f>IF($C4825="","",COUNTA($C$5:$C4825))</f>
        <v/>
      </c>
      <c r="B4825" s="20" t="n"/>
      <c r="C4825" s="18" t="n"/>
      <c r="D4825" s="18" t="n"/>
      <c r="E4825" s="26" t="n"/>
      <c r="F4825" s="19" t="n"/>
      <c r="G4825" s="19" t="n"/>
      <c r="H4825" s="27">
        <f>IF($C4825="","",ROUND(SUMIF(账户表,$C4825,账户期初)+SUMIFS($F$5:F4825,$C$5:C4825,$C4825)-SUMIFS($G$5:G4825,$C$5:C4825,$C4825),2))</f>
        <v/>
      </c>
      <c r="I4825" s="18" t="n"/>
      <c r="J4825" s="18" t="n"/>
      <c r="K4825" s="28">
        <f>IF($B4825="","",--TEXT($B4825,"yyyymm"))</f>
        <v/>
      </c>
      <c r="L4825" s="29">
        <f>IF($D4825="","",IFERROR(INDEX(类别属性,MATCH($D4825,类别表,0)),""))</f>
        <v/>
      </c>
      <c r="M4825" s="18" t="n"/>
      <c r="N4825" s="18" t="n"/>
      <c r="O4825" s="26" t="n"/>
      <c r="P4825" s="21">
        <f>IF($C4825="","",IF(ISNA(MATCH($C4825,账户表,0)),"※这个账户不在【基础资料】的账户档案里",IF($B4825="","※没填日期，这一笔不会进任何月份的报表",IF(AND($F4825&lt;&gt;"",$G4825&lt;&gt;""),"※收入和支出不能同时填",IF(AND(N($F4825)=0,N($G4825)=0),"※收入和支出都没填",IF(OR(N($F4825)&lt;0,N($G4825)&lt;0),"※金额不能填负数，方向反了就换一列填",IF($D4825="","※没填收支类别，分类报表会漏掉这一笔",IF(ISNA(MATCH($D4825,类别表,0)),"※收支类别不在【基础资料】的清单里",IF(AND($L4825="内部转账",$M4825=""),"△内部转账要在「对方账户」写上另一头",IF(AND($L4825="内部转账",$M4825=$C4825),"※对方账户跟本账户是同一个",IF(AND($L4825&lt;&gt;"内部转账",$M4825&lt;&gt;""),"△填了对方账户，但类别不是内部转账",IF($H4825&lt;0,"△这一笔之后该账户余额成负数了，核一下",""))))))))))))</f>
        <v/>
      </c>
    </row>
    <row r="4826">
      <c r="A4826" s="17">
        <f>IF($C4826="","",COUNTA($C$5:$C4826))</f>
        <v/>
      </c>
      <c r="B4826" s="20" t="n"/>
      <c r="C4826" s="18" t="n"/>
      <c r="D4826" s="18" t="n"/>
      <c r="E4826" s="26" t="n"/>
      <c r="F4826" s="19" t="n"/>
      <c r="G4826" s="19" t="n"/>
      <c r="H4826" s="27">
        <f>IF($C4826="","",ROUND(SUMIF(账户表,$C4826,账户期初)+SUMIFS($F$5:F4826,$C$5:C4826,$C4826)-SUMIFS($G$5:G4826,$C$5:C4826,$C4826),2))</f>
        <v/>
      </c>
      <c r="I4826" s="18" t="n"/>
      <c r="J4826" s="18" t="n"/>
      <c r="K4826" s="28">
        <f>IF($B4826="","",--TEXT($B4826,"yyyymm"))</f>
        <v/>
      </c>
      <c r="L4826" s="29">
        <f>IF($D4826="","",IFERROR(INDEX(类别属性,MATCH($D4826,类别表,0)),""))</f>
        <v/>
      </c>
      <c r="M4826" s="18" t="n"/>
      <c r="N4826" s="18" t="n"/>
      <c r="O4826" s="26" t="n"/>
      <c r="P4826" s="21">
        <f>IF($C4826="","",IF(ISNA(MATCH($C4826,账户表,0)),"※这个账户不在【基础资料】的账户档案里",IF($B4826="","※没填日期，这一笔不会进任何月份的报表",IF(AND($F4826&lt;&gt;"",$G4826&lt;&gt;""),"※收入和支出不能同时填",IF(AND(N($F4826)=0,N($G4826)=0),"※收入和支出都没填",IF(OR(N($F4826)&lt;0,N($G4826)&lt;0),"※金额不能填负数，方向反了就换一列填",IF($D4826="","※没填收支类别，分类报表会漏掉这一笔",IF(ISNA(MATCH($D4826,类别表,0)),"※收支类别不在【基础资料】的清单里",IF(AND($L4826="内部转账",$M4826=""),"△内部转账要在「对方账户」写上另一头",IF(AND($L4826="内部转账",$M4826=$C4826),"※对方账户跟本账户是同一个",IF(AND($L4826&lt;&gt;"内部转账",$M4826&lt;&gt;""),"△填了对方账户，但类别不是内部转账",IF($H4826&lt;0,"△这一笔之后该账户余额成负数了，核一下",""))))))))))))</f>
        <v/>
      </c>
    </row>
    <row r="4827">
      <c r="A4827" s="17">
        <f>IF($C4827="","",COUNTA($C$5:$C4827))</f>
        <v/>
      </c>
      <c r="B4827" s="20" t="n"/>
      <c r="C4827" s="18" t="n"/>
      <c r="D4827" s="18" t="n"/>
      <c r="E4827" s="26" t="n"/>
      <c r="F4827" s="19" t="n"/>
      <c r="G4827" s="19" t="n"/>
      <c r="H4827" s="27">
        <f>IF($C4827="","",ROUND(SUMIF(账户表,$C4827,账户期初)+SUMIFS($F$5:F4827,$C$5:C4827,$C4827)-SUMIFS($G$5:G4827,$C$5:C4827,$C4827),2))</f>
        <v/>
      </c>
      <c r="I4827" s="18" t="n"/>
      <c r="J4827" s="18" t="n"/>
      <c r="K4827" s="28">
        <f>IF($B4827="","",--TEXT($B4827,"yyyymm"))</f>
        <v/>
      </c>
      <c r="L4827" s="29">
        <f>IF($D4827="","",IFERROR(INDEX(类别属性,MATCH($D4827,类别表,0)),""))</f>
        <v/>
      </c>
      <c r="M4827" s="18" t="n"/>
      <c r="N4827" s="18" t="n"/>
      <c r="O4827" s="26" t="n"/>
      <c r="P4827" s="21">
        <f>IF($C4827="","",IF(ISNA(MATCH($C4827,账户表,0)),"※这个账户不在【基础资料】的账户档案里",IF($B4827="","※没填日期，这一笔不会进任何月份的报表",IF(AND($F4827&lt;&gt;"",$G4827&lt;&gt;""),"※收入和支出不能同时填",IF(AND(N($F4827)=0,N($G4827)=0),"※收入和支出都没填",IF(OR(N($F4827)&lt;0,N($G4827)&lt;0),"※金额不能填负数，方向反了就换一列填",IF($D4827="","※没填收支类别，分类报表会漏掉这一笔",IF(ISNA(MATCH($D4827,类别表,0)),"※收支类别不在【基础资料】的清单里",IF(AND($L4827="内部转账",$M4827=""),"△内部转账要在「对方账户」写上另一头",IF(AND($L4827="内部转账",$M4827=$C4827),"※对方账户跟本账户是同一个",IF(AND($L4827&lt;&gt;"内部转账",$M4827&lt;&gt;""),"△填了对方账户，但类别不是内部转账",IF($H4827&lt;0,"△这一笔之后该账户余额成负数了，核一下",""))))))))))))</f>
        <v/>
      </c>
    </row>
    <row r="4828">
      <c r="A4828" s="17">
        <f>IF($C4828="","",COUNTA($C$5:$C4828))</f>
        <v/>
      </c>
      <c r="B4828" s="20" t="n"/>
      <c r="C4828" s="18" t="n"/>
      <c r="D4828" s="18" t="n"/>
      <c r="E4828" s="26" t="n"/>
      <c r="F4828" s="19" t="n"/>
      <c r="G4828" s="19" t="n"/>
      <c r="H4828" s="27">
        <f>IF($C4828="","",ROUND(SUMIF(账户表,$C4828,账户期初)+SUMIFS($F$5:F4828,$C$5:C4828,$C4828)-SUMIFS($G$5:G4828,$C$5:C4828,$C4828),2))</f>
        <v/>
      </c>
      <c r="I4828" s="18" t="n"/>
      <c r="J4828" s="18" t="n"/>
      <c r="K4828" s="28">
        <f>IF($B4828="","",--TEXT($B4828,"yyyymm"))</f>
        <v/>
      </c>
      <c r="L4828" s="29">
        <f>IF($D4828="","",IFERROR(INDEX(类别属性,MATCH($D4828,类别表,0)),""))</f>
        <v/>
      </c>
      <c r="M4828" s="18" t="n"/>
      <c r="N4828" s="18" t="n"/>
      <c r="O4828" s="26" t="n"/>
      <c r="P4828" s="21">
        <f>IF($C4828="","",IF(ISNA(MATCH($C4828,账户表,0)),"※这个账户不在【基础资料】的账户档案里",IF($B4828="","※没填日期，这一笔不会进任何月份的报表",IF(AND($F4828&lt;&gt;"",$G4828&lt;&gt;""),"※收入和支出不能同时填",IF(AND(N($F4828)=0,N($G4828)=0),"※收入和支出都没填",IF(OR(N($F4828)&lt;0,N($G4828)&lt;0),"※金额不能填负数，方向反了就换一列填",IF($D4828="","※没填收支类别，分类报表会漏掉这一笔",IF(ISNA(MATCH($D4828,类别表,0)),"※收支类别不在【基础资料】的清单里",IF(AND($L4828="内部转账",$M4828=""),"△内部转账要在「对方账户」写上另一头",IF(AND($L4828="内部转账",$M4828=$C4828),"※对方账户跟本账户是同一个",IF(AND($L4828&lt;&gt;"内部转账",$M4828&lt;&gt;""),"△填了对方账户，但类别不是内部转账",IF($H4828&lt;0,"△这一笔之后该账户余额成负数了，核一下",""))))))))))))</f>
        <v/>
      </c>
    </row>
    <row r="4829">
      <c r="A4829" s="17">
        <f>IF($C4829="","",COUNTA($C$5:$C4829))</f>
        <v/>
      </c>
      <c r="B4829" s="20" t="n"/>
      <c r="C4829" s="18" t="n"/>
      <c r="D4829" s="18" t="n"/>
      <c r="E4829" s="26" t="n"/>
      <c r="F4829" s="19" t="n"/>
      <c r="G4829" s="19" t="n"/>
      <c r="H4829" s="27">
        <f>IF($C4829="","",ROUND(SUMIF(账户表,$C4829,账户期初)+SUMIFS($F$5:F4829,$C$5:C4829,$C4829)-SUMIFS($G$5:G4829,$C$5:C4829,$C4829),2))</f>
        <v/>
      </c>
      <c r="I4829" s="18" t="n"/>
      <c r="J4829" s="18" t="n"/>
      <c r="K4829" s="28">
        <f>IF($B4829="","",--TEXT($B4829,"yyyymm"))</f>
        <v/>
      </c>
      <c r="L4829" s="29">
        <f>IF($D4829="","",IFERROR(INDEX(类别属性,MATCH($D4829,类别表,0)),""))</f>
        <v/>
      </c>
      <c r="M4829" s="18" t="n"/>
      <c r="N4829" s="18" t="n"/>
      <c r="O4829" s="26" t="n"/>
      <c r="P4829" s="21">
        <f>IF($C4829="","",IF(ISNA(MATCH($C4829,账户表,0)),"※这个账户不在【基础资料】的账户档案里",IF($B4829="","※没填日期，这一笔不会进任何月份的报表",IF(AND($F4829&lt;&gt;"",$G4829&lt;&gt;""),"※收入和支出不能同时填",IF(AND(N($F4829)=0,N($G4829)=0),"※收入和支出都没填",IF(OR(N($F4829)&lt;0,N($G4829)&lt;0),"※金额不能填负数，方向反了就换一列填",IF($D4829="","※没填收支类别，分类报表会漏掉这一笔",IF(ISNA(MATCH($D4829,类别表,0)),"※收支类别不在【基础资料】的清单里",IF(AND($L4829="内部转账",$M4829=""),"△内部转账要在「对方账户」写上另一头",IF(AND($L4829="内部转账",$M4829=$C4829),"※对方账户跟本账户是同一个",IF(AND($L4829&lt;&gt;"内部转账",$M4829&lt;&gt;""),"△填了对方账户，但类别不是内部转账",IF($H4829&lt;0,"△这一笔之后该账户余额成负数了，核一下",""))))))))))))</f>
        <v/>
      </c>
    </row>
    <row r="4830">
      <c r="A4830" s="17">
        <f>IF($C4830="","",COUNTA($C$5:$C4830))</f>
        <v/>
      </c>
      <c r="B4830" s="20" t="n"/>
      <c r="C4830" s="18" t="n"/>
      <c r="D4830" s="18" t="n"/>
      <c r="E4830" s="26" t="n"/>
      <c r="F4830" s="19" t="n"/>
      <c r="G4830" s="19" t="n"/>
      <c r="H4830" s="27">
        <f>IF($C4830="","",ROUND(SUMIF(账户表,$C4830,账户期初)+SUMIFS($F$5:F4830,$C$5:C4830,$C4830)-SUMIFS($G$5:G4830,$C$5:C4830,$C4830),2))</f>
        <v/>
      </c>
      <c r="I4830" s="18" t="n"/>
      <c r="J4830" s="18" t="n"/>
      <c r="K4830" s="28">
        <f>IF($B4830="","",--TEXT($B4830,"yyyymm"))</f>
        <v/>
      </c>
      <c r="L4830" s="29">
        <f>IF($D4830="","",IFERROR(INDEX(类别属性,MATCH($D4830,类别表,0)),""))</f>
        <v/>
      </c>
      <c r="M4830" s="18" t="n"/>
      <c r="N4830" s="18" t="n"/>
      <c r="O4830" s="26" t="n"/>
      <c r="P4830" s="21">
        <f>IF($C4830="","",IF(ISNA(MATCH($C4830,账户表,0)),"※这个账户不在【基础资料】的账户档案里",IF($B4830="","※没填日期，这一笔不会进任何月份的报表",IF(AND($F4830&lt;&gt;"",$G4830&lt;&gt;""),"※收入和支出不能同时填",IF(AND(N($F4830)=0,N($G4830)=0),"※收入和支出都没填",IF(OR(N($F4830)&lt;0,N($G4830)&lt;0),"※金额不能填负数，方向反了就换一列填",IF($D4830="","※没填收支类别，分类报表会漏掉这一笔",IF(ISNA(MATCH($D4830,类别表,0)),"※收支类别不在【基础资料】的清单里",IF(AND($L4830="内部转账",$M4830=""),"△内部转账要在「对方账户」写上另一头",IF(AND($L4830="内部转账",$M4830=$C4830),"※对方账户跟本账户是同一个",IF(AND($L4830&lt;&gt;"内部转账",$M4830&lt;&gt;""),"△填了对方账户，但类别不是内部转账",IF($H4830&lt;0,"△这一笔之后该账户余额成负数了，核一下",""))))))))))))</f>
        <v/>
      </c>
    </row>
    <row r="4831">
      <c r="A4831" s="17">
        <f>IF($C4831="","",COUNTA($C$5:$C4831))</f>
        <v/>
      </c>
      <c r="B4831" s="20" t="n"/>
      <c r="C4831" s="18" t="n"/>
      <c r="D4831" s="18" t="n"/>
      <c r="E4831" s="26" t="n"/>
      <c r="F4831" s="19" t="n"/>
      <c r="G4831" s="19" t="n"/>
      <c r="H4831" s="27">
        <f>IF($C4831="","",ROUND(SUMIF(账户表,$C4831,账户期初)+SUMIFS($F$5:F4831,$C$5:C4831,$C4831)-SUMIFS($G$5:G4831,$C$5:C4831,$C4831),2))</f>
        <v/>
      </c>
      <c r="I4831" s="18" t="n"/>
      <c r="J4831" s="18" t="n"/>
      <c r="K4831" s="28">
        <f>IF($B4831="","",--TEXT($B4831,"yyyymm"))</f>
        <v/>
      </c>
      <c r="L4831" s="29">
        <f>IF($D4831="","",IFERROR(INDEX(类别属性,MATCH($D4831,类别表,0)),""))</f>
        <v/>
      </c>
      <c r="M4831" s="18" t="n"/>
      <c r="N4831" s="18" t="n"/>
      <c r="O4831" s="26" t="n"/>
      <c r="P4831" s="21">
        <f>IF($C4831="","",IF(ISNA(MATCH($C4831,账户表,0)),"※这个账户不在【基础资料】的账户档案里",IF($B4831="","※没填日期，这一笔不会进任何月份的报表",IF(AND($F4831&lt;&gt;"",$G4831&lt;&gt;""),"※收入和支出不能同时填",IF(AND(N($F4831)=0,N($G4831)=0),"※收入和支出都没填",IF(OR(N($F4831)&lt;0,N($G4831)&lt;0),"※金额不能填负数，方向反了就换一列填",IF($D4831="","※没填收支类别，分类报表会漏掉这一笔",IF(ISNA(MATCH($D4831,类别表,0)),"※收支类别不在【基础资料】的清单里",IF(AND($L4831="内部转账",$M4831=""),"△内部转账要在「对方账户」写上另一头",IF(AND($L4831="内部转账",$M4831=$C4831),"※对方账户跟本账户是同一个",IF(AND($L4831&lt;&gt;"内部转账",$M4831&lt;&gt;""),"△填了对方账户，但类别不是内部转账",IF($H4831&lt;0,"△这一笔之后该账户余额成负数了，核一下",""))))))))))))</f>
        <v/>
      </c>
    </row>
    <row r="4832">
      <c r="A4832" s="17">
        <f>IF($C4832="","",COUNTA($C$5:$C4832))</f>
        <v/>
      </c>
      <c r="B4832" s="20" t="n"/>
      <c r="C4832" s="18" t="n"/>
      <c r="D4832" s="18" t="n"/>
      <c r="E4832" s="26" t="n"/>
      <c r="F4832" s="19" t="n"/>
      <c r="G4832" s="19" t="n"/>
      <c r="H4832" s="27">
        <f>IF($C4832="","",ROUND(SUMIF(账户表,$C4832,账户期初)+SUMIFS($F$5:F4832,$C$5:C4832,$C4832)-SUMIFS($G$5:G4832,$C$5:C4832,$C4832),2))</f>
        <v/>
      </c>
      <c r="I4832" s="18" t="n"/>
      <c r="J4832" s="18" t="n"/>
      <c r="K4832" s="28">
        <f>IF($B4832="","",--TEXT($B4832,"yyyymm"))</f>
        <v/>
      </c>
      <c r="L4832" s="29">
        <f>IF($D4832="","",IFERROR(INDEX(类别属性,MATCH($D4832,类别表,0)),""))</f>
        <v/>
      </c>
      <c r="M4832" s="18" t="n"/>
      <c r="N4832" s="18" t="n"/>
      <c r="O4832" s="26" t="n"/>
      <c r="P4832" s="21">
        <f>IF($C4832="","",IF(ISNA(MATCH($C4832,账户表,0)),"※这个账户不在【基础资料】的账户档案里",IF($B4832="","※没填日期，这一笔不会进任何月份的报表",IF(AND($F4832&lt;&gt;"",$G4832&lt;&gt;""),"※收入和支出不能同时填",IF(AND(N($F4832)=0,N($G4832)=0),"※收入和支出都没填",IF(OR(N($F4832)&lt;0,N($G4832)&lt;0),"※金额不能填负数，方向反了就换一列填",IF($D4832="","※没填收支类别，分类报表会漏掉这一笔",IF(ISNA(MATCH($D4832,类别表,0)),"※收支类别不在【基础资料】的清单里",IF(AND($L4832="内部转账",$M4832=""),"△内部转账要在「对方账户」写上另一头",IF(AND($L4832="内部转账",$M4832=$C4832),"※对方账户跟本账户是同一个",IF(AND($L4832&lt;&gt;"内部转账",$M4832&lt;&gt;""),"△填了对方账户，但类别不是内部转账",IF($H4832&lt;0,"△这一笔之后该账户余额成负数了，核一下",""))))))))))))</f>
        <v/>
      </c>
    </row>
    <row r="4833">
      <c r="A4833" s="17">
        <f>IF($C4833="","",COUNTA($C$5:$C4833))</f>
        <v/>
      </c>
      <c r="B4833" s="20" t="n"/>
      <c r="C4833" s="18" t="n"/>
      <c r="D4833" s="18" t="n"/>
      <c r="E4833" s="26" t="n"/>
      <c r="F4833" s="19" t="n"/>
      <c r="G4833" s="19" t="n"/>
      <c r="H4833" s="27">
        <f>IF($C4833="","",ROUND(SUMIF(账户表,$C4833,账户期初)+SUMIFS($F$5:F4833,$C$5:C4833,$C4833)-SUMIFS($G$5:G4833,$C$5:C4833,$C4833),2))</f>
        <v/>
      </c>
      <c r="I4833" s="18" t="n"/>
      <c r="J4833" s="18" t="n"/>
      <c r="K4833" s="28">
        <f>IF($B4833="","",--TEXT($B4833,"yyyymm"))</f>
        <v/>
      </c>
      <c r="L4833" s="29">
        <f>IF($D4833="","",IFERROR(INDEX(类别属性,MATCH($D4833,类别表,0)),""))</f>
        <v/>
      </c>
      <c r="M4833" s="18" t="n"/>
      <c r="N4833" s="18" t="n"/>
      <c r="O4833" s="26" t="n"/>
      <c r="P4833" s="21">
        <f>IF($C4833="","",IF(ISNA(MATCH($C4833,账户表,0)),"※这个账户不在【基础资料】的账户档案里",IF($B4833="","※没填日期，这一笔不会进任何月份的报表",IF(AND($F4833&lt;&gt;"",$G4833&lt;&gt;""),"※收入和支出不能同时填",IF(AND(N($F4833)=0,N($G4833)=0),"※收入和支出都没填",IF(OR(N($F4833)&lt;0,N($G4833)&lt;0),"※金额不能填负数，方向反了就换一列填",IF($D4833="","※没填收支类别，分类报表会漏掉这一笔",IF(ISNA(MATCH($D4833,类别表,0)),"※收支类别不在【基础资料】的清单里",IF(AND($L4833="内部转账",$M4833=""),"△内部转账要在「对方账户」写上另一头",IF(AND($L4833="内部转账",$M4833=$C4833),"※对方账户跟本账户是同一个",IF(AND($L4833&lt;&gt;"内部转账",$M4833&lt;&gt;""),"△填了对方账户，但类别不是内部转账",IF($H4833&lt;0,"△这一笔之后该账户余额成负数了，核一下",""))))))))))))</f>
        <v/>
      </c>
    </row>
    <row r="4834">
      <c r="A4834" s="17">
        <f>IF($C4834="","",COUNTA($C$5:$C4834))</f>
        <v/>
      </c>
      <c r="B4834" s="20" t="n"/>
      <c r="C4834" s="18" t="n"/>
      <c r="D4834" s="18" t="n"/>
      <c r="E4834" s="26" t="n"/>
      <c r="F4834" s="19" t="n"/>
      <c r="G4834" s="19" t="n"/>
      <c r="H4834" s="27">
        <f>IF($C4834="","",ROUND(SUMIF(账户表,$C4834,账户期初)+SUMIFS($F$5:F4834,$C$5:C4834,$C4834)-SUMIFS($G$5:G4834,$C$5:C4834,$C4834),2))</f>
        <v/>
      </c>
      <c r="I4834" s="18" t="n"/>
      <c r="J4834" s="18" t="n"/>
      <c r="K4834" s="28">
        <f>IF($B4834="","",--TEXT($B4834,"yyyymm"))</f>
        <v/>
      </c>
      <c r="L4834" s="29">
        <f>IF($D4834="","",IFERROR(INDEX(类别属性,MATCH($D4834,类别表,0)),""))</f>
        <v/>
      </c>
      <c r="M4834" s="18" t="n"/>
      <c r="N4834" s="18" t="n"/>
      <c r="O4834" s="26" t="n"/>
      <c r="P4834" s="21">
        <f>IF($C4834="","",IF(ISNA(MATCH($C4834,账户表,0)),"※这个账户不在【基础资料】的账户档案里",IF($B4834="","※没填日期，这一笔不会进任何月份的报表",IF(AND($F4834&lt;&gt;"",$G4834&lt;&gt;""),"※收入和支出不能同时填",IF(AND(N($F4834)=0,N($G4834)=0),"※收入和支出都没填",IF(OR(N($F4834)&lt;0,N($G4834)&lt;0),"※金额不能填负数，方向反了就换一列填",IF($D4834="","※没填收支类别，分类报表会漏掉这一笔",IF(ISNA(MATCH($D4834,类别表,0)),"※收支类别不在【基础资料】的清单里",IF(AND($L4834="内部转账",$M4834=""),"△内部转账要在「对方账户」写上另一头",IF(AND($L4834="内部转账",$M4834=$C4834),"※对方账户跟本账户是同一个",IF(AND($L4834&lt;&gt;"内部转账",$M4834&lt;&gt;""),"△填了对方账户，但类别不是内部转账",IF($H4834&lt;0,"△这一笔之后该账户余额成负数了，核一下",""))))))))))))</f>
        <v/>
      </c>
    </row>
    <row r="4835">
      <c r="A4835" s="17">
        <f>IF($C4835="","",COUNTA($C$5:$C4835))</f>
        <v/>
      </c>
      <c r="B4835" s="20" t="n"/>
      <c r="C4835" s="18" t="n"/>
      <c r="D4835" s="18" t="n"/>
      <c r="E4835" s="26" t="n"/>
      <c r="F4835" s="19" t="n"/>
      <c r="G4835" s="19" t="n"/>
      <c r="H4835" s="27">
        <f>IF($C4835="","",ROUND(SUMIF(账户表,$C4835,账户期初)+SUMIFS($F$5:F4835,$C$5:C4835,$C4835)-SUMIFS($G$5:G4835,$C$5:C4835,$C4835),2))</f>
        <v/>
      </c>
      <c r="I4835" s="18" t="n"/>
      <c r="J4835" s="18" t="n"/>
      <c r="K4835" s="28">
        <f>IF($B4835="","",--TEXT($B4835,"yyyymm"))</f>
        <v/>
      </c>
      <c r="L4835" s="29">
        <f>IF($D4835="","",IFERROR(INDEX(类别属性,MATCH($D4835,类别表,0)),""))</f>
        <v/>
      </c>
      <c r="M4835" s="18" t="n"/>
      <c r="N4835" s="18" t="n"/>
      <c r="O4835" s="26" t="n"/>
      <c r="P4835" s="21">
        <f>IF($C4835="","",IF(ISNA(MATCH($C4835,账户表,0)),"※这个账户不在【基础资料】的账户档案里",IF($B4835="","※没填日期，这一笔不会进任何月份的报表",IF(AND($F4835&lt;&gt;"",$G4835&lt;&gt;""),"※收入和支出不能同时填",IF(AND(N($F4835)=0,N($G4835)=0),"※收入和支出都没填",IF(OR(N($F4835)&lt;0,N($G4835)&lt;0),"※金额不能填负数，方向反了就换一列填",IF($D4835="","※没填收支类别，分类报表会漏掉这一笔",IF(ISNA(MATCH($D4835,类别表,0)),"※收支类别不在【基础资料】的清单里",IF(AND($L4835="内部转账",$M4835=""),"△内部转账要在「对方账户」写上另一头",IF(AND($L4835="内部转账",$M4835=$C4835),"※对方账户跟本账户是同一个",IF(AND($L4835&lt;&gt;"内部转账",$M4835&lt;&gt;""),"△填了对方账户，但类别不是内部转账",IF($H4835&lt;0,"△这一笔之后该账户余额成负数了，核一下",""))))))))))))</f>
        <v/>
      </c>
    </row>
    <row r="4836">
      <c r="A4836" s="17">
        <f>IF($C4836="","",COUNTA($C$5:$C4836))</f>
        <v/>
      </c>
      <c r="B4836" s="20" t="n"/>
      <c r="C4836" s="18" t="n"/>
      <c r="D4836" s="18" t="n"/>
      <c r="E4836" s="26" t="n"/>
      <c r="F4836" s="19" t="n"/>
      <c r="G4836" s="19" t="n"/>
      <c r="H4836" s="27">
        <f>IF($C4836="","",ROUND(SUMIF(账户表,$C4836,账户期初)+SUMIFS($F$5:F4836,$C$5:C4836,$C4836)-SUMIFS($G$5:G4836,$C$5:C4836,$C4836),2))</f>
        <v/>
      </c>
      <c r="I4836" s="18" t="n"/>
      <c r="J4836" s="18" t="n"/>
      <c r="K4836" s="28">
        <f>IF($B4836="","",--TEXT($B4836,"yyyymm"))</f>
        <v/>
      </c>
      <c r="L4836" s="29">
        <f>IF($D4836="","",IFERROR(INDEX(类别属性,MATCH($D4836,类别表,0)),""))</f>
        <v/>
      </c>
      <c r="M4836" s="18" t="n"/>
      <c r="N4836" s="18" t="n"/>
      <c r="O4836" s="26" t="n"/>
      <c r="P4836" s="21">
        <f>IF($C4836="","",IF(ISNA(MATCH($C4836,账户表,0)),"※这个账户不在【基础资料】的账户档案里",IF($B4836="","※没填日期，这一笔不会进任何月份的报表",IF(AND($F4836&lt;&gt;"",$G4836&lt;&gt;""),"※收入和支出不能同时填",IF(AND(N($F4836)=0,N($G4836)=0),"※收入和支出都没填",IF(OR(N($F4836)&lt;0,N($G4836)&lt;0),"※金额不能填负数，方向反了就换一列填",IF($D4836="","※没填收支类别，分类报表会漏掉这一笔",IF(ISNA(MATCH($D4836,类别表,0)),"※收支类别不在【基础资料】的清单里",IF(AND($L4836="内部转账",$M4836=""),"△内部转账要在「对方账户」写上另一头",IF(AND($L4836="内部转账",$M4836=$C4836),"※对方账户跟本账户是同一个",IF(AND($L4836&lt;&gt;"内部转账",$M4836&lt;&gt;""),"△填了对方账户，但类别不是内部转账",IF($H4836&lt;0,"△这一笔之后该账户余额成负数了，核一下",""))))))))))))</f>
        <v/>
      </c>
    </row>
    <row r="4837">
      <c r="A4837" s="17">
        <f>IF($C4837="","",COUNTA($C$5:$C4837))</f>
        <v/>
      </c>
      <c r="B4837" s="20" t="n"/>
      <c r="C4837" s="18" t="n"/>
      <c r="D4837" s="18" t="n"/>
      <c r="E4837" s="26" t="n"/>
      <c r="F4837" s="19" t="n"/>
      <c r="G4837" s="19" t="n"/>
      <c r="H4837" s="27">
        <f>IF($C4837="","",ROUND(SUMIF(账户表,$C4837,账户期初)+SUMIFS($F$5:F4837,$C$5:C4837,$C4837)-SUMIFS($G$5:G4837,$C$5:C4837,$C4837),2))</f>
        <v/>
      </c>
      <c r="I4837" s="18" t="n"/>
      <c r="J4837" s="18" t="n"/>
      <c r="K4837" s="28">
        <f>IF($B4837="","",--TEXT($B4837,"yyyymm"))</f>
        <v/>
      </c>
      <c r="L4837" s="29">
        <f>IF($D4837="","",IFERROR(INDEX(类别属性,MATCH($D4837,类别表,0)),""))</f>
        <v/>
      </c>
      <c r="M4837" s="18" t="n"/>
      <c r="N4837" s="18" t="n"/>
      <c r="O4837" s="26" t="n"/>
      <c r="P4837" s="21">
        <f>IF($C4837="","",IF(ISNA(MATCH($C4837,账户表,0)),"※这个账户不在【基础资料】的账户档案里",IF($B4837="","※没填日期，这一笔不会进任何月份的报表",IF(AND($F4837&lt;&gt;"",$G4837&lt;&gt;""),"※收入和支出不能同时填",IF(AND(N($F4837)=0,N($G4837)=0),"※收入和支出都没填",IF(OR(N($F4837)&lt;0,N($G4837)&lt;0),"※金额不能填负数，方向反了就换一列填",IF($D4837="","※没填收支类别，分类报表会漏掉这一笔",IF(ISNA(MATCH($D4837,类别表,0)),"※收支类别不在【基础资料】的清单里",IF(AND($L4837="内部转账",$M4837=""),"△内部转账要在「对方账户」写上另一头",IF(AND($L4837="内部转账",$M4837=$C4837),"※对方账户跟本账户是同一个",IF(AND($L4837&lt;&gt;"内部转账",$M4837&lt;&gt;""),"△填了对方账户，但类别不是内部转账",IF($H4837&lt;0,"△这一笔之后该账户余额成负数了，核一下",""))))))))))))</f>
        <v/>
      </c>
    </row>
    <row r="4838">
      <c r="A4838" s="17">
        <f>IF($C4838="","",COUNTA($C$5:$C4838))</f>
        <v/>
      </c>
      <c r="B4838" s="20" t="n"/>
      <c r="C4838" s="18" t="n"/>
      <c r="D4838" s="18" t="n"/>
      <c r="E4838" s="26" t="n"/>
      <c r="F4838" s="19" t="n"/>
      <c r="G4838" s="19" t="n"/>
      <c r="H4838" s="27">
        <f>IF($C4838="","",ROUND(SUMIF(账户表,$C4838,账户期初)+SUMIFS($F$5:F4838,$C$5:C4838,$C4838)-SUMIFS($G$5:G4838,$C$5:C4838,$C4838),2))</f>
        <v/>
      </c>
      <c r="I4838" s="18" t="n"/>
      <c r="J4838" s="18" t="n"/>
      <c r="K4838" s="28">
        <f>IF($B4838="","",--TEXT($B4838,"yyyymm"))</f>
        <v/>
      </c>
      <c r="L4838" s="29">
        <f>IF($D4838="","",IFERROR(INDEX(类别属性,MATCH($D4838,类别表,0)),""))</f>
        <v/>
      </c>
      <c r="M4838" s="18" t="n"/>
      <c r="N4838" s="18" t="n"/>
      <c r="O4838" s="26" t="n"/>
      <c r="P4838" s="21">
        <f>IF($C4838="","",IF(ISNA(MATCH($C4838,账户表,0)),"※这个账户不在【基础资料】的账户档案里",IF($B4838="","※没填日期，这一笔不会进任何月份的报表",IF(AND($F4838&lt;&gt;"",$G4838&lt;&gt;""),"※收入和支出不能同时填",IF(AND(N($F4838)=0,N($G4838)=0),"※收入和支出都没填",IF(OR(N($F4838)&lt;0,N($G4838)&lt;0),"※金额不能填负数，方向反了就换一列填",IF($D4838="","※没填收支类别，分类报表会漏掉这一笔",IF(ISNA(MATCH($D4838,类别表,0)),"※收支类别不在【基础资料】的清单里",IF(AND($L4838="内部转账",$M4838=""),"△内部转账要在「对方账户」写上另一头",IF(AND($L4838="内部转账",$M4838=$C4838),"※对方账户跟本账户是同一个",IF(AND($L4838&lt;&gt;"内部转账",$M4838&lt;&gt;""),"△填了对方账户，但类别不是内部转账",IF($H4838&lt;0,"△这一笔之后该账户余额成负数了，核一下",""))))))))))))</f>
        <v/>
      </c>
    </row>
    <row r="4839">
      <c r="A4839" s="17">
        <f>IF($C4839="","",COUNTA($C$5:$C4839))</f>
        <v/>
      </c>
      <c r="B4839" s="20" t="n"/>
      <c r="C4839" s="18" t="n"/>
      <c r="D4839" s="18" t="n"/>
      <c r="E4839" s="26" t="n"/>
      <c r="F4839" s="19" t="n"/>
      <c r="G4839" s="19" t="n"/>
      <c r="H4839" s="27">
        <f>IF($C4839="","",ROUND(SUMIF(账户表,$C4839,账户期初)+SUMIFS($F$5:F4839,$C$5:C4839,$C4839)-SUMIFS($G$5:G4839,$C$5:C4839,$C4839),2))</f>
        <v/>
      </c>
      <c r="I4839" s="18" t="n"/>
      <c r="J4839" s="18" t="n"/>
      <c r="K4839" s="28">
        <f>IF($B4839="","",--TEXT($B4839,"yyyymm"))</f>
        <v/>
      </c>
      <c r="L4839" s="29">
        <f>IF($D4839="","",IFERROR(INDEX(类别属性,MATCH($D4839,类别表,0)),""))</f>
        <v/>
      </c>
      <c r="M4839" s="18" t="n"/>
      <c r="N4839" s="18" t="n"/>
      <c r="O4839" s="26" t="n"/>
      <c r="P4839" s="21">
        <f>IF($C4839="","",IF(ISNA(MATCH($C4839,账户表,0)),"※这个账户不在【基础资料】的账户档案里",IF($B4839="","※没填日期，这一笔不会进任何月份的报表",IF(AND($F4839&lt;&gt;"",$G4839&lt;&gt;""),"※收入和支出不能同时填",IF(AND(N($F4839)=0,N($G4839)=0),"※收入和支出都没填",IF(OR(N($F4839)&lt;0,N($G4839)&lt;0),"※金额不能填负数，方向反了就换一列填",IF($D4839="","※没填收支类别，分类报表会漏掉这一笔",IF(ISNA(MATCH($D4839,类别表,0)),"※收支类别不在【基础资料】的清单里",IF(AND($L4839="内部转账",$M4839=""),"△内部转账要在「对方账户」写上另一头",IF(AND($L4839="内部转账",$M4839=$C4839),"※对方账户跟本账户是同一个",IF(AND($L4839&lt;&gt;"内部转账",$M4839&lt;&gt;""),"△填了对方账户，但类别不是内部转账",IF($H4839&lt;0,"△这一笔之后该账户余额成负数了，核一下",""))))))))))))</f>
        <v/>
      </c>
    </row>
    <row r="4840">
      <c r="A4840" s="17">
        <f>IF($C4840="","",COUNTA($C$5:$C4840))</f>
        <v/>
      </c>
      <c r="B4840" s="20" t="n"/>
      <c r="C4840" s="18" t="n"/>
      <c r="D4840" s="18" t="n"/>
      <c r="E4840" s="26" t="n"/>
      <c r="F4840" s="19" t="n"/>
      <c r="G4840" s="19" t="n"/>
      <c r="H4840" s="27">
        <f>IF($C4840="","",ROUND(SUMIF(账户表,$C4840,账户期初)+SUMIFS($F$5:F4840,$C$5:C4840,$C4840)-SUMIFS($G$5:G4840,$C$5:C4840,$C4840),2))</f>
        <v/>
      </c>
      <c r="I4840" s="18" t="n"/>
      <c r="J4840" s="18" t="n"/>
      <c r="K4840" s="28">
        <f>IF($B4840="","",--TEXT($B4840,"yyyymm"))</f>
        <v/>
      </c>
      <c r="L4840" s="29">
        <f>IF($D4840="","",IFERROR(INDEX(类别属性,MATCH($D4840,类别表,0)),""))</f>
        <v/>
      </c>
      <c r="M4840" s="18" t="n"/>
      <c r="N4840" s="18" t="n"/>
      <c r="O4840" s="26" t="n"/>
      <c r="P4840" s="21">
        <f>IF($C4840="","",IF(ISNA(MATCH($C4840,账户表,0)),"※这个账户不在【基础资料】的账户档案里",IF($B4840="","※没填日期，这一笔不会进任何月份的报表",IF(AND($F4840&lt;&gt;"",$G4840&lt;&gt;""),"※收入和支出不能同时填",IF(AND(N($F4840)=0,N($G4840)=0),"※收入和支出都没填",IF(OR(N($F4840)&lt;0,N($G4840)&lt;0),"※金额不能填负数，方向反了就换一列填",IF($D4840="","※没填收支类别，分类报表会漏掉这一笔",IF(ISNA(MATCH($D4840,类别表,0)),"※收支类别不在【基础资料】的清单里",IF(AND($L4840="内部转账",$M4840=""),"△内部转账要在「对方账户」写上另一头",IF(AND($L4840="内部转账",$M4840=$C4840),"※对方账户跟本账户是同一个",IF(AND($L4840&lt;&gt;"内部转账",$M4840&lt;&gt;""),"△填了对方账户，但类别不是内部转账",IF($H4840&lt;0,"△这一笔之后该账户余额成负数了，核一下",""))))))))))))</f>
        <v/>
      </c>
    </row>
    <row r="4841">
      <c r="A4841" s="17">
        <f>IF($C4841="","",COUNTA($C$5:$C4841))</f>
        <v/>
      </c>
      <c r="B4841" s="20" t="n"/>
      <c r="C4841" s="18" t="n"/>
      <c r="D4841" s="18" t="n"/>
      <c r="E4841" s="26" t="n"/>
      <c r="F4841" s="19" t="n"/>
      <c r="G4841" s="19" t="n"/>
      <c r="H4841" s="27">
        <f>IF($C4841="","",ROUND(SUMIF(账户表,$C4841,账户期初)+SUMIFS($F$5:F4841,$C$5:C4841,$C4841)-SUMIFS($G$5:G4841,$C$5:C4841,$C4841),2))</f>
        <v/>
      </c>
      <c r="I4841" s="18" t="n"/>
      <c r="J4841" s="18" t="n"/>
      <c r="K4841" s="28">
        <f>IF($B4841="","",--TEXT($B4841,"yyyymm"))</f>
        <v/>
      </c>
      <c r="L4841" s="29">
        <f>IF($D4841="","",IFERROR(INDEX(类别属性,MATCH($D4841,类别表,0)),""))</f>
        <v/>
      </c>
      <c r="M4841" s="18" t="n"/>
      <c r="N4841" s="18" t="n"/>
      <c r="O4841" s="26" t="n"/>
      <c r="P4841" s="21">
        <f>IF($C4841="","",IF(ISNA(MATCH($C4841,账户表,0)),"※这个账户不在【基础资料】的账户档案里",IF($B4841="","※没填日期，这一笔不会进任何月份的报表",IF(AND($F4841&lt;&gt;"",$G4841&lt;&gt;""),"※收入和支出不能同时填",IF(AND(N($F4841)=0,N($G4841)=0),"※收入和支出都没填",IF(OR(N($F4841)&lt;0,N($G4841)&lt;0),"※金额不能填负数，方向反了就换一列填",IF($D4841="","※没填收支类别，分类报表会漏掉这一笔",IF(ISNA(MATCH($D4841,类别表,0)),"※收支类别不在【基础资料】的清单里",IF(AND($L4841="内部转账",$M4841=""),"△内部转账要在「对方账户」写上另一头",IF(AND($L4841="内部转账",$M4841=$C4841),"※对方账户跟本账户是同一个",IF(AND($L4841&lt;&gt;"内部转账",$M4841&lt;&gt;""),"△填了对方账户，但类别不是内部转账",IF($H4841&lt;0,"△这一笔之后该账户余额成负数了，核一下",""))))))))))))</f>
        <v/>
      </c>
    </row>
    <row r="4842">
      <c r="A4842" s="17">
        <f>IF($C4842="","",COUNTA($C$5:$C4842))</f>
        <v/>
      </c>
      <c r="B4842" s="20" t="n"/>
      <c r="C4842" s="18" t="n"/>
      <c r="D4842" s="18" t="n"/>
      <c r="E4842" s="26" t="n"/>
      <c r="F4842" s="19" t="n"/>
      <c r="G4842" s="19" t="n"/>
      <c r="H4842" s="27">
        <f>IF($C4842="","",ROUND(SUMIF(账户表,$C4842,账户期初)+SUMIFS($F$5:F4842,$C$5:C4842,$C4842)-SUMIFS($G$5:G4842,$C$5:C4842,$C4842),2))</f>
        <v/>
      </c>
      <c r="I4842" s="18" t="n"/>
      <c r="J4842" s="18" t="n"/>
      <c r="K4842" s="28">
        <f>IF($B4842="","",--TEXT($B4842,"yyyymm"))</f>
        <v/>
      </c>
      <c r="L4842" s="29">
        <f>IF($D4842="","",IFERROR(INDEX(类别属性,MATCH($D4842,类别表,0)),""))</f>
        <v/>
      </c>
      <c r="M4842" s="18" t="n"/>
      <c r="N4842" s="18" t="n"/>
      <c r="O4842" s="26" t="n"/>
      <c r="P4842" s="21">
        <f>IF($C4842="","",IF(ISNA(MATCH($C4842,账户表,0)),"※这个账户不在【基础资料】的账户档案里",IF($B4842="","※没填日期，这一笔不会进任何月份的报表",IF(AND($F4842&lt;&gt;"",$G4842&lt;&gt;""),"※收入和支出不能同时填",IF(AND(N($F4842)=0,N($G4842)=0),"※收入和支出都没填",IF(OR(N($F4842)&lt;0,N($G4842)&lt;0),"※金额不能填负数，方向反了就换一列填",IF($D4842="","※没填收支类别，分类报表会漏掉这一笔",IF(ISNA(MATCH($D4842,类别表,0)),"※收支类别不在【基础资料】的清单里",IF(AND($L4842="内部转账",$M4842=""),"△内部转账要在「对方账户」写上另一头",IF(AND($L4842="内部转账",$M4842=$C4842),"※对方账户跟本账户是同一个",IF(AND($L4842&lt;&gt;"内部转账",$M4842&lt;&gt;""),"△填了对方账户，但类别不是内部转账",IF($H4842&lt;0,"△这一笔之后该账户余额成负数了，核一下",""))))))))))))</f>
        <v/>
      </c>
    </row>
    <row r="4843">
      <c r="A4843" s="17">
        <f>IF($C4843="","",COUNTA($C$5:$C4843))</f>
        <v/>
      </c>
      <c r="B4843" s="20" t="n"/>
      <c r="C4843" s="18" t="n"/>
      <c r="D4843" s="18" t="n"/>
      <c r="E4843" s="26" t="n"/>
      <c r="F4843" s="19" t="n"/>
      <c r="G4843" s="19" t="n"/>
      <c r="H4843" s="27">
        <f>IF($C4843="","",ROUND(SUMIF(账户表,$C4843,账户期初)+SUMIFS($F$5:F4843,$C$5:C4843,$C4843)-SUMIFS($G$5:G4843,$C$5:C4843,$C4843),2))</f>
        <v/>
      </c>
      <c r="I4843" s="18" t="n"/>
      <c r="J4843" s="18" t="n"/>
      <c r="K4843" s="28">
        <f>IF($B4843="","",--TEXT($B4843,"yyyymm"))</f>
        <v/>
      </c>
      <c r="L4843" s="29">
        <f>IF($D4843="","",IFERROR(INDEX(类别属性,MATCH($D4843,类别表,0)),""))</f>
        <v/>
      </c>
      <c r="M4843" s="18" t="n"/>
      <c r="N4843" s="18" t="n"/>
      <c r="O4843" s="26" t="n"/>
      <c r="P4843" s="21">
        <f>IF($C4843="","",IF(ISNA(MATCH($C4843,账户表,0)),"※这个账户不在【基础资料】的账户档案里",IF($B4843="","※没填日期，这一笔不会进任何月份的报表",IF(AND($F4843&lt;&gt;"",$G4843&lt;&gt;""),"※收入和支出不能同时填",IF(AND(N($F4843)=0,N($G4843)=0),"※收入和支出都没填",IF(OR(N($F4843)&lt;0,N($G4843)&lt;0),"※金额不能填负数，方向反了就换一列填",IF($D4843="","※没填收支类别，分类报表会漏掉这一笔",IF(ISNA(MATCH($D4843,类别表,0)),"※收支类别不在【基础资料】的清单里",IF(AND($L4843="内部转账",$M4843=""),"△内部转账要在「对方账户」写上另一头",IF(AND($L4843="内部转账",$M4843=$C4843),"※对方账户跟本账户是同一个",IF(AND($L4843&lt;&gt;"内部转账",$M4843&lt;&gt;""),"△填了对方账户，但类别不是内部转账",IF($H4843&lt;0,"△这一笔之后该账户余额成负数了，核一下",""))))))))))))</f>
        <v/>
      </c>
    </row>
    <row r="4844">
      <c r="A4844" s="17">
        <f>IF($C4844="","",COUNTA($C$5:$C4844))</f>
        <v/>
      </c>
      <c r="B4844" s="20" t="n"/>
      <c r="C4844" s="18" t="n"/>
      <c r="D4844" s="18" t="n"/>
      <c r="E4844" s="26" t="n"/>
      <c r="F4844" s="19" t="n"/>
      <c r="G4844" s="19" t="n"/>
      <c r="H4844" s="27">
        <f>IF($C4844="","",ROUND(SUMIF(账户表,$C4844,账户期初)+SUMIFS($F$5:F4844,$C$5:C4844,$C4844)-SUMIFS($G$5:G4844,$C$5:C4844,$C4844),2))</f>
        <v/>
      </c>
      <c r="I4844" s="18" t="n"/>
      <c r="J4844" s="18" t="n"/>
      <c r="K4844" s="28">
        <f>IF($B4844="","",--TEXT($B4844,"yyyymm"))</f>
        <v/>
      </c>
      <c r="L4844" s="29">
        <f>IF($D4844="","",IFERROR(INDEX(类别属性,MATCH($D4844,类别表,0)),""))</f>
        <v/>
      </c>
      <c r="M4844" s="18" t="n"/>
      <c r="N4844" s="18" t="n"/>
      <c r="O4844" s="26" t="n"/>
      <c r="P4844" s="21">
        <f>IF($C4844="","",IF(ISNA(MATCH($C4844,账户表,0)),"※这个账户不在【基础资料】的账户档案里",IF($B4844="","※没填日期，这一笔不会进任何月份的报表",IF(AND($F4844&lt;&gt;"",$G4844&lt;&gt;""),"※收入和支出不能同时填",IF(AND(N($F4844)=0,N($G4844)=0),"※收入和支出都没填",IF(OR(N($F4844)&lt;0,N($G4844)&lt;0),"※金额不能填负数，方向反了就换一列填",IF($D4844="","※没填收支类别，分类报表会漏掉这一笔",IF(ISNA(MATCH($D4844,类别表,0)),"※收支类别不在【基础资料】的清单里",IF(AND($L4844="内部转账",$M4844=""),"△内部转账要在「对方账户」写上另一头",IF(AND($L4844="内部转账",$M4844=$C4844),"※对方账户跟本账户是同一个",IF(AND($L4844&lt;&gt;"内部转账",$M4844&lt;&gt;""),"△填了对方账户，但类别不是内部转账",IF($H4844&lt;0,"△这一笔之后该账户余额成负数了，核一下",""))))))))))))</f>
        <v/>
      </c>
    </row>
    <row r="4845">
      <c r="A4845" s="17">
        <f>IF($C4845="","",COUNTA($C$5:$C4845))</f>
        <v/>
      </c>
      <c r="B4845" s="20" t="n"/>
      <c r="C4845" s="18" t="n"/>
      <c r="D4845" s="18" t="n"/>
      <c r="E4845" s="26" t="n"/>
      <c r="F4845" s="19" t="n"/>
      <c r="G4845" s="19" t="n"/>
      <c r="H4845" s="27">
        <f>IF($C4845="","",ROUND(SUMIF(账户表,$C4845,账户期初)+SUMIFS($F$5:F4845,$C$5:C4845,$C4845)-SUMIFS($G$5:G4845,$C$5:C4845,$C4845),2))</f>
        <v/>
      </c>
      <c r="I4845" s="18" t="n"/>
      <c r="J4845" s="18" t="n"/>
      <c r="K4845" s="28">
        <f>IF($B4845="","",--TEXT($B4845,"yyyymm"))</f>
        <v/>
      </c>
      <c r="L4845" s="29">
        <f>IF($D4845="","",IFERROR(INDEX(类别属性,MATCH($D4845,类别表,0)),""))</f>
        <v/>
      </c>
      <c r="M4845" s="18" t="n"/>
      <c r="N4845" s="18" t="n"/>
      <c r="O4845" s="26" t="n"/>
      <c r="P4845" s="21">
        <f>IF($C4845="","",IF(ISNA(MATCH($C4845,账户表,0)),"※这个账户不在【基础资料】的账户档案里",IF($B4845="","※没填日期，这一笔不会进任何月份的报表",IF(AND($F4845&lt;&gt;"",$G4845&lt;&gt;""),"※收入和支出不能同时填",IF(AND(N($F4845)=0,N($G4845)=0),"※收入和支出都没填",IF(OR(N($F4845)&lt;0,N($G4845)&lt;0),"※金额不能填负数，方向反了就换一列填",IF($D4845="","※没填收支类别，分类报表会漏掉这一笔",IF(ISNA(MATCH($D4845,类别表,0)),"※收支类别不在【基础资料】的清单里",IF(AND($L4845="内部转账",$M4845=""),"△内部转账要在「对方账户」写上另一头",IF(AND($L4845="内部转账",$M4845=$C4845),"※对方账户跟本账户是同一个",IF(AND($L4845&lt;&gt;"内部转账",$M4845&lt;&gt;""),"△填了对方账户，但类别不是内部转账",IF($H4845&lt;0,"△这一笔之后该账户余额成负数了，核一下",""))))))))))))</f>
        <v/>
      </c>
    </row>
    <row r="4846">
      <c r="A4846" s="17">
        <f>IF($C4846="","",COUNTA($C$5:$C4846))</f>
        <v/>
      </c>
      <c r="B4846" s="20" t="n"/>
      <c r="C4846" s="18" t="n"/>
      <c r="D4846" s="18" t="n"/>
      <c r="E4846" s="26" t="n"/>
      <c r="F4846" s="19" t="n"/>
      <c r="G4846" s="19" t="n"/>
      <c r="H4846" s="27">
        <f>IF($C4846="","",ROUND(SUMIF(账户表,$C4846,账户期初)+SUMIFS($F$5:F4846,$C$5:C4846,$C4846)-SUMIFS($G$5:G4846,$C$5:C4846,$C4846),2))</f>
        <v/>
      </c>
      <c r="I4846" s="18" t="n"/>
      <c r="J4846" s="18" t="n"/>
      <c r="K4846" s="28">
        <f>IF($B4846="","",--TEXT($B4846,"yyyymm"))</f>
        <v/>
      </c>
      <c r="L4846" s="29">
        <f>IF($D4846="","",IFERROR(INDEX(类别属性,MATCH($D4846,类别表,0)),""))</f>
        <v/>
      </c>
      <c r="M4846" s="18" t="n"/>
      <c r="N4846" s="18" t="n"/>
      <c r="O4846" s="26" t="n"/>
      <c r="P4846" s="21">
        <f>IF($C4846="","",IF(ISNA(MATCH($C4846,账户表,0)),"※这个账户不在【基础资料】的账户档案里",IF($B4846="","※没填日期，这一笔不会进任何月份的报表",IF(AND($F4846&lt;&gt;"",$G4846&lt;&gt;""),"※收入和支出不能同时填",IF(AND(N($F4846)=0,N($G4846)=0),"※收入和支出都没填",IF(OR(N($F4846)&lt;0,N($G4846)&lt;0),"※金额不能填负数，方向反了就换一列填",IF($D4846="","※没填收支类别，分类报表会漏掉这一笔",IF(ISNA(MATCH($D4846,类别表,0)),"※收支类别不在【基础资料】的清单里",IF(AND($L4846="内部转账",$M4846=""),"△内部转账要在「对方账户」写上另一头",IF(AND($L4846="内部转账",$M4846=$C4846),"※对方账户跟本账户是同一个",IF(AND($L4846&lt;&gt;"内部转账",$M4846&lt;&gt;""),"△填了对方账户，但类别不是内部转账",IF($H4846&lt;0,"△这一笔之后该账户余额成负数了，核一下",""))))))))))))</f>
        <v/>
      </c>
    </row>
    <row r="4847">
      <c r="A4847" s="17">
        <f>IF($C4847="","",COUNTA($C$5:$C4847))</f>
        <v/>
      </c>
      <c r="B4847" s="20" t="n"/>
      <c r="C4847" s="18" t="n"/>
      <c r="D4847" s="18" t="n"/>
      <c r="E4847" s="26" t="n"/>
      <c r="F4847" s="19" t="n"/>
      <c r="G4847" s="19" t="n"/>
      <c r="H4847" s="27">
        <f>IF($C4847="","",ROUND(SUMIF(账户表,$C4847,账户期初)+SUMIFS($F$5:F4847,$C$5:C4847,$C4847)-SUMIFS($G$5:G4847,$C$5:C4847,$C4847),2))</f>
        <v/>
      </c>
      <c r="I4847" s="18" t="n"/>
      <c r="J4847" s="18" t="n"/>
      <c r="K4847" s="28">
        <f>IF($B4847="","",--TEXT($B4847,"yyyymm"))</f>
        <v/>
      </c>
      <c r="L4847" s="29">
        <f>IF($D4847="","",IFERROR(INDEX(类别属性,MATCH($D4847,类别表,0)),""))</f>
        <v/>
      </c>
      <c r="M4847" s="18" t="n"/>
      <c r="N4847" s="18" t="n"/>
      <c r="O4847" s="26" t="n"/>
      <c r="P4847" s="21">
        <f>IF($C4847="","",IF(ISNA(MATCH($C4847,账户表,0)),"※这个账户不在【基础资料】的账户档案里",IF($B4847="","※没填日期，这一笔不会进任何月份的报表",IF(AND($F4847&lt;&gt;"",$G4847&lt;&gt;""),"※收入和支出不能同时填",IF(AND(N($F4847)=0,N($G4847)=0),"※收入和支出都没填",IF(OR(N($F4847)&lt;0,N($G4847)&lt;0),"※金额不能填负数，方向反了就换一列填",IF($D4847="","※没填收支类别，分类报表会漏掉这一笔",IF(ISNA(MATCH($D4847,类别表,0)),"※收支类别不在【基础资料】的清单里",IF(AND($L4847="内部转账",$M4847=""),"△内部转账要在「对方账户」写上另一头",IF(AND($L4847="内部转账",$M4847=$C4847),"※对方账户跟本账户是同一个",IF(AND($L4847&lt;&gt;"内部转账",$M4847&lt;&gt;""),"△填了对方账户，但类别不是内部转账",IF($H4847&lt;0,"△这一笔之后该账户余额成负数了，核一下",""))))))))))))</f>
        <v/>
      </c>
    </row>
    <row r="4848">
      <c r="A4848" s="17">
        <f>IF($C4848="","",COUNTA($C$5:$C4848))</f>
        <v/>
      </c>
      <c r="B4848" s="20" t="n"/>
      <c r="C4848" s="18" t="n"/>
      <c r="D4848" s="18" t="n"/>
      <c r="E4848" s="26" t="n"/>
      <c r="F4848" s="19" t="n"/>
      <c r="G4848" s="19" t="n"/>
      <c r="H4848" s="27">
        <f>IF($C4848="","",ROUND(SUMIF(账户表,$C4848,账户期初)+SUMIFS($F$5:F4848,$C$5:C4848,$C4848)-SUMIFS($G$5:G4848,$C$5:C4848,$C4848),2))</f>
        <v/>
      </c>
      <c r="I4848" s="18" t="n"/>
      <c r="J4848" s="18" t="n"/>
      <c r="K4848" s="28">
        <f>IF($B4848="","",--TEXT($B4848,"yyyymm"))</f>
        <v/>
      </c>
      <c r="L4848" s="29">
        <f>IF($D4848="","",IFERROR(INDEX(类别属性,MATCH($D4848,类别表,0)),""))</f>
        <v/>
      </c>
      <c r="M4848" s="18" t="n"/>
      <c r="N4848" s="18" t="n"/>
      <c r="O4848" s="26" t="n"/>
      <c r="P4848" s="21">
        <f>IF($C4848="","",IF(ISNA(MATCH($C4848,账户表,0)),"※这个账户不在【基础资料】的账户档案里",IF($B4848="","※没填日期，这一笔不会进任何月份的报表",IF(AND($F4848&lt;&gt;"",$G4848&lt;&gt;""),"※收入和支出不能同时填",IF(AND(N($F4848)=0,N($G4848)=0),"※收入和支出都没填",IF(OR(N($F4848)&lt;0,N($G4848)&lt;0),"※金额不能填负数，方向反了就换一列填",IF($D4848="","※没填收支类别，分类报表会漏掉这一笔",IF(ISNA(MATCH($D4848,类别表,0)),"※收支类别不在【基础资料】的清单里",IF(AND($L4848="内部转账",$M4848=""),"△内部转账要在「对方账户」写上另一头",IF(AND($L4848="内部转账",$M4848=$C4848),"※对方账户跟本账户是同一个",IF(AND($L4848&lt;&gt;"内部转账",$M4848&lt;&gt;""),"△填了对方账户，但类别不是内部转账",IF($H4848&lt;0,"△这一笔之后该账户余额成负数了，核一下",""))))))))))))</f>
        <v/>
      </c>
    </row>
    <row r="4849">
      <c r="A4849" s="17">
        <f>IF($C4849="","",COUNTA($C$5:$C4849))</f>
        <v/>
      </c>
      <c r="B4849" s="20" t="n"/>
      <c r="C4849" s="18" t="n"/>
      <c r="D4849" s="18" t="n"/>
      <c r="E4849" s="26" t="n"/>
      <c r="F4849" s="19" t="n"/>
      <c r="G4849" s="19" t="n"/>
      <c r="H4849" s="27">
        <f>IF($C4849="","",ROUND(SUMIF(账户表,$C4849,账户期初)+SUMIFS($F$5:F4849,$C$5:C4849,$C4849)-SUMIFS($G$5:G4849,$C$5:C4849,$C4849),2))</f>
        <v/>
      </c>
      <c r="I4849" s="18" t="n"/>
      <c r="J4849" s="18" t="n"/>
      <c r="K4849" s="28">
        <f>IF($B4849="","",--TEXT($B4849,"yyyymm"))</f>
        <v/>
      </c>
      <c r="L4849" s="29">
        <f>IF($D4849="","",IFERROR(INDEX(类别属性,MATCH($D4849,类别表,0)),""))</f>
        <v/>
      </c>
      <c r="M4849" s="18" t="n"/>
      <c r="N4849" s="18" t="n"/>
      <c r="O4849" s="26" t="n"/>
      <c r="P4849" s="21">
        <f>IF($C4849="","",IF(ISNA(MATCH($C4849,账户表,0)),"※这个账户不在【基础资料】的账户档案里",IF($B4849="","※没填日期，这一笔不会进任何月份的报表",IF(AND($F4849&lt;&gt;"",$G4849&lt;&gt;""),"※收入和支出不能同时填",IF(AND(N($F4849)=0,N($G4849)=0),"※收入和支出都没填",IF(OR(N($F4849)&lt;0,N($G4849)&lt;0),"※金额不能填负数，方向反了就换一列填",IF($D4849="","※没填收支类别，分类报表会漏掉这一笔",IF(ISNA(MATCH($D4849,类别表,0)),"※收支类别不在【基础资料】的清单里",IF(AND($L4849="内部转账",$M4849=""),"△内部转账要在「对方账户」写上另一头",IF(AND($L4849="内部转账",$M4849=$C4849),"※对方账户跟本账户是同一个",IF(AND($L4849&lt;&gt;"内部转账",$M4849&lt;&gt;""),"△填了对方账户，但类别不是内部转账",IF($H4849&lt;0,"△这一笔之后该账户余额成负数了，核一下",""))))))))))))</f>
        <v/>
      </c>
    </row>
    <row r="4850">
      <c r="A4850" s="17">
        <f>IF($C4850="","",COUNTA($C$5:$C4850))</f>
        <v/>
      </c>
      <c r="B4850" s="20" t="n"/>
      <c r="C4850" s="18" t="n"/>
      <c r="D4850" s="18" t="n"/>
      <c r="E4850" s="26" t="n"/>
      <c r="F4850" s="19" t="n"/>
      <c r="G4850" s="19" t="n"/>
      <c r="H4850" s="27">
        <f>IF($C4850="","",ROUND(SUMIF(账户表,$C4850,账户期初)+SUMIFS($F$5:F4850,$C$5:C4850,$C4850)-SUMIFS($G$5:G4850,$C$5:C4850,$C4850),2))</f>
        <v/>
      </c>
      <c r="I4850" s="18" t="n"/>
      <c r="J4850" s="18" t="n"/>
      <c r="K4850" s="28">
        <f>IF($B4850="","",--TEXT($B4850,"yyyymm"))</f>
        <v/>
      </c>
      <c r="L4850" s="29">
        <f>IF($D4850="","",IFERROR(INDEX(类别属性,MATCH($D4850,类别表,0)),""))</f>
        <v/>
      </c>
      <c r="M4850" s="18" t="n"/>
      <c r="N4850" s="18" t="n"/>
      <c r="O4850" s="26" t="n"/>
      <c r="P4850" s="21">
        <f>IF($C4850="","",IF(ISNA(MATCH($C4850,账户表,0)),"※这个账户不在【基础资料】的账户档案里",IF($B4850="","※没填日期，这一笔不会进任何月份的报表",IF(AND($F4850&lt;&gt;"",$G4850&lt;&gt;""),"※收入和支出不能同时填",IF(AND(N($F4850)=0,N($G4850)=0),"※收入和支出都没填",IF(OR(N($F4850)&lt;0,N($G4850)&lt;0),"※金额不能填负数，方向反了就换一列填",IF($D4850="","※没填收支类别，分类报表会漏掉这一笔",IF(ISNA(MATCH($D4850,类别表,0)),"※收支类别不在【基础资料】的清单里",IF(AND($L4850="内部转账",$M4850=""),"△内部转账要在「对方账户」写上另一头",IF(AND($L4850="内部转账",$M4850=$C4850),"※对方账户跟本账户是同一个",IF(AND($L4850&lt;&gt;"内部转账",$M4850&lt;&gt;""),"△填了对方账户，但类别不是内部转账",IF($H4850&lt;0,"△这一笔之后该账户余额成负数了，核一下",""))))))))))))</f>
        <v/>
      </c>
    </row>
    <row r="4851">
      <c r="A4851" s="17">
        <f>IF($C4851="","",COUNTA($C$5:$C4851))</f>
        <v/>
      </c>
      <c r="B4851" s="20" t="n"/>
      <c r="C4851" s="18" t="n"/>
      <c r="D4851" s="18" t="n"/>
      <c r="E4851" s="26" t="n"/>
      <c r="F4851" s="19" t="n"/>
      <c r="G4851" s="19" t="n"/>
      <c r="H4851" s="27">
        <f>IF($C4851="","",ROUND(SUMIF(账户表,$C4851,账户期初)+SUMIFS($F$5:F4851,$C$5:C4851,$C4851)-SUMIFS($G$5:G4851,$C$5:C4851,$C4851),2))</f>
        <v/>
      </c>
      <c r="I4851" s="18" t="n"/>
      <c r="J4851" s="18" t="n"/>
      <c r="K4851" s="28">
        <f>IF($B4851="","",--TEXT($B4851,"yyyymm"))</f>
        <v/>
      </c>
      <c r="L4851" s="29">
        <f>IF($D4851="","",IFERROR(INDEX(类别属性,MATCH($D4851,类别表,0)),""))</f>
        <v/>
      </c>
      <c r="M4851" s="18" t="n"/>
      <c r="N4851" s="18" t="n"/>
      <c r="O4851" s="26" t="n"/>
      <c r="P4851" s="21">
        <f>IF($C4851="","",IF(ISNA(MATCH($C4851,账户表,0)),"※这个账户不在【基础资料】的账户档案里",IF($B4851="","※没填日期，这一笔不会进任何月份的报表",IF(AND($F4851&lt;&gt;"",$G4851&lt;&gt;""),"※收入和支出不能同时填",IF(AND(N($F4851)=0,N($G4851)=0),"※收入和支出都没填",IF(OR(N($F4851)&lt;0,N($G4851)&lt;0),"※金额不能填负数，方向反了就换一列填",IF($D4851="","※没填收支类别，分类报表会漏掉这一笔",IF(ISNA(MATCH($D4851,类别表,0)),"※收支类别不在【基础资料】的清单里",IF(AND($L4851="内部转账",$M4851=""),"△内部转账要在「对方账户」写上另一头",IF(AND($L4851="内部转账",$M4851=$C4851),"※对方账户跟本账户是同一个",IF(AND($L4851&lt;&gt;"内部转账",$M4851&lt;&gt;""),"△填了对方账户，但类别不是内部转账",IF($H4851&lt;0,"△这一笔之后该账户余额成负数了，核一下",""))))))))))))</f>
        <v/>
      </c>
    </row>
    <row r="4852">
      <c r="A4852" s="17">
        <f>IF($C4852="","",COUNTA($C$5:$C4852))</f>
        <v/>
      </c>
      <c r="B4852" s="20" t="n"/>
      <c r="C4852" s="18" t="n"/>
      <c r="D4852" s="18" t="n"/>
      <c r="E4852" s="26" t="n"/>
      <c r="F4852" s="19" t="n"/>
      <c r="G4852" s="19" t="n"/>
      <c r="H4852" s="27">
        <f>IF($C4852="","",ROUND(SUMIF(账户表,$C4852,账户期初)+SUMIFS($F$5:F4852,$C$5:C4852,$C4852)-SUMIFS($G$5:G4852,$C$5:C4852,$C4852),2))</f>
        <v/>
      </c>
      <c r="I4852" s="18" t="n"/>
      <c r="J4852" s="18" t="n"/>
      <c r="K4852" s="28">
        <f>IF($B4852="","",--TEXT($B4852,"yyyymm"))</f>
        <v/>
      </c>
      <c r="L4852" s="29">
        <f>IF($D4852="","",IFERROR(INDEX(类别属性,MATCH($D4852,类别表,0)),""))</f>
        <v/>
      </c>
      <c r="M4852" s="18" t="n"/>
      <c r="N4852" s="18" t="n"/>
      <c r="O4852" s="26" t="n"/>
      <c r="P4852" s="21">
        <f>IF($C4852="","",IF(ISNA(MATCH($C4852,账户表,0)),"※这个账户不在【基础资料】的账户档案里",IF($B4852="","※没填日期，这一笔不会进任何月份的报表",IF(AND($F4852&lt;&gt;"",$G4852&lt;&gt;""),"※收入和支出不能同时填",IF(AND(N($F4852)=0,N($G4852)=0),"※收入和支出都没填",IF(OR(N($F4852)&lt;0,N($G4852)&lt;0),"※金额不能填负数，方向反了就换一列填",IF($D4852="","※没填收支类别，分类报表会漏掉这一笔",IF(ISNA(MATCH($D4852,类别表,0)),"※收支类别不在【基础资料】的清单里",IF(AND($L4852="内部转账",$M4852=""),"△内部转账要在「对方账户」写上另一头",IF(AND($L4852="内部转账",$M4852=$C4852),"※对方账户跟本账户是同一个",IF(AND($L4852&lt;&gt;"内部转账",$M4852&lt;&gt;""),"△填了对方账户，但类别不是内部转账",IF($H4852&lt;0,"△这一笔之后该账户余额成负数了，核一下",""))))))))))))</f>
        <v/>
      </c>
    </row>
    <row r="4853">
      <c r="A4853" s="17">
        <f>IF($C4853="","",COUNTA($C$5:$C4853))</f>
        <v/>
      </c>
      <c r="B4853" s="20" t="n"/>
      <c r="C4853" s="18" t="n"/>
      <c r="D4853" s="18" t="n"/>
      <c r="E4853" s="26" t="n"/>
      <c r="F4853" s="19" t="n"/>
      <c r="G4853" s="19" t="n"/>
      <c r="H4853" s="27">
        <f>IF($C4853="","",ROUND(SUMIF(账户表,$C4853,账户期初)+SUMIFS($F$5:F4853,$C$5:C4853,$C4853)-SUMIFS($G$5:G4853,$C$5:C4853,$C4853),2))</f>
        <v/>
      </c>
      <c r="I4853" s="18" t="n"/>
      <c r="J4853" s="18" t="n"/>
      <c r="K4853" s="28">
        <f>IF($B4853="","",--TEXT($B4853,"yyyymm"))</f>
        <v/>
      </c>
      <c r="L4853" s="29">
        <f>IF($D4853="","",IFERROR(INDEX(类别属性,MATCH($D4853,类别表,0)),""))</f>
        <v/>
      </c>
      <c r="M4853" s="18" t="n"/>
      <c r="N4853" s="18" t="n"/>
      <c r="O4853" s="26" t="n"/>
      <c r="P4853" s="21">
        <f>IF($C4853="","",IF(ISNA(MATCH($C4853,账户表,0)),"※这个账户不在【基础资料】的账户档案里",IF($B4853="","※没填日期，这一笔不会进任何月份的报表",IF(AND($F4853&lt;&gt;"",$G4853&lt;&gt;""),"※收入和支出不能同时填",IF(AND(N($F4853)=0,N($G4853)=0),"※收入和支出都没填",IF(OR(N($F4853)&lt;0,N($G4853)&lt;0),"※金额不能填负数，方向反了就换一列填",IF($D4853="","※没填收支类别，分类报表会漏掉这一笔",IF(ISNA(MATCH($D4853,类别表,0)),"※收支类别不在【基础资料】的清单里",IF(AND($L4853="内部转账",$M4853=""),"△内部转账要在「对方账户」写上另一头",IF(AND($L4853="内部转账",$M4853=$C4853),"※对方账户跟本账户是同一个",IF(AND($L4853&lt;&gt;"内部转账",$M4853&lt;&gt;""),"△填了对方账户，但类别不是内部转账",IF($H4853&lt;0,"△这一笔之后该账户余额成负数了，核一下",""))))))))))))</f>
        <v/>
      </c>
    </row>
    <row r="4854">
      <c r="A4854" s="17">
        <f>IF($C4854="","",COUNTA($C$5:$C4854))</f>
        <v/>
      </c>
      <c r="B4854" s="20" t="n"/>
      <c r="C4854" s="18" t="n"/>
      <c r="D4854" s="18" t="n"/>
      <c r="E4854" s="26" t="n"/>
      <c r="F4854" s="19" t="n"/>
      <c r="G4854" s="19" t="n"/>
      <c r="H4854" s="27">
        <f>IF($C4854="","",ROUND(SUMIF(账户表,$C4854,账户期初)+SUMIFS($F$5:F4854,$C$5:C4854,$C4854)-SUMIFS($G$5:G4854,$C$5:C4854,$C4854),2))</f>
        <v/>
      </c>
      <c r="I4854" s="18" t="n"/>
      <c r="J4854" s="18" t="n"/>
      <c r="K4854" s="28">
        <f>IF($B4854="","",--TEXT($B4854,"yyyymm"))</f>
        <v/>
      </c>
      <c r="L4854" s="29">
        <f>IF($D4854="","",IFERROR(INDEX(类别属性,MATCH($D4854,类别表,0)),""))</f>
        <v/>
      </c>
      <c r="M4854" s="18" t="n"/>
      <c r="N4854" s="18" t="n"/>
      <c r="O4854" s="26" t="n"/>
      <c r="P4854" s="21">
        <f>IF($C4854="","",IF(ISNA(MATCH($C4854,账户表,0)),"※这个账户不在【基础资料】的账户档案里",IF($B4854="","※没填日期，这一笔不会进任何月份的报表",IF(AND($F4854&lt;&gt;"",$G4854&lt;&gt;""),"※收入和支出不能同时填",IF(AND(N($F4854)=0,N($G4854)=0),"※收入和支出都没填",IF(OR(N($F4854)&lt;0,N($G4854)&lt;0),"※金额不能填负数，方向反了就换一列填",IF($D4854="","※没填收支类别，分类报表会漏掉这一笔",IF(ISNA(MATCH($D4854,类别表,0)),"※收支类别不在【基础资料】的清单里",IF(AND($L4854="内部转账",$M4854=""),"△内部转账要在「对方账户」写上另一头",IF(AND($L4854="内部转账",$M4854=$C4854),"※对方账户跟本账户是同一个",IF(AND($L4854&lt;&gt;"内部转账",$M4854&lt;&gt;""),"△填了对方账户，但类别不是内部转账",IF($H4854&lt;0,"△这一笔之后该账户余额成负数了，核一下",""))))))))))))</f>
        <v/>
      </c>
    </row>
    <row r="4855">
      <c r="A4855" s="17">
        <f>IF($C4855="","",COUNTA($C$5:$C4855))</f>
        <v/>
      </c>
      <c r="B4855" s="20" t="n"/>
      <c r="C4855" s="18" t="n"/>
      <c r="D4855" s="18" t="n"/>
      <c r="E4855" s="26" t="n"/>
      <c r="F4855" s="19" t="n"/>
      <c r="G4855" s="19" t="n"/>
      <c r="H4855" s="27">
        <f>IF($C4855="","",ROUND(SUMIF(账户表,$C4855,账户期初)+SUMIFS($F$5:F4855,$C$5:C4855,$C4855)-SUMIFS($G$5:G4855,$C$5:C4855,$C4855),2))</f>
        <v/>
      </c>
      <c r="I4855" s="18" t="n"/>
      <c r="J4855" s="18" t="n"/>
      <c r="K4855" s="28">
        <f>IF($B4855="","",--TEXT($B4855,"yyyymm"))</f>
        <v/>
      </c>
      <c r="L4855" s="29">
        <f>IF($D4855="","",IFERROR(INDEX(类别属性,MATCH($D4855,类别表,0)),""))</f>
        <v/>
      </c>
      <c r="M4855" s="18" t="n"/>
      <c r="N4855" s="18" t="n"/>
      <c r="O4855" s="26" t="n"/>
      <c r="P4855" s="21">
        <f>IF($C4855="","",IF(ISNA(MATCH($C4855,账户表,0)),"※这个账户不在【基础资料】的账户档案里",IF($B4855="","※没填日期，这一笔不会进任何月份的报表",IF(AND($F4855&lt;&gt;"",$G4855&lt;&gt;""),"※收入和支出不能同时填",IF(AND(N($F4855)=0,N($G4855)=0),"※收入和支出都没填",IF(OR(N($F4855)&lt;0,N($G4855)&lt;0),"※金额不能填负数，方向反了就换一列填",IF($D4855="","※没填收支类别，分类报表会漏掉这一笔",IF(ISNA(MATCH($D4855,类别表,0)),"※收支类别不在【基础资料】的清单里",IF(AND($L4855="内部转账",$M4855=""),"△内部转账要在「对方账户」写上另一头",IF(AND($L4855="内部转账",$M4855=$C4855),"※对方账户跟本账户是同一个",IF(AND($L4855&lt;&gt;"内部转账",$M4855&lt;&gt;""),"△填了对方账户，但类别不是内部转账",IF($H4855&lt;0,"△这一笔之后该账户余额成负数了，核一下",""))))))))))))</f>
        <v/>
      </c>
    </row>
    <row r="4856">
      <c r="A4856" s="17">
        <f>IF($C4856="","",COUNTA($C$5:$C4856))</f>
        <v/>
      </c>
      <c r="B4856" s="20" t="n"/>
      <c r="C4856" s="18" t="n"/>
      <c r="D4856" s="18" t="n"/>
      <c r="E4856" s="26" t="n"/>
      <c r="F4856" s="19" t="n"/>
      <c r="G4856" s="19" t="n"/>
      <c r="H4856" s="27">
        <f>IF($C4856="","",ROUND(SUMIF(账户表,$C4856,账户期初)+SUMIFS($F$5:F4856,$C$5:C4856,$C4856)-SUMIFS($G$5:G4856,$C$5:C4856,$C4856),2))</f>
        <v/>
      </c>
      <c r="I4856" s="18" t="n"/>
      <c r="J4856" s="18" t="n"/>
      <c r="K4856" s="28">
        <f>IF($B4856="","",--TEXT($B4856,"yyyymm"))</f>
        <v/>
      </c>
      <c r="L4856" s="29">
        <f>IF($D4856="","",IFERROR(INDEX(类别属性,MATCH($D4856,类别表,0)),""))</f>
        <v/>
      </c>
      <c r="M4856" s="18" t="n"/>
      <c r="N4856" s="18" t="n"/>
      <c r="O4856" s="26" t="n"/>
      <c r="P4856" s="21">
        <f>IF($C4856="","",IF(ISNA(MATCH($C4856,账户表,0)),"※这个账户不在【基础资料】的账户档案里",IF($B4856="","※没填日期，这一笔不会进任何月份的报表",IF(AND($F4856&lt;&gt;"",$G4856&lt;&gt;""),"※收入和支出不能同时填",IF(AND(N($F4856)=0,N($G4856)=0),"※收入和支出都没填",IF(OR(N($F4856)&lt;0,N($G4856)&lt;0),"※金额不能填负数，方向反了就换一列填",IF($D4856="","※没填收支类别，分类报表会漏掉这一笔",IF(ISNA(MATCH($D4856,类别表,0)),"※收支类别不在【基础资料】的清单里",IF(AND($L4856="内部转账",$M4856=""),"△内部转账要在「对方账户」写上另一头",IF(AND($L4856="内部转账",$M4856=$C4856),"※对方账户跟本账户是同一个",IF(AND($L4856&lt;&gt;"内部转账",$M4856&lt;&gt;""),"△填了对方账户，但类别不是内部转账",IF($H4856&lt;0,"△这一笔之后该账户余额成负数了，核一下",""))))))))))))</f>
        <v/>
      </c>
    </row>
    <row r="4857">
      <c r="A4857" s="17">
        <f>IF($C4857="","",COUNTA($C$5:$C4857))</f>
        <v/>
      </c>
      <c r="B4857" s="20" t="n"/>
      <c r="C4857" s="18" t="n"/>
      <c r="D4857" s="18" t="n"/>
      <c r="E4857" s="26" t="n"/>
      <c r="F4857" s="19" t="n"/>
      <c r="G4857" s="19" t="n"/>
      <c r="H4857" s="27">
        <f>IF($C4857="","",ROUND(SUMIF(账户表,$C4857,账户期初)+SUMIFS($F$5:F4857,$C$5:C4857,$C4857)-SUMIFS($G$5:G4857,$C$5:C4857,$C4857),2))</f>
        <v/>
      </c>
      <c r="I4857" s="18" t="n"/>
      <c r="J4857" s="18" t="n"/>
      <c r="K4857" s="28">
        <f>IF($B4857="","",--TEXT($B4857,"yyyymm"))</f>
        <v/>
      </c>
      <c r="L4857" s="29">
        <f>IF($D4857="","",IFERROR(INDEX(类别属性,MATCH($D4857,类别表,0)),""))</f>
        <v/>
      </c>
      <c r="M4857" s="18" t="n"/>
      <c r="N4857" s="18" t="n"/>
      <c r="O4857" s="26" t="n"/>
      <c r="P4857" s="21">
        <f>IF($C4857="","",IF(ISNA(MATCH($C4857,账户表,0)),"※这个账户不在【基础资料】的账户档案里",IF($B4857="","※没填日期，这一笔不会进任何月份的报表",IF(AND($F4857&lt;&gt;"",$G4857&lt;&gt;""),"※收入和支出不能同时填",IF(AND(N($F4857)=0,N($G4857)=0),"※收入和支出都没填",IF(OR(N($F4857)&lt;0,N($G4857)&lt;0),"※金额不能填负数，方向反了就换一列填",IF($D4857="","※没填收支类别，分类报表会漏掉这一笔",IF(ISNA(MATCH($D4857,类别表,0)),"※收支类别不在【基础资料】的清单里",IF(AND($L4857="内部转账",$M4857=""),"△内部转账要在「对方账户」写上另一头",IF(AND($L4857="内部转账",$M4857=$C4857),"※对方账户跟本账户是同一个",IF(AND($L4857&lt;&gt;"内部转账",$M4857&lt;&gt;""),"△填了对方账户，但类别不是内部转账",IF($H4857&lt;0,"△这一笔之后该账户余额成负数了，核一下",""))))))))))))</f>
        <v/>
      </c>
    </row>
    <row r="4858">
      <c r="A4858" s="17">
        <f>IF($C4858="","",COUNTA($C$5:$C4858))</f>
        <v/>
      </c>
      <c r="B4858" s="20" t="n"/>
      <c r="C4858" s="18" t="n"/>
      <c r="D4858" s="18" t="n"/>
      <c r="E4858" s="26" t="n"/>
      <c r="F4858" s="19" t="n"/>
      <c r="G4858" s="19" t="n"/>
      <c r="H4858" s="27">
        <f>IF($C4858="","",ROUND(SUMIF(账户表,$C4858,账户期初)+SUMIFS($F$5:F4858,$C$5:C4858,$C4858)-SUMIFS($G$5:G4858,$C$5:C4858,$C4858),2))</f>
        <v/>
      </c>
      <c r="I4858" s="18" t="n"/>
      <c r="J4858" s="18" t="n"/>
      <c r="K4858" s="28">
        <f>IF($B4858="","",--TEXT($B4858,"yyyymm"))</f>
        <v/>
      </c>
      <c r="L4858" s="29">
        <f>IF($D4858="","",IFERROR(INDEX(类别属性,MATCH($D4858,类别表,0)),""))</f>
        <v/>
      </c>
      <c r="M4858" s="18" t="n"/>
      <c r="N4858" s="18" t="n"/>
      <c r="O4858" s="26" t="n"/>
      <c r="P4858" s="21">
        <f>IF($C4858="","",IF(ISNA(MATCH($C4858,账户表,0)),"※这个账户不在【基础资料】的账户档案里",IF($B4858="","※没填日期，这一笔不会进任何月份的报表",IF(AND($F4858&lt;&gt;"",$G4858&lt;&gt;""),"※收入和支出不能同时填",IF(AND(N($F4858)=0,N($G4858)=0),"※收入和支出都没填",IF(OR(N($F4858)&lt;0,N($G4858)&lt;0),"※金额不能填负数，方向反了就换一列填",IF($D4858="","※没填收支类别，分类报表会漏掉这一笔",IF(ISNA(MATCH($D4858,类别表,0)),"※收支类别不在【基础资料】的清单里",IF(AND($L4858="内部转账",$M4858=""),"△内部转账要在「对方账户」写上另一头",IF(AND($L4858="内部转账",$M4858=$C4858),"※对方账户跟本账户是同一个",IF(AND($L4858&lt;&gt;"内部转账",$M4858&lt;&gt;""),"△填了对方账户，但类别不是内部转账",IF($H4858&lt;0,"△这一笔之后该账户余额成负数了，核一下",""))))))))))))</f>
        <v/>
      </c>
    </row>
    <row r="4859">
      <c r="A4859" s="17">
        <f>IF($C4859="","",COUNTA($C$5:$C4859))</f>
        <v/>
      </c>
      <c r="B4859" s="20" t="n"/>
      <c r="C4859" s="18" t="n"/>
      <c r="D4859" s="18" t="n"/>
      <c r="E4859" s="26" t="n"/>
      <c r="F4859" s="19" t="n"/>
      <c r="G4859" s="19" t="n"/>
      <c r="H4859" s="27">
        <f>IF($C4859="","",ROUND(SUMIF(账户表,$C4859,账户期初)+SUMIFS($F$5:F4859,$C$5:C4859,$C4859)-SUMIFS($G$5:G4859,$C$5:C4859,$C4859),2))</f>
        <v/>
      </c>
      <c r="I4859" s="18" t="n"/>
      <c r="J4859" s="18" t="n"/>
      <c r="K4859" s="28">
        <f>IF($B4859="","",--TEXT($B4859,"yyyymm"))</f>
        <v/>
      </c>
      <c r="L4859" s="29">
        <f>IF($D4859="","",IFERROR(INDEX(类别属性,MATCH($D4859,类别表,0)),""))</f>
        <v/>
      </c>
      <c r="M4859" s="18" t="n"/>
      <c r="N4859" s="18" t="n"/>
      <c r="O4859" s="26" t="n"/>
      <c r="P4859" s="21">
        <f>IF($C4859="","",IF(ISNA(MATCH($C4859,账户表,0)),"※这个账户不在【基础资料】的账户档案里",IF($B4859="","※没填日期，这一笔不会进任何月份的报表",IF(AND($F4859&lt;&gt;"",$G4859&lt;&gt;""),"※收入和支出不能同时填",IF(AND(N($F4859)=0,N($G4859)=0),"※收入和支出都没填",IF(OR(N($F4859)&lt;0,N($G4859)&lt;0),"※金额不能填负数，方向反了就换一列填",IF($D4859="","※没填收支类别，分类报表会漏掉这一笔",IF(ISNA(MATCH($D4859,类别表,0)),"※收支类别不在【基础资料】的清单里",IF(AND($L4859="内部转账",$M4859=""),"△内部转账要在「对方账户」写上另一头",IF(AND($L4859="内部转账",$M4859=$C4859),"※对方账户跟本账户是同一个",IF(AND($L4859&lt;&gt;"内部转账",$M4859&lt;&gt;""),"△填了对方账户，但类别不是内部转账",IF($H4859&lt;0,"△这一笔之后该账户余额成负数了，核一下",""))))))))))))</f>
        <v/>
      </c>
    </row>
    <row r="4860">
      <c r="A4860" s="17">
        <f>IF($C4860="","",COUNTA($C$5:$C4860))</f>
        <v/>
      </c>
      <c r="B4860" s="20" t="n"/>
      <c r="C4860" s="18" t="n"/>
      <c r="D4860" s="18" t="n"/>
      <c r="E4860" s="26" t="n"/>
      <c r="F4860" s="19" t="n"/>
      <c r="G4860" s="19" t="n"/>
      <c r="H4860" s="27">
        <f>IF($C4860="","",ROUND(SUMIF(账户表,$C4860,账户期初)+SUMIFS($F$5:F4860,$C$5:C4860,$C4860)-SUMIFS($G$5:G4860,$C$5:C4860,$C4860),2))</f>
        <v/>
      </c>
      <c r="I4860" s="18" t="n"/>
      <c r="J4860" s="18" t="n"/>
      <c r="K4860" s="28">
        <f>IF($B4860="","",--TEXT($B4860,"yyyymm"))</f>
        <v/>
      </c>
      <c r="L4860" s="29">
        <f>IF($D4860="","",IFERROR(INDEX(类别属性,MATCH($D4860,类别表,0)),""))</f>
        <v/>
      </c>
      <c r="M4860" s="18" t="n"/>
      <c r="N4860" s="18" t="n"/>
      <c r="O4860" s="26" t="n"/>
      <c r="P4860" s="21">
        <f>IF($C4860="","",IF(ISNA(MATCH($C4860,账户表,0)),"※这个账户不在【基础资料】的账户档案里",IF($B4860="","※没填日期，这一笔不会进任何月份的报表",IF(AND($F4860&lt;&gt;"",$G4860&lt;&gt;""),"※收入和支出不能同时填",IF(AND(N($F4860)=0,N($G4860)=0),"※收入和支出都没填",IF(OR(N($F4860)&lt;0,N($G4860)&lt;0),"※金额不能填负数，方向反了就换一列填",IF($D4860="","※没填收支类别，分类报表会漏掉这一笔",IF(ISNA(MATCH($D4860,类别表,0)),"※收支类别不在【基础资料】的清单里",IF(AND($L4860="内部转账",$M4860=""),"△内部转账要在「对方账户」写上另一头",IF(AND($L4860="内部转账",$M4860=$C4860),"※对方账户跟本账户是同一个",IF(AND($L4860&lt;&gt;"内部转账",$M4860&lt;&gt;""),"△填了对方账户，但类别不是内部转账",IF($H4860&lt;0,"△这一笔之后该账户余额成负数了，核一下",""))))))))))))</f>
        <v/>
      </c>
    </row>
    <row r="4861">
      <c r="A4861" s="17">
        <f>IF($C4861="","",COUNTA($C$5:$C4861))</f>
        <v/>
      </c>
      <c r="B4861" s="20" t="n"/>
      <c r="C4861" s="18" t="n"/>
      <c r="D4861" s="18" t="n"/>
      <c r="E4861" s="26" t="n"/>
      <c r="F4861" s="19" t="n"/>
      <c r="G4861" s="19" t="n"/>
      <c r="H4861" s="27">
        <f>IF($C4861="","",ROUND(SUMIF(账户表,$C4861,账户期初)+SUMIFS($F$5:F4861,$C$5:C4861,$C4861)-SUMIFS($G$5:G4861,$C$5:C4861,$C4861),2))</f>
        <v/>
      </c>
      <c r="I4861" s="18" t="n"/>
      <c r="J4861" s="18" t="n"/>
      <c r="K4861" s="28">
        <f>IF($B4861="","",--TEXT($B4861,"yyyymm"))</f>
        <v/>
      </c>
      <c r="L4861" s="29">
        <f>IF($D4861="","",IFERROR(INDEX(类别属性,MATCH($D4861,类别表,0)),""))</f>
        <v/>
      </c>
      <c r="M4861" s="18" t="n"/>
      <c r="N4861" s="18" t="n"/>
      <c r="O4861" s="26" t="n"/>
      <c r="P4861" s="21">
        <f>IF($C4861="","",IF(ISNA(MATCH($C4861,账户表,0)),"※这个账户不在【基础资料】的账户档案里",IF($B4861="","※没填日期，这一笔不会进任何月份的报表",IF(AND($F4861&lt;&gt;"",$G4861&lt;&gt;""),"※收入和支出不能同时填",IF(AND(N($F4861)=0,N($G4861)=0),"※收入和支出都没填",IF(OR(N($F4861)&lt;0,N($G4861)&lt;0),"※金额不能填负数，方向反了就换一列填",IF($D4861="","※没填收支类别，分类报表会漏掉这一笔",IF(ISNA(MATCH($D4861,类别表,0)),"※收支类别不在【基础资料】的清单里",IF(AND($L4861="内部转账",$M4861=""),"△内部转账要在「对方账户」写上另一头",IF(AND($L4861="内部转账",$M4861=$C4861),"※对方账户跟本账户是同一个",IF(AND($L4861&lt;&gt;"内部转账",$M4861&lt;&gt;""),"△填了对方账户，但类别不是内部转账",IF($H4861&lt;0,"△这一笔之后该账户余额成负数了，核一下",""))))))))))))</f>
        <v/>
      </c>
    </row>
    <row r="4862">
      <c r="A4862" s="17">
        <f>IF($C4862="","",COUNTA($C$5:$C4862))</f>
        <v/>
      </c>
      <c r="B4862" s="20" t="n"/>
      <c r="C4862" s="18" t="n"/>
      <c r="D4862" s="18" t="n"/>
      <c r="E4862" s="26" t="n"/>
      <c r="F4862" s="19" t="n"/>
      <c r="G4862" s="19" t="n"/>
      <c r="H4862" s="27">
        <f>IF($C4862="","",ROUND(SUMIF(账户表,$C4862,账户期初)+SUMIFS($F$5:F4862,$C$5:C4862,$C4862)-SUMIFS($G$5:G4862,$C$5:C4862,$C4862),2))</f>
        <v/>
      </c>
      <c r="I4862" s="18" t="n"/>
      <c r="J4862" s="18" t="n"/>
      <c r="K4862" s="28">
        <f>IF($B4862="","",--TEXT($B4862,"yyyymm"))</f>
        <v/>
      </c>
      <c r="L4862" s="29">
        <f>IF($D4862="","",IFERROR(INDEX(类别属性,MATCH($D4862,类别表,0)),""))</f>
        <v/>
      </c>
      <c r="M4862" s="18" t="n"/>
      <c r="N4862" s="18" t="n"/>
      <c r="O4862" s="26" t="n"/>
      <c r="P4862" s="21">
        <f>IF($C4862="","",IF(ISNA(MATCH($C4862,账户表,0)),"※这个账户不在【基础资料】的账户档案里",IF($B4862="","※没填日期，这一笔不会进任何月份的报表",IF(AND($F4862&lt;&gt;"",$G4862&lt;&gt;""),"※收入和支出不能同时填",IF(AND(N($F4862)=0,N($G4862)=0),"※收入和支出都没填",IF(OR(N($F4862)&lt;0,N($G4862)&lt;0),"※金额不能填负数，方向反了就换一列填",IF($D4862="","※没填收支类别，分类报表会漏掉这一笔",IF(ISNA(MATCH($D4862,类别表,0)),"※收支类别不在【基础资料】的清单里",IF(AND($L4862="内部转账",$M4862=""),"△内部转账要在「对方账户」写上另一头",IF(AND($L4862="内部转账",$M4862=$C4862),"※对方账户跟本账户是同一个",IF(AND($L4862&lt;&gt;"内部转账",$M4862&lt;&gt;""),"△填了对方账户，但类别不是内部转账",IF($H4862&lt;0,"△这一笔之后该账户余额成负数了，核一下",""))))))))))))</f>
        <v/>
      </c>
    </row>
    <row r="4863">
      <c r="A4863" s="17">
        <f>IF($C4863="","",COUNTA($C$5:$C4863))</f>
        <v/>
      </c>
      <c r="B4863" s="20" t="n"/>
      <c r="C4863" s="18" t="n"/>
      <c r="D4863" s="18" t="n"/>
      <c r="E4863" s="26" t="n"/>
      <c r="F4863" s="19" t="n"/>
      <c r="G4863" s="19" t="n"/>
      <c r="H4863" s="27">
        <f>IF($C4863="","",ROUND(SUMIF(账户表,$C4863,账户期初)+SUMIFS($F$5:F4863,$C$5:C4863,$C4863)-SUMIFS($G$5:G4863,$C$5:C4863,$C4863),2))</f>
        <v/>
      </c>
      <c r="I4863" s="18" t="n"/>
      <c r="J4863" s="18" t="n"/>
      <c r="K4863" s="28">
        <f>IF($B4863="","",--TEXT($B4863,"yyyymm"))</f>
        <v/>
      </c>
      <c r="L4863" s="29">
        <f>IF($D4863="","",IFERROR(INDEX(类别属性,MATCH($D4863,类别表,0)),""))</f>
        <v/>
      </c>
      <c r="M4863" s="18" t="n"/>
      <c r="N4863" s="18" t="n"/>
      <c r="O4863" s="26" t="n"/>
      <c r="P4863" s="21">
        <f>IF($C4863="","",IF(ISNA(MATCH($C4863,账户表,0)),"※这个账户不在【基础资料】的账户档案里",IF($B4863="","※没填日期，这一笔不会进任何月份的报表",IF(AND($F4863&lt;&gt;"",$G4863&lt;&gt;""),"※收入和支出不能同时填",IF(AND(N($F4863)=0,N($G4863)=0),"※收入和支出都没填",IF(OR(N($F4863)&lt;0,N($G4863)&lt;0),"※金额不能填负数，方向反了就换一列填",IF($D4863="","※没填收支类别，分类报表会漏掉这一笔",IF(ISNA(MATCH($D4863,类别表,0)),"※收支类别不在【基础资料】的清单里",IF(AND($L4863="内部转账",$M4863=""),"△内部转账要在「对方账户」写上另一头",IF(AND($L4863="内部转账",$M4863=$C4863),"※对方账户跟本账户是同一个",IF(AND($L4863&lt;&gt;"内部转账",$M4863&lt;&gt;""),"△填了对方账户，但类别不是内部转账",IF($H4863&lt;0,"△这一笔之后该账户余额成负数了，核一下",""))))))))))))</f>
        <v/>
      </c>
    </row>
    <row r="4864">
      <c r="A4864" s="17">
        <f>IF($C4864="","",COUNTA($C$5:$C4864))</f>
        <v/>
      </c>
      <c r="B4864" s="20" t="n"/>
      <c r="C4864" s="18" t="n"/>
      <c r="D4864" s="18" t="n"/>
      <c r="E4864" s="26" t="n"/>
      <c r="F4864" s="19" t="n"/>
      <c r="G4864" s="19" t="n"/>
      <c r="H4864" s="27">
        <f>IF($C4864="","",ROUND(SUMIF(账户表,$C4864,账户期初)+SUMIFS($F$5:F4864,$C$5:C4864,$C4864)-SUMIFS($G$5:G4864,$C$5:C4864,$C4864),2))</f>
        <v/>
      </c>
      <c r="I4864" s="18" t="n"/>
      <c r="J4864" s="18" t="n"/>
      <c r="K4864" s="28">
        <f>IF($B4864="","",--TEXT($B4864,"yyyymm"))</f>
        <v/>
      </c>
      <c r="L4864" s="29">
        <f>IF($D4864="","",IFERROR(INDEX(类别属性,MATCH($D4864,类别表,0)),""))</f>
        <v/>
      </c>
      <c r="M4864" s="18" t="n"/>
      <c r="N4864" s="18" t="n"/>
      <c r="O4864" s="26" t="n"/>
      <c r="P4864" s="21">
        <f>IF($C4864="","",IF(ISNA(MATCH($C4864,账户表,0)),"※这个账户不在【基础资料】的账户档案里",IF($B4864="","※没填日期，这一笔不会进任何月份的报表",IF(AND($F4864&lt;&gt;"",$G4864&lt;&gt;""),"※收入和支出不能同时填",IF(AND(N($F4864)=0,N($G4864)=0),"※收入和支出都没填",IF(OR(N($F4864)&lt;0,N($G4864)&lt;0),"※金额不能填负数，方向反了就换一列填",IF($D4864="","※没填收支类别，分类报表会漏掉这一笔",IF(ISNA(MATCH($D4864,类别表,0)),"※收支类别不在【基础资料】的清单里",IF(AND($L4864="内部转账",$M4864=""),"△内部转账要在「对方账户」写上另一头",IF(AND($L4864="内部转账",$M4864=$C4864),"※对方账户跟本账户是同一个",IF(AND($L4864&lt;&gt;"内部转账",$M4864&lt;&gt;""),"△填了对方账户，但类别不是内部转账",IF($H4864&lt;0,"△这一笔之后该账户余额成负数了，核一下",""))))))))))))</f>
        <v/>
      </c>
    </row>
    <row r="4865">
      <c r="A4865" s="17">
        <f>IF($C4865="","",COUNTA($C$5:$C4865))</f>
        <v/>
      </c>
      <c r="B4865" s="20" t="n"/>
      <c r="C4865" s="18" t="n"/>
      <c r="D4865" s="18" t="n"/>
      <c r="E4865" s="26" t="n"/>
      <c r="F4865" s="19" t="n"/>
      <c r="G4865" s="19" t="n"/>
      <c r="H4865" s="27">
        <f>IF($C4865="","",ROUND(SUMIF(账户表,$C4865,账户期初)+SUMIFS($F$5:F4865,$C$5:C4865,$C4865)-SUMIFS($G$5:G4865,$C$5:C4865,$C4865),2))</f>
        <v/>
      </c>
      <c r="I4865" s="18" t="n"/>
      <c r="J4865" s="18" t="n"/>
      <c r="K4865" s="28">
        <f>IF($B4865="","",--TEXT($B4865,"yyyymm"))</f>
        <v/>
      </c>
      <c r="L4865" s="29">
        <f>IF($D4865="","",IFERROR(INDEX(类别属性,MATCH($D4865,类别表,0)),""))</f>
        <v/>
      </c>
      <c r="M4865" s="18" t="n"/>
      <c r="N4865" s="18" t="n"/>
      <c r="O4865" s="26" t="n"/>
      <c r="P4865" s="21">
        <f>IF($C4865="","",IF(ISNA(MATCH($C4865,账户表,0)),"※这个账户不在【基础资料】的账户档案里",IF($B4865="","※没填日期，这一笔不会进任何月份的报表",IF(AND($F4865&lt;&gt;"",$G4865&lt;&gt;""),"※收入和支出不能同时填",IF(AND(N($F4865)=0,N($G4865)=0),"※收入和支出都没填",IF(OR(N($F4865)&lt;0,N($G4865)&lt;0),"※金额不能填负数，方向反了就换一列填",IF($D4865="","※没填收支类别，分类报表会漏掉这一笔",IF(ISNA(MATCH($D4865,类别表,0)),"※收支类别不在【基础资料】的清单里",IF(AND($L4865="内部转账",$M4865=""),"△内部转账要在「对方账户」写上另一头",IF(AND($L4865="内部转账",$M4865=$C4865),"※对方账户跟本账户是同一个",IF(AND($L4865&lt;&gt;"内部转账",$M4865&lt;&gt;""),"△填了对方账户，但类别不是内部转账",IF($H4865&lt;0,"△这一笔之后该账户余额成负数了，核一下",""))))))))))))</f>
        <v/>
      </c>
    </row>
    <row r="4866">
      <c r="A4866" s="17">
        <f>IF($C4866="","",COUNTA($C$5:$C4866))</f>
        <v/>
      </c>
      <c r="B4866" s="20" t="n"/>
      <c r="C4866" s="18" t="n"/>
      <c r="D4866" s="18" t="n"/>
      <c r="E4866" s="26" t="n"/>
      <c r="F4866" s="19" t="n"/>
      <c r="G4866" s="19" t="n"/>
      <c r="H4866" s="27">
        <f>IF($C4866="","",ROUND(SUMIF(账户表,$C4866,账户期初)+SUMIFS($F$5:F4866,$C$5:C4866,$C4866)-SUMIFS($G$5:G4866,$C$5:C4866,$C4866),2))</f>
        <v/>
      </c>
      <c r="I4866" s="18" t="n"/>
      <c r="J4866" s="18" t="n"/>
      <c r="K4866" s="28">
        <f>IF($B4866="","",--TEXT($B4866,"yyyymm"))</f>
        <v/>
      </c>
      <c r="L4866" s="29">
        <f>IF($D4866="","",IFERROR(INDEX(类别属性,MATCH($D4866,类别表,0)),""))</f>
        <v/>
      </c>
      <c r="M4866" s="18" t="n"/>
      <c r="N4866" s="18" t="n"/>
      <c r="O4866" s="26" t="n"/>
      <c r="P4866" s="21">
        <f>IF($C4866="","",IF(ISNA(MATCH($C4866,账户表,0)),"※这个账户不在【基础资料】的账户档案里",IF($B4866="","※没填日期，这一笔不会进任何月份的报表",IF(AND($F4866&lt;&gt;"",$G4866&lt;&gt;""),"※收入和支出不能同时填",IF(AND(N($F4866)=0,N($G4866)=0),"※收入和支出都没填",IF(OR(N($F4866)&lt;0,N($G4866)&lt;0),"※金额不能填负数，方向反了就换一列填",IF($D4866="","※没填收支类别，分类报表会漏掉这一笔",IF(ISNA(MATCH($D4866,类别表,0)),"※收支类别不在【基础资料】的清单里",IF(AND($L4866="内部转账",$M4866=""),"△内部转账要在「对方账户」写上另一头",IF(AND($L4866="内部转账",$M4866=$C4866),"※对方账户跟本账户是同一个",IF(AND($L4866&lt;&gt;"内部转账",$M4866&lt;&gt;""),"△填了对方账户，但类别不是内部转账",IF($H4866&lt;0,"△这一笔之后该账户余额成负数了，核一下",""))))))))))))</f>
        <v/>
      </c>
    </row>
    <row r="4867">
      <c r="A4867" s="17">
        <f>IF($C4867="","",COUNTA($C$5:$C4867))</f>
        <v/>
      </c>
      <c r="B4867" s="20" t="n"/>
      <c r="C4867" s="18" t="n"/>
      <c r="D4867" s="18" t="n"/>
      <c r="E4867" s="26" t="n"/>
      <c r="F4867" s="19" t="n"/>
      <c r="G4867" s="19" t="n"/>
      <c r="H4867" s="27">
        <f>IF($C4867="","",ROUND(SUMIF(账户表,$C4867,账户期初)+SUMIFS($F$5:F4867,$C$5:C4867,$C4867)-SUMIFS($G$5:G4867,$C$5:C4867,$C4867),2))</f>
        <v/>
      </c>
      <c r="I4867" s="18" t="n"/>
      <c r="J4867" s="18" t="n"/>
      <c r="K4867" s="28">
        <f>IF($B4867="","",--TEXT($B4867,"yyyymm"))</f>
        <v/>
      </c>
      <c r="L4867" s="29">
        <f>IF($D4867="","",IFERROR(INDEX(类别属性,MATCH($D4867,类别表,0)),""))</f>
        <v/>
      </c>
      <c r="M4867" s="18" t="n"/>
      <c r="N4867" s="18" t="n"/>
      <c r="O4867" s="26" t="n"/>
      <c r="P4867" s="21">
        <f>IF($C4867="","",IF(ISNA(MATCH($C4867,账户表,0)),"※这个账户不在【基础资料】的账户档案里",IF($B4867="","※没填日期，这一笔不会进任何月份的报表",IF(AND($F4867&lt;&gt;"",$G4867&lt;&gt;""),"※收入和支出不能同时填",IF(AND(N($F4867)=0,N($G4867)=0),"※收入和支出都没填",IF(OR(N($F4867)&lt;0,N($G4867)&lt;0),"※金额不能填负数，方向反了就换一列填",IF($D4867="","※没填收支类别，分类报表会漏掉这一笔",IF(ISNA(MATCH($D4867,类别表,0)),"※收支类别不在【基础资料】的清单里",IF(AND($L4867="内部转账",$M4867=""),"△内部转账要在「对方账户」写上另一头",IF(AND($L4867="内部转账",$M4867=$C4867),"※对方账户跟本账户是同一个",IF(AND($L4867&lt;&gt;"内部转账",$M4867&lt;&gt;""),"△填了对方账户，但类别不是内部转账",IF($H4867&lt;0,"△这一笔之后该账户余额成负数了，核一下",""))))))))))))</f>
        <v/>
      </c>
    </row>
    <row r="4868">
      <c r="A4868" s="17">
        <f>IF($C4868="","",COUNTA($C$5:$C4868))</f>
        <v/>
      </c>
      <c r="B4868" s="20" t="n"/>
      <c r="C4868" s="18" t="n"/>
      <c r="D4868" s="18" t="n"/>
      <c r="E4868" s="26" t="n"/>
      <c r="F4868" s="19" t="n"/>
      <c r="G4868" s="19" t="n"/>
      <c r="H4868" s="27">
        <f>IF($C4868="","",ROUND(SUMIF(账户表,$C4868,账户期初)+SUMIFS($F$5:F4868,$C$5:C4868,$C4868)-SUMIFS($G$5:G4868,$C$5:C4868,$C4868),2))</f>
        <v/>
      </c>
      <c r="I4868" s="18" t="n"/>
      <c r="J4868" s="18" t="n"/>
      <c r="K4868" s="28">
        <f>IF($B4868="","",--TEXT($B4868,"yyyymm"))</f>
        <v/>
      </c>
      <c r="L4868" s="29">
        <f>IF($D4868="","",IFERROR(INDEX(类别属性,MATCH($D4868,类别表,0)),""))</f>
        <v/>
      </c>
      <c r="M4868" s="18" t="n"/>
      <c r="N4868" s="18" t="n"/>
      <c r="O4868" s="26" t="n"/>
      <c r="P4868" s="21">
        <f>IF($C4868="","",IF(ISNA(MATCH($C4868,账户表,0)),"※这个账户不在【基础资料】的账户档案里",IF($B4868="","※没填日期，这一笔不会进任何月份的报表",IF(AND($F4868&lt;&gt;"",$G4868&lt;&gt;""),"※收入和支出不能同时填",IF(AND(N($F4868)=0,N($G4868)=0),"※收入和支出都没填",IF(OR(N($F4868)&lt;0,N($G4868)&lt;0),"※金额不能填负数，方向反了就换一列填",IF($D4868="","※没填收支类别，分类报表会漏掉这一笔",IF(ISNA(MATCH($D4868,类别表,0)),"※收支类别不在【基础资料】的清单里",IF(AND($L4868="内部转账",$M4868=""),"△内部转账要在「对方账户」写上另一头",IF(AND($L4868="内部转账",$M4868=$C4868),"※对方账户跟本账户是同一个",IF(AND($L4868&lt;&gt;"内部转账",$M4868&lt;&gt;""),"△填了对方账户，但类别不是内部转账",IF($H4868&lt;0,"△这一笔之后该账户余额成负数了，核一下",""))))))))))))</f>
        <v/>
      </c>
    </row>
    <row r="4869">
      <c r="A4869" s="17">
        <f>IF($C4869="","",COUNTA($C$5:$C4869))</f>
        <v/>
      </c>
      <c r="B4869" s="20" t="n"/>
      <c r="C4869" s="18" t="n"/>
      <c r="D4869" s="18" t="n"/>
      <c r="E4869" s="26" t="n"/>
      <c r="F4869" s="19" t="n"/>
      <c r="G4869" s="19" t="n"/>
      <c r="H4869" s="27">
        <f>IF($C4869="","",ROUND(SUMIF(账户表,$C4869,账户期初)+SUMIFS($F$5:F4869,$C$5:C4869,$C4869)-SUMIFS($G$5:G4869,$C$5:C4869,$C4869),2))</f>
        <v/>
      </c>
      <c r="I4869" s="18" t="n"/>
      <c r="J4869" s="18" t="n"/>
      <c r="K4869" s="28">
        <f>IF($B4869="","",--TEXT($B4869,"yyyymm"))</f>
        <v/>
      </c>
      <c r="L4869" s="29">
        <f>IF($D4869="","",IFERROR(INDEX(类别属性,MATCH($D4869,类别表,0)),""))</f>
        <v/>
      </c>
      <c r="M4869" s="18" t="n"/>
      <c r="N4869" s="18" t="n"/>
      <c r="O4869" s="26" t="n"/>
      <c r="P4869" s="21">
        <f>IF($C4869="","",IF(ISNA(MATCH($C4869,账户表,0)),"※这个账户不在【基础资料】的账户档案里",IF($B4869="","※没填日期，这一笔不会进任何月份的报表",IF(AND($F4869&lt;&gt;"",$G4869&lt;&gt;""),"※收入和支出不能同时填",IF(AND(N($F4869)=0,N($G4869)=0),"※收入和支出都没填",IF(OR(N($F4869)&lt;0,N($G4869)&lt;0),"※金额不能填负数，方向反了就换一列填",IF($D4869="","※没填收支类别，分类报表会漏掉这一笔",IF(ISNA(MATCH($D4869,类别表,0)),"※收支类别不在【基础资料】的清单里",IF(AND($L4869="内部转账",$M4869=""),"△内部转账要在「对方账户」写上另一头",IF(AND($L4869="内部转账",$M4869=$C4869),"※对方账户跟本账户是同一个",IF(AND($L4869&lt;&gt;"内部转账",$M4869&lt;&gt;""),"△填了对方账户，但类别不是内部转账",IF($H4869&lt;0,"△这一笔之后该账户余额成负数了，核一下",""))))))))))))</f>
        <v/>
      </c>
    </row>
    <row r="4870">
      <c r="A4870" s="17">
        <f>IF($C4870="","",COUNTA($C$5:$C4870))</f>
        <v/>
      </c>
      <c r="B4870" s="20" t="n"/>
      <c r="C4870" s="18" t="n"/>
      <c r="D4870" s="18" t="n"/>
      <c r="E4870" s="26" t="n"/>
      <c r="F4870" s="19" t="n"/>
      <c r="G4870" s="19" t="n"/>
      <c r="H4870" s="27">
        <f>IF($C4870="","",ROUND(SUMIF(账户表,$C4870,账户期初)+SUMIFS($F$5:F4870,$C$5:C4870,$C4870)-SUMIFS($G$5:G4870,$C$5:C4870,$C4870),2))</f>
        <v/>
      </c>
      <c r="I4870" s="18" t="n"/>
      <c r="J4870" s="18" t="n"/>
      <c r="K4870" s="28">
        <f>IF($B4870="","",--TEXT($B4870,"yyyymm"))</f>
        <v/>
      </c>
      <c r="L4870" s="29">
        <f>IF($D4870="","",IFERROR(INDEX(类别属性,MATCH($D4870,类别表,0)),""))</f>
        <v/>
      </c>
      <c r="M4870" s="18" t="n"/>
      <c r="N4870" s="18" t="n"/>
      <c r="O4870" s="26" t="n"/>
      <c r="P4870" s="21">
        <f>IF($C4870="","",IF(ISNA(MATCH($C4870,账户表,0)),"※这个账户不在【基础资料】的账户档案里",IF($B4870="","※没填日期，这一笔不会进任何月份的报表",IF(AND($F4870&lt;&gt;"",$G4870&lt;&gt;""),"※收入和支出不能同时填",IF(AND(N($F4870)=0,N($G4870)=0),"※收入和支出都没填",IF(OR(N($F4870)&lt;0,N($G4870)&lt;0),"※金额不能填负数，方向反了就换一列填",IF($D4870="","※没填收支类别，分类报表会漏掉这一笔",IF(ISNA(MATCH($D4870,类别表,0)),"※收支类别不在【基础资料】的清单里",IF(AND($L4870="内部转账",$M4870=""),"△内部转账要在「对方账户」写上另一头",IF(AND($L4870="内部转账",$M4870=$C4870),"※对方账户跟本账户是同一个",IF(AND($L4870&lt;&gt;"内部转账",$M4870&lt;&gt;""),"△填了对方账户，但类别不是内部转账",IF($H4870&lt;0,"△这一笔之后该账户余额成负数了，核一下",""))))))))))))</f>
        <v/>
      </c>
    </row>
    <row r="4871">
      <c r="A4871" s="17">
        <f>IF($C4871="","",COUNTA($C$5:$C4871))</f>
        <v/>
      </c>
      <c r="B4871" s="20" t="n"/>
      <c r="C4871" s="18" t="n"/>
      <c r="D4871" s="18" t="n"/>
      <c r="E4871" s="26" t="n"/>
      <c r="F4871" s="19" t="n"/>
      <c r="G4871" s="19" t="n"/>
      <c r="H4871" s="27">
        <f>IF($C4871="","",ROUND(SUMIF(账户表,$C4871,账户期初)+SUMIFS($F$5:F4871,$C$5:C4871,$C4871)-SUMIFS($G$5:G4871,$C$5:C4871,$C4871),2))</f>
        <v/>
      </c>
      <c r="I4871" s="18" t="n"/>
      <c r="J4871" s="18" t="n"/>
      <c r="K4871" s="28">
        <f>IF($B4871="","",--TEXT($B4871,"yyyymm"))</f>
        <v/>
      </c>
      <c r="L4871" s="29">
        <f>IF($D4871="","",IFERROR(INDEX(类别属性,MATCH($D4871,类别表,0)),""))</f>
        <v/>
      </c>
      <c r="M4871" s="18" t="n"/>
      <c r="N4871" s="18" t="n"/>
      <c r="O4871" s="26" t="n"/>
      <c r="P4871" s="21">
        <f>IF($C4871="","",IF(ISNA(MATCH($C4871,账户表,0)),"※这个账户不在【基础资料】的账户档案里",IF($B4871="","※没填日期，这一笔不会进任何月份的报表",IF(AND($F4871&lt;&gt;"",$G4871&lt;&gt;""),"※收入和支出不能同时填",IF(AND(N($F4871)=0,N($G4871)=0),"※收入和支出都没填",IF(OR(N($F4871)&lt;0,N($G4871)&lt;0),"※金额不能填负数，方向反了就换一列填",IF($D4871="","※没填收支类别，分类报表会漏掉这一笔",IF(ISNA(MATCH($D4871,类别表,0)),"※收支类别不在【基础资料】的清单里",IF(AND($L4871="内部转账",$M4871=""),"△内部转账要在「对方账户」写上另一头",IF(AND($L4871="内部转账",$M4871=$C4871),"※对方账户跟本账户是同一个",IF(AND($L4871&lt;&gt;"内部转账",$M4871&lt;&gt;""),"△填了对方账户，但类别不是内部转账",IF($H4871&lt;0,"△这一笔之后该账户余额成负数了，核一下",""))))))))))))</f>
        <v/>
      </c>
    </row>
    <row r="4872">
      <c r="A4872" s="17">
        <f>IF($C4872="","",COUNTA($C$5:$C4872))</f>
        <v/>
      </c>
      <c r="B4872" s="20" t="n"/>
      <c r="C4872" s="18" t="n"/>
      <c r="D4872" s="18" t="n"/>
      <c r="E4872" s="26" t="n"/>
      <c r="F4872" s="19" t="n"/>
      <c r="G4872" s="19" t="n"/>
      <c r="H4872" s="27">
        <f>IF($C4872="","",ROUND(SUMIF(账户表,$C4872,账户期初)+SUMIFS($F$5:F4872,$C$5:C4872,$C4872)-SUMIFS($G$5:G4872,$C$5:C4872,$C4872),2))</f>
        <v/>
      </c>
      <c r="I4872" s="18" t="n"/>
      <c r="J4872" s="18" t="n"/>
      <c r="K4872" s="28">
        <f>IF($B4872="","",--TEXT($B4872,"yyyymm"))</f>
        <v/>
      </c>
      <c r="L4872" s="29">
        <f>IF($D4872="","",IFERROR(INDEX(类别属性,MATCH($D4872,类别表,0)),""))</f>
        <v/>
      </c>
      <c r="M4872" s="18" t="n"/>
      <c r="N4872" s="18" t="n"/>
      <c r="O4872" s="26" t="n"/>
      <c r="P4872" s="21">
        <f>IF($C4872="","",IF(ISNA(MATCH($C4872,账户表,0)),"※这个账户不在【基础资料】的账户档案里",IF($B4872="","※没填日期，这一笔不会进任何月份的报表",IF(AND($F4872&lt;&gt;"",$G4872&lt;&gt;""),"※收入和支出不能同时填",IF(AND(N($F4872)=0,N($G4872)=0),"※收入和支出都没填",IF(OR(N($F4872)&lt;0,N($G4872)&lt;0),"※金额不能填负数，方向反了就换一列填",IF($D4872="","※没填收支类别，分类报表会漏掉这一笔",IF(ISNA(MATCH($D4872,类别表,0)),"※收支类别不在【基础资料】的清单里",IF(AND($L4872="内部转账",$M4872=""),"△内部转账要在「对方账户」写上另一头",IF(AND($L4872="内部转账",$M4872=$C4872),"※对方账户跟本账户是同一个",IF(AND($L4872&lt;&gt;"内部转账",$M4872&lt;&gt;""),"△填了对方账户，但类别不是内部转账",IF($H4872&lt;0,"△这一笔之后该账户余额成负数了，核一下",""))))))))))))</f>
        <v/>
      </c>
    </row>
    <row r="4873">
      <c r="A4873" s="17">
        <f>IF($C4873="","",COUNTA($C$5:$C4873))</f>
        <v/>
      </c>
      <c r="B4873" s="20" t="n"/>
      <c r="C4873" s="18" t="n"/>
      <c r="D4873" s="18" t="n"/>
      <c r="E4873" s="26" t="n"/>
      <c r="F4873" s="19" t="n"/>
      <c r="G4873" s="19" t="n"/>
      <c r="H4873" s="27">
        <f>IF($C4873="","",ROUND(SUMIF(账户表,$C4873,账户期初)+SUMIFS($F$5:F4873,$C$5:C4873,$C4873)-SUMIFS($G$5:G4873,$C$5:C4873,$C4873),2))</f>
        <v/>
      </c>
      <c r="I4873" s="18" t="n"/>
      <c r="J4873" s="18" t="n"/>
      <c r="K4873" s="28">
        <f>IF($B4873="","",--TEXT($B4873,"yyyymm"))</f>
        <v/>
      </c>
      <c r="L4873" s="29">
        <f>IF($D4873="","",IFERROR(INDEX(类别属性,MATCH($D4873,类别表,0)),""))</f>
        <v/>
      </c>
      <c r="M4873" s="18" t="n"/>
      <c r="N4873" s="18" t="n"/>
      <c r="O4873" s="26" t="n"/>
      <c r="P4873" s="21">
        <f>IF($C4873="","",IF(ISNA(MATCH($C4873,账户表,0)),"※这个账户不在【基础资料】的账户档案里",IF($B4873="","※没填日期，这一笔不会进任何月份的报表",IF(AND($F4873&lt;&gt;"",$G4873&lt;&gt;""),"※收入和支出不能同时填",IF(AND(N($F4873)=0,N($G4873)=0),"※收入和支出都没填",IF(OR(N($F4873)&lt;0,N($G4873)&lt;0),"※金额不能填负数，方向反了就换一列填",IF($D4873="","※没填收支类别，分类报表会漏掉这一笔",IF(ISNA(MATCH($D4873,类别表,0)),"※收支类别不在【基础资料】的清单里",IF(AND($L4873="内部转账",$M4873=""),"△内部转账要在「对方账户」写上另一头",IF(AND($L4873="内部转账",$M4873=$C4873),"※对方账户跟本账户是同一个",IF(AND($L4873&lt;&gt;"内部转账",$M4873&lt;&gt;""),"△填了对方账户，但类别不是内部转账",IF($H4873&lt;0,"△这一笔之后该账户余额成负数了，核一下",""))))))))))))</f>
        <v/>
      </c>
    </row>
    <row r="4874">
      <c r="A4874" s="17">
        <f>IF($C4874="","",COUNTA($C$5:$C4874))</f>
        <v/>
      </c>
      <c r="B4874" s="20" t="n"/>
      <c r="C4874" s="18" t="n"/>
      <c r="D4874" s="18" t="n"/>
      <c r="E4874" s="26" t="n"/>
      <c r="F4874" s="19" t="n"/>
      <c r="G4874" s="19" t="n"/>
      <c r="H4874" s="27">
        <f>IF($C4874="","",ROUND(SUMIF(账户表,$C4874,账户期初)+SUMIFS($F$5:F4874,$C$5:C4874,$C4874)-SUMIFS($G$5:G4874,$C$5:C4874,$C4874),2))</f>
        <v/>
      </c>
      <c r="I4874" s="18" t="n"/>
      <c r="J4874" s="18" t="n"/>
      <c r="K4874" s="28">
        <f>IF($B4874="","",--TEXT($B4874,"yyyymm"))</f>
        <v/>
      </c>
      <c r="L4874" s="29">
        <f>IF($D4874="","",IFERROR(INDEX(类别属性,MATCH($D4874,类别表,0)),""))</f>
        <v/>
      </c>
      <c r="M4874" s="18" t="n"/>
      <c r="N4874" s="18" t="n"/>
      <c r="O4874" s="26" t="n"/>
      <c r="P4874" s="21">
        <f>IF($C4874="","",IF(ISNA(MATCH($C4874,账户表,0)),"※这个账户不在【基础资料】的账户档案里",IF($B4874="","※没填日期，这一笔不会进任何月份的报表",IF(AND($F4874&lt;&gt;"",$G4874&lt;&gt;""),"※收入和支出不能同时填",IF(AND(N($F4874)=0,N($G4874)=0),"※收入和支出都没填",IF(OR(N($F4874)&lt;0,N($G4874)&lt;0),"※金额不能填负数，方向反了就换一列填",IF($D4874="","※没填收支类别，分类报表会漏掉这一笔",IF(ISNA(MATCH($D4874,类别表,0)),"※收支类别不在【基础资料】的清单里",IF(AND($L4874="内部转账",$M4874=""),"△内部转账要在「对方账户」写上另一头",IF(AND($L4874="内部转账",$M4874=$C4874),"※对方账户跟本账户是同一个",IF(AND($L4874&lt;&gt;"内部转账",$M4874&lt;&gt;""),"△填了对方账户，但类别不是内部转账",IF($H4874&lt;0,"△这一笔之后该账户余额成负数了，核一下",""))))))))))))</f>
        <v/>
      </c>
    </row>
    <row r="4875">
      <c r="A4875" s="17">
        <f>IF($C4875="","",COUNTA($C$5:$C4875))</f>
        <v/>
      </c>
      <c r="B4875" s="20" t="n"/>
      <c r="C4875" s="18" t="n"/>
      <c r="D4875" s="18" t="n"/>
      <c r="E4875" s="26" t="n"/>
      <c r="F4875" s="19" t="n"/>
      <c r="G4875" s="19" t="n"/>
      <c r="H4875" s="27">
        <f>IF($C4875="","",ROUND(SUMIF(账户表,$C4875,账户期初)+SUMIFS($F$5:F4875,$C$5:C4875,$C4875)-SUMIFS($G$5:G4875,$C$5:C4875,$C4875),2))</f>
        <v/>
      </c>
      <c r="I4875" s="18" t="n"/>
      <c r="J4875" s="18" t="n"/>
      <c r="K4875" s="28">
        <f>IF($B4875="","",--TEXT($B4875,"yyyymm"))</f>
        <v/>
      </c>
      <c r="L4875" s="29">
        <f>IF($D4875="","",IFERROR(INDEX(类别属性,MATCH($D4875,类别表,0)),""))</f>
        <v/>
      </c>
      <c r="M4875" s="18" t="n"/>
      <c r="N4875" s="18" t="n"/>
      <c r="O4875" s="26" t="n"/>
      <c r="P4875" s="21">
        <f>IF($C4875="","",IF(ISNA(MATCH($C4875,账户表,0)),"※这个账户不在【基础资料】的账户档案里",IF($B4875="","※没填日期，这一笔不会进任何月份的报表",IF(AND($F4875&lt;&gt;"",$G4875&lt;&gt;""),"※收入和支出不能同时填",IF(AND(N($F4875)=0,N($G4875)=0),"※收入和支出都没填",IF(OR(N($F4875)&lt;0,N($G4875)&lt;0),"※金额不能填负数，方向反了就换一列填",IF($D4875="","※没填收支类别，分类报表会漏掉这一笔",IF(ISNA(MATCH($D4875,类别表,0)),"※收支类别不在【基础资料】的清单里",IF(AND($L4875="内部转账",$M4875=""),"△内部转账要在「对方账户」写上另一头",IF(AND($L4875="内部转账",$M4875=$C4875),"※对方账户跟本账户是同一个",IF(AND($L4875&lt;&gt;"内部转账",$M4875&lt;&gt;""),"△填了对方账户，但类别不是内部转账",IF($H4875&lt;0,"△这一笔之后该账户余额成负数了，核一下",""))))))))))))</f>
        <v/>
      </c>
    </row>
    <row r="4876">
      <c r="A4876" s="17">
        <f>IF($C4876="","",COUNTA($C$5:$C4876))</f>
        <v/>
      </c>
      <c r="B4876" s="20" t="n"/>
      <c r="C4876" s="18" t="n"/>
      <c r="D4876" s="18" t="n"/>
      <c r="E4876" s="26" t="n"/>
      <c r="F4876" s="19" t="n"/>
      <c r="G4876" s="19" t="n"/>
      <c r="H4876" s="27">
        <f>IF($C4876="","",ROUND(SUMIF(账户表,$C4876,账户期初)+SUMIFS($F$5:F4876,$C$5:C4876,$C4876)-SUMIFS($G$5:G4876,$C$5:C4876,$C4876),2))</f>
        <v/>
      </c>
      <c r="I4876" s="18" t="n"/>
      <c r="J4876" s="18" t="n"/>
      <c r="K4876" s="28">
        <f>IF($B4876="","",--TEXT($B4876,"yyyymm"))</f>
        <v/>
      </c>
      <c r="L4876" s="29">
        <f>IF($D4876="","",IFERROR(INDEX(类别属性,MATCH($D4876,类别表,0)),""))</f>
        <v/>
      </c>
      <c r="M4876" s="18" t="n"/>
      <c r="N4876" s="18" t="n"/>
      <c r="O4876" s="26" t="n"/>
      <c r="P4876" s="21">
        <f>IF($C4876="","",IF(ISNA(MATCH($C4876,账户表,0)),"※这个账户不在【基础资料】的账户档案里",IF($B4876="","※没填日期，这一笔不会进任何月份的报表",IF(AND($F4876&lt;&gt;"",$G4876&lt;&gt;""),"※收入和支出不能同时填",IF(AND(N($F4876)=0,N($G4876)=0),"※收入和支出都没填",IF(OR(N($F4876)&lt;0,N($G4876)&lt;0),"※金额不能填负数，方向反了就换一列填",IF($D4876="","※没填收支类别，分类报表会漏掉这一笔",IF(ISNA(MATCH($D4876,类别表,0)),"※收支类别不在【基础资料】的清单里",IF(AND($L4876="内部转账",$M4876=""),"△内部转账要在「对方账户」写上另一头",IF(AND($L4876="内部转账",$M4876=$C4876),"※对方账户跟本账户是同一个",IF(AND($L4876&lt;&gt;"内部转账",$M4876&lt;&gt;""),"△填了对方账户，但类别不是内部转账",IF($H4876&lt;0,"△这一笔之后该账户余额成负数了，核一下",""))))))))))))</f>
        <v/>
      </c>
    </row>
    <row r="4877">
      <c r="A4877" s="17">
        <f>IF($C4877="","",COUNTA($C$5:$C4877))</f>
        <v/>
      </c>
      <c r="B4877" s="20" t="n"/>
      <c r="C4877" s="18" t="n"/>
      <c r="D4877" s="18" t="n"/>
      <c r="E4877" s="26" t="n"/>
      <c r="F4877" s="19" t="n"/>
      <c r="G4877" s="19" t="n"/>
      <c r="H4877" s="27">
        <f>IF($C4877="","",ROUND(SUMIF(账户表,$C4877,账户期初)+SUMIFS($F$5:F4877,$C$5:C4877,$C4877)-SUMIFS($G$5:G4877,$C$5:C4877,$C4877),2))</f>
        <v/>
      </c>
      <c r="I4877" s="18" t="n"/>
      <c r="J4877" s="18" t="n"/>
      <c r="K4877" s="28">
        <f>IF($B4877="","",--TEXT($B4877,"yyyymm"))</f>
        <v/>
      </c>
      <c r="L4877" s="29">
        <f>IF($D4877="","",IFERROR(INDEX(类别属性,MATCH($D4877,类别表,0)),""))</f>
        <v/>
      </c>
      <c r="M4877" s="18" t="n"/>
      <c r="N4877" s="18" t="n"/>
      <c r="O4877" s="26" t="n"/>
      <c r="P4877" s="21">
        <f>IF($C4877="","",IF(ISNA(MATCH($C4877,账户表,0)),"※这个账户不在【基础资料】的账户档案里",IF($B4877="","※没填日期，这一笔不会进任何月份的报表",IF(AND($F4877&lt;&gt;"",$G4877&lt;&gt;""),"※收入和支出不能同时填",IF(AND(N($F4877)=0,N($G4877)=0),"※收入和支出都没填",IF(OR(N($F4877)&lt;0,N($G4877)&lt;0),"※金额不能填负数，方向反了就换一列填",IF($D4877="","※没填收支类别，分类报表会漏掉这一笔",IF(ISNA(MATCH($D4877,类别表,0)),"※收支类别不在【基础资料】的清单里",IF(AND($L4877="内部转账",$M4877=""),"△内部转账要在「对方账户」写上另一头",IF(AND($L4877="内部转账",$M4877=$C4877),"※对方账户跟本账户是同一个",IF(AND($L4877&lt;&gt;"内部转账",$M4877&lt;&gt;""),"△填了对方账户，但类别不是内部转账",IF($H4877&lt;0,"△这一笔之后该账户余额成负数了，核一下",""))))))))))))</f>
        <v/>
      </c>
    </row>
    <row r="4878">
      <c r="A4878" s="17">
        <f>IF($C4878="","",COUNTA($C$5:$C4878))</f>
        <v/>
      </c>
      <c r="B4878" s="20" t="n"/>
      <c r="C4878" s="18" t="n"/>
      <c r="D4878" s="18" t="n"/>
      <c r="E4878" s="26" t="n"/>
      <c r="F4878" s="19" t="n"/>
      <c r="G4878" s="19" t="n"/>
      <c r="H4878" s="27">
        <f>IF($C4878="","",ROUND(SUMIF(账户表,$C4878,账户期初)+SUMIFS($F$5:F4878,$C$5:C4878,$C4878)-SUMIFS($G$5:G4878,$C$5:C4878,$C4878),2))</f>
        <v/>
      </c>
      <c r="I4878" s="18" t="n"/>
      <c r="J4878" s="18" t="n"/>
      <c r="K4878" s="28">
        <f>IF($B4878="","",--TEXT($B4878,"yyyymm"))</f>
        <v/>
      </c>
      <c r="L4878" s="29">
        <f>IF($D4878="","",IFERROR(INDEX(类别属性,MATCH($D4878,类别表,0)),""))</f>
        <v/>
      </c>
      <c r="M4878" s="18" t="n"/>
      <c r="N4878" s="18" t="n"/>
      <c r="O4878" s="26" t="n"/>
      <c r="P4878" s="21">
        <f>IF($C4878="","",IF(ISNA(MATCH($C4878,账户表,0)),"※这个账户不在【基础资料】的账户档案里",IF($B4878="","※没填日期，这一笔不会进任何月份的报表",IF(AND($F4878&lt;&gt;"",$G4878&lt;&gt;""),"※收入和支出不能同时填",IF(AND(N($F4878)=0,N($G4878)=0),"※收入和支出都没填",IF(OR(N($F4878)&lt;0,N($G4878)&lt;0),"※金额不能填负数，方向反了就换一列填",IF($D4878="","※没填收支类别，分类报表会漏掉这一笔",IF(ISNA(MATCH($D4878,类别表,0)),"※收支类别不在【基础资料】的清单里",IF(AND($L4878="内部转账",$M4878=""),"△内部转账要在「对方账户」写上另一头",IF(AND($L4878="内部转账",$M4878=$C4878),"※对方账户跟本账户是同一个",IF(AND($L4878&lt;&gt;"内部转账",$M4878&lt;&gt;""),"△填了对方账户，但类别不是内部转账",IF($H4878&lt;0,"△这一笔之后该账户余额成负数了，核一下",""))))))))))))</f>
        <v/>
      </c>
    </row>
    <row r="4879">
      <c r="A4879" s="17">
        <f>IF($C4879="","",COUNTA($C$5:$C4879))</f>
        <v/>
      </c>
      <c r="B4879" s="20" t="n"/>
      <c r="C4879" s="18" t="n"/>
      <c r="D4879" s="18" t="n"/>
      <c r="E4879" s="26" t="n"/>
      <c r="F4879" s="19" t="n"/>
      <c r="G4879" s="19" t="n"/>
      <c r="H4879" s="27">
        <f>IF($C4879="","",ROUND(SUMIF(账户表,$C4879,账户期初)+SUMIFS($F$5:F4879,$C$5:C4879,$C4879)-SUMIFS($G$5:G4879,$C$5:C4879,$C4879),2))</f>
        <v/>
      </c>
      <c r="I4879" s="18" t="n"/>
      <c r="J4879" s="18" t="n"/>
      <c r="K4879" s="28">
        <f>IF($B4879="","",--TEXT($B4879,"yyyymm"))</f>
        <v/>
      </c>
      <c r="L4879" s="29">
        <f>IF($D4879="","",IFERROR(INDEX(类别属性,MATCH($D4879,类别表,0)),""))</f>
        <v/>
      </c>
      <c r="M4879" s="18" t="n"/>
      <c r="N4879" s="18" t="n"/>
      <c r="O4879" s="26" t="n"/>
      <c r="P4879" s="21">
        <f>IF($C4879="","",IF(ISNA(MATCH($C4879,账户表,0)),"※这个账户不在【基础资料】的账户档案里",IF($B4879="","※没填日期，这一笔不会进任何月份的报表",IF(AND($F4879&lt;&gt;"",$G4879&lt;&gt;""),"※收入和支出不能同时填",IF(AND(N($F4879)=0,N($G4879)=0),"※收入和支出都没填",IF(OR(N($F4879)&lt;0,N($G4879)&lt;0),"※金额不能填负数，方向反了就换一列填",IF($D4879="","※没填收支类别，分类报表会漏掉这一笔",IF(ISNA(MATCH($D4879,类别表,0)),"※收支类别不在【基础资料】的清单里",IF(AND($L4879="内部转账",$M4879=""),"△内部转账要在「对方账户」写上另一头",IF(AND($L4879="内部转账",$M4879=$C4879),"※对方账户跟本账户是同一个",IF(AND($L4879&lt;&gt;"内部转账",$M4879&lt;&gt;""),"△填了对方账户，但类别不是内部转账",IF($H4879&lt;0,"△这一笔之后该账户余额成负数了，核一下",""))))))))))))</f>
        <v/>
      </c>
    </row>
    <row r="4880">
      <c r="A4880" s="17">
        <f>IF($C4880="","",COUNTA($C$5:$C4880))</f>
        <v/>
      </c>
      <c r="B4880" s="20" t="n"/>
      <c r="C4880" s="18" t="n"/>
      <c r="D4880" s="18" t="n"/>
      <c r="E4880" s="26" t="n"/>
      <c r="F4880" s="19" t="n"/>
      <c r="G4880" s="19" t="n"/>
      <c r="H4880" s="27">
        <f>IF($C4880="","",ROUND(SUMIF(账户表,$C4880,账户期初)+SUMIFS($F$5:F4880,$C$5:C4880,$C4880)-SUMIFS($G$5:G4880,$C$5:C4880,$C4880),2))</f>
        <v/>
      </c>
      <c r="I4880" s="18" t="n"/>
      <c r="J4880" s="18" t="n"/>
      <c r="K4880" s="28">
        <f>IF($B4880="","",--TEXT($B4880,"yyyymm"))</f>
        <v/>
      </c>
      <c r="L4880" s="29">
        <f>IF($D4880="","",IFERROR(INDEX(类别属性,MATCH($D4880,类别表,0)),""))</f>
        <v/>
      </c>
      <c r="M4880" s="18" t="n"/>
      <c r="N4880" s="18" t="n"/>
      <c r="O4880" s="26" t="n"/>
      <c r="P4880" s="21">
        <f>IF($C4880="","",IF(ISNA(MATCH($C4880,账户表,0)),"※这个账户不在【基础资料】的账户档案里",IF($B4880="","※没填日期，这一笔不会进任何月份的报表",IF(AND($F4880&lt;&gt;"",$G4880&lt;&gt;""),"※收入和支出不能同时填",IF(AND(N($F4880)=0,N($G4880)=0),"※收入和支出都没填",IF(OR(N($F4880)&lt;0,N($G4880)&lt;0),"※金额不能填负数，方向反了就换一列填",IF($D4880="","※没填收支类别，分类报表会漏掉这一笔",IF(ISNA(MATCH($D4880,类别表,0)),"※收支类别不在【基础资料】的清单里",IF(AND($L4880="内部转账",$M4880=""),"△内部转账要在「对方账户」写上另一头",IF(AND($L4880="内部转账",$M4880=$C4880),"※对方账户跟本账户是同一个",IF(AND($L4880&lt;&gt;"内部转账",$M4880&lt;&gt;""),"△填了对方账户，但类别不是内部转账",IF($H4880&lt;0,"△这一笔之后该账户余额成负数了，核一下",""))))))))))))</f>
        <v/>
      </c>
    </row>
    <row r="4881">
      <c r="A4881" s="17">
        <f>IF($C4881="","",COUNTA($C$5:$C4881))</f>
        <v/>
      </c>
      <c r="B4881" s="20" t="n"/>
      <c r="C4881" s="18" t="n"/>
      <c r="D4881" s="18" t="n"/>
      <c r="E4881" s="26" t="n"/>
      <c r="F4881" s="19" t="n"/>
      <c r="G4881" s="19" t="n"/>
      <c r="H4881" s="27">
        <f>IF($C4881="","",ROUND(SUMIF(账户表,$C4881,账户期初)+SUMIFS($F$5:F4881,$C$5:C4881,$C4881)-SUMIFS($G$5:G4881,$C$5:C4881,$C4881),2))</f>
        <v/>
      </c>
      <c r="I4881" s="18" t="n"/>
      <c r="J4881" s="18" t="n"/>
      <c r="K4881" s="28">
        <f>IF($B4881="","",--TEXT($B4881,"yyyymm"))</f>
        <v/>
      </c>
      <c r="L4881" s="29">
        <f>IF($D4881="","",IFERROR(INDEX(类别属性,MATCH($D4881,类别表,0)),""))</f>
        <v/>
      </c>
      <c r="M4881" s="18" t="n"/>
      <c r="N4881" s="18" t="n"/>
      <c r="O4881" s="26" t="n"/>
      <c r="P4881" s="21">
        <f>IF($C4881="","",IF(ISNA(MATCH($C4881,账户表,0)),"※这个账户不在【基础资料】的账户档案里",IF($B4881="","※没填日期，这一笔不会进任何月份的报表",IF(AND($F4881&lt;&gt;"",$G4881&lt;&gt;""),"※收入和支出不能同时填",IF(AND(N($F4881)=0,N($G4881)=0),"※收入和支出都没填",IF(OR(N($F4881)&lt;0,N($G4881)&lt;0),"※金额不能填负数，方向反了就换一列填",IF($D4881="","※没填收支类别，分类报表会漏掉这一笔",IF(ISNA(MATCH($D4881,类别表,0)),"※收支类别不在【基础资料】的清单里",IF(AND($L4881="内部转账",$M4881=""),"△内部转账要在「对方账户」写上另一头",IF(AND($L4881="内部转账",$M4881=$C4881),"※对方账户跟本账户是同一个",IF(AND($L4881&lt;&gt;"内部转账",$M4881&lt;&gt;""),"△填了对方账户，但类别不是内部转账",IF($H4881&lt;0,"△这一笔之后该账户余额成负数了，核一下",""))))))))))))</f>
        <v/>
      </c>
    </row>
    <row r="4882">
      <c r="A4882" s="17">
        <f>IF($C4882="","",COUNTA($C$5:$C4882))</f>
        <v/>
      </c>
      <c r="B4882" s="20" t="n"/>
      <c r="C4882" s="18" t="n"/>
      <c r="D4882" s="18" t="n"/>
      <c r="E4882" s="26" t="n"/>
      <c r="F4882" s="19" t="n"/>
      <c r="G4882" s="19" t="n"/>
      <c r="H4882" s="27">
        <f>IF($C4882="","",ROUND(SUMIF(账户表,$C4882,账户期初)+SUMIFS($F$5:F4882,$C$5:C4882,$C4882)-SUMIFS($G$5:G4882,$C$5:C4882,$C4882),2))</f>
        <v/>
      </c>
      <c r="I4882" s="18" t="n"/>
      <c r="J4882" s="18" t="n"/>
      <c r="K4882" s="28">
        <f>IF($B4882="","",--TEXT($B4882,"yyyymm"))</f>
        <v/>
      </c>
      <c r="L4882" s="29">
        <f>IF($D4882="","",IFERROR(INDEX(类别属性,MATCH($D4882,类别表,0)),""))</f>
        <v/>
      </c>
      <c r="M4882" s="18" t="n"/>
      <c r="N4882" s="18" t="n"/>
      <c r="O4882" s="26" t="n"/>
      <c r="P4882" s="21">
        <f>IF($C4882="","",IF(ISNA(MATCH($C4882,账户表,0)),"※这个账户不在【基础资料】的账户档案里",IF($B4882="","※没填日期，这一笔不会进任何月份的报表",IF(AND($F4882&lt;&gt;"",$G4882&lt;&gt;""),"※收入和支出不能同时填",IF(AND(N($F4882)=0,N($G4882)=0),"※收入和支出都没填",IF(OR(N($F4882)&lt;0,N($G4882)&lt;0),"※金额不能填负数，方向反了就换一列填",IF($D4882="","※没填收支类别，分类报表会漏掉这一笔",IF(ISNA(MATCH($D4882,类别表,0)),"※收支类别不在【基础资料】的清单里",IF(AND($L4882="内部转账",$M4882=""),"△内部转账要在「对方账户」写上另一头",IF(AND($L4882="内部转账",$M4882=$C4882),"※对方账户跟本账户是同一个",IF(AND($L4882&lt;&gt;"内部转账",$M4882&lt;&gt;""),"△填了对方账户，但类别不是内部转账",IF($H4882&lt;0,"△这一笔之后该账户余额成负数了，核一下",""))))))))))))</f>
        <v/>
      </c>
    </row>
    <row r="4883">
      <c r="A4883" s="17">
        <f>IF($C4883="","",COUNTA($C$5:$C4883))</f>
        <v/>
      </c>
      <c r="B4883" s="20" t="n"/>
      <c r="C4883" s="18" t="n"/>
      <c r="D4883" s="18" t="n"/>
      <c r="E4883" s="26" t="n"/>
      <c r="F4883" s="19" t="n"/>
      <c r="G4883" s="19" t="n"/>
      <c r="H4883" s="27">
        <f>IF($C4883="","",ROUND(SUMIF(账户表,$C4883,账户期初)+SUMIFS($F$5:F4883,$C$5:C4883,$C4883)-SUMIFS($G$5:G4883,$C$5:C4883,$C4883),2))</f>
        <v/>
      </c>
      <c r="I4883" s="18" t="n"/>
      <c r="J4883" s="18" t="n"/>
      <c r="K4883" s="28">
        <f>IF($B4883="","",--TEXT($B4883,"yyyymm"))</f>
        <v/>
      </c>
      <c r="L4883" s="29">
        <f>IF($D4883="","",IFERROR(INDEX(类别属性,MATCH($D4883,类别表,0)),""))</f>
        <v/>
      </c>
      <c r="M4883" s="18" t="n"/>
      <c r="N4883" s="18" t="n"/>
      <c r="O4883" s="26" t="n"/>
      <c r="P4883" s="21">
        <f>IF($C4883="","",IF(ISNA(MATCH($C4883,账户表,0)),"※这个账户不在【基础资料】的账户档案里",IF($B4883="","※没填日期，这一笔不会进任何月份的报表",IF(AND($F4883&lt;&gt;"",$G4883&lt;&gt;""),"※收入和支出不能同时填",IF(AND(N($F4883)=0,N($G4883)=0),"※收入和支出都没填",IF(OR(N($F4883)&lt;0,N($G4883)&lt;0),"※金额不能填负数，方向反了就换一列填",IF($D4883="","※没填收支类别，分类报表会漏掉这一笔",IF(ISNA(MATCH($D4883,类别表,0)),"※收支类别不在【基础资料】的清单里",IF(AND($L4883="内部转账",$M4883=""),"△内部转账要在「对方账户」写上另一头",IF(AND($L4883="内部转账",$M4883=$C4883),"※对方账户跟本账户是同一个",IF(AND($L4883&lt;&gt;"内部转账",$M4883&lt;&gt;""),"△填了对方账户，但类别不是内部转账",IF($H4883&lt;0,"△这一笔之后该账户余额成负数了，核一下",""))))))))))))</f>
        <v/>
      </c>
    </row>
    <row r="4884">
      <c r="A4884" s="17">
        <f>IF($C4884="","",COUNTA($C$5:$C4884))</f>
        <v/>
      </c>
      <c r="B4884" s="20" t="n"/>
      <c r="C4884" s="18" t="n"/>
      <c r="D4884" s="18" t="n"/>
      <c r="E4884" s="26" t="n"/>
      <c r="F4884" s="19" t="n"/>
      <c r="G4884" s="19" t="n"/>
      <c r="H4884" s="27">
        <f>IF($C4884="","",ROUND(SUMIF(账户表,$C4884,账户期初)+SUMIFS($F$5:F4884,$C$5:C4884,$C4884)-SUMIFS($G$5:G4884,$C$5:C4884,$C4884),2))</f>
        <v/>
      </c>
      <c r="I4884" s="18" t="n"/>
      <c r="J4884" s="18" t="n"/>
      <c r="K4884" s="28">
        <f>IF($B4884="","",--TEXT($B4884,"yyyymm"))</f>
        <v/>
      </c>
      <c r="L4884" s="29">
        <f>IF($D4884="","",IFERROR(INDEX(类别属性,MATCH($D4884,类别表,0)),""))</f>
        <v/>
      </c>
      <c r="M4884" s="18" t="n"/>
      <c r="N4884" s="18" t="n"/>
      <c r="O4884" s="26" t="n"/>
      <c r="P4884" s="21">
        <f>IF($C4884="","",IF(ISNA(MATCH($C4884,账户表,0)),"※这个账户不在【基础资料】的账户档案里",IF($B4884="","※没填日期，这一笔不会进任何月份的报表",IF(AND($F4884&lt;&gt;"",$G4884&lt;&gt;""),"※收入和支出不能同时填",IF(AND(N($F4884)=0,N($G4884)=0),"※收入和支出都没填",IF(OR(N($F4884)&lt;0,N($G4884)&lt;0),"※金额不能填负数，方向反了就换一列填",IF($D4884="","※没填收支类别，分类报表会漏掉这一笔",IF(ISNA(MATCH($D4884,类别表,0)),"※收支类别不在【基础资料】的清单里",IF(AND($L4884="内部转账",$M4884=""),"△内部转账要在「对方账户」写上另一头",IF(AND($L4884="内部转账",$M4884=$C4884),"※对方账户跟本账户是同一个",IF(AND($L4884&lt;&gt;"内部转账",$M4884&lt;&gt;""),"△填了对方账户，但类别不是内部转账",IF($H4884&lt;0,"△这一笔之后该账户余额成负数了，核一下",""))))))))))))</f>
        <v/>
      </c>
    </row>
    <row r="4885">
      <c r="A4885" s="17">
        <f>IF($C4885="","",COUNTA($C$5:$C4885))</f>
        <v/>
      </c>
      <c r="B4885" s="20" t="n"/>
      <c r="C4885" s="18" t="n"/>
      <c r="D4885" s="18" t="n"/>
      <c r="E4885" s="26" t="n"/>
      <c r="F4885" s="19" t="n"/>
      <c r="G4885" s="19" t="n"/>
      <c r="H4885" s="27">
        <f>IF($C4885="","",ROUND(SUMIF(账户表,$C4885,账户期初)+SUMIFS($F$5:F4885,$C$5:C4885,$C4885)-SUMIFS($G$5:G4885,$C$5:C4885,$C4885),2))</f>
        <v/>
      </c>
      <c r="I4885" s="18" t="n"/>
      <c r="J4885" s="18" t="n"/>
      <c r="K4885" s="28">
        <f>IF($B4885="","",--TEXT($B4885,"yyyymm"))</f>
        <v/>
      </c>
      <c r="L4885" s="29">
        <f>IF($D4885="","",IFERROR(INDEX(类别属性,MATCH($D4885,类别表,0)),""))</f>
        <v/>
      </c>
      <c r="M4885" s="18" t="n"/>
      <c r="N4885" s="18" t="n"/>
      <c r="O4885" s="26" t="n"/>
      <c r="P4885" s="21">
        <f>IF($C4885="","",IF(ISNA(MATCH($C4885,账户表,0)),"※这个账户不在【基础资料】的账户档案里",IF($B4885="","※没填日期，这一笔不会进任何月份的报表",IF(AND($F4885&lt;&gt;"",$G4885&lt;&gt;""),"※收入和支出不能同时填",IF(AND(N($F4885)=0,N($G4885)=0),"※收入和支出都没填",IF(OR(N($F4885)&lt;0,N($G4885)&lt;0),"※金额不能填负数，方向反了就换一列填",IF($D4885="","※没填收支类别，分类报表会漏掉这一笔",IF(ISNA(MATCH($D4885,类别表,0)),"※收支类别不在【基础资料】的清单里",IF(AND($L4885="内部转账",$M4885=""),"△内部转账要在「对方账户」写上另一头",IF(AND($L4885="内部转账",$M4885=$C4885),"※对方账户跟本账户是同一个",IF(AND($L4885&lt;&gt;"内部转账",$M4885&lt;&gt;""),"△填了对方账户，但类别不是内部转账",IF($H4885&lt;0,"△这一笔之后该账户余额成负数了，核一下",""))))))))))))</f>
        <v/>
      </c>
    </row>
    <row r="4886">
      <c r="A4886" s="17">
        <f>IF($C4886="","",COUNTA($C$5:$C4886))</f>
        <v/>
      </c>
      <c r="B4886" s="20" t="n"/>
      <c r="C4886" s="18" t="n"/>
      <c r="D4886" s="18" t="n"/>
      <c r="E4886" s="26" t="n"/>
      <c r="F4886" s="19" t="n"/>
      <c r="G4886" s="19" t="n"/>
      <c r="H4886" s="27">
        <f>IF($C4886="","",ROUND(SUMIF(账户表,$C4886,账户期初)+SUMIFS($F$5:F4886,$C$5:C4886,$C4886)-SUMIFS($G$5:G4886,$C$5:C4886,$C4886),2))</f>
        <v/>
      </c>
      <c r="I4886" s="18" t="n"/>
      <c r="J4886" s="18" t="n"/>
      <c r="K4886" s="28">
        <f>IF($B4886="","",--TEXT($B4886,"yyyymm"))</f>
        <v/>
      </c>
      <c r="L4886" s="29">
        <f>IF($D4886="","",IFERROR(INDEX(类别属性,MATCH($D4886,类别表,0)),""))</f>
        <v/>
      </c>
      <c r="M4886" s="18" t="n"/>
      <c r="N4886" s="18" t="n"/>
      <c r="O4886" s="26" t="n"/>
      <c r="P4886" s="21">
        <f>IF($C4886="","",IF(ISNA(MATCH($C4886,账户表,0)),"※这个账户不在【基础资料】的账户档案里",IF($B4886="","※没填日期，这一笔不会进任何月份的报表",IF(AND($F4886&lt;&gt;"",$G4886&lt;&gt;""),"※收入和支出不能同时填",IF(AND(N($F4886)=0,N($G4886)=0),"※收入和支出都没填",IF(OR(N($F4886)&lt;0,N($G4886)&lt;0),"※金额不能填负数，方向反了就换一列填",IF($D4886="","※没填收支类别，分类报表会漏掉这一笔",IF(ISNA(MATCH($D4886,类别表,0)),"※收支类别不在【基础资料】的清单里",IF(AND($L4886="内部转账",$M4886=""),"△内部转账要在「对方账户」写上另一头",IF(AND($L4886="内部转账",$M4886=$C4886),"※对方账户跟本账户是同一个",IF(AND($L4886&lt;&gt;"内部转账",$M4886&lt;&gt;""),"△填了对方账户，但类别不是内部转账",IF($H4886&lt;0,"△这一笔之后该账户余额成负数了，核一下",""))))))))))))</f>
        <v/>
      </c>
    </row>
    <row r="4887">
      <c r="A4887" s="17">
        <f>IF($C4887="","",COUNTA($C$5:$C4887))</f>
        <v/>
      </c>
      <c r="B4887" s="20" t="n"/>
      <c r="C4887" s="18" t="n"/>
      <c r="D4887" s="18" t="n"/>
      <c r="E4887" s="26" t="n"/>
      <c r="F4887" s="19" t="n"/>
      <c r="G4887" s="19" t="n"/>
      <c r="H4887" s="27">
        <f>IF($C4887="","",ROUND(SUMIF(账户表,$C4887,账户期初)+SUMIFS($F$5:F4887,$C$5:C4887,$C4887)-SUMIFS($G$5:G4887,$C$5:C4887,$C4887),2))</f>
        <v/>
      </c>
      <c r="I4887" s="18" t="n"/>
      <c r="J4887" s="18" t="n"/>
      <c r="K4887" s="28">
        <f>IF($B4887="","",--TEXT($B4887,"yyyymm"))</f>
        <v/>
      </c>
      <c r="L4887" s="29">
        <f>IF($D4887="","",IFERROR(INDEX(类别属性,MATCH($D4887,类别表,0)),""))</f>
        <v/>
      </c>
      <c r="M4887" s="18" t="n"/>
      <c r="N4887" s="18" t="n"/>
      <c r="O4887" s="26" t="n"/>
      <c r="P4887" s="21">
        <f>IF($C4887="","",IF(ISNA(MATCH($C4887,账户表,0)),"※这个账户不在【基础资料】的账户档案里",IF($B4887="","※没填日期，这一笔不会进任何月份的报表",IF(AND($F4887&lt;&gt;"",$G4887&lt;&gt;""),"※收入和支出不能同时填",IF(AND(N($F4887)=0,N($G4887)=0),"※收入和支出都没填",IF(OR(N($F4887)&lt;0,N($G4887)&lt;0),"※金额不能填负数，方向反了就换一列填",IF($D4887="","※没填收支类别，分类报表会漏掉这一笔",IF(ISNA(MATCH($D4887,类别表,0)),"※收支类别不在【基础资料】的清单里",IF(AND($L4887="内部转账",$M4887=""),"△内部转账要在「对方账户」写上另一头",IF(AND($L4887="内部转账",$M4887=$C4887),"※对方账户跟本账户是同一个",IF(AND($L4887&lt;&gt;"内部转账",$M4887&lt;&gt;""),"△填了对方账户，但类别不是内部转账",IF($H4887&lt;0,"△这一笔之后该账户余额成负数了，核一下",""))))))))))))</f>
        <v/>
      </c>
    </row>
    <row r="4888">
      <c r="A4888" s="17">
        <f>IF($C4888="","",COUNTA($C$5:$C4888))</f>
        <v/>
      </c>
      <c r="B4888" s="20" t="n"/>
      <c r="C4888" s="18" t="n"/>
      <c r="D4888" s="18" t="n"/>
      <c r="E4888" s="26" t="n"/>
      <c r="F4888" s="19" t="n"/>
      <c r="G4888" s="19" t="n"/>
      <c r="H4888" s="27">
        <f>IF($C4888="","",ROUND(SUMIF(账户表,$C4888,账户期初)+SUMIFS($F$5:F4888,$C$5:C4888,$C4888)-SUMIFS($G$5:G4888,$C$5:C4888,$C4888),2))</f>
        <v/>
      </c>
      <c r="I4888" s="18" t="n"/>
      <c r="J4888" s="18" t="n"/>
      <c r="K4888" s="28">
        <f>IF($B4888="","",--TEXT($B4888,"yyyymm"))</f>
        <v/>
      </c>
      <c r="L4888" s="29">
        <f>IF($D4888="","",IFERROR(INDEX(类别属性,MATCH($D4888,类别表,0)),""))</f>
        <v/>
      </c>
      <c r="M4888" s="18" t="n"/>
      <c r="N4888" s="18" t="n"/>
      <c r="O4888" s="26" t="n"/>
      <c r="P4888" s="21">
        <f>IF($C4888="","",IF(ISNA(MATCH($C4888,账户表,0)),"※这个账户不在【基础资料】的账户档案里",IF($B4888="","※没填日期，这一笔不会进任何月份的报表",IF(AND($F4888&lt;&gt;"",$G4888&lt;&gt;""),"※收入和支出不能同时填",IF(AND(N($F4888)=0,N($G4888)=0),"※收入和支出都没填",IF(OR(N($F4888)&lt;0,N($G4888)&lt;0),"※金额不能填负数，方向反了就换一列填",IF($D4888="","※没填收支类别，分类报表会漏掉这一笔",IF(ISNA(MATCH($D4888,类别表,0)),"※收支类别不在【基础资料】的清单里",IF(AND($L4888="内部转账",$M4888=""),"△内部转账要在「对方账户」写上另一头",IF(AND($L4888="内部转账",$M4888=$C4888),"※对方账户跟本账户是同一个",IF(AND($L4888&lt;&gt;"内部转账",$M4888&lt;&gt;""),"△填了对方账户，但类别不是内部转账",IF($H4888&lt;0,"△这一笔之后该账户余额成负数了，核一下",""))))))))))))</f>
        <v/>
      </c>
    </row>
    <row r="4889">
      <c r="A4889" s="17">
        <f>IF($C4889="","",COUNTA($C$5:$C4889))</f>
        <v/>
      </c>
      <c r="B4889" s="20" t="n"/>
      <c r="C4889" s="18" t="n"/>
      <c r="D4889" s="18" t="n"/>
      <c r="E4889" s="26" t="n"/>
      <c r="F4889" s="19" t="n"/>
      <c r="G4889" s="19" t="n"/>
      <c r="H4889" s="27">
        <f>IF($C4889="","",ROUND(SUMIF(账户表,$C4889,账户期初)+SUMIFS($F$5:F4889,$C$5:C4889,$C4889)-SUMIFS($G$5:G4889,$C$5:C4889,$C4889),2))</f>
        <v/>
      </c>
      <c r="I4889" s="18" t="n"/>
      <c r="J4889" s="18" t="n"/>
      <c r="K4889" s="28">
        <f>IF($B4889="","",--TEXT($B4889,"yyyymm"))</f>
        <v/>
      </c>
      <c r="L4889" s="29">
        <f>IF($D4889="","",IFERROR(INDEX(类别属性,MATCH($D4889,类别表,0)),""))</f>
        <v/>
      </c>
      <c r="M4889" s="18" t="n"/>
      <c r="N4889" s="18" t="n"/>
      <c r="O4889" s="26" t="n"/>
      <c r="P4889" s="21">
        <f>IF($C4889="","",IF(ISNA(MATCH($C4889,账户表,0)),"※这个账户不在【基础资料】的账户档案里",IF($B4889="","※没填日期，这一笔不会进任何月份的报表",IF(AND($F4889&lt;&gt;"",$G4889&lt;&gt;""),"※收入和支出不能同时填",IF(AND(N($F4889)=0,N($G4889)=0),"※收入和支出都没填",IF(OR(N($F4889)&lt;0,N($G4889)&lt;0),"※金额不能填负数，方向反了就换一列填",IF($D4889="","※没填收支类别，分类报表会漏掉这一笔",IF(ISNA(MATCH($D4889,类别表,0)),"※收支类别不在【基础资料】的清单里",IF(AND($L4889="内部转账",$M4889=""),"△内部转账要在「对方账户」写上另一头",IF(AND($L4889="内部转账",$M4889=$C4889),"※对方账户跟本账户是同一个",IF(AND($L4889&lt;&gt;"内部转账",$M4889&lt;&gt;""),"△填了对方账户，但类别不是内部转账",IF($H4889&lt;0,"△这一笔之后该账户余额成负数了，核一下",""))))))))))))</f>
        <v/>
      </c>
    </row>
    <row r="4890">
      <c r="A4890" s="17">
        <f>IF($C4890="","",COUNTA($C$5:$C4890))</f>
        <v/>
      </c>
      <c r="B4890" s="20" t="n"/>
      <c r="C4890" s="18" t="n"/>
      <c r="D4890" s="18" t="n"/>
      <c r="E4890" s="26" t="n"/>
      <c r="F4890" s="19" t="n"/>
      <c r="G4890" s="19" t="n"/>
      <c r="H4890" s="27">
        <f>IF($C4890="","",ROUND(SUMIF(账户表,$C4890,账户期初)+SUMIFS($F$5:F4890,$C$5:C4890,$C4890)-SUMIFS($G$5:G4890,$C$5:C4890,$C4890),2))</f>
        <v/>
      </c>
      <c r="I4890" s="18" t="n"/>
      <c r="J4890" s="18" t="n"/>
      <c r="K4890" s="28">
        <f>IF($B4890="","",--TEXT($B4890,"yyyymm"))</f>
        <v/>
      </c>
      <c r="L4890" s="29">
        <f>IF($D4890="","",IFERROR(INDEX(类别属性,MATCH($D4890,类别表,0)),""))</f>
        <v/>
      </c>
      <c r="M4890" s="18" t="n"/>
      <c r="N4890" s="18" t="n"/>
      <c r="O4890" s="26" t="n"/>
      <c r="P4890" s="21">
        <f>IF($C4890="","",IF(ISNA(MATCH($C4890,账户表,0)),"※这个账户不在【基础资料】的账户档案里",IF($B4890="","※没填日期，这一笔不会进任何月份的报表",IF(AND($F4890&lt;&gt;"",$G4890&lt;&gt;""),"※收入和支出不能同时填",IF(AND(N($F4890)=0,N($G4890)=0),"※收入和支出都没填",IF(OR(N($F4890)&lt;0,N($G4890)&lt;0),"※金额不能填负数，方向反了就换一列填",IF($D4890="","※没填收支类别，分类报表会漏掉这一笔",IF(ISNA(MATCH($D4890,类别表,0)),"※收支类别不在【基础资料】的清单里",IF(AND($L4890="内部转账",$M4890=""),"△内部转账要在「对方账户」写上另一头",IF(AND($L4890="内部转账",$M4890=$C4890),"※对方账户跟本账户是同一个",IF(AND($L4890&lt;&gt;"内部转账",$M4890&lt;&gt;""),"△填了对方账户，但类别不是内部转账",IF($H4890&lt;0,"△这一笔之后该账户余额成负数了，核一下",""))))))))))))</f>
        <v/>
      </c>
    </row>
    <row r="4891">
      <c r="A4891" s="17">
        <f>IF($C4891="","",COUNTA($C$5:$C4891))</f>
        <v/>
      </c>
      <c r="B4891" s="20" t="n"/>
      <c r="C4891" s="18" t="n"/>
      <c r="D4891" s="18" t="n"/>
      <c r="E4891" s="26" t="n"/>
      <c r="F4891" s="19" t="n"/>
      <c r="G4891" s="19" t="n"/>
      <c r="H4891" s="27">
        <f>IF($C4891="","",ROUND(SUMIF(账户表,$C4891,账户期初)+SUMIFS($F$5:F4891,$C$5:C4891,$C4891)-SUMIFS($G$5:G4891,$C$5:C4891,$C4891),2))</f>
        <v/>
      </c>
      <c r="I4891" s="18" t="n"/>
      <c r="J4891" s="18" t="n"/>
      <c r="K4891" s="28">
        <f>IF($B4891="","",--TEXT($B4891,"yyyymm"))</f>
        <v/>
      </c>
      <c r="L4891" s="29">
        <f>IF($D4891="","",IFERROR(INDEX(类别属性,MATCH($D4891,类别表,0)),""))</f>
        <v/>
      </c>
      <c r="M4891" s="18" t="n"/>
      <c r="N4891" s="18" t="n"/>
      <c r="O4891" s="26" t="n"/>
      <c r="P4891" s="21">
        <f>IF($C4891="","",IF(ISNA(MATCH($C4891,账户表,0)),"※这个账户不在【基础资料】的账户档案里",IF($B4891="","※没填日期，这一笔不会进任何月份的报表",IF(AND($F4891&lt;&gt;"",$G4891&lt;&gt;""),"※收入和支出不能同时填",IF(AND(N($F4891)=0,N($G4891)=0),"※收入和支出都没填",IF(OR(N($F4891)&lt;0,N($G4891)&lt;0),"※金额不能填负数，方向反了就换一列填",IF($D4891="","※没填收支类别，分类报表会漏掉这一笔",IF(ISNA(MATCH($D4891,类别表,0)),"※收支类别不在【基础资料】的清单里",IF(AND($L4891="内部转账",$M4891=""),"△内部转账要在「对方账户」写上另一头",IF(AND($L4891="内部转账",$M4891=$C4891),"※对方账户跟本账户是同一个",IF(AND($L4891&lt;&gt;"内部转账",$M4891&lt;&gt;""),"△填了对方账户，但类别不是内部转账",IF($H4891&lt;0,"△这一笔之后该账户余额成负数了，核一下",""))))))))))))</f>
        <v/>
      </c>
    </row>
    <row r="4892">
      <c r="A4892" s="17">
        <f>IF($C4892="","",COUNTA($C$5:$C4892))</f>
        <v/>
      </c>
      <c r="B4892" s="20" t="n"/>
      <c r="C4892" s="18" t="n"/>
      <c r="D4892" s="18" t="n"/>
      <c r="E4892" s="26" t="n"/>
      <c r="F4892" s="19" t="n"/>
      <c r="G4892" s="19" t="n"/>
      <c r="H4892" s="27">
        <f>IF($C4892="","",ROUND(SUMIF(账户表,$C4892,账户期初)+SUMIFS($F$5:F4892,$C$5:C4892,$C4892)-SUMIFS($G$5:G4892,$C$5:C4892,$C4892),2))</f>
        <v/>
      </c>
      <c r="I4892" s="18" t="n"/>
      <c r="J4892" s="18" t="n"/>
      <c r="K4892" s="28">
        <f>IF($B4892="","",--TEXT($B4892,"yyyymm"))</f>
        <v/>
      </c>
      <c r="L4892" s="29">
        <f>IF($D4892="","",IFERROR(INDEX(类别属性,MATCH($D4892,类别表,0)),""))</f>
        <v/>
      </c>
      <c r="M4892" s="18" t="n"/>
      <c r="N4892" s="18" t="n"/>
      <c r="O4892" s="26" t="n"/>
      <c r="P4892" s="21">
        <f>IF($C4892="","",IF(ISNA(MATCH($C4892,账户表,0)),"※这个账户不在【基础资料】的账户档案里",IF($B4892="","※没填日期，这一笔不会进任何月份的报表",IF(AND($F4892&lt;&gt;"",$G4892&lt;&gt;""),"※收入和支出不能同时填",IF(AND(N($F4892)=0,N($G4892)=0),"※收入和支出都没填",IF(OR(N($F4892)&lt;0,N($G4892)&lt;0),"※金额不能填负数，方向反了就换一列填",IF($D4892="","※没填收支类别，分类报表会漏掉这一笔",IF(ISNA(MATCH($D4892,类别表,0)),"※收支类别不在【基础资料】的清单里",IF(AND($L4892="内部转账",$M4892=""),"△内部转账要在「对方账户」写上另一头",IF(AND($L4892="内部转账",$M4892=$C4892),"※对方账户跟本账户是同一个",IF(AND($L4892&lt;&gt;"内部转账",$M4892&lt;&gt;""),"△填了对方账户，但类别不是内部转账",IF($H4892&lt;0,"△这一笔之后该账户余额成负数了，核一下",""))))))))))))</f>
        <v/>
      </c>
    </row>
    <row r="4893">
      <c r="A4893" s="17">
        <f>IF($C4893="","",COUNTA($C$5:$C4893))</f>
        <v/>
      </c>
      <c r="B4893" s="20" t="n"/>
      <c r="C4893" s="18" t="n"/>
      <c r="D4893" s="18" t="n"/>
      <c r="E4893" s="26" t="n"/>
      <c r="F4893" s="19" t="n"/>
      <c r="G4893" s="19" t="n"/>
      <c r="H4893" s="27">
        <f>IF($C4893="","",ROUND(SUMIF(账户表,$C4893,账户期初)+SUMIFS($F$5:F4893,$C$5:C4893,$C4893)-SUMIFS($G$5:G4893,$C$5:C4893,$C4893),2))</f>
        <v/>
      </c>
      <c r="I4893" s="18" t="n"/>
      <c r="J4893" s="18" t="n"/>
      <c r="K4893" s="28">
        <f>IF($B4893="","",--TEXT($B4893,"yyyymm"))</f>
        <v/>
      </c>
      <c r="L4893" s="29">
        <f>IF($D4893="","",IFERROR(INDEX(类别属性,MATCH($D4893,类别表,0)),""))</f>
        <v/>
      </c>
      <c r="M4893" s="18" t="n"/>
      <c r="N4893" s="18" t="n"/>
      <c r="O4893" s="26" t="n"/>
      <c r="P4893" s="21">
        <f>IF($C4893="","",IF(ISNA(MATCH($C4893,账户表,0)),"※这个账户不在【基础资料】的账户档案里",IF($B4893="","※没填日期，这一笔不会进任何月份的报表",IF(AND($F4893&lt;&gt;"",$G4893&lt;&gt;""),"※收入和支出不能同时填",IF(AND(N($F4893)=0,N($G4893)=0),"※收入和支出都没填",IF(OR(N($F4893)&lt;0,N($G4893)&lt;0),"※金额不能填负数，方向反了就换一列填",IF($D4893="","※没填收支类别，分类报表会漏掉这一笔",IF(ISNA(MATCH($D4893,类别表,0)),"※收支类别不在【基础资料】的清单里",IF(AND($L4893="内部转账",$M4893=""),"△内部转账要在「对方账户」写上另一头",IF(AND($L4893="内部转账",$M4893=$C4893),"※对方账户跟本账户是同一个",IF(AND($L4893&lt;&gt;"内部转账",$M4893&lt;&gt;""),"△填了对方账户，但类别不是内部转账",IF($H4893&lt;0,"△这一笔之后该账户余额成负数了，核一下",""))))))))))))</f>
        <v/>
      </c>
    </row>
    <row r="4894">
      <c r="A4894" s="17">
        <f>IF($C4894="","",COUNTA($C$5:$C4894))</f>
        <v/>
      </c>
      <c r="B4894" s="20" t="n"/>
      <c r="C4894" s="18" t="n"/>
      <c r="D4894" s="18" t="n"/>
      <c r="E4894" s="26" t="n"/>
      <c r="F4894" s="19" t="n"/>
      <c r="G4894" s="19" t="n"/>
      <c r="H4894" s="27">
        <f>IF($C4894="","",ROUND(SUMIF(账户表,$C4894,账户期初)+SUMIFS($F$5:F4894,$C$5:C4894,$C4894)-SUMIFS($G$5:G4894,$C$5:C4894,$C4894),2))</f>
        <v/>
      </c>
      <c r="I4894" s="18" t="n"/>
      <c r="J4894" s="18" t="n"/>
      <c r="K4894" s="28">
        <f>IF($B4894="","",--TEXT($B4894,"yyyymm"))</f>
        <v/>
      </c>
      <c r="L4894" s="29">
        <f>IF($D4894="","",IFERROR(INDEX(类别属性,MATCH($D4894,类别表,0)),""))</f>
        <v/>
      </c>
      <c r="M4894" s="18" t="n"/>
      <c r="N4894" s="18" t="n"/>
      <c r="O4894" s="26" t="n"/>
      <c r="P4894" s="21">
        <f>IF($C4894="","",IF(ISNA(MATCH($C4894,账户表,0)),"※这个账户不在【基础资料】的账户档案里",IF($B4894="","※没填日期，这一笔不会进任何月份的报表",IF(AND($F4894&lt;&gt;"",$G4894&lt;&gt;""),"※收入和支出不能同时填",IF(AND(N($F4894)=0,N($G4894)=0),"※收入和支出都没填",IF(OR(N($F4894)&lt;0,N($G4894)&lt;0),"※金额不能填负数，方向反了就换一列填",IF($D4894="","※没填收支类别，分类报表会漏掉这一笔",IF(ISNA(MATCH($D4894,类别表,0)),"※收支类别不在【基础资料】的清单里",IF(AND($L4894="内部转账",$M4894=""),"△内部转账要在「对方账户」写上另一头",IF(AND($L4894="内部转账",$M4894=$C4894),"※对方账户跟本账户是同一个",IF(AND($L4894&lt;&gt;"内部转账",$M4894&lt;&gt;""),"△填了对方账户，但类别不是内部转账",IF($H4894&lt;0,"△这一笔之后该账户余额成负数了，核一下",""))))))))))))</f>
        <v/>
      </c>
    </row>
    <row r="4895">
      <c r="A4895" s="17">
        <f>IF($C4895="","",COUNTA($C$5:$C4895))</f>
        <v/>
      </c>
      <c r="B4895" s="20" t="n"/>
      <c r="C4895" s="18" t="n"/>
      <c r="D4895" s="18" t="n"/>
      <c r="E4895" s="26" t="n"/>
      <c r="F4895" s="19" t="n"/>
      <c r="G4895" s="19" t="n"/>
      <c r="H4895" s="27">
        <f>IF($C4895="","",ROUND(SUMIF(账户表,$C4895,账户期初)+SUMIFS($F$5:F4895,$C$5:C4895,$C4895)-SUMIFS($G$5:G4895,$C$5:C4895,$C4895),2))</f>
        <v/>
      </c>
      <c r="I4895" s="18" t="n"/>
      <c r="J4895" s="18" t="n"/>
      <c r="K4895" s="28">
        <f>IF($B4895="","",--TEXT($B4895,"yyyymm"))</f>
        <v/>
      </c>
      <c r="L4895" s="29">
        <f>IF($D4895="","",IFERROR(INDEX(类别属性,MATCH($D4895,类别表,0)),""))</f>
        <v/>
      </c>
      <c r="M4895" s="18" t="n"/>
      <c r="N4895" s="18" t="n"/>
      <c r="O4895" s="26" t="n"/>
      <c r="P4895" s="21">
        <f>IF($C4895="","",IF(ISNA(MATCH($C4895,账户表,0)),"※这个账户不在【基础资料】的账户档案里",IF($B4895="","※没填日期，这一笔不会进任何月份的报表",IF(AND($F4895&lt;&gt;"",$G4895&lt;&gt;""),"※收入和支出不能同时填",IF(AND(N($F4895)=0,N($G4895)=0),"※收入和支出都没填",IF(OR(N($F4895)&lt;0,N($G4895)&lt;0),"※金额不能填负数，方向反了就换一列填",IF($D4895="","※没填收支类别，分类报表会漏掉这一笔",IF(ISNA(MATCH($D4895,类别表,0)),"※收支类别不在【基础资料】的清单里",IF(AND($L4895="内部转账",$M4895=""),"△内部转账要在「对方账户」写上另一头",IF(AND($L4895="内部转账",$M4895=$C4895),"※对方账户跟本账户是同一个",IF(AND($L4895&lt;&gt;"内部转账",$M4895&lt;&gt;""),"△填了对方账户，但类别不是内部转账",IF($H4895&lt;0,"△这一笔之后该账户余额成负数了，核一下",""))))))))))))</f>
        <v/>
      </c>
    </row>
    <row r="4896">
      <c r="A4896" s="17">
        <f>IF($C4896="","",COUNTA($C$5:$C4896))</f>
        <v/>
      </c>
      <c r="B4896" s="20" t="n"/>
      <c r="C4896" s="18" t="n"/>
      <c r="D4896" s="18" t="n"/>
      <c r="E4896" s="26" t="n"/>
      <c r="F4896" s="19" t="n"/>
      <c r="G4896" s="19" t="n"/>
      <c r="H4896" s="27">
        <f>IF($C4896="","",ROUND(SUMIF(账户表,$C4896,账户期初)+SUMIFS($F$5:F4896,$C$5:C4896,$C4896)-SUMIFS($G$5:G4896,$C$5:C4896,$C4896),2))</f>
        <v/>
      </c>
      <c r="I4896" s="18" t="n"/>
      <c r="J4896" s="18" t="n"/>
      <c r="K4896" s="28">
        <f>IF($B4896="","",--TEXT($B4896,"yyyymm"))</f>
        <v/>
      </c>
      <c r="L4896" s="29">
        <f>IF($D4896="","",IFERROR(INDEX(类别属性,MATCH($D4896,类别表,0)),""))</f>
        <v/>
      </c>
      <c r="M4896" s="18" t="n"/>
      <c r="N4896" s="18" t="n"/>
      <c r="O4896" s="26" t="n"/>
      <c r="P4896" s="21">
        <f>IF($C4896="","",IF(ISNA(MATCH($C4896,账户表,0)),"※这个账户不在【基础资料】的账户档案里",IF($B4896="","※没填日期，这一笔不会进任何月份的报表",IF(AND($F4896&lt;&gt;"",$G4896&lt;&gt;""),"※收入和支出不能同时填",IF(AND(N($F4896)=0,N($G4896)=0),"※收入和支出都没填",IF(OR(N($F4896)&lt;0,N($G4896)&lt;0),"※金额不能填负数，方向反了就换一列填",IF($D4896="","※没填收支类别，分类报表会漏掉这一笔",IF(ISNA(MATCH($D4896,类别表,0)),"※收支类别不在【基础资料】的清单里",IF(AND($L4896="内部转账",$M4896=""),"△内部转账要在「对方账户」写上另一头",IF(AND($L4896="内部转账",$M4896=$C4896),"※对方账户跟本账户是同一个",IF(AND($L4896&lt;&gt;"内部转账",$M4896&lt;&gt;""),"△填了对方账户，但类别不是内部转账",IF($H4896&lt;0,"△这一笔之后该账户余额成负数了，核一下",""))))))))))))</f>
        <v/>
      </c>
    </row>
    <row r="4897">
      <c r="A4897" s="17">
        <f>IF($C4897="","",COUNTA($C$5:$C4897))</f>
        <v/>
      </c>
      <c r="B4897" s="20" t="n"/>
      <c r="C4897" s="18" t="n"/>
      <c r="D4897" s="18" t="n"/>
      <c r="E4897" s="26" t="n"/>
      <c r="F4897" s="19" t="n"/>
      <c r="G4897" s="19" t="n"/>
      <c r="H4897" s="27">
        <f>IF($C4897="","",ROUND(SUMIF(账户表,$C4897,账户期初)+SUMIFS($F$5:F4897,$C$5:C4897,$C4897)-SUMIFS($G$5:G4897,$C$5:C4897,$C4897),2))</f>
        <v/>
      </c>
      <c r="I4897" s="18" t="n"/>
      <c r="J4897" s="18" t="n"/>
      <c r="K4897" s="28">
        <f>IF($B4897="","",--TEXT($B4897,"yyyymm"))</f>
        <v/>
      </c>
      <c r="L4897" s="29">
        <f>IF($D4897="","",IFERROR(INDEX(类别属性,MATCH($D4897,类别表,0)),""))</f>
        <v/>
      </c>
      <c r="M4897" s="18" t="n"/>
      <c r="N4897" s="18" t="n"/>
      <c r="O4897" s="26" t="n"/>
      <c r="P4897" s="21">
        <f>IF($C4897="","",IF(ISNA(MATCH($C4897,账户表,0)),"※这个账户不在【基础资料】的账户档案里",IF($B4897="","※没填日期，这一笔不会进任何月份的报表",IF(AND($F4897&lt;&gt;"",$G4897&lt;&gt;""),"※收入和支出不能同时填",IF(AND(N($F4897)=0,N($G4897)=0),"※收入和支出都没填",IF(OR(N($F4897)&lt;0,N($G4897)&lt;0),"※金额不能填负数，方向反了就换一列填",IF($D4897="","※没填收支类别，分类报表会漏掉这一笔",IF(ISNA(MATCH($D4897,类别表,0)),"※收支类别不在【基础资料】的清单里",IF(AND($L4897="内部转账",$M4897=""),"△内部转账要在「对方账户」写上另一头",IF(AND($L4897="内部转账",$M4897=$C4897),"※对方账户跟本账户是同一个",IF(AND($L4897&lt;&gt;"内部转账",$M4897&lt;&gt;""),"△填了对方账户，但类别不是内部转账",IF($H4897&lt;0,"△这一笔之后该账户余额成负数了，核一下",""))))))))))))</f>
        <v/>
      </c>
    </row>
    <row r="4898">
      <c r="A4898" s="17">
        <f>IF($C4898="","",COUNTA($C$5:$C4898))</f>
        <v/>
      </c>
      <c r="B4898" s="20" t="n"/>
      <c r="C4898" s="18" t="n"/>
      <c r="D4898" s="18" t="n"/>
      <c r="E4898" s="26" t="n"/>
      <c r="F4898" s="19" t="n"/>
      <c r="G4898" s="19" t="n"/>
      <c r="H4898" s="27">
        <f>IF($C4898="","",ROUND(SUMIF(账户表,$C4898,账户期初)+SUMIFS($F$5:F4898,$C$5:C4898,$C4898)-SUMIFS($G$5:G4898,$C$5:C4898,$C4898),2))</f>
        <v/>
      </c>
      <c r="I4898" s="18" t="n"/>
      <c r="J4898" s="18" t="n"/>
      <c r="K4898" s="28">
        <f>IF($B4898="","",--TEXT($B4898,"yyyymm"))</f>
        <v/>
      </c>
      <c r="L4898" s="29">
        <f>IF($D4898="","",IFERROR(INDEX(类别属性,MATCH($D4898,类别表,0)),""))</f>
        <v/>
      </c>
      <c r="M4898" s="18" t="n"/>
      <c r="N4898" s="18" t="n"/>
      <c r="O4898" s="26" t="n"/>
      <c r="P4898" s="21">
        <f>IF($C4898="","",IF(ISNA(MATCH($C4898,账户表,0)),"※这个账户不在【基础资料】的账户档案里",IF($B4898="","※没填日期，这一笔不会进任何月份的报表",IF(AND($F4898&lt;&gt;"",$G4898&lt;&gt;""),"※收入和支出不能同时填",IF(AND(N($F4898)=0,N($G4898)=0),"※收入和支出都没填",IF(OR(N($F4898)&lt;0,N($G4898)&lt;0),"※金额不能填负数，方向反了就换一列填",IF($D4898="","※没填收支类别，分类报表会漏掉这一笔",IF(ISNA(MATCH($D4898,类别表,0)),"※收支类别不在【基础资料】的清单里",IF(AND($L4898="内部转账",$M4898=""),"△内部转账要在「对方账户」写上另一头",IF(AND($L4898="内部转账",$M4898=$C4898),"※对方账户跟本账户是同一个",IF(AND($L4898&lt;&gt;"内部转账",$M4898&lt;&gt;""),"△填了对方账户，但类别不是内部转账",IF($H4898&lt;0,"△这一笔之后该账户余额成负数了，核一下",""))))))))))))</f>
        <v/>
      </c>
    </row>
    <row r="4899">
      <c r="A4899" s="17">
        <f>IF($C4899="","",COUNTA($C$5:$C4899))</f>
        <v/>
      </c>
      <c r="B4899" s="20" t="n"/>
      <c r="C4899" s="18" t="n"/>
      <c r="D4899" s="18" t="n"/>
      <c r="E4899" s="26" t="n"/>
      <c r="F4899" s="19" t="n"/>
      <c r="G4899" s="19" t="n"/>
      <c r="H4899" s="27">
        <f>IF($C4899="","",ROUND(SUMIF(账户表,$C4899,账户期初)+SUMIFS($F$5:F4899,$C$5:C4899,$C4899)-SUMIFS($G$5:G4899,$C$5:C4899,$C4899),2))</f>
        <v/>
      </c>
      <c r="I4899" s="18" t="n"/>
      <c r="J4899" s="18" t="n"/>
      <c r="K4899" s="28">
        <f>IF($B4899="","",--TEXT($B4899,"yyyymm"))</f>
        <v/>
      </c>
      <c r="L4899" s="29">
        <f>IF($D4899="","",IFERROR(INDEX(类别属性,MATCH($D4899,类别表,0)),""))</f>
        <v/>
      </c>
      <c r="M4899" s="18" t="n"/>
      <c r="N4899" s="18" t="n"/>
      <c r="O4899" s="26" t="n"/>
      <c r="P4899" s="21">
        <f>IF($C4899="","",IF(ISNA(MATCH($C4899,账户表,0)),"※这个账户不在【基础资料】的账户档案里",IF($B4899="","※没填日期，这一笔不会进任何月份的报表",IF(AND($F4899&lt;&gt;"",$G4899&lt;&gt;""),"※收入和支出不能同时填",IF(AND(N($F4899)=0,N($G4899)=0),"※收入和支出都没填",IF(OR(N($F4899)&lt;0,N($G4899)&lt;0),"※金额不能填负数，方向反了就换一列填",IF($D4899="","※没填收支类别，分类报表会漏掉这一笔",IF(ISNA(MATCH($D4899,类别表,0)),"※收支类别不在【基础资料】的清单里",IF(AND($L4899="内部转账",$M4899=""),"△内部转账要在「对方账户」写上另一头",IF(AND($L4899="内部转账",$M4899=$C4899),"※对方账户跟本账户是同一个",IF(AND($L4899&lt;&gt;"内部转账",$M4899&lt;&gt;""),"△填了对方账户，但类别不是内部转账",IF($H4899&lt;0,"△这一笔之后该账户余额成负数了，核一下",""))))))))))))</f>
        <v/>
      </c>
    </row>
    <row r="4900">
      <c r="A4900" s="17">
        <f>IF($C4900="","",COUNTA($C$5:$C4900))</f>
        <v/>
      </c>
      <c r="B4900" s="20" t="n"/>
      <c r="C4900" s="18" t="n"/>
      <c r="D4900" s="18" t="n"/>
      <c r="E4900" s="26" t="n"/>
      <c r="F4900" s="19" t="n"/>
      <c r="G4900" s="19" t="n"/>
      <c r="H4900" s="27">
        <f>IF($C4900="","",ROUND(SUMIF(账户表,$C4900,账户期初)+SUMIFS($F$5:F4900,$C$5:C4900,$C4900)-SUMIFS($G$5:G4900,$C$5:C4900,$C4900),2))</f>
        <v/>
      </c>
      <c r="I4900" s="18" t="n"/>
      <c r="J4900" s="18" t="n"/>
      <c r="K4900" s="28">
        <f>IF($B4900="","",--TEXT($B4900,"yyyymm"))</f>
        <v/>
      </c>
      <c r="L4900" s="29">
        <f>IF($D4900="","",IFERROR(INDEX(类别属性,MATCH($D4900,类别表,0)),""))</f>
        <v/>
      </c>
      <c r="M4900" s="18" t="n"/>
      <c r="N4900" s="18" t="n"/>
      <c r="O4900" s="26" t="n"/>
      <c r="P4900" s="21">
        <f>IF($C4900="","",IF(ISNA(MATCH($C4900,账户表,0)),"※这个账户不在【基础资料】的账户档案里",IF($B4900="","※没填日期，这一笔不会进任何月份的报表",IF(AND($F4900&lt;&gt;"",$G4900&lt;&gt;""),"※收入和支出不能同时填",IF(AND(N($F4900)=0,N($G4900)=0),"※收入和支出都没填",IF(OR(N($F4900)&lt;0,N($G4900)&lt;0),"※金额不能填负数，方向反了就换一列填",IF($D4900="","※没填收支类别，分类报表会漏掉这一笔",IF(ISNA(MATCH($D4900,类别表,0)),"※收支类别不在【基础资料】的清单里",IF(AND($L4900="内部转账",$M4900=""),"△内部转账要在「对方账户」写上另一头",IF(AND($L4900="内部转账",$M4900=$C4900),"※对方账户跟本账户是同一个",IF(AND($L4900&lt;&gt;"内部转账",$M4900&lt;&gt;""),"△填了对方账户，但类别不是内部转账",IF($H4900&lt;0,"△这一笔之后该账户余额成负数了，核一下",""))))))))))))</f>
        <v/>
      </c>
    </row>
    <row r="4901">
      <c r="A4901" s="17">
        <f>IF($C4901="","",COUNTA($C$5:$C4901))</f>
        <v/>
      </c>
      <c r="B4901" s="20" t="n"/>
      <c r="C4901" s="18" t="n"/>
      <c r="D4901" s="18" t="n"/>
      <c r="E4901" s="26" t="n"/>
      <c r="F4901" s="19" t="n"/>
      <c r="G4901" s="19" t="n"/>
      <c r="H4901" s="27">
        <f>IF($C4901="","",ROUND(SUMIF(账户表,$C4901,账户期初)+SUMIFS($F$5:F4901,$C$5:C4901,$C4901)-SUMIFS($G$5:G4901,$C$5:C4901,$C4901),2))</f>
        <v/>
      </c>
      <c r="I4901" s="18" t="n"/>
      <c r="J4901" s="18" t="n"/>
      <c r="K4901" s="28">
        <f>IF($B4901="","",--TEXT($B4901,"yyyymm"))</f>
        <v/>
      </c>
      <c r="L4901" s="29">
        <f>IF($D4901="","",IFERROR(INDEX(类别属性,MATCH($D4901,类别表,0)),""))</f>
        <v/>
      </c>
      <c r="M4901" s="18" t="n"/>
      <c r="N4901" s="18" t="n"/>
      <c r="O4901" s="26" t="n"/>
      <c r="P4901" s="21">
        <f>IF($C4901="","",IF(ISNA(MATCH($C4901,账户表,0)),"※这个账户不在【基础资料】的账户档案里",IF($B4901="","※没填日期，这一笔不会进任何月份的报表",IF(AND($F4901&lt;&gt;"",$G4901&lt;&gt;""),"※收入和支出不能同时填",IF(AND(N($F4901)=0,N($G4901)=0),"※收入和支出都没填",IF(OR(N($F4901)&lt;0,N($G4901)&lt;0),"※金额不能填负数，方向反了就换一列填",IF($D4901="","※没填收支类别，分类报表会漏掉这一笔",IF(ISNA(MATCH($D4901,类别表,0)),"※收支类别不在【基础资料】的清单里",IF(AND($L4901="内部转账",$M4901=""),"△内部转账要在「对方账户」写上另一头",IF(AND($L4901="内部转账",$M4901=$C4901),"※对方账户跟本账户是同一个",IF(AND($L4901&lt;&gt;"内部转账",$M4901&lt;&gt;""),"△填了对方账户，但类别不是内部转账",IF($H4901&lt;0,"△这一笔之后该账户余额成负数了，核一下",""))))))))))))</f>
        <v/>
      </c>
    </row>
    <row r="4902">
      <c r="A4902" s="17">
        <f>IF($C4902="","",COUNTA($C$5:$C4902))</f>
        <v/>
      </c>
      <c r="B4902" s="20" t="n"/>
      <c r="C4902" s="18" t="n"/>
      <c r="D4902" s="18" t="n"/>
      <c r="E4902" s="26" t="n"/>
      <c r="F4902" s="19" t="n"/>
      <c r="G4902" s="19" t="n"/>
      <c r="H4902" s="27">
        <f>IF($C4902="","",ROUND(SUMIF(账户表,$C4902,账户期初)+SUMIFS($F$5:F4902,$C$5:C4902,$C4902)-SUMIFS($G$5:G4902,$C$5:C4902,$C4902),2))</f>
        <v/>
      </c>
      <c r="I4902" s="18" t="n"/>
      <c r="J4902" s="18" t="n"/>
      <c r="K4902" s="28">
        <f>IF($B4902="","",--TEXT($B4902,"yyyymm"))</f>
        <v/>
      </c>
      <c r="L4902" s="29">
        <f>IF($D4902="","",IFERROR(INDEX(类别属性,MATCH($D4902,类别表,0)),""))</f>
        <v/>
      </c>
      <c r="M4902" s="18" t="n"/>
      <c r="N4902" s="18" t="n"/>
      <c r="O4902" s="26" t="n"/>
      <c r="P4902" s="21">
        <f>IF($C4902="","",IF(ISNA(MATCH($C4902,账户表,0)),"※这个账户不在【基础资料】的账户档案里",IF($B4902="","※没填日期，这一笔不会进任何月份的报表",IF(AND($F4902&lt;&gt;"",$G4902&lt;&gt;""),"※收入和支出不能同时填",IF(AND(N($F4902)=0,N($G4902)=0),"※收入和支出都没填",IF(OR(N($F4902)&lt;0,N($G4902)&lt;0),"※金额不能填负数，方向反了就换一列填",IF($D4902="","※没填收支类别，分类报表会漏掉这一笔",IF(ISNA(MATCH($D4902,类别表,0)),"※收支类别不在【基础资料】的清单里",IF(AND($L4902="内部转账",$M4902=""),"△内部转账要在「对方账户」写上另一头",IF(AND($L4902="内部转账",$M4902=$C4902),"※对方账户跟本账户是同一个",IF(AND($L4902&lt;&gt;"内部转账",$M4902&lt;&gt;""),"△填了对方账户，但类别不是内部转账",IF($H4902&lt;0,"△这一笔之后该账户余额成负数了，核一下",""))))))))))))</f>
        <v/>
      </c>
    </row>
    <row r="4903">
      <c r="A4903" s="17">
        <f>IF($C4903="","",COUNTA($C$5:$C4903))</f>
        <v/>
      </c>
      <c r="B4903" s="20" t="n"/>
      <c r="C4903" s="18" t="n"/>
      <c r="D4903" s="18" t="n"/>
      <c r="E4903" s="26" t="n"/>
      <c r="F4903" s="19" t="n"/>
      <c r="G4903" s="19" t="n"/>
      <c r="H4903" s="27">
        <f>IF($C4903="","",ROUND(SUMIF(账户表,$C4903,账户期初)+SUMIFS($F$5:F4903,$C$5:C4903,$C4903)-SUMIFS($G$5:G4903,$C$5:C4903,$C4903),2))</f>
        <v/>
      </c>
      <c r="I4903" s="18" t="n"/>
      <c r="J4903" s="18" t="n"/>
      <c r="K4903" s="28">
        <f>IF($B4903="","",--TEXT($B4903,"yyyymm"))</f>
        <v/>
      </c>
      <c r="L4903" s="29">
        <f>IF($D4903="","",IFERROR(INDEX(类别属性,MATCH($D4903,类别表,0)),""))</f>
        <v/>
      </c>
      <c r="M4903" s="18" t="n"/>
      <c r="N4903" s="18" t="n"/>
      <c r="O4903" s="26" t="n"/>
      <c r="P4903" s="21">
        <f>IF($C4903="","",IF(ISNA(MATCH($C4903,账户表,0)),"※这个账户不在【基础资料】的账户档案里",IF($B4903="","※没填日期，这一笔不会进任何月份的报表",IF(AND($F4903&lt;&gt;"",$G4903&lt;&gt;""),"※收入和支出不能同时填",IF(AND(N($F4903)=0,N($G4903)=0),"※收入和支出都没填",IF(OR(N($F4903)&lt;0,N($G4903)&lt;0),"※金额不能填负数，方向反了就换一列填",IF($D4903="","※没填收支类别，分类报表会漏掉这一笔",IF(ISNA(MATCH($D4903,类别表,0)),"※收支类别不在【基础资料】的清单里",IF(AND($L4903="内部转账",$M4903=""),"△内部转账要在「对方账户」写上另一头",IF(AND($L4903="内部转账",$M4903=$C4903),"※对方账户跟本账户是同一个",IF(AND($L4903&lt;&gt;"内部转账",$M4903&lt;&gt;""),"△填了对方账户，但类别不是内部转账",IF($H4903&lt;0,"△这一笔之后该账户余额成负数了，核一下",""))))))))))))</f>
        <v/>
      </c>
    </row>
    <row r="4904">
      <c r="A4904" s="17">
        <f>IF($C4904="","",COUNTA($C$5:$C4904))</f>
        <v/>
      </c>
      <c r="B4904" s="20" t="n"/>
      <c r="C4904" s="18" t="n"/>
      <c r="D4904" s="18" t="n"/>
      <c r="E4904" s="26" t="n"/>
      <c r="F4904" s="19" t="n"/>
      <c r="G4904" s="19" t="n"/>
      <c r="H4904" s="27">
        <f>IF($C4904="","",ROUND(SUMIF(账户表,$C4904,账户期初)+SUMIFS($F$5:F4904,$C$5:C4904,$C4904)-SUMIFS($G$5:G4904,$C$5:C4904,$C4904),2))</f>
        <v/>
      </c>
      <c r="I4904" s="18" t="n"/>
      <c r="J4904" s="18" t="n"/>
      <c r="K4904" s="28">
        <f>IF($B4904="","",--TEXT($B4904,"yyyymm"))</f>
        <v/>
      </c>
      <c r="L4904" s="29">
        <f>IF($D4904="","",IFERROR(INDEX(类别属性,MATCH($D4904,类别表,0)),""))</f>
        <v/>
      </c>
      <c r="M4904" s="18" t="n"/>
      <c r="N4904" s="18" t="n"/>
      <c r="O4904" s="26" t="n"/>
      <c r="P4904" s="21">
        <f>IF($C4904="","",IF(ISNA(MATCH($C4904,账户表,0)),"※这个账户不在【基础资料】的账户档案里",IF($B4904="","※没填日期，这一笔不会进任何月份的报表",IF(AND($F4904&lt;&gt;"",$G4904&lt;&gt;""),"※收入和支出不能同时填",IF(AND(N($F4904)=0,N($G4904)=0),"※收入和支出都没填",IF(OR(N($F4904)&lt;0,N($G4904)&lt;0),"※金额不能填负数，方向反了就换一列填",IF($D4904="","※没填收支类别，分类报表会漏掉这一笔",IF(ISNA(MATCH($D4904,类别表,0)),"※收支类别不在【基础资料】的清单里",IF(AND($L4904="内部转账",$M4904=""),"△内部转账要在「对方账户」写上另一头",IF(AND($L4904="内部转账",$M4904=$C4904),"※对方账户跟本账户是同一个",IF(AND($L4904&lt;&gt;"内部转账",$M4904&lt;&gt;""),"△填了对方账户，但类别不是内部转账",IF($H4904&lt;0,"△这一笔之后该账户余额成负数了，核一下",""))))))))))))</f>
        <v/>
      </c>
    </row>
    <row r="4905">
      <c r="A4905" s="17">
        <f>IF($C4905="","",COUNTA($C$5:$C4905))</f>
        <v/>
      </c>
      <c r="B4905" s="20" t="n"/>
      <c r="C4905" s="18" t="n"/>
      <c r="D4905" s="18" t="n"/>
      <c r="E4905" s="26" t="n"/>
      <c r="F4905" s="19" t="n"/>
      <c r="G4905" s="19" t="n"/>
      <c r="H4905" s="27">
        <f>IF($C4905="","",ROUND(SUMIF(账户表,$C4905,账户期初)+SUMIFS($F$5:F4905,$C$5:C4905,$C4905)-SUMIFS($G$5:G4905,$C$5:C4905,$C4905),2))</f>
        <v/>
      </c>
      <c r="I4905" s="18" t="n"/>
      <c r="J4905" s="18" t="n"/>
      <c r="K4905" s="28">
        <f>IF($B4905="","",--TEXT($B4905,"yyyymm"))</f>
        <v/>
      </c>
      <c r="L4905" s="29">
        <f>IF($D4905="","",IFERROR(INDEX(类别属性,MATCH($D4905,类别表,0)),""))</f>
        <v/>
      </c>
      <c r="M4905" s="18" t="n"/>
      <c r="N4905" s="18" t="n"/>
      <c r="O4905" s="26" t="n"/>
      <c r="P4905" s="21">
        <f>IF($C4905="","",IF(ISNA(MATCH($C4905,账户表,0)),"※这个账户不在【基础资料】的账户档案里",IF($B4905="","※没填日期，这一笔不会进任何月份的报表",IF(AND($F4905&lt;&gt;"",$G4905&lt;&gt;""),"※收入和支出不能同时填",IF(AND(N($F4905)=0,N($G4905)=0),"※收入和支出都没填",IF(OR(N($F4905)&lt;0,N($G4905)&lt;0),"※金额不能填负数，方向反了就换一列填",IF($D4905="","※没填收支类别，分类报表会漏掉这一笔",IF(ISNA(MATCH($D4905,类别表,0)),"※收支类别不在【基础资料】的清单里",IF(AND($L4905="内部转账",$M4905=""),"△内部转账要在「对方账户」写上另一头",IF(AND($L4905="内部转账",$M4905=$C4905),"※对方账户跟本账户是同一个",IF(AND($L4905&lt;&gt;"内部转账",$M4905&lt;&gt;""),"△填了对方账户，但类别不是内部转账",IF($H4905&lt;0,"△这一笔之后该账户余额成负数了，核一下",""))))))))))))</f>
        <v/>
      </c>
    </row>
    <row r="4906">
      <c r="A4906" s="17">
        <f>IF($C4906="","",COUNTA($C$5:$C4906))</f>
        <v/>
      </c>
      <c r="B4906" s="20" t="n"/>
      <c r="C4906" s="18" t="n"/>
      <c r="D4906" s="18" t="n"/>
      <c r="E4906" s="26" t="n"/>
      <c r="F4906" s="19" t="n"/>
      <c r="G4906" s="19" t="n"/>
      <c r="H4906" s="27">
        <f>IF($C4906="","",ROUND(SUMIF(账户表,$C4906,账户期初)+SUMIFS($F$5:F4906,$C$5:C4906,$C4906)-SUMIFS($G$5:G4906,$C$5:C4906,$C4906),2))</f>
        <v/>
      </c>
      <c r="I4906" s="18" t="n"/>
      <c r="J4906" s="18" t="n"/>
      <c r="K4906" s="28">
        <f>IF($B4906="","",--TEXT($B4906,"yyyymm"))</f>
        <v/>
      </c>
      <c r="L4906" s="29">
        <f>IF($D4906="","",IFERROR(INDEX(类别属性,MATCH($D4906,类别表,0)),""))</f>
        <v/>
      </c>
      <c r="M4906" s="18" t="n"/>
      <c r="N4906" s="18" t="n"/>
      <c r="O4906" s="26" t="n"/>
      <c r="P4906" s="21">
        <f>IF($C4906="","",IF(ISNA(MATCH($C4906,账户表,0)),"※这个账户不在【基础资料】的账户档案里",IF($B4906="","※没填日期，这一笔不会进任何月份的报表",IF(AND($F4906&lt;&gt;"",$G4906&lt;&gt;""),"※收入和支出不能同时填",IF(AND(N($F4906)=0,N($G4906)=0),"※收入和支出都没填",IF(OR(N($F4906)&lt;0,N($G4906)&lt;0),"※金额不能填负数，方向反了就换一列填",IF($D4906="","※没填收支类别，分类报表会漏掉这一笔",IF(ISNA(MATCH($D4906,类别表,0)),"※收支类别不在【基础资料】的清单里",IF(AND($L4906="内部转账",$M4906=""),"△内部转账要在「对方账户」写上另一头",IF(AND($L4906="内部转账",$M4906=$C4906),"※对方账户跟本账户是同一个",IF(AND($L4906&lt;&gt;"内部转账",$M4906&lt;&gt;""),"△填了对方账户，但类别不是内部转账",IF($H4906&lt;0,"△这一笔之后该账户余额成负数了，核一下",""))))))))))))</f>
        <v/>
      </c>
    </row>
    <row r="4907">
      <c r="A4907" s="17">
        <f>IF($C4907="","",COUNTA($C$5:$C4907))</f>
        <v/>
      </c>
      <c r="B4907" s="20" t="n"/>
      <c r="C4907" s="18" t="n"/>
      <c r="D4907" s="18" t="n"/>
      <c r="E4907" s="26" t="n"/>
      <c r="F4907" s="19" t="n"/>
      <c r="G4907" s="19" t="n"/>
      <c r="H4907" s="27">
        <f>IF($C4907="","",ROUND(SUMIF(账户表,$C4907,账户期初)+SUMIFS($F$5:F4907,$C$5:C4907,$C4907)-SUMIFS($G$5:G4907,$C$5:C4907,$C4907),2))</f>
        <v/>
      </c>
      <c r="I4907" s="18" t="n"/>
      <c r="J4907" s="18" t="n"/>
      <c r="K4907" s="28">
        <f>IF($B4907="","",--TEXT($B4907,"yyyymm"))</f>
        <v/>
      </c>
      <c r="L4907" s="29">
        <f>IF($D4907="","",IFERROR(INDEX(类别属性,MATCH($D4907,类别表,0)),""))</f>
        <v/>
      </c>
      <c r="M4907" s="18" t="n"/>
      <c r="N4907" s="18" t="n"/>
      <c r="O4907" s="26" t="n"/>
      <c r="P4907" s="21">
        <f>IF($C4907="","",IF(ISNA(MATCH($C4907,账户表,0)),"※这个账户不在【基础资料】的账户档案里",IF($B4907="","※没填日期，这一笔不会进任何月份的报表",IF(AND($F4907&lt;&gt;"",$G4907&lt;&gt;""),"※收入和支出不能同时填",IF(AND(N($F4907)=0,N($G4907)=0),"※收入和支出都没填",IF(OR(N($F4907)&lt;0,N($G4907)&lt;0),"※金额不能填负数，方向反了就换一列填",IF($D4907="","※没填收支类别，分类报表会漏掉这一笔",IF(ISNA(MATCH($D4907,类别表,0)),"※收支类别不在【基础资料】的清单里",IF(AND($L4907="内部转账",$M4907=""),"△内部转账要在「对方账户」写上另一头",IF(AND($L4907="内部转账",$M4907=$C4907),"※对方账户跟本账户是同一个",IF(AND($L4907&lt;&gt;"内部转账",$M4907&lt;&gt;""),"△填了对方账户，但类别不是内部转账",IF($H4907&lt;0,"△这一笔之后该账户余额成负数了，核一下",""))))))))))))</f>
        <v/>
      </c>
    </row>
    <row r="4908">
      <c r="A4908" s="17">
        <f>IF($C4908="","",COUNTA($C$5:$C4908))</f>
        <v/>
      </c>
      <c r="B4908" s="20" t="n"/>
      <c r="C4908" s="18" t="n"/>
      <c r="D4908" s="18" t="n"/>
      <c r="E4908" s="26" t="n"/>
      <c r="F4908" s="19" t="n"/>
      <c r="G4908" s="19" t="n"/>
      <c r="H4908" s="27">
        <f>IF($C4908="","",ROUND(SUMIF(账户表,$C4908,账户期初)+SUMIFS($F$5:F4908,$C$5:C4908,$C4908)-SUMIFS($G$5:G4908,$C$5:C4908,$C4908),2))</f>
        <v/>
      </c>
      <c r="I4908" s="18" t="n"/>
      <c r="J4908" s="18" t="n"/>
      <c r="K4908" s="28">
        <f>IF($B4908="","",--TEXT($B4908,"yyyymm"))</f>
        <v/>
      </c>
      <c r="L4908" s="29">
        <f>IF($D4908="","",IFERROR(INDEX(类别属性,MATCH($D4908,类别表,0)),""))</f>
        <v/>
      </c>
      <c r="M4908" s="18" t="n"/>
      <c r="N4908" s="18" t="n"/>
      <c r="O4908" s="26" t="n"/>
      <c r="P4908" s="21">
        <f>IF($C4908="","",IF(ISNA(MATCH($C4908,账户表,0)),"※这个账户不在【基础资料】的账户档案里",IF($B4908="","※没填日期，这一笔不会进任何月份的报表",IF(AND($F4908&lt;&gt;"",$G4908&lt;&gt;""),"※收入和支出不能同时填",IF(AND(N($F4908)=0,N($G4908)=0),"※收入和支出都没填",IF(OR(N($F4908)&lt;0,N($G4908)&lt;0),"※金额不能填负数，方向反了就换一列填",IF($D4908="","※没填收支类别，分类报表会漏掉这一笔",IF(ISNA(MATCH($D4908,类别表,0)),"※收支类别不在【基础资料】的清单里",IF(AND($L4908="内部转账",$M4908=""),"△内部转账要在「对方账户」写上另一头",IF(AND($L4908="内部转账",$M4908=$C4908),"※对方账户跟本账户是同一个",IF(AND($L4908&lt;&gt;"内部转账",$M4908&lt;&gt;""),"△填了对方账户，但类别不是内部转账",IF($H4908&lt;0,"△这一笔之后该账户余额成负数了，核一下",""))))))))))))</f>
        <v/>
      </c>
    </row>
    <row r="4909">
      <c r="A4909" s="17">
        <f>IF($C4909="","",COUNTA($C$5:$C4909))</f>
        <v/>
      </c>
      <c r="B4909" s="20" t="n"/>
      <c r="C4909" s="18" t="n"/>
      <c r="D4909" s="18" t="n"/>
      <c r="E4909" s="26" t="n"/>
      <c r="F4909" s="19" t="n"/>
      <c r="G4909" s="19" t="n"/>
      <c r="H4909" s="27">
        <f>IF($C4909="","",ROUND(SUMIF(账户表,$C4909,账户期初)+SUMIFS($F$5:F4909,$C$5:C4909,$C4909)-SUMIFS($G$5:G4909,$C$5:C4909,$C4909),2))</f>
        <v/>
      </c>
      <c r="I4909" s="18" t="n"/>
      <c r="J4909" s="18" t="n"/>
      <c r="K4909" s="28">
        <f>IF($B4909="","",--TEXT($B4909,"yyyymm"))</f>
        <v/>
      </c>
      <c r="L4909" s="29">
        <f>IF($D4909="","",IFERROR(INDEX(类别属性,MATCH($D4909,类别表,0)),""))</f>
        <v/>
      </c>
      <c r="M4909" s="18" t="n"/>
      <c r="N4909" s="18" t="n"/>
      <c r="O4909" s="26" t="n"/>
      <c r="P4909" s="21">
        <f>IF($C4909="","",IF(ISNA(MATCH($C4909,账户表,0)),"※这个账户不在【基础资料】的账户档案里",IF($B4909="","※没填日期，这一笔不会进任何月份的报表",IF(AND($F4909&lt;&gt;"",$G4909&lt;&gt;""),"※收入和支出不能同时填",IF(AND(N($F4909)=0,N($G4909)=0),"※收入和支出都没填",IF(OR(N($F4909)&lt;0,N($G4909)&lt;0),"※金额不能填负数，方向反了就换一列填",IF($D4909="","※没填收支类别，分类报表会漏掉这一笔",IF(ISNA(MATCH($D4909,类别表,0)),"※收支类别不在【基础资料】的清单里",IF(AND($L4909="内部转账",$M4909=""),"△内部转账要在「对方账户」写上另一头",IF(AND($L4909="内部转账",$M4909=$C4909),"※对方账户跟本账户是同一个",IF(AND($L4909&lt;&gt;"内部转账",$M4909&lt;&gt;""),"△填了对方账户，但类别不是内部转账",IF($H4909&lt;0,"△这一笔之后该账户余额成负数了，核一下",""))))))))))))</f>
        <v/>
      </c>
    </row>
    <row r="4910">
      <c r="A4910" s="17">
        <f>IF($C4910="","",COUNTA($C$5:$C4910))</f>
        <v/>
      </c>
      <c r="B4910" s="20" t="n"/>
      <c r="C4910" s="18" t="n"/>
      <c r="D4910" s="18" t="n"/>
      <c r="E4910" s="26" t="n"/>
      <c r="F4910" s="19" t="n"/>
      <c r="G4910" s="19" t="n"/>
      <c r="H4910" s="27">
        <f>IF($C4910="","",ROUND(SUMIF(账户表,$C4910,账户期初)+SUMIFS($F$5:F4910,$C$5:C4910,$C4910)-SUMIFS($G$5:G4910,$C$5:C4910,$C4910),2))</f>
        <v/>
      </c>
      <c r="I4910" s="18" t="n"/>
      <c r="J4910" s="18" t="n"/>
      <c r="K4910" s="28">
        <f>IF($B4910="","",--TEXT($B4910,"yyyymm"))</f>
        <v/>
      </c>
      <c r="L4910" s="29">
        <f>IF($D4910="","",IFERROR(INDEX(类别属性,MATCH($D4910,类别表,0)),""))</f>
        <v/>
      </c>
      <c r="M4910" s="18" t="n"/>
      <c r="N4910" s="18" t="n"/>
      <c r="O4910" s="26" t="n"/>
      <c r="P4910" s="21">
        <f>IF($C4910="","",IF(ISNA(MATCH($C4910,账户表,0)),"※这个账户不在【基础资料】的账户档案里",IF($B4910="","※没填日期，这一笔不会进任何月份的报表",IF(AND($F4910&lt;&gt;"",$G4910&lt;&gt;""),"※收入和支出不能同时填",IF(AND(N($F4910)=0,N($G4910)=0),"※收入和支出都没填",IF(OR(N($F4910)&lt;0,N($G4910)&lt;0),"※金额不能填负数，方向反了就换一列填",IF($D4910="","※没填收支类别，分类报表会漏掉这一笔",IF(ISNA(MATCH($D4910,类别表,0)),"※收支类别不在【基础资料】的清单里",IF(AND($L4910="内部转账",$M4910=""),"△内部转账要在「对方账户」写上另一头",IF(AND($L4910="内部转账",$M4910=$C4910),"※对方账户跟本账户是同一个",IF(AND($L4910&lt;&gt;"内部转账",$M4910&lt;&gt;""),"△填了对方账户，但类别不是内部转账",IF($H4910&lt;0,"△这一笔之后该账户余额成负数了，核一下",""))))))))))))</f>
        <v/>
      </c>
    </row>
    <row r="4911">
      <c r="A4911" s="17">
        <f>IF($C4911="","",COUNTA($C$5:$C4911))</f>
        <v/>
      </c>
      <c r="B4911" s="20" t="n"/>
      <c r="C4911" s="18" t="n"/>
      <c r="D4911" s="18" t="n"/>
      <c r="E4911" s="26" t="n"/>
      <c r="F4911" s="19" t="n"/>
      <c r="G4911" s="19" t="n"/>
      <c r="H4911" s="27">
        <f>IF($C4911="","",ROUND(SUMIF(账户表,$C4911,账户期初)+SUMIFS($F$5:F4911,$C$5:C4911,$C4911)-SUMIFS($G$5:G4911,$C$5:C4911,$C4911),2))</f>
        <v/>
      </c>
      <c r="I4911" s="18" t="n"/>
      <c r="J4911" s="18" t="n"/>
      <c r="K4911" s="28">
        <f>IF($B4911="","",--TEXT($B4911,"yyyymm"))</f>
        <v/>
      </c>
      <c r="L4911" s="29">
        <f>IF($D4911="","",IFERROR(INDEX(类别属性,MATCH($D4911,类别表,0)),""))</f>
        <v/>
      </c>
      <c r="M4911" s="18" t="n"/>
      <c r="N4911" s="18" t="n"/>
      <c r="O4911" s="26" t="n"/>
      <c r="P4911" s="21">
        <f>IF($C4911="","",IF(ISNA(MATCH($C4911,账户表,0)),"※这个账户不在【基础资料】的账户档案里",IF($B4911="","※没填日期，这一笔不会进任何月份的报表",IF(AND($F4911&lt;&gt;"",$G4911&lt;&gt;""),"※收入和支出不能同时填",IF(AND(N($F4911)=0,N($G4911)=0),"※收入和支出都没填",IF(OR(N($F4911)&lt;0,N($G4911)&lt;0),"※金额不能填负数，方向反了就换一列填",IF($D4911="","※没填收支类别，分类报表会漏掉这一笔",IF(ISNA(MATCH($D4911,类别表,0)),"※收支类别不在【基础资料】的清单里",IF(AND($L4911="内部转账",$M4911=""),"△内部转账要在「对方账户」写上另一头",IF(AND($L4911="内部转账",$M4911=$C4911),"※对方账户跟本账户是同一个",IF(AND($L4911&lt;&gt;"内部转账",$M4911&lt;&gt;""),"△填了对方账户，但类别不是内部转账",IF($H4911&lt;0,"△这一笔之后该账户余额成负数了，核一下",""))))))))))))</f>
        <v/>
      </c>
    </row>
    <row r="4912">
      <c r="A4912" s="17">
        <f>IF($C4912="","",COUNTA($C$5:$C4912))</f>
        <v/>
      </c>
      <c r="B4912" s="20" t="n"/>
      <c r="C4912" s="18" t="n"/>
      <c r="D4912" s="18" t="n"/>
      <c r="E4912" s="26" t="n"/>
      <c r="F4912" s="19" t="n"/>
      <c r="G4912" s="19" t="n"/>
      <c r="H4912" s="27">
        <f>IF($C4912="","",ROUND(SUMIF(账户表,$C4912,账户期初)+SUMIFS($F$5:F4912,$C$5:C4912,$C4912)-SUMIFS($G$5:G4912,$C$5:C4912,$C4912),2))</f>
        <v/>
      </c>
      <c r="I4912" s="18" t="n"/>
      <c r="J4912" s="18" t="n"/>
      <c r="K4912" s="28">
        <f>IF($B4912="","",--TEXT($B4912,"yyyymm"))</f>
        <v/>
      </c>
      <c r="L4912" s="29">
        <f>IF($D4912="","",IFERROR(INDEX(类别属性,MATCH($D4912,类别表,0)),""))</f>
        <v/>
      </c>
      <c r="M4912" s="18" t="n"/>
      <c r="N4912" s="18" t="n"/>
      <c r="O4912" s="26" t="n"/>
      <c r="P4912" s="21">
        <f>IF($C4912="","",IF(ISNA(MATCH($C4912,账户表,0)),"※这个账户不在【基础资料】的账户档案里",IF($B4912="","※没填日期，这一笔不会进任何月份的报表",IF(AND($F4912&lt;&gt;"",$G4912&lt;&gt;""),"※收入和支出不能同时填",IF(AND(N($F4912)=0,N($G4912)=0),"※收入和支出都没填",IF(OR(N($F4912)&lt;0,N($G4912)&lt;0),"※金额不能填负数，方向反了就换一列填",IF($D4912="","※没填收支类别，分类报表会漏掉这一笔",IF(ISNA(MATCH($D4912,类别表,0)),"※收支类别不在【基础资料】的清单里",IF(AND($L4912="内部转账",$M4912=""),"△内部转账要在「对方账户」写上另一头",IF(AND($L4912="内部转账",$M4912=$C4912),"※对方账户跟本账户是同一个",IF(AND($L4912&lt;&gt;"内部转账",$M4912&lt;&gt;""),"△填了对方账户，但类别不是内部转账",IF($H4912&lt;0,"△这一笔之后该账户余额成负数了，核一下",""))))))))))))</f>
        <v/>
      </c>
    </row>
    <row r="4913">
      <c r="A4913" s="17">
        <f>IF($C4913="","",COUNTA($C$5:$C4913))</f>
        <v/>
      </c>
      <c r="B4913" s="20" t="n"/>
      <c r="C4913" s="18" t="n"/>
      <c r="D4913" s="18" t="n"/>
      <c r="E4913" s="26" t="n"/>
      <c r="F4913" s="19" t="n"/>
      <c r="G4913" s="19" t="n"/>
      <c r="H4913" s="27">
        <f>IF($C4913="","",ROUND(SUMIF(账户表,$C4913,账户期初)+SUMIFS($F$5:F4913,$C$5:C4913,$C4913)-SUMIFS($G$5:G4913,$C$5:C4913,$C4913),2))</f>
        <v/>
      </c>
      <c r="I4913" s="18" t="n"/>
      <c r="J4913" s="18" t="n"/>
      <c r="K4913" s="28">
        <f>IF($B4913="","",--TEXT($B4913,"yyyymm"))</f>
        <v/>
      </c>
      <c r="L4913" s="29">
        <f>IF($D4913="","",IFERROR(INDEX(类别属性,MATCH($D4913,类别表,0)),""))</f>
        <v/>
      </c>
      <c r="M4913" s="18" t="n"/>
      <c r="N4913" s="18" t="n"/>
      <c r="O4913" s="26" t="n"/>
      <c r="P4913" s="21">
        <f>IF($C4913="","",IF(ISNA(MATCH($C4913,账户表,0)),"※这个账户不在【基础资料】的账户档案里",IF($B4913="","※没填日期，这一笔不会进任何月份的报表",IF(AND($F4913&lt;&gt;"",$G4913&lt;&gt;""),"※收入和支出不能同时填",IF(AND(N($F4913)=0,N($G4913)=0),"※收入和支出都没填",IF(OR(N($F4913)&lt;0,N($G4913)&lt;0),"※金额不能填负数，方向反了就换一列填",IF($D4913="","※没填收支类别，分类报表会漏掉这一笔",IF(ISNA(MATCH($D4913,类别表,0)),"※收支类别不在【基础资料】的清单里",IF(AND($L4913="内部转账",$M4913=""),"△内部转账要在「对方账户」写上另一头",IF(AND($L4913="内部转账",$M4913=$C4913),"※对方账户跟本账户是同一个",IF(AND($L4913&lt;&gt;"内部转账",$M4913&lt;&gt;""),"△填了对方账户，但类别不是内部转账",IF($H4913&lt;0,"△这一笔之后该账户余额成负数了，核一下",""))))))))))))</f>
        <v/>
      </c>
    </row>
    <row r="4914">
      <c r="A4914" s="17">
        <f>IF($C4914="","",COUNTA($C$5:$C4914))</f>
        <v/>
      </c>
      <c r="B4914" s="20" t="n"/>
      <c r="C4914" s="18" t="n"/>
      <c r="D4914" s="18" t="n"/>
      <c r="E4914" s="26" t="n"/>
      <c r="F4914" s="19" t="n"/>
      <c r="G4914" s="19" t="n"/>
      <c r="H4914" s="27">
        <f>IF($C4914="","",ROUND(SUMIF(账户表,$C4914,账户期初)+SUMIFS($F$5:F4914,$C$5:C4914,$C4914)-SUMIFS($G$5:G4914,$C$5:C4914,$C4914),2))</f>
        <v/>
      </c>
      <c r="I4914" s="18" t="n"/>
      <c r="J4914" s="18" t="n"/>
      <c r="K4914" s="28">
        <f>IF($B4914="","",--TEXT($B4914,"yyyymm"))</f>
        <v/>
      </c>
      <c r="L4914" s="29">
        <f>IF($D4914="","",IFERROR(INDEX(类别属性,MATCH($D4914,类别表,0)),""))</f>
        <v/>
      </c>
      <c r="M4914" s="18" t="n"/>
      <c r="N4914" s="18" t="n"/>
      <c r="O4914" s="26" t="n"/>
      <c r="P4914" s="21">
        <f>IF($C4914="","",IF(ISNA(MATCH($C4914,账户表,0)),"※这个账户不在【基础资料】的账户档案里",IF($B4914="","※没填日期，这一笔不会进任何月份的报表",IF(AND($F4914&lt;&gt;"",$G4914&lt;&gt;""),"※收入和支出不能同时填",IF(AND(N($F4914)=0,N($G4914)=0),"※收入和支出都没填",IF(OR(N($F4914)&lt;0,N($G4914)&lt;0),"※金额不能填负数，方向反了就换一列填",IF($D4914="","※没填收支类别，分类报表会漏掉这一笔",IF(ISNA(MATCH($D4914,类别表,0)),"※收支类别不在【基础资料】的清单里",IF(AND($L4914="内部转账",$M4914=""),"△内部转账要在「对方账户」写上另一头",IF(AND($L4914="内部转账",$M4914=$C4914),"※对方账户跟本账户是同一个",IF(AND($L4914&lt;&gt;"内部转账",$M4914&lt;&gt;""),"△填了对方账户，但类别不是内部转账",IF($H4914&lt;0,"△这一笔之后该账户余额成负数了，核一下",""))))))))))))</f>
        <v/>
      </c>
    </row>
    <row r="4915">
      <c r="A4915" s="17">
        <f>IF($C4915="","",COUNTA($C$5:$C4915))</f>
        <v/>
      </c>
      <c r="B4915" s="20" t="n"/>
      <c r="C4915" s="18" t="n"/>
      <c r="D4915" s="18" t="n"/>
      <c r="E4915" s="26" t="n"/>
      <c r="F4915" s="19" t="n"/>
      <c r="G4915" s="19" t="n"/>
      <c r="H4915" s="27">
        <f>IF($C4915="","",ROUND(SUMIF(账户表,$C4915,账户期初)+SUMIFS($F$5:F4915,$C$5:C4915,$C4915)-SUMIFS($G$5:G4915,$C$5:C4915,$C4915),2))</f>
        <v/>
      </c>
      <c r="I4915" s="18" t="n"/>
      <c r="J4915" s="18" t="n"/>
      <c r="K4915" s="28">
        <f>IF($B4915="","",--TEXT($B4915,"yyyymm"))</f>
        <v/>
      </c>
      <c r="L4915" s="29">
        <f>IF($D4915="","",IFERROR(INDEX(类别属性,MATCH($D4915,类别表,0)),""))</f>
        <v/>
      </c>
      <c r="M4915" s="18" t="n"/>
      <c r="N4915" s="18" t="n"/>
      <c r="O4915" s="26" t="n"/>
      <c r="P4915" s="21">
        <f>IF($C4915="","",IF(ISNA(MATCH($C4915,账户表,0)),"※这个账户不在【基础资料】的账户档案里",IF($B4915="","※没填日期，这一笔不会进任何月份的报表",IF(AND($F4915&lt;&gt;"",$G4915&lt;&gt;""),"※收入和支出不能同时填",IF(AND(N($F4915)=0,N($G4915)=0),"※收入和支出都没填",IF(OR(N($F4915)&lt;0,N($G4915)&lt;0),"※金额不能填负数，方向反了就换一列填",IF($D4915="","※没填收支类别，分类报表会漏掉这一笔",IF(ISNA(MATCH($D4915,类别表,0)),"※收支类别不在【基础资料】的清单里",IF(AND($L4915="内部转账",$M4915=""),"△内部转账要在「对方账户」写上另一头",IF(AND($L4915="内部转账",$M4915=$C4915),"※对方账户跟本账户是同一个",IF(AND($L4915&lt;&gt;"内部转账",$M4915&lt;&gt;""),"△填了对方账户，但类别不是内部转账",IF($H4915&lt;0,"△这一笔之后该账户余额成负数了，核一下",""))))))))))))</f>
        <v/>
      </c>
    </row>
    <row r="4916">
      <c r="A4916" s="17">
        <f>IF($C4916="","",COUNTA($C$5:$C4916))</f>
        <v/>
      </c>
      <c r="B4916" s="20" t="n"/>
      <c r="C4916" s="18" t="n"/>
      <c r="D4916" s="18" t="n"/>
      <c r="E4916" s="26" t="n"/>
      <c r="F4916" s="19" t="n"/>
      <c r="G4916" s="19" t="n"/>
      <c r="H4916" s="27">
        <f>IF($C4916="","",ROUND(SUMIF(账户表,$C4916,账户期初)+SUMIFS($F$5:F4916,$C$5:C4916,$C4916)-SUMIFS($G$5:G4916,$C$5:C4916,$C4916),2))</f>
        <v/>
      </c>
      <c r="I4916" s="18" t="n"/>
      <c r="J4916" s="18" t="n"/>
      <c r="K4916" s="28">
        <f>IF($B4916="","",--TEXT($B4916,"yyyymm"))</f>
        <v/>
      </c>
      <c r="L4916" s="29">
        <f>IF($D4916="","",IFERROR(INDEX(类别属性,MATCH($D4916,类别表,0)),""))</f>
        <v/>
      </c>
      <c r="M4916" s="18" t="n"/>
      <c r="N4916" s="18" t="n"/>
      <c r="O4916" s="26" t="n"/>
      <c r="P4916" s="21">
        <f>IF($C4916="","",IF(ISNA(MATCH($C4916,账户表,0)),"※这个账户不在【基础资料】的账户档案里",IF($B4916="","※没填日期，这一笔不会进任何月份的报表",IF(AND($F4916&lt;&gt;"",$G4916&lt;&gt;""),"※收入和支出不能同时填",IF(AND(N($F4916)=0,N($G4916)=0),"※收入和支出都没填",IF(OR(N($F4916)&lt;0,N($G4916)&lt;0),"※金额不能填负数，方向反了就换一列填",IF($D4916="","※没填收支类别，分类报表会漏掉这一笔",IF(ISNA(MATCH($D4916,类别表,0)),"※收支类别不在【基础资料】的清单里",IF(AND($L4916="内部转账",$M4916=""),"△内部转账要在「对方账户」写上另一头",IF(AND($L4916="内部转账",$M4916=$C4916),"※对方账户跟本账户是同一个",IF(AND($L4916&lt;&gt;"内部转账",$M4916&lt;&gt;""),"△填了对方账户，但类别不是内部转账",IF($H4916&lt;0,"△这一笔之后该账户余额成负数了，核一下",""))))))))))))</f>
        <v/>
      </c>
    </row>
    <row r="4917">
      <c r="A4917" s="17">
        <f>IF($C4917="","",COUNTA($C$5:$C4917))</f>
        <v/>
      </c>
      <c r="B4917" s="20" t="n"/>
      <c r="C4917" s="18" t="n"/>
      <c r="D4917" s="18" t="n"/>
      <c r="E4917" s="26" t="n"/>
      <c r="F4917" s="19" t="n"/>
      <c r="G4917" s="19" t="n"/>
      <c r="H4917" s="27">
        <f>IF($C4917="","",ROUND(SUMIF(账户表,$C4917,账户期初)+SUMIFS($F$5:F4917,$C$5:C4917,$C4917)-SUMIFS($G$5:G4917,$C$5:C4917,$C4917),2))</f>
        <v/>
      </c>
      <c r="I4917" s="18" t="n"/>
      <c r="J4917" s="18" t="n"/>
      <c r="K4917" s="28">
        <f>IF($B4917="","",--TEXT($B4917,"yyyymm"))</f>
        <v/>
      </c>
      <c r="L4917" s="29">
        <f>IF($D4917="","",IFERROR(INDEX(类别属性,MATCH($D4917,类别表,0)),""))</f>
        <v/>
      </c>
      <c r="M4917" s="18" t="n"/>
      <c r="N4917" s="18" t="n"/>
      <c r="O4917" s="26" t="n"/>
      <c r="P4917" s="21">
        <f>IF($C4917="","",IF(ISNA(MATCH($C4917,账户表,0)),"※这个账户不在【基础资料】的账户档案里",IF($B4917="","※没填日期，这一笔不会进任何月份的报表",IF(AND($F4917&lt;&gt;"",$G4917&lt;&gt;""),"※收入和支出不能同时填",IF(AND(N($F4917)=0,N($G4917)=0),"※收入和支出都没填",IF(OR(N($F4917)&lt;0,N($G4917)&lt;0),"※金额不能填负数，方向反了就换一列填",IF($D4917="","※没填收支类别，分类报表会漏掉这一笔",IF(ISNA(MATCH($D4917,类别表,0)),"※收支类别不在【基础资料】的清单里",IF(AND($L4917="内部转账",$M4917=""),"△内部转账要在「对方账户」写上另一头",IF(AND($L4917="内部转账",$M4917=$C4917),"※对方账户跟本账户是同一个",IF(AND($L4917&lt;&gt;"内部转账",$M4917&lt;&gt;""),"△填了对方账户，但类别不是内部转账",IF($H4917&lt;0,"△这一笔之后该账户余额成负数了，核一下",""))))))))))))</f>
        <v/>
      </c>
    </row>
    <row r="4918">
      <c r="A4918" s="17">
        <f>IF($C4918="","",COUNTA($C$5:$C4918))</f>
        <v/>
      </c>
      <c r="B4918" s="20" t="n"/>
      <c r="C4918" s="18" t="n"/>
      <c r="D4918" s="18" t="n"/>
      <c r="E4918" s="26" t="n"/>
      <c r="F4918" s="19" t="n"/>
      <c r="G4918" s="19" t="n"/>
      <c r="H4918" s="27">
        <f>IF($C4918="","",ROUND(SUMIF(账户表,$C4918,账户期初)+SUMIFS($F$5:F4918,$C$5:C4918,$C4918)-SUMIFS($G$5:G4918,$C$5:C4918,$C4918),2))</f>
        <v/>
      </c>
      <c r="I4918" s="18" t="n"/>
      <c r="J4918" s="18" t="n"/>
      <c r="K4918" s="28">
        <f>IF($B4918="","",--TEXT($B4918,"yyyymm"))</f>
        <v/>
      </c>
      <c r="L4918" s="29">
        <f>IF($D4918="","",IFERROR(INDEX(类别属性,MATCH($D4918,类别表,0)),""))</f>
        <v/>
      </c>
      <c r="M4918" s="18" t="n"/>
      <c r="N4918" s="18" t="n"/>
      <c r="O4918" s="26" t="n"/>
      <c r="P4918" s="21">
        <f>IF($C4918="","",IF(ISNA(MATCH($C4918,账户表,0)),"※这个账户不在【基础资料】的账户档案里",IF($B4918="","※没填日期，这一笔不会进任何月份的报表",IF(AND($F4918&lt;&gt;"",$G4918&lt;&gt;""),"※收入和支出不能同时填",IF(AND(N($F4918)=0,N($G4918)=0),"※收入和支出都没填",IF(OR(N($F4918)&lt;0,N($G4918)&lt;0),"※金额不能填负数，方向反了就换一列填",IF($D4918="","※没填收支类别，分类报表会漏掉这一笔",IF(ISNA(MATCH($D4918,类别表,0)),"※收支类别不在【基础资料】的清单里",IF(AND($L4918="内部转账",$M4918=""),"△内部转账要在「对方账户」写上另一头",IF(AND($L4918="内部转账",$M4918=$C4918),"※对方账户跟本账户是同一个",IF(AND($L4918&lt;&gt;"内部转账",$M4918&lt;&gt;""),"△填了对方账户，但类别不是内部转账",IF($H4918&lt;0,"△这一笔之后该账户余额成负数了，核一下",""))))))))))))</f>
        <v/>
      </c>
    </row>
    <row r="4919">
      <c r="A4919" s="17">
        <f>IF($C4919="","",COUNTA($C$5:$C4919))</f>
        <v/>
      </c>
      <c r="B4919" s="20" t="n"/>
      <c r="C4919" s="18" t="n"/>
      <c r="D4919" s="18" t="n"/>
      <c r="E4919" s="26" t="n"/>
      <c r="F4919" s="19" t="n"/>
      <c r="G4919" s="19" t="n"/>
      <c r="H4919" s="27">
        <f>IF($C4919="","",ROUND(SUMIF(账户表,$C4919,账户期初)+SUMIFS($F$5:F4919,$C$5:C4919,$C4919)-SUMIFS($G$5:G4919,$C$5:C4919,$C4919),2))</f>
        <v/>
      </c>
      <c r="I4919" s="18" t="n"/>
      <c r="J4919" s="18" t="n"/>
      <c r="K4919" s="28">
        <f>IF($B4919="","",--TEXT($B4919,"yyyymm"))</f>
        <v/>
      </c>
      <c r="L4919" s="29">
        <f>IF($D4919="","",IFERROR(INDEX(类别属性,MATCH($D4919,类别表,0)),""))</f>
        <v/>
      </c>
      <c r="M4919" s="18" t="n"/>
      <c r="N4919" s="18" t="n"/>
      <c r="O4919" s="26" t="n"/>
      <c r="P4919" s="21">
        <f>IF($C4919="","",IF(ISNA(MATCH($C4919,账户表,0)),"※这个账户不在【基础资料】的账户档案里",IF($B4919="","※没填日期，这一笔不会进任何月份的报表",IF(AND($F4919&lt;&gt;"",$G4919&lt;&gt;""),"※收入和支出不能同时填",IF(AND(N($F4919)=0,N($G4919)=0),"※收入和支出都没填",IF(OR(N($F4919)&lt;0,N($G4919)&lt;0),"※金额不能填负数，方向反了就换一列填",IF($D4919="","※没填收支类别，分类报表会漏掉这一笔",IF(ISNA(MATCH($D4919,类别表,0)),"※收支类别不在【基础资料】的清单里",IF(AND($L4919="内部转账",$M4919=""),"△内部转账要在「对方账户」写上另一头",IF(AND($L4919="内部转账",$M4919=$C4919),"※对方账户跟本账户是同一个",IF(AND($L4919&lt;&gt;"内部转账",$M4919&lt;&gt;""),"△填了对方账户，但类别不是内部转账",IF($H4919&lt;0,"△这一笔之后该账户余额成负数了，核一下",""))))))))))))</f>
        <v/>
      </c>
    </row>
    <row r="4920">
      <c r="A4920" s="17">
        <f>IF($C4920="","",COUNTA($C$5:$C4920))</f>
        <v/>
      </c>
      <c r="B4920" s="20" t="n"/>
      <c r="C4920" s="18" t="n"/>
      <c r="D4920" s="18" t="n"/>
      <c r="E4920" s="26" t="n"/>
      <c r="F4920" s="19" t="n"/>
      <c r="G4920" s="19" t="n"/>
      <c r="H4920" s="27">
        <f>IF($C4920="","",ROUND(SUMIF(账户表,$C4920,账户期初)+SUMIFS($F$5:F4920,$C$5:C4920,$C4920)-SUMIFS($G$5:G4920,$C$5:C4920,$C4920),2))</f>
        <v/>
      </c>
      <c r="I4920" s="18" t="n"/>
      <c r="J4920" s="18" t="n"/>
      <c r="K4920" s="28">
        <f>IF($B4920="","",--TEXT($B4920,"yyyymm"))</f>
        <v/>
      </c>
      <c r="L4920" s="29">
        <f>IF($D4920="","",IFERROR(INDEX(类别属性,MATCH($D4920,类别表,0)),""))</f>
        <v/>
      </c>
      <c r="M4920" s="18" t="n"/>
      <c r="N4920" s="18" t="n"/>
      <c r="O4920" s="26" t="n"/>
      <c r="P4920" s="21">
        <f>IF($C4920="","",IF(ISNA(MATCH($C4920,账户表,0)),"※这个账户不在【基础资料】的账户档案里",IF($B4920="","※没填日期，这一笔不会进任何月份的报表",IF(AND($F4920&lt;&gt;"",$G4920&lt;&gt;""),"※收入和支出不能同时填",IF(AND(N($F4920)=0,N($G4920)=0),"※收入和支出都没填",IF(OR(N($F4920)&lt;0,N($G4920)&lt;0),"※金额不能填负数，方向反了就换一列填",IF($D4920="","※没填收支类别，分类报表会漏掉这一笔",IF(ISNA(MATCH($D4920,类别表,0)),"※收支类别不在【基础资料】的清单里",IF(AND($L4920="内部转账",$M4920=""),"△内部转账要在「对方账户」写上另一头",IF(AND($L4920="内部转账",$M4920=$C4920),"※对方账户跟本账户是同一个",IF(AND($L4920&lt;&gt;"内部转账",$M4920&lt;&gt;""),"△填了对方账户，但类别不是内部转账",IF($H4920&lt;0,"△这一笔之后该账户余额成负数了，核一下",""))))))))))))</f>
        <v/>
      </c>
    </row>
    <row r="4921">
      <c r="A4921" s="17">
        <f>IF($C4921="","",COUNTA($C$5:$C4921))</f>
        <v/>
      </c>
      <c r="B4921" s="20" t="n"/>
      <c r="C4921" s="18" t="n"/>
      <c r="D4921" s="18" t="n"/>
      <c r="E4921" s="26" t="n"/>
      <c r="F4921" s="19" t="n"/>
      <c r="G4921" s="19" t="n"/>
      <c r="H4921" s="27">
        <f>IF($C4921="","",ROUND(SUMIF(账户表,$C4921,账户期初)+SUMIFS($F$5:F4921,$C$5:C4921,$C4921)-SUMIFS($G$5:G4921,$C$5:C4921,$C4921),2))</f>
        <v/>
      </c>
      <c r="I4921" s="18" t="n"/>
      <c r="J4921" s="18" t="n"/>
      <c r="K4921" s="28">
        <f>IF($B4921="","",--TEXT($B4921,"yyyymm"))</f>
        <v/>
      </c>
      <c r="L4921" s="29">
        <f>IF($D4921="","",IFERROR(INDEX(类别属性,MATCH($D4921,类别表,0)),""))</f>
        <v/>
      </c>
      <c r="M4921" s="18" t="n"/>
      <c r="N4921" s="18" t="n"/>
      <c r="O4921" s="26" t="n"/>
      <c r="P4921" s="21">
        <f>IF($C4921="","",IF(ISNA(MATCH($C4921,账户表,0)),"※这个账户不在【基础资料】的账户档案里",IF($B4921="","※没填日期，这一笔不会进任何月份的报表",IF(AND($F4921&lt;&gt;"",$G4921&lt;&gt;""),"※收入和支出不能同时填",IF(AND(N($F4921)=0,N($G4921)=0),"※收入和支出都没填",IF(OR(N($F4921)&lt;0,N($G4921)&lt;0),"※金额不能填负数，方向反了就换一列填",IF($D4921="","※没填收支类别，分类报表会漏掉这一笔",IF(ISNA(MATCH($D4921,类别表,0)),"※收支类别不在【基础资料】的清单里",IF(AND($L4921="内部转账",$M4921=""),"△内部转账要在「对方账户」写上另一头",IF(AND($L4921="内部转账",$M4921=$C4921),"※对方账户跟本账户是同一个",IF(AND($L4921&lt;&gt;"内部转账",$M4921&lt;&gt;""),"△填了对方账户，但类别不是内部转账",IF($H4921&lt;0,"△这一笔之后该账户余额成负数了，核一下",""))))))))))))</f>
        <v/>
      </c>
    </row>
    <row r="4922">
      <c r="A4922" s="17">
        <f>IF($C4922="","",COUNTA($C$5:$C4922))</f>
        <v/>
      </c>
      <c r="B4922" s="20" t="n"/>
      <c r="C4922" s="18" t="n"/>
      <c r="D4922" s="18" t="n"/>
      <c r="E4922" s="26" t="n"/>
      <c r="F4922" s="19" t="n"/>
      <c r="G4922" s="19" t="n"/>
      <c r="H4922" s="27">
        <f>IF($C4922="","",ROUND(SUMIF(账户表,$C4922,账户期初)+SUMIFS($F$5:F4922,$C$5:C4922,$C4922)-SUMIFS($G$5:G4922,$C$5:C4922,$C4922),2))</f>
        <v/>
      </c>
      <c r="I4922" s="18" t="n"/>
      <c r="J4922" s="18" t="n"/>
      <c r="K4922" s="28">
        <f>IF($B4922="","",--TEXT($B4922,"yyyymm"))</f>
        <v/>
      </c>
      <c r="L4922" s="29">
        <f>IF($D4922="","",IFERROR(INDEX(类别属性,MATCH($D4922,类别表,0)),""))</f>
        <v/>
      </c>
      <c r="M4922" s="18" t="n"/>
      <c r="N4922" s="18" t="n"/>
      <c r="O4922" s="26" t="n"/>
      <c r="P4922" s="21">
        <f>IF($C4922="","",IF(ISNA(MATCH($C4922,账户表,0)),"※这个账户不在【基础资料】的账户档案里",IF($B4922="","※没填日期，这一笔不会进任何月份的报表",IF(AND($F4922&lt;&gt;"",$G4922&lt;&gt;""),"※收入和支出不能同时填",IF(AND(N($F4922)=0,N($G4922)=0),"※收入和支出都没填",IF(OR(N($F4922)&lt;0,N($G4922)&lt;0),"※金额不能填负数，方向反了就换一列填",IF($D4922="","※没填收支类别，分类报表会漏掉这一笔",IF(ISNA(MATCH($D4922,类别表,0)),"※收支类别不在【基础资料】的清单里",IF(AND($L4922="内部转账",$M4922=""),"△内部转账要在「对方账户」写上另一头",IF(AND($L4922="内部转账",$M4922=$C4922),"※对方账户跟本账户是同一个",IF(AND($L4922&lt;&gt;"内部转账",$M4922&lt;&gt;""),"△填了对方账户，但类别不是内部转账",IF($H4922&lt;0,"△这一笔之后该账户余额成负数了，核一下",""))))))))))))</f>
        <v/>
      </c>
    </row>
    <row r="4923">
      <c r="A4923" s="17">
        <f>IF($C4923="","",COUNTA($C$5:$C4923))</f>
        <v/>
      </c>
      <c r="B4923" s="20" t="n"/>
      <c r="C4923" s="18" t="n"/>
      <c r="D4923" s="18" t="n"/>
      <c r="E4923" s="26" t="n"/>
      <c r="F4923" s="19" t="n"/>
      <c r="G4923" s="19" t="n"/>
      <c r="H4923" s="27">
        <f>IF($C4923="","",ROUND(SUMIF(账户表,$C4923,账户期初)+SUMIFS($F$5:F4923,$C$5:C4923,$C4923)-SUMIFS($G$5:G4923,$C$5:C4923,$C4923),2))</f>
        <v/>
      </c>
      <c r="I4923" s="18" t="n"/>
      <c r="J4923" s="18" t="n"/>
      <c r="K4923" s="28">
        <f>IF($B4923="","",--TEXT($B4923,"yyyymm"))</f>
        <v/>
      </c>
      <c r="L4923" s="29">
        <f>IF($D4923="","",IFERROR(INDEX(类别属性,MATCH($D4923,类别表,0)),""))</f>
        <v/>
      </c>
      <c r="M4923" s="18" t="n"/>
      <c r="N4923" s="18" t="n"/>
      <c r="O4923" s="26" t="n"/>
      <c r="P4923" s="21">
        <f>IF($C4923="","",IF(ISNA(MATCH($C4923,账户表,0)),"※这个账户不在【基础资料】的账户档案里",IF($B4923="","※没填日期，这一笔不会进任何月份的报表",IF(AND($F4923&lt;&gt;"",$G4923&lt;&gt;""),"※收入和支出不能同时填",IF(AND(N($F4923)=0,N($G4923)=0),"※收入和支出都没填",IF(OR(N($F4923)&lt;0,N($G4923)&lt;0),"※金额不能填负数，方向反了就换一列填",IF($D4923="","※没填收支类别，分类报表会漏掉这一笔",IF(ISNA(MATCH($D4923,类别表,0)),"※收支类别不在【基础资料】的清单里",IF(AND($L4923="内部转账",$M4923=""),"△内部转账要在「对方账户」写上另一头",IF(AND($L4923="内部转账",$M4923=$C4923),"※对方账户跟本账户是同一个",IF(AND($L4923&lt;&gt;"内部转账",$M4923&lt;&gt;""),"△填了对方账户，但类别不是内部转账",IF($H4923&lt;0,"△这一笔之后该账户余额成负数了，核一下",""))))))))))))</f>
        <v/>
      </c>
    </row>
    <row r="4924">
      <c r="A4924" s="17">
        <f>IF($C4924="","",COUNTA($C$5:$C4924))</f>
        <v/>
      </c>
      <c r="B4924" s="20" t="n"/>
      <c r="C4924" s="18" t="n"/>
      <c r="D4924" s="18" t="n"/>
      <c r="E4924" s="26" t="n"/>
      <c r="F4924" s="19" t="n"/>
      <c r="G4924" s="19" t="n"/>
      <c r="H4924" s="27">
        <f>IF($C4924="","",ROUND(SUMIF(账户表,$C4924,账户期初)+SUMIFS($F$5:F4924,$C$5:C4924,$C4924)-SUMIFS($G$5:G4924,$C$5:C4924,$C4924),2))</f>
        <v/>
      </c>
      <c r="I4924" s="18" t="n"/>
      <c r="J4924" s="18" t="n"/>
      <c r="K4924" s="28">
        <f>IF($B4924="","",--TEXT($B4924,"yyyymm"))</f>
        <v/>
      </c>
      <c r="L4924" s="29">
        <f>IF($D4924="","",IFERROR(INDEX(类别属性,MATCH($D4924,类别表,0)),""))</f>
        <v/>
      </c>
      <c r="M4924" s="18" t="n"/>
      <c r="N4924" s="18" t="n"/>
      <c r="O4924" s="26" t="n"/>
      <c r="P4924" s="21">
        <f>IF($C4924="","",IF(ISNA(MATCH($C4924,账户表,0)),"※这个账户不在【基础资料】的账户档案里",IF($B4924="","※没填日期，这一笔不会进任何月份的报表",IF(AND($F4924&lt;&gt;"",$G4924&lt;&gt;""),"※收入和支出不能同时填",IF(AND(N($F4924)=0,N($G4924)=0),"※收入和支出都没填",IF(OR(N($F4924)&lt;0,N($G4924)&lt;0),"※金额不能填负数，方向反了就换一列填",IF($D4924="","※没填收支类别，分类报表会漏掉这一笔",IF(ISNA(MATCH($D4924,类别表,0)),"※收支类别不在【基础资料】的清单里",IF(AND($L4924="内部转账",$M4924=""),"△内部转账要在「对方账户」写上另一头",IF(AND($L4924="内部转账",$M4924=$C4924),"※对方账户跟本账户是同一个",IF(AND($L4924&lt;&gt;"内部转账",$M4924&lt;&gt;""),"△填了对方账户，但类别不是内部转账",IF($H4924&lt;0,"△这一笔之后该账户余额成负数了，核一下",""))))))))))))</f>
        <v/>
      </c>
    </row>
    <row r="4925">
      <c r="A4925" s="17">
        <f>IF($C4925="","",COUNTA($C$5:$C4925))</f>
        <v/>
      </c>
      <c r="B4925" s="20" t="n"/>
      <c r="C4925" s="18" t="n"/>
      <c r="D4925" s="18" t="n"/>
      <c r="E4925" s="26" t="n"/>
      <c r="F4925" s="19" t="n"/>
      <c r="G4925" s="19" t="n"/>
      <c r="H4925" s="27">
        <f>IF($C4925="","",ROUND(SUMIF(账户表,$C4925,账户期初)+SUMIFS($F$5:F4925,$C$5:C4925,$C4925)-SUMIFS($G$5:G4925,$C$5:C4925,$C4925),2))</f>
        <v/>
      </c>
      <c r="I4925" s="18" t="n"/>
      <c r="J4925" s="18" t="n"/>
      <c r="K4925" s="28">
        <f>IF($B4925="","",--TEXT($B4925,"yyyymm"))</f>
        <v/>
      </c>
      <c r="L4925" s="29">
        <f>IF($D4925="","",IFERROR(INDEX(类别属性,MATCH($D4925,类别表,0)),""))</f>
        <v/>
      </c>
      <c r="M4925" s="18" t="n"/>
      <c r="N4925" s="18" t="n"/>
      <c r="O4925" s="26" t="n"/>
      <c r="P4925" s="21">
        <f>IF($C4925="","",IF(ISNA(MATCH($C4925,账户表,0)),"※这个账户不在【基础资料】的账户档案里",IF($B4925="","※没填日期，这一笔不会进任何月份的报表",IF(AND($F4925&lt;&gt;"",$G4925&lt;&gt;""),"※收入和支出不能同时填",IF(AND(N($F4925)=0,N($G4925)=0),"※收入和支出都没填",IF(OR(N($F4925)&lt;0,N($G4925)&lt;0),"※金额不能填负数，方向反了就换一列填",IF($D4925="","※没填收支类别，分类报表会漏掉这一笔",IF(ISNA(MATCH($D4925,类别表,0)),"※收支类别不在【基础资料】的清单里",IF(AND($L4925="内部转账",$M4925=""),"△内部转账要在「对方账户」写上另一头",IF(AND($L4925="内部转账",$M4925=$C4925),"※对方账户跟本账户是同一个",IF(AND($L4925&lt;&gt;"内部转账",$M4925&lt;&gt;""),"△填了对方账户，但类别不是内部转账",IF($H4925&lt;0,"△这一笔之后该账户余额成负数了，核一下",""))))))))))))</f>
        <v/>
      </c>
    </row>
    <row r="4926">
      <c r="A4926" s="17">
        <f>IF($C4926="","",COUNTA($C$5:$C4926))</f>
        <v/>
      </c>
      <c r="B4926" s="20" t="n"/>
      <c r="C4926" s="18" t="n"/>
      <c r="D4926" s="18" t="n"/>
      <c r="E4926" s="26" t="n"/>
      <c r="F4926" s="19" t="n"/>
      <c r="G4926" s="19" t="n"/>
      <c r="H4926" s="27">
        <f>IF($C4926="","",ROUND(SUMIF(账户表,$C4926,账户期初)+SUMIFS($F$5:F4926,$C$5:C4926,$C4926)-SUMIFS($G$5:G4926,$C$5:C4926,$C4926),2))</f>
        <v/>
      </c>
      <c r="I4926" s="18" t="n"/>
      <c r="J4926" s="18" t="n"/>
      <c r="K4926" s="28">
        <f>IF($B4926="","",--TEXT($B4926,"yyyymm"))</f>
        <v/>
      </c>
      <c r="L4926" s="29">
        <f>IF($D4926="","",IFERROR(INDEX(类别属性,MATCH($D4926,类别表,0)),""))</f>
        <v/>
      </c>
      <c r="M4926" s="18" t="n"/>
      <c r="N4926" s="18" t="n"/>
      <c r="O4926" s="26" t="n"/>
      <c r="P4926" s="21">
        <f>IF($C4926="","",IF(ISNA(MATCH($C4926,账户表,0)),"※这个账户不在【基础资料】的账户档案里",IF($B4926="","※没填日期，这一笔不会进任何月份的报表",IF(AND($F4926&lt;&gt;"",$G4926&lt;&gt;""),"※收入和支出不能同时填",IF(AND(N($F4926)=0,N($G4926)=0),"※收入和支出都没填",IF(OR(N($F4926)&lt;0,N($G4926)&lt;0),"※金额不能填负数，方向反了就换一列填",IF($D4926="","※没填收支类别，分类报表会漏掉这一笔",IF(ISNA(MATCH($D4926,类别表,0)),"※收支类别不在【基础资料】的清单里",IF(AND($L4926="内部转账",$M4926=""),"△内部转账要在「对方账户」写上另一头",IF(AND($L4926="内部转账",$M4926=$C4926),"※对方账户跟本账户是同一个",IF(AND($L4926&lt;&gt;"内部转账",$M4926&lt;&gt;""),"△填了对方账户，但类别不是内部转账",IF($H4926&lt;0,"△这一笔之后该账户余额成负数了，核一下",""))))))))))))</f>
        <v/>
      </c>
    </row>
    <row r="4927">
      <c r="A4927" s="17">
        <f>IF($C4927="","",COUNTA($C$5:$C4927))</f>
        <v/>
      </c>
      <c r="B4927" s="20" t="n"/>
      <c r="C4927" s="18" t="n"/>
      <c r="D4927" s="18" t="n"/>
      <c r="E4927" s="26" t="n"/>
      <c r="F4927" s="19" t="n"/>
      <c r="G4927" s="19" t="n"/>
      <c r="H4927" s="27">
        <f>IF($C4927="","",ROUND(SUMIF(账户表,$C4927,账户期初)+SUMIFS($F$5:F4927,$C$5:C4927,$C4927)-SUMIFS($G$5:G4927,$C$5:C4927,$C4927),2))</f>
        <v/>
      </c>
      <c r="I4927" s="18" t="n"/>
      <c r="J4927" s="18" t="n"/>
      <c r="K4927" s="28">
        <f>IF($B4927="","",--TEXT($B4927,"yyyymm"))</f>
        <v/>
      </c>
      <c r="L4927" s="29">
        <f>IF($D4927="","",IFERROR(INDEX(类别属性,MATCH($D4927,类别表,0)),""))</f>
        <v/>
      </c>
      <c r="M4927" s="18" t="n"/>
      <c r="N4927" s="18" t="n"/>
      <c r="O4927" s="26" t="n"/>
      <c r="P4927" s="21">
        <f>IF($C4927="","",IF(ISNA(MATCH($C4927,账户表,0)),"※这个账户不在【基础资料】的账户档案里",IF($B4927="","※没填日期，这一笔不会进任何月份的报表",IF(AND($F4927&lt;&gt;"",$G4927&lt;&gt;""),"※收入和支出不能同时填",IF(AND(N($F4927)=0,N($G4927)=0),"※收入和支出都没填",IF(OR(N($F4927)&lt;0,N($G4927)&lt;0),"※金额不能填负数，方向反了就换一列填",IF($D4927="","※没填收支类别，分类报表会漏掉这一笔",IF(ISNA(MATCH($D4927,类别表,0)),"※收支类别不在【基础资料】的清单里",IF(AND($L4927="内部转账",$M4927=""),"△内部转账要在「对方账户」写上另一头",IF(AND($L4927="内部转账",$M4927=$C4927),"※对方账户跟本账户是同一个",IF(AND($L4927&lt;&gt;"内部转账",$M4927&lt;&gt;""),"△填了对方账户，但类别不是内部转账",IF($H4927&lt;0,"△这一笔之后该账户余额成负数了，核一下",""))))))))))))</f>
        <v/>
      </c>
    </row>
    <row r="4928">
      <c r="A4928" s="17">
        <f>IF($C4928="","",COUNTA($C$5:$C4928))</f>
        <v/>
      </c>
      <c r="B4928" s="20" t="n"/>
      <c r="C4928" s="18" t="n"/>
      <c r="D4928" s="18" t="n"/>
      <c r="E4928" s="26" t="n"/>
      <c r="F4928" s="19" t="n"/>
      <c r="G4928" s="19" t="n"/>
      <c r="H4928" s="27">
        <f>IF($C4928="","",ROUND(SUMIF(账户表,$C4928,账户期初)+SUMIFS($F$5:F4928,$C$5:C4928,$C4928)-SUMIFS($G$5:G4928,$C$5:C4928,$C4928),2))</f>
        <v/>
      </c>
      <c r="I4928" s="18" t="n"/>
      <c r="J4928" s="18" t="n"/>
      <c r="K4928" s="28">
        <f>IF($B4928="","",--TEXT($B4928,"yyyymm"))</f>
        <v/>
      </c>
      <c r="L4928" s="29">
        <f>IF($D4928="","",IFERROR(INDEX(类别属性,MATCH($D4928,类别表,0)),""))</f>
        <v/>
      </c>
      <c r="M4928" s="18" t="n"/>
      <c r="N4928" s="18" t="n"/>
      <c r="O4928" s="26" t="n"/>
      <c r="P4928" s="21">
        <f>IF($C4928="","",IF(ISNA(MATCH($C4928,账户表,0)),"※这个账户不在【基础资料】的账户档案里",IF($B4928="","※没填日期，这一笔不会进任何月份的报表",IF(AND($F4928&lt;&gt;"",$G4928&lt;&gt;""),"※收入和支出不能同时填",IF(AND(N($F4928)=0,N($G4928)=0),"※收入和支出都没填",IF(OR(N($F4928)&lt;0,N($G4928)&lt;0),"※金额不能填负数，方向反了就换一列填",IF($D4928="","※没填收支类别，分类报表会漏掉这一笔",IF(ISNA(MATCH($D4928,类别表,0)),"※收支类别不在【基础资料】的清单里",IF(AND($L4928="内部转账",$M4928=""),"△内部转账要在「对方账户」写上另一头",IF(AND($L4928="内部转账",$M4928=$C4928),"※对方账户跟本账户是同一个",IF(AND($L4928&lt;&gt;"内部转账",$M4928&lt;&gt;""),"△填了对方账户，但类别不是内部转账",IF($H4928&lt;0,"△这一笔之后该账户余额成负数了，核一下",""))))))))))))</f>
        <v/>
      </c>
    </row>
    <row r="4929">
      <c r="A4929" s="17">
        <f>IF($C4929="","",COUNTA($C$5:$C4929))</f>
        <v/>
      </c>
      <c r="B4929" s="20" t="n"/>
      <c r="C4929" s="18" t="n"/>
      <c r="D4929" s="18" t="n"/>
      <c r="E4929" s="26" t="n"/>
      <c r="F4929" s="19" t="n"/>
      <c r="G4929" s="19" t="n"/>
      <c r="H4929" s="27">
        <f>IF($C4929="","",ROUND(SUMIF(账户表,$C4929,账户期初)+SUMIFS($F$5:F4929,$C$5:C4929,$C4929)-SUMIFS($G$5:G4929,$C$5:C4929,$C4929),2))</f>
        <v/>
      </c>
      <c r="I4929" s="18" t="n"/>
      <c r="J4929" s="18" t="n"/>
      <c r="K4929" s="28">
        <f>IF($B4929="","",--TEXT($B4929,"yyyymm"))</f>
        <v/>
      </c>
      <c r="L4929" s="29">
        <f>IF($D4929="","",IFERROR(INDEX(类别属性,MATCH($D4929,类别表,0)),""))</f>
        <v/>
      </c>
      <c r="M4929" s="18" t="n"/>
      <c r="N4929" s="18" t="n"/>
      <c r="O4929" s="26" t="n"/>
      <c r="P4929" s="21">
        <f>IF($C4929="","",IF(ISNA(MATCH($C4929,账户表,0)),"※这个账户不在【基础资料】的账户档案里",IF($B4929="","※没填日期，这一笔不会进任何月份的报表",IF(AND($F4929&lt;&gt;"",$G4929&lt;&gt;""),"※收入和支出不能同时填",IF(AND(N($F4929)=0,N($G4929)=0),"※收入和支出都没填",IF(OR(N($F4929)&lt;0,N($G4929)&lt;0),"※金额不能填负数，方向反了就换一列填",IF($D4929="","※没填收支类别，分类报表会漏掉这一笔",IF(ISNA(MATCH($D4929,类别表,0)),"※收支类别不在【基础资料】的清单里",IF(AND($L4929="内部转账",$M4929=""),"△内部转账要在「对方账户」写上另一头",IF(AND($L4929="内部转账",$M4929=$C4929),"※对方账户跟本账户是同一个",IF(AND($L4929&lt;&gt;"内部转账",$M4929&lt;&gt;""),"△填了对方账户，但类别不是内部转账",IF($H4929&lt;0,"△这一笔之后该账户余额成负数了，核一下",""))))))))))))</f>
        <v/>
      </c>
    </row>
    <row r="4930">
      <c r="A4930" s="17">
        <f>IF($C4930="","",COUNTA($C$5:$C4930))</f>
        <v/>
      </c>
      <c r="B4930" s="20" t="n"/>
      <c r="C4930" s="18" t="n"/>
      <c r="D4930" s="18" t="n"/>
      <c r="E4930" s="26" t="n"/>
      <c r="F4930" s="19" t="n"/>
      <c r="G4930" s="19" t="n"/>
      <c r="H4930" s="27">
        <f>IF($C4930="","",ROUND(SUMIF(账户表,$C4930,账户期初)+SUMIFS($F$5:F4930,$C$5:C4930,$C4930)-SUMIFS($G$5:G4930,$C$5:C4930,$C4930),2))</f>
        <v/>
      </c>
      <c r="I4930" s="18" t="n"/>
      <c r="J4930" s="18" t="n"/>
      <c r="K4930" s="28">
        <f>IF($B4930="","",--TEXT($B4930,"yyyymm"))</f>
        <v/>
      </c>
      <c r="L4930" s="29">
        <f>IF($D4930="","",IFERROR(INDEX(类别属性,MATCH($D4930,类别表,0)),""))</f>
        <v/>
      </c>
      <c r="M4930" s="18" t="n"/>
      <c r="N4930" s="18" t="n"/>
      <c r="O4930" s="26" t="n"/>
      <c r="P4930" s="21">
        <f>IF($C4930="","",IF(ISNA(MATCH($C4930,账户表,0)),"※这个账户不在【基础资料】的账户档案里",IF($B4930="","※没填日期，这一笔不会进任何月份的报表",IF(AND($F4930&lt;&gt;"",$G4930&lt;&gt;""),"※收入和支出不能同时填",IF(AND(N($F4930)=0,N($G4930)=0),"※收入和支出都没填",IF(OR(N($F4930)&lt;0,N($G4930)&lt;0),"※金额不能填负数，方向反了就换一列填",IF($D4930="","※没填收支类别，分类报表会漏掉这一笔",IF(ISNA(MATCH($D4930,类别表,0)),"※收支类别不在【基础资料】的清单里",IF(AND($L4930="内部转账",$M4930=""),"△内部转账要在「对方账户」写上另一头",IF(AND($L4930="内部转账",$M4930=$C4930),"※对方账户跟本账户是同一个",IF(AND($L4930&lt;&gt;"内部转账",$M4930&lt;&gt;""),"△填了对方账户，但类别不是内部转账",IF($H4930&lt;0,"△这一笔之后该账户余额成负数了，核一下",""))))))))))))</f>
        <v/>
      </c>
    </row>
    <row r="4931">
      <c r="A4931" s="17">
        <f>IF($C4931="","",COUNTA($C$5:$C4931))</f>
        <v/>
      </c>
      <c r="B4931" s="20" t="n"/>
      <c r="C4931" s="18" t="n"/>
      <c r="D4931" s="18" t="n"/>
      <c r="E4931" s="26" t="n"/>
      <c r="F4931" s="19" t="n"/>
      <c r="G4931" s="19" t="n"/>
      <c r="H4931" s="27">
        <f>IF($C4931="","",ROUND(SUMIF(账户表,$C4931,账户期初)+SUMIFS($F$5:F4931,$C$5:C4931,$C4931)-SUMIFS($G$5:G4931,$C$5:C4931,$C4931),2))</f>
        <v/>
      </c>
      <c r="I4931" s="18" t="n"/>
      <c r="J4931" s="18" t="n"/>
      <c r="K4931" s="28">
        <f>IF($B4931="","",--TEXT($B4931,"yyyymm"))</f>
        <v/>
      </c>
      <c r="L4931" s="29">
        <f>IF($D4931="","",IFERROR(INDEX(类别属性,MATCH($D4931,类别表,0)),""))</f>
        <v/>
      </c>
      <c r="M4931" s="18" t="n"/>
      <c r="N4931" s="18" t="n"/>
      <c r="O4931" s="26" t="n"/>
      <c r="P4931" s="21">
        <f>IF($C4931="","",IF(ISNA(MATCH($C4931,账户表,0)),"※这个账户不在【基础资料】的账户档案里",IF($B4931="","※没填日期，这一笔不会进任何月份的报表",IF(AND($F4931&lt;&gt;"",$G4931&lt;&gt;""),"※收入和支出不能同时填",IF(AND(N($F4931)=0,N($G4931)=0),"※收入和支出都没填",IF(OR(N($F4931)&lt;0,N($G4931)&lt;0),"※金额不能填负数，方向反了就换一列填",IF($D4931="","※没填收支类别，分类报表会漏掉这一笔",IF(ISNA(MATCH($D4931,类别表,0)),"※收支类别不在【基础资料】的清单里",IF(AND($L4931="内部转账",$M4931=""),"△内部转账要在「对方账户」写上另一头",IF(AND($L4931="内部转账",$M4931=$C4931),"※对方账户跟本账户是同一个",IF(AND($L4931&lt;&gt;"内部转账",$M4931&lt;&gt;""),"△填了对方账户，但类别不是内部转账",IF($H4931&lt;0,"△这一笔之后该账户余额成负数了，核一下",""))))))))))))</f>
        <v/>
      </c>
    </row>
    <row r="4932">
      <c r="A4932" s="17">
        <f>IF($C4932="","",COUNTA($C$5:$C4932))</f>
        <v/>
      </c>
      <c r="B4932" s="20" t="n"/>
      <c r="C4932" s="18" t="n"/>
      <c r="D4932" s="18" t="n"/>
      <c r="E4932" s="26" t="n"/>
      <c r="F4932" s="19" t="n"/>
      <c r="G4932" s="19" t="n"/>
      <c r="H4932" s="27">
        <f>IF($C4932="","",ROUND(SUMIF(账户表,$C4932,账户期初)+SUMIFS($F$5:F4932,$C$5:C4932,$C4932)-SUMIFS($G$5:G4932,$C$5:C4932,$C4932),2))</f>
        <v/>
      </c>
      <c r="I4932" s="18" t="n"/>
      <c r="J4932" s="18" t="n"/>
      <c r="K4932" s="28">
        <f>IF($B4932="","",--TEXT($B4932,"yyyymm"))</f>
        <v/>
      </c>
      <c r="L4932" s="29">
        <f>IF($D4932="","",IFERROR(INDEX(类别属性,MATCH($D4932,类别表,0)),""))</f>
        <v/>
      </c>
      <c r="M4932" s="18" t="n"/>
      <c r="N4932" s="18" t="n"/>
      <c r="O4932" s="26" t="n"/>
      <c r="P4932" s="21">
        <f>IF($C4932="","",IF(ISNA(MATCH($C4932,账户表,0)),"※这个账户不在【基础资料】的账户档案里",IF($B4932="","※没填日期，这一笔不会进任何月份的报表",IF(AND($F4932&lt;&gt;"",$G4932&lt;&gt;""),"※收入和支出不能同时填",IF(AND(N($F4932)=0,N($G4932)=0),"※收入和支出都没填",IF(OR(N($F4932)&lt;0,N($G4932)&lt;0),"※金额不能填负数，方向反了就换一列填",IF($D4932="","※没填收支类别，分类报表会漏掉这一笔",IF(ISNA(MATCH($D4932,类别表,0)),"※收支类别不在【基础资料】的清单里",IF(AND($L4932="内部转账",$M4932=""),"△内部转账要在「对方账户」写上另一头",IF(AND($L4932="内部转账",$M4932=$C4932),"※对方账户跟本账户是同一个",IF(AND($L4932&lt;&gt;"内部转账",$M4932&lt;&gt;""),"△填了对方账户，但类别不是内部转账",IF($H4932&lt;0,"△这一笔之后该账户余额成负数了，核一下",""))))))))))))</f>
        <v/>
      </c>
    </row>
    <row r="4933">
      <c r="A4933" s="17">
        <f>IF($C4933="","",COUNTA($C$5:$C4933))</f>
        <v/>
      </c>
      <c r="B4933" s="20" t="n"/>
      <c r="C4933" s="18" t="n"/>
      <c r="D4933" s="18" t="n"/>
      <c r="E4933" s="26" t="n"/>
      <c r="F4933" s="19" t="n"/>
      <c r="G4933" s="19" t="n"/>
      <c r="H4933" s="27">
        <f>IF($C4933="","",ROUND(SUMIF(账户表,$C4933,账户期初)+SUMIFS($F$5:F4933,$C$5:C4933,$C4933)-SUMIFS($G$5:G4933,$C$5:C4933,$C4933),2))</f>
        <v/>
      </c>
      <c r="I4933" s="18" t="n"/>
      <c r="J4933" s="18" t="n"/>
      <c r="K4933" s="28">
        <f>IF($B4933="","",--TEXT($B4933,"yyyymm"))</f>
        <v/>
      </c>
      <c r="L4933" s="29">
        <f>IF($D4933="","",IFERROR(INDEX(类别属性,MATCH($D4933,类别表,0)),""))</f>
        <v/>
      </c>
      <c r="M4933" s="18" t="n"/>
      <c r="N4933" s="18" t="n"/>
      <c r="O4933" s="26" t="n"/>
      <c r="P4933" s="21">
        <f>IF($C4933="","",IF(ISNA(MATCH($C4933,账户表,0)),"※这个账户不在【基础资料】的账户档案里",IF($B4933="","※没填日期，这一笔不会进任何月份的报表",IF(AND($F4933&lt;&gt;"",$G4933&lt;&gt;""),"※收入和支出不能同时填",IF(AND(N($F4933)=0,N($G4933)=0),"※收入和支出都没填",IF(OR(N($F4933)&lt;0,N($G4933)&lt;0),"※金额不能填负数，方向反了就换一列填",IF($D4933="","※没填收支类别，分类报表会漏掉这一笔",IF(ISNA(MATCH($D4933,类别表,0)),"※收支类别不在【基础资料】的清单里",IF(AND($L4933="内部转账",$M4933=""),"△内部转账要在「对方账户」写上另一头",IF(AND($L4933="内部转账",$M4933=$C4933),"※对方账户跟本账户是同一个",IF(AND($L4933&lt;&gt;"内部转账",$M4933&lt;&gt;""),"△填了对方账户，但类别不是内部转账",IF($H4933&lt;0,"△这一笔之后该账户余额成负数了，核一下",""))))))))))))</f>
        <v/>
      </c>
    </row>
    <row r="4934">
      <c r="A4934" s="17">
        <f>IF($C4934="","",COUNTA($C$5:$C4934))</f>
        <v/>
      </c>
      <c r="B4934" s="20" t="n"/>
      <c r="C4934" s="18" t="n"/>
      <c r="D4934" s="18" t="n"/>
      <c r="E4934" s="26" t="n"/>
      <c r="F4934" s="19" t="n"/>
      <c r="G4934" s="19" t="n"/>
      <c r="H4934" s="27">
        <f>IF($C4934="","",ROUND(SUMIF(账户表,$C4934,账户期初)+SUMIFS($F$5:F4934,$C$5:C4934,$C4934)-SUMIFS($G$5:G4934,$C$5:C4934,$C4934),2))</f>
        <v/>
      </c>
      <c r="I4934" s="18" t="n"/>
      <c r="J4934" s="18" t="n"/>
      <c r="K4934" s="28">
        <f>IF($B4934="","",--TEXT($B4934,"yyyymm"))</f>
        <v/>
      </c>
      <c r="L4934" s="29">
        <f>IF($D4934="","",IFERROR(INDEX(类别属性,MATCH($D4934,类别表,0)),""))</f>
        <v/>
      </c>
      <c r="M4934" s="18" t="n"/>
      <c r="N4934" s="18" t="n"/>
      <c r="O4934" s="26" t="n"/>
      <c r="P4934" s="21">
        <f>IF($C4934="","",IF(ISNA(MATCH($C4934,账户表,0)),"※这个账户不在【基础资料】的账户档案里",IF($B4934="","※没填日期，这一笔不会进任何月份的报表",IF(AND($F4934&lt;&gt;"",$G4934&lt;&gt;""),"※收入和支出不能同时填",IF(AND(N($F4934)=0,N($G4934)=0),"※收入和支出都没填",IF(OR(N($F4934)&lt;0,N($G4934)&lt;0),"※金额不能填负数，方向反了就换一列填",IF($D4934="","※没填收支类别，分类报表会漏掉这一笔",IF(ISNA(MATCH($D4934,类别表,0)),"※收支类别不在【基础资料】的清单里",IF(AND($L4934="内部转账",$M4934=""),"△内部转账要在「对方账户」写上另一头",IF(AND($L4934="内部转账",$M4934=$C4934),"※对方账户跟本账户是同一个",IF(AND($L4934&lt;&gt;"内部转账",$M4934&lt;&gt;""),"△填了对方账户，但类别不是内部转账",IF($H4934&lt;0,"△这一笔之后该账户余额成负数了，核一下",""))))))))))))</f>
        <v/>
      </c>
    </row>
    <row r="4935">
      <c r="A4935" s="17">
        <f>IF($C4935="","",COUNTA($C$5:$C4935))</f>
        <v/>
      </c>
      <c r="B4935" s="20" t="n"/>
      <c r="C4935" s="18" t="n"/>
      <c r="D4935" s="18" t="n"/>
      <c r="E4935" s="26" t="n"/>
      <c r="F4935" s="19" t="n"/>
      <c r="G4935" s="19" t="n"/>
      <c r="H4935" s="27">
        <f>IF($C4935="","",ROUND(SUMIF(账户表,$C4935,账户期初)+SUMIFS($F$5:F4935,$C$5:C4935,$C4935)-SUMIFS($G$5:G4935,$C$5:C4935,$C4935),2))</f>
        <v/>
      </c>
      <c r="I4935" s="18" t="n"/>
      <c r="J4935" s="18" t="n"/>
      <c r="K4935" s="28">
        <f>IF($B4935="","",--TEXT($B4935,"yyyymm"))</f>
        <v/>
      </c>
      <c r="L4935" s="29">
        <f>IF($D4935="","",IFERROR(INDEX(类别属性,MATCH($D4935,类别表,0)),""))</f>
        <v/>
      </c>
      <c r="M4935" s="18" t="n"/>
      <c r="N4935" s="18" t="n"/>
      <c r="O4935" s="26" t="n"/>
      <c r="P4935" s="21">
        <f>IF($C4935="","",IF(ISNA(MATCH($C4935,账户表,0)),"※这个账户不在【基础资料】的账户档案里",IF($B4935="","※没填日期，这一笔不会进任何月份的报表",IF(AND($F4935&lt;&gt;"",$G4935&lt;&gt;""),"※收入和支出不能同时填",IF(AND(N($F4935)=0,N($G4935)=0),"※收入和支出都没填",IF(OR(N($F4935)&lt;0,N($G4935)&lt;0),"※金额不能填负数，方向反了就换一列填",IF($D4935="","※没填收支类别，分类报表会漏掉这一笔",IF(ISNA(MATCH($D4935,类别表,0)),"※收支类别不在【基础资料】的清单里",IF(AND($L4935="内部转账",$M4935=""),"△内部转账要在「对方账户」写上另一头",IF(AND($L4935="内部转账",$M4935=$C4935),"※对方账户跟本账户是同一个",IF(AND($L4935&lt;&gt;"内部转账",$M4935&lt;&gt;""),"△填了对方账户，但类别不是内部转账",IF($H4935&lt;0,"△这一笔之后该账户余额成负数了，核一下",""))))))))))))</f>
        <v/>
      </c>
    </row>
    <row r="4936">
      <c r="A4936" s="17">
        <f>IF($C4936="","",COUNTA($C$5:$C4936))</f>
        <v/>
      </c>
      <c r="B4936" s="20" t="n"/>
      <c r="C4936" s="18" t="n"/>
      <c r="D4936" s="18" t="n"/>
      <c r="E4936" s="26" t="n"/>
      <c r="F4936" s="19" t="n"/>
      <c r="G4936" s="19" t="n"/>
      <c r="H4936" s="27">
        <f>IF($C4936="","",ROUND(SUMIF(账户表,$C4936,账户期初)+SUMIFS($F$5:F4936,$C$5:C4936,$C4936)-SUMIFS($G$5:G4936,$C$5:C4936,$C4936),2))</f>
        <v/>
      </c>
      <c r="I4936" s="18" t="n"/>
      <c r="J4936" s="18" t="n"/>
      <c r="K4936" s="28">
        <f>IF($B4936="","",--TEXT($B4936,"yyyymm"))</f>
        <v/>
      </c>
      <c r="L4936" s="29">
        <f>IF($D4936="","",IFERROR(INDEX(类别属性,MATCH($D4936,类别表,0)),""))</f>
        <v/>
      </c>
      <c r="M4936" s="18" t="n"/>
      <c r="N4936" s="18" t="n"/>
      <c r="O4936" s="26" t="n"/>
      <c r="P4936" s="21">
        <f>IF($C4936="","",IF(ISNA(MATCH($C4936,账户表,0)),"※这个账户不在【基础资料】的账户档案里",IF($B4936="","※没填日期，这一笔不会进任何月份的报表",IF(AND($F4936&lt;&gt;"",$G4936&lt;&gt;""),"※收入和支出不能同时填",IF(AND(N($F4936)=0,N($G4936)=0),"※收入和支出都没填",IF(OR(N($F4936)&lt;0,N($G4936)&lt;0),"※金额不能填负数，方向反了就换一列填",IF($D4936="","※没填收支类别，分类报表会漏掉这一笔",IF(ISNA(MATCH($D4936,类别表,0)),"※收支类别不在【基础资料】的清单里",IF(AND($L4936="内部转账",$M4936=""),"△内部转账要在「对方账户」写上另一头",IF(AND($L4936="内部转账",$M4936=$C4936),"※对方账户跟本账户是同一个",IF(AND($L4936&lt;&gt;"内部转账",$M4936&lt;&gt;""),"△填了对方账户，但类别不是内部转账",IF($H4936&lt;0,"△这一笔之后该账户余额成负数了，核一下",""))))))))))))</f>
        <v/>
      </c>
    </row>
    <row r="4937">
      <c r="A4937" s="17">
        <f>IF($C4937="","",COUNTA($C$5:$C4937))</f>
        <v/>
      </c>
      <c r="B4937" s="20" t="n"/>
      <c r="C4937" s="18" t="n"/>
      <c r="D4937" s="18" t="n"/>
      <c r="E4937" s="26" t="n"/>
      <c r="F4937" s="19" t="n"/>
      <c r="G4937" s="19" t="n"/>
      <c r="H4937" s="27">
        <f>IF($C4937="","",ROUND(SUMIF(账户表,$C4937,账户期初)+SUMIFS($F$5:F4937,$C$5:C4937,$C4937)-SUMIFS($G$5:G4937,$C$5:C4937,$C4937),2))</f>
        <v/>
      </c>
      <c r="I4937" s="18" t="n"/>
      <c r="J4937" s="18" t="n"/>
      <c r="K4937" s="28">
        <f>IF($B4937="","",--TEXT($B4937,"yyyymm"))</f>
        <v/>
      </c>
      <c r="L4937" s="29">
        <f>IF($D4937="","",IFERROR(INDEX(类别属性,MATCH($D4937,类别表,0)),""))</f>
        <v/>
      </c>
      <c r="M4937" s="18" t="n"/>
      <c r="N4937" s="18" t="n"/>
      <c r="O4937" s="26" t="n"/>
      <c r="P4937" s="21">
        <f>IF($C4937="","",IF(ISNA(MATCH($C4937,账户表,0)),"※这个账户不在【基础资料】的账户档案里",IF($B4937="","※没填日期，这一笔不会进任何月份的报表",IF(AND($F4937&lt;&gt;"",$G4937&lt;&gt;""),"※收入和支出不能同时填",IF(AND(N($F4937)=0,N($G4937)=0),"※收入和支出都没填",IF(OR(N($F4937)&lt;0,N($G4937)&lt;0),"※金额不能填负数，方向反了就换一列填",IF($D4937="","※没填收支类别，分类报表会漏掉这一笔",IF(ISNA(MATCH($D4937,类别表,0)),"※收支类别不在【基础资料】的清单里",IF(AND($L4937="内部转账",$M4937=""),"△内部转账要在「对方账户」写上另一头",IF(AND($L4937="内部转账",$M4937=$C4937),"※对方账户跟本账户是同一个",IF(AND($L4937&lt;&gt;"内部转账",$M4937&lt;&gt;""),"△填了对方账户，但类别不是内部转账",IF($H4937&lt;0,"△这一笔之后该账户余额成负数了，核一下",""))))))))))))</f>
        <v/>
      </c>
    </row>
    <row r="4938">
      <c r="A4938" s="17">
        <f>IF($C4938="","",COUNTA($C$5:$C4938))</f>
        <v/>
      </c>
      <c r="B4938" s="20" t="n"/>
      <c r="C4938" s="18" t="n"/>
      <c r="D4938" s="18" t="n"/>
      <c r="E4938" s="26" t="n"/>
      <c r="F4938" s="19" t="n"/>
      <c r="G4938" s="19" t="n"/>
      <c r="H4938" s="27">
        <f>IF($C4938="","",ROUND(SUMIF(账户表,$C4938,账户期初)+SUMIFS($F$5:F4938,$C$5:C4938,$C4938)-SUMIFS($G$5:G4938,$C$5:C4938,$C4938),2))</f>
        <v/>
      </c>
      <c r="I4938" s="18" t="n"/>
      <c r="J4938" s="18" t="n"/>
      <c r="K4938" s="28">
        <f>IF($B4938="","",--TEXT($B4938,"yyyymm"))</f>
        <v/>
      </c>
      <c r="L4938" s="29">
        <f>IF($D4938="","",IFERROR(INDEX(类别属性,MATCH($D4938,类别表,0)),""))</f>
        <v/>
      </c>
      <c r="M4938" s="18" t="n"/>
      <c r="N4938" s="18" t="n"/>
      <c r="O4938" s="26" t="n"/>
      <c r="P4938" s="21">
        <f>IF($C4938="","",IF(ISNA(MATCH($C4938,账户表,0)),"※这个账户不在【基础资料】的账户档案里",IF($B4938="","※没填日期，这一笔不会进任何月份的报表",IF(AND($F4938&lt;&gt;"",$G4938&lt;&gt;""),"※收入和支出不能同时填",IF(AND(N($F4938)=0,N($G4938)=0),"※收入和支出都没填",IF(OR(N($F4938)&lt;0,N($G4938)&lt;0),"※金额不能填负数，方向反了就换一列填",IF($D4938="","※没填收支类别，分类报表会漏掉这一笔",IF(ISNA(MATCH($D4938,类别表,0)),"※收支类别不在【基础资料】的清单里",IF(AND($L4938="内部转账",$M4938=""),"△内部转账要在「对方账户」写上另一头",IF(AND($L4938="内部转账",$M4938=$C4938),"※对方账户跟本账户是同一个",IF(AND($L4938&lt;&gt;"内部转账",$M4938&lt;&gt;""),"△填了对方账户，但类别不是内部转账",IF($H4938&lt;0,"△这一笔之后该账户余额成负数了，核一下",""))))))))))))</f>
        <v/>
      </c>
    </row>
    <row r="4939">
      <c r="A4939" s="17">
        <f>IF($C4939="","",COUNTA($C$5:$C4939))</f>
        <v/>
      </c>
      <c r="B4939" s="20" t="n"/>
      <c r="C4939" s="18" t="n"/>
      <c r="D4939" s="18" t="n"/>
      <c r="E4939" s="26" t="n"/>
      <c r="F4939" s="19" t="n"/>
      <c r="G4939" s="19" t="n"/>
      <c r="H4939" s="27">
        <f>IF($C4939="","",ROUND(SUMIF(账户表,$C4939,账户期初)+SUMIFS($F$5:F4939,$C$5:C4939,$C4939)-SUMIFS($G$5:G4939,$C$5:C4939,$C4939),2))</f>
        <v/>
      </c>
      <c r="I4939" s="18" t="n"/>
      <c r="J4939" s="18" t="n"/>
      <c r="K4939" s="28">
        <f>IF($B4939="","",--TEXT($B4939,"yyyymm"))</f>
        <v/>
      </c>
      <c r="L4939" s="29">
        <f>IF($D4939="","",IFERROR(INDEX(类别属性,MATCH($D4939,类别表,0)),""))</f>
        <v/>
      </c>
      <c r="M4939" s="18" t="n"/>
      <c r="N4939" s="18" t="n"/>
      <c r="O4939" s="26" t="n"/>
      <c r="P4939" s="21">
        <f>IF($C4939="","",IF(ISNA(MATCH($C4939,账户表,0)),"※这个账户不在【基础资料】的账户档案里",IF($B4939="","※没填日期，这一笔不会进任何月份的报表",IF(AND($F4939&lt;&gt;"",$G4939&lt;&gt;""),"※收入和支出不能同时填",IF(AND(N($F4939)=0,N($G4939)=0),"※收入和支出都没填",IF(OR(N($F4939)&lt;0,N($G4939)&lt;0),"※金额不能填负数，方向反了就换一列填",IF($D4939="","※没填收支类别，分类报表会漏掉这一笔",IF(ISNA(MATCH($D4939,类别表,0)),"※收支类别不在【基础资料】的清单里",IF(AND($L4939="内部转账",$M4939=""),"△内部转账要在「对方账户」写上另一头",IF(AND($L4939="内部转账",$M4939=$C4939),"※对方账户跟本账户是同一个",IF(AND($L4939&lt;&gt;"内部转账",$M4939&lt;&gt;""),"△填了对方账户，但类别不是内部转账",IF($H4939&lt;0,"△这一笔之后该账户余额成负数了，核一下",""))))))))))))</f>
        <v/>
      </c>
    </row>
    <row r="4940">
      <c r="A4940" s="17">
        <f>IF($C4940="","",COUNTA($C$5:$C4940))</f>
        <v/>
      </c>
      <c r="B4940" s="20" t="n"/>
      <c r="C4940" s="18" t="n"/>
      <c r="D4940" s="18" t="n"/>
      <c r="E4940" s="26" t="n"/>
      <c r="F4940" s="19" t="n"/>
      <c r="G4940" s="19" t="n"/>
      <c r="H4940" s="27">
        <f>IF($C4940="","",ROUND(SUMIF(账户表,$C4940,账户期初)+SUMIFS($F$5:F4940,$C$5:C4940,$C4940)-SUMIFS($G$5:G4940,$C$5:C4940,$C4940),2))</f>
        <v/>
      </c>
      <c r="I4940" s="18" t="n"/>
      <c r="J4940" s="18" t="n"/>
      <c r="K4940" s="28">
        <f>IF($B4940="","",--TEXT($B4940,"yyyymm"))</f>
        <v/>
      </c>
      <c r="L4940" s="29">
        <f>IF($D4940="","",IFERROR(INDEX(类别属性,MATCH($D4940,类别表,0)),""))</f>
        <v/>
      </c>
      <c r="M4940" s="18" t="n"/>
      <c r="N4940" s="18" t="n"/>
      <c r="O4940" s="26" t="n"/>
      <c r="P4940" s="21">
        <f>IF($C4940="","",IF(ISNA(MATCH($C4940,账户表,0)),"※这个账户不在【基础资料】的账户档案里",IF($B4940="","※没填日期，这一笔不会进任何月份的报表",IF(AND($F4940&lt;&gt;"",$G4940&lt;&gt;""),"※收入和支出不能同时填",IF(AND(N($F4940)=0,N($G4940)=0),"※收入和支出都没填",IF(OR(N($F4940)&lt;0,N($G4940)&lt;0),"※金额不能填负数，方向反了就换一列填",IF($D4940="","※没填收支类别，分类报表会漏掉这一笔",IF(ISNA(MATCH($D4940,类别表,0)),"※收支类别不在【基础资料】的清单里",IF(AND($L4940="内部转账",$M4940=""),"△内部转账要在「对方账户」写上另一头",IF(AND($L4940="内部转账",$M4940=$C4940),"※对方账户跟本账户是同一个",IF(AND($L4940&lt;&gt;"内部转账",$M4940&lt;&gt;""),"△填了对方账户，但类别不是内部转账",IF($H4940&lt;0,"△这一笔之后该账户余额成负数了，核一下",""))))))))))))</f>
        <v/>
      </c>
    </row>
    <row r="4941">
      <c r="A4941" s="17">
        <f>IF($C4941="","",COUNTA($C$5:$C4941))</f>
        <v/>
      </c>
      <c r="B4941" s="20" t="n"/>
      <c r="C4941" s="18" t="n"/>
      <c r="D4941" s="18" t="n"/>
      <c r="E4941" s="26" t="n"/>
      <c r="F4941" s="19" t="n"/>
      <c r="G4941" s="19" t="n"/>
      <c r="H4941" s="27">
        <f>IF($C4941="","",ROUND(SUMIF(账户表,$C4941,账户期初)+SUMIFS($F$5:F4941,$C$5:C4941,$C4941)-SUMIFS($G$5:G4941,$C$5:C4941,$C4941),2))</f>
        <v/>
      </c>
      <c r="I4941" s="18" t="n"/>
      <c r="J4941" s="18" t="n"/>
      <c r="K4941" s="28">
        <f>IF($B4941="","",--TEXT($B4941,"yyyymm"))</f>
        <v/>
      </c>
      <c r="L4941" s="29">
        <f>IF($D4941="","",IFERROR(INDEX(类别属性,MATCH($D4941,类别表,0)),""))</f>
        <v/>
      </c>
      <c r="M4941" s="18" t="n"/>
      <c r="N4941" s="18" t="n"/>
      <c r="O4941" s="26" t="n"/>
      <c r="P4941" s="21">
        <f>IF($C4941="","",IF(ISNA(MATCH($C4941,账户表,0)),"※这个账户不在【基础资料】的账户档案里",IF($B4941="","※没填日期，这一笔不会进任何月份的报表",IF(AND($F4941&lt;&gt;"",$G4941&lt;&gt;""),"※收入和支出不能同时填",IF(AND(N($F4941)=0,N($G4941)=0),"※收入和支出都没填",IF(OR(N($F4941)&lt;0,N($G4941)&lt;0),"※金额不能填负数，方向反了就换一列填",IF($D4941="","※没填收支类别，分类报表会漏掉这一笔",IF(ISNA(MATCH($D4941,类别表,0)),"※收支类别不在【基础资料】的清单里",IF(AND($L4941="内部转账",$M4941=""),"△内部转账要在「对方账户」写上另一头",IF(AND($L4941="内部转账",$M4941=$C4941),"※对方账户跟本账户是同一个",IF(AND($L4941&lt;&gt;"内部转账",$M4941&lt;&gt;""),"△填了对方账户，但类别不是内部转账",IF($H4941&lt;0,"△这一笔之后该账户余额成负数了，核一下",""))))))))))))</f>
        <v/>
      </c>
    </row>
    <row r="4942">
      <c r="A4942" s="17">
        <f>IF($C4942="","",COUNTA($C$5:$C4942))</f>
        <v/>
      </c>
      <c r="B4942" s="20" t="n"/>
      <c r="C4942" s="18" t="n"/>
      <c r="D4942" s="18" t="n"/>
      <c r="E4942" s="26" t="n"/>
      <c r="F4942" s="19" t="n"/>
      <c r="G4942" s="19" t="n"/>
      <c r="H4942" s="27">
        <f>IF($C4942="","",ROUND(SUMIF(账户表,$C4942,账户期初)+SUMIFS($F$5:F4942,$C$5:C4942,$C4942)-SUMIFS($G$5:G4942,$C$5:C4942,$C4942),2))</f>
        <v/>
      </c>
      <c r="I4942" s="18" t="n"/>
      <c r="J4942" s="18" t="n"/>
      <c r="K4942" s="28">
        <f>IF($B4942="","",--TEXT($B4942,"yyyymm"))</f>
        <v/>
      </c>
      <c r="L4942" s="29">
        <f>IF($D4942="","",IFERROR(INDEX(类别属性,MATCH($D4942,类别表,0)),""))</f>
        <v/>
      </c>
      <c r="M4942" s="18" t="n"/>
      <c r="N4942" s="18" t="n"/>
      <c r="O4942" s="26" t="n"/>
      <c r="P4942" s="21">
        <f>IF($C4942="","",IF(ISNA(MATCH($C4942,账户表,0)),"※这个账户不在【基础资料】的账户档案里",IF($B4942="","※没填日期，这一笔不会进任何月份的报表",IF(AND($F4942&lt;&gt;"",$G4942&lt;&gt;""),"※收入和支出不能同时填",IF(AND(N($F4942)=0,N($G4942)=0),"※收入和支出都没填",IF(OR(N($F4942)&lt;0,N($G4942)&lt;0),"※金额不能填负数，方向反了就换一列填",IF($D4942="","※没填收支类别，分类报表会漏掉这一笔",IF(ISNA(MATCH($D4942,类别表,0)),"※收支类别不在【基础资料】的清单里",IF(AND($L4942="内部转账",$M4942=""),"△内部转账要在「对方账户」写上另一头",IF(AND($L4942="内部转账",$M4942=$C4942),"※对方账户跟本账户是同一个",IF(AND($L4942&lt;&gt;"内部转账",$M4942&lt;&gt;""),"△填了对方账户，但类别不是内部转账",IF($H4942&lt;0,"△这一笔之后该账户余额成负数了，核一下",""))))))))))))</f>
        <v/>
      </c>
    </row>
    <row r="4943">
      <c r="A4943" s="17">
        <f>IF($C4943="","",COUNTA($C$5:$C4943))</f>
        <v/>
      </c>
      <c r="B4943" s="20" t="n"/>
      <c r="C4943" s="18" t="n"/>
      <c r="D4943" s="18" t="n"/>
      <c r="E4943" s="26" t="n"/>
      <c r="F4943" s="19" t="n"/>
      <c r="G4943" s="19" t="n"/>
      <c r="H4943" s="27">
        <f>IF($C4943="","",ROUND(SUMIF(账户表,$C4943,账户期初)+SUMIFS($F$5:F4943,$C$5:C4943,$C4943)-SUMIFS($G$5:G4943,$C$5:C4943,$C4943),2))</f>
        <v/>
      </c>
      <c r="I4943" s="18" t="n"/>
      <c r="J4943" s="18" t="n"/>
      <c r="K4943" s="28">
        <f>IF($B4943="","",--TEXT($B4943,"yyyymm"))</f>
        <v/>
      </c>
      <c r="L4943" s="29">
        <f>IF($D4943="","",IFERROR(INDEX(类别属性,MATCH($D4943,类别表,0)),""))</f>
        <v/>
      </c>
      <c r="M4943" s="18" t="n"/>
      <c r="N4943" s="18" t="n"/>
      <c r="O4943" s="26" t="n"/>
      <c r="P4943" s="21">
        <f>IF($C4943="","",IF(ISNA(MATCH($C4943,账户表,0)),"※这个账户不在【基础资料】的账户档案里",IF($B4943="","※没填日期，这一笔不会进任何月份的报表",IF(AND($F4943&lt;&gt;"",$G4943&lt;&gt;""),"※收入和支出不能同时填",IF(AND(N($F4943)=0,N($G4943)=0),"※收入和支出都没填",IF(OR(N($F4943)&lt;0,N($G4943)&lt;0),"※金额不能填负数，方向反了就换一列填",IF($D4943="","※没填收支类别，分类报表会漏掉这一笔",IF(ISNA(MATCH($D4943,类别表,0)),"※收支类别不在【基础资料】的清单里",IF(AND($L4943="内部转账",$M4943=""),"△内部转账要在「对方账户」写上另一头",IF(AND($L4943="内部转账",$M4943=$C4943),"※对方账户跟本账户是同一个",IF(AND($L4943&lt;&gt;"内部转账",$M4943&lt;&gt;""),"△填了对方账户，但类别不是内部转账",IF($H4943&lt;0,"△这一笔之后该账户余额成负数了，核一下",""))))))))))))</f>
        <v/>
      </c>
    </row>
    <row r="4944">
      <c r="A4944" s="17">
        <f>IF($C4944="","",COUNTA($C$5:$C4944))</f>
        <v/>
      </c>
      <c r="B4944" s="20" t="n"/>
      <c r="C4944" s="18" t="n"/>
      <c r="D4944" s="18" t="n"/>
      <c r="E4944" s="26" t="n"/>
      <c r="F4944" s="19" t="n"/>
      <c r="G4944" s="19" t="n"/>
      <c r="H4944" s="27">
        <f>IF($C4944="","",ROUND(SUMIF(账户表,$C4944,账户期初)+SUMIFS($F$5:F4944,$C$5:C4944,$C4944)-SUMIFS($G$5:G4944,$C$5:C4944,$C4944),2))</f>
        <v/>
      </c>
      <c r="I4944" s="18" t="n"/>
      <c r="J4944" s="18" t="n"/>
      <c r="K4944" s="28">
        <f>IF($B4944="","",--TEXT($B4944,"yyyymm"))</f>
        <v/>
      </c>
      <c r="L4944" s="29">
        <f>IF($D4944="","",IFERROR(INDEX(类别属性,MATCH($D4944,类别表,0)),""))</f>
        <v/>
      </c>
      <c r="M4944" s="18" t="n"/>
      <c r="N4944" s="18" t="n"/>
      <c r="O4944" s="26" t="n"/>
      <c r="P4944" s="21">
        <f>IF($C4944="","",IF(ISNA(MATCH($C4944,账户表,0)),"※这个账户不在【基础资料】的账户档案里",IF($B4944="","※没填日期，这一笔不会进任何月份的报表",IF(AND($F4944&lt;&gt;"",$G4944&lt;&gt;""),"※收入和支出不能同时填",IF(AND(N($F4944)=0,N($G4944)=0),"※收入和支出都没填",IF(OR(N($F4944)&lt;0,N($G4944)&lt;0),"※金额不能填负数，方向反了就换一列填",IF($D4944="","※没填收支类别，分类报表会漏掉这一笔",IF(ISNA(MATCH($D4944,类别表,0)),"※收支类别不在【基础资料】的清单里",IF(AND($L4944="内部转账",$M4944=""),"△内部转账要在「对方账户」写上另一头",IF(AND($L4944="内部转账",$M4944=$C4944),"※对方账户跟本账户是同一个",IF(AND($L4944&lt;&gt;"内部转账",$M4944&lt;&gt;""),"△填了对方账户，但类别不是内部转账",IF($H4944&lt;0,"△这一笔之后该账户余额成负数了，核一下",""))))))))))))</f>
        <v/>
      </c>
    </row>
    <row r="4945">
      <c r="A4945" s="17">
        <f>IF($C4945="","",COUNTA($C$5:$C4945))</f>
        <v/>
      </c>
      <c r="B4945" s="20" t="n"/>
      <c r="C4945" s="18" t="n"/>
      <c r="D4945" s="18" t="n"/>
      <c r="E4945" s="26" t="n"/>
      <c r="F4945" s="19" t="n"/>
      <c r="G4945" s="19" t="n"/>
      <c r="H4945" s="27">
        <f>IF($C4945="","",ROUND(SUMIF(账户表,$C4945,账户期初)+SUMIFS($F$5:F4945,$C$5:C4945,$C4945)-SUMIFS($G$5:G4945,$C$5:C4945,$C4945),2))</f>
        <v/>
      </c>
      <c r="I4945" s="18" t="n"/>
      <c r="J4945" s="18" t="n"/>
      <c r="K4945" s="28">
        <f>IF($B4945="","",--TEXT($B4945,"yyyymm"))</f>
        <v/>
      </c>
      <c r="L4945" s="29">
        <f>IF($D4945="","",IFERROR(INDEX(类别属性,MATCH($D4945,类别表,0)),""))</f>
        <v/>
      </c>
      <c r="M4945" s="18" t="n"/>
      <c r="N4945" s="18" t="n"/>
      <c r="O4945" s="26" t="n"/>
      <c r="P4945" s="21">
        <f>IF($C4945="","",IF(ISNA(MATCH($C4945,账户表,0)),"※这个账户不在【基础资料】的账户档案里",IF($B4945="","※没填日期，这一笔不会进任何月份的报表",IF(AND($F4945&lt;&gt;"",$G4945&lt;&gt;""),"※收入和支出不能同时填",IF(AND(N($F4945)=0,N($G4945)=0),"※收入和支出都没填",IF(OR(N($F4945)&lt;0,N($G4945)&lt;0),"※金额不能填负数，方向反了就换一列填",IF($D4945="","※没填收支类别，分类报表会漏掉这一笔",IF(ISNA(MATCH($D4945,类别表,0)),"※收支类别不在【基础资料】的清单里",IF(AND($L4945="内部转账",$M4945=""),"△内部转账要在「对方账户」写上另一头",IF(AND($L4945="内部转账",$M4945=$C4945),"※对方账户跟本账户是同一个",IF(AND($L4945&lt;&gt;"内部转账",$M4945&lt;&gt;""),"△填了对方账户，但类别不是内部转账",IF($H4945&lt;0,"△这一笔之后该账户余额成负数了，核一下",""))))))))))))</f>
        <v/>
      </c>
    </row>
    <row r="4946">
      <c r="A4946" s="17">
        <f>IF($C4946="","",COUNTA($C$5:$C4946))</f>
        <v/>
      </c>
      <c r="B4946" s="20" t="n"/>
      <c r="C4946" s="18" t="n"/>
      <c r="D4946" s="18" t="n"/>
      <c r="E4946" s="26" t="n"/>
      <c r="F4946" s="19" t="n"/>
      <c r="G4946" s="19" t="n"/>
      <c r="H4946" s="27">
        <f>IF($C4946="","",ROUND(SUMIF(账户表,$C4946,账户期初)+SUMIFS($F$5:F4946,$C$5:C4946,$C4946)-SUMIFS($G$5:G4946,$C$5:C4946,$C4946),2))</f>
        <v/>
      </c>
      <c r="I4946" s="18" t="n"/>
      <c r="J4946" s="18" t="n"/>
      <c r="K4946" s="28">
        <f>IF($B4946="","",--TEXT($B4946,"yyyymm"))</f>
        <v/>
      </c>
      <c r="L4946" s="29">
        <f>IF($D4946="","",IFERROR(INDEX(类别属性,MATCH($D4946,类别表,0)),""))</f>
        <v/>
      </c>
      <c r="M4946" s="18" t="n"/>
      <c r="N4946" s="18" t="n"/>
      <c r="O4946" s="26" t="n"/>
      <c r="P4946" s="21">
        <f>IF($C4946="","",IF(ISNA(MATCH($C4946,账户表,0)),"※这个账户不在【基础资料】的账户档案里",IF($B4946="","※没填日期，这一笔不会进任何月份的报表",IF(AND($F4946&lt;&gt;"",$G4946&lt;&gt;""),"※收入和支出不能同时填",IF(AND(N($F4946)=0,N($G4946)=0),"※收入和支出都没填",IF(OR(N($F4946)&lt;0,N($G4946)&lt;0),"※金额不能填负数，方向反了就换一列填",IF($D4946="","※没填收支类别，分类报表会漏掉这一笔",IF(ISNA(MATCH($D4946,类别表,0)),"※收支类别不在【基础资料】的清单里",IF(AND($L4946="内部转账",$M4946=""),"△内部转账要在「对方账户」写上另一头",IF(AND($L4946="内部转账",$M4946=$C4946),"※对方账户跟本账户是同一个",IF(AND($L4946&lt;&gt;"内部转账",$M4946&lt;&gt;""),"△填了对方账户，但类别不是内部转账",IF($H4946&lt;0,"△这一笔之后该账户余额成负数了，核一下",""))))))))))))</f>
        <v/>
      </c>
    </row>
    <row r="4947">
      <c r="A4947" s="17">
        <f>IF($C4947="","",COUNTA($C$5:$C4947))</f>
        <v/>
      </c>
      <c r="B4947" s="20" t="n"/>
      <c r="C4947" s="18" t="n"/>
      <c r="D4947" s="18" t="n"/>
      <c r="E4947" s="26" t="n"/>
      <c r="F4947" s="19" t="n"/>
      <c r="G4947" s="19" t="n"/>
      <c r="H4947" s="27">
        <f>IF($C4947="","",ROUND(SUMIF(账户表,$C4947,账户期初)+SUMIFS($F$5:F4947,$C$5:C4947,$C4947)-SUMIFS($G$5:G4947,$C$5:C4947,$C4947),2))</f>
        <v/>
      </c>
      <c r="I4947" s="18" t="n"/>
      <c r="J4947" s="18" t="n"/>
      <c r="K4947" s="28">
        <f>IF($B4947="","",--TEXT($B4947,"yyyymm"))</f>
        <v/>
      </c>
      <c r="L4947" s="29">
        <f>IF($D4947="","",IFERROR(INDEX(类别属性,MATCH($D4947,类别表,0)),""))</f>
        <v/>
      </c>
      <c r="M4947" s="18" t="n"/>
      <c r="N4947" s="18" t="n"/>
      <c r="O4947" s="26" t="n"/>
      <c r="P4947" s="21">
        <f>IF($C4947="","",IF(ISNA(MATCH($C4947,账户表,0)),"※这个账户不在【基础资料】的账户档案里",IF($B4947="","※没填日期，这一笔不会进任何月份的报表",IF(AND($F4947&lt;&gt;"",$G4947&lt;&gt;""),"※收入和支出不能同时填",IF(AND(N($F4947)=0,N($G4947)=0),"※收入和支出都没填",IF(OR(N($F4947)&lt;0,N($G4947)&lt;0),"※金额不能填负数，方向反了就换一列填",IF($D4947="","※没填收支类别，分类报表会漏掉这一笔",IF(ISNA(MATCH($D4947,类别表,0)),"※收支类别不在【基础资料】的清单里",IF(AND($L4947="内部转账",$M4947=""),"△内部转账要在「对方账户」写上另一头",IF(AND($L4947="内部转账",$M4947=$C4947),"※对方账户跟本账户是同一个",IF(AND($L4947&lt;&gt;"内部转账",$M4947&lt;&gt;""),"△填了对方账户，但类别不是内部转账",IF($H4947&lt;0,"△这一笔之后该账户余额成负数了，核一下",""))))))))))))</f>
        <v/>
      </c>
    </row>
    <row r="4948">
      <c r="A4948" s="17">
        <f>IF($C4948="","",COUNTA($C$5:$C4948))</f>
        <v/>
      </c>
      <c r="B4948" s="20" t="n"/>
      <c r="C4948" s="18" t="n"/>
      <c r="D4948" s="18" t="n"/>
      <c r="E4948" s="26" t="n"/>
      <c r="F4948" s="19" t="n"/>
      <c r="G4948" s="19" t="n"/>
      <c r="H4948" s="27">
        <f>IF($C4948="","",ROUND(SUMIF(账户表,$C4948,账户期初)+SUMIFS($F$5:F4948,$C$5:C4948,$C4948)-SUMIFS($G$5:G4948,$C$5:C4948,$C4948),2))</f>
        <v/>
      </c>
      <c r="I4948" s="18" t="n"/>
      <c r="J4948" s="18" t="n"/>
      <c r="K4948" s="28">
        <f>IF($B4948="","",--TEXT($B4948,"yyyymm"))</f>
        <v/>
      </c>
      <c r="L4948" s="29">
        <f>IF($D4948="","",IFERROR(INDEX(类别属性,MATCH($D4948,类别表,0)),""))</f>
        <v/>
      </c>
      <c r="M4948" s="18" t="n"/>
      <c r="N4948" s="18" t="n"/>
      <c r="O4948" s="26" t="n"/>
      <c r="P4948" s="21">
        <f>IF($C4948="","",IF(ISNA(MATCH($C4948,账户表,0)),"※这个账户不在【基础资料】的账户档案里",IF($B4948="","※没填日期，这一笔不会进任何月份的报表",IF(AND($F4948&lt;&gt;"",$G4948&lt;&gt;""),"※收入和支出不能同时填",IF(AND(N($F4948)=0,N($G4948)=0),"※收入和支出都没填",IF(OR(N($F4948)&lt;0,N($G4948)&lt;0),"※金额不能填负数，方向反了就换一列填",IF($D4948="","※没填收支类别，分类报表会漏掉这一笔",IF(ISNA(MATCH($D4948,类别表,0)),"※收支类别不在【基础资料】的清单里",IF(AND($L4948="内部转账",$M4948=""),"△内部转账要在「对方账户」写上另一头",IF(AND($L4948="内部转账",$M4948=$C4948),"※对方账户跟本账户是同一个",IF(AND($L4948&lt;&gt;"内部转账",$M4948&lt;&gt;""),"△填了对方账户，但类别不是内部转账",IF($H4948&lt;0,"△这一笔之后该账户余额成负数了，核一下",""))))))))))))</f>
        <v/>
      </c>
    </row>
    <row r="4949">
      <c r="A4949" s="17">
        <f>IF($C4949="","",COUNTA($C$5:$C4949))</f>
        <v/>
      </c>
      <c r="B4949" s="20" t="n"/>
      <c r="C4949" s="18" t="n"/>
      <c r="D4949" s="18" t="n"/>
      <c r="E4949" s="26" t="n"/>
      <c r="F4949" s="19" t="n"/>
      <c r="G4949" s="19" t="n"/>
      <c r="H4949" s="27">
        <f>IF($C4949="","",ROUND(SUMIF(账户表,$C4949,账户期初)+SUMIFS($F$5:F4949,$C$5:C4949,$C4949)-SUMIFS($G$5:G4949,$C$5:C4949,$C4949),2))</f>
        <v/>
      </c>
      <c r="I4949" s="18" t="n"/>
      <c r="J4949" s="18" t="n"/>
      <c r="K4949" s="28">
        <f>IF($B4949="","",--TEXT($B4949,"yyyymm"))</f>
        <v/>
      </c>
      <c r="L4949" s="29">
        <f>IF($D4949="","",IFERROR(INDEX(类别属性,MATCH($D4949,类别表,0)),""))</f>
        <v/>
      </c>
      <c r="M4949" s="18" t="n"/>
      <c r="N4949" s="18" t="n"/>
      <c r="O4949" s="26" t="n"/>
      <c r="P4949" s="21">
        <f>IF($C4949="","",IF(ISNA(MATCH($C4949,账户表,0)),"※这个账户不在【基础资料】的账户档案里",IF($B4949="","※没填日期，这一笔不会进任何月份的报表",IF(AND($F4949&lt;&gt;"",$G4949&lt;&gt;""),"※收入和支出不能同时填",IF(AND(N($F4949)=0,N($G4949)=0),"※收入和支出都没填",IF(OR(N($F4949)&lt;0,N($G4949)&lt;0),"※金额不能填负数，方向反了就换一列填",IF($D4949="","※没填收支类别，分类报表会漏掉这一笔",IF(ISNA(MATCH($D4949,类别表,0)),"※收支类别不在【基础资料】的清单里",IF(AND($L4949="内部转账",$M4949=""),"△内部转账要在「对方账户」写上另一头",IF(AND($L4949="内部转账",$M4949=$C4949),"※对方账户跟本账户是同一个",IF(AND($L4949&lt;&gt;"内部转账",$M4949&lt;&gt;""),"△填了对方账户，但类别不是内部转账",IF($H4949&lt;0,"△这一笔之后该账户余额成负数了，核一下",""))))))))))))</f>
        <v/>
      </c>
    </row>
    <row r="4950">
      <c r="A4950" s="17">
        <f>IF($C4950="","",COUNTA($C$5:$C4950))</f>
        <v/>
      </c>
      <c r="B4950" s="20" t="n"/>
      <c r="C4950" s="18" t="n"/>
      <c r="D4950" s="18" t="n"/>
      <c r="E4950" s="26" t="n"/>
      <c r="F4950" s="19" t="n"/>
      <c r="G4950" s="19" t="n"/>
      <c r="H4950" s="27">
        <f>IF($C4950="","",ROUND(SUMIF(账户表,$C4950,账户期初)+SUMIFS($F$5:F4950,$C$5:C4950,$C4950)-SUMIFS($G$5:G4950,$C$5:C4950,$C4950),2))</f>
        <v/>
      </c>
      <c r="I4950" s="18" t="n"/>
      <c r="J4950" s="18" t="n"/>
      <c r="K4950" s="28">
        <f>IF($B4950="","",--TEXT($B4950,"yyyymm"))</f>
        <v/>
      </c>
      <c r="L4950" s="29">
        <f>IF($D4950="","",IFERROR(INDEX(类别属性,MATCH($D4950,类别表,0)),""))</f>
        <v/>
      </c>
      <c r="M4950" s="18" t="n"/>
      <c r="N4950" s="18" t="n"/>
      <c r="O4950" s="26" t="n"/>
      <c r="P4950" s="21">
        <f>IF($C4950="","",IF(ISNA(MATCH($C4950,账户表,0)),"※这个账户不在【基础资料】的账户档案里",IF($B4950="","※没填日期，这一笔不会进任何月份的报表",IF(AND($F4950&lt;&gt;"",$G4950&lt;&gt;""),"※收入和支出不能同时填",IF(AND(N($F4950)=0,N($G4950)=0),"※收入和支出都没填",IF(OR(N($F4950)&lt;0,N($G4950)&lt;0),"※金额不能填负数，方向反了就换一列填",IF($D4950="","※没填收支类别，分类报表会漏掉这一笔",IF(ISNA(MATCH($D4950,类别表,0)),"※收支类别不在【基础资料】的清单里",IF(AND($L4950="内部转账",$M4950=""),"△内部转账要在「对方账户」写上另一头",IF(AND($L4950="内部转账",$M4950=$C4950),"※对方账户跟本账户是同一个",IF(AND($L4950&lt;&gt;"内部转账",$M4950&lt;&gt;""),"△填了对方账户，但类别不是内部转账",IF($H4950&lt;0,"△这一笔之后该账户余额成负数了，核一下",""))))))))))))</f>
        <v/>
      </c>
    </row>
    <row r="4951">
      <c r="A4951" s="17">
        <f>IF($C4951="","",COUNTA($C$5:$C4951))</f>
        <v/>
      </c>
      <c r="B4951" s="20" t="n"/>
      <c r="C4951" s="18" t="n"/>
      <c r="D4951" s="18" t="n"/>
      <c r="E4951" s="26" t="n"/>
      <c r="F4951" s="19" t="n"/>
      <c r="G4951" s="19" t="n"/>
      <c r="H4951" s="27">
        <f>IF($C4951="","",ROUND(SUMIF(账户表,$C4951,账户期初)+SUMIFS($F$5:F4951,$C$5:C4951,$C4951)-SUMIFS($G$5:G4951,$C$5:C4951,$C4951),2))</f>
        <v/>
      </c>
      <c r="I4951" s="18" t="n"/>
      <c r="J4951" s="18" t="n"/>
      <c r="K4951" s="28">
        <f>IF($B4951="","",--TEXT($B4951,"yyyymm"))</f>
        <v/>
      </c>
      <c r="L4951" s="29">
        <f>IF($D4951="","",IFERROR(INDEX(类别属性,MATCH($D4951,类别表,0)),""))</f>
        <v/>
      </c>
      <c r="M4951" s="18" t="n"/>
      <c r="N4951" s="18" t="n"/>
      <c r="O4951" s="26" t="n"/>
      <c r="P4951" s="21">
        <f>IF($C4951="","",IF(ISNA(MATCH($C4951,账户表,0)),"※这个账户不在【基础资料】的账户档案里",IF($B4951="","※没填日期，这一笔不会进任何月份的报表",IF(AND($F4951&lt;&gt;"",$G4951&lt;&gt;""),"※收入和支出不能同时填",IF(AND(N($F4951)=0,N($G4951)=0),"※收入和支出都没填",IF(OR(N($F4951)&lt;0,N($G4951)&lt;0),"※金额不能填负数，方向反了就换一列填",IF($D4951="","※没填收支类别，分类报表会漏掉这一笔",IF(ISNA(MATCH($D4951,类别表,0)),"※收支类别不在【基础资料】的清单里",IF(AND($L4951="内部转账",$M4951=""),"△内部转账要在「对方账户」写上另一头",IF(AND($L4951="内部转账",$M4951=$C4951),"※对方账户跟本账户是同一个",IF(AND($L4951&lt;&gt;"内部转账",$M4951&lt;&gt;""),"△填了对方账户，但类别不是内部转账",IF($H4951&lt;0,"△这一笔之后该账户余额成负数了，核一下",""))))))))))))</f>
        <v/>
      </c>
    </row>
    <row r="4952">
      <c r="A4952" s="17">
        <f>IF($C4952="","",COUNTA($C$5:$C4952))</f>
        <v/>
      </c>
      <c r="B4952" s="20" t="n"/>
      <c r="C4952" s="18" t="n"/>
      <c r="D4952" s="18" t="n"/>
      <c r="E4952" s="26" t="n"/>
      <c r="F4952" s="19" t="n"/>
      <c r="G4952" s="19" t="n"/>
      <c r="H4952" s="27">
        <f>IF($C4952="","",ROUND(SUMIF(账户表,$C4952,账户期初)+SUMIFS($F$5:F4952,$C$5:C4952,$C4952)-SUMIFS($G$5:G4952,$C$5:C4952,$C4952),2))</f>
        <v/>
      </c>
      <c r="I4952" s="18" t="n"/>
      <c r="J4952" s="18" t="n"/>
      <c r="K4952" s="28">
        <f>IF($B4952="","",--TEXT($B4952,"yyyymm"))</f>
        <v/>
      </c>
      <c r="L4952" s="29">
        <f>IF($D4952="","",IFERROR(INDEX(类别属性,MATCH($D4952,类别表,0)),""))</f>
        <v/>
      </c>
      <c r="M4952" s="18" t="n"/>
      <c r="N4952" s="18" t="n"/>
      <c r="O4952" s="26" t="n"/>
      <c r="P4952" s="21">
        <f>IF($C4952="","",IF(ISNA(MATCH($C4952,账户表,0)),"※这个账户不在【基础资料】的账户档案里",IF($B4952="","※没填日期，这一笔不会进任何月份的报表",IF(AND($F4952&lt;&gt;"",$G4952&lt;&gt;""),"※收入和支出不能同时填",IF(AND(N($F4952)=0,N($G4952)=0),"※收入和支出都没填",IF(OR(N($F4952)&lt;0,N($G4952)&lt;0),"※金额不能填负数，方向反了就换一列填",IF($D4952="","※没填收支类别，分类报表会漏掉这一笔",IF(ISNA(MATCH($D4952,类别表,0)),"※收支类别不在【基础资料】的清单里",IF(AND($L4952="内部转账",$M4952=""),"△内部转账要在「对方账户」写上另一头",IF(AND($L4952="内部转账",$M4952=$C4952),"※对方账户跟本账户是同一个",IF(AND($L4952&lt;&gt;"内部转账",$M4952&lt;&gt;""),"△填了对方账户，但类别不是内部转账",IF($H4952&lt;0,"△这一笔之后该账户余额成负数了，核一下",""))))))))))))</f>
        <v/>
      </c>
    </row>
    <row r="4953">
      <c r="A4953" s="17">
        <f>IF($C4953="","",COUNTA($C$5:$C4953))</f>
        <v/>
      </c>
      <c r="B4953" s="20" t="n"/>
      <c r="C4953" s="18" t="n"/>
      <c r="D4953" s="18" t="n"/>
      <c r="E4953" s="26" t="n"/>
      <c r="F4953" s="19" t="n"/>
      <c r="G4953" s="19" t="n"/>
      <c r="H4953" s="27">
        <f>IF($C4953="","",ROUND(SUMIF(账户表,$C4953,账户期初)+SUMIFS($F$5:F4953,$C$5:C4953,$C4953)-SUMIFS($G$5:G4953,$C$5:C4953,$C4953),2))</f>
        <v/>
      </c>
      <c r="I4953" s="18" t="n"/>
      <c r="J4953" s="18" t="n"/>
      <c r="K4953" s="28">
        <f>IF($B4953="","",--TEXT($B4953,"yyyymm"))</f>
        <v/>
      </c>
      <c r="L4953" s="29">
        <f>IF($D4953="","",IFERROR(INDEX(类别属性,MATCH($D4953,类别表,0)),""))</f>
        <v/>
      </c>
      <c r="M4953" s="18" t="n"/>
      <c r="N4953" s="18" t="n"/>
      <c r="O4953" s="26" t="n"/>
      <c r="P4953" s="21">
        <f>IF($C4953="","",IF(ISNA(MATCH($C4953,账户表,0)),"※这个账户不在【基础资料】的账户档案里",IF($B4953="","※没填日期，这一笔不会进任何月份的报表",IF(AND($F4953&lt;&gt;"",$G4953&lt;&gt;""),"※收入和支出不能同时填",IF(AND(N($F4953)=0,N($G4953)=0),"※收入和支出都没填",IF(OR(N($F4953)&lt;0,N($G4953)&lt;0),"※金额不能填负数，方向反了就换一列填",IF($D4953="","※没填收支类别，分类报表会漏掉这一笔",IF(ISNA(MATCH($D4953,类别表,0)),"※收支类别不在【基础资料】的清单里",IF(AND($L4953="内部转账",$M4953=""),"△内部转账要在「对方账户」写上另一头",IF(AND($L4953="内部转账",$M4953=$C4953),"※对方账户跟本账户是同一个",IF(AND($L4953&lt;&gt;"内部转账",$M4953&lt;&gt;""),"△填了对方账户，但类别不是内部转账",IF($H4953&lt;0,"△这一笔之后该账户余额成负数了，核一下",""))))))))))))</f>
        <v/>
      </c>
    </row>
    <row r="4954">
      <c r="A4954" s="17">
        <f>IF($C4954="","",COUNTA($C$5:$C4954))</f>
        <v/>
      </c>
      <c r="B4954" s="20" t="n"/>
      <c r="C4954" s="18" t="n"/>
      <c r="D4954" s="18" t="n"/>
      <c r="E4954" s="26" t="n"/>
      <c r="F4954" s="19" t="n"/>
      <c r="G4954" s="19" t="n"/>
      <c r="H4954" s="27">
        <f>IF($C4954="","",ROUND(SUMIF(账户表,$C4954,账户期初)+SUMIFS($F$5:F4954,$C$5:C4954,$C4954)-SUMIFS($G$5:G4954,$C$5:C4954,$C4954),2))</f>
        <v/>
      </c>
      <c r="I4954" s="18" t="n"/>
      <c r="J4954" s="18" t="n"/>
      <c r="K4954" s="28">
        <f>IF($B4954="","",--TEXT($B4954,"yyyymm"))</f>
        <v/>
      </c>
      <c r="L4954" s="29">
        <f>IF($D4954="","",IFERROR(INDEX(类别属性,MATCH($D4954,类别表,0)),""))</f>
        <v/>
      </c>
      <c r="M4954" s="18" t="n"/>
      <c r="N4954" s="18" t="n"/>
      <c r="O4954" s="26" t="n"/>
      <c r="P4954" s="21">
        <f>IF($C4954="","",IF(ISNA(MATCH($C4954,账户表,0)),"※这个账户不在【基础资料】的账户档案里",IF($B4954="","※没填日期，这一笔不会进任何月份的报表",IF(AND($F4954&lt;&gt;"",$G4954&lt;&gt;""),"※收入和支出不能同时填",IF(AND(N($F4954)=0,N($G4954)=0),"※收入和支出都没填",IF(OR(N($F4954)&lt;0,N($G4954)&lt;0),"※金额不能填负数，方向反了就换一列填",IF($D4954="","※没填收支类别，分类报表会漏掉这一笔",IF(ISNA(MATCH($D4954,类别表,0)),"※收支类别不在【基础资料】的清单里",IF(AND($L4954="内部转账",$M4954=""),"△内部转账要在「对方账户」写上另一头",IF(AND($L4954="内部转账",$M4954=$C4954),"※对方账户跟本账户是同一个",IF(AND($L4954&lt;&gt;"内部转账",$M4954&lt;&gt;""),"△填了对方账户，但类别不是内部转账",IF($H4954&lt;0,"△这一笔之后该账户余额成负数了，核一下",""))))))))))))</f>
        <v/>
      </c>
    </row>
    <row r="4955">
      <c r="A4955" s="17">
        <f>IF($C4955="","",COUNTA($C$5:$C4955))</f>
        <v/>
      </c>
      <c r="B4955" s="20" t="n"/>
      <c r="C4955" s="18" t="n"/>
      <c r="D4955" s="18" t="n"/>
      <c r="E4955" s="26" t="n"/>
      <c r="F4955" s="19" t="n"/>
      <c r="G4955" s="19" t="n"/>
      <c r="H4955" s="27">
        <f>IF($C4955="","",ROUND(SUMIF(账户表,$C4955,账户期初)+SUMIFS($F$5:F4955,$C$5:C4955,$C4955)-SUMIFS($G$5:G4955,$C$5:C4955,$C4955),2))</f>
        <v/>
      </c>
      <c r="I4955" s="18" t="n"/>
      <c r="J4955" s="18" t="n"/>
      <c r="K4955" s="28">
        <f>IF($B4955="","",--TEXT($B4955,"yyyymm"))</f>
        <v/>
      </c>
      <c r="L4955" s="29">
        <f>IF($D4955="","",IFERROR(INDEX(类别属性,MATCH($D4955,类别表,0)),""))</f>
        <v/>
      </c>
      <c r="M4955" s="18" t="n"/>
      <c r="N4955" s="18" t="n"/>
      <c r="O4955" s="26" t="n"/>
      <c r="P4955" s="21">
        <f>IF($C4955="","",IF(ISNA(MATCH($C4955,账户表,0)),"※这个账户不在【基础资料】的账户档案里",IF($B4955="","※没填日期，这一笔不会进任何月份的报表",IF(AND($F4955&lt;&gt;"",$G4955&lt;&gt;""),"※收入和支出不能同时填",IF(AND(N($F4955)=0,N($G4955)=0),"※收入和支出都没填",IF(OR(N($F4955)&lt;0,N($G4955)&lt;0),"※金额不能填负数，方向反了就换一列填",IF($D4955="","※没填收支类别，分类报表会漏掉这一笔",IF(ISNA(MATCH($D4955,类别表,0)),"※收支类别不在【基础资料】的清单里",IF(AND($L4955="内部转账",$M4955=""),"△内部转账要在「对方账户」写上另一头",IF(AND($L4955="内部转账",$M4955=$C4955),"※对方账户跟本账户是同一个",IF(AND($L4955&lt;&gt;"内部转账",$M4955&lt;&gt;""),"△填了对方账户，但类别不是内部转账",IF($H4955&lt;0,"△这一笔之后该账户余额成负数了，核一下",""))))))))))))</f>
        <v/>
      </c>
    </row>
    <row r="4956">
      <c r="A4956" s="17">
        <f>IF($C4956="","",COUNTA($C$5:$C4956))</f>
        <v/>
      </c>
      <c r="B4956" s="20" t="n"/>
      <c r="C4956" s="18" t="n"/>
      <c r="D4956" s="18" t="n"/>
      <c r="E4956" s="26" t="n"/>
      <c r="F4956" s="19" t="n"/>
      <c r="G4956" s="19" t="n"/>
      <c r="H4956" s="27">
        <f>IF($C4956="","",ROUND(SUMIF(账户表,$C4956,账户期初)+SUMIFS($F$5:F4956,$C$5:C4956,$C4956)-SUMIFS($G$5:G4956,$C$5:C4956,$C4956),2))</f>
        <v/>
      </c>
      <c r="I4956" s="18" t="n"/>
      <c r="J4956" s="18" t="n"/>
      <c r="K4956" s="28">
        <f>IF($B4956="","",--TEXT($B4956,"yyyymm"))</f>
        <v/>
      </c>
      <c r="L4956" s="29">
        <f>IF($D4956="","",IFERROR(INDEX(类别属性,MATCH($D4956,类别表,0)),""))</f>
        <v/>
      </c>
      <c r="M4956" s="18" t="n"/>
      <c r="N4956" s="18" t="n"/>
      <c r="O4956" s="26" t="n"/>
      <c r="P4956" s="21">
        <f>IF($C4956="","",IF(ISNA(MATCH($C4956,账户表,0)),"※这个账户不在【基础资料】的账户档案里",IF($B4956="","※没填日期，这一笔不会进任何月份的报表",IF(AND($F4956&lt;&gt;"",$G4956&lt;&gt;""),"※收入和支出不能同时填",IF(AND(N($F4956)=0,N($G4956)=0),"※收入和支出都没填",IF(OR(N($F4956)&lt;0,N($G4956)&lt;0),"※金额不能填负数，方向反了就换一列填",IF($D4956="","※没填收支类别，分类报表会漏掉这一笔",IF(ISNA(MATCH($D4956,类别表,0)),"※收支类别不在【基础资料】的清单里",IF(AND($L4956="内部转账",$M4956=""),"△内部转账要在「对方账户」写上另一头",IF(AND($L4956="内部转账",$M4956=$C4956),"※对方账户跟本账户是同一个",IF(AND($L4956&lt;&gt;"内部转账",$M4956&lt;&gt;""),"△填了对方账户，但类别不是内部转账",IF($H4956&lt;0,"△这一笔之后该账户余额成负数了，核一下",""))))))))))))</f>
        <v/>
      </c>
    </row>
    <row r="4957">
      <c r="A4957" s="17">
        <f>IF($C4957="","",COUNTA($C$5:$C4957))</f>
        <v/>
      </c>
      <c r="B4957" s="20" t="n"/>
      <c r="C4957" s="18" t="n"/>
      <c r="D4957" s="18" t="n"/>
      <c r="E4957" s="26" t="n"/>
      <c r="F4957" s="19" t="n"/>
      <c r="G4957" s="19" t="n"/>
      <c r="H4957" s="27">
        <f>IF($C4957="","",ROUND(SUMIF(账户表,$C4957,账户期初)+SUMIFS($F$5:F4957,$C$5:C4957,$C4957)-SUMIFS($G$5:G4957,$C$5:C4957,$C4957),2))</f>
        <v/>
      </c>
      <c r="I4957" s="18" t="n"/>
      <c r="J4957" s="18" t="n"/>
      <c r="K4957" s="28">
        <f>IF($B4957="","",--TEXT($B4957,"yyyymm"))</f>
        <v/>
      </c>
      <c r="L4957" s="29">
        <f>IF($D4957="","",IFERROR(INDEX(类别属性,MATCH($D4957,类别表,0)),""))</f>
        <v/>
      </c>
      <c r="M4957" s="18" t="n"/>
      <c r="N4957" s="18" t="n"/>
      <c r="O4957" s="26" t="n"/>
      <c r="P4957" s="21">
        <f>IF($C4957="","",IF(ISNA(MATCH($C4957,账户表,0)),"※这个账户不在【基础资料】的账户档案里",IF($B4957="","※没填日期，这一笔不会进任何月份的报表",IF(AND($F4957&lt;&gt;"",$G4957&lt;&gt;""),"※收入和支出不能同时填",IF(AND(N($F4957)=0,N($G4957)=0),"※收入和支出都没填",IF(OR(N($F4957)&lt;0,N($G4957)&lt;0),"※金额不能填负数，方向反了就换一列填",IF($D4957="","※没填收支类别，分类报表会漏掉这一笔",IF(ISNA(MATCH($D4957,类别表,0)),"※收支类别不在【基础资料】的清单里",IF(AND($L4957="内部转账",$M4957=""),"△内部转账要在「对方账户」写上另一头",IF(AND($L4957="内部转账",$M4957=$C4957),"※对方账户跟本账户是同一个",IF(AND($L4957&lt;&gt;"内部转账",$M4957&lt;&gt;""),"△填了对方账户，但类别不是内部转账",IF($H4957&lt;0,"△这一笔之后该账户余额成负数了，核一下",""))))))))))))</f>
        <v/>
      </c>
    </row>
    <row r="4958">
      <c r="A4958" s="17">
        <f>IF($C4958="","",COUNTA($C$5:$C4958))</f>
        <v/>
      </c>
      <c r="B4958" s="20" t="n"/>
      <c r="C4958" s="18" t="n"/>
      <c r="D4958" s="18" t="n"/>
      <c r="E4958" s="26" t="n"/>
      <c r="F4958" s="19" t="n"/>
      <c r="G4958" s="19" t="n"/>
      <c r="H4958" s="27">
        <f>IF($C4958="","",ROUND(SUMIF(账户表,$C4958,账户期初)+SUMIFS($F$5:F4958,$C$5:C4958,$C4958)-SUMIFS($G$5:G4958,$C$5:C4958,$C4958),2))</f>
        <v/>
      </c>
      <c r="I4958" s="18" t="n"/>
      <c r="J4958" s="18" t="n"/>
      <c r="K4958" s="28">
        <f>IF($B4958="","",--TEXT($B4958,"yyyymm"))</f>
        <v/>
      </c>
      <c r="L4958" s="29">
        <f>IF($D4958="","",IFERROR(INDEX(类别属性,MATCH($D4958,类别表,0)),""))</f>
        <v/>
      </c>
      <c r="M4958" s="18" t="n"/>
      <c r="N4958" s="18" t="n"/>
      <c r="O4958" s="26" t="n"/>
      <c r="P4958" s="21">
        <f>IF($C4958="","",IF(ISNA(MATCH($C4958,账户表,0)),"※这个账户不在【基础资料】的账户档案里",IF($B4958="","※没填日期，这一笔不会进任何月份的报表",IF(AND($F4958&lt;&gt;"",$G4958&lt;&gt;""),"※收入和支出不能同时填",IF(AND(N($F4958)=0,N($G4958)=0),"※收入和支出都没填",IF(OR(N($F4958)&lt;0,N($G4958)&lt;0),"※金额不能填负数，方向反了就换一列填",IF($D4958="","※没填收支类别，分类报表会漏掉这一笔",IF(ISNA(MATCH($D4958,类别表,0)),"※收支类别不在【基础资料】的清单里",IF(AND($L4958="内部转账",$M4958=""),"△内部转账要在「对方账户」写上另一头",IF(AND($L4958="内部转账",$M4958=$C4958),"※对方账户跟本账户是同一个",IF(AND($L4958&lt;&gt;"内部转账",$M4958&lt;&gt;""),"△填了对方账户，但类别不是内部转账",IF($H4958&lt;0,"△这一笔之后该账户余额成负数了，核一下",""))))))))))))</f>
        <v/>
      </c>
    </row>
    <row r="4959">
      <c r="A4959" s="17">
        <f>IF($C4959="","",COUNTA($C$5:$C4959))</f>
        <v/>
      </c>
      <c r="B4959" s="20" t="n"/>
      <c r="C4959" s="18" t="n"/>
      <c r="D4959" s="18" t="n"/>
      <c r="E4959" s="26" t="n"/>
      <c r="F4959" s="19" t="n"/>
      <c r="G4959" s="19" t="n"/>
      <c r="H4959" s="27">
        <f>IF($C4959="","",ROUND(SUMIF(账户表,$C4959,账户期初)+SUMIFS($F$5:F4959,$C$5:C4959,$C4959)-SUMIFS($G$5:G4959,$C$5:C4959,$C4959),2))</f>
        <v/>
      </c>
      <c r="I4959" s="18" t="n"/>
      <c r="J4959" s="18" t="n"/>
      <c r="K4959" s="28">
        <f>IF($B4959="","",--TEXT($B4959,"yyyymm"))</f>
        <v/>
      </c>
      <c r="L4959" s="29">
        <f>IF($D4959="","",IFERROR(INDEX(类别属性,MATCH($D4959,类别表,0)),""))</f>
        <v/>
      </c>
      <c r="M4959" s="18" t="n"/>
      <c r="N4959" s="18" t="n"/>
      <c r="O4959" s="26" t="n"/>
      <c r="P4959" s="21">
        <f>IF($C4959="","",IF(ISNA(MATCH($C4959,账户表,0)),"※这个账户不在【基础资料】的账户档案里",IF($B4959="","※没填日期，这一笔不会进任何月份的报表",IF(AND($F4959&lt;&gt;"",$G4959&lt;&gt;""),"※收入和支出不能同时填",IF(AND(N($F4959)=0,N($G4959)=0),"※收入和支出都没填",IF(OR(N($F4959)&lt;0,N($G4959)&lt;0),"※金额不能填负数，方向反了就换一列填",IF($D4959="","※没填收支类别，分类报表会漏掉这一笔",IF(ISNA(MATCH($D4959,类别表,0)),"※收支类别不在【基础资料】的清单里",IF(AND($L4959="内部转账",$M4959=""),"△内部转账要在「对方账户」写上另一头",IF(AND($L4959="内部转账",$M4959=$C4959),"※对方账户跟本账户是同一个",IF(AND($L4959&lt;&gt;"内部转账",$M4959&lt;&gt;""),"△填了对方账户，但类别不是内部转账",IF($H4959&lt;0,"△这一笔之后该账户余额成负数了，核一下",""))))))))))))</f>
        <v/>
      </c>
    </row>
    <row r="4960">
      <c r="A4960" s="17">
        <f>IF($C4960="","",COUNTA($C$5:$C4960))</f>
        <v/>
      </c>
      <c r="B4960" s="20" t="n"/>
      <c r="C4960" s="18" t="n"/>
      <c r="D4960" s="18" t="n"/>
      <c r="E4960" s="26" t="n"/>
      <c r="F4960" s="19" t="n"/>
      <c r="G4960" s="19" t="n"/>
      <c r="H4960" s="27">
        <f>IF($C4960="","",ROUND(SUMIF(账户表,$C4960,账户期初)+SUMIFS($F$5:F4960,$C$5:C4960,$C4960)-SUMIFS($G$5:G4960,$C$5:C4960,$C4960),2))</f>
        <v/>
      </c>
      <c r="I4960" s="18" t="n"/>
      <c r="J4960" s="18" t="n"/>
      <c r="K4960" s="28">
        <f>IF($B4960="","",--TEXT($B4960,"yyyymm"))</f>
        <v/>
      </c>
      <c r="L4960" s="29">
        <f>IF($D4960="","",IFERROR(INDEX(类别属性,MATCH($D4960,类别表,0)),""))</f>
        <v/>
      </c>
      <c r="M4960" s="18" t="n"/>
      <c r="N4960" s="18" t="n"/>
      <c r="O4960" s="26" t="n"/>
      <c r="P4960" s="21">
        <f>IF($C4960="","",IF(ISNA(MATCH($C4960,账户表,0)),"※这个账户不在【基础资料】的账户档案里",IF($B4960="","※没填日期，这一笔不会进任何月份的报表",IF(AND($F4960&lt;&gt;"",$G4960&lt;&gt;""),"※收入和支出不能同时填",IF(AND(N($F4960)=0,N($G4960)=0),"※收入和支出都没填",IF(OR(N($F4960)&lt;0,N($G4960)&lt;0),"※金额不能填负数，方向反了就换一列填",IF($D4960="","※没填收支类别，分类报表会漏掉这一笔",IF(ISNA(MATCH($D4960,类别表,0)),"※收支类别不在【基础资料】的清单里",IF(AND($L4960="内部转账",$M4960=""),"△内部转账要在「对方账户」写上另一头",IF(AND($L4960="内部转账",$M4960=$C4960),"※对方账户跟本账户是同一个",IF(AND($L4960&lt;&gt;"内部转账",$M4960&lt;&gt;""),"△填了对方账户，但类别不是内部转账",IF($H4960&lt;0,"△这一笔之后该账户余额成负数了，核一下",""))))))))))))</f>
        <v/>
      </c>
    </row>
    <row r="4961">
      <c r="A4961" s="17">
        <f>IF($C4961="","",COUNTA($C$5:$C4961))</f>
        <v/>
      </c>
      <c r="B4961" s="20" t="n"/>
      <c r="C4961" s="18" t="n"/>
      <c r="D4961" s="18" t="n"/>
      <c r="E4961" s="26" t="n"/>
      <c r="F4961" s="19" t="n"/>
      <c r="G4961" s="19" t="n"/>
      <c r="H4961" s="27">
        <f>IF($C4961="","",ROUND(SUMIF(账户表,$C4961,账户期初)+SUMIFS($F$5:F4961,$C$5:C4961,$C4961)-SUMIFS($G$5:G4961,$C$5:C4961,$C4961),2))</f>
        <v/>
      </c>
      <c r="I4961" s="18" t="n"/>
      <c r="J4961" s="18" t="n"/>
      <c r="K4961" s="28">
        <f>IF($B4961="","",--TEXT($B4961,"yyyymm"))</f>
        <v/>
      </c>
      <c r="L4961" s="29">
        <f>IF($D4961="","",IFERROR(INDEX(类别属性,MATCH($D4961,类别表,0)),""))</f>
        <v/>
      </c>
      <c r="M4961" s="18" t="n"/>
      <c r="N4961" s="18" t="n"/>
      <c r="O4961" s="26" t="n"/>
      <c r="P4961" s="21">
        <f>IF($C4961="","",IF(ISNA(MATCH($C4961,账户表,0)),"※这个账户不在【基础资料】的账户档案里",IF($B4961="","※没填日期，这一笔不会进任何月份的报表",IF(AND($F4961&lt;&gt;"",$G4961&lt;&gt;""),"※收入和支出不能同时填",IF(AND(N($F4961)=0,N($G4961)=0),"※收入和支出都没填",IF(OR(N($F4961)&lt;0,N($G4961)&lt;0),"※金额不能填负数，方向反了就换一列填",IF($D4961="","※没填收支类别，分类报表会漏掉这一笔",IF(ISNA(MATCH($D4961,类别表,0)),"※收支类别不在【基础资料】的清单里",IF(AND($L4961="内部转账",$M4961=""),"△内部转账要在「对方账户」写上另一头",IF(AND($L4961="内部转账",$M4961=$C4961),"※对方账户跟本账户是同一个",IF(AND($L4961&lt;&gt;"内部转账",$M4961&lt;&gt;""),"△填了对方账户，但类别不是内部转账",IF($H4961&lt;0,"△这一笔之后该账户余额成负数了，核一下",""))))))))))))</f>
        <v/>
      </c>
    </row>
    <row r="4962">
      <c r="A4962" s="17">
        <f>IF($C4962="","",COUNTA($C$5:$C4962))</f>
        <v/>
      </c>
      <c r="B4962" s="20" t="n"/>
      <c r="C4962" s="18" t="n"/>
      <c r="D4962" s="18" t="n"/>
      <c r="E4962" s="26" t="n"/>
      <c r="F4962" s="19" t="n"/>
      <c r="G4962" s="19" t="n"/>
      <c r="H4962" s="27">
        <f>IF($C4962="","",ROUND(SUMIF(账户表,$C4962,账户期初)+SUMIFS($F$5:F4962,$C$5:C4962,$C4962)-SUMIFS($G$5:G4962,$C$5:C4962,$C4962),2))</f>
        <v/>
      </c>
      <c r="I4962" s="18" t="n"/>
      <c r="J4962" s="18" t="n"/>
      <c r="K4962" s="28">
        <f>IF($B4962="","",--TEXT($B4962,"yyyymm"))</f>
        <v/>
      </c>
      <c r="L4962" s="29">
        <f>IF($D4962="","",IFERROR(INDEX(类别属性,MATCH($D4962,类别表,0)),""))</f>
        <v/>
      </c>
      <c r="M4962" s="18" t="n"/>
      <c r="N4962" s="18" t="n"/>
      <c r="O4962" s="26" t="n"/>
      <c r="P4962" s="21">
        <f>IF($C4962="","",IF(ISNA(MATCH($C4962,账户表,0)),"※这个账户不在【基础资料】的账户档案里",IF($B4962="","※没填日期，这一笔不会进任何月份的报表",IF(AND($F4962&lt;&gt;"",$G4962&lt;&gt;""),"※收入和支出不能同时填",IF(AND(N($F4962)=0,N($G4962)=0),"※收入和支出都没填",IF(OR(N($F4962)&lt;0,N($G4962)&lt;0),"※金额不能填负数，方向反了就换一列填",IF($D4962="","※没填收支类别，分类报表会漏掉这一笔",IF(ISNA(MATCH($D4962,类别表,0)),"※收支类别不在【基础资料】的清单里",IF(AND($L4962="内部转账",$M4962=""),"△内部转账要在「对方账户」写上另一头",IF(AND($L4962="内部转账",$M4962=$C4962),"※对方账户跟本账户是同一个",IF(AND($L4962&lt;&gt;"内部转账",$M4962&lt;&gt;""),"△填了对方账户，但类别不是内部转账",IF($H4962&lt;0,"△这一笔之后该账户余额成负数了，核一下",""))))))))))))</f>
        <v/>
      </c>
    </row>
    <row r="4963">
      <c r="A4963" s="17">
        <f>IF($C4963="","",COUNTA($C$5:$C4963))</f>
        <v/>
      </c>
      <c r="B4963" s="20" t="n"/>
      <c r="C4963" s="18" t="n"/>
      <c r="D4963" s="18" t="n"/>
      <c r="E4963" s="26" t="n"/>
      <c r="F4963" s="19" t="n"/>
      <c r="G4963" s="19" t="n"/>
      <c r="H4963" s="27">
        <f>IF($C4963="","",ROUND(SUMIF(账户表,$C4963,账户期初)+SUMIFS($F$5:F4963,$C$5:C4963,$C4963)-SUMIFS($G$5:G4963,$C$5:C4963,$C4963),2))</f>
        <v/>
      </c>
      <c r="I4963" s="18" t="n"/>
      <c r="J4963" s="18" t="n"/>
      <c r="K4963" s="28">
        <f>IF($B4963="","",--TEXT($B4963,"yyyymm"))</f>
        <v/>
      </c>
      <c r="L4963" s="29">
        <f>IF($D4963="","",IFERROR(INDEX(类别属性,MATCH($D4963,类别表,0)),""))</f>
        <v/>
      </c>
      <c r="M4963" s="18" t="n"/>
      <c r="N4963" s="18" t="n"/>
      <c r="O4963" s="26" t="n"/>
      <c r="P4963" s="21">
        <f>IF($C4963="","",IF(ISNA(MATCH($C4963,账户表,0)),"※这个账户不在【基础资料】的账户档案里",IF($B4963="","※没填日期，这一笔不会进任何月份的报表",IF(AND($F4963&lt;&gt;"",$G4963&lt;&gt;""),"※收入和支出不能同时填",IF(AND(N($F4963)=0,N($G4963)=0),"※收入和支出都没填",IF(OR(N($F4963)&lt;0,N($G4963)&lt;0),"※金额不能填负数，方向反了就换一列填",IF($D4963="","※没填收支类别，分类报表会漏掉这一笔",IF(ISNA(MATCH($D4963,类别表,0)),"※收支类别不在【基础资料】的清单里",IF(AND($L4963="内部转账",$M4963=""),"△内部转账要在「对方账户」写上另一头",IF(AND($L4963="内部转账",$M4963=$C4963),"※对方账户跟本账户是同一个",IF(AND($L4963&lt;&gt;"内部转账",$M4963&lt;&gt;""),"△填了对方账户，但类别不是内部转账",IF($H4963&lt;0,"△这一笔之后该账户余额成负数了，核一下",""))))))))))))</f>
        <v/>
      </c>
    </row>
    <row r="4964">
      <c r="A4964" s="17">
        <f>IF($C4964="","",COUNTA($C$5:$C4964))</f>
        <v/>
      </c>
      <c r="B4964" s="20" t="n"/>
      <c r="C4964" s="18" t="n"/>
      <c r="D4964" s="18" t="n"/>
      <c r="E4964" s="26" t="n"/>
      <c r="F4964" s="19" t="n"/>
      <c r="G4964" s="19" t="n"/>
      <c r="H4964" s="27">
        <f>IF($C4964="","",ROUND(SUMIF(账户表,$C4964,账户期初)+SUMIFS($F$5:F4964,$C$5:C4964,$C4964)-SUMIFS($G$5:G4964,$C$5:C4964,$C4964),2))</f>
        <v/>
      </c>
      <c r="I4964" s="18" t="n"/>
      <c r="J4964" s="18" t="n"/>
      <c r="K4964" s="28">
        <f>IF($B4964="","",--TEXT($B4964,"yyyymm"))</f>
        <v/>
      </c>
      <c r="L4964" s="29">
        <f>IF($D4964="","",IFERROR(INDEX(类别属性,MATCH($D4964,类别表,0)),""))</f>
        <v/>
      </c>
      <c r="M4964" s="18" t="n"/>
      <c r="N4964" s="18" t="n"/>
      <c r="O4964" s="26" t="n"/>
      <c r="P4964" s="21">
        <f>IF($C4964="","",IF(ISNA(MATCH($C4964,账户表,0)),"※这个账户不在【基础资料】的账户档案里",IF($B4964="","※没填日期，这一笔不会进任何月份的报表",IF(AND($F4964&lt;&gt;"",$G4964&lt;&gt;""),"※收入和支出不能同时填",IF(AND(N($F4964)=0,N($G4964)=0),"※收入和支出都没填",IF(OR(N($F4964)&lt;0,N($G4964)&lt;0),"※金额不能填负数，方向反了就换一列填",IF($D4964="","※没填收支类别，分类报表会漏掉这一笔",IF(ISNA(MATCH($D4964,类别表,0)),"※收支类别不在【基础资料】的清单里",IF(AND($L4964="内部转账",$M4964=""),"△内部转账要在「对方账户」写上另一头",IF(AND($L4964="内部转账",$M4964=$C4964),"※对方账户跟本账户是同一个",IF(AND($L4964&lt;&gt;"内部转账",$M4964&lt;&gt;""),"△填了对方账户，但类别不是内部转账",IF($H4964&lt;0,"△这一笔之后该账户余额成负数了，核一下",""))))))))))))</f>
        <v/>
      </c>
    </row>
    <row r="4965">
      <c r="A4965" s="17">
        <f>IF($C4965="","",COUNTA($C$5:$C4965))</f>
        <v/>
      </c>
      <c r="B4965" s="20" t="n"/>
      <c r="C4965" s="18" t="n"/>
      <c r="D4965" s="18" t="n"/>
      <c r="E4965" s="26" t="n"/>
      <c r="F4965" s="19" t="n"/>
      <c r="G4965" s="19" t="n"/>
      <c r="H4965" s="27">
        <f>IF($C4965="","",ROUND(SUMIF(账户表,$C4965,账户期初)+SUMIFS($F$5:F4965,$C$5:C4965,$C4965)-SUMIFS($G$5:G4965,$C$5:C4965,$C4965),2))</f>
        <v/>
      </c>
      <c r="I4965" s="18" t="n"/>
      <c r="J4965" s="18" t="n"/>
      <c r="K4965" s="28">
        <f>IF($B4965="","",--TEXT($B4965,"yyyymm"))</f>
        <v/>
      </c>
      <c r="L4965" s="29">
        <f>IF($D4965="","",IFERROR(INDEX(类别属性,MATCH($D4965,类别表,0)),""))</f>
        <v/>
      </c>
      <c r="M4965" s="18" t="n"/>
      <c r="N4965" s="18" t="n"/>
      <c r="O4965" s="26" t="n"/>
      <c r="P4965" s="21">
        <f>IF($C4965="","",IF(ISNA(MATCH($C4965,账户表,0)),"※这个账户不在【基础资料】的账户档案里",IF($B4965="","※没填日期，这一笔不会进任何月份的报表",IF(AND($F4965&lt;&gt;"",$G4965&lt;&gt;""),"※收入和支出不能同时填",IF(AND(N($F4965)=0,N($G4965)=0),"※收入和支出都没填",IF(OR(N($F4965)&lt;0,N($G4965)&lt;0),"※金额不能填负数，方向反了就换一列填",IF($D4965="","※没填收支类别，分类报表会漏掉这一笔",IF(ISNA(MATCH($D4965,类别表,0)),"※收支类别不在【基础资料】的清单里",IF(AND($L4965="内部转账",$M4965=""),"△内部转账要在「对方账户」写上另一头",IF(AND($L4965="内部转账",$M4965=$C4965),"※对方账户跟本账户是同一个",IF(AND($L4965&lt;&gt;"内部转账",$M4965&lt;&gt;""),"△填了对方账户，但类别不是内部转账",IF($H4965&lt;0,"△这一笔之后该账户余额成负数了，核一下",""))))))))))))</f>
        <v/>
      </c>
    </row>
    <row r="4966">
      <c r="A4966" s="17">
        <f>IF($C4966="","",COUNTA($C$5:$C4966))</f>
        <v/>
      </c>
      <c r="B4966" s="20" t="n"/>
      <c r="C4966" s="18" t="n"/>
      <c r="D4966" s="18" t="n"/>
      <c r="E4966" s="26" t="n"/>
      <c r="F4966" s="19" t="n"/>
      <c r="G4966" s="19" t="n"/>
      <c r="H4966" s="27">
        <f>IF($C4966="","",ROUND(SUMIF(账户表,$C4966,账户期初)+SUMIFS($F$5:F4966,$C$5:C4966,$C4966)-SUMIFS($G$5:G4966,$C$5:C4966,$C4966),2))</f>
        <v/>
      </c>
      <c r="I4966" s="18" t="n"/>
      <c r="J4966" s="18" t="n"/>
      <c r="K4966" s="28">
        <f>IF($B4966="","",--TEXT($B4966,"yyyymm"))</f>
        <v/>
      </c>
      <c r="L4966" s="29">
        <f>IF($D4966="","",IFERROR(INDEX(类别属性,MATCH($D4966,类别表,0)),""))</f>
        <v/>
      </c>
      <c r="M4966" s="18" t="n"/>
      <c r="N4966" s="18" t="n"/>
      <c r="O4966" s="26" t="n"/>
      <c r="P4966" s="21">
        <f>IF($C4966="","",IF(ISNA(MATCH($C4966,账户表,0)),"※这个账户不在【基础资料】的账户档案里",IF($B4966="","※没填日期，这一笔不会进任何月份的报表",IF(AND($F4966&lt;&gt;"",$G4966&lt;&gt;""),"※收入和支出不能同时填",IF(AND(N($F4966)=0,N($G4966)=0),"※收入和支出都没填",IF(OR(N($F4966)&lt;0,N($G4966)&lt;0),"※金额不能填负数，方向反了就换一列填",IF($D4966="","※没填收支类别，分类报表会漏掉这一笔",IF(ISNA(MATCH($D4966,类别表,0)),"※收支类别不在【基础资料】的清单里",IF(AND($L4966="内部转账",$M4966=""),"△内部转账要在「对方账户」写上另一头",IF(AND($L4966="内部转账",$M4966=$C4966),"※对方账户跟本账户是同一个",IF(AND($L4966&lt;&gt;"内部转账",$M4966&lt;&gt;""),"△填了对方账户，但类别不是内部转账",IF($H4966&lt;0,"△这一笔之后该账户余额成负数了，核一下",""))))))))))))</f>
        <v/>
      </c>
    </row>
    <row r="4967">
      <c r="A4967" s="17">
        <f>IF($C4967="","",COUNTA($C$5:$C4967))</f>
        <v/>
      </c>
      <c r="B4967" s="20" t="n"/>
      <c r="C4967" s="18" t="n"/>
      <c r="D4967" s="18" t="n"/>
      <c r="E4967" s="26" t="n"/>
      <c r="F4967" s="19" t="n"/>
      <c r="G4967" s="19" t="n"/>
      <c r="H4967" s="27">
        <f>IF($C4967="","",ROUND(SUMIF(账户表,$C4967,账户期初)+SUMIFS($F$5:F4967,$C$5:C4967,$C4967)-SUMIFS($G$5:G4967,$C$5:C4967,$C4967),2))</f>
        <v/>
      </c>
      <c r="I4967" s="18" t="n"/>
      <c r="J4967" s="18" t="n"/>
      <c r="K4967" s="28">
        <f>IF($B4967="","",--TEXT($B4967,"yyyymm"))</f>
        <v/>
      </c>
      <c r="L4967" s="29">
        <f>IF($D4967="","",IFERROR(INDEX(类别属性,MATCH($D4967,类别表,0)),""))</f>
        <v/>
      </c>
      <c r="M4967" s="18" t="n"/>
      <c r="N4967" s="18" t="n"/>
      <c r="O4967" s="26" t="n"/>
      <c r="P4967" s="21">
        <f>IF($C4967="","",IF(ISNA(MATCH($C4967,账户表,0)),"※这个账户不在【基础资料】的账户档案里",IF($B4967="","※没填日期，这一笔不会进任何月份的报表",IF(AND($F4967&lt;&gt;"",$G4967&lt;&gt;""),"※收入和支出不能同时填",IF(AND(N($F4967)=0,N($G4967)=0),"※收入和支出都没填",IF(OR(N($F4967)&lt;0,N($G4967)&lt;0),"※金额不能填负数，方向反了就换一列填",IF($D4967="","※没填收支类别，分类报表会漏掉这一笔",IF(ISNA(MATCH($D4967,类别表,0)),"※收支类别不在【基础资料】的清单里",IF(AND($L4967="内部转账",$M4967=""),"△内部转账要在「对方账户」写上另一头",IF(AND($L4967="内部转账",$M4967=$C4967),"※对方账户跟本账户是同一个",IF(AND($L4967&lt;&gt;"内部转账",$M4967&lt;&gt;""),"△填了对方账户，但类别不是内部转账",IF($H4967&lt;0,"△这一笔之后该账户余额成负数了，核一下",""))))))))))))</f>
        <v/>
      </c>
    </row>
    <row r="4968">
      <c r="A4968" s="17">
        <f>IF($C4968="","",COUNTA($C$5:$C4968))</f>
        <v/>
      </c>
      <c r="B4968" s="20" t="n"/>
      <c r="C4968" s="18" t="n"/>
      <c r="D4968" s="18" t="n"/>
      <c r="E4968" s="26" t="n"/>
      <c r="F4968" s="19" t="n"/>
      <c r="G4968" s="19" t="n"/>
      <c r="H4968" s="27">
        <f>IF($C4968="","",ROUND(SUMIF(账户表,$C4968,账户期初)+SUMIFS($F$5:F4968,$C$5:C4968,$C4968)-SUMIFS($G$5:G4968,$C$5:C4968,$C4968),2))</f>
        <v/>
      </c>
      <c r="I4968" s="18" t="n"/>
      <c r="J4968" s="18" t="n"/>
      <c r="K4968" s="28">
        <f>IF($B4968="","",--TEXT($B4968,"yyyymm"))</f>
        <v/>
      </c>
      <c r="L4968" s="29">
        <f>IF($D4968="","",IFERROR(INDEX(类别属性,MATCH($D4968,类别表,0)),""))</f>
        <v/>
      </c>
      <c r="M4968" s="18" t="n"/>
      <c r="N4968" s="18" t="n"/>
      <c r="O4968" s="26" t="n"/>
      <c r="P4968" s="21">
        <f>IF($C4968="","",IF(ISNA(MATCH($C4968,账户表,0)),"※这个账户不在【基础资料】的账户档案里",IF($B4968="","※没填日期，这一笔不会进任何月份的报表",IF(AND($F4968&lt;&gt;"",$G4968&lt;&gt;""),"※收入和支出不能同时填",IF(AND(N($F4968)=0,N($G4968)=0),"※收入和支出都没填",IF(OR(N($F4968)&lt;0,N($G4968)&lt;0),"※金额不能填负数，方向反了就换一列填",IF($D4968="","※没填收支类别，分类报表会漏掉这一笔",IF(ISNA(MATCH($D4968,类别表,0)),"※收支类别不在【基础资料】的清单里",IF(AND($L4968="内部转账",$M4968=""),"△内部转账要在「对方账户」写上另一头",IF(AND($L4968="内部转账",$M4968=$C4968),"※对方账户跟本账户是同一个",IF(AND($L4968&lt;&gt;"内部转账",$M4968&lt;&gt;""),"△填了对方账户，但类别不是内部转账",IF($H4968&lt;0,"△这一笔之后该账户余额成负数了，核一下",""))))))))))))</f>
        <v/>
      </c>
    </row>
    <row r="4969">
      <c r="A4969" s="17">
        <f>IF($C4969="","",COUNTA($C$5:$C4969))</f>
        <v/>
      </c>
      <c r="B4969" s="20" t="n"/>
      <c r="C4969" s="18" t="n"/>
      <c r="D4969" s="18" t="n"/>
      <c r="E4969" s="26" t="n"/>
      <c r="F4969" s="19" t="n"/>
      <c r="G4969" s="19" t="n"/>
      <c r="H4969" s="27">
        <f>IF($C4969="","",ROUND(SUMIF(账户表,$C4969,账户期初)+SUMIFS($F$5:F4969,$C$5:C4969,$C4969)-SUMIFS($G$5:G4969,$C$5:C4969,$C4969),2))</f>
        <v/>
      </c>
      <c r="I4969" s="18" t="n"/>
      <c r="J4969" s="18" t="n"/>
      <c r="K4969" s="28">
        <f>IF($B4969="","",--TEXT($B4969,"yyyymm"))</f>
        <v/>
      </c>
      <c r="L4969" s="29">
        <f>IF($D4969="","",IFERROR(INDEX(类别属性,MATCH($D4969,类别表,0)),""))</f>
        <v/>
      </c>
      <c r="M4969" s="18" t="n"/>
      <c r="N4969" s="18" t="n"/>
      <c r="O4969" s="26" t="n"/>
      <c r="P4969" s="21">
        <f>IF($C4969="","",IF(ISNA(MATCH($C4969,账户表,0)),"※这个账户不在【基础资料】的账户档案里",IF($B4969="","※没填日期，这一笔不会进任何月份的报表",IF(AND($F4969&lt;&gt;"",$G4969&lt;&gt;""),"※收入和支出不能同时填",IF(AND(N($F4969)=0,N($G4969)=0),"※收入和支出都没填",IF(OR(N($F4969)&lt;0,N($G4969)&lt;0),"※金额不能填负数，方向反了就换一列填",IF($D4969="","※没填收支类别，分类报表会漏掉这一笔",IF(ISNA(MATCH($D4969,类别表,0)),"※收支类别不在【基础资料】的清单里",IF(AND($L4969="内部转账",$M4969=""),"△内部转账要在「对方账户」写上另一头",IF(AND($L4969="内部转账",$M4969=$C4969),"※对方账户跟本账户是同一个",IF(AND($L4969&lt;&gt;"内部转账",$M4969&lt;&gt;""),"△填了对方账户，但类别不是内部转账",IF($H4969&lt;0,"△这一笔之后该账户余额成负数了，核一下",""))))))))))))</f>
        <v/>
      </c>
    </row>
    <row r="4970">
      <c r="A4970" s="17">
        <f>IF($C4970="","",COUNTA($C$5:$C4970))</f>
        <v/>
      </c>
      <c r="B4970" s="20" t="n"/>
      <c r="C4970" s="18" t="n"/>
      <c r="D4970" s="18" t="n"/>
      <c r="E4970" s="26" t="n"/>
      <c r="F4970" s="19" t="n"/>
      <c r="G4970" s="19" t="n"/>
      <c r="H4970" s="27">
        <f>IF($C4970="","",ROUND(SUMIF(账户表,$C4970,账户期初)+SUMIFS($F$5:F4970,$C$5:C4970,$C4970)-SUMIFS($G$5:G4970,$C$5:C4970,$C4970),2))</f>
        <v/>
      </c>
      <c r="I4970" s="18" t="n"/>
      <c r="J4970" s="18" t="n"/>
      <c r="K4970" s="28">
        <f>IF($B4970="","",--TEXT($B4970,"yyyymm"))</f>
        <v/>
      </c>
      <c r="L4970" s="29">
        <f>IF($D4970="","",IFERROR(INDEX(类别属性,MATCH($D4970,类别表,0)),""))</f>
        <v/>
      </c>
      <c r="M4970" s="18" t="n"/>
      <c r="N4970" s="18" t="n"/>
      <c r="O4970" s="26" t="n"/>
      <c r="P4970" s="21">
        <f>IF($C4970="","",IF(ISNA(MATCH($C4970,账户表,0)),"※这个账户不在【基础资料】的账户档案里",IF($B4970="","※没填日期，这一笔不会进任何月份的报表",IF(AND($F4970&lt;&gt;"",$G4970&lt;&gt;""),"※收入和支出不能同时填",IF(AND(N($F4970)=0,N($G4970)=0),"※收入和支出都没填",IF(OR(N($F4970)&lt;0,N($G4970)&lt;0),"※金额不能填负数，方向反了就换一列填",IF($D4970="","※没填收支类别，分类报表会漏掉这一笔",IF(ISNA(MATCH($D4970,类别表,0)),"※收支类别不在【基础资料】的清单里",IF(AND($L4970="内部转账",$M4970=""),"△内部转账要在「对方账户」写上另一头",IF(AND($L4970="内部转账",$M4970=$C4970),"※对方账户跟本账户是同一个",IF(AND($L4970&lt;&gt;"内部转账",$M4970&lt;&gt;""),"△填了对方账户，但类别不是内部转账",IF($H4970&lt;0,"△这一笔之后该账户余额成负数了，核一下",""))))))))))))</f>
        <v/>
      </c>
    </row>
    <row r="4971">
      <c r="A4971" s="17">
        <f>IF($C4971="","",COUNTA($C$5:$C4971))</f>
        <v/>
      </c>
      <c r="B4971" s="20" t="n"/>
      <c r="C4971" s="18" t="n"/>
      <c r="D4971" s="18" t="n"/>
      <c r="E4971" s="26" t="n"/>
      <c r="F4971" s="19" t="n"/>
      <c r="G4971" s="19" t="n"/>
      <c r="H4971" s="27">
        <f>IF($C4971="","",ROUND(SUMIF(账户表,$C4971,账户期初)+SUMIFS($F$5:F4971,$C$5:C4971,$C4971)-SUMIFS($G$5:G4971,$C$5:C4971,$C4971),2))</f>
        <v/>
      </c>
      <c r="I4971" s="18" t="n"/>
      <c r="J4971" s="18" t="n"/>
      <c r="K4971" s="28">
        <f>IF($B4971="","",--TEXT($B4971,"yyyymm"))</f>
        <v/>
      </c>
      <c r="L4971" s="29">
        <f>IF($D4971="","",IFERROR(INDEX(类别属性,MATCH($D4971,类别表,0)),""))</f>
        <v/>
      </c>
      <c r="M4971" s="18" t="n"/>
      <c r="N4971" s="18" t="n"/>
      <c r="O4971" s="26" t="n"/>
      <c r="P4971" s="21">
        <f>IF($C4971="","",IF(ISNA(MATCH($C4971,账户表,0)),"※这个账户不在【基础资料】的账户档案里",IF($B4971="","※没填日期，这一笔不会进任何月份的报表",IF(AND($F4971&lt;&gt;"",$G4971&lt;&gt;""),"※收入和支出不能同时填",IF(AND(N($F4971)=0,N($G4971)=0),"※收入和支出都没填",IF(OR(N($F4971)&lt;0,N($G4971)&lt;0),"※金额不能填负数，方向反了就换一列填",IF($D4971="","※没填收支类别，分类报表会漏掉这一笔",IF(ISNA(MATCH($D4971,类别表,0)),"※收支类别不在【基础资料】的清单里",IF(AND($L4971="内部转账",$M4971=""),"△内部转账要在「对方账户」写上另一头",IF(AND($L4971="内部转账",$M4971=$C4971),"※对方账户跟本账户是同一个",IF(AND($L4971&lt;&gt;"内部转账",$M4971&lt;&gt;""),"△填了对方账户，但类别不是内部转账",IF($H4971&lt;0,"△这一笔之后该账户余额成负数了，核一下",""))))))))))))</f>
        <v/>
      </c>
    </row>
    <row r="4972">
      <c r="A4972" s="17">
        <f>IF($C4972="","",COUNTA($C$5:$C4972))</f>
        <v/>
      </c>
      <c r="B4972" s="20" t="n"/>
      <c r="C4972" s="18" t="n"/>
      <c r="D4972" s="18" t="n"/>
      <c r="E4972" s="26" t="n"/>
      <c r="F4972" s="19" t="n"/>
      <c r="G4972" s="19" t="n"/>
      <c r="H4972" s="27">
        <f>IF($C4972="","",ROUND(SUMIF(账户表,$C4972,账户期初)+SUMIFS($F$5:F4972,$C$5:C4972,$C4972)-SUMIFS($G$5:G4972,$C$5:C4972,$C4972),2))</f>
        <v/>
      </c>
      <c r="I4972" s="18" t="n"/>
      <c r="J4972" s="18" t="n"/>
      <c r="K4972" s="28">
        <f>IF($B4972="","",--TEXT($B4972,"yyyymm"))</f>
        <v/>
      </c>
      <c r="L4972" s="29">
        <f>IF($D4972="","",IFERROR(INDEX(类别属性,MATCH($D4972,类别表,0)),""))</f>
        <v/>
      </c>
      <c r="M4972" s="18" t="n"/>
      <c r="N4972" s="18" t="n"/>
      <c r="O4972" s="26" t="n"/>
      <c r="P4972" s="21">
        <f>IF($C4972="","",IF(ISNA(MATCH($C4972,账户表,0)),"※这个账户不在【基础资料】的账户档案里",IF($B4972="","※没填日期，这一笔不会进任何月份的报表",IF(AND($F4972&lt;&gt;"",$G4972&lt;&gt;""),"※收入和支出不能同时填",IF(AND(N($F4972)=0,N($G4972)=0),"※收入和支出都没填",IF(OR(N($F4972)&lt;0,N($G4972)&lt;0),"※金额不能填负数，方向反了就换一列填",IF($D4972="","※没填收支类别，分类报表会漏掉这一笔",IF(ISNA(MATCH($D4972,类别表,0)),"※收支类别不在【基础资料】的清单里",IF(AND($L4972="内部转账",$M4972=""),"△内部转账要在「对方账户」写上另一头",IF(AND($L4972="内部转账",$M4972=$C4972),"※对方账户跟本账户是同一个",IF(AND($L4972&lt;&gt;"内部转账",$M4972&lt;&gt;""),"△填了对方账户，但类别不是内部转账",IF($H4972&lt;0,"△这一笔之后该账户余额成负数了，核一下",""))))))))))))</f>
        <v/>
      </c>
    </row>
    <row r="4973">
      <c r="A4973" s="17">
        <f>IF($C4973="","",COUNTA($C$5:$C4973))</f>
        <v/>
      </c>
      <c r="B4973" s="20" t="n"/>
      <c r="C4973" s="18" t="n"/>
      <c r="D4973" s="18" t="n"/>
      <c r="E4973" s="26" t="n"/>
      <c r="F4973" s="19" t="n"/>
      <c r="G4973" s="19" t="n"/>
      <c r="H4973" s="27">
        <f>IF($C4973="","",ROUND(SUMIF(账户表,$C4973,账户期初)+SUMIFS($F$5:F4973,$C$5:C4973,$C4973)-SUMIFS($G$5:G4973,$C$5:C4973,$C4973),2))</f>
        <v/>
      </c>
      <c r="I4973" s="18" t="n"/>
      <c r="J4973" s="18" t="n"/>
      <c r="K4973" s="28">
        <f>IF($B4973="","",--TEXT($B4973,"yyyymm"))</f>
        <v/>
      </c>
      <c r="L4973" s="29">
        <f>IF($D4973="","",IFERROR(INDEX(类别属性,MATCH($D4973,类别表,0)),""))</f>
        <v/>
      </c>
      <c r="M4973" s="18" t="n"/>
      <c r="N4973" s="18" t="n"/>
      <c r="O4973" s="26" t="n"/>
      <c r="P4973" s="21">
        <f>IF($C4973="","",IF(ISNA(MATCH($C4973,账户表,0)),"※这个账户不在【基础资料】的账户档案里",IF($B4973="","※没填日期，这一笔不会进任何月份的报表",IF(AND($F4973&lt;&gt;"",$G4973&lt;&gt;""),"※收入和支出不能同时填",IF(AND(N($F4973)=0,N($G4973)=0),"※收入和支出都没填",IF(OR(N($F4973)&lt;0,N($G4973)&lt;0),"※金额不能填负数，方向反了就换一列填",IF($D4973="","※没填收支类别，分类报表会漏掉这一笔",IF(ISNA(MATCH($D4973,类别表,0)),"※收支类别不在【基础资料】的清单里",IF(AND($L4973="内部转账",$M4973=""),"△内部转账要在「对方账户」写上另一头",IF(AND($L4973="内部转账",$M4973=$C4973),"※对方账户跟本账户是同一个",IF(AND($L4973&lt;&gt;"内部转账",$M4973&lt;&gt;""),"△填了对方账户，但类别不是内部转账",IF($H4973&lt;0,"△这一笔之后该账户余额成负数了，核一下",""))))))))))))</f>
        <v/>
      </c>
    </row>
    <row r="4974">
      <c r="A4974" s="17">
        <f>IF($C4974="","",COUNTA($C$5:$C4974))</f>
        <v/>
      </c>
      <c r="B4974" s="20" t="n"/>
      <c r="C4974" s="18" t="n"/>
      <c r="D4974" s="18" t="n"/>
      <c r="E4974" s="26" t="n"/>
      <c r="F4974" s="19" t="n"/>
      <c r="G4974" s="19" t="n"/>
      <c r="H4974" s="27">
        <f>IF($C4974="","",ROUND(SUMIF(账户表,$C4974,账户期初)+SUMIFS($F$5:F4974,$C$5:C4974,$C4974)-SUMIFS($G$5:G4974,$C$5:C4974,$C4974),2))</f>
        <v/>
      </c>
      <c r="I4974" s="18" t="n"/>
      <c r="J4974" s="18" t="n"/>
      <c r="K4974" s="28">
        <f>IF($B4974="","",--TEXT($B4974,"yyyymm"))</f>
        <v/>
      </c>
      <c r="L4974" s="29">
        <f>IF($D4974="","",IFERROR(INDEX(类别属性,MATCH($D4974,类别表,0)),""))</f>
        <v/>
      </c>
      <c r="M4974" s="18" t="n"/>
      <c r="N4974" s="18" t="n"/>
      <c r="O4974" s="26" t="n"/>
      <c r="P4974" s="21">
        <f>IF($C4974="","",IF(ISNA(MATCH($C4974,账户表,0)),"※这个账户不在【基础资料】的账户档案里",IF($B4974="","※没填日期，这一笔不会进任何月份的报表",IF(AND($F4974&lt;&gt;"",$G4974&lt;&gt;""),"※收入和支出不能同时填",IF(AND(N($F4974)=0,N($G4974)=0),"※收入和支出都没填",IF(OR(N($F4974)&lt;0,N($G4974)&lt;0),"※金额不能填负数，方向反了就换一列填",IF($D4974="","※没填收支类别，分类报表会漏掉这一笔",IF(ISNA(MATCH($D4974,类别表,0)),"※收支类别不在【基础资料】的清单里",IF(AND($L4974="内部转账",$M4974=""),"△内部转账要在「对方账户」写上另一头",IF(AND($L4974="内部转账",$M4974=$C4974),"※对方账户跟本账户是同一个",IF(AND($L4974&lt;&gt;"内部转账",$M4974&lt;&gt;""),"△填了对方账户，但类别不是内部转账",IF($H4974&lt;0,"△这一笔之后该账户余额成负数了，核一下",""))))))))))))</f>
        <v/>
      </c>
    </row>
    <row r="4975">
      <c r="A4975" s="17">
        <f>IF($C4975="","",COUNTA($C$5:$C4975))</f>
        <v/>
      </c>
      <c r="B4975" s="20" t="n"/>
      <c r="C4975" s="18" t="n"/>
      <c r="D4975" s="18" t="n"/>
      <c r="E4975" s="26" t="n"/>
      <c r="F4975" s="19" t="n"/>
      <c r="G4975" s="19" t="n"/>
      <c r="H4975" s="27">
        <f>IF($C4975="","",ROUND(SUMIF(账户表,$C4975,账户期初)+SUMIFS($F$5:F4975,$C$5:C4975,$C4975)-SUMIFS($G$5:G4975,$C$5:C4975,$C4975),2))</f>
        <v/>
      </c>
      <c r="I4975" s="18" t="n"/>
      <c r="J4975" s="18" t="n"/>
      <c r="K4975" s="28">
        <f>IF($B4975="","",--TEXT($B4975,"yyyymm"))</f>
        <v/>
      </c>
      <c r="L4975" s="29">
        <f>IF($D4975="","",IFERROR(INDEX(类别属性,MATCH($D4975,类别表,0)),""))</f>
        <v/>
      </c>
      <c r="M4975" s="18" t="n"/>
      <c r="N4975" s="18" t="n"/>
      <c r="O4975" s="26" t="n"/>
      <c r="P4975" s="21">
        <f>IF($C4975="","",IF(ISNA(MATCH($C4975,账户表,0)),"※这个账户不在【基础资料】的账户档案里",IF($B4975="","※没填日期，这一笔不会进任何月份的报表",IF(AND($F4975&lt;&gt;"",$G4975&lt;&gt;""),"※收入和支出不能同时填",IF(AND(N($F4975)=0,N($G4975)=0),"※收入和支出都没填",IF(OR(N($F4975)&lt;0,N($G4975)&lt;0),"※金额不能填负数，方向反了就换一列填",IF($D4975="","※没填收支类别，分类报表会漏掉这一笔",IF(ISNA(MATCH($D4975,类别表,0)),"※收支类别不在【基础资料】的清单里",IF(AND($L4975="内部转账",$M4975=""),"△内部转账要在「对方账户」写上另一头",IF(AND($L4975="内部转账",$M4975=$C4975),"※对方账户跟本账户是同一个",IF(AND($L4975&lt;&gt;"内部转账",$M4975&lt;&gt;""),"△填了对方账户，但类别不是内部转账",IF($H4975&lt;0,"△这一笔之后该账户余额成负数了，核一下",""))))))))))))</f>
        <v/>
      </c>
    </row>
    <row r="4976">
      <c r="A4976" s="17">
        <f>IF($C4976="","",COUNTA($C$5:$C4976))</f>
        <v/>
      </c>
      <c r="B4976" s="20" t="n"/>
      <c r="C4976" s="18" t="n"/>
      <c r="D4976" s="18" t="n"/>
      <c r="E4976" s="26" t="n"/>
      <c r="F4976" s="19" t="n"/>
      <c r="G4976" s="19" t="n"/>
      <c r="H4976" s="27">
        <f>IF($C4976="","",ROUND(SUMIF(账户表,$C4976,账户期初)+SUMIFS($F$5:F4976,$C$5:C4976,$C4976)-SUMIFS($G$5:G4976,$C$5:C4976,$C4976),2))</f>
        <v/>
      </c>
      <c r="I4976" s="18" t="n"/>
      <c r="J4976" s="18" t="n"/>
      <c r="K4976" s="28">
        <f>IF($B4976="","",--TEXT($B4976,"yyyymm"))</f>
        <v/>
      </c>
      <c r="L4976" s="29">
        <f>IF($D4976="","",IFERROR(INDEX(类别属性,MATCH($D4976,类别表,0)),""))</f>
        <v/>
      </c>
      <c r="M4976" s="18" t="n"/>
      <c r="N4976" s="18" t="n"/>
      <c r="O4976" s="26" t="n"/>
      <c r="P4976" s="21">
        <f>IF($C4976="","",IF(ISNA(MATCH($C4976,账户表,0)),"※这个账户不在【基础资料】的账户档案里",IF($B4976="","※没填日期，这一笔不会进任何月份的报表",IF(AND($F4976&lt;&gt;"",$G4976&lt;&gt;""),"※收入和支出不能同时填",IF(AND(N($F4976)=0,N($G4976)=0),"※收入和支出都没填",IF(OR(N($F4976)&lt;0,N($G4976)&lt;0),"※金额不能填负数，方向反了就换一列填",IF($D4976="","※没填收支类别，分类报表会漏掉这一笔",IF(ISNA(MATCH($D4976,类别表,0)),"※收支类别不在【基础资料】的清单里",IF(AND($L4976="内部转账",$M4976=""),"△内部转账要在「对方账户」写上另一头",IF(AND($L4976="内部转账",$M4976=$C4976),"※对方账户跟本账户是同一个",IF(AND($L4976&lt;&gt;"内部转账",$M4976&lt;&gt;""),"△填了对方账户，但类别不是内部转账",IF($H4976&lt;0,"△这一笔之后该账户余额成负数了，核一下",""))))))))))))</f>
        <v/>
      </c>
    </row>
    <row r="4977">
      <c r="A4977" s="17">
        <f>IF($C4977="","",COUNTA($C$5:$C4977))</f>
        <v/>
      </c>
      <c r="B4977" s="20" t="n"/>
      <c r="C4977" s="18" t="n"/>
      <c r="D4977" s="18" t="n"/>
      <c r="E4977" s="26" t="n"/>
      <c r="F4977" s="19" t="n"/>
      <c r="G4977" s="19" t="n"/>
      <c r="H4977" s="27">
        <f>IF($C4977="","",ROUND(SUMIF(账户表,$C4977,账户期初)+SUMIFS($F$5:F4977,$C$5:C4977,$C4977)-SUMIFS($G$5:G4977,$C$5:C4977,$C4977),2))</f>
        <v/>
      </c>
      <c r="I4977" s="18" t="n"/>
      <c r="J4977" s="18" t="n"/>
      <c r="K4977" s="28">
        <f>IF($B4977="","",--TEXT($B4977,"yyyymm"))</f>
        <v/>
      </c>
      <c r="L4977" s="29">
        <f>IF($D4977="","",IFERROR(INDEX(类别属性,MATCH($D4977,类别表,0)),""))</f>
        <v/>
      </c>
      <c r="M4977" s="18" t="n"/>
      <c r="N4977" s="18" t="n"/>
      <c r="O4977" s="26" t="n"/>
      <c r="P4977" s="21">
        <f>IF($C4977="","",IF(ISNA(MATCH($C4977,账户表,0)),"※这个账户不在【基础资料】的账户档案里",IF($B4977="","※没填日期，这一笔不会进任何月份的报表",IF(AND($F4977&lt;&gt;"",$G4977&lt;&gt;""),"※收入和支出不能同时填",IF(AND(N($F4977)=0,N($G4977)=0),"※收入和支出都没填",IF(OR(N($F4977)&lt;0,N($G4977)&lt;0),"※金额不能填负数，方向反了就换一列填",IF($D4977="","※没填收支类别，分类报表会漏掉这一笔",IF(ISNA(MATCH($D4977,类别表,0)),"※收支类别不在【基础资料】的清单里",IF(AND($L4977="内部转账",$M4977=""),"△内部转账要在「对方账户」写上另一头",IF(AND($L4977="内部转账",$M4977=$C4977),"※对方账户跟本账户是同一个",IF(AND($L4977&lt;&gt;"内部转账",$M4977&lt;&gt;""),"△填了对方账户，但类别不是内部转账",IF($H4977&lt;0,"△这一笔之后该账户余额成负数了，核一下",""))))))))))))</f>
        <v/>
      </c>
    </row>
    <row r="4978">
      <c r="A4978" s="17">
        <f>IF($C4978="","",COUNTA($C$5:$C4978))</f>
        <v/>
      </c>
      <c r="B4978" s="20" t="n"/>
      <c r="C4978" s="18" t="n"/>
      <c r="D4978" s="18" t="n"/>
      <c r="E4978" s="26" t="n"/>
      <c r="F4978" s="19" t="n"/>
      <c r="G4978" s="19" t="n"/>
      <c r="H4978" s="27">
        <f>IF($C4978="","",ROUND(SUMIF(账户表,$C4978,账户期初)+SUMIFS($F$5:F4978,$C$5:C4978,$C4978)-SUMIFS($G$5:G4978,$C$5:C4978,$C4978),2))</f>
        <v/>
      </c>
      <c r="I4978" s="18" t="n"/>
      <c r="J4978" s="18" t="n"/>
      <c r="K4978" s="28">
        <f>IF($B4978="","",--TEXT($B4978,"yyyymm"))</f>
        <v/>
      </c>
      <c r="L4978" s="29">
        <f>IF($D4978="","",IFERROR(INDEX(类别属性,MATCH($D4978,类别表,0)),""))</f>
        <v/>
      </c>
      <c r="M4978" s="18" t="n"/>
      <c r="N4978" s="18" t="n"/>
      <c r="O4978" s="26" t="n"/>
      <c r="P4978" s="21">
        <f>IF($C4978="","",IF(ISNA(MATCH($C4978,账户表,0)),"※这个账户不在【基础资料】的账户档案里",IF($B4978="","※没填日期，这一笔不会进任何月份的报表",IF(AND($F4978&lt;&gt;"",$G4978&lt;&gt;""),"※收入和支出不能同时填",IF(AND(N($F4978)=0,N($G4978)=0),"※收入和支出都没填",IF(OR(N($F4978)&lt;0,N($G4978)&lt;0),"※金额不能填负数，方向反了就换一列填",IF($D4978="","※没填收支类别，分类报表会漏掉这一笔",IF(ISNA(MATCH($D4978,类别表,0)),"※收支类别不在【基础资料】的清单里",IF(AND($L4978="内部转账",$M4978=""),"△内部转账要在「对方账户」写上另一头",IF(AND($L4978="内部转账",$M4978=$C4978),"※对方账户跟本账户是同一个",IF(AND($L4978&lt;&gt;"内部转账",$M4978&lt;&gt;""),"△填了对方账户，但类别不是内部转账",IF($H4978&lt;0,"△这一笔之后该账户余额成负数了，核一下",""))))))))))))</f>
        <v/>
      </c>
    </row>
    <row r="4979">
      <c r="A4979" s="17">
        <f>IF($C4979="","",COUNTA($C$5:$C4979))</f>
        <v/>
      </c>
      <c r="B4979" s="20" t="n"/>
      <c r="C4979" s="18" t="n"/>
      <c r="D4979" s="18" t="n"/>
      <c r="E4979" s="26" t="n"/>
      <c r="F4979" s="19" t="n"/>
      <c r="G4979" s="19" t="n"/>
      <c r="H4979" s="27">
        <f>IF($C4979="","",ROUND(SUMIF(账户表,$C4979,账户期初)+SUMIFS($F$5:F4979,$C$5:C4979,$C4979)-SUMIFS($G$5:G4979,$C$5:C4979,$C4979),2))</f>
        <v/>
      </c>
      <c r="I4979" s="18" t="n"/>
      <c r="J4979" s="18" t="n"/>
      <c r="K4979" s="28">
        <f>IF($B4979="","",--TEXT($B4979,"yyyymm"))</f>
        <v/>
      </c>
      <c r="L4979" s="29">
        <f>IF($D4979="","",IFERROR(INDEX(类别属性,MATCH($D4979,类别表,0)),""))</f>
        <v/>
      </c>
      <c r="M4979" s="18" t="n"/>
      <c r="N4979" s="18" t="n"/>
      <c r="O4979" s="26" t="n"/>
      <c r="P4979" s="21">
        <f>IF($C4979="","",IF(ISNA(MATCH($C4979,账户表,0)),"※这个账户不在【基础资料】的账户档案里",IF($B4979="","※没填日期，这一笔不会进任何月份的报表",IF(AND($F4979&lt;&gt;"",$G4979&lt;&gt;""),"※收入和支出不能同时填",IF(AND(N($F4979)=0,N($G4979)=0),"※收入和支出都没填",IF(OR(N($F4979)&lt;0,N($G4979)&lt;0),"※金额不能填负数，方向反了就换一列填",IF($D4979="","※没填收支类别，分类报表会漏掉这一笔",IF(ISNA(MATCH($D4979,类别表,0)),"※收支类别不在【基础资料】的清单里",IF(AND($L4979="内部转账",$M4979=""),"△内部转账要在「对方账户」写上另一头",IF(AND($L4979="内部转账",$M4979=$C4979),"※对方账户跟本账户是同一个",IF(AND($L4979&lt;&gt;"内部转账",$M4979&lt;&gt;""),"△填了对方账户，但类别不是内部转账",IF($H4979&lt;0,"△这一笔之后该账户余额成负数了，核一下",""))))))))))))</f>
        <v/>
      </c>
    </row>
    <row r="4980">
      <c r="A4980" s="17">
        <f>IF($C4980="","",COUNTA($C$5:$C4980))</f>
        <v/>
      </c>
      <c r="B4980" s="20" t="n"/>
      <c r="C4980" s="18" t="n"/>
      <c r="D4980" s="18" t="n"/>
      <c r="E4980" s="26" t="n"/>
      <c r="F4980" s="19" t="n"/>
      <c r="G4980" s="19" t="n"/>
      <c r="H4980" s="27">
        <f>IF($C4980="","",ROUND(SUMIF(账户表,$C4980,账户期初)+SUMIFS($F$5:F4980,$C$5:C4980,$C4980)-SUMIFS($G$5:G4980,$C$5:C4980,$C4980),2))</f>
        <v/>
      </c>
      <c r="I4980" s="18" t="n"/>
      <c r="J4980" s="18" t="n"/>
      <c r="K4980" s="28">
        <f>IF($B4980="","",--TEXT($B4980,"yyyymm"))</f>
        <v/>
      </c>
      <c r="L4980" s="29">
        <f>IF($D4980="","",IFERROR(INDEX(类别属性,MATCH($D4980,类别表,0)),""))</f>
        <v/>
      </c>
      <c r="M4980" s="18" t="n"/>
      <c r="N4980" s="18" t="n"/>
      <c r="O4980" s="26" t="n"/>
      <c r="P4980" s="21">
        <f>IF($C4980="","",IF(ISNA(MATCH($C4980,账户表,0)),"※这个账户不在【基础资料】的账户档案里",IF($B4980="","※没填日期，这一笔不会进任何月份的报表",IF(AND($F4980&lt;&gt;"",$G4980&lt;&gt;""),"※收入和支出不能同时填",IF(AND(N($F4980)=0,N($G4980)=0),"※收入和支出都没填",IF(OR(N($F4980)&lt;0,N($G4980)&lt;0),"※金额不能填负数，方向反了就换一列填",IF($D4980="","※没填收支类别，分类报表会漏掉这一笔",IF(ISNA(MATCH($D4980,类别表,0)),"※收支类别不在【基础资料】的清单里",IF(AND($L4980="内部转账",$M4980=""),"△内部转账要在「对方账户」写上另一头",IF(AND($L4980="内部转账",$M4980=$C4980),"※对方账户跟本账户是同一个",IF(AND($L4980&lt;&gt;"内部转账",$M4980&lt;&gt;""),"△填了对方账户，但类别不是内部转账",IF($H4980&lt;0,"△这一笔之后该账户余额成负数了，核一下",""))))))))))))</f>
        <v/>
      </c>
    </row>
    <row r="4981">
      <c r="A4981" s="17">
        <f>IF($C4981="","",COUNTA($C$5:$C4981))</f>
        <v/>
      </c>
      <c r="B4981" s="20" t="n"/>
      <c r="C4981" s="18" t="n"/>
      <c r="D4981" s="18" t="n"/>
      <c r="E4981" s="26" t="n"/>
      <c r="F4981" s="19" t="n"/>
      <c r="G4981" s="19" t="n"/>
      <c r="H4981" s="27">
        <f>IF($C4981="","",ROUND(SUMIF(账户表,$C4981,账户期初)+SUMIFS($F$5:F4981,$C$5:C4981,$C4981)-SUMIFS($G$5:G4981,$C$5:C4981,$C4981),2))</f>
        <v/>
      </c>
      <c r="I4981" s="18" t="n"/>
      <c r="J4981" s="18" t="n"/>
      <c r="K4981" s="28">
        <f>IF($B4981="","",--TEXT($B4981,"yyyymm"))</f>
        <v/>
      </c>
      <c r="L4981" s="29">
        <f>IF($D4981="","",IFERROR(INDEX(类别属性,MATCH($D4981,类别表,0)),""))</f>
        <v/>
      </c>
      <c r="M4981" s="18" t="n"/>
      <c r="N4981" s="18" t="n"/>
      <c r="O4981" s="26" t="n"/>
      <c r="P4981" s="21">
        <f>IF($C4981="","",IF(ISNA(MATCH($C4981,账户表,0)),"※这个账户不在【基础资料】的账户档案里",IF($B4981="","※没填日期，这一笔不会进任何月份的报表",IF(AND($F4981&lt;&gt;"",$G4981&lt;&gt;""),"※收入和支出不能同时填",IF(AND(N($F4981)=0,N($G4981)=0),"※收入和支出都没填",IF(OR(N($F4981)&lt;0,N($G4981)&lt;0),"※金额不能填负数，方向反了就换一列填",IF($D4981="","※没填收支类别，分类报表会漏掉这一笔",IF(ISNA(MATCH($D4981,类别表,0)),"※收支类别不在【基础资料】的清单里",IF(AND($L4981="内部转账",$M4981=""),"△内部转账要在「对方账户」写上另一头",IF(AND($L4981="内部转账",$M4981=$C4981),"※对方账户跟本账户是同一个",IF(AND($L4981&lt;&gt;"内部转账",$M4981&lt;&gt;""),"△填了对方账户，但类别不是内部转账",IF($H4981&lt;0,"△这一笔之后该账户余额成负数了，核一下",""))))))))))))</f>
        <v/>
      </c>
    </row>
    <row r="4982">
      <c r="A4982" s="17">
        <f>IF($C4982="","",COUNTA($C$5:$C4982))</f>
        <v/>
      </c>
      <c r="B4982" s="20" t="n"/>
      <c r="C4982" s="18" t="n"/>
      <c r="D4982" s="18" t="n"/>
      <c r="E4982" s="26" t="n"/>
      <c r="F4982" s="19" t="n"/>
      <c r="G4982" s="19" t="n"/>
      <c r="H4982" s="27">
        <f>IF($C4982="","",ROUND(SUMIF(账户表,$C4982,账户期初)+SUMIFS($F$5:F4982,$C$5:C4982,$C4982)-SUMIFS($G$5:G4982,$C$5:C4982,$C4982),2))</f>
        <v/>
      </c>
      <c r="I4982" s="18" t="n"/>
      <c r="J4982" s="18" t="n"/>
      <c r="K4982" s="28">
        <f>IF($B4982="","",--TEXT($B4982,"yyyymm"))</f>
        <v/>
      </c>
      <c r="L4982" s="29">
        <f>IF($D4982="","",IFERROR(INDEX(类别属性,MATCH($D4982,类别表,0)),""))</f>
        <v/>
      </c>
      <c r="M4982" s="18" t="n"/>
      <c r="N4982" s="18" t="n"/>
      <c r="O4982" s="26" t="n"/>
      <c r="P4982" s="21">
        <f>IF($C4982="","",IF(ISNA(MATCH($C4982,账户表,0)),"※这个账户不在【基础资料】的账户档案里",IF($B4982="","※没填日期，这一笔不会进任何月份的报表",IF(AND($F4982&lt;&gt;"",$G4982&lt;&gt;""),"※收入和支出不能同时填",IF(AND(N($F4982)=0,N($G4982)=0),"※收入和支出都没填",IF(OR(N($F4982)&lt;0,N($G4982)&lt;0),"※金额不能填负数，方向反了就换一列填",IF($D4982="","※没填收支类别，分类报表会漏掉这一笔",IF(ISNA(MATCH($D4982,类别表,0)),"※收支类别不在【基础资料】的清单里",IF(AND($L4982="内部转账",$M4982=""),"△内部转账要在「对方账户」写上另一头",IF(AND($L4982="内部转账",$M4982=$C4982),"※对方账户跟本账户是同一个",IF(AND($L4982&lt;&gt;"内部转账",$M4982&lt;&gt;""),"△填了对方账户，但类别不是内部转账",IF($H4982&lt;0,"△这一笔之后该账户余额成负数了，核一下",""))))))))))))</f>
        <v/>
      </c>
    </row>
    <row r="4983">
      <c r="A4983" s="17">
        <f>IF($C4983="","",COUNTA($C$5:$C4983))</f>
        <v/>
      </c>
      <c r="B4983" s="20" t="n"/>
      <c r="C4983" s="18" t="n"/>
      <c r="D4983" s="18" t="n"/>
      <c r="E4983" s="26" t="n"/>
      <c r="F4983" s="19" t="n"/>
      <c r="G4983" s="19" t="n"/>
      <c r="H4983" s="27">
        <f>IF($C4983="","",ROUND(SUMIF(账户表,$C4983,账户期初)+SUMIFS($F$5:F4983,$C$5:C4983,$C4983)-SUMIFS($G$5:G4983,$C$5:C4983,$C4983),2))</f>
        <v/>
      </c>
      <c r="I4983" s="18" t="n"/>
      <c r="J4983" s="18" t="n"/>
      <c r="K4983" s="28">
        <f>IF($B4983="","",--TEXT($B4983,"yyyymm"))</f>
        <v/>
      </c>
      <c r="L4983" s="29">
        <f>IF($D4983="","",IFERROR(INDEX(类别属性,MATCH($D4983,类别表,0)),""))</f>
        <v/>
      </c>
      <c r="M4983" s="18" t="n"/>
      <c r="N4983" s="18" t="n"/>
      <c r="O4983" s="26" t="n"/>
      <c r="P4983" s="21">
        <f>IF($C4983="","",IF(ISNA(MATCH($C4983,账户表,0)),"※这个账户不在【基础资料】的账户档案里",IF($B4983="","※没填日期，这一笔不会进任何月份的报表",IF(AND($F4983&lt;&gt;"",$G4983&lt;&gt;""),"※收入和支出不能同时填",IF(AND(N($F4983)=0,N($G4983)=0),"※收入和支出都没填",IF(OR(N($F4983)&lt;0,N($G4983)&lt;0),"※金额不能填负数，方向反了就换一列填",IF($D4983="","※没填收支类别，分类报表会漏掉这一笔",IF(ISNA(MATCH($D4983,类别表,0)),"※收支类别不在【基础资料】的清单里",IF(AND($L4983="内部转账",$M4983=""),"△内部转账要在「对方账户」写上另一头",IF(AND($L4983="内部转账",$M4983=$C4983),"※对方账户跟本账户是同一个",IF(AND($L4983&lt;&gt;"内部转账",$M4983&lt;&gt;""),"△填了对方账户，但类别不是内部转账",IF($H4983&lt;0,"△这一笔之后该账户余额成负数了，核一下",""))))))))))))</f>
        <v/>
      </c>
    </row>
    <row r="4984">
      <c r="A4984" s="17">
        <f>IF($C4984="","",COUNTA($C$5:$C4984))</f>
        <v/>
      </c>
      <c r="B4984" s="20" t="n"/>
      <c r="C4984" s="18" t="n"/>
      <c r="D4984" s="18" t="n"/>
      <c r="E4984" s="26" t="n"/>
      <c r="F4984" s="19" t="n"/>
      <c r="G4984" s="19" t="n"/>
      <c r="H4984" s="27">
        <f>IF($C4984="","",ROUND(SUMIF(账户表,$C4984,账户期初)+SUMIFS($F$5:F4984,$C$5:C4984,$C4984)-SUMIFS($G$5:G4984,$C$5:C4984,$C4984),2))</f>
        <v/>
      </c>
      <c r="I4984" s="18" t="n"/>
      <c r="J4984" s="18" t="n"/>
      <c r="K4984" s="28">
        <f>IF($B4984="","",--TEXT($B4984,"yyyymm"))</f>
        <v/>
      </c>
      <c r="L4984" s="29">
        <f>IF($D4984="","",IFERROR(INDEX(类别属性,MATCH($D4984,类别表,0)),""))</f>
        <v/>
      </c>
      <c r="M4984" s="18" t="n"/>
      <c r="N4984" s="18" t="n"/>
      <c r="O4984" s="26" t="n"/>
      <c r="P4984" s="21">
        <f>IF($C4984="","",IF(ISNA(MATCH($C4984,账户表,0)),"※这个账户不在【基础资料】的账户档案里",IF($B4984="","※没填日期，这一笔不会进任何月份的报表",IF(AND($F4984&lt;&gt;"",$G4984&lt;&gt;""),"※收入和支出不能同时填",IF(AND(N($F4984)=0,N($G4984)=0),"※收入和支出都没填",IF(OR(N($F4984)&lt;0,N($G4984)&lt;0),"※金额不能填负数，方向反了就换一列填",IF($D4984="","※没填收支类别，分类报表会漏掉这一笔",IF(ISNA(MATCH($D4984,类别表,0)),"※收支类别不在【基础资料】的清单里",IF(AND($L4984="内部转账",$M4984=""),"△内部转账要在「对方账户」写上另一头",IF(AND($L4984="内部转账",$M4984=$C4984),"※对方账户跟本账户是同一个",IF(AND($L4984&lt;&gt;"内部转账",$M4984&lt;&gt;""),"△填了对方账户，但类别不是内部转账",IF($H4984&lt;0,"△这一笔之后该账户余额成负数了，核一下",""))))))))))))</f>
        <v/>
      </c>
    </row>
    <row r="4985">
      <c r="A4985" s="17">
        <f>IF($C4985="","",COUNTA($C$5:$C4985))</f>
        <v/>
      </c>
      <c r="B4985" s="20" t="n"/>
      <c r="C4985" s="18" t="n"/>
      <c r="D4985" s="18" t="n"/>
      <c r="E4985" s="26" t="n"/>
      <c r="F4985" s="19" t="n"/>
      <c r="G4985" s="19" t="n"/>
      <c r="H4985" s="27">
        <f>IF($C4985="","",ROUND(SUMIF(账户表,$C4985,账户期初)+SUMIFS($F$5:F4985,$C$5:C4985,$C4985)-SUMIFS($G$5:G4985,$C$5:C4985,$C4985),2))</f>
        <v/>
      </c>
      <c r="I4985" s="18" t="n"/>
      <c r="J4985" s="18" t="n"/>
      <c r="K4985" s="28">
        <f>IF($B4985="","",--TEXT($B4985,"yyyymm"))</f>
        <v/>
      </c>
      <c r="L4985" s="29">
        <f>IF($D4985="","",IFERROR(INDEX(类别属性,MATCH($D4985,类别表,0)),""))</f>
        <v/>
      </c>
      <c r="M4985" s="18" t="n"/>
      <c r="N4985" s="18" t="n"/>
      <c r="O4985" s="26" t="n"/>
      <c r="P4985" s="21">
        <f>IF($C4985="","",IF(ISNA(MATCH($C4985,账户表,0)),"※这个账户不在【基础资料】的账户档案里",IF($B4985="","※没填日期，这一笔不会进任何月份的报表",IF(AND($F4985&lt;&gt;"",$G4985&lt;&gt;""),"※收入和支出不能同时填",IF(AND(N($F4985)=0,N($G4985)=0),"※收入和支出都没填",IF(OR(N($F4985)&lt;0,N($G4985)&lt;0),"※金额不能填负数，方向反了就换一列填",IF($D4985="","※没填收支类别，分类报表会漏掉这一笔",IF(ISNA(MATCH($D4985,类别表,0)),"※收支类别不在【基础资料】的清单里",IF(AND($L4985="内部转账",$M4985=""),"△内部转账要在「对方账户」写上另一头",IF(AND($L4985="内部转账",$M4985=$C4985),"※对方账户跟本账户是同一个",IF(AND($L4985&lt;&gt;"内部转账",$M4985&lt;&gt;""),"△填了对方账户，但类别不是内部转账",IF($H4985&lt;0,"△这一笔之后该账户余额成负数了，核一下",""))))))))))))</f>
        <v/>
      </c>
    </row>
    <row r="4986">
      <c r="A4986" s="17">
        <f>IF($C4986="","",COUNTA($C$5:$C4986))</f>
        <v/>
      </c>
      <c r="B4986" s="20" t="n"/>
      <c r="C4986" s="18" t="n"/>
      <c r="D4986" s="18" t="n"/>
      <c r="E4986" s="26" t="n"/>
      <c r="F4986" s="19" t="n"/>
      <c r="G4986" s="19" t="n"/>
      <c r="H4986" s="27">
        <f>IF($C4986="","",ROUND(SUMIF(账户表,$C4986,账户期初)+SUMIFS($F$5:F4986,$C$5:C4986,$C4986)-SUMIFS($G$5:G4986,$C$5:C4986,$C4986),2))</f>
        <v/>
      </c>
      <c r="I4986" s="18" t="n"/>
      <c r="J4986" s="18" t="n"/>
      <c r="K4986" s="28">
        <f>IF($B4986="","",--TEXT($B4986,"yyyymm"))</f>
        <v/>
      </c>
      <c r="L4986" s="29">
        <f>IF($D4986="","",IFERROR(INDEX(类别属性,MATCH($D4986,类别表,0)),""))</f>
        <v/>
      </c>
      <c r="M4986" s="18" t="n"/>
      <c r="N4986" s="18" t="n"/>
      <c r="O4986" s="26" t="n"/>
      <c r="P4986" s="21">
        <f>IF($C4986="","",IF(ISNA(MATCH($C4986,账户表,0)),"※这个账户不在【基础资料】的账户档案里",IF($B4986="","※没填日期，这一笔不会进任何月份的报表",IF(AND($F4986&lt;&gt;"",$G4986&lt;&gt;""),"※收入和支出不能同时填",IF(AND(N($F4986)=0,N($G4986)=0),"※收入和支出都没填",IF(OR(N($F4986)&lt;0,N($G4986)&lt;0),"※金额不能填负数，方向反了就换一列填",IF($D4986="","※没填收支类别，分类报表会漏掉这一笔",IF(ISNA(MATCH($D4986,类别表,0)),"※收支类别不在【基础资料】的清单里",IF(AND($L4986="内部转账",$M4986=""),"△内部转账要在「对方账户」写上另一头",IF(AND($L4986="内部转账",$M4986=$C4986),"※对方账户跟本账户是同一个",IF(AND($L4986&lt;&gt;"内部转账",$M4986&lt;&gt;""),"△填了对方账户，但类别不是内部转账",IF($H4986&lt;0,"△这一笔之后该账户余额成负数了，核一下",""))))))))))))</f>
        <v/>
      </c>
    </row>
    <row r="4987">
      <c r="A4987" s="17">
        <f>IF($C4987="","",COUNTA($C$5:$C4987))</f>
        <v/>
      </c>
      <c r="B4987" s="20" t="n"/>
      <c r="C4987" s="18" t="n"/>
      <c r="D4987" s="18" t="n"/>
      <c r="E4987" s="26" t="n"/>
      <c r="F4987" s="19" t="n"/>
      <c r="G4987" s="19" t="n"/>
      <c r="H4987" s="27">
        <f>IF($C4987="","",ROUND(SUMIF(账户表,$C4987,账户期初)+SUMIFS($F$5:F4987,$C$5:C4987,$C4987)-SUMIFS($G$5:G4987,$C$5:C4987,$C4987),2))</f>
        <v/>
      </c>
      <c r="I4987" s="18" t="n"/>
      <c r="J4987" s="18" t="n"/>
      <c r="K4987" s="28">
        <f>IF($B4987="","",--TEXT($B4987,"yyyymm"))</f>
        <v/>
      </c>
      <c r="L4987" s="29">
        <f>IF($D4987="","",IFERROR(INDEX(类别属性,MATCH($D4987,类别表,0)),""))</f>
        <v/>
      </c>
      <c r="M4987" s="18" t="n"/>
      <c r="N4987" s="18" t="n"/>
      <c r="O4987" s="26" t="n"/>
      <c r="P4987" s="21">
        <f>IF($C4987="","",IF(ISNA(MATCH($C4987,账户表,0)),"※这个账户不在【基础资料】的账户档案里",IF($B4987="","※没填日期，这一笔不会进任何月份的报表",IF(AND($F4987&lt;&gt;"",$G4987&lt;&gt;""),"※收入和支出不能同时填",IF(AND(N($F4987)=0,N($G4987)=0),"※收入和支出都没填",IF(OR(N($F4987)&lt;0,N($G4987)&lt;0),"※金额不能填负数，方向反了就换一列填",IF($D4987="","※没填收支类别，分类报表会漏掉这一笔",IF(ISNA(MATCH($D4987,类别表,0)),"※收支类别不在【基础资料】的清单里",IF(AND($L4987="内部转账",$M4987=""),"△内部转账要在「对方账户」写上另一头",IF(AND($L4987="内部转账",$M4987=$C4987),"※对方账户跟本账户是同一个",IF(AND($L4987&lt;&gt;"内部转账",$M4987&lt;&gt;""),"△填了对方账户，但类别不是内部转账",IF($H4987&lt;0,"△这一笔之后该账户余额成负数了，核一下",""))))))))))))</f>
        <v/>
      </c>
    </row>
    <row r="4988">
      <c r="A4988" s="17">
        <f>IF($C4988="","",COUNTA($C$5:$C4988))</f>
        <v/>
      </c>
      <c r="B4988" s="20" t="n"/>
      <c r="C4988" s="18" t="n"/>
      <c r="D4988" s="18" t="n"/>
      <c r="E4988" s="26" t="n"/>
      <c r="F4988" s="19" t="n"/>
      <c r="G4988" s="19" t="n"/>
      <c r="H4988" s="27">
        <f>IF($C4988="","",ROUND(SUMIF(账户表,$C4988,账户期初)+SUMIFS($F$5:F4988,$C$5:C4988,$C4988)-SUMIFS($G$5:G4988,$C$5:C4988,$C4988),2))</f>
        <v/>
      </c>
      <c r="I4988" s="18" t="n"/>
      <c r="J4988" s="18" t="n"/>
      <c r="K4988" s="28">
        <f>IF($B4988="","",--TEXT($B4988,"yyyymm"))</f>
        <v/>
      </c>
      <c r="L4988" s="29">
        <f>IF($D4988="","",IFERROR(INDEX(类别属性,MATCH($D4988,类别表,0)),""))</f>
        <v/>
      </c>
      <c r="M4988" s="18" t="n"/>
      <c r="N4988" s="18" t="n"/>
      <c r="O4988" s="26" t="n"/>
      <c r="P4988" s="21">
        <f>IF($C4988="","",IF(ISNA(MATCH($C4988,账户表,0)),"※这个账户不在【基础资料】的账户档案里",IF($B4988="","※没填日期，这一笔不会进任何月份的报表",IF(AND($F4988&lt;&gt;"",$G4988&lt;&gt;""),"※收入和支出不能同时填",IF(AND(N($F4988)=0,N($G4988)=0),"※收入和支出都没填",IF(OR(N($F4988)&lt;0,N($G4988)&lt;0),"※金额不能填负数，方向反了就换一列填",IF($D4988="","※没填收支类别，分类报表会漏掉这一笔",IF(ISNA(MATCH($D4988,类别表,0)),"※收支类别不在【基础资料】的清单里",IF(AND($L4988="内部转账",$M4988=""),"△内部转账要在「对方账户」写上另一头",IF(AND($L4988="内部转账",$M4988=$C4988),"※对方账户跟本账户是同一个",IF(AND($L4988&lt;&gt;"内部转账",$M4988&lt;&gt;""),"△填了对方账户，但类别不是内部转账",IF($H4988&lt;0,"△这一笔之后该账户余额成负数了，核一下",""))))))))))))</f>
        <v/>
      </c>
    </row>
    <row r="4989">
      <c r="A4989" s="17">
        <f>IF($C4989="","",COUNTA($C$5:$C4989))</f>
        <v/>
      </c>
      <c r="B4989" s="20" t="n"/>
      <c r="C4989" s="18" t="n"/>
      <c r="D4989" s="18" t="n"/>
      <c r="E4989" s="26" t="n"/>
      <c r="F4989" s="19" t="n"/>
      <c r="G4989" s="19" t="n"/>
      <c r="H4989" s="27">
        <f>IF($C4989="","",ROUND(SUMIF(账户表,$C4989,账户期初)+SUMIFS($F$5:F4989,$C$5:C4989,$C4989)-SUMIFS($G$5:G4989,$C$5:C4989,$C4989),2))</f>
        <v/>
      </c>
      <c r="I4989" s="18" t="n"/>
      <c r="J4989" s="18" t="n"/>
      <c r="K4989" s="28">
        <f>IF($B4989="","",--TEXT($B4989,"yyyymm"))</f>
        <v/>
      </c>
      <c r="L4989" s="29">
        <f>IF($D4989="","",IFERROR(INDEX(类别属性,MATCH($D4989,类别表,0)),""))</f>
        <v/>
      </c>
      <c r="M4989" s="18" t="n"/>
      <c r="N4989" s="18" t="n"/>
      <c r="O4989" s="26" t="n"/>
      <c r="P4989" s="21">
        <f>IF($C4989="","",IF(ISNA(MATCH($C4989,账户表,0)),"※这个账户不在【基础资料】的账户档案里",IF($B4989="","※没填日期，这一笔不会进任何月份的报表",IF(AND($F4989&lt;&gt;"",$G4989&lt;&gt;""),"※收入和支出不能同时填",IF(AND(N($F4989)=0,N($G4989)=0),"※收入和支出都没填",IF(OR(N($F4989)&lt;0,N($G4989)&lt;0),"※金额不能填负数，方向反了就换一列填",IF($D4989="","※没填收支类别，分类报表会漏掉这一笔",IF(ISNA(MATCH($D4989,类别表,0)),"※收支类别不在【基础资料】的清单里",IF(AND($L4989="内部转账",$M4989=""),"△内部转账要在「对方账户」写上另一头",IF(AND($L4989="内部转账",$M4989=$C4989),"※对方账户跟本账户是同一个",IF(AND($L4989&lt;&gt;"内部转账",$M4989&lt;&gt;""),"△填了对方账户，但类别不是内部转账",IF($H4989&lt;0,"△这一笔之后该账户余额成负数了，核一下",""))))))))))))</f>
        <v/>
      </c>
    </row>
    <row r="4990">
      <c r="A4990" s="17">
        <f>IF($C4990="","",COUNTA($C$5:$C4990))</f>
        <v/>
      </c>
      <c r="B4990" s="20" t="n"/>
      <c r="C4990" s="18" t="n"/>
      <c r="D4990" s="18" t="n"/>
      <c r="E4990" s="26" t="n"/>
      <c r="F4990" s="19" t="n"/>
      <c r="G4990" s="19" t="n"/>
      <c r="H4990" s="27">
        <f>IF($C4990="","",ROUND(SUMIF(账户表,$C4990,账户期初)+SUMIFS($F$5:F4990,$C$5:C4990,$C4990)-SUMIFS($G$5:G4990,$C$5:C4990,$C4990),2))</f>
        <v/>
      </c>
      <c r="I4990" s="18" t="n"/>
      <c r="J4990" s="18" t="n"/>
      <c r="K4990" s="28">
        <f>IF($B4990="","",--TEXT($B4990,"yyyymm"))</f>
        <v/>
      </c>
      <c r="L4990" s="29">
        <f>IF($D4990="","",IFERROR(INDEX(类别属性,MATCH($D4990,类别表,0)),""))</f>
        <v/>
      </c>
      <c r="M4990" s="18" t="n"/>
      <c r="N4990" s="18" t="n"/>
      <c r="O4990" s="26" t="n"/>
      <c r="P4990" s="21">
        <f>IF($C4990="","",IF(ISNA(MATCH($C4990,账户表,0)),"※这个账户不在【基础资料】的账户档案里",IF($B4990="","※没填日期，这一笔不会进任何月份的报表",IF(AND($F4990&lt;&gt;"",$G4990&lt;&gt;""),"※收入和支出不能同时填",IF(AND(N($F4990)=0,N($G4990)=0),"※收入和支出都没填",IF(OR(N($F4990)&lt;0,N($G4990)&lt;0),"※金额不能填负数，方向反了就换一列填",IF($D4990="","※没填收支类别，分类报表会漏掉这一笔",IF(ISNA(MATCH($D4990,类别表,0)),"※收支类别不在【基础资料】的清单里",IF(AND($L4990="内部转账",$M4990=""),"△内部转账要在「对方账户」写上另一头",IF(AND($L4990="内部转账",$M4990=$C4990),"※对方账户跟本账户是同一个",IF(AND($L4990&lt;&gt;"内部转账",$M4990&lt;&gt;""),"△填了对方账户，但类别不是内部转账",IF($H4990&lt;0,"△这一笔之后该账户余额成负数了，核一下",""))))))))))))</f>
        <v/>
      </c>
    </row>
    <row r="4991">
      <c r="A4991" s="17">
        <f>IF($C4991="","",COUNTA($C$5:$C4991))</f>
        <v/>
      </c>
      <c r="B4991" s="20" t="n"/>
      <c r="C4991" s="18" t="n"/>
      <c r="D4991" s="18" t="n"/>
      <c r="E4991" s="26" t="n"/>
      <c r="F4991" s="19" t="n"/>
      <c r="G4991" s="19" t="n"/>
      <c r="H4991" s="27">
        <f>IF($C4991="","",ROUND(SUMIF(账户表,$C4991,账户期初)+SUMIFS($F$5:F4991,$C$5:C4991,$C4991)-SUMIFS($G$5:G4991,$C$5:C4991,$C4991),2))</f>
        <v/>
      </c>
      <c r="I4991" s="18" t="n"/>
      <c r="J4991" s="18" t="n"/>
      <c r="K4991" s="28">
        <f>IF($B4991="","",--TEXT($B4991,"yyyymm"))</f>
        <v/>
      </c>
      <c r="L4991" s="29">
        <f>IF($D4991="","",IFERROR(INDEX(类别属性,MATCH($D4991,类别表,0)),""))</f>
        <v/>
      </c>
      <c r="M4991" s="18" t="n"/>
      <c r="N4991" s="18" t="n"/>
      <c r="O4991" s="26" t="n"/>
      <c r="P4991" s="21">
        <f>IF($C4991="","",IF(ISNA(MATCH($C4991,账户表,0)),"※这个账户不在【基础资料】的账户档案里",IF($B4991="","※没填日期，这一笔不会进任何月份的报表",IF(AND($F4991&lt;&gt;"",$G4991&lt;&gt;""),"※收入和支出不能同时填",IF(AND(N($F4991)=0,N($G4991)=0),"※收入和支出都没填",IF(OR(N($F4991)&lt;0,N($G4991)&lt;0),"※金额不能填负数，方向反了就换一列填",IF($D4991="","※没填收支类别，分类报表会漏掉这一笔",IF(ISNA(MATCH($D4991,类别表,0)),"※收支类别不在【基础资料】的清单里",IF(AND($L4991="内部转账",$M4991=""),"△内部转账要在「对方账户」写上另一头",IF(AND($L4991="内部转账",$M4991=$C4991),"※对方账户跟本账户是同一个",IF(AND($L4991&lt;&gt;"内部转账",$M4991&lt;&gt;""),"△填了对方账户，但类别不是内部转账",IF($H4991&lt;0,"△这一笔之后该账户余额成负数了，核一下",""))))))))))))</f>
        <v/>
      </c>
    </row>
    <row r="4992">
      <c r="A4992" s="17">
        <f>IF($C4992="","",COUNTA($C$5:$C4992))</f>
        <v/>
      </c>
      <c r="B4992" s="20" t="n"/>
      <c r="C4992" s="18" t="n"/>
      <c r="D4992" s="18" t="n"/>
      <c r="E4992" s="26" t="n"/>
      <c r="F4992" s="19" t="n"/>
      <c r="G4992" s="19" t="n"/>
      <c r="H4992" s="27">
        <f>IF($C4992="","",ROUND(SUMIF(账户表,$C4992,账户期初)+SUMIFS($F$5:F4992,$C$5:C4992,$C4992)-SUMIFS($G$5:G4992,$C$5:C4992,$C4992),2))</f>
        <v/>
      </c>
      <c r="I4992" s="18" t="n"/>
      <c r="J4992" s="18" t="n"/>
      <c r="K4992" s="28">
        <f>IF($B4992="","",--TEXT($B4992,"yyyymm"))</f>
        <v/>
      </c>
      <c r="L4992" s="29">
        <f>IF($D4992="","",IFERROR(INDEX(类别属性,MATCH($D4992,类别表,0)),""))</f>
        <v/>
      </c>
      <c r="M4992" s="18" t="n"/>
      <c r="N4992" s="18" t="n"/>
      <c r="O4992" s="26" t="n"/>
      <c r="P4992" s="21">
        <f>IF($C4992="","",IF(ISNA(MATCH($C4992,账户表,0)),"※这个账户不在【基础资料】的账户档案里",IF($B4992="","※没填日期，这一笔不会进任何月份的报表",IF(AND($F4992&lt;&gt;"",$G4992&lt;&gt;""),"※收入和支出不能同时填",IF(AND(N($F4992)=0,N($G4992)=0),"※收入和支出都没填",IF(OR(N($F4992)&lt;0,N($G4992)&lt;0),"※金额不能填负数，方向反了就换一列填",IF($D4992="","※没填收支类别，分类报表会漏掉这一笔",IF(ISNA(MATCH($D4992,类别表,0)),"※收支类别不在【基础资料】的清单里",IF(AND($L4992="内部转账",$M4992=""),"△内部转账要在「对方账户」写上另一头",IF(AND($L4992="内部转账",$M4992=$C4992),"※对方账户跟本账户是同一个",IF(AND($L4992&lt;&gt;"内部转账",$M4992&lt;&gt;""),"△填了对方账户，但类别不是内部转账",IF($H4992&lt;0,"△这一笔之后该账户余额成负数了，核一下",""))))))))))))</f>
        <v/>
      </c>
    </row>
    <row r="4993">
      <c r="A4993" s="17">
        <f>IF($C4993="","",COUNTA($C$5:$C4993))</f>
        <v/>
      </c>
      <c r="B4993" s="20" t="n"/>
      <c r="C4993" s="18" t="n"/>
      <c r="D4993" s="18" t="n"/>
      <c r="E4993" s="26" t="n"/>
      <c r="F4993" s="19" t="n"/>
      <c r="G4993" s="19" t="n"/>
      <c r="H4993" s="27">
        <f>IF($C4993="","",ROUND(SUMIF(账户表,$C4993,账户期初)+SUMIFS($F$5:F4993,$C$5:C4993,$C4993)-SUMIFS($G$5:G4993,$C$5:C4993,$C4993),2))</f>
        <v/>
      </c>
      <c r="I4993" s="18" t="n"/>
      <c r="J4993" s="18" t="n"/>
      <c r="K4993" s="28">
        <f>IF($B4993="","",--TEXT($B4993,"yyyymm"))</f>
        <v/>
      </c>
      <c r="L4993" s="29">
        <f>IF($D4993="","",IFERROR(INDEX(类别属性,MATCH($D4993,类别表,0)),""))</f>
        <v/>
      </c>
      <c r="M4993" s="18" t="n"/>
      <c r="N4993" s="18" t="n"/>
      <c r="O4993" s="26" t="n"/>
      <c r="P4993" s="21">
        <f>IF($C4993="","",IF(ISNA(MATCH($C4993,账户表,0)),"※这个账户不在【基础资料】的账户档案里",IF($B4993="","※没填日期，这一笔不会进任何月份的报表",IF(AND($F4993&lt;&gt;"",$G4993&lt;&gt;""),"※收入和支出不能同时填",IF(AND(N($F4993)=0,N($G4993)=0),"※收入和支出都没填",IF(OR(N($F4993)&lt;0,N($G4993)&lt;0),"※金额不能填负数，方向反了就换一列填",IF($D4993="","※没填收支类别，分类报表会漏掉这一笔",IF(ISNA(MATCH($D4993,类别表,0)),"※收支类别不在【基础资料】的清单里",IF(AND($L4993="内部转账",$M4993=""),"△内部转账要在「对方账户」写上另一头",IF(AND($L4993="内部转账",$M4993=$C4993),"※对方账户跟本账户是同一个",IF(AND($L4993&lt;&gt;"内部转账",$M4993&lt;&gt;""),"△填了对方账户，但类别不是内部转账",IF($H4993&lt;0,"△这一笔之后该账户余额成负数了，核一下",""))))))))))))</f>
        <v/>
      </c>
    </row>
    <row r="4994">
      <c r="A4994" s="17">
        <f>IF($C4994="","",COUNTA($C$5:$C4994))</f>
        <v/>
      </c>
      <c r="B4994" s="20" t="n"/>
      <c r="C4994" s="18" t="n"/>
      <c r="D4994" s="18" t="n"/>
      <c r="E4994" s="26" t="n"/>
      <c r="F4994" s="19" t="n"/>
      <c r="G4994" s="19" t="n"/>
      <c r="H4994" s="27">
        <f>IF($C4994="","",ROUND(SUMIF(账户表,$C4994,账户期初)+SUMIFS($F$5:F4994,$C$5:C4994,$C4994)-SUMIFS($G$5:G4994,$C$5:C4994,$C4994),2))</f>
        <v/>
      </c>
      <c r="I4994" s="18" t="n"/>
      <c r="J4994" s="18" t="n"/>
      <c r="K4994" s="28">
        <f>IF($B4994="","",--TEXT($B4994,"yyyymm"))</f>
        <v/>
      </c>
      <c r="L4994" s="29">
        <f>IF($D4994="","",IFERROR(INDEX(类别属性,MATCH($D4994,类别表,0)),""))</f>
        <v/>
      </c>
      <c r="M4994" s="18" t="n"/>
      <c r="N4994" s="18" t="n"/>
      <c r="O4994" s="26" t="n"/>
      <c r="P4994" s="21">
        <f>IF($C4994="","",IF(ISNA(MATCH($C4994,账户表,0)),"※这个账户不在【基础资料】的账户档案里",IF($B4994="","※没填日期，这一笔不会进任何月份的报表",IF(AND($F4994&lt;&gt;"",$G4994&lt;&gt;""),"※收入和支出不能同时填",IF(AND(N($F4994)=0,N($G4994)=0),"※收入和支出都没填",IF(OR(N($F4994)&lt;0,N($G4994)&lt;0),"※金额不能填负数，方向反了就换一列填",IF($D4994="","※没填收支类别，分类报表会漏掉这一笔",IF(ISNA(MATCH($D4994,类别表,0)),"※收支类别不在【基础资料】的清单里",IF(AND($L4994="内部转账",$M4994=""),"△内部转账要在「对方账户」写上另一头",IF(AND($L4994="内部转账",$M4994=$C4994),"※对方账户跟本账户是同一个",IF(AND($L4994&lt;&gt;"内部转账",$M4994&lt;&gt;""),"△填了对方账户，但类别不是内部转账",IF($H4994&lt;0,"△这一笔之后该账户余额成负数了，核一下",""))))))))))))</f>
        <v/>
      </c>
    </row>
    <row r="4995">
      <c r="A4995" s="17">
        <f>IF($C4995="","",COUNTA($C$5:$C4995))</f>
        <v/>
      </c>
      <c r="B4995" s="20" t="n"/>
      <c r="C4995" s="18" t="n"/>
      <c r="D4995" s="18" t="n"/>
      <c r="E4995" s="26" t="n"/>
      <c r="F4995" s="19" t="n"/>
      <c r="G4995" s="19" t="n"/>
      <c r="H4995" s="27">
        <f>IF($C4995="","",ROUND(SUMIF(账户表,$C4995,账户期初)+SUMIFS($F$5:F4995,$C$5:C4995,$C4995)-SUMIFS($G$5:G4995,$C$5:C4995,$C4995),2))</f>
        <v/>
      </c>
      <c r="I4995" s="18" t="n"/>
      <c r="J4995" s="18" t="n"/>
      <c r="K4995" s="28">
        <f>IF($B4995="","",--TEXT($B4995,"yyyymm"))</f>
        <v/>
      </c>
      <c r="L4995" s="29">
        <f>IF($D4995="","",IFERROR(INDEX(类别属性,MATCH($D4995,类别表,0)),""))</f>
        <v/>
      </c>
      <c r="M4995" s="18" t="n"/>
      <c r="N4995" s="18" t="n"/>
      <c r="O4995" s="26" t="n"/>
      <c r="P4995" s="21">
        <f>IF($C4995="","",IF(ISNA(MATCH($C4995,账户表,0)),"※这个账户不在【基础资料】的账户档案里",IF($B4995="","※没填日期，这一笔不会进任何月份的报表",IF(AND($F4995&lt;&gt;"",$G4995&lt;&gt;""),"※收入和支出不能同时填",IF(AND(N($F4995)=0,N($G4995)=0),"※收入和支出都没填",IF(OR(N($F4995)&lt;0,N($G4995)&lt;0),"※金额不能填负数，方向反了就换一列填",IF($D4995="","※没填收支类别，分类报表会漏掉这一笔",IF(ISNA(MATCH($D4995,类别表,0)),"※收支类别不在【基础资料】的清单里",IF(AND($L4995="内部转账",$M4995=""),"△内部转账要在「对方账户」写上另一头",IF(AND($L4995="内部转账",$M4995=$C4995),"※对方账户跟本账户是同一个",IF(AND($L4995&lt;&gt;"内部转账",$M4995&lt;&gt;""),"△填了对方账户，但类别不是内部转账",IF($H4995&lt;0,"△这一笔之后该账户余额成负数了，核一下",""))))))))))))</f>
        <v/>
      </c>
    </row>
    <row r="4996">
      <c r="A4996" s="17">
        <f>IF($C4996="","",COUNTA($C$5:$C4996))</f>
        <v/>
      </c>
      <c r="B4996" s="20" t="n"/>
      <c r="C4996" s="18" t="n"/>
      <c r="D4996" s="18" t="n"/>
      <c r="E4996" s="26" t="n"/>
      <c r="F4996" s="19" t="n"/>
      <c r="G4996" s="19" t="n"/>
      <c r="H4996" s="27">
        <f>IF($C4996="","",ROUND(SUMIF(账户表,$C4996,账户期初)+SUMIFS($F$5:F4996,$C$5:C4996,$C4996)-SUMIFS($G$5:G4996,$C$5:C4996,$C4996),2))</f>
        <v/>
      </c>
      <c r="I4996" s="18" t="n"/>
      <c r="J4996" s="18" t="n"/>
      <c r="K4996" s="28">
        <f>IF($B4996="","",--TEXT($B4996,"yyyymm"))</f>
        <v/>
      </c>
      <c r="L4996" s="29">
        <f>IF($D4996="","",IFERROR(INDEX(类别属性,MATCH($D4996,类别表,0)),""))</f>
        <v/>
      </c>
      <c r="M4996" s="18" t="n"/>
      <c r="N4996" s="18" t="n"/>
      <c r="O4996" s="26" t="n"/>
      <c r="P4996" s="21">
        <f>IF($C4996="","",IF(ISNA(MATCH($C4996,账户表,0)),"※这个账户不在【基础资料】的账户档案里",IF($B4996="","※没填日期，这一笔不会进任何月份的报表",IF(AND($F4996&lt;&gt;"",$G4996&lt;&gt;""),"※收入和支出不能同时填",IF(AND(N($F4996)=0,N($G4996)=0),"※收入和支出都没填",IF(OR(N($F4996)&lt;0,N($G4996)&lt;0),"※金额不能填负数，方向反了就换一列填",IF($D4996="","※没填收支类别，分类报表会漏掉这一笔",IF(ISNA(MATCH($D4996,类别表,0)),"※收支类别不在【基础资料】的清单里",IF(AND($L4996="内部转账",$M4996=""),"△内部转账要在「对方账户」写上另一头",IF(AND($L4996="内部转账",$M4996=$C4996),"※对方账户跟本账户是同一个",IF(AND($L4996&lt;&gt;"内部转账",$M4996&lt;&gt;""),"△填了对方账户，但类别不是内部转账",IF($H4996&lt;0,"△这一笔之后该账户余额成负数了，核一下",""))))))))))))</f>
        <v/>
      </c>
    </row>
    <row r="4997">
      <c r="A4997" s="17">
        <f>IF($C4997="","",COUNTA($C$5:$C4997))</f>
        <v/>
      </c>
      <c r="B4997" s="20" t="n"/>
      <c r="C4997" s="18" t="n"/>
      <c r="D4997" s="18" t="n"/>
      <c r="E4997" s="26" t="n"/>
      <c r="F4997" s="19" t="n"/>
      <c r="G4997" s="19" t="n"/>
      <c r="H4997" s="27">
        <f>IF($C4997="","",ROUND(SUMIF(账户表,$C4997,账户期初)+SUMIFS($F$5:F4997,$C$5:C4997,$C4997)-SUMIFS($G$5:G4997,$C$5:C4997,$C4997),2))</f>
        <v/>
      </c>
      <c r="I4997" s="18" t="n"/>
      <c r="J4997" s="18" t="n"/>
      <c r="K4997" s="28">
        <f>IF($B4997="","",--TEXT($B4997,"yyyymm"))</f>
        <v/>
      </c>
      <c r="L4997" s="29">
        <f>IF($D4997="","",IFERROR(INDEX(类别属性,MATCH($D4997,类别表,0)),""))</f>
        <v/>
      </c>
      <c r="M4997" s="18" t="n"/>
      <c r="N4997" s="18" t="n"/>
      <c r="O4997" s="26" t="n"/>
      <c r="P4997" s="21">
        <f>IF($C4997="","",IF(ISNA(MATCH($C4997,账户表,0)),"※这个账户不在【基础资料】的账户档案里",IF($B4997="","※没填日期，这一笔不会进任何月份的报表",IF(AND($F4997&lt;&gt;"",$G4997&lt;&gt;""),"※收入和支出不能同时填",IF(AND(N($F4997)=0,N($G4997)=0),"※收入和支出都没填",IF(OR(N($F4997)&lt;0,N($G4997)&lt;0),"※金额不能填负数，方向反了就换一列填",IF($D4997="","※没填收支类别，分类报表会漏掉这一笔",IF(ISNA(MATCH($D4997,类别表,0)),"※收支类别不在【基础资料】的清单里",IF(AND($L4997="内部转账",$M4997=""),"△内部转账要在「对方账户」写上另一头",IF(AND($L4997="内部转账",$M4997=$C4997),"※对方账户跟本账户是同一个",IF(AND($L4997&lt;&gt;"内部转账",$M4997&lt;&gt;""),"△填了对方账户，但类别不是内部转账",IF($H4997&lt;0,"△这一笔之后该账户余额成负数了，核一下",""))))))))))))</f>
        <v/>
      </c>
    </row>
    <row r="4998">
      <c r="A4998" s="17">
        <f>IF($C4998="","",COUNTA($C$5:$C4998))</f>
        <v/>
      </c>
      <c r="B4998" s="20" t="n"/>
      <c r="C4998" s="18" t="n"/>
      <c r="D4998" s="18" t="n"/>
      <c r="E4998" s="26" t="n"/>
      <c r="F4998" s="19" t="n"/>
      <c r="G4998" s="19" t="n"/>
      <c r="H4998" s="27">
        <f>IF($C4998="","",ROUND(SUMIF(账户表,$C4998,账户期初)+SUMIFS($F$5:F4998,$C$5:C4998,$C4998)-SUMIFS($G$5:G4998,$C$5:C4998,$C4998),2))</f>
        <v/>
      </c>
      <c r="I4998" s="18" t="n"/>
      <c r="J4998" s="18" t="n"/>
      <c r="K4998" s="28">
        <f>IF($B4998="","",--TEXT($B4998,"yyyymm"))</f>
        <v/>
      </c>
      <c r="L4998" s="29">
        <f>IF($D4998="","",IFERROR(INDEX(类别属性,MATCH($D4998,类别表,0)),""))</f>
        <v/>
      </c>
      <c r="M4998" s="18" t="n"/>
      <c r="N4998" s="18" t="n"/>
      <c r="O4998" s="26" t="n"/>
      <c r="P4998" s="21">
        <f>IF($C4998="","",IF(ISNA(MATCH($C4998,账户表,0)),"※这个账户不在【基础资料】的账户档案里",IF($B4998="","※没填日期，这一笔不会进任何月份的报表",IF(AND($F4998&lt;&gt;"",$G4998&lt;&gt;""),"※收入和支出不能同时填",IF(AND(N($F4998)=0,N($G4998)=0),"※收入和支出都没填",IF(OR(N($F4998)&lt;0,N($G4998)&lt;0),"※金额不能填负数，方向反了就换一列填",IF($D4998="","※没填收支类别，分类报表会漏掉这一笔",IF(ISNA(MATCH($D4998,类别表,0)),"※收支类别不在【基础资料】的清单里",IF(AND($L4998="内部转账",$M4998=""),"△内部转账要在「对方账户」写上另一头",IF(AND($L4998="内部转账",$M4998=$C4998),"※对方账户跟本账户是同一个",IF(AND($L4998&lt;&gt;"内部转账",$M4998&lt;&gt;""),"△填了对方账户，但类别不是内部转账",IF($H4998&lt;0,"△这一笔之后该账户余额成负数了，核一下",""))))))))))))</f>
        <v/>
      </c>
    </row>
    <row r="4999">
      <c r="A4999" s="17">
        <f>IF($C4999="","",COUNTA($C$5:$C4999))</f>
        <v/>
      </c>
      <c r="B4999" s="20" t="n"/>
      <c r="C4999" s="18" t="n"/>
      <c r="D4999" s="18" t="n"/>
      <c r="E4999" s="26" t="n"/>
      <c r="F4999" s="19" t="n"/>
      <c r="G4999" s="19" t="n"/>
      <c r="H4999" s="27">
        <f>IF($C4999="","",ROUND(SUMIF(账户表,$C4999,账户期初)+SUMIFS($F$5:F4999,$C$5:C4999,$C4999)-SUMIFS($G$5:G4999,$C$5:C4999,$C4999),2))</f>
        <v/>
      </c>
      <c r="I4999" s="18" t="n"/>
      <c r="J4999" s="18" t="n"/>
      <c r="K4999" s="28">
        <f>IF($B4999="","",--TEXT($B4999,"yyyymm"))</f>
        <v/>
      </c>
      <c r="L4999" s="29">
        <f>IF($D4999="","",IFERROR(INDEX(类别属性,MATCH($D4999,类别表,0)),""))</f>
        <v/>
      </c>
      <c r="M4999" s="18" t="n"/>
      <c r="N4999" s="18" t="n"/>
      <c r="O4999" s="26" t="n"/>
      <c r="P4999" s="21">
        <f>IF($C4999="","",IF(ISNA(MATCH($C4999,账户表,0)),"※这个账户不在【基础资料】的账户档案里",IF($B4999="","※没填日期，这一笔不会进任何月份的报表",IF(AND($F4999&lt;&gt;"",$G4999&lt;&gt;""),"※收入和支出不能同时填",IF(AND(N($F4999)=0,N($G4999)=0),"※收入和支出都没填",IF(OR(N($F4999)&lt;0,N($G4999)&lt;0),"※金额不能填负数，方向反了就换一列填",IF($D4999="","※没填收支类别，分类报表会漏掉这一笔",IF(ISNA(MATCH($D4999,类别表,0)),"※收支类别不在【基础资料】的清单里",IF(AND($L4999="内部转账",$M4999=""),"△内部转账要在「对方账户」写上另一头",IF(AND($L4999="内部转账",$M4999=$C4999),"※对方账户跟本账户是同一个",IF(AND($L4999&lt;&gt;"内部转账",$M4999&lt;&gt;""),"△填了对方账户，但类别不是内部转账",IF($H4999&lt;0,"△这一笔之后该账户余额成负数了，核一下",""))))))))))))</f>
        <v/>
      </c>
    </row>
    <row r="5000">
      <c r="A5000" s="17">
        <f>IF($C5000="","",COUNTA($C$5:$C5000))</f>
        <v/>
      </c>
      <c r="B5000" s="20" t="n"/>
      <c r="C5000" s="18" t="n"/>
      <c r="D5000" s="18" t="n"/>
      <c r="E5000" s="26" t="n"/>
      <c r="F5000" s="19" t="n"/>
      <c r="G5000" s="19" t="n"/>
      <c r="H5000" s="27">
        <f>IF($C5000="","",ROUND(SUMIF(账户表,$C5000,账户期初)+SUMIFS($F$5:F5000,$C$5:C5000,$C5000)-SUMIFS($G$5:G5000,$C$5:C5000,$C5000),2))</f>
        <v/>
      </c>
      <c r="I5000" s="18" t="n"/>
      <c r="J5000" s="18" t="n"/>
      <c r="K5000" s="28">
        <f>IF($B5000="","",--TEXT($B5000,"yyyymm"))</f>
        <v/>
      </c>
      <c r="L5000" s="29">
        <f>IF($D5000="","",IFERROR(INDEX(类别属性,MATCH($D5000,类别表,0)),""))</f>
        <v/>
      </c>
      <c r="M5000" s="18" t="n"/>
      <c r="N5000" s="18" t="n"/>
      <c r="O5000" s="26" t="n"/>
      <c r="P5000" s="21">
        <f>IF($C5000="","",IF(ISNA(MATCH($C5000,账户表,0)),"※这个账户不在【基础资料】的账户档案里",IF($B5000="","※没填日期，这一笔不会进任何月份的报表",IF(AND($F5000&lt;&gt;"",$G5000&lt;&gt;""),"※收入和支出不能同时填",IF(AND(N($F5000)=0,N($G5000)=0),"※收入和支出都没填",IF(OR(N($F5000)&lt;0,N($G5000)&lt;0),"※金额不能填负数，方向反了就换一列填",IF($D5000="","※没填收支类别，分类报表会漏掉这一笔",IF(ISNA(MATCH($D5000,类别表,0)),"※收支类别不在【基础资料】的清单里",IF(AND($L5000="内部转账",$M5000=""),"△内部转账要在「对方账户」写上另一头",IF(AND($L5000="内部转账",$M5000=$C5000),"※对方账户跟本账户是同一个",IF(AND($L5000&lt;&gt;"内部转账",$M5000&lt;&gt;""),"△填了对方账户，但类别不是内部转账",IF($H5000&lt;0,"△这一笔之后该账户余额成负数了，核一下",""))))))))))))</f>
        <v/>
      </c>
    </row>
    <row r="5001">
      <c r="A5001" s="17">
        <f>IF($C5001="","",COUNTA($C$5:$C5001))</f>
        <v/>
      </c>
      <c r="B5001" s="20" t="n"/>
      <c r="C5001" s="18" t="n"/>
      <c r="D5001" s="18" t="n"/>
      <c r="E5001" s="26" t="n"/>
      <c r="F5001" s="19" t="n"/>
      <c r="G5001" s="19" t="n"/>
      <c r="H5001" s="27">
        <f>IF($C5001="","",ROUND(SUMIF(账户表,$C5001,账户期初)+SUMIFS($F$5:F5001,$C$5:C5001,$C5001)-SUMIFS($G$5:G5001,$C$5:C5001,$C5001),2))</f>
        <v/>
      </c>
      <c r="I5001" s="18" t="n"/>
      <c r="J5001" s="18" t="n"/>
      <c r="K5001" s="28">
        <f>IF($B5001="","",--TEXT($B5001,"yyyymm"))</f>
        <v/>
      </c>
      <c r="L5001" s="29">
        <f>IF($D5001="","",IFERROR(INDEX(类别属性,MATCH($D5001,类别表,0)),""))</f>
        <v/>
      </c>
      <c r="M5001" s="18" t="n"/>
      <c r="N5001" s="18" t="n"/>
      <c r="O5001" s="26" t="n"/>
      <c r="P5001" s="21">
        <f>IF($C5001="","",IF(ISNA(MATCH($C5001,账户表,0)),"※这个账户不在【基础资料】的账户档案里",IF($B5001="","※没填日期，这一笔不会进任何月份的报表",IF(AND($F5001&lt;&gt;"",$G5001&lt;&gt;""),"※收入和支出不能同时填",IF(AND(N($F5001)=0,N($G5001)=0),"※收入和支出都没填",IF(OR(N($F5001)&lt;0,N($G5001)&lt;0),"※金额不能填负数，方向反了就换一列填",IF($D5001="","※没填收支类别，分类报表会漏掉这一笔",IF(ISNA(MATCH($D5001,类别表,0)),"※收支类别不在【基础资料】的清单里",IF(AND($L5001="内部转账",$M5001=""),"△内部转账要在「对方账户」写上另一头",IF(AND($L5001="内部转账",$M5001=$C5001),"※对方账户跟本账户是同一个",IF(AND($L5001&lt;&gt;"内部转账",$M5001&lt;&gt;""),"△填了对方账户，但类别不是内部转账",IF($H5001&lt;0,"△这一笔之后该账户余额成负数了，核一下",""))))))))))))</f>
        <v/>
      </c>
    </row>
    <row r="5002">
      <c r="A5002" s="17">
        <f>IF($C5002="","",COUNTA($C$5:$C5002))</f>
        <v/>
      </c>
      <c r="B5002" s="20" t="n"/>
      <c r="C5002" s="18" t="n"/>
      <c r="D5002" s="18" t="n"/>
      <c r="E5002" s="26" t="n"/>
      <c r="F5002" s="19" t="n"/>
      <c r="G5002" s="19" t="n"/>
      <c r="H5002" s="27">
        <f>IF($C5002="","",ROUND(SUMIF(账户表,$C5002,账户期初)+SUMIFS($F$5:F5002,$C$5:C5002,$C5002)-SUMIFS($G$5:G5002,$C$5:C5002,$C5002),2))</f>
        <v/>
      </c>
      <c r="I5002" s="18" t="n"/>
      <c r="J5002" s="18" t="n"/>
      <c r="K5002" s="28">
        <f>IF($B5002="","",--TEXT($B5002,"yyyymm"))</f>
        <v/>
      </c>
      <c r="L5002" s="29">
        <f>IF($D5002="","",IFERROR(INDEX(类别属性,MATCH($D5002,类别表,0)),""))</f>
        <v/>
      </c>
      <c r="M5002" s="18" t="n"/>
      <c r="N5002" s="18" t="n"/>
      <c r="O5002" s="26" t="n"/>
      <c r="P5002" s="21">
        <f>IF($C5002="","",IF(ISNA(MATCH($C5002,账户表,0)),"※这个账户不在【基础资料】的账户档案里",IF($B5002="","※没填日期，这一笔不会进任何月份的报表",IF(AND($F5002&lt;&gt;"",$G5002&lt;&gt;""),"※收入和支出不能同时填",IF(AND(N($F5002)=0,N($G5002)=0),"※收入和支出都没填",IF(OR(N($F5002)&lt;0,N($G5002)&lt;0),"※金额不能填负数，方向反了就换一列填",IF($D5002="","※没填收支类别，分类报表会漏掉这一笔",IF(ISNA(MATCH($D5002,类别表,0)),"※收支类别不在【基础资料】的清单里",IF(AND($L5002="内部转账",$M5002=""),"△内部转账要在「对方账户」写上另一头",IF(AND($L5002="内部转账",$M5002=$C5002),"※对方账户跟本账户是同一个",IF(AND($L5002&lt;&gt;"内部转账",$M5002&lt;&gt;""),"△填了对方账户，但类别不是内部转账",IF($H5002&lt;0,"△这一笔之后该账户余额成负数了，核一下",""))))))))))))</f>
        <v/>
      </c>
    </row>
    <row r="5003">
      <c r="A5003" s="17">
        <f>IF($C5003="","",COUNTA($C$5:$C5003))</f>
        <v/>
      </c>
      <c r="B5003" s="20" t="n"/>
      <c r="C5003" s="18" t="n"/>
      <c r="D5003" s="18" t="n"/>
      <c r="E5003" s="26" t="n"/>
      <c r="F5003" s="19" t="n"/>
      <c r="G5003" s="19" t="n"/>
      <c r="H5003" s="27">
        <f>IF($C5003="","",ROUND(SUMIF(账户表,$C5003,账户期初)+SUMIFS($F$5:F5003,$C$5:C5003,$C5003)-SUMIFS($G$5:G5003,$C$5:C5003,$C5003),2))</f>
        <v/>
      </c>
      <c r="I5003" s="18" t="n"/>
      <c r="J5003" s="18" t="n"/>
      <c r="K5003" s="28">
        <f>IF($B5003="","",--TEXT($B5003,"yyyymm"))</f>
        <v/>
      </c>
      <c r="L5003" s="29">
        <f>IF($D5003="","",IFERROR(INDEX(类别属性,MATCH($D5003,类别表,0)),""))</f>
        <v/>
      </c>
      <c r="M5003" s="18" t="n"/>
      <c r="N5003" s="18" t="n"/>
      <c r="O5003" s="26" t="n"/>
      <c r="P5003" s="21">
        <f>IF($C5003="","",IF(ISNA(MATCH($C5003,账户表,0)),"※这个账户不在【基础资料】的账户档案里",IF($B5003="","※没填日期，这一笔不会进任何月份的报表",IF(AND($F5003&lt;&gt;"",$G5003&lt;&gt;""),"※收入和支出不能同时填",IF(AND(N($F5003)=0,N($G5003)=0),"※收入和支出都没填",IF(OR(N($F5003)&lt;0,N($G5003)&lt;0),"※金额不能填负数，方向反了就换一列填",IF($D5003="","※没填收支类别，分类报表会漏掉这一笔",IF(ISNA(MATCH($D5003,类别表,0)),"※收支类别不在【基础资料】的清单里",IF(AND($L5003="内部转账",$M5003=""),"△内部转账要在「对方账户」写上另一头",IF(AND($L5003="内部转账",$M5003=$C5003),"※对方账户跟本账户是同一个",IF(AND($L5003&lt;&gt;"内部转账",$M5003&lt;&gt;""),"△填了对方账户，但类别不是内部转账",IF($H5003&lt;0,"△这一笔之后该账户余额成负数了，核一下",""))))))))))))</f>
        <v/>
      </c>
    </row>
    <row r="5004">
      <c r="A5004" s="17">
        <f>IF($C5004="","",COUNTA($C$5:$C5004))</f>
        <v/>
      </c>
      <c r="B5004" s="20" t="n"/>
      <c r="C5004" s="18" t="n"/>
      <c r="D5004" s="18" t="n"/>
      <c r="E5004" s="26" t="n"/>
      <c r="F5004" s="19" t="n"/>
      <c r="G5004" s="19" t="n"/>
      <c r="H5004" s="27">
        <f>IF($C5004="","",ROUND(SUMIF(账户表,$C5004,账户期初)+SUMIFS($F$5:F5004,$C$5:C5004,$C5004)-SUMIFS($G$5:G5004,$C$5:C5004,$C5004),2))</f>
        <v/>
      </c>
      <c r="I5004" s="18" t="n"/>
      <c r="J5004" s="18" t="n"/>
      <c r="K5004" s="28">
        <f>IF($B5004="","",--TEXT($B5004,"yyyymm"))</f>
        <v/>
      </c>
      <c r="L5004" s="29">
        <f>IF($D5004="","",IFERROR(INDEX(类别属性,MATCH($D5004,类别表,0)),""))</f>
        <v/>
      </c>
      <c r="M5004" s="18" t="n"/>
      <c r="N5004" s="18" t="n"/>
      <c r="O5004" s="26" t="n"/>
      <c r="P5004" s="21">
        <f>IF($C5004="","",IF(ISNA(MATCH($C5004,账户表,0)),"※这个账户不在【基础资料】的账户档案里",IF($B5004="","※没填日期，这一笔不会进任何月份的报表",IF(AND($F5004&lt;&gt;"",$G5004&lt;&gt;""),"※收入和支出不能同时填",IF(AND(N($F5004)=0,N($G5004)=0),"※收入和支出都没填",IF(OR(N($F5004)&lt;0,N($G5004)&lt;0),"※金额不能填负数，方向反了就换一列填",IF($D5004="","※没填收支类别，分类报表会漏掉这一笔",IF(ISNA(MATCH($D5004,类别表,0)),"※收支类别不在【基础资料】的清单里",IF(AND($L5004="内部转账",$M5004=""),"△内部转账要在「对方账户」写上另一头",IF(AND($L5004="内部转账",$M5004=$C5004),"※对方账户跟本账户是同一个",IF(AND($L5004&lt;&gt;"内部转账",$M5004&lt;&gt;""),"△填了对方账户，但类别不是内部转账",IF($H5004&lt;0,"△这一笔之后该账户余额成负数了，核一下",""))))))))))))</f>
        <v/>
      </c>
    </row>
  </sheetData>
  <autoFilter ref="A4:P5004"/>
  <mergeCells count="3">
    <mergeCell ref="M3:P3"/>
    <mergeCell ref="A1:P1"/>
    <mergeCell ref="A2:P2"/>
  </mergeCells>
  <conditionalFormatting sqref="P5:P5004">
    <cfRule type="expression" priority="1" dxfId="0">
      <formula>LEFT(P5,1)="※"</formula>
    </cfRule>
    <cfRule type="expression" priority="2" dxfId="1">
      <formula>LEFT(P5,1)="△"</formula>
    </cfRule>
  </conditionalFormatting>
  <conditionalFormatting sqref="H5:H5004">
    <cfRule type="expression" priority="3" dxfId="2">
      <formula>N(H5)&lt;0</formula>
    </cfRule>
  </conditionalFormatting>
  <conditionalFormatting sqref="A5:P5004">
    <cfRule type="expression" priority="4" dxfId="3">
      <formula>$C5&lt;&gt;""</formula>
    </cfRule>
  </conditionalFormatting>
  <dataValidations count="6">
    <dataValidation sqref="C5:C5004" showDropDown="0" showInputMessage="0" showErrorMessage="1" allowBlank="1" errorTitle="不在清单里" error="先去【基础资料】把它加上，或者选一个已有的。" type="list" errorStyle="stop">
      <formula1>=账户表</formula1>
    </dataValidation>
    <dataValidation sqref="D5:D5004" showDropDown="0" showInputMessage="0" showErrorMessage="1" allowBlank="1" errorTitle="不在清单里" error="先去【基础资料】把它加上，或者选一个已有的。" type="list" errorStyle="stop">
      <formula1>=类别表</formula1>
    </dataValidation>
    <dataValidation sqref="I5:I5004" showDropDown="0" showInputMessage="0" showErrorMessage="1" allowBlank="1" errorTitle="不在清单里" error="先去【基础资料】把它加上，或者选一个已有的。" type="list" errorStyle="warning">
      <formula1>=客户表</formula1>
    </dataValidation>
    <dataValidation sqref="J5:J5004" showDropDown="0" showInputMessage="0" showErrorMessage="1" allowBlank="1" errorTitle="不在清单里" error="先去【基础资料】把它加上，或者选一个已有的。" type="list" errorStyle="warning">
      <formula1>=供应商表</formula1>
    </dataValidation>
    <dataValidation sqref="M5:M5004" showDropDown="0" showInputMessage="0" showErrorMessage="1" allowBlank="1" errorTitle="不在清单里" error="先去【基础资料】把它加上，或者选一个已有的。" type="list" errorStyle="warning">
      <formula1>=账户表</formula1>
    </dataValidation>
    <dataValidation sqref="N5:N5004" showDropDown="0" showInputMessage="0" showErrorMessage="1" allowBlank="1" errorTitle="不在清单里" error="先去【基础资料】把它加上，或者选一个已有的。" type="list" errorStyle="warning">
      <formula1>=项目表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BO73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6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3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4" customWidth="1" min="65" max="65"/>
    <col width="14" customWidth="1" min="66" max="66"/>
    <col width="14" customWidth="1" min="67" max="67"/>
  </cols>
  <sheetData>
    <row r="1" ht="30" customHeight="1">
      <c r="A1" s="11" t="inlineStr">
        <is>
          <t>汇报表 · 三块老界面原样保留（账户清单改成自动长，加账户不用再改三处）</t>
        </is>
      </c>
    </row>
    <row r="2" ht="24" customHeight="1">
      <c r="A2" s="12" t="inlineStr">
        <is>
          <t>① 资金日报统计表：改上面两个日期就行，最多 31 天。这一块是「账户口径」 ——收款/付款按钱进出账户算，内部划转也算在里面（因为账户余额确实动了）。② 货币资金日报表：指定某一天。③ 多帐户资金汇总表：按月，这一块是「经营口径」，内部转入/转出单独两列，不混进本月收入和本月支出。</t>
        </is>
      </c>
    </row>
    <row r="3">
      <c r="A3" s="30" t="inlineStr">
        <is>
          <t>起始日期</t>
        </is>
      </c>
      <c r="B3" s="31" t="n">
        <v>46174</v>
      </c>
      <c r="D3" s="30" t="inlineStr">
        <is>
          <t>截止日期</t>
        </is>
      </c>
      <c r="E3" s="31" t="n">
        <v>46203</v>
      </c>
      <c r="G3" s="30" t="inlineStr">
        <is>
          <t>查询天数</t>
        </is>
      </c>
      <c r="H3" s="24">
        <f>IF(OR($B$3="",$E$3=""),"",IF($E$3&lt;$B$3,"※截止早于起始",IF($E$3-$B$3+1&gt;31,"※超过 31 天，请分段查",$E$3-$B$3+1)))</f>
        <v/>
      </c>
    </row>
    <row r="4">
      <c r="A4" s="32" t="inlineStr">
        <is>
          <t>公司期初余额</t>
        </is>
      </c>
      <c r="C4" s="32" t="inlineStr">
        <is>
          <t>期间收款合计</t>
        </is>
      </c>
      <c r="E4" s="32" t="inlineStr">
        <is>
          <t>期间付款合计</t>
        </is>
      </c>
      <c r="G4" s="32" t="inlineStr">
        <is>
          <t>期末结余金额</t>
        </is>
      </c>
    </row>
    <row r="5">
      <c r="B5" s="33">
        <f>ROUND(SUM(B8:B37),2)</f>
        <v/>
      </c>
      <c r="D5" s="33">
        <f>ROUND(SUM(BM8:BM37),2)</f>
        <v/>
      </c>
      <c r="F5" s="33">
        <f>ROUND(SUM(BN8:BN37),2)</f>
        <v/>
      </c>
      <c r="H5" s="33">
        <f>ROUND(SUM(BO8:BO37),2)</f>
        <v/>
      </c>
    </row>
    <row r="6" ht="18" customHeight="1">
      <c r="A6" s="34" t="inlineStr">
        <is>
          <t>① 资金日报统计表（账户口径，含内部划转）</t>
        </is>
      </c>
      <c r="B6" s="3" t="n"/>
      <c r="C6" s="35">
        <f>IF(NOT(ISNUMBER($H$3)),"",IF(1&lt;=MIN($H$3,31),$B$3+0,""))</f>
        <v/>
      </c>
      <c r="D6" s="35">
        <f>IF(NOT(ISNUMBER($H$3)),"",IF(1&lt;=MIN($H$3,31),$B$3+0,""))</f>
        <v/>
      </c>
      <c r="E6" s="35">
        <f>IF(NOT(ISNUMBER($H$3)),"",IF(2&lt;=MIN($H$3,31),$B$3+1,""))</f>
        <v/>
      </c>
      <c r="F6" s="35">
        <f>IF(NOT(ISNUMBER($H$3)),"",IF(2&lt;=MIN($H$3,31),$B$3+1,""))</f>
        <v/>
      </c>
      <c r="G6" s="35">
        <f>IF(NOT(ISNUMBER($H$3)),"",IF(3&lt;=MIN($H$3,31),$B$3+2,""))</f>
        <v/>
      </c>
      <c r="H6" s="35">
        <f>IF(NOT(ISNUMBER($H$3)),"",IF(3&lt;=MIN($H$3,31),$B$3+2,""))</f>
        <v/>
      </c>
      <c r="I6" s="35">
        <f>IF(NOT(ISNUMBER($H$3)),"",IF(4&lt;=MIN($H$3,31),$B$3+3,""))</f>
        <v/>
      </c>
      <c r="J6" s="35">
        <f>IF(NOT(ISNUMBER($H$3)),"",IF(4&lt;=MIN($H$3,31),$B$3+3,""))</f>
        <v/>
      </c>
      <c r="K6" s="35">
        <f>IF(NOT(ISNUMBER($H$3)),"",IF(5&lt;=MIN($H$3,31),$B$3+4,""))</f>
        <v/>
      </c>
      <c r="L6" s="35">
        <f>IF(NOT(ISNUMBER($H$3)),"",IF(5&lt;=MIN($H$3,31),$B$3+4,""))</f>
        <v/>
      </c>
      <c r="M6" s="35">
        <f>IF(NOT(ISNUMBER($H$3)),"",IF(6&lt;=MIN($H$3,31),$B$3+5,""))</f>
        <v/>
      </c>
      <c r="N6" s="35">
        <f>IF(NOT(ISNUMBER($H$3)),"",IF(6&lt;=MIN($H$3,31),$B$3+5,""))</f>
        <v/>
      </c>
      <c r="O6" s="35">
        <f>IF(NOT(ISNUMBER($H$3)),"",IF(7&lt;=MIN($H$3,31),$B$3+6,""))</f>
        <v/>
      </c>
      <c r="P6" s="35">
        <f>IF(NOT(ISNUMBER($H$3)),"",IF(7&lt;=MIN($H$3,31),$B$3+6,""))</f>
        <v/>
      </c>
      <c r="Q6" s="35">
        <f>IF(NOT(ISNUMBER($H$3)),"",IF(8&lt;=MIN($H$3,31),$B$3+7,""))</f>
        <v/>
      </c>
      <c r="R6" s="35">
        <f>IF(NOT(ISNUMBER($H$3)),"",IF(8&lt;=MIN($H$3,31),$B$3+7,""))</f>
        <v/>
      </c>
      <c r="S6" s="35">
        <f>IF(NOT(ISNUMBER($H$3)),"",IF(9&lt;=MIN($H$3,31),$B$3+8,""))</f>
        <v/>
      </c>
      <c r="T6" s="35">
        <f>IF(NOT(ISNUMBER($H$3)),"",IF(9&lt;=MIN($H$3,31),$B$3+8,""))</f>
        <v/>
      </c>
      <c r="U6" s="35">
        <f>IF(NOT(ISNUMBER($H$3)),"",IF(10&lt;=MIN($H$3,31),$B$3+9,""))</f>
        <v/>
      </c>
      <c r="V6" s="35">
        <f>IF(NOT(ISNUMBER($H$3)),"",IF(10&lt;=MIN($H$3,31),$B$3+9,""))</f>
        <v/>
      </c>
      <c r="W6" s="35">
        <f>IF(NOT(ISNUMBER($H$3)),"",IF(11&lt;=MIN($H$3,31),$B$3+10,""))</f>
        <v/>
      </c>
      <c r="X6" s="35">
        <f>IF(NOT(ISNUMBER($H$3)),"",IF(11&lt;=MIN($H$3,31),$B$3+10,""))</f>
        <v/>
      </c>
      <c r="Y6" s="35">
        <f>IF(NOT(ISNUMBER($H$3)),"",IF(12&lt;=MIN($H$3,31),$B$3+11,""))</f>
        <v/>
      </c>
      <c r="Z6" s="35">
        <f>IF(NOT(ISNUMBER($H$3)),"",IF(12&lt;=MIN($H$3,31),$B$3+11,""))</f>
        <v/>
      </c>
      <c r="AA6" s="35">
        <f>IF(NOT(ISNUMBER($H$3)),"",IF(13&lt;=MIN($H$3,31),$B$3+12,""))</f>
        <v/>
      </c>
      <c r="AB6" s="35">
        <f>IF(NOT(ISNUMBER($H$3)),"",IF(13&lt;=MIN($H$3,31),$B$3+12,""))</f>
        <v/>
      </c>
      <c r="AC6" s="35">
        <f>IF(NOT(ISNUMBER($H$3)),"",IF(14&lt;=MIN($H$3,31),$B$3+13,""))</f>
        <v/>
      </c>
      <c r="AD6" s="35">
        <f>IF(NOT(ISNUMBER($H$3)),"",IF(14&lt;=MIN($H$3,31),$B$3+13,""))</f>
        <v/>
      </c>
      <c r="AE6" s="35">
        <f>IF(NOT(ISNUMBER($H$3)),"",IF(15&lt;=MIN($H$3,31),$B$3+14,""))</f>
        <v/>
      </c>
      <c r="AF6" s="35">
        <f>IF(NOT(ISNUMBER($H$3)),"",IF(15&lt;=MIN($H$3,31),$B$3+14,""))</f>
        <v/>
      </c>
      <c r="AG6" s="35">
        <f>IF(NOT(ISNUMBER($H$3)),"",IF(16&lt;=MIN($H$3,31),$B$3+15,""))</f>
        <v/>
      </c>
      <c r="AH6" s="35">
        <f>IF(NOT(ISNUMBER($H$3)),"",IF(16&lt;=MIN($H$3,31),$B$3+15,""))</f>
        <v/>
      </c>
      <c r="AI6" s="35">
        <f>IF(NOT(ISNUMBER($H$3)),"",IF(17&lt;=MIN($H$3,31),$B$3+16,""))</f>
        <v/>
      </c>
      <c r="AJ6" s="35">
        <f>IF(NOT(ISNUMBER($H$3)),"",IF(17&lt;=MIN($H$3,31),$B$3+16,""))</f>
        <v/>
      </c>
      <c r="AK6" s="35">
        <f>IF(NOT(ISNUMBER($H$3)),"",IF(18&lt;=MIN($H$3,31),$B$3+17,""))</f>
        <v/>
      </c>
      <c r="AL6" s="35">
        <f>IF(NOT(ISNUMBER($H$3)),"",IF(18&lt;=MIN($H$3,31),$B$3+17,""))</f>
        <v/>
      </c>
      <c r="AM6" s="35">
        <f>IF(NOT(ISNUMBER($H$3)),"",IF(19&lt;=MIN($H$3,31),$B$3+18,""))</f>
        <v/>
      </c>
      <c r="AN6" s="35">
        <f>IF(NOT(ISNUMBER($H$3)),"",IF(19&lt;=MIN($H$3,31),$B$3+18,""))</f>
        <v/>
      </c>
      <c r="AO6" s="35">
        <f>IF(NOT(ISNUMBER($H$3)),"",IF(20&lt;=MIN($H$3,31),$B$3+19,""))</f>
        <v/>
      </c>
      <c r="AP6" s="35">
        <f>IF(NOT(ISNUMBER($H$3)),"",IF(20&lt;=MIN($H$3,31),$B$3+19,""))</f>
        <v/>
      </c>
      <c r="AQ6" s="35">
        <f>IF(NOT(ISNUMBER($H$3)),"",IF(21&lt;=MIN($H$3,31),$B$3+20,""))</f>
        <v/>
      </c>
      <c r="AR6" s="35">
        <f>IF(NOT(ISNUMBER($H$3)),"",IF(21&lt;=MIN($H$3,31),$B$3+20,""))</f>
        <v/>
      </c>
      <c r="AS6" s="35">
        <f>IF(NOT(ISNUMBER($H$3)),"",IF(22&lt;=MIN($H$3,31),$B$3+21,""))</f>
        <v/>
      </c>
      <c r="AT6" s="35">
        <f>IF(NOT(ISNUMBER($H$3)),"",IF(22&lt;=MIN($H$3,31),$B$3+21,""))</f>
        <v/>
      </c>
      <c r="AU6" s="35">
        <f>IF(NOT(ISNUMBER($H$3)),"",IF(23&lt;=MIN($H$3,31),$B$3+22,""))</f>
        <v/>
      </c>
      <c r="AV6" s="35">
        <f>IF(NOT(ISNUMBER($H$3)),"",IF(23&lt;=MIN($H$3,31),$B$3+22,""))</f>
        <v/>
      </c>
      <c r="AW6" s="35">
        <f>IF(NOT(ISNUMBER($H$3)),"",IF(24&lt;=MIN($H$3,31),$B$3+23,""))</f>
        <v/>
      </c>
      <c r="AX6" s="35">
        <f>IF(NOT(ISNUMBER($H$3)),"",IF(24&lt;=MIN($H$3,31),$B$3+23,""))</f>
        <v/>
      </c>
      <c r="AY6" s="35">
        <f>IF(NOT(ISNUMBER($H$3)),"",IF(25&lt;=MIN($H$3,31),$B$3+24,""))</f>
        <v/>
      </c>
      <c r="AZ6" s="35">
        <f>IF(NOT(ISNUMBER($H$3)),"",IF(25&lt;=MIN($H$3,31),$B$3+24,""))</f>
        <v/>
      </c>
      <c r="BA6" s="35">
        <f>IF(NOT(ISNUMBER($H$3)),"",IF(26&lt;=MIN($H$3,31),$B$3+25,""))</f>
        <v/>
      </c>
      <c r="BB6" s="35">
        <f>IF(NOT(ISNUMBER($H$3)),"",IF(26&lt;=MIN($H$3,31),$B$3+25,""))</f>
        <v/>
      </c>
      <c r="BC6" s="35">
        <f>IF(NOT(ISNUMBER($H$3)),"",IF(27&lt;=MIN($H$3,31),$B$3+26,""))</f>
        <v/>
      </c>
      <c r="BD6" s="35">
        <f>IF(NOT(ISNUMBER($H$3)),"",IF(27&lt;=MIN($H$3,31),$B$3+26,""))</f>
        <v/>
      </c>
      <c r="BE6" s="35">
        <f>IF(NOT(ISNUMBER($H$3)),"",IF(28&lt;=MIN($H$3,31),$B$3+27,""))</f>
        <v/>
      </c>
      <c r="BF6" s="35">
        <f>IF(NOT(ISNUMBER($H$3)),"",IF(28&lt;=MIN($H$3,31),$B$3+27,""))</f>
        <v/>
      </c>
      <c r="BG6" s="35">
        <f>IF(NOT(ISNUMBER($H$3)),"",IF(29&lt;=MIN($H$3,31),$B$3+28,""))</f>
        <v/>
      </c>
      <c r="BH6" s="35">
        <f>IF(NOT(ISNUMBER($H$3)),"",IF(29&lt;=MIN($H$3,31),$B$3+28,""))</f>
        <v/>
      </c>
      <c r="BI6" s="35">
        <f>IF(NOT(ISNUMBER($H$3)),"",IF(30&lt;=MIN($H$3,31),$B$3+29,""))</f>
        <v/>
      </c>
      <c r="BJ6" s="35">
        <f>IF(NOT(ISNUMBER($H$3)),"",IF(30&lt;=MIN($H$3,31),$B$3+29,""))</f>
        <v/>
      </c>
      <c r="BK6" s="35">
        <f>IF(NOT(ISNUMBER($H$3)),"",IF(31&lt;=MIN($H$3,31),$B$3+30,""))</f>
        <v/>
      </c>
      <c r="BL6" s="35">
        <f>IF(NOT(ISNUMBER($H$3)),"",IF(31&lt;=MIN($H$3,31),$B$3+30,""))</f>
        <v/>
      </c>
    </row>
    <row r="7" ht="28" customHeight="1">
      <c r="A7" s="32" t="inlineStr">
        <is>
          <t>账户</t>
        </is>
      </c>
      <c r="B7" s="32" t="inlineStr">
        <is>
          <t>期初余额</t>
        </is>
      </c>
      <c r="C7" s="32">
        <f>IF(C$6="","","收款")</f>
        <v/>
      </c>
      <c r="D7" s="32">
        <f>IF(D$6="","","付款")</f>
        <v/>
      </c>
      <c r="E7" s="32">
        <f>IF(E$6="","","收款")</f>
        <v/>
      </c>
      <c r="F7" s="32">
        <f>IF(F$6="","","付款")</f>
        <v/>
      </c>
      <c r="G7" s="32">
        <f>IF(G$6="","","收款")</f>
        <v/>
      </c>
      <c r="H7" s="32">
        <f>IF(H$6="","","付款")</f>
        <v/>
      </c>
      <c r="I7" s="32">
        <f>IF(I$6="","","收款")</f>
        <v/>
      </c>
      <c r="J7" s="32">
        <f>IF(J$6="","","付款")</f>
        <v/>
      </c>
      <c r="K7" s="32">
        <f>IF(K$6="","","收款")</f>
        <v/>
      </c>
      <c r="L7" s="32">
        <f>IF(L$6="","","付款")</f>
        <v/>
      </c>
      <c r="M7" s="32">
        <f>IF(M$6="","","收款")</f>
        <v/>
      </c>
      <c r="N7" s="32">
        <f>IF(N$6="","","付款")</f>
        <v/>
      </c>
      <c r="O7" s="32">
        <f>IF(O$6="","","收款")</f>
        <v/>
      </c>
      <c r="P7" s="32">
        <f>IF(P$6="","","付款")</f>
        <v/>
      </c>
      <c r="Q7" s="32">
        <f>IF(Q$6="","","收款")</f>
        <v/>
      </c>
      <c r="R7" s="32">
        <f>IF(R$6="","","付款")</f>
        <v/>
      </c>
      <c r="S7" s="32">
        <f>IF(S$6="","","收款")</f>
        <v/>
      </c>
      <c r="T7" s="32">
        <f>IF(T$6="","","付款")</f>
        <v/>
      </c>
      <c r="U7" s="32">
        <f>IF(U$6="","","收款")</f>
        <v/>
      </c>
      <c r="V7" s="32">
        <f>IF(V$6="","","付款")</f>
        <v/>
      </c>
      <c r="W7" s="32">
        <f>IF(W$6="","","收款")</f>
        <v/>
      </c>
      <c r="X7" s="32">
        <f>IF(X$6="","","付款")</f>
        <v/>
      </c>
      <c r="Y7" s="32">
        <f>IF(Y$6="","","收款")</f>
        <v/>
      </c>
      <c r="Z7" s="32">
        <f>IF(Z$6="","","付款")</f>
        <v/>
      </c>
      <c r="AA7" s="32">
        <f>IF(AA$6="","","收款")</f>
        <v/>
      </c>
      <c r="AB7" s="32">
        <f>IF(AB$6="","","付款")</f>
        <v/>
      </c>
      <c r="AC7" s="32">
        <f>IF(AC$6="","","收款")</f>
        <v/>
      </c>
      <c r="AD7" s="32">
        <f>IF(AD$6="","","付款")</f>
        <v/>
      </c>
      <c r="AE7" s="32">
        <f>IF(AE$6="","","收款")</f>
        <v/>
      </c>
      <c r="AF7" s="32">
        <f>IF(AF$6="","","付款")</f>
        <v/>
      </c>
      <c r="AG7" s="32">
        <f>IF(AG$6="","","收款")</f>
        <v/>
      </c>
      <c r="AH7" s="32">
        <f>IF(AH$6="","","付款")</f>
        <v/>
      </c>
      <c r="AI7" s="32">
        <f>IF(AI$6="","","收款")</f>
        <v/>
      </c>
      <c r="AJ7" s="32">
        <f>IF(AJ$6="","","付款")</f>
        <v/>
      </c>
      <c r="AK7" s="32">
        <f>IF(AK$6="","","收款")</f>
        <v/>
      </c>
      <c r="AL7" s="32">
        <f>IF(AL$6="","","付款")</f>
        <v/>
      </c>
      <c r="AM7" s="32">
        <f>IF(AM$6="","","收款")</f>
        <v/>
      </c>
      <c r="AN7" s="32">
        <f>IF(AN$6="","","付款")</f>
        <v/>
      </c>
      <c r="AO7" s="32">
        <f>IF(AO$6="","","收款")</f>
        <v/>
      </c>
      <c r="AP7" s="32">
        <f>IF(AP$6="","","付款")</f>
        <v/>
      </c>
      <c r="AQ7" s="32">
        <f>IF(AQ$6="","","收款")</f>
        <v/>
      </c>
      <c r="AR7" s="32">
        <f>IF(AR$6="","","付款")</f>
        <v/>
      </c>
      <c r="AS7" s="32">
        <f>IF(AS$6="","","收款")</f>
        <v/>
      </c>
      <c r="AT7" s="32">
        <f>IF(AT$6="","","付款")</f>
        <v/>
      </c>
      <c r="AU7" s="32">
        <f>IF(AU$6="","","收款")</f>
        <v/>
      </c>
      <c r="AV7" s="32">
        <f>IF(AV$6="","","付款")</f>
        <v/>
      </c>
      <c r="AW7" s="32">
        <f>IF(AW$6="","","收款")</f>
        <v/>
      </c>
      <c r="AX7" s="32">
        <f>IF(AX$6="","","付款")</f>
        <v/>
      </c>
      <c r="AY7" s="32">
        <f>IF(AY$6="","","收款")</f>
        <v/>
      </c>
      <c r="AZ7" s="32">
        <f>IF(AZ$6="","","付款")</f>
        <v/>
      </c>
      <c r="BA7" s="32">
        <f>IF(BA$6="","","收款")</f>
        <v/>
      </c>
      <c r="BB7" s="32">
        <f>IF(BB$6="","","付款")</f>
        <v/>
      </c>
      <c r="BC7" s="32">
        <f>IF(BC$6="","","收款")</f>
        <v/>
      </c>
      <c r="BD7" s="32">
        <f>IF(BD$6="","","付款")</f>
        <v/>
      </c>
      <c r="BE7" s="32">
        <f>IF(BE$6="","","收款")</f>
        <v/>
      </c>
      <c r="BF7" s="32">
        <f>IF(BF$6="","","付款")</f>
        <v/>
      </c>
      <c r="BG7" s="32">
        <f>IF(BG$6="","","收款")</f>
        <v/>
      </c>
      <c r="BH7" s="32">
        <f>IF(BH$6="","","付款")</f>
        <v/>
      </c>
      <c r="BI7" s="32">
        <f>IF(BI$6="","","收款")</f>
        <v/>
      </c>
      <c r="BJ7" s="32">
        <f>IF(BJ$6="","","付款")</f>
        <v/>
      </c>
      <c r="BK7" s="32">
        <f>IF(BK$6="","","收款")</f>
        <v/>
      </c>
      <c r="BL7" s="32">
        <f>IF(BL$6="","","付款")</f>
        <v/>
      </c>
      <c r="BM7" s="32" t="inlineStr">
        <is>
          <t>期间收款</t>
        </is>
      </c>
      <c r="BN7" s="32" t="inlineStr">
        <is>
          <t>期间付款</t>
        </is>
      </c>
      <c r="BO7" s="32" t="inlineStr">
        <is>
          <t>期末余额</t>
        </is>
      </c>
    </row>
    <row r="8">
      <c r="A8" s="29">
        <f>IF(基础资料!$B$5="","",基础资料!$B$5)</f>
        <v/>
      </c>
      <c r="B8" s="27">
        <f>IF(OR($A8="",NOT(ISNUMBER($H$3))),"",ROUND(SUMIF(账户表,$A8,账户期初)+SUMIFS(流水收入,流水账户,$A8,流水日期,"&lt;"&amp;$B$3)-SUMIFS(流水支出,流水账户,$A8,流水日期,"&lt;"&amp;$B$3),2))</f>
        <v/>
      </c>
      <c r="C8" s="27">
        <f>IF(OR($A8="",C$6=""),"",ROUND(SUMIFS(流水收入,流水账户,$A8,流水日期,C$6),2))</f>
        <v/>
      </c>
      <c r="D8" s="27">
        <f>IF(OR($A8="",D$6=""),"",ROUND(SUMIFS(流水支出,流水账户,$A8,流水日期,D$6),2))</f>
        <v/>
      </c>
      <c r="E8" s="27">
        <f>IF(OR($A8="",E$6=""),"",ROUND(SUMIFS(流水收入,流水账户,$A8,流水日期,E$6),2))</f>
        <v/>
      </c>
      <c r="F8" s="27">
        <f>IF(OR($A8="",F$6=""),"",ROUND(SUMIFS(流水支出,流水账户,$A8,流水日期,F$6),2))</f>
        <v/>
      </c>
      <c r="G8" s="27">
        <f>IF(OR($A8="",G$6=""),"",ROUND(SUMIFS(流水收入,流水账户,$A8,流水日期,G$6),2))</f>
        <v/>
      </c>
      <c r="H8" s="27">
        <f>IF(OR($A8="",H$6=""),"",ROUND(SUMIFS(流水支出,流水账户,$A8,流水日期,H$6),2))</f>
        <v/>
      </c>
      <c r="I8" s="27">
        <f>IF(OR($A8="",I$6=""),"",ROUND(SUMIFS(流水收入,流水账户,$A8,流水日期,I$6),2))</f>
        <v/>
      </c>
      <c r="J8" s="27">
        <f>IF(OR($A8="",J$6=""),"",ROUND(SUMIFS(流水支出,流水账户,$A8,流水日期,J$6),2))</f>
        <v/>
      </c>
      <c r="K8" s="27">
        <f>IF(OR($A8="",K$6=""),"",ROUND(SUMIFS(流水收入,流水账户,$A8,流水日期,K$6),2))</f>
        <v/>
      </c>
      <c r="L8" s="27">
        <f>IF(OR($A8="",L$6=""),"",ROUND(SUMIFS(流水支出,流水账户,$A8,流水日期,L$6),2))</f>
        <v/>
      </c>
      <c r="M8" s="27">
        <f>IF(OR($A8="",M$6=""),"",ROUND(SUMIFS(流水收入,流水账户,$A8,流水日期,M$6),2))</f>
        <v/>
      </c>
      <c r="N8" s="27">
        <f>IF(OR($A8="",N$6=""),"",ROUND(SUMIFS(流水支出,流水账户,$A8,流水日期,N$6),2))</f>
        <v/>
      </c>
      <c r="O8" s="27">
        <f>IF(OR($A8="",O$6=""),"",ROUND(SUMIFS(流水收入,流水账户,$A8,流水日期,O$6),2))</f>
        <v/>
      </c>
      <c r="P8" s="27">
        <f>IF(OR($A8="",P$6=""),"",ROUND(SUMIFS(流水支出,流水账户,$A8,流水日期,P$6),2))</f>
        <v/>
      </c>
      <c r="Q8" s="27">
        <f>IF(OR($A8="",Q$6=""),"",ROUND(SUMIFS(流水收入,流水账户,$A8,流水日期,Q$6),2))</f>
        <v/>
      </c>
      <c r="R8" s="27">
        <f>IF(OR($A8="",R$6=""),"",ROUND(SUMIFS(流水支出,流水账户,$A8,流水日期,R$6),2))</f>
        <v/>
      </c>
      <c r="S8" s="27">
        <f>IF(OR($A8="",S$6=""),"",ROUND(SUMIFS(流水收入,流水账户,$A8,流水日期,S$6),2))</f>
        <v/>
      </c>
      <c r="T8" s="27">
        <f>IF(OR($A8="",T$6=""),"",ROUND(SUMIFS(流水支出,流水账户,$A8,流水日期,T$6),2))</f>
        <v/>
      </c>
      <c r="U8" s="27">
        <f>IF(OR($A8="",U$6=""),"",ROUND(SUMIFS(流水收入,流水账户,$A8,流水日期,U$6),2))</f>
        <v/>
      </c>
      <c r="V8" s="27">
        <f>IF(OR($A8="",V$6=""),"",ROUND(SUMIFS(流水支出,流水账户,$A8,流水日期,V$6),2))</f>
        <v/>
      </c>
      <c r="W8" s="27">
        <f>IF(OR($A8="",W$6=""),"",ROUND(SUMIFS(流水收入,流水账户,$A8,流水日期,W$6),2))</f>
        <v/>
      </c>
      <c r="X8" s="27">
        <f>IF(OR($A8="",X$6=""),"",ROUND(SUMIFS(流水支出,流水账户,$A8,流水日期,X$6),2))</f>
        <v/>
      </c>
      <c r="Y8" s="27">
        <f>IF(OR($A8="",Y$6=""),"",ROUND(SUMIFS(流水收入,流水账户,$A8,流水日期,Y$6),2))</f>
        <v/>
      </c>
      <c r="Z8" s="27">
        <f>IF(OR($A8="",Z$6=""),"",ROUND(SUMIFS(流水支出,流水账户,$A8,流水日期,Z$6),2))</f>
        <v/>
      </c>
      <c r="AA8" s="27">
        <f>IF(OR($A8="",AA$6=""),"",ROUND(SUMIFS(流水收入,流水账户,$A8,流水日期,AA$6),2))</f>
        <v/>
      </c>
      <c r="AB8" s="27">
        <f>IF(OR($A8="",AB$6=""),"",ROUND(SUMIFS(流水支出,流水账户,$A8,流水日期,AB$6),2))</f>
        <v/>
      </c>
      <c r="AC8" s="27">
        <f>IF(OR($A8="",AC$6=""),"",ROUND(SUMIFS(流水收入,流水账户,$A8,流水日期,AC$6),2))</f>
        <v/>
      </c>
      <c r="AD8" s="27">
        <f>IF(OR($A8="",AD$6=""),"",ROUND(SUMIFS(流水支出,流水账户,$A8,流水日期,AD$6),2))</f>
        <v/>
      </c>
      <c r="AE8" s="27">
        <f>IF(OR($A8="",AE$6=""),"",ROUND(SUMIFS(流水收入,流水账户,$A8,流水日期,AE$6),2))</f>
        <v/>
      </c>
      <c r="AF8" s="27">
        <f>IF(OR($A8="",AF$6=""),"",ROUND(SUMIFS(流水支出,流水账户,$A8,流水日期,AF$6),2))</f>
        <v/>
      </c>
      <c r="AG8" s="27">
        <f>IF(OR($A8="",AG$6=""),"",ROUND(SUMIFS(流水收入,流水账户,$A8,流水日期,AG$6),2))</f>
        <v/>
      </c>
      <c r="AH8" s="27">
        <f>IF(OR($A8="",AH$6=""),"",ROUND(SUMIFS(流水支出,流水账户,$A8,流水日期,AH$6),2))</f>
        <v/>
      </c>
      <c r="AI8" s="27">
        <f>IF(OR($A8="",AI$6=""),"",ROUND(SUMIFS(流水收入,流水账户,$A8,流水日期,AI$6),2))</f>
        <v/>
      </c>
      <c r="AJ8" s="27">
        <f>IF(OR($A8="",AJ$6=""),"",ROUND(SUMIFS(流水支出,流水账户,$A8,流水日期,AJ$6),2))</f>
        <v/>
      </c>
      <c r="AK8" s="27">
        <f>IF(OR($A8="",AK$6=""),"",ROUND(SUMIFS(流水收入,流水账户,$A8,流水日期,AK$6),2))</f>
        <v/>
      </c>
      <c r="AL8" s="27">
        <f>IF(OR($A8="",AL$6=""),"",ROUND(SUMIFS(流水支出,流水账户,$A8,流水日期,AL$6),2))</f>
        <v/>
      </c>
      <c r="AM8" s="27">
        <f>IF(OR($A8="",AM$6=""),"",ROUND(SUMIFS(流水收入,流水账户,$A8,流水日期,AM$6),2))</f>
        <v/>
      </c>
      <c r="AN8" s="27">
        <f>IF(OR($A8="",AN$6=""),"",ROUND(SUMIFS(流水支出,流水账户,$A8,流水日期,AN$6),2))</f>
        <v/>
      </c>
      <c r="AO8" s="27">
        <f>IF(OR($A8="",AO$6=""),"",ROUND(SUMIFS(流水收入,流水账户,$A8,流水日期,AO$6),2))</f>
        <v/>
      </c>
      <c r="AP8" s="27">
        <f>IF(OR($A8="",AP$6=""),"",ROUND(SUMIFS(流水支出,流水账户,$A8,流水日期,AP$6),2))</f>
        <v/>
      </c>
      <c r="AQ8" s="27">
        <f>IF(OR($A8="",AQ$6=""),"",ROUND(SUMIFS(流水收入,流水账户,$A8,流水日期,AQ$6),2))</f>
        <v/>
      </c>
      <c r="AR8" s="27">
        <f>IF(OR($A8="",AR$6=""),"",ROUND(SUMIFS(流水支出,流水账户,$A8,流水日期,AR$6),2))</f>
        <v/>
      </c>
      <c r="AS8" s="27">
        <f>IF(OR($A8="",AS$6=""),"",ROUND(SUMIFS(流水收入,流水账户,$A8,流水日期,AS$6),2))</f>
        <v/>
      </c>
      <c r="AT8" s="27">
        <f>IF(OR($A8="",AT$6=""),"",ROUND(SUMIFS(流水支出,流水账户,$A8,流水日期,AT$6),2))</f>
        <v/>
      </c>
      <c r="AU8" s="27">
        <f>IF(OR($A8="",AU$6=""),"",ROUND(SUMIFS(流水收入,流水账户,$A8,流水日期,AU$6),2))</f>
        <v/>
      </c>
      <c r="AV8" s="27">
        <f>IF(OR($A8="",AV$6=""),"",ROUND(SUMIFS(流水支出,流水账户,$A8,流水日期,AV$6),2))</f>
        <v/>
      </c>
      <c r="AW8" s="27">
        <f>IF(OR($A8="",AW$6=""),"",ROUND(SUMIFS(流水收入,流水账户,$A8,流水日期,AW$6),2))</f>
        <v/>
      </c>
      <c r="AX8" s="27">
        <f>IF(OR($A8="",AX$6=""),"",ROUND(SUMIFS(流水支出,流水账户,$A8,流水日期,AX$6),2))</f>
        <v/>
      </c>
      <c r="AY8" s="27">
        <f>IF(OR($A8="",AY$6=""),"",ROUND(SUMIFS(流水收入,流水账户,$A8,流水日期,AY$6),2))</f>
        <v/>
      </c>
      <c r="AZ8" s="27">
        <f>IF(OR($A8="",AZ$6=""),"",ROUND(SUMIFS(流水支出,流水账户,$A8,流水日期,AZ$6),2))</f>
        <v/>
      </c>
      <c r="BA8" s="27">
        <f>IF(OR($A8="",BA$6=""),"",ROUND(SUMIFS(流水收入,流水账户,$A8,流水日期,BA$6),2))</f>
        <v/>
      </c>
      <c r="BB8" s="27">
        <f>IF(OR($A8="",BB$6=""),"",ROUND(SUMIFS(流水支出,流水账户,$A8,流水日期,BB$6),2))</f>
        <v/>
      </c>
      <c r="BC8" s="27">
        <f>IF(OR($A8="",BC$6=""),"",ROUND(SUMIFS(流水收入,流水账户,$A8,流水日期,BC$6),2))</f>
        <v/>
      </c>
      <c r="BD8" s="27">
        <f>IF(OR($A8="",BD$6=""),"",ROUND(SUMIFS(流水支出,流水账户,$A8,流水日期,BD$6),2))</f>
        <v/>
      </c>
      <c r="BE8" s="27">
        <f>IF(OR($A8="",BE$6=""),"",ROUND(SUMIFS(流水收入,流水账户,$A8,流水日期,BE$6),2))</f>
        <v/>
      </c>
      <c r="BF8" s="27">
        <f>IF(OR($A8="",BF$6=""),"",ROUND(SUMIFS(流水支出,流水账户,$A8,流水日期,BF$6),2))</f>
        <v/>
      </c>
      <c r="BG8" s="27">
        <f>IF(OR($A8="",BG$6=""),"",ROUND(SUMIFS(流水收入,流水账户,$A8,流水日期,BG$6),2))</f>
        <v/>
      </c>
      <c r="BH8" s="27">
        <f>IF(OR($A8="",BH$6=""),"",ROUND(SUMIFS(流水支出,流水账户,$A8,流水日期,BH$6),2))</f>
        <v/>
      </c>
      <c r="BI8" s="27">
        <f>IF(OR($A8="",BI$6=""),"",ROUND(SUMIFS(流水收入,流水账户,$A8,流水日期,BI$6),2))</f>
        <v/>
      </c>
      <c r="BJ8" s="27">
        <f>IF(OR($A8="",BJ$6=""),"",ROUND(SUMIFS(流水支出,流水账户,$A8,流水日期,BJ$6),2))</f>
        <v/>
      </c>
      <c r="BK8" s="27">
        <f>IF(OR($A8="",BK$6=""),"",ROUND(SUMIFS(流水收入,流水账户,$A8,流水日期,BK$6),2))</f>
        <v/>
      </c>
      <c r="BL8" s="27">
        <f>IF(OR($A8="",BL$6=""),"",ROUND(SUMIFS(流水支出,流水账户,$A8,流水日期,BL$6),2))</f>
        <v/>
      </c>
      <c r="BM8" s="27">
        <f>IF($A8="","",ROUND(SUMIF($C$7:$BL$7,"收款",C8:BL8),2))</f>
        <v/>
      </c>
      <c r="BN8" s="27">
        <f>IF($A8="","",ROUND(SUMIF($C$7:$BL$7,"付款",C8:BL8),2))</f>
        <v/>
      </c>
      <c r="BO8" s="27">
        <f>IF($A8="","",ROUND(N($B8)+N(BM8)-N(BN8),2))</f>
        <v/>
      </c>
    </row>
    <row r="9">
      <c r="A9" s="29">
        <f>IF(基础资料!$B$6="","",基础资料!$B$6)</f>
        <v/>
      </c>
      <c r="B9" s="27">
        <f>IF(OR($A9="",NOT(ISNUMBER($H$3))),"",ROUND(SUMIF(账户表,$A9,账户期初)+SUMIFS(流水收入,流水账户,$A9,流水日期,"&lt;"&amp;$B$3)-SUMIFS(流水支出,流水账户,$A9,流水日期,"&lt;"&amp;$B$3),2))</f>
        <v/>
      </c>
      <c r="C9" s="27">
        <f>IF(OR($A9="",C$6=""),"",ROUND(SUMIFS(流水收入,流水账户,$A9,流水日期,C$6),2))</f>
        <v/>
      </c>
      <c r="D9" s="27">
        <f>IF(OR($A9="",D$6=""),"",ROUND(SUMIFS(流水支出,流水账户,$A9,流水日期,D$6),2))</f>
        <v/>
      </c>
      <c r="E9" s="27">
        <f>IF(OR($A9="",E$6=""),"",ROUND(SUMIFS(流水收入,流水账户,$A9,流水日期,E$6),2))</f>
        <v/>
      </c>
      <c r="F9" s="27">
        <f>IF(OR($A9="",F$6=""),"",ROUND(SUMIFS(流水支出,流水账户,$A9,流水日期,F$6),2))</f>
        <v/>
      </c>
      <c r="G9" s="27">
        <f>IF(OR($A9="",G$6=""),"",ROUND(SUMIFS(流水收入,流水账户,$A9,流水日期,G$6),2))</f>
        <v/>
      </c>
      <c r="H9" s="27">
        <f>IF(OR($A9="",H$6=""),"",ROUND(SUMIFS(流水支出,流水账户,$A9,流水日期,H$6),2))</f>
        <v/>
      </c>
      <c r="I9" s="27">
        <f>IF(OR($A9="",I$6=""),"",ROUND(SUMIFS(流水收入,流水账户,$A9,流水日期,I$6),2))</f>
        <v/>
      </c>
      <c r="J9" s="27">
        <f>IF(OR($A9="",J$6=""),"",ROUND(SUMIFS(流水支出,流水账户,$A9,流水日期,J$6),2))</f>
        <v/>
      </c>
      <c r="K9" s="27">
        <f>IF(OR($A9="",K$6=""),"",ROUND(SUMIFS(流水收入,流水账户,$A9,流水日期,K$6),2))</f>
        <v/>
      </c>
      <c r="L9" s="27">
        <f>IF(OR($A9="",L$6=""),"",ROUND(SUMIFS(流水支出,流水账户,$A9,流水日期,L$6),2))</f>
        <v/>
      </c>
      <c r="M9" s="27">
        <f>IF(OR($A9="",M$6=""),"",ROUND(SUMIFS(流水收入,流水账户,$A9,流水日期,M$6),2))</f>
        <v/>
      </c>
      <c r="N9" s="27">
        <f>IF(OR($A9="",N$6=""),"",ROUND(SUMIFS(流水支出,流水账户,$A9,流水日期,N$6),2))</f>
        <v/>
      </c>
      <c r="O9" s="27">
        <f>IF(OR($A9="",O$6=""),"",ROUND(SUMIFS(流水收入,流水账户,$A9,流水日期,O$6),2))</f>
        <v/>
      </c>
      <c r="P9" s="27">
        <f>IF(OR($A9="",P$6=""),"",ROUND(SUMIFS(流水支出,流水账户,$A9,流水日期,P$6),2))</f>
        <v/>
      </c>
      <c r="Q9" s="27">
        <f>IF(OR($A9="",Q$6=""),"",ROUND(SUMIFS(流水收入,流水账户,$A9,流水日期,Q$6),2))</f>
        <v/>
      </c>
      <c r="R9" s="27">
        <f>IF(OR($A9="",R$6=""),"",ROUND(SUMIFS(流水支出,流水账户,$A9,流水日期,R$6),2))</f>
        <v/>
      </c>
      <c r="S9" s="27">
        <f>IF(OR($A9="",S$6=""),"",ROUND(SUMIFS(流水收入,流水账户,$A9,流水日期,S$6),2))</f>
        <v/>
      </c>
      <c r="T9" s="27">
        <f>IF(OR($A9="",T$6=""),"",ROUND(SUMIFS(流水支出,流水账户,$A9,流水日期,T$6),2))</f>
        <v/>
      </c>
      <c r="U9" s="27">
        <f>IF(OR($A9="",U$6=""),"",ROUND(SUMIFS(流水收入,流水账户,$A9,流水日期,U$6),2))</f>
        <v/>
      </c>
      <c r="V9" s="27">
        <f>IF(OR($A9="",V$6=""),"",ROUND(SUMIFS(流水支出,流水账户,$A9,流水日期,V$6),2))</f>
        <v/>
      </c>
      <c r="W9" s="27">
        <f>IF(OR($A9="",W$6=""),"",ROUND(SUMIFS(流水收入,流水账户,$A9,流水日期,W$6),2))</f>
        <v/>
      </c>
      <c r="X9" s="27">
        <f>IF(OR($A9="",X$6=""),"",ROUND(SUMIFS(流水支出,流水账户,$A9,流水日期,X$6),2))</f>
        <v/>
      </c>
      <c r="Y9" s="27">
        <f>IF(OR($A9="",Y$6=""),"",ROUND(SUMIFS(流水收入,流水账户,$A9,流水日期,Y$6),2))</f>
        <v/>
      </c>
      <c r="Z9" s="27">
        <f>IF(OR($A9="",Z$6=""),"",ROUND(SUMIFS(流水支出,流水账户,$A9,流水日期,Z$6),2))</f>
        <v/>
      </c>
      <c r="AA9" s="27">
        <f>IF(OR($A9="",AA$6=""),"",ROUND(SUMIFS(流水收入,流水账户,$A9,流水日期,AA$6),2))</f>
        <v/>
      </c>
      <c r="AB9" s="27">
        <f>IF(OR($A9="",AB$6=""),"",ROUND(SUMIFS(流水支出,流水账户,$A9,流水日期,AB$6),2))</f>
        <v/>
      </c>
      <c r="AC9" s="27">
        <f>IF(OR($A9="",AC$6=""),"",ROUND(SUMIFS(流水收入,流水账户,$A9,流水日期,AC$6),2))</f>
        <v/>
      </c>
      <c r="AD9" s="27">
        <f>IF(OR($A9="",AD$6=""),"",ROUND(SUMIFS(流水支出,流水账户,$A9,流水日期,AD$6),2))</f>
        <v/>
      </c>
      <c r="AE9" s="27">
        <f>IF(OR($A9="",AE$6=""),"",ROUND(SUMIFS(流水收入,流水账户,$A9,流水日期,AE$6),2))</f>
        <v/>
      </c>
      <c r="AF9" s="27">
        <f>IF(OR($A9="",AF$6=""),"",ROUND(SUMIFS(流水支出,流水账户,$A9,流水日期,AF$6),2))</f>
        <v/>
      </c>
      <c r="AG9" s="27">
        <f>IF(OR($A9="",AG$6=""),"",ROUND(SUMIFS(流水收入,流水账户,$A9,流水日期,AG$6),2))</f>
        <v/>
      </c>
      <c r="AH9" s="27">
        <f>IF(OR($A9="",AH$6=""),"",ROUND(SUMIFS(流水支出,流水账户,$A9,流水日期,AH$6),2))</f>
        <v/>
      </c>
      <c r="AI9" s="27">
        <f>IF(OR($A9="",AI$6=""),"",ROUND(SUMIFS(流水收入,流水账户,$A9,流水日期,AI$6),2))</f>
        <v/>
      </c>
      <c r="AJ9" s="27">
        <f>IF(OR($A9="",AJ$6=""),"",ROUND(SUMIFS(流水支出,流水账户,$A9,流水日期,AJ$6),2))</f>
        <v/>
      </c>
      <c r="AK9" s="27">
        <f>IF(OR($A9="",AK$6=""),"",ROUND(SUMIFS(流水收入,流水账户,$A9,流水日期,AK$6),2))</f>
        <v/>
      </c>
      <c r="AL9" s="27">
        <f>IF(OR($A9="",AL$6=""),"",ROUND(SUMIFS(流水支出,流水账户,$A9,流水日期,AL$6),2))</f>
        <v/>
      </c>
      <c r="AM9" s="27">
        <f>IF(OR($A9="",AM$6=""),"",ROUND(SUMIFS(流水收入,流水账户,$A9,流水日期,AM$6),2))</f>
        <v/>
      </c>
      <c r="AN9" s="27">
        <f>IF(OR($A9="",AN$6=""),"",ROUND(SUMIFS(流水支出,流水账户,$A9,流水日期,AN$6),2))</f>
        <v/>
      </c>
      <c r="AO9" s="27">
        <f>IF(OR($A9="",AO$6=""),"",ROUND(SUMIFS(流水收入,流水账户,$A9,流水日期,AO$6),2))</f>
        <v/>
      </c>
      <c r="AP9" s="27">
        <f>IF(OR($A9="",AP$6=""),"",ROUND(SUMIFS(流水支出,流水账户,$A9,流水日期,AP$6),2))</f>
        <v/>
      </c>
      <c r="AQ9" s="27">
        <f>IF(OR($A9="",AQ$6=""),"",ROUND(SUMIFS(流水收入,流水账户,$A9,流水日期,AQ$6),2))</f>
        <v/>
      </c>
      <c r="AR9" s="27">
        <f>IF(OR($A9="",AR$6=""),"",ROUND(SUMIFS(流水支出,流水账户,$A9,流水日期,AR$6),2))</f>
        <v/>
      </c>
      <c r="AS9" s="27">
        <f>IF(OR($A9="",AS$6=""),"",ROUND(SUMIFS(流水收入,流水账户,$A9,流水日期,AS$6),2))</f>
        <v/>
      </c>
      <c r="AT9" s="27">
        <f>IF(OR($A9="",AT$6=""),"",ROUND(SUMIFS(流水支出,流水账户,$A9,流水日期,AT$6),2))</f>
        <v/>
      </c>
      <c r="AU9" s="27">
        <f>IF(OR($A9="",AU$6=""),"",ROUND(SUMIFS(流水收入,流水账户,$A9,流水日期,AU$6),2))</f>
        <v/>
      </c>
      <c r="AV9" s="27">
        <f>IF(OR($A9="",AV$6=""),"",ROUND(SUMIFS(流水支出,流水账户,$A9,流水日期,AV$6),2))</f>
        <v/>
      </c>
      <c r="AW9" s="27">
        <f>IF(OR($A9="",AW$6=""),"",ROUND(SUMIFS(流水收入,流水账户,$A9,流水日期,AW$6),2))</f>
        <v/>
      </c>
      <c r="AX9" s="27">
        <f>IF(OR($A9="",AX$6=""),"",ROUND(SUMIFS(流水支出,流水账户,$A9,流水日期,AX$6),2))</f>
        <v/>
      </c>
      <c r="AY9" s="27">
        <f>IF(OR($A9="",AY$6=""),"",ROUND(SUMIFS(流水收入,流水账户,$A9,流水日期,AY$6),2))</f>
        <v/>
      </c>
      <c r="AZ9" s="27">
        <f>IF(OR($A9="",AZ$6=""),"",ROUND(SUMIFS(流水支出,流水账户,$A9,流水日期,AZ$6),2))</f>
        <v/>
      </c>
      <c r="BA9" s="27">
        <f>IF(OR($A9="",BA$6=""),"",ROUND(SUMIFS(流水收入,流水账户,$A9,流水日期,BA$6),2))</f>
        <v/>
      </c>
      <c r="BB9" s="27">
        <f>IF(OR($A9="",BB$6=""),"",ROUND(SUMIFS(流水支出,流水账户,$A9,流水日期,BB$6),2))</f>
        <v/>
      </c>
      <c r="BC9" s="27">
        <f>IF(OR($A9="",BC$6=""),"",ROUND(SUMIFS(流水收入,流水账户,$A9,流水日期,BC$6),2))</f>
        <v/>
      </c>
      <c r="BD9" s="27">
        <f>IF(OR($A9="",BD$6=""),"",ROUND(SUMIFS(流水支出,流水账户,$A9,流水日期,BD$6),2))</f>
        <v/>
      </c>
      <c r="BE9" s="27">
        <f>IF(OR($A9="",BE$6=""),"",ROUND(SUMIFS(流水收入,流水账户,$A9,流水日期,BE$6),2))</f>
        <v/>
      </c>
      <c r="BF9" s="27">
        <f>IF(OR($A9="",BF$6=""),"",ROUND(SUMIFS(流水支出,流水账户,$A9,流水日期,BF$6),2))</f>
        <v/>
      </c>
      <c r="BG9" s="27">
        <f>IF(OR($A9="",BG$6=""),"",ROUND(SUMIFS(流水收入,流水账户,$A9,流水日期,BG$6),2))</f>
        <v/>
      </c>
      <c r="BH9" s="27">
        <f>IF(OR($A9="",BH$6=""),"",ROUND(SUMIFS(流水支出,流水账户,$A9,流水日期,BH$6),2))</f>
        <v/>
      </c>
      <c r="BI9" s="27">
        <f>IF(OR($A9="",BI$6=""),"",ROUND(SUMIFS(流水收入,流水账户,$A9,流水日期,BI$6),2))</f>
        <v/>
      </c>
      <c r="BJ9" s="27">
        <f>IF(OR($A9="",BJ$6=""),"",ROUND(SUMIFS(流水支出,流水账户,$A9,流水日期,BJ$6),2))</f>
        <v/>
      </c>
      <c r="BK9" s="27">
        <f>IF(OR($A9="",BK$6=""),"",ROUND(SUMIFS(流水收入,流水账户,$A9,流水日期,BK$6),2))</f>
        <v/>
      </c>
      <c r="BL9" s="27">
        <f>IF(OR($A9="",BL$6=""),"",ROUND(SUMIFS(流水支出,流水账户,$A9,流水日期,BL$6),2))</f>
        <v/>
      </c>
      <c r="BM9" s="27">
        <f>IF($A9="","",ROUND(SUMIF($C$7:$BL$7,"收款",C9:BL9),2))</f>
        <v/>
      </c>
      <c r="BN9" s="27">
        <f>IF($A9="","",ROUND(SUMIF($C$7:$BL$7,"付款",C9:BL9),2))</f>
        <v/>
      </c>
      <c r="BO9" s="27">
        <f>IF($A9="","",ROUND(N($B9)+N(BM9)-N(BN9),2))</f>
        <v/>
      </c>
    </row>
    <row r="10">
      <c r="A10" s="29">
        <f>IF(基础资料!$B$7="","",基础资料!$B$7)</f>
        <v/>
      </c>
      <c r="B10" s="27">
        <f>IF(OR($A10="",NOT(ISNUMBER($H$3))),"",ROUND(SUMIF(账户表,$A10,账户期初)+SUMIFS(流水收入,流水账户,$A10,流水日期,"&lt;"&amp;$B$3)-SUMIFS(流水支出,流水账户,$A10,流水日期,"&lt;"&amp;$B$3),2))</f>
        <v/>
      </c>
      <c r="C10" s="27">
        <f>IF(OR($A10="",C$6=""),"",ROUND(SUMIFS(流水收入,流水账户,$A10,流水日期,C$6),2))</f>
        <v/>
      </c>
      <c r="D10" s="27">
        <f>IF(OR($A10="",D$6=""),"",ROUND(SUMIFS(流水支出,流水账户,$A10,流水日期,D$6),2))</f>
        <v/>
      </c>
      <c r="E10" s="27">
        <f>IF(OR($A10="",E$6=""),"",ROUND(SUMIFS(流水收入,流水账户,$A10,流水日期,E$6),2))</f>
        <v/>
      </c>
      <c r="F10" s="27">
        <f>IF(OR($A10="",F$6=""),"",ROUND(SUMIFS(流水支出,流水账户,$A10,流水日期,F$6),2))</f>
        <v/>
      </c>
      <c r="G10" s="27">
        <f>IF(OR($A10="",G$6=""),"",ROUND(SUMIFS(流水收入,流水账户,$A10,流水日期,G$6),2))</f>
        <v/>
      </c>
      <c r="H10" s="27">
        <f>IF(OR($A10="",H$6=""),"",ROUND(SUMIFS(流水支出,流水账户,$A10,流水日期,H$6),2))</f>
        <v/>
      </c>
      <c r="I10" s="27">
        <f>IF(OR($A10="",I$6=""),"",ROUND(SUMIFS(流水收入,流水账户,$A10,流水日期,I$6),2))</f>
        <v/>
      </c>
      <c r="J10" s="27">
        <f>IF(OR($A10="",J$6=""),"",ROUND(SUMIFS(流水支出,流水账户,$A10,流水日期,J$6),2))</f>
        <v/>
      </c>
      <c r="K10" s="27">
        <f>IF(OR($A10="",K$6=""),"",ROUND(SUMIFS(流水收入,流水账户,$A10,流水日期,K$6),2))</f>
        <v/>
      </c>
      <c r="L10" s="27">
        <f>IF(OR($A10="",L$6=""),"",ROUND(SUMIFS(流水支出,流水账户,$A10,流水日期,L$6),2))</f>
        <v/>
      </c>
      <c r="M10" s="27">
        <f>IF(OR($A10="",M$6=""),"",ROUND(SUMIFS(流水收入,流水账户,$A10,流水日期,M$6),2))</f>
        <v/>
      </c>
      <c r="N10" s="27">
        <f>IF(OR($A10="",N$6=""),"",ROUND(SUMIFS(流水支出,流水账户,$A10,流水日期,N$6),2))</f>
        <v/>
      </c>
      <c r="O10" s="27">
        <f>IF(OR($A10="",O$6=""),"",ROUND(SUMIFS(流水收入,流水账户,$A10,流水日期,O$6),2))</f>
        <v/>
      </c>
      <c r="P10" s="27">
        <f>IF(OR($A10="",P$6=""),"",ROUND(SUMIFS(流水支出,流水账户,$A10,流水日期,P$6),2))</f>
        <v/>
      </c>
      <c r="Q10" s="27">
        <f>IF(OR($A10="",Q$6=""),"",ROUND(SUMIFS(流水收入,流水账户,$A10,流水日期,Q$6),2))</f>
        <v/>
      </c>
      <c r="R10" s="27">
        <f>IF(OR($A10="",R$6=""),"",ROUND(SUMIFS(流水支出,流水账户,$A10,流水日期,R$6),2))</f>
        <v/>
      </c>
      <c r="S10" s="27">
        <f>IF(OR($A10="",S$6=""),"",ROUND(SUMIFS(流水收入,流水账户,$A10,流水日期,S$6),2))</f>
        <v/>
      </c>
      <c r="T10" s="27">
        <f>IF(OR($A10="",T$6=""),"",ROUND(SUMIFS(流水支出,流水账户,$A10,流水日期,T$6),2))</f>
        <v/>
      </c>
      <c r="U10" s="27">
        <f>IF(OR($A10="",U$6=""),"",ROUND(SUMIFS(流水收入,流水账户,$A10,流水日期,U$6),2))</f>
        <v/>
      </c>
      <c r="V10" s="27">
        <f>IF(OR($A10="",V$6=""),"",ROUND(SUMIFS(流水支出,流水账户,$A10,流水日期,V$6),2))</f>
        <v/>
      </c>
      <c r="W10" s="27">
        <f>IF(OR($A10="",W$6=""),"",ROUND(SUMIFS(流水收入,流水账户,$A10,流水日期,W$6),2))</f>
        <v/>
      </c>
      <c r="X10" s="27">
        <f>IF(OR($A10="",X$6=""),"",ROUND(SUMIFS(流水支出,流水账户,$A10,流水日期,X$6),2))</f>
        <v/>
      </c>
      <c r="Y10" s="27">
        <f>IF(OR($A10="",Y$6=""),"",ROUND(SUMIFS(流水收入,流水账户,$A10,流水日期,Y$6),2))</f>
        <v/>
      </c>
      <c r="Z10" s="27">
        <f>IF(OR($A10="",Z$6=""),"",ROUND(SUMIFS(流水支出,流水账户,$A10,流水日期,Z$6),2))</f>
        <v/>
      </c>
      <c r="AA10" s="27">
        <f>IF(OR($A10="",AA$6=""),"",ROUND(SUMIFS(流水收入,流水账户,$A10,流水日期,AA$6),2))</f>
        <v/>
      </c>
      <c r="AB10" s="27">
        <f>IF(OR($A10="",AB$6=""),"",ROUND(SUMIFS(流水支出,流水账户,$A10,流水日期,AB$6),2))</f>
        <v/>
      </c>
      <c r="AC10" s="27">
        <f>IF(OR($A10="",AC$6=""),"",ROUND(SUMIFS(流水收入,流水账户,$A10,流水日期,AC$6),2))</f>
        <v/>
      </c>
      <c r="AD10" s="27">
        <f>IF(OR($A10="",AD$6=""),"",ROUND(SUMIFS(流水支出,流水账户,$A10,流水日期,AD$6),2))</f>
        <v/>
      </c>
      <c r="AE10" s="27">
        <f>IF(OR($A10="",AE$6=""),"",ROUND(SUMIFS(流水收入,流水账户,$A10,流水日期,AE$6),2))</f>
        <v/>
      </c>
      <c r="AF10" s="27">
        <f>IF(OR($A10="",AF$6=""),"",ROUND(SUMIFS(流水支出,流水账户,$A10,流水日期,AF$6),2))</f>
        <v/>
      </c>
      <c r="AG10" s="27">
        <f>IF(OR($A10="",AG$6=""),"",ROUND(SUMIFS(流水收入,流水账户,$A10,流水日期,AG$6),2))</f>
        <v/>
      </c>
      <c r="AH10" s="27">
        <f>IF(OR($A10="",AH$6=""),"",ROUND(SUMIFS(流水支出,流水账户,$A10,流水日期,AH$6),2))</f>
        <v/>
      </c>
      <c r="AI10" s="27">
        <f>IF(OR($A10="",AI$6=""),"",ROUND(SUMIFS(流水收入,流水账户,$A10,流水日期,AI$6),2))</f>
        <v/>
      </c>
      <c r="AJ10" s="27">
        <f>IF(OR($A10="",AJ$6=""),"",ROUND(SUMIFS(流水支出,流水账户,$A10,流水日期,AJ$6),2))</f>
        <v/>
      </c>
      <c r="AK10" s="27">
        <f>IF(OR($A10="",AK$6=""),"",ROUND(SUMIFS(流水收入,流水账户,$A10,流水日期,AK$6),2))</f>
        <v/>
      </c>
      <c r="AL10" s="27">
        <f>IF(OR($A10="",AL$6=""),"",ROUND(SUMIFS(流水支出,流水账户,$A10,流水日期,AL$6),2))</f>
        <v/>
      </c>
      <c r="AM10" s="27">
        <f>IF(OR($A10="",AM$6=""),"",ROUND(SUMIFS(流水收入,流水账户,$A10,流水日期,AM$6),2))</f>
        <v/>
      </c>
      <c r="AN10" s="27">
        <f>IF(OR($A10="",AN$6=""),"",ROUND(SUMIFS(流水支出,流水账户,$A10,流水日期,AN$6),2))</f>
        <v/>
      </c>
      <c r="AO10" s="27">
        <f>IF(OR($A10="",AO$6=""),"",ROUND(SUMIFS(流水收入,流水账户,$A10,流水日期,AO$6),2))</f>
        <v/>
      </c>
      <c r="AP10" s="27">
        <f>IF(OR($A10="",AP$6=""),"",ROUND(SUMIFS(流水支出,流水账户,$A10,流水日期,AP$6),2))</f>
        <v/>
      </c>
      <c r="AQ10" s="27">
        <f>IF(OR($A10="",AQ$6=""),"",ROUND(SUMIFS(流水收入,流水账户,$A10,流水日期,AQ$6),2))</f>
        <v/>
      </c>
      <c r="AR10" s="27">
        <f>IF(OR($A10="",AR$6=""),"",ROUND(SUMIFS(流水支出,流水账户,$A10,流水日期,AR$6),2))</f>
        <v/>
      </c>
      <c r="AS10" s="27">
        <f>IF(OR($A10="",AS$6=""),"",ROUND(SUMIFS(流水收入,流水账户,$A10,流水日期,AS$6),2))</f>
        <v/>
      </c>
      <c r="AT10" s="27">
        <f>IF(OR($A10="",AT$6=""),"",ROUND(SUMIFS(流水支出,流水账户,$A10,流水日期,AT$6),2))</f>
        <v/>
      </c>
      <c r="AU10" s="27">
        <f>IF(OR($A10="",AU$6=""),"",ROUND(SUMIFS(流水收入,流水账户,$A10,流水日期,AU$6),2))</f>
        <v/>
      </c>
      <c r="AV10" s="27">
        <f>IF(OR($A10="",AV$6=""),"",ROUND(SUMIFS(流水支出,流水账户,$A10,流水日期,AV$6),2))</f>
        <v/>
      </c>
      <c r="AW10" s="27">
        <f>IF(OR($A10="",AW$6=""),"",ROUND(SUMIFS(流水收入,流水账户,$A10,流水日期,AW$6),2))</f>
        <v/>
      </c>
      <c r="AX10" s="27">
        <f>IF(OR($A10="",AX$6=""),"",ROUND(SUMIFS(流水支出,流水账户,$A10,流水日期,AX$6),2))</f>
        <v/>
      </c>
      <c r="AY10" s="27">
        <f>IF(OR($A10="",AY$6=""),"",ROUND(SUMIFS(流水收入,流水账户,$A10,流水日期,AY$6),2))</f>
        <v/>
      </c>
      <c r="AZ10" s="27">
        <f>IF(OR($A10="",AZ$6=""),"",ROUND(SUMIFS(流水支出,流水账户,$A10,流水日期,AZ$6),2))</f>
        <v/>
      </c>
      <c r="BA10" s="27">
        <f>IF(OR($A10="",BA$6=""),"",ROUND(SUMIFS(流水收入,流水账户,$A10,流水日期,BA$6),2))</f>
        <v/>
      </c>
      <c r="BB10" s="27">
        <f>IF(OR($A10="",BB$6=""),"",ROUND(SUMIFS(流水支出,流水账户,$A10,流水日期,BB$6),2))</f>
        <v/>
      </c>
      <c r="BC10" s="27">
        <f>IF(OR($A10="",BC$6=""),"",ROUND(SUMIFS(流水收入,流水账户,$A10,流水日期,BC$6),2))</f>
        <v/>
      </c>
      <c r="BD10" s="27">
        <f>IF(OR($A10="",BD$6=""),"",ROUND(SUMIFS(流水支出,流水账户,$A10,流水日期,BD$6),2))</f>
        <v/>
      </c>
      <c r="BE10" s="27">
        <f>IF(OR($A10="",BE$6=""),"",ROUND(SUMIFS(流水收入,流水账户,$A10,流水日期,BE$6),2))</f>
        <v/>
      </c>
      <c r="BF10" s="27">
        <f>IF(OR($A10="",BF$6=""),"",ROUND(SUMIFS(流水支出,流水账户,$A10,流水日期,BF$6),2))</f>
        <v/>
      </c>
      <c r="BG10" s="27">
        <f>IF(OR($A10="",BG$6=""),"",ROUND(SUMIFS(流水收入,流水账户,$A10,流水日期,BG$6),2))</f>
        <v/>
      </c>
      <c r="BH10" s="27">
        <f>IF(OR($A10="",BH$6=""),"",ROUND(SUMIFS(流水支出,流水账户,$A10,流水日期,BH$6),2))</f>
        <v/>
      </c>
      <c r="BI10" s="27">
        <f>IF(OR($A10="",BI$6=""),"",ROUND(SUMIFS(流水收入,流水账户,$A10,流水日期,BI$6),2))</f>
        <v/>
      </c>
      <c r="BJ10" s="27">
        <f>IF(OR($A10="",BJ$6=""),"",ROUND(SUMIFS(流水支出,流水账户,$A10,流水日期,BJ$6),2))</f>
        <v/>
      </c>
      <c r="BK10" s="27">
        <f>IF(OR($A10="",BK$6=""),"",ROUND(SUMIFS(流水收入,流水账户,$A10,流水日期,BK$6),2))</f>
        <v/>
      </c>
      <c r="BL10" s="27">
        <f>IF(OR($A10="",BL$6=""),"",ROUND(SUMIFS(流水支出,流水账户,$A10,流水日期,BL$6),2))</f>
        <v/>
      </c>
      <c r="BM10" s="27">
        <f>IF($A10="","",ROUND(SUMIF($C$7:$BL$7,"收款",C10:BL10),2))</f>
        <v/>
      </c>
      <c r="BN10" s="27">
        <f>IF($A10="","",ROUND(SUMIF($C$7:$BL$7,"付款",C10:BL10),2))</f>
        <v/>
      </c>
      <c r="BO10" s="27">
        <f>IF($A10="","",ROUND(N($B10)+N(BM10)-N(BN10),2))</f>
        <v/>
      </c>
    </row>
    <row r="11">
      <c r="A11" s="29">
        <f>IF(基础资料!$B$8="","",基础资料!$B$8)</f>
        <v/>
      </c>
      <c r="B11" s="27">
        <f>IF(OR($A11="",NOT(ISNUMBER($H$3))),"",ROUND(SUMIF(账户表,$A11,账户期初)+SUMIFS(流水收入,流水账户,$A11,流水日期,"&lt;"&amp;$B$3)-SUMIFS(流水支出,流水账户,$A11,流水日期,"&lt;"&amp;$B$3),2))</f>
        <v/>
      </c>
      <c r="C11" s="27">
        <f>IF(OR($A11="",C$6=""),"",ROUND(SUMIFS(流水收入,流水账户,$A11,流水日期,C$6),2))</f>
        <v/>
      </c>
      <c r="D11" s="27">
        <f>IF(OR($A11="",D$6=""),"",ROUND(SUMIFS(流水支出,流水账户,$A11,流水日期,D$6),2))</f>
        <v/>
      </c>
      <c r="E11" s="27">
        <f>IF(OR($A11="",E$6=""),"",ROUND(SUMIFS(流水收入,流水账户,$A11,流水日期,E$6),2))</f>
        <v/>
      </c>
      <c r="F11" s="27">
        <f>IF(OR($A11="",F$6=""),"",ROUND(SUMIFS(流水支出,流水账户,$A11,流水日期,F$6),2))</f>
        <v/>
      </c>
      <c r="G11" s="27">
        <f>IF(OR($A11="",G$6=""),"",ROUND(SUMIFS(流水收入,流水账户,$A11,流水日期,G$6),2))</f>
        <v/>
      </c>
      <c r="H11" s="27">
        <f>IF(OR($A11="",H$6=""),"",ROUND(SUMIFS(流水支出,流水账户,$A11,流水日期,H$6),2))</f>
        <v/>
      </c>
      <c r="I11" s="27">
        <f>IF(OR($A11="",I$6=""),"",ROUND(SUMIFS(流水收入,流水账户,$A11,流水日期,I$6),2))</f>
        <v/>
      </c>
      <c r="J11" s="27">
        <f>IF(OR($A11="",J$6=""),"",ROUND(SUMIFS(流水支出,流水账户,$A11,流水日期,J$6),2))</f>
        <v/>
      </c>
      <c r="K11" s="27">
        <f>IF(OR($A11="",K$6=""),"",ROUND(SUMIFS(流水收入,流水账户,$A11,流水日期,K$6),2))</f>
        <v/>
      </c>
      <c r="L11" s="27">
        <f>IF(OR($A11="",L$6=""),"",ROUND(SUMIFS(流水支出,流水账户,$A11,流水日期,L$6),2))</f>
        <v/>
      </c>
      <c r="M11" s="27">
        <f>IF(OR($A11="",M$6=""),"",ROUND(SUMIFS(流水收入,流水账户,$A11,流水日期,M$6),2))</f>
        <v/>
      </c>
      <c r="N11" s="27">
        <f>IF(OR($A11="",N$6=""),"",ROUND(SUMIFS(流水支出,流水账户,$A11,流水日期,N$6),2))</f>
        <v/>
      </c>
      <c r="O11" s="27">
        <f>IF(OR($A11="",O$6=""),"",ROUND(SUMIFS(流水收入,流水账户,$A11,流水日期,O$6),2))</f>
        <v/>
      </c>
      <c r="P11" s="27">
        <f>IF(OR($A11="",P$6=""),"",ROUND(SUMIFS(流水支出,流水账户,$A11,流水日期,P$6),2))</f>
        <v/>
      </c>
      <c r="Q11" s="27">
        <f>IF(OR($A11="",Q$6=""),"",ROUND(SUMIFS(流水收入,流水账户,$A11,流水日期,Q$6),2))</f>
        <v/>
      </c>
      <c r="R11" s="27">
        <f>IF(OR($A11="",R$6=""),"",ROUND(SUMIFS(流水支出,流水账户,$A11,流水日期,R$6),2))</f>
        <v/>
      </c>
      <c r="S11" s="27">
        <f>IF(OR($A11="",S$6=""),"",ROUND(SUMIFS(流水收入,流水账户,$A11,流水日期,S$6),2))</f>
        <v/>
      </c>
      <c r="T11" s="27">
        <f>IF(OR($A11="",T$6=""),"",ROUND(SUMIFS(流水支出,流水账户,$A11,流水日期,T$6),2))</f>
        <v/>
      </c>
      <c r="U11" s="27">
        <f>IF(OR($A11="",U$6=""),"",ROUND(SUMIFS(流水收入,流水账户,$A11,流水日期,U$6),2))</f>
        <v/>
      </c>
      <c r="V11" s="27">
        <f>IF(OR($A11="",V$6=""),"",ROUND(SUMIFS(流水支出,流水账户,$A11,流水日期,V$6),2))</f>
        <v/>
      </c>
      <c r="W11" s="27">
        <f>IF(OR($A11="",W$6=""),"",ROUND(SUMIFS(流水收入,流水账户,$A11,流水日期,W$6),2))</f>
        <v/>
      </c>
      <c r="X11" s="27">
        <f>IF(OR($A11="",X$6=""),"",ROUND(SUMIFS(流水支出,流水账户,$A11,流水日期,X$6),2))</f>
        <v/>
      </c>
      <c r="Y11" s="27">
        <f>IF(OR($A11="",Y$6=""),"",ROUND(SUMIFS(流水收入,流水账户,$A11,流水日期,Y$6),2))</f>
        <v/>
      </c>
      <c r="Z11" s="27">
        <f>IF(OR($A11="",Z$6=""),"",ROUND(SUMIFS(流水支出,流水账户,$A11,流水日期,Z$6),2))</f>
        <v/>
      </c>
      <c r="AA11" s="27">
        <f>IF(OR($A11="",AA$6=""),"",ROUND(SUMIFS(流水收入,流水账户,$A11,流水日期,AA$6),2))</f>
        <v/>
      </c>
      <c r="AB11" s="27">
        <f>IF(OR($A11="",AB$6=""),"",ROUND(SUMIFS(流水支出,流水账户,$A11,流水日期,AB$6),2))</f>
        <v/>
      </c>
      <c r="AC11" s="27">
        <f>IF(OR($A11="",AC$6=""),"",ROUND(SUMIFS(流水收入,流水账户,$A11,流水日期,AC$6),2))</f>
        <v/>
      </c>
      <c r="AD11" s="27">
        <f>IF(OR($A11="",AD$6=""),"",ROUND(SUMIFS(流水支出,流水账户,$A11,流水日期,AD$6),2))</f>
        <v/>
      </c>
      <c r="AE11" s="27">
        <f>IF(OR($A11="",AE$6=""),"",ROUND(SUMIFS(流水收入,流水账户,$A11,流水日期,AE$6),2))</f>
        <v/>
      </c>
      <c r="AF11" s="27">
        <f>IF(OR($A11="",AF$6=""),"",ROUND(SUMIFS(流水支出,流水账户,$A11,流水日期,AF$6),2))</f>
        <v/>
      </c>
      <c r="AG11" s="27">
        <f>IF(OR($A11="",AG$6=""),"",ROUND(SUMIFS(流水收入,流水账户,$A11,流水日期,AG$6),2))</f>
        <v/>
      </c>
      <c r="AH11" s="27">
        <f>IF(OR($A11="",AH$6=""),"",ROUND(SUMIFS(流水支出,流水账户,$A11,流水日期,AH$6),2))</f>
        <v/>
      </c>
      <c r="AI11" s="27">
        <f>IF(OR($A11="",AI$6=""),"",ROUND(SUMIFS(流水收入,流水账户,$A11,流水日期,AI$6),2))</f>
        <v/>
      </c>
      <c r="AJ11" s="27">
        <f>IF(OR($A11="",AJ$6=""),"",ROUND(SUMIFS(流水支出,流水账户,$A11,流水日期,AJ$6),2))</f>
        <v/>
      </c>
      <c r="AK11" s="27">
        <f>IF(OR($A11="",AK$6=""),"",ROUND(SUMIFS(流水收入,流水账户,$A11,流水日期,AK$6),2))</f>
        <v/>
      </c>
      <c r="AL11" s="27">
        <f>IF(OR($A11="",AL$6=""),"",ROUND(SUMIFS(流水支出,流水账户,$A11,流水日期,AL$6),2))</f>
        <v/>
      </c>
      <c r="AM11" s="27">
        <f>IF(OR($A11="",AM$6=""),"",ROUND(SUMIFS(流水收入,流水账户,$A11,流水日期,AM$6),2))</f>
        <v/>
      </c>
      <c r="AN11" s="27">
        <f>IF(OR($A11="",AN$6=""),"",ROUND(SUMIFS(流水支出,流水账户,$A11,流水日期,AN$6),2))</f>
        <v/>
      </c>
      <c r="AO11" s="27">
        <f>IF(OR($A11="",AO$6=""),"",ROUND(SUMIFS(流水收入,流水账户,$A11,流水日期,AO$6),2))</f>
        <v/>
      </c>
      <c r="AP11" s="27">
        <f>IF(OR($A11="",AP$6=""),"",ROUND(SUMIFS(流水支出,流水账户,$A11,流水日期,AP$6),2))</f>
        <v/>
      </c>
      <c r="AQ11" s="27">
        <f>IF(OR($A11="",AQ$6=""),"",ROUND(SUMIFS(流水收入,流水账户,$A11,流水日期,AQ$6),2))</f>
        <v/>
      </c>
      <c r="AR11" s="27">
        <f>IF(OR($A11="",AR$6=""),"",ROUND(SUMIFS(流水支出,流水账户,$A11,流水日期,AR$6),2))</f>
        <v/>
      </c>
      <c r="AS11" s="27">
        <f>IF(OR($A11="",AS$6=""),"",ROUND(SUMIFS(流水收入,流水账户,$A11,流水日期,AS$6),2))</f>
        <v/>
      </c>
      <c r="AT11" s="27">
        <f>IF(OR($A11="",AT$6=""),"",ROUND(SUMIFS(流水支出,流水账户,$A11,流水日期,AT$6),2))</f>
        <v/>
      </c>
      <c r="AU11" s="27">
        <f>IF(OR($A11="",AU$6=""),"",ROUND(SUMIFS(流水收入,流水账户,$A11,流水日期,AU$6),2))</f>
        <v/>
      </c>
      <c r="AV11" s="27">
        <f>IF(OR($A11="",AV$6=""),"",ROUND(SUMIFS(流水支出,流水账户,$A11,流水日期,AV$6),2))</f>
        <v/>
      </c>
      <c r="AW11" s="27">
        <f>IF(OR($A11="",AW$6=""),"",ROUND(SUMIFS(流水收入,流水账户,$A11,流水日期,AW$6),2))</f>
        <v/>
      </c>
      <c r="AX11" s="27">
        <f>IF(OR($A11="",AX$6=""),"",ROUND(SUMIFS(流水支出,流水账户,$A11,流水日期,AX$6),2))</f>
        <v/>
      </c>
      <c r="AY11" s="27">
        <f>IF(OR($A11="",AY$6=""),"",ROUND(SUMIFS(流水收入,流水账户,$A11,流水日期,AY$6),2))</f>
        <v/>
      </c>
      <c r="AZ11" s="27">
        <f>IF(OR($A11="",AZ$6=""),"",ROUND(SUMIFS(流水支出,流水账户,$A11,流水日期,AZ$6),2))</f>
        <v/>
      </c>
      <c r="BA11" s="27">
        <f>IF(OR($A11="",BA$6=""),"",ROUND(SUMIFS(流水收入,流水账户,$A11,流水日期,BA$6),2))</f>
        <v/>
      </c>
      <c r="BB11" s="27">
        <f>IF(OR($A11="",BB$6=""),"",ROUND(SUMIFS(流水支出,流水账户,$A11,流水日期,BB$6),2))</f>
        <v/>
      </c>
      <c r="BC11" s="27">
        <f>IF(OR($A11="",BC$6=""),"",ROUND(SUMIFS(流水收入,流水账户,$A11,流水日期,BC$6),2))</f>
        <v/>
      </c>
      <c r="BD11" s="27">
        <f>IF(OR($A11="",BD$6=""),"",ROUND(SUMIFS(流水支出,流水账户,$A11,流水日期,BD$6),2))</f>
        <v/>
      </c>
      <c r="BE11" s="27">
        <f>IF(OR($A11="",BE$6=""),"",ROUND(SUMIFS(流水收入,流水账户,$A11,流水日期,BE$6),2))</f>
        <v/>
      </c>
      <c r="BF11" s="27">
        <f>IF(OR($A11="",BF$6=""),"",ROUND(SUMIFS(流水支出,流水账户,$A11,流水日期,BF$6),2))</f>
        <v/>
      </c>
      <c r="BG11" s="27">
        <f>IF(OR($A11="",BG$6=""),"",ROUND(SUMIFS(流水收入,流水账户,$A11,流水日期,BG$6),2))</f>
        <v/>
      </c>
      <c r="BH11" s="27">
        <f>IF(OR($A11="",BH$6=""),"",ROUND(SUMIFS(流水支出,流水账户,$A11,流水日期,BH$6),2))</f>
        <v/>
      </c>
      <c r="BI11" s="27">
        <f>IF(OR($A11="",BI$6=""),"",ROUND(SUMIFS(流水收入,流水账户,$A11,流水日期,BI$6),2))</f>
        <v/>
      </c>
      <c r="BJ11" s="27">
        <f>IF(OR($A11="",BJ$6=""),"",ROUND(SUMIFS(流水支出,流水账户,$A11,流水日期,BJ$6),2))</f>
        <v/>
      </c>
      <c r="BK11" s="27">
        <f>IF(OR($A11="",BK$6=""),"",ROUND(SUMIFS(流水收入,流水账户,$A11,流水日期,BK$6),2))</f>
        <v/>
      </c>
      <c r="BL11" s="27">
        <f>IF(OR($A11="",BL$6=""),"",ROUND(SUMIFS(流水支出,流水账户,$A11,流水日期,BL$6),2))</f>
        <v/>
      </c>
      <c r="BM11" s="27">
        <f>IF($A11="","",ROUND(SUMIF($C$7:$BL$7,"收款",C11:BL11),2))</f>
        <v/>
      </c>
      <c r="BN11" s="27">
        <f>IF($A11="","",ROUND(SUMIF($C$7:$BL$7,"付款",C11:BL11),2))</f>
        <v/>
      </c>
      <c r="BO11" s="27">
        <f>IF($A11="","",ROUND(N($B11)+N(BM11)-N(BN11),2))</f>
        <v/>
      </c>
    </row>
    <row r="12">
      <c r="A12" s="29">
        <f>IF(基础资料!$B$9="","",基础资料!$B$9)</f>
        <v/>
      </c>
      <c r="B12" s="27">
        <f>IF(OR($A12="",NOT(ISNUMBER($H$3))),"",ROUND(SUMIF(账户表,$A12,账户期初)+SUMIFS(流水收入,流水账户,$A12,流水日期,"&lt;"&amp;$B$3)-SUMIFS(流水支出,流水账户,$A12,流水日期,"&lt;"&amp;$B$3),2))</f>
        <v/>
      </c>
      <c r="C12" s="27">
        <f>IF(OR($A12="",C$6=""),"",ROUND(SUMIFS(流水收入,流水账户,$A12,流水日期,C$6),2))</f>
        <v/>
      </c>
      <c r="D12" s="27">
        <f>IF(OR($A12="",D$6=""),"",ROUND(SUMIFS(流水支出,流水账户,$A12,流水日期,D$6),2))</f>
        <v/>
      </c>
      <c r="E12" s="27">
        <f>IF(OR($A12="",E$6=""),"",ROUND(SUMIFS(流水收入,流水账户,$A12,流水日期,E$6),2))</f>
        <v/>
      </c>
      <c r="F12" s="27">
        <f>IF(OR($A12="",F$6=""),"",ROUND(SUMIFS(流水支出,流水账户,$A12,流水日期,F$6),2))</f>
        <v/>
      </c>
      <c r="G12" s="27">
        <f>IF(OR($A12="",G$6=""),"",ROUND(SUMIFS(流水收入,流水账户,$A12,流水日期,G$6),2))</f>
        <v/>
      </c>
      <c r="H12" s="27">
        <f>IF(OR($A12="",H$6=""),"",ROUND(SUMIFS(流水支出,流水账户,$A12,流水日期,H$6),2))</f>
        <v/>
      </c>
      <c r="I12" s="27">
        <f>IF(OR($A12="",I$6=""),"",ROUND(SUMIFS(流水收入,流水账户,$A12,流水日期,I$6),2))</f>
        <v/>
      </c>
      <c r="J12" s="27">
        <f>IF(OR($A12="",J$6=""),"",ROUND(SUMIFS(流水支出,流水账户,$A12,流水日期,J$6),2))</f>
        <v/>
      </c>
      <c r="K12" s="27">
        <f>IF(OR($A12="",K$6=""),"",ROUND(SUMIFS(流水收入,流水账户,$A12,流水日期,K$6),2))</f>
        <v/>
      </c>
      <c r="L12" s="27">
        <f>IF(OR($A12="",L$6=""),"",ROUND(SUMIFS(流水支出,流水账户,$A12,流水日期,L$6),2))</f>
        <v/>
      </c>
      <c r="M12" s="27">
        <f>IF(OR($A12="",M$6=""),"",ROUND(SUMIFS(流水收入,流水账户,$A12,流水日期,M$6),2))</f>
        <v/>
      </c>
      <c r="N12" s="27">
        <f>IF(OR($A12="",N$6=""),"",ROUND(SUMIFS(流水支出,流水账户,$A12,流水日期,N$6),2))</f>
        <v/>
      </c>
      <c r="O12" s="27">
        <f>IF(OR($A12="",O$6=""),"",ROUND(SUMIFS(流水收入,流水账户,$A12,流水日期,O$6),2))</f>
        <v/>
      </c>
      <c r="P12" s="27">
        <f>IF(OR($A12="",P$6=""),"",ROUND(SUMIFS(流水支出,流水账户,$A12,流水日期,P$6),2))</f>
        <v/>
      </c>
      <c r="Q12" s="27">
        <f>IF(OR($A12="",Q$6=""),"",ROUND(SUMIFS(流水收入,流水账户,$A12,流水日期,Q$6),2))</f>
        <v/>
      </c>
      <c r="R12" s="27">
        <f>IF(OR($A12="",R$6=""),"",ROUND(SUMIFS(流水支出,流水账户,$A12,流水日期,R$6),2))</f>
        <v/>
      </c>
      <c r="S12" s="27">
        <f>IF(OR($A12="",S$6=""),"",ROUND(SUMIFS(流水收入,流水账户,$A12,流水日期,S$6),2))</f>
        <v/>
      </c>
      <c r="T12" s="27">
        <f>IF(OR($A12="",T$6=""),"",ROUND(SUMIFS(流水支出,流水账户,$A12,流水日期,T$6),2))</f>
        <v/>
      </c>
      <c r="U12" s="27">
        <f>IF(OR($A12="",U$6=""),"",ROUND(SUMIFS(流水收入,流水账户,$A12,流水日期,U$6),2))</f>
        <v/>
      </c>
      <c r="V12" s="27">
        <f>IF(OR($A12="",V$6=""),"",ROUND(SUMIFS(流水支出,流水账户,$A12,流水日期,V$6),2))</f>
        <v/>
      </c>
      <c r="W12" s="27">
        <f>IF(OR($A12="",W$6=""),"",ROUND(SUMIFS(流水收入,流水账户,$A12,流水日期,W$6),2))</f>
        <v/>
      </c>
      <c r="X12" s="27">
        <f>IF(OR($A12="",X$6=""),"",ROUND(SUMIFS(流水支出,流水账户,$A12,流水日期,X$6),2))</f>
        <v/>
      </c>
      <c r="Y12" s="27">
        <f>IF(OR($A12="",Y$6=""),"",ROUND(SUMIFS(流水收入,流水账户,$A12,流水日期,Y$6),2))</f>
        <v/>
      </c>
      <c r="Z12" s="27">
        <f>IF(OR($A12="",Z$6=""),"",ROUND(SUMIFS(流水支出,流水账户,$A12,流水日期,Z$6),2))</f>
        <v/>
      </c>
      <c r="AA12" s="27">
        <f>IF(OR($A12="",AA$6=""),"",ROUND(SUMIFS(流水收入,流水账户,$A12,流水日期,AA$6),2))</f>
        <v/>
      </c>
      <c r="AB12" s="27">
        <f>IF(OR($A12="",AB$6=""),"",ROUND(SUMIFS(流水支出,流水账户,$A12,流水日期,AB$6),2))</f>
        <v/>
      </c>
      <c r="AC12" s="27">
        <f>IF(OR($A12="",AC$6=""),"",ROUND(SUMIFS(流水收入,流水账户,$A12,流水日期,AC$6),2))</f>
        <v/>
      </c>
      <c r="AD12" s="27">
        <f>IF(OR($A12="",AD$6=""),"",ROUND(SUMIFS(流水支出,流水账户,$A12,流水日期,AD$6),2))</f>
        <v/>
      </c>
      <c r="AE12" s="27">
        <f>IF(OR($A12="",AE$6=""),"",ROUND(SUMIFS(流水收入,流水账户,$A12,流水日期,AE$6),2))</f>
        <v/>
      </c>
      <c r="AF12" s="27">
        <f>IF(OR($A12="",AF$6=""),"",ROUND(SUMIFS(流水支出,流水账户,$A12,流水日期,AF$6),2))</f>
        <v/>
      </c>
      <c r="AG12" s="27">
        <f>IF(OR($A12="",AG$6=""),"",ROUND(SUMIFS(流水收入,流水账户,$A12,流水日期,AG$6),2))</f>
        <v/>
      </c>
      <c r="AH12" s="27">
        <f>IF(OR($A12="",AH$6=""),"",ROUND(SUMIFS(流水支出,流水账户,$A12,流水日期,AH$6),2))</f>
        <v/>
      </c>
      <c r="AI12" s="27">
        <f>IF(OR($A12="",AI$6=""),"",ROUND(SUMIFS(流水收入,流水账户,$A12,流水日期,AI$6),2))</f>
        <v/>
      </c>
      <c r="AJ12" s="27">
        <f>IF(OR($A12="",AJ$6=""),"",ROUND(SUMIFS(流水支出,流水账户,$A12,流水日期,AJ$6),2))</f>
        <v/>
      </c>
      <c r="AK12" s="27">
        <f>IF(OR($A12="",AK$6=""),"",ROUND(SUMIFS(流水收入,流水账户,$A12,流水日期,AK$6),2))</f>
        <v/>
      </c>
      <c r="AL12" s="27">
        <f>IF(OR($A12="",AL$6=""),"",ROUND(SUMIFS(流水支出,流水账户,$A12,流水日期,AL$6),2))</f>
        <v/>
      </c>
      <c r="AM12" s="27">
        <f>IF(OR($A12="",AM$6=""),"",ROUND(SUMIFS(流水收入,流水账户,$A12,流水日期,AM$6),2))</f>
        <v/>
      </c>
      <c r="AN12" s="27">
        <f>IF(OR($A12="",AN$6=""),"",ROUND(SUMIFS(流水支出,流水账户,$A12,流水日期,AN$6),2))</f>
        <v/>
      </c>
      <c r="AO12" s="27">
        <f>IF(OR($A12="",AO$6=""),"",ROUND(SUMIFS(流水收入,流水账户,$A12,流水日期,AO$6),2))</f>
        <v/>
      </c>
      <c r="AP12" s="27">
        <f>IF(OR($A12="",AP$6=""),"",ROUND(SUMIFS(流水支出,流水账户,$A12,流水日期,AP$6),2))</f>
        <v/>
      </c>
      <c r="AQ12" s="27">
        <f>IF(OR($A12="",AQ$6=""),"",ROUND(SUMIFS(流水收入,流水账户,$A12,流水日期,AQ$6),2))</f>
        <v/>
      </c>
      <c r="AR12" s="27">
        <f>IF(OR($A12="",AR$6=""),"",ROUND(SUMIFS(流水支出,流水账户,$A12,流水日期,AR$6),2))</f>
        <v/>
      </c>
      <c r="AS12" s="27">
        <f>IF(OR($A12="",AS$6=""),"",ROUND(SUMIFS(流水收入,流水账户,$A12,流水日期,AS$6),2))</f>
        <v/>
      </c>
      <c r="AT12" s="27">
        <f>IF(OR($A12="",AT$6=""),"",ROUND(SUMIFS(流水支出,流水账户,$A12,流水日期,AT$6),2))</f>
        <v/>
      </c>
      <c r="AU12" s="27">
        <f>IF(OR($A12="",AU$6=""),"",ROUND(SUMIFS(流水收入,流水账户,$A12,流水日期,AU$6),2))</f>
        <v/>
      </c>
      <c r="AV12" s="27">
        <f>IF(OR($A12="",AV$6=""),"",ROUND(SUMIFS(流水支出,流水账户,$A12,流水日期,AV$6),2))</f>
        <v/>
      </c>
      <c r="AW12" s="27">
        <f>IF(OR($A12="",AW$6=""),"",ROUND(SUMIFS(流水收入,流水账户,$A12,流水日期,AW$6),2))</f>
        <v/>
      </c>
      <c r="AX12" s="27">
        <f>IF(OR($A12="",AX$6=""),"",ROUND(SUMIFS(流水支出,流水账户,$A12,流水日期,AX$6),2))</f>
        <v/>
      </c>
      <c r="AY12" s="27">
        <f>IF(OR($A12="",AY$6=""),"",ROUND(SUMIFS(流水收入,流水账户,$A12,流水日期,AY$6),2))</f>
        <v/>
      </c>
      <c r="AZ12" s="27">
        <f>IF(OR($A12="",AZ$6=""),"",ROUND(SUMIFS(流水支出,流水账户,$A12,流水日期,AZ$6),2))</f>
        <v/>
      </c>
      <c r="BA12" s="27">
        <f>IF(OR($A12="",BA$6=""),"",ROUND(SUMIFS(流水收入,流水账户,$A12,流水日期,BA$6),2))</f>
        <v/>
      </c>
      <c r="BB12" s="27">
        <f>IF(OR($A12="",BB$6=""),"",ROUND(SUMIFS(流水支出,流水账户,$A12,流水日期,BB$6),2))</f>
        <v/>
      </c>
      <c r="BC12" s="27">
        <f>IF(OR($A12="",BC$6=""),"",ROUND(SUMIFS(流水收入,流水账户,$A12,流水日期,BC$6),2))</f>
        <v/>
      </c>
      <c r="BD12" s="27">
        <f>IF(OR($A12="",BD$6=""),"",ROUND(SUMIFS(流水支出,流水账户,$A12,流水日期,BD$6),2))</f>
        <v/>
      </c>
      <c r="BE12" s="27">
        <f>IF(OR($A12="",BE$6=""),"",ROUND(SUMIFS(流水收入,流水账户,$A12,流水日期,BE$6),2))</f>
        <v/>
      </c>
      <c r="BF12" s="27">
        <f>IF(OR($A12="",BF$6=""),"",ROUND(SUMIFS(流水支出,流水账户,$A12,流水日期,BF$6),2))</f>
        <v/>
      </c>
      <c r="BG12" s="27">
        <f>IF(OR($A12="",BG$6=""),"",ROUND(SUMIFS(流水收入,流水账户,$A12,流水日期,BG$6),2))</f>
        <v/>
      </c>
      <c r="BH12" s="27">
        <f>IF(OR($A12="",BH$6=""),"",ROUND(SUMIFS(流水支出,流水账户,$A12,流水日期,BH$6),2))</f>
        <v/>
      </c>
      <c r="BI12" s="27">
        <f>IF(OR($A12="",BI$6=""),"",ROUND(SUMIFS(流水收入,流水账户,$A12,流水日期,BI$6),2))</f>
        <v/>
      </c>
      <c r="BJ12" s="27">
        <f>IF(OR($A12="",BJ$6=""),"",ROUND(SUMIFS(流水支出,流水账户,$A12,流水日期,BJ$6),2))</f>
        <v/>
      </c>
      <c r="BK12" s="27">
        <f>IF(OR($A12="",BK$6=""),"",ROUND(SUMIFS(流水收入,流水账户,$A12,流水日期,BK$6),2))</f>
        <v/>
      </c>
      <c r="BL12" s="27">
        <f>IF(OR($A12="",BL$6=""),"",ROUND(SUMIFS(流水支出,流水账户,$A12,流水日期,BL$6),2))</f>
        <v/>
      </c>
      <c r="BM12" s="27">
        <f>IF($A12="","",ROUND(SUMIF($C$7:$BL$7,"收款",C12:BL12),2))</f>
        <v/>
      </c>
      <c r="BN12" s="27">
        <f>IF($A12="","",ROUND(SUMIF($C$7:$BL$7,"付款",C12:BL12),2))</f>
        <v/>
      </c>
      <c r="BO12" s="27">
        <f>IF($A12="","",ROUND(N($B12)+N(BM12)-N(BN12),2))</f>
        <v/>
      </c>
    </row>
    <row r="13">
      <c r="A13" s="29">
        <f>IF(基础资料!$B$10="","",基础资料!$B$10)</f>
        <v/>
      </c>
      <c r="B13" s="27">
        <f>IF(OR($A13="",NOT(ISNUMBER($H$3))),"",ROUND(SUMIF(账户表,$A13,账户期初)+SUMIFS(流水收入,流水账户,$A13,流水日期,"&lt;"&amp;$B$3)-SUMIFS(流水支出,流水账户,$A13,流水日期,"&lt;"&amp;$B$3),2))</f>
        <v/>
      </c>
      <c r="C13" s="27">
        <f>IF(OR($A13="",C$6=""),"",ROUND(SUMIFS(流水收入,流水账户,$A13,流水日期,C$6),2))</f>
        <v/>
      </c>
      <c r="D13" s="27">
        <f>IF(OR($A13="",D$6=""),"",ROUND(SUMIFS(流水支出,流水账户,$A13,流水日期,D$6),2))</f>
        <v/>
      </c>
      <c r="E13" s="27">
        <f>IF(OR($A13="",E$6=""),"",ROUND(SUMIFS(流水收入,流水账户,$A13,流水日期,E$6),2))</f>
        <v/>
      </c>
      <c r="F13" s="27">
        <f>IF(OR($A13="",F$6=""),"",ROUND(SUMIFS(流水支出,流水账户,$A13,流水日期,F$6),2))</f>
        <v/>
      </c>
      <c r="G13" s="27">
        <f>IF(OR($A13="",G$6=""),"",ROUND(SUMIFS(流水收入,流水账户,$A13,流水日期,G$6),2))</f>
        <v/>
      </c>
      <c r="H13" s="27">
        <f>IF(OR($A13="",H$6=""),"",ROUND(SUMIFS(流水支出,流水账户,$A13,流水日期,H$6),2))</f>
        <v/>
      </c>
      <c r="I13" s="27">
        <f>IF(OR($A13="",I$6=""),"",ROUND(SUMIFS(流水收入,流水账户,$A13,流水日期,I$6),2))</f>
        <v/>
      </c>
      <c r="J13" s="27">
        <f>IF(OR($A13="",J$6=""),"",ROUND(SUMIFS(流水支出,流水账户,$A13,流水日期,J$6),2))</f>
        <v/>
      </c>
      <c r="K13" s="27">
        <f>IF(OR($A13="",K$6=""),"",ROUND(SUMIFS(流水收入,流水账户,$A13,流水日期,K$6),2))</f>
        <v/>
      </c>
      <c r="L13" s="27">
        <f>IF(OR($A13="",L$6=""),"",ROUND(SUMIFS(流水支出,流水账户,$A13,流水日期,L$6),2))</f>
        <v/>
      </c>
      <c r="M13" s="27">
        <f>IF(OR($A13="",M$6=""),"",ROUND(SUMIFS(流水收入,流水账户,$A13,流水日期,M$6),2))</f>
        <v/>
      </c>
      <c r="N13" s="27">
        <f>IF(OR($A13="",N$6=""),"",ROUND(SUMIFS(流水支出,流水账户,$A13,流水日期,N$6),2))</f>
        <v/>
      </c>
      <c r="O13" s="27">
        <f>IF(OR($A13="",O$6=""),"",ROUND(SUMIFS(流水收入,流水账户,$A13,流水日期,O$6),2))</f>
        <v/>
      </c>
      <c r="P13" s="27">
        <f>IF(OR($A13="",P$6=""),"",ROUND(SUMIFS(流水支出,流水账户,$A13,流水日期,P$6),2))</f>
        <v/>
      </c>
      <c r="Q13" s="27">
        <f>IF(OR($A13="",Q$6=""),"",ROUND(SUMIFS(流水收入,流水账户,$A13,流水日期,Q$6),2))</f>
        <v/>
      </c>
      <c r="R13" s="27">
        <f>IF(OR($A13="",R$6=""),"",ROUND(SUMIFS(流水支出,流水账户,$A13,流水日期,R$6),2))</f>
        <v/>
      </c>
      <c r="S13" s="27">
        <f>IF(OR($A13="",S$6=""),"",ROUND(SUMIFS(流水收入,流水账户,$A13,流水日期,S$6),2))</f>
        <v/>
      </c>
      <c r="T13" s="27">
        <f>IF(OR($A13="",T$6=""),"",ROUND(SUMIFS(流水支出,流水账户,$A13,流水日期,T$6),2))</f>
        <v/>
      </c>
      <c r="U13" s="27">
        <f>IF(OR($A13="",U$6=""),"",ROUND(SUMIFS(流水收入,流水账户,$A13,流水日期,U$6),2))</f>
        <v/>
      </c>
      <c r="V13" s="27">
        <f>IF(OR($A13="",V$6=""),"",ROUND(SUMIFS(流水支出,流水账户,$A13,流水日期,V$6),2))</f>
        <v/>
      </c>
      <c r="W13" s="27">
        <f>IF(OR($A13="",W$6=""),"",ROUND(SUMIFS(流水收入,流水账户,$A13,流水日期,W$6),2))</f>
        <v/>
      </c>
      <c r="X13" s="27">
        <f>IF(OR($A13="",X$6=""),"",ROUND(SUMIFS(流水支出,流水账户,$A13,流水日期,X$6),2))</f>
        <v/>
      </c>
      <c r="Y13" s="27">
        <f>IF(OR($A13="",Y$6=""),"",ROUND(SUMIFS(流水收入,流水账户,$A13,流水日期,Y$6),2))</f>
        <v/>
      </c>
      <c r="Z13" s="27">
        <f>IF(OR($A13="",Z$6=""),"",ROUND(SUMIFS(流水支出,流水账户,$A13,流水日期,Z$6),2))</f>
        <v/>
      </c>
      <c r="AA13" s="27">
        <f>IF(OR($A13="",AA$6=""),"",ROUND(SUMIFS(流水收入,流水账户,$A13,流水日期,AA$6),2))</f>
        <v/>
      </c>
      <c r="AB13" s="27">
        <f>IF(OR($A13="",AB$6=""),"",ROUND(SUMIFS(流水支出,流水账户,$A13,流水日期,AB$6),2))</f>
        <v/>
      </c>
      <c r="AC13" s="27">
        <f>IF(OR($A13="",AC$6=""),"",ROUND(SUMIFS(流水收入,流水账户,$A13,流水日期,AC$6),2))</f>
        <v/>
      </c>
      <c r="AD13" s="27">
        <f>IF(OR($A13="",AD$6=""),"",ROUND(SUMIFS(流水支出,流水账户,$A13,流水日期,AD$6),2))</f>
        <v/>
      </c>
      <c r="AE13" s="27">
        <f>IF(OR($A13="",AE$6=""),"",ROUND(SUMIFS(流水收入,流水账户,$A13,流水日期,AE$6),2))</f>
        <v/>
      </c>
      <c r="AF13" s="27">
        <f>IF(OR($A13="",AF$6=""),"",ROUND(SUMIFS(流水支出,流水账户,$A13,流水日期,AF$6),2))</f>
        <v/>
      </c>
      <c r="AG13" s="27">
        <f>IF(OR($A13="",AG$6=""),"",ROUND(SUMIFS(流水收入,流水账户,$A13,流水日期,AG$6),2))</f>
        <v/>
      </c>
      <c r="AH13" s="27">
        <f>IF(OR($A13="",AH$6=""),"",ROUND(SUMIFS(流水支出,流水账户,$A13,流水日期,AH$6),2))</f>
        <v/>
      </c>
      <c r="AI13" s="27">
        <f>IF(OR($A13="",AI$6=""),"",ROUND(SUMIFS(流水收入,流水账户,$A13,流水日期,AI$6),2))</f>
        <v/>
      </c>
      <c r="AJ13" s="27">
        <f>IF(OR($A13="",AJ$6=""),"",ROUND(SUMIFS(流水支出,流水账户,$A13,流水日期,AJ$6),2))</f>
        <v/>
      </c>
      <c r="AK13" s="27">
        <f>IF(OR($A13="",AK$6=""),"",ROUND(SUMIFS(流水收入,流水账户,$A13,流水日期,AK$6),2))</f>
        <v/>
      </c>
      <c r="AL13" s="27">
        <f>IF(OR($A13="",AL$6=""),"",ROUND(SUMIFS(流水支出,流水账户,$A13,流水日期,AL$6),2))</f>
        <v/>
      </c>
      <c r="AM13" s="27">
        <f>IF(OR($A13="",AM$6=""),"",ROUND(SUMIFS(流水收入,流水账户,$A13,流水日期,AM$6),2))</f>
        <v/>
      </c>
      <c r="AN13" s="27">
        <f>IF(OR($A13="",AN$6=""),"",ROUND(SUMIFS(流水支出,流水账户,$A13,流水日期,AN$6),2))</f>
        <v/>
      </c>
      <c r="AO13" s="27">
        <f>IF(OR($A13="",AO$6=""),"",ROUND(SUMIFS(流水收入,流水账户,$A13,流水日期,AO$6),2))</f>
        <v/>
      </c>
      <c r="AP13" s="27">
        <f>IF(OR($A13="",AP$6=""),"",ROUND(SUMIFS(流水支出,流水账户,$A13,流水日期,AP$6),2))</f>
        <v/>
      </c>
      <c r="AQ13" s="27">
        <f>IF(OR($A13="",AQ$6=""),"",ROUND(SUMIFS(流水收入,流水账户,$A13,流水日期,AQ$6),2))</f>
        <v/>
      </c>
      <c r="AR13" s="27">
        <f>IF(OR($A13="",AR$6=""),"",ROUND(SUMIFS(流水支出,流水账户,$A13,流水日期,AR$6),2))</f>
        <v/>
      </c>
      <c r="AS13" s="27">
        <f>IF(OR($A13="",AS$6=""),"",ROUND(SUMIFS(流水收入,流水账户,$A13,流水日期,AS$6),2))</f>
        <v/>
      </c>
      <c r="AT13" s="27">
        <f>IF(OR($A13="",AT$6=""),"",ROUND(SUMIFS(流水支出,流水账户,$A13,流水日期,AT$6),2))</f>
        <v/>
      </c>
      <c r="AU13" s="27">
        <f>IF(OR($A13="",AU$6=""),"",ROUND(SUMIFS(流水收入,流水账户,$A13,流水日期,AU$6),2))</f>
        <v/>
      </c>
      <c r="AV13" s="27">
        <f>IF(OR($A13="",AV$6=""),"",ROUND(SUMIFS(流水支出,流水账户,$A13,流水日期,AV$6),2))</f>
        <v/>
      </c>
      <c r="AW13" s="27">
        <f>IF(OR($A13="",AW$6=""),"",ROUND(SUMIFS(流水收入,流水账户,$A13,流水日期,AW$6),2))</f>
        <v/>
      </c>
      <c r="AX13" s="27">
        <f>IF(OR($A13="",AX$6=""),"",ROUND(SUMIFS(流水支出,流水账户,$A13,流水日期,AX$6),2))</f>
        <v/>
      </c>
      <c r="AY13" s="27">
        <f>IF(OR($A13="",AY$6=""),"",ROUND(SUMIFS(流水收入,流水账户,$A13,流水日期,AY$6),2))</f>
        <v/>
      </c>
      <c r="AZ13" s="27">
        <f>IF(OR($A13="",AZ$6=""),"",ROUND(SUMIFS(流水支出,流水账户,$A13,流水日期,AZ$6),2))</f>
        <v/>
      </c>
      <c r="BA13" s="27">
        <f>IF(OR($A13="",BA$6=""),"",ROUND(SUMIFS(流水收入,流水账户,$A13,流水日期,BA$6),2))</f>
        <v/>
      </c>
      <c r="BB13" s="27">
        <f>IF(OR($A13="",BB$6=""),"",ROUND(SUMIFS(流水支出,流水账户,$A13,流水日期,BB$6),2))</f>
        <v/>
      </c>
      <c r="BC13" s="27">
        <f>IF(OR($A13="",BC$6=""),"",ROUND(SUMIFS(流水收入,流水账户,$A13,流水日期,BC$6),2))</f>
        <v/>
      </c>
      <c r="BD13" s="27">
        <f>IF(OR($A13="",BD$6=""),"",ROUND(SUMIFS(流水支出,流水账户,$A13,流水日期,BD$6),2))</f>
        <v/>
      </c>
      <c r="BE13" s="27">
        <f>IF(OR($A13="",BE$6=""),"",ROUND(SUMIFS(流水收入,流水账户,$A13,流水日期,BE$6),2))</f>
        <v/>
      </c>
      <c r="BF13" s="27">
        <f>IF(OR($A13="",BF$6=""),"",ROUND(SUMIFS(流水支出,流水账户,$A13,流水日期,BF$6),2))</f>
        <v/>
      </c>
      <c r="BG13" s="27">
        <f>IF(OR($A13="",BG$6=""),"",ROUND(SUMIFS(流水收入,流水账户,$A13,流水日期,BG$6),2))</f>
        <v/>
      </c>
      <c r="BH13" s="27">
        <f>IF(OR($A13="",BH$6=""),"",ROUND(SUMIFS(流水支出,流水账户,$A13,流水日期,BH$6),2))</f>
        <v/>
      </c>
      <c r="BI13" s="27">
        <f>IF(OR($A13="",BI$6=""),"",ROUND(SUMIFS(流水收入,流水账户,$A13,流水日期,BI$6),2))</f>
        <v/>
      </c>
      <c r="BJ13" s="27">
        <f>IF(OR($A13="",BJ$6=""),"",ROUND(SUMIFS(流水支出,流水账户,$A13,流水日期,BJ$6),2))</f>
        <v/>
      </c>
      <c r="BK13" s="27">
        <f>IF(OR($A13="",BK$6=""),"",ROUND(SUMIFS(流水收入,流水账户,$A13,流水日期,BK$6),2))</f>
        <v/>
      </c>
      <c r="BL13" s="27">
        <f>IF(OR($A13="",BL$6=""),"",ROUND(SUMIFS(流水支出,流水账户,$A13,流水日期,BL$6),2))</f>
        <v/>
      </c>
      <c r="BM13" s="27">
        <f>IF($A13="","",ROUND(SUMIF($C$7:$BL$7,"收款",C13:BL13),2))</f>
        <v/>
      </c>
      <c r="BN13" s="27">
        <f>IF($A13="","",ROUND(SUMIF($C$7:$BL$7,"付款",C13:BL13),2))</f>
        <v/>
      </c>
      <c r="BO13" s="27">
        <f>IF($A13="","",ROUND(N($B13)+N(BM13)-N(BN13),2))</f>
        <v/>
      </c>
    </row>
    <row r="14">
      <c r="A14" s="29">
        <f>IF(基础资料!$B$11="","",基础资料!$B$11)</f>
        <v/>
      </c>
      <c r="B14" s="27">
        <f>IF(OR($A14="",NOT(ISNUMBER($H$3))),"",ROUND(SUMIF(账户表,$A14,账户期初)+SUMIFS(流水收入,流水账户,$A14,流水日期,"&lt;"&amp;$B$3)-SUMIFS(流水支出,流水账户,$A14,流水日期,"&lt;"&amp;$B$3),2))</f>
        <v/>
      </c>
      <c r="C14" s="27">
        <f>IF(OR($A14="",C$6=""),"",ROUND(SUMIFS(流水收入,流水账户,$A14,流水日期,C$6),2))</f>
        <v/>
      </c>
      <c r="D14" s="27">
        <f>IF(OR($A14="",D$6=""),"",ROUND(SUMIFS(流水支出,流水账户,$A14,流水日期,D$6),2))</f>
        <v/>
      </c>
      <c r="E14" s="27">
        <f>IF(OR($A14="",E$6=""),"",ROUND(SUMIFS(流水收入,流水账户,$A14,流水日期,E$6),2))</f>
        <v/>
      </c>
      <c r="F14" s="27">
        <f>IF(OR($A14="",F$6=""),"",ROUND(SUMIFS(流水支出,流水账户,$A14,流水日期,F$6),2))</f>
        <v/>
      </c>
      <c r="G14" s="27">
        <f>IF(OR($A14="",G$6=""),"",ROUND(SUMIFS(流水收入,流水账户,$A14,流水日期,G$6),2))</f>
        <v/>
      </c>
      <c r="H14" s="27">
        <f>IF(OR($A14="",H$6=""),"",ROUND(SUMIFS(流水支出,流水账户,$A14,流水日期,H$6),2))</f>
        <v/>
      </c>
      <c r="I14" s="27">
        <f>IF(OR($A14="",I$6=""),"",ROUND(SUMIFS(流水收入,流水账户,$A14,流水日期,I$6),2))</f>
        <v/>
      </c>
      <c r="J14" s="27">
        <f>IF(OR($A14="",J$6=""),"",ROUND(SUMIFS(流水支出,流水账户,$A14,流水日期,J$6),2))</f>
        <v/>
      </c>
      <c r="K14" s="27">
        <f>IF(OR($A14="",K$6=""),"",ROUND(SUMIFS(流水收入,流水账户,$A14,流水日期,K$6),2))</f>
        <v/>
      </c>
      <c r="L14" s="27">
        <f>IF(OR($A14="",L$6=""),"",ROUND(SUMIFS(流水支出,流水账户,$A14,流水日期,L$6),2))</f>
        <v/>
      </c>
      <c r="M14" s="27">
        <f>IF(OR($A14="",M$6=""),"",ROUND(SUMIFS(流水收入,流水账户,$A14,流水日期,M$6),2))</f>
        <v/>
      </c>
      <c r="N14" s="27">
        <f>IF(OR($A14="",N$6=""),"",ROUND(SUMIFS(流水支出,流水账户,$A14,流水日期,N$6),2))</f>
        <v/>
      </c>
      <c r="O14" s="27">
        <f>IF(OR($A14="",O$6=""),"",ROUND(SUMIFS(流水收入,流水账户,$A14,流水日期,O$6),2))</f>
        <v/>
      </c>
      <c r="P14" s="27">
        <f>IF(OR($A14="",P$6=""),"",ROUND(SUMIFS(流水支出,流水账户,$A14,流水日期,P$6),2))</f>
        <v/>
      </c>
      <c r="Q14" s="27">
        <f>IF(OR($A14="",Q$6=""),"",ROUND(SUMIFS(流水收入,流水账户,$A14,流水日期,Q$6),2))</f>
        <v/>
      </c>
      <c r="R14" s="27">
        <f>IF(OR($A14="",R$6=""),"",ROUND(SUMIFS(流水支出,流水账户,$A14,流水日期,R$6),2))</f>
        <v/>
      </c>
      <c r="S14" s="27">
        <f>IF(OR($A14="",S$6=""),"",ROUND(SUMIFS(流水收入,流水账户,$A14,流水日期,S$6),2))</f>
        <v/>
      </c>
      <c r="T14" s="27">
        <f>IF(OR($A14="",T$6=""),"",ROUND(SUMIFS(流水支出,流水账户,$A14,流水日期,T$6),2))</f>
        <v/>
      </c>
      <c r="U14" s="27">
        <f>IF(OR($A14="",U$6=""),"",ROUND(SUMIFS(流水收入,流水账户,$A14,流水日期,U$6),2))</f>
        <v/>
      </c>
      <c r="V14" s="27">
        <f>IF(OR($A14="",V$6=""),"",ROUND(SUMIFS(流水支出,流水账户,$A14,流水日期,V$6),2))</f>
        <v/>
      </c>
      <c r="W14" s="27">
        <f>IF(OR($A14="",W$6=""),"",ROUND(SUMIFS(流水收入,流水账户,$A14,流水日期,W$6),2))</f>
        <v/>
      </c>
      <c r="X14" s="27">
        <f>IF(OR($A14="",X$6=""),"",ROUND(SUMIFS(流水支出,流水账户,$A14,流水日期,X$6),2))</f>
        <v/>
      </c>
      <c r="Y14" s="27">
        <f>IF(OR($A14="",Y$6=""),"",ROUND(SUMIFS(流水收入,流水账户,$A14,流水日期,Y$6),2))</f>
        <v/>
      </c>
      <c r="Z14" s="27">
        <f>IF(OR($A14="",Z$6=""),"",ROUND(SUMIFS(流水支出,流水账户,$A14,流水日期,Z$6),2))</f>
        <v/>
      </c>
      <c r="AA14" s="27">
        <f>IF(OR($A14="",AA$6=""),"",ROUND(SUMIFS(流水收入,流水账户,$A14,流水日期,AA$6),2))</f>
        <v/>
      </c>
      <c r="AB14" s="27">
        <f>IF(OR($A14="",AB$6=""),"",ROUND(SUMIFS(流水支出,流水账户,$A14,流水日期,AB$6),2))</f>
        <v/>
      </c>
      <c r="AC14" s="27">
        <f>IF(OR($A14="",AC$6=""),"",ROUND(SUMIFS(流水收入,流水账户,$A14,流水日期,AC$6),2))</f>
        <v/>
      </c>
      <c r="AD14" s="27">
        <f>IF(OR($A14="",AD$6=""),"",ROUND(SUMIFS(流水支出,流水账户,$A14,流水日期,AD$6),2))</f>
        <v/>
      </c>
      <c r="AE14" s="27">
        <f>IF(OR($A14="",AE$6=""),"",ROUND(SUMIFS(流水收入,流水账户,$A14,流水日期,AE$6),2))</f>
        <v/>
      </c>
      <c r="AF14" s="27">
        <f>IF(OR($A14="",AF$6=""),"",ROUND(SUMIFS(流水支出,流水账户,$A14,流水日期,AF$6),2))</f>
        <v/>
      </c>
      <c r="AG14" s="27">
        <f>IF(OR($A14="",AG$6=""),"",ROUND(SUMIFS(流水收入,流水账户,$A14,流水日期,AG$6),2))</f>
        <v/>
      </c>
      <c r="AH14" s="27">
        <f>IF(OR($A14="",AH$6=""),"",ROUND(SUMIFS(流水支出,流水账户,$A14,流水日期,AH$6),2))</f>
        <v/>
      </c>
      <c r="AI14" s="27">
        <f>IF(OR($A14="",AI$6=""),"",ROUND(SUMIFS(流水收入,流水账户,$A14,流水日期,AI$6),2))</f>
        <v/>
      </c>
      <c r="AJ14" s="27">
        <f>IF(OR($A14="",AJ$6=""),"",ROUND(SUMIFS(流水支出,流水账户,$A14,流水日期,AJ$6),2))</f>
        <v/>
      </c>
      <c r="AK14" s="27">
        <f>IF(OR($A14="",AK$6=""),"",ROUND(SUMIFS(流水收入,流水账户,$A14,流水日期,AK$6),2))</f>
        <v/>
      </c>
      <c r="AL14" s="27">
        <f>IF(OR($A14="",AL$6=""),"",ROUND(SUMIFS(流水支出,流水账户,$A14,流水日期,AL$6),2))</f>
        <v/>
      </c>
      <c r="AM14" s="27">
        <f>IF(OR($A14="",AM$6=""),"",ROUND(SUMIFS(流水收入,流水账户,$A14,流水日期,AM$6),2))</f>
        <v/>
      </c>
      <c r="AN14" s="27">
        <f>IF(OR($A14="",AN$6=""),"",ROUND(SUMIFS(流水支出,流水账户,$A14,流水日期,AN$6),2))</f>
        <v/>
      </c>
      <c r="AO14" s="27">
        <f>IF(OR($A14="",AO$6=""),"",ROUND(SUMIFS(流水收入,流水账户,$A14,流水日期,AO$6),2))</f>
        <v/>
      </c>
      <c r="AP14" s="27">
        <f>IF(OR($A14="",AP$6=""),"",ROUND(SUMIFS(流水支出,流水账户,$A14,流水日期,AP$6),2))</f>
        <v/>
      </c>
      <c r="AQ14" s="27">
        <f>IF(OR($A14="",AQ$6=""),"",ROUND(SUMIFS(流水收入,流水账户,$A14,流水日期,AQ$6),2))</f>
        <v/>
      </c>
      <c r="AR14" s="27">
        <f>IF(OR($A14="",AR$6=""),"",ROUND(SUMIFS(流水支出,流水账户,$A14,流水日期,AR$6),2))</f>
        <v/>
      </c>
      <c r="AS14" s="27">
        <f>IF(OR($A14="",AS$6=""),"",ROUND(SUMIFS(流水收入,流水账户,$A14,流水日期,AS$6),2))</f>
        <v/>
      </c>
      <c r="AT14" s="27">
        <f>IF(OR($A14="",AT$6=""),"",ROUND(SUMIFS(流水支出,流水账户,$A14,流水日期,AT$6),2))</f>
        <v/>
      </c>
      <c r="AU14" s="27">
        <f>IF(OR($A14="",AU$6=""),"",ROUND(SUMIFS(流水收入,流水账户,$A14,流水日期,AU$6),2))</f>
        <v/>
      </c>
      <c r="AV14" s="27">
        <f>IF(OR($A14="",AV$6=""),"",ROUND(SUMIFS(流水支出,流水账户,$A14,流水日期,AV$6),2))</f>
        <v/>
      </c>
      <c r="AW14" s="27">
        <f>IF(OR($A14="",AW$6=""),"",ROUND(SUMIFS(流水收入,流水账户,$A14,流水日期,AW$6),2))</f>
        <v/>
      </c>
      <c r="AX14" s="27">
        <f>IF(OR($A14="",AX$6=""),"",ROUND(SUMIFS(流水支出,流水账户,$A14,流水日期,AX$6),2))</f>
        <v/>
      </c>
      <c r="AY14" s="27">
        <f>IF(OR($A14="",AY$6=""),"",ROUND(SUMIFS(流水收入,流水账户,$A14,流水日期,AY$6),2))</f>
        <v/>
      </c>
      <c r="AZ14" s="27">
        <f>IF(OR($A14="",AZ$6=""),"",ROUND(SUMIFS(流水支出,流水账户,$A14,流水日期,AZ$6),2))</f>
        <v/>
      </c>
      <c r="BA14" s="27">
        <f>IF(OR($A14="",BA$6=""),"",ROUND(SUMIFS(流水收入,流水账户,$A14,流水日期,BA$6),2))</f>
        <v/>
      </c>
      <c r="BB14" s="27">
        <f>IF(OR($A14="",BB$6=""),"",ROUND(SUMIFS(流水支出,流水账户,$A14,流水日期,BB$6),2))</f>
        <v/>
      </c>
      <c r="BC14" s="27">
        <f>IF(OR($A14="",BC$6=""),"",ROUND(SUMIFS(流水收入,流水账户,$A14,流水日期,BC$6),2))</f>
        <v/>
      </c>
      <c r="BD14" s="27">
        <f>IF(OR($A14="",BD$6=""),"",ROUND(SUMIFS(流水支出,流水账户,$A14,流水日期,BD$6),2))</f>
        <v/>
      </c>
      <c r="BE14" s="27">
        <f>IF(OR($A14="",BE$6=""),"",ROUND(SUMIFS(流水收入,流水账户,$A14,流水日期,BE$6),2))</f>
        <v/>
      </c>
      <c r="BF14" s="27">
        <f>IF(OR($A14="",BF$6=""),"",ROUND(SUMIFS(流水支出,流水账户,$A14,流水日期,BF$6),2))</f>
        <v/>
      </c>
      <c r="BG14" s="27">
        <f>IF(OR($A14="",BG$6=""),"",ROUND(SUMIFS(流水收入,流水账户,$A14,流水日期,BG$6),2))</f>
        <v/>
      </c>
      <c r="BH14" s="27">
        <f>IF(OR($A14="",BH$6=""),"",ROUND(SUMIFS(流水支出,流水账户,$A14,流水日期,BH$6),2))</f>
        <v/>
      </c>
      <c r="BI14" s="27">
        <f>IF(OR($A14="",BI$6=""),"",ROUND(SUMIFS(流水收入,流水账户,$A14,流水日期,BI$6),2))</f>
        <v/>
      </c>
      <c r="BJ14" s="27">
        <f>IF(OR($A14="",BJ$6=""),"",ROUND(SUMIFS(流水支出,流水账户,$A14,流水日期,BJ$6),2))</f>
        <v/>
      </c>
      <c r="BK14" s="27">
        <f>IF(OR($A14="",BK$6=""),"",ROUND(SUMIFS(流水收入,流水账户,$A14,流水日期,BK$6),2))</f>
        <v/>
      </c>
      <c r="BL14" s="27">
        <f>IF(OR($A14="",BL$6=""),"",ROUND(SUMIFS(流水支出,流水账户,$A14,流水日期,BL$6),2))</f>
        <v/>
      </c>
      <c r="BM14" s="27">
        <f>IF($A14="","",ROUND(SUMIF($C$7:$BL$7,"收款",C14:BL14),2))</f>
        <v/>
      </c>
      <c r="BN14" s="27">
        <f>IF($A14="","",ROUND(SUMIF($C$7:$BL$7,"付款",C14:BL14),2))</f>
        <v/>
      </c>
      <c r="BO14" s="27">
        <f>IF($A14="","",ROUND(N($B14)+N(BM14)-N(BN14),2))</f>
        <v/>
      </c>
    </row>
    <row r="15">
      <c r="A15" s="29">
        <f>IF(基础资料!$B$12="","",基础资料!$B$12)</f>
        <v/>
      </c>
      <c r="B15" s="27">
        <f>IF(OR($A15="",NOT(ISNUMBER($H$3))),"",ROUND(SUMIF(账户表,$A15,账户期初)+SUMIFS(流水收入,流水账户,$A15,流水日期,"&lt;"&amp;$B$3)-SUMIFS(流水支出,流水账户,$A15,流水日期,"&lt;"&amp;$B$3),2))</f>
        <v/>
      </c>
      <c r="C15" s="27">
        <f>IF(OR($A15="",C$6=""),"",ROUND(SUMIFS(流水收入,流水账户,$A15,流水日期,C$6),2))</f>
        <v/>
      </c>
      <c r="D15" s="27">
        <f>IF(OR($A15="",D$6=""),"",ROUND(SUMIFS(流水支出,流水账户,$A15,流水日期,D$6),2))</f>
        <v/>
      </c>
      <c r="E15" s="27">
        <f>IF(OR($A15="",E$6=""),"",ROUND(SUMIFS(流水收入,流水账户,$A15,流水日期,E$6),2))</f>
        <v/>
      </c>
      <c r="F15" s="27">
        <f>IF(OR($A15="",F$6=""),"",ROUND(SUMIFS(流水支出,流水账户,$A15,流水日期,F$6),2))</f>
        <v/>
      </c>
      <c r="G15" s="27">
        <f>IF(OR($A15="",G$6=""),"",ROUND(SUMIFS(流水收入,流水账户,$A15,流水日期,G$6),2))</f>
        <v/>
      </c>
      <c r="H15" s="27">
        <f>IF(OR($A15="",H$6=""),"",ROUND(SUMIFS(流水支出,流水账户,$A15,流水日期,H$6),2))</f>
        <v/>
      </c>
      <c r="I15" s="27">
        <f>IF(OR($A15="",I$6=""),"",ROUND(SUMIFS(流水收入,流水账户,$A15,流水日期,I$6),2))</f>
        <v/>
      </c>
      <c r="J15" s="27">
        <f>IF(OR($A15="",J$6=""),"",ROUND(SUMIFS(流水支出,流水账户,$A15,流水日期,J$6),2))</f>
        <v/>
      </c>
      <c r="K15" s="27">
        <f>IF(OR($A15="",K$6=""),"",ROUND(SUMIFS(流水收入,流水账户,$A15,流水日期,K$6),2))</f>
        <v/>
      </c>
      <c r="L15" s="27">
        <f>IF(OR($A15="",L$6=""),"",ROUND(SUMIFS(流水支出,流水账户,$A15,流水日期,L$6),2))</f>
        <v/>
      </c>
      <c r="M15" s="27">
        <f>IF(OR($A15="",M$6=""),"",ROUND(SUMIFS(流水收入,流水账户,$A15,流水日期,M$6),2))</f>
        <v/>
      </c>
      <c r="N15" s="27">
        <f>IF(OR($A15="",N$6=""),"",ROUND(SUMIFS(流水支出,流水账户,$A15,流水日期,N$6),2))</f>
        <v/>
      </c>
      <c r="O15" s="27">
        <f>IF(OR($A15="",O$6=""),"",ROUND(SUMIFS(流水收入,流水账户,$A15,流水日期,O$6),2))</f>
        <v/>
      </c>
      <c r="P15" s="27">
        <f>IF(OR($A15="",P$6=""),"",ROUND(SUMIFS(流水支出,流水账户,$A15,流水日期,P$6),2))</f>
        <v/>
      </c>
      <c r="Q15" s="27">
        <f>IF(OR($A15="",Q$6=""),"",ROUND(SUMIFS(流水收入,流水账户,$A15,流水日期,Q$6),2))</f>
        <v/>
      </c>
      <c r="R15" s="27">
        <f>IF(OR($A15="",R$6=""),"",ROUND(SUMIFS(流水支出,流水账户,$A15,流水日期,R$6),2))</f>
        <v/>
      </c>
      <c r="S15" s="27">
        <f>IF(OR($A15="",S$6=""),"",ROUND(SUMIFS(流水收入,流水账户,$A15,流水日期,S$6),2))</f>
        <v/>
      </c>
      <c r="T15" s="27">
        <f>IF(OR($A15="",T$6=""),"",ROUND(SUMIFS(流水支出,流水账户,$A15,流水日期,T$6),2))</f>
        <v/>
      </c>
      <c r="U15" s="27">
        <f>IF(OR($A15="",U$6=""),"",ROUND(SUMIFS(流水收入,流水账户,$A15,流水日期,U$6),2))</f>
        <v/>
      </c>
      <c r="V15" s="27">
        <f>IF(OR($A15="",V$6=""),"",ROUND(SUMIFS(流水支出,流水账户,$A15,流水日期,V$6),2))</f>
        <v/>
      </c>
      <c r="W15" s="27">
        <f>IF(OR($A15="",W$6=""),"",ROUND(SUMIFS(流水收入,流水账户,$A15,流水日期,W$6),2))</f>
        <v/>
      </c>
      <c r="X15" s="27">
        <f>IF(OR($A15="",X$6=""),"",ROUND(SUMIFS(流水支出,流水账户,$A15,流水日期,X$6),2))</f>
        <v/>
      </c>
      <c r="Y15" s="27">
        <f>IF(OR($A15="",Y$6=""),"",ROUND(SUMIFS(流水收入,流水账户,$A15,流水日期,Y$6),2))</f>
        <v/>
      </c>
      <c r="Z15" s="27">
        <f>IF(OR($A15="",Z$6=""),"",ROUND(SUMIFS(流水支出,流水账户,$A15,流水日期,Z$6),2))</f>
        <v/>
      </c>
      <c r="AA15" s="27">
        <f>IF(OR($A15="",AA$6=""),"",ROUND(SUMIFS(流水收入,流水账户,$A15,流水日期,AA$6),2))</f>
        <v/>
      </c>
      <c r="AB15" s="27">
        <f>IF(OR($A15="",AB$6=""),"",ROUND(SUMIFS(流水支出,流水账户,$A15,流水日期,AB$6),2))</f>
        <v/>
      </c>
      <c r="AC15" s="27">
        <f>IF(OR($A15="",AC$6=""),"",ROUND(SUMIFS(流水收入,流水账户,$A15,流水日期,AC$6),2))</f>
        <v/>
      </c>
      <c r="AD15" s="27">
        <f>IF(OR($A15="",AD$6=""),"",ROUND(SUMIFS(流水支出,流水账户,$A15,流水日期,AD$6),2))</f>
        <v/>
      </c>
      <c r="AE15" s="27">
        <f>IF(OR($A15="",AE$6=""),"",ROUND(SUMIFS(流水收入,流水账户,$A15,流水日期,AE$6),2))</f>
        <v/>
      </c>
      <c r="AF15" s="27">
        <f>IF(OR($A15="",AF$6=""),"",ROUND(SUMIFS(流水支出,流水账户,$A15,流水日期,AF$6),2))</f>
        <v/>
      </c>
      <c r="AG15" s="27">
        <f>IF(OR($A15="",AG$6=""),"",ROUND(SUMIFS(流水收入,流水账户,$A15,流水日期,AG$6),2))</f>
        <v/>
      </c>
      <c r="AH15" s="27">
        <f>IF(OR($A15="",AH$6=""),"",ROUND(SUMIFS(流水支出,流水账户,$A15,流水日期,AH$6),2))</f>
        <v/>
      </c>
      <c r="AI15" s="27">
        <f>IF(OR($A15="",AI$6=""),"",ROUND(SUMIFS(流水收入,流水账户,$A15,流水日期,AI$6),2))</f>
        <v/>
      </c>
      <c r="AJ15" s="27">
        <f>IF(OR($A15="",AJ$6=""),"",ROUND(SUMIFS(流水支出,流水账户,$A15,流水日期,AJ$6),2))</f>
        <v/>
      </c>
      <c r="AK15" s="27">
        <f>IF(OR($A15="",AK$6=""),"",ROUND(SUMIFS(流水收入,流水账户,$A15,流水日期,AK$6),2))</f>
        <v/>
      </c>
      <c r="AL15" s="27">
        <f>IF(OR($A15="",AL$6=""),"",ROUND(SUMIFS(流水支出,流水账户,$A15,流水日期,AL$6),2))</f>
        <v/>
      </c>
      <c r="AM15" s="27">
        <f>IF(OR($A15="",AM$6=""),"",ROUND(SUMIFS(流水收入,流水账户,$A15,流水日期,AM$6),2))</f>
        <v/>
      </c>
      <c r="AN15" s="27">
        <f>IF(OR($A15="",AN$6=""),"",ROUND(SUMIFS(流水支出,流水账户,$A15,流水日期,AN$6),2))</f>
        <v/>
      </c>
      <c r="AO15" s="27">
        <f>IF(OR($A15="",AO$6=""),"",ROUND(SUMIFS(流水收入,流水账户,$A15,流水日期,AO$6),2))</f>
        <v/>
      </c>
      <c r="AP15" s="27">
        <f>IF(OR($A15="",AP$6=""),"",ROUND(SUMIFS(流水支出,流水账户,$A15,流水日期,AP$6),2))</f>
        <v/>
      </c>
      <c r="AQ15" s="27">
        <f>IF(OR($A15="",AQ$6=""),"",ROUND(SUMIFS(流水收入,流水账户,$A15,流水日期,AQ$6),2))</f>
        <v/>
      </c>
      <c r="AR15" s="27">
        <f>IF(OR($A15="",AR$6=""),"",ROUND(SUMIFS(流水支出,流水账户,$A15,流水日期,AR$6),2))</f>
        <v/>
      </c>
      <c r="AS15" s="27">
        <f>IF(OR($A15="",AS$6=""),"",ROUND(SUMIFS(流水收入,流水账户,$A15,流水日期,AS$6),2))</f>
        <v/>
      </c>
      <c r="AT15" s="27">
        <f>IF(OR($A15="",AT$6=""),"",ROUND(SUMIFS(流水支出,流水账户,$A15,流水日期,AT$6),2))</f>
        <v/>
      </c>
      <c r="AU15" s="27">
        <f>IF(OR($A15="",AU$6=""),"",ROUND(SUMIFS(流水收入,流水账户,$A15,流水日期,AU$6),2))</f>
        <v/>
      </c>
      <c r="AV15" s="27">
        <f>IF(OR($A15="",AV$6=""),"",ROUND(SUMIFS(流水支出,流水账户,$A15,流水日期,AV$6),2))</f>
        <v/>
      </c>
      <c r="AW15" s="27">
        <f>IF(OR($A15="",AW$6=""),"",ROUND(SUMIFS(流水收入,流水账户,$A15,流水日期,AW$6),2))</f>
        <v/>
      </c>
      <c r="AX15" s="27">
        <f>IF(OR($A15="",AX$6=""),"",ROUND(SUMIFS(流水支出,流水账户,$A15,流水日期,AX$6),2))</f>
        <v/>
      </c>
      <c r="AY15" s="27">
        <f>IF(OR($A15="",AY$6=""),"",ROUND(SUMIFS(流水收入,流水账户,$A15,流水日期,AY$6),2))</f>
        <v/>
      </c>
      <c r="AZ15" s="27">
        <f>IF(OR($A15="",AZ$6=""),"",ROUND(SUMIFS(流水支出,流水账户,$A15,流水日期,AZ$6),2))</f>
        <v/>
      </c>
      <c r="BA15" s="27">
        <f>IF(OR($A15="",BA$6=""),"",ROUND(SUMIFS(流水收入,流水账户,$A15,流水日期,BA$6),2))</f>
        <v/>
      </c>
      <c r="BB15" s="27">
        <f>IF(OR($A15="",BB$6=""),"",ROUND(SUMIFS(流水支出,流水账户,$A15,流水日期,BB$6),2))</f>
        <v/>
      </c>
      <c r="BC15" s="27">
        <f>IF(OR($A15="",BC$6=""),"",ROUND(SUMIFS(流水收入,流水账户,$A15,流水日期,BC$6),2))</f>
        <v/>
      </c>
      <c r="BD15" s="27">
        <f>IF(OR($A15="",BD$6=""),"",ROUND(SUMIFS(流水支出,流水账户,$A15,流水日期,BD$6),2))</f>
        <v/>
      </c>
      <c r="BE15" s="27">
        <f>IF(OR($A15="",BE$6=""),"",ROUND(SUMIFS(流水收入,流水账户,$A15,流水日期,BE$6),2))</f>
        <v/>
      </c>
      <c r="BF15" s="27">
        <f>IF(OR($A15="",BF$6=""),"",ROUND(SUMIFS(流水支出,流水账户,$A15,流水日期,BF$6),2))</f>
        <v/>
      </c>
      <c r="BG15" s="27">
        <f>IF(OR($A15="",BG$6=""),"",ROUND(SUMIFS(流水收入,流水账户,$A15,流水日期,BG$6),2))</f>
        <v/>
      </c>
      <c r="BH15" s="27">
        <f>IF(OR($A15="",BH$6=""),"",ROUND(SUMIFS(流水支出,流水账户,$A15,流水日期,BH$6),2))</f>
        <v/>
      </c>
      <c r="BI15" s="27">
        <f>IF(OR($A15="",BI$6=""),"",ROUND(SUMIFS(流水收入,流水账户,$A15,流水日期,BI$6),2))</f>
        <v/>
      </c>
      <c r="BJ15" s="27">
        <f>IF(OR($A15="",BJ$6=""),"",ROUND(SUMIFS(流水支出,流水账户,$A15,流水日期,BJ$6),2))</f>
        <v/>
      </c>
      <c r="BK15" s="27">
        <f>IF(OR($A15="",BK$6=""),"",ROUND(SUMIFS(流水收入,流水账户,$A15,流水日期,BK$6),2))</f>
        <v/>
      </c>
      <c r="BL15" s="27">
        <f>IF(OR($A15="",BL$6=""),"",ROUND(SUMIFS(流水支出,流水账户,$A15,流水日期,BL$6),2))</f>
        <v/>
      </c>
      <c r="BM15" s="27">
        <f>IF($A15="","",ROUND(SUMIF($C$7:$BL$7,"收款",C15:BL15),2))</f>
        <v/>
      </c>
      <c r="BN15" s="27">
        <f>IF($A15="","",ROUND(SUMIF($C$7:$BL$7,"付款",C15:BL15),2))</f>
        <v/>
      </c>
      <c r="BO15" s="27">
        <f>IF($A15="","",ROUND(N($B15)+N(BM15)-N(BN15),2))</f>
        <v/>
      </c>
    </row>
    <row r="16">
      <c r="A16" s="29">
        <f>IF(基础资料!$B$13="","",基础资料!$B$13)</f>
        <v/>
      </c>
      <c r="B16" s="27">
        <f>IF(OR($A16="",NOT(ISNUMBER($H$3))),"",ROUND(SUMIF(账户表,$A16,账户期初)+SUMIFS(流水收入,流水账户,$A16,流水日期,"&lt;"&amp;$B$3)-SUMIFS(流水支出,流水账户,$A16,流水日期,"&lt;"&amp;$B$3),2))</f>
        <v/>
      </c>
      <c r="C16" s="27">
        <f>IF(OR($A16="",C$6=""),"",ROUND(SUMIFS(流水收入,流水账户,$A16,流水日期,C$6),2))</f>
        <v/>
      </c>
      <c r="D16" s="27">
        <f>IF(OR($A16="",D$6=""),"",ROUND(SUMIFS(流水支出,流水账户,$A16,流水日期,D$6),2))</f>
        <v/>
      </c>
      <c r="E16" s="27">
        <f>IF(OR($A16="",E$6=""),"",ROUND(SUMIFS(流水收入,流水账户,$A16,流水日期,E$6),2))</f>
        <v/>
      </c>
      <c r="F16" s="27">
        <f>IF(OR($A16="",F$6=""),"",ROUND(SUMIFS(流水支出,流水账户,$A16,流水日期,F$6),2))</f>
        <v/>
      </c>
      <c r="G16" s="27">
        <f>IF(OR($A16="",G$6=""),"",ROUND(SUMIFS(流水收入,流水账户,$A16,流水日期,G$6),2))</f>
        <v/>
      </c>
      <c r="H16" s="27">
        <f>IF(OR($A16="",H$6=""),"",ROUND(SUMIFS(流水支出,流水账户,$A16,流水日期,H$6),2))</f>
        <v/>
      </c>
      <c r="I16" s="27">
        <f>IF(OR($A16="",I$6=""),"",ROUND(SUMIFS(流水收入,流水账户,$A16,流水日期,I$6),2))</f>
        <v/>
      </c>
      <c r="J16" s="27">
        <f>IF(OR($A16="",J$6=""),"",ROUND(SUMIFS(流水支出,流水账户,$A16,流水日期,J$6),2))</f>
        <v/>
      </c>
      <c r="K16" s="27">
        <f>IF(OR($A16="",K$6=""),"",ROUND(SUMIFS(流水收入,流水账户,$A16,流水日期,K$6),2))</f>
        <v/>
      </c>
      <c r="L16" s="27">
        <f>IF(OR($A16="",L$6=""),"",ROUND(SUMIFS(流水支出,流水账户,$A16,流水日期,L$6),2))</f>
        <v/>
      </c>
      <c r="M16" s="27">
        <f>IF(OR($A16="",M$6=""),"",ROUND(SUMIFS(流水收入,流水账户,$A16,流水日期,M$6),2))</f>
        <v/>
      </c>
      <c r="N16" s="27">
        <f>IF(OR($A16="",N$6=""),"",ROUND(SUMIFS(流水支出,流水账户,$A16,流水日期,N$6),2))</f>
        <v/>
      </c>
      <c r="O16" s="27">
        <f>IF(OR($A16="",O$6=""),"",ROUND(SUMIFS(流水收入,流水账户,$A16,流水日期,O$6),2))</f>
        <v/>
      </c>
      <c r="P16" s="27">
        <f>IF(OR($A16="",P$6=""),"",ROUND(SUMIFS(流水支出,流水账户,$A16,流水日期,P$6),2))</f>
        <v/>
      </c>
      <c r="Q16" s="27">
        <f>IF(OR($A16="",Q$6=""),"",ROUND(SUMIFS(流水收入,流水账户,$A16,流水日期,Q$6),2))</f>
        <v/>
      </c>
      <c r="R16" s="27">
        <f>IF(OR($A16="",R$6=""),"",ROUND(SUMIFS(流水支出,流水账户,$A16,流水日期,R$6),2))</f>
        <v/>
      </c>
      <c r="S16" s="27">
        <f>IF(OR($A16="",S$6=""),"",ROUND(SUMIFS(流水收入,流水账户,$A16,流水日期,S$6),2))</f>
        <v/>
      </c>
      <c r="T16" s="27">
        <f>IF(OR($A16="",T$6=""),"",ROUND(SUMIFS(流水支出,流水账户,$A16,流水日期,T$6),2))</f>
        <v/>
      </c>
      <c r="U16" s="27">
        <f>IF(OR($A16="",U$6=""),"",ROUND(SUMIFS(流水收入,流水账户,$A16,流水日期,U$6),2))</f>
        <v/>
      </c>
      <c r="V16" s="27">
        <f>IF(OR($A16="",V$6=""),"",ROUND(SUMIFS(流水支出,流水账户,$A16,流水日期,V$6),2))</f>
        <v/>
      </c>
      <c r="W16" s="27">
        <f>IF(OR($A16="",W$6=""),"",ROUND(SUMIFS(流水收入,流水账户,$A16,流水日期,W$6),2))</f>
        <v/>
      </c>
      <c r="X16" s="27">
        <f>IF(OR($A16="",X$6=""),"",ROUND(SUMIFS(流水支出,流水账户,$A16,流水日期,X$6),2))</f>
        <v/>
      </c>
      <c r="Y16" s="27">
        <f>IF(OR($A16="",Y$6=""),"",ROUND(SUMIFS(流水收入,流水账户,$A16,流水日期,Y$6),2))</f>
        <v/>
      </c>
      <c r="Z16" s="27">
        <f>IF(OR($A16="",Z$6=""),"",ROUND(SUMIFS(流水支出,流水账户,$A16,流水日期,Z$6),2))</f>
        <v/>
      </c>
      <c r="AA16" s="27">
        <f>IF(OR($A16="",AA$6=""),"",ROUND(SUMIFS(流水收入,流水账户,$A16,流水日期,AA$6),2))</f>
        <v/>
      </c>
      <c r="AB16" s="27">
        <f>IF(OR($A16="",AB$6=""),"",ROUND(SUMIFS(流水支出,流水账户,$A16,流水日期,AB$6),2))</f>
        <v/>
      </c>
      <c r="AC16" s="27">
        <f>IF(OR($A16="",AC$6=""),"",ROUND(SUMIFS(流水收入,流水账户,$A16,流水日期,AC$6),2))</f>
        <v/>
      </c>
      <c r="AD16" s="27">
        <f>IF(OR($A16="",AD$6=""),"",ROUND(SUMIFS(流水支出,流水账户,$A16,流水日期,AD$6),2))</f>
        <v/>
      </c>
      <c r="AE16" s="27">
        <f>IF(OR($A16="",AE$6=""),"",ROUND(SUMIFS(流水收入,流水账户,$A16,流水日期,AE$6),2))</f>
        <v/>
      </c>
      <c r="AF16" s="27">
        <f>IF(OR($A16="",AF$6=""),"",ROUND(SUMIFS(流水支出,流水账户,$A16,流水日期,AF$6),2))</f>
        <v/>
      </c>
      <c r="AG16" s="27">
        <f>IF(OR($A16="",AG$6=""),"",ROUND(SUMIFS(流水收入,流水账户,$A16,流水日期,AG$6),2))</f>
        <v/>
      </c>
      <c r="AH16" s="27">
        <f>IF(OR($A16="",AH$6=""),"",ROUND(SUMIFS(流水支出,流水账户,$A16,流水日期,AH$6),2))</f>
        <v/>
      </c>
      <c r="AI16" s="27">
        <f>IF(OR($A16="",AI$6=""),"",ROUND(SUMIFS(流水收入,流水账户,$A16,流水日期,AI$6),2))</f>
        <v/>
      </c>
      <c r="AJ16" s="27">
        <f>IF(OR($A16="",AJ$6=""),"",ROUND(SUMIFS(流水支出,流水账户,$A16,流水日期,AJ$6),2))</f>
        <v/>
      </c>
      <c r="AK16" s="27">
        <f>IF(OR($A16="",AK$6=""),"",ROUND(SUMIFS(流水收入,流水账户,$A16,流水日期,AK$6),2))</f>
        <v/>
      </c>
      <c r="AL16" s="27">
        <f>IF(OR($A16="",AL$6=""),"",ROUND(SUMIFS(流水支出,流水账户,$A16,流水日期,AL$6),2))</f>
        <v/>
      </c>
      <c r="AM16" s="27">
        <f>IF(OR($A16="",AM$6=""),"",ROUND(SUMIFS(流水收入,流水账户,$A16,流水日期,AM$6),2))</f>
        <v/>
      </c>
      <c r="AN16" s="27">
        <f>IF(OR($A16="",AN$6=""),"",ROUND(SUMIFS(流水支出,流水账户,$A16,流水日期,AN$6),2))</f>
        <v/>
      </c>
      <c r="AO16" s="27">
        <f>IF(OR($A16="",AO$6=""),"",ROUND(SUMIFS(流水收入,流水账户,$A16,流水日期,AO$6),2))</f>
        <v/>
      </c>
      <c r="AP16" s="27">
        <f>IF(OR($A16="",AP$6=""),"",ROUND(SUMIFS(流水支出,流水账户,$A16,流水日期,AP$6),2))</f>
        <v/>
      </c>
      <c r="AQ16" s="27">
        <f>IF(OR($A16="",AQ$6=""),"",ROUND(SUMIFS(流水收入,流水账户,$A16,流水日期,AQ$6),2))</f>
        <v/>
      </c>
      <c r="AR16" s="27">
        <f>IF(OR($A16="",AR$6=""),"",ROUND(SUMIFS(流水支出,流水账户,$A16,流水日期,AR$6),2))</f>
        <v/>
      </c>
      <c r="AS16" s="27">
        <f>IF(OR($A16="",AS$6=""),"",ROUND(SUMIFS(流水收入,流水账户,$A16,流水日期,AS$6),2))</f>
        <v/>
      </c>
      <c r="AT16" s="27">
        <f>IF(OR($A16="",AT$6=""),"",ROUND(SUMIFS(流水支出,流水账户,$A16,流水日期,AT$6),2))</f>
        <v/>
      </c>
      <c r="AU16" s="27">
        <f>IF(OR($A16="",AU$6=""),"",ROUND(SUMIFS(流水收入,流水账户,$A16,流水日期,AU$6),2))</f>
        <v/>
      </c>
      <c r="AV16" s="27">
        <f>IF(OR($A16="",AV$6=""),"",ROUND(SUMIFS(流水支出,流水账户,$A16,流水日期,AV$6),2))</f>
        <v/>
      </c>
      <c r="AW16" s="27">
        <f>IF(OR($A16="",AW$6=""),"",ROUND(SUMIFS(流水收入,流水账户,$A16,流水日期,AW$6),2))</f>
        <v/>
      </c>
      <c r="AX16" s="27">
        <f>IF(OR($A16="",AX$6=""),"",ROUND(SUMIFS(流水支出,流水账户,$A16,流水日期,AX$6),2))</f>
        <v/>
      </c>
      <c r="AY16" s="27">
        <f>IF(OR($A16="",AY$6=""),"",ROUND(SUMIFS(流水收入,流水账户,$A16,流水日期,AY$6),2))</f>
        <v/>
      </c>
      <c r="AZ16" s="27">
        <f>IF(OR($A16="",AZ$6=""),"",ROUND(SUMIFS(流水支出,流水账户,$A16,流水日期,AZ$6),2))</f>
        <v/>
      </c>
      <c r="BA16" s="27">
        <f>IF(OR($A16="",BA$6=""),"",ROUND(SUMIFS(流水收入,流水账户,$A16,流水日期,BA$6),2))</f>
        <v/>
      </c>
      <c r="BB16" s="27">
        <f>IF(OR($A16="",BB$6=""),"",ROUND(SUMIFS(流水支出,流水账户,$A16,流水日期,BB$6),2))</f>
        <v/>
      </c>
      <c r="BC16" s="27">
        <f>IF(OR($A16="",BC$6=""),"",ROUND(SUMIFS(流水收入,流水账户,$A16,流水日期,BC$6),2))</f>
        <v/>
      </c>
      <c r="BD16" s="27">
        <f>IF(OR($A16="",BD$6=""),"",ROUND(SUMIFS(流水支出,流水账户,$A16,流水日期,BD$6),2))</f>
        <v/>
      </c>
      <c r="BE16" s="27">
        <f>IF(OR($A16="",BE$6=""),"",ROUND(SUMIFS(流水收入,流水账户,$A16,流水日期,BE$6),2))</f>
        <v/>
      </c>
      <c r="BF16" s="27">
        <f>IF(OR($A16="",BF$6=""),"",ROUND(SUMIFS(流水支出,流水账户,$A16,流水日期,BF$6),2))</f>
        <v/>
      </c>
      <c r="BG16" s="27">
        <f>IF(OR($A16="",BG$6=""),"",ROUND(SUMIFS(流水收入,流水账户,$A16,流水日期,BG$6),2))</f>
        <v/>
      </c>
      <c r="BH16" s="27">
        <f>IF(OR($A16="",BH$6=""),"",ROUND(SUMIFS(流水支出,流水账户,$A16,流水日期,BH$6),2))</f>
        <v/>
      </c>
      <c r="BI16" s="27">
        <f>IF(OR($A16="",BI$6=""),"",ROUND(SUMIFS(流水收入,流水账户,$A16,流水日期,BI$6),2))</f>
        <v/>
      </c>
      <c r="BJ16" s="27">
        <f>IF(OR($A16="",BJ$6=""),"",ROUND(SUMIFS(流水支出,流水账户,$A16,流水日期,BJ$6),2))</f>
        <v/>
      </c>
      <c r="BK16" s="27">
        <f>IF(OR($A16="",BK$6=""),"",ROUND(SUMIFS(流水收入,流水账户,$A16,流水日期,BK$6),2))</f>
        <v/>
      </c>
      <c r="BL16" s="27">
        <f>IF(OR($A16="",BL$6=""),"",ROUND(SUMIFS(流水支出,流水账户,$A16,流水日期,BL$6),2))</f>
        <v/>
      </c>
      <c r="BM16" s="27">
        <f>IF($A16="","",ROUND(SUMIF($C$7:$BL$7,"收款",C16:BL16),2))</f>
        <v/>
      </c>
      <c r="BN16" s="27">
        <f>IF($A16="","",ROUND(SUMIF($C$7:$BL$7,"付款",C16:BL16),2))</f>
        <v/>
      </c>
      <c r="BO16" s="27">
        <f>IF($A16="","",ROUND(N($B16)+N(BM16)-N(BN16),2))</f>
        <v/>
      </c>
    </row>
    <row r="17">
      <c r="A17" s="29">
        <f>IF(基础资料!$B$14="","",基础资料!$B$14)</f>
        <v/>
      </c>
      <c r="B17" s="27">
        <f>IF(OR($A17="",NOT(ISNUMBER($H$3))),"",ROUND(SUMIF(账户表,$A17,账户期初)+SUMIFS(流水收入,流水账户,$A17,流水日期,"&lt;"&amp;$B$3)-SUMIFS(流水支出,流水账户,$A17,流水日期,"&lt;"&amp;$B$3),2))</f>
        <v/>
      </c>
      <c r="C17" s="27">
        <f>IF(OR($A17="",C$6=""),"",ROUND(SUMIFS(流水收入,流水账户,$A17,流水日期,C$6),2))</f>
        <v/>
      </c>
      <c r="D17" s="27">
        <f>IF(OR($A17="",D$6=""),"",ROUND(SUMIFS(流水支出,流水账户,$A17,流水日期,D$6),2))</f>
        <v/>
      </c>
      <c r="E17" s="27">
        <f>IF(OR($A17="",E$6=""),"",ROUND(SUMIFS(流水收入,流水账户,$A17,流水日期,E$6),2))</f>
        <v/>
      </c>
      <c r="F17" s="27">
        <f>IF(OR($A17="",F$6=""),"",ROUND(SUMIFS(流水支出,流水账户,$A17,流水日期,F$6),2))</f>
        <v/>
      </c>
      <c r="G17" s="27">
        <f>IF(OR($A17="",G$6=""),"",ROUND(SUMIFS(流水收入,流水账户,$A17,流水日期,G$6),2))</f>
        <v/>
      </c>
      <c r="H17" s="27">
        <f>IF(OR($A17="",H$6=""),"",ROUND(SUMIFS(流水支出,流水账户,$A17,流水日期,H$6),2))</f>
        <v/>
      </c>
      <c r="I17" s="27">
        <f>IF(OR($A17="",I$6=""),"",ROUND(SUMIFS(流水收入,流水账户,$A17,流水日期,I$6),2))</f>
        <v/>
      </c>
      <c r="J17" s="27">
        <f>IF(OR($A17="",J$6=""),"",ROUND(SUMIFS(流水支出,流水账户,$A17,流水日期,J$6),2))</f>
        <v/>
      </c>
      <c r="K17" s="27">
        <f>IF(OR($A17="",K$6=""),"",ROUND(SUMIFS(流水收入,流水账户,$A17,流水日期,K$6),2))</f>
        <v/>
      </c>
      <c r="L17" s="27">
        <f>IF(OR($A17="",L$6=""),"",ROUND(SUMIFS(流水支出,流水账户,$A17,流水日期,L$6),2))</f>
        <v/>
      </c>
      <c r="M17" s="27">
        <f>IF(OR($A17="",M$6=""),"",ROUND(SUMIFS(流水收入,流水账户,$A17,流水日期,M$6),2))</f>
        <v/>
      </c>
      <c r="N17" s="27">
        <f>IF(OR($A17="",N$6=""),"",ROUND(SUMIFS(流水支出,流水账户,$A17,流水日期,N$6),2))</f>
        <v/>
      </c>
      <c r="O17" s="27">
        <f>IF(OR($A17="",O$6=""),"",ROUND(SUMIFS(流水收入,流水账户,$A17,流水日期,O$6),2))</f>
        <v/>
      </c>
      <c r="P17" s="27">
        <f>IF(OR($A17="",P$6=""),"",ROUND(SUMIFS(流水支出,流水账户,$A17,流水日期,P$6),2))</f>
        <v/>
      </c>
      <c r="Q17" s="27">
        <f>IF(OR($A17="",Q$6=""),"",ROUND(SUMIFS(流水收入,流水账户,$A17,流水日期,Q$6),2))</f>
        <v/>
      </c>
      <c r="R17" s="27">
        <f>IF(OR($A17="",R$6=""),"",ROUND(SUMIFS(流水支出,流水账户,$A17,流水日期,R$6),2))</f>
        <v/>
      </c>
      <c r="S17" s="27">
        <f>IF(OR($A17="",S$6=""),"",ROUND(SUMIFS(流水收入,流水账户,$A17,流水日期,S$6),2))</f>
        <v/>
      </c>
      <c r="T17" s="27">
        <f>IF(OR($A17="",T$6=""),"",ROUND(SUMIFS(流水支出,流水账户,$A17,流水日期,T$6),2))</f>
        <v/>
      </c>
      <c r="U17" s="27">
        <f>IF(OR($A17="",U$6=""),"",ROUND(SUMIFS(流水收入,流水账户,$A17,流水日期,U$6),2))</f>
        <v/>
      </c>
      <c r="V17" s="27">
        <f>IF(OR($A17="",V$6=""),"",ROUND(SUMIFS(流水支出,流水账户,$A17,流水日期,V$6),2))</f>
        <v/>
      </c>
      <c r="W17" s="27">
        <f>IF(OR($A17="",W$6=""),"",ROUND(SUMIFS(流水收入,流水账户,$A17,流水日期,W$6),2))</f>
        <v/>
      </c>
      <c r="X17" s="27">
        <f>IF(OR($A17="",X$6=""),"",ROUND(SUMIFS(流水支出,流水账户,$A17,流水日期,X$6),2))</f>
        <v/>
      </c>
      <c r="Y17" s="27">
        <f>IF(OR($A17="",Y$6=""),"",ROUND(SUMIFS(流水收入,流水账户,$A17,流水日期,Y$6),2))</f>
        <v/>
      </c>
      <c r="Z17" s="27">
        <f>IF(OR($A17="",Z$6=""),"",ROUND(SUMIFS(流水支出,流水账户,$A17,流水日期,Z$6),2))</f>
        <v/>
      </c>
      <c r="AA17" s="27">
        <f>IF(OR($A17="",AA$6=""),"",ROUND(SUMIFS(流水收入,流水账户,$A17,流水日期,AA$6),2))</f>
        <v/>
      </c>
      <c r="AB17" s="27">
        <f>IF(OR($A17="",AB$6=""),"",ROUND(SUMIFS(流水支出,流水账户,$A17,流水日期,AB$6),2))</f>
        <v/>
      </c>
      <c r="AC17" s="27">
        <f>IF(OR($A17="",AC$6=""),"",ROUND(SUMIFS(流水收入,流水账户,$A17,流水日期,AC$6),2))</f>
        <v/>
      </c>
      <c r="AD17" s="27">
        <f>IF(OR($A17="",AD$6=""),"",ROUND(SUMIFS(流水支出,流水账户,$A17,流水日期,AD$6),2))</f>
        <v/>
      </c>
      <c r="AE17" s="27">
        <f>IF(OR($A17="",AE$6=""),"",ROUND(SUMIFS(流水收入,流水账户,$A17,流水日期,AE$6),2))</f>
        <v/>
      </c>
      <c r="AF17" s="27">
        <f>IF(OR($A17="",AF$6=""),"",ROUND(SUMIFS(流水支出,流水账户,$A17,流水日期,AF$6),2))</f>
        <v/>
      </c>
      <c r="AG17" s="27">
        <f>IF(OR($A17="",AG$6=""),"",ROUND(SUMIFS(流水收入,流水账户,$A17,流水日期,AG$6),2))</f>
        <v/>
      </c>
      <c r="AH17" s="27">
        <f>IF(OR($A17="",AH$6=""),"",ROUND(SUMIFS(流水支出,流水账户,$A17,流水日期,AH$6),2))</f>
        <v/>
      </c>
      <c r="AI17" s="27">
        <f>IF(OR($A17="",AI$6=""),"",ROUND(SUMIFS(流水收入,流水账户,$A17,流水日期,AI$6),2))</f>
        <v/>
      </c>
      <c r="AJ17" s="27">
        <f>IF(OR($A17="",AJ$6=""),"",ROUND(SUMIFS(流水支出,流水账户,$A17,流水日期,AJ$6),2))</f>
        <v/>
      </c>
      <c r="AK17" s="27">
        <f>IF(OR($A17="",AK$6=""),"",ROUND(SUMIFS(流水收入,流水账户,$A17,流水日期,AK$6),2))</f>
        <v/>
      </c>
      <c r="AL17" s="27">
        <f>IF(OR($A17="",AL$6=""),"",ROUND(SUMIFS(流水支出,流水账户,$A17,流水日期,AL$6),2))</f>
        <v/>
      </c>
      <c r="AM17" s="27">
        <f>IF(OR($A17="",AM$6=""),"",ROUND(SUMIFS(流水收入,流水账户,$A17,流水日期,AM$6),2))</f>
        <v/>
      </c>
      <c r="AN17" s="27">
        <f>IF(OR($A17="",AN$6=""),"",ROUND(SUMIFS(流水支出,流水账户,$A17,流水日期,AN$6),2))</f>
        <v/>
      </c>
      <c r="AO17" s="27">
        <f>IF(OR($A17="",AO$6=""),"",ROUND(SUMIFS(流水收入,流水账户,$A17,流水日期,AO$6),2))</f>
        <v/>
      </c>
      <c r="AP17" s="27">
        <f>IF(OR($A17="",AP$6=""),"",ROUND(SUMIFS(流水支出,流水账户,$A17,流水日期,AP$6),2))</f>
        <v/>
      </c>
      <c r="AQ17" s="27">
        <f>IF(OR($A17="",AQ$6=""),"",ROUND(SUMIFS(流水收入,流水账户,$A17,流水日期,AQ$6),2))</f>
        <v/>
      </c>
      <c r="AR17" s="27">
        <f>IF(OR($A17="",AR$6=""),"",ROUND(SUMIFS(流水支出,流水账户,$A17,流水日期,AR$6),2))</f>
        <v/>
      </c>
      <c r="AS17" s="27">
        <f>IF(OR($A17="",AS$6=""),"",ROUND(SUMIFS(流水收入,流水账户,$A17,流水日期,AS$6),2))</f>
        <v/>
      </c>
      <c r="AT17" s="27">
        <f>IF(OR($A17="",AT$6=""),"",ROUND(SUMIFS(流水支出,流水账户,$A17,流水日期,AT$6),2))</f>
        <v/>
      </c>
      <c r="AU17" s="27">
        <f>IF(OR($A17="",AU$6=""),"",ROUND(SUMIFS(流水收入,流水账户,$A17,流水日期,AU$6),2))</f>
        <v/>
      </c>
      <c r="AV17" s="27">
        <f>IF(OR($A17="",AV$6=""),"",ROUND(SUMIFS(流水支出,流水账户,$A17,流水日期,AV$6),2))</f>
        <v/>
      </c>
      <c r="AW17" s="27">
        <f>IF(OR($A17="",AW$6=""),"",ROUND(SUMIFS(流水收入,流水账户,$A17,流水日期,AW$6),2))</f>
        <v/>
      </c>
      <c r="AX17" s="27">
        <f>IF(OR($A17="",AX$6=""),"",ROUND(SUMIFS(流水支出,流水账户,$A17,流水日期,AX$6),2))</f>
        <v/>
      </c>
      <c r="AY17" s="27">
        <f>IF(OR($A17="",AY$6=""),"",ROUND(SUMIFS(流水收入,流水账户,$A17,流水日期,AY$6),2))</f>
        <v/>
      </c>
      <c r="AZ17" s="27">
        <f>IF(OR($A17="",AZ$6=""),"",ROUND(SUMIFS(流水支出,流水账户,$A17,流水日期,AZ$6),2))</f>
        <v/>
      </c>
      <c r="BA17" s="27">
        <f>IF(OR($A17="",BA$6=""),"",ROUND(SUMIFS(流水收入,流水账户,$A17,流水日期,BA$6),2))</f>
        <v/>
      </c>
      <c r="BB17" s="27">
        <f>IF(OR($A17="",BB$6=""),"",ROUND(SUMIFS(流水支出,流水账户,$A17,流水日期,BB$6),2))</f>
        <v/>
      </c>
      <c r="BC17" s="27">
        <f>IF(OR($A17="",BC$6=""),"",ROUND(SUMIFS(流水收入,流水账户,$A17,流水日期,BC$6),2))</f>
        <v/>
      </c>
      <c r="BD17" s="27">
        <f>IF(OR($A17="",BD$6=""),"",ROUND(SUMIFS(流水支出,流水账户,$A17,流水日期,BD$6),2))</f>
        <v/>
      </c>
      <c r="BE17" s="27">
        <f>IF(OR($A17="",BE$6=""),"",ROUND(SUMIFS(流水收入,流水账户,$A17,流水日期,BE$6),2))</f>
        <v/>
      </c>
      <c r="BF17" s="27">
        <f>IF(OR($A17="",BF$6=""),"",ROUND(SUMIFS(流水支出,流水账户,$A17,流水日期,BF$6),2))</f>
        <v/>
      </c>
      <c r="BG17" s="27">
        <f>IF(OR($A17="",BG$6=""),"",ROUND(SUMIFS(流水收入,流水账户,$A17,流水日期,BG$6),2))</f>
        <v/>
      </c>
      <c r="BH17" s="27">
        <f>IF(OR($A17="",BH$6=""),"",ROUND(SUMIFS(流水支出,流水账户,$A17,流水日期,BH$6),2))</f>
        <v/>
      </c>
      <c r="BI17" s="27">
        <f>IF(OR($A17="",BI$6=""),"",ROUND(SUMIFS(流水收入,流水账户,$A17,流水日期,BI$6),2))</f>
        <v/>
      </c>
      <c r="BJ17" s="27">
        <f>IF(OR($A17="",BJ$6=""),"",ROUND(SUMIFS(流水支出,流水账户,$A17,流水日期,BJ$6),2))</f>
        <v/>
      </c>
      <c r="BK17" s="27">
        <f>IF(OR($A17="",BK$6=""),"",ROUND(SUMIFS(流水收入,流水账户,$A17,流水日期,BK$6),2))</f>
        <v/>
      </c>
      <c r="BL17" s="27">
        <f>IF(OR($A17="",BL$6=""),"",ROUND(SUMIFS(流水支出,流水账户,$A17,流水日期,BL$6),2))</f>
        <v/>
      </c>
      <c r="BM17" s="27">
        <f>IF($A17="","",ROUND(SUMIF($C$7:$BL$7,"收款",C17:BL17),2))</f>
        <v/>
      </c>
      <c r="BN17" s="27">
        <f>IF($A17="","",ROUND(SUMIF($C$7:$BL$7,"付款",C17:BL17),2))</f>
        <v/>
      </c>
      <c r="BO17" s="27">
        <f>IF($A17="","",ROUND(N($B17)+N(BM17)-N(BN17),2))</f>
        <v/>
      </c>
    </row>
    <row r="18">
      <c r="A18" s="29">
        <f>IF(基础资料!$B$15="","",基础资料!$B$15)</f>
        <v/>
      </c>
      <c r="B18" s="27">
        <f>IF(OR($A18="",NOT(ISNUMBER($H$3))),"",ROUND(SUMIF(账户表,$A18,账户期初)+SUMIFS(流水收入,流水账户,$A18,流水日期,"&lt;"&amp;$B$3)-SUMIFS(流水支出,流水账户,$A18,流水日期,"&lt;"&amp;$B$3),2))</f>
        <v/>
      </c>
      <c r="C18" s="27">
        <f>IF(OR($A18="",C$6=""),"",ROUND(SUMIFS(流水收入,流水账户,$A18,流水日期,C$6),2))</f>
        <v/>
      </c>
      <c r="D18" s="27">
        <f>IF(OR($A18="",D$6=""),"",ROUND(SUMIFS(流水支出,流水账户,$A18,流水日期,D$6),2))</f>
        <v/>
      </c>
      <c r="E18" s="27">
        <f>IF(OR($A18="",E$6=""),"",ROUND(SUMIFS(流水收入,流水账户,$A18,流水日期,E$6),2))</f>
        <v/>
      </c>
      <c r="F18" s="27">
        <f>IF(OR($A18="",F$6=""),"",ROUND(SUMIFS(流水支出,流水账户,$A18,流水日期,F$6),2))</f>
        <v/>
      </c>
      <c r="G18" s="27">
        <f>IF(OR($A18="",G$6=""),"",ROUND(SUMIFS(流水收入,流水账户,$A18,流水日期,G$6),2))</f>
        <v/>
      </c>
      <c r="H18" s="27">
        <f>IF(OR($A18="",H$6=""),"",ROUND(SUMIFS(流水支出,流水账户,$A18,流水日期,H$6),2))</f>
        <v/>
      </c>
      <c r="I18" s="27">
        <f>IF(OR($A18="",I$6=""),"",ROUND(SUMIFS(流水收入,流水账户,$A18,流水日期,I$6),2))</f>
        <v/>
      </c>
      <c r="J18" s="27">
        <f>IF(OR($A18="",J$6=""),"",ROUND(SUMIFS(流水支出,流水账户,$A18,流水日期,J$6),2))</f>
        <v/>
      </c>
      <c r="K18" s="27">
        <f>IF(OR($A18="",K$6=""),"",ROUND(SUMIFS(流水收入,流水账户,$A18,流水日期,K$6),2))</f>
        <v/>
      </c>
      <c r="L18" s="27">
        <f>IF(OR($A18="",L$6=""),"",ROUND(SUMIFS(流水支出,流水账户,$A18,流水日期,L$6),2))</f>
        <v/>
      </c>
      <c r="M18" s="27">
        <f>IF(OR($A18="",M$6=""),"",ROUND(SUMIFS(流水收入,流水账户,$A18,流水日期,M$6),2))</f>
        <v/>
      </c>
      <c r="N18" s="27">
        <f>IF(OR($A18="",N$6=""),"",ROUND(SUMIFS(流水支出,流水账户,$A18,流水日期,N$6),2))</f>
        <v/>
      </c>
      <c r="O18" s="27">
        <f>IF(OR($A18="",O$6=""),"",ROUND(SUMIFS(流水收入,流水账户,$A18,流水日期,O$6),2))</f>
        <v/>
      </c>
      <c r="P18" s="27">
        <f>IF(OR($A18="",P$6=""),"",ROUND(SUMIFS(流水支出,流水账户,$A18,流水日期,P$6),2))</f>
        <v/>
      </c>
      <c r="Q18" s="27">
        <f>IF(OR($A18="",Q$6=""),"",ROUND(SUMIFS(流水收入,流水账户,$A18,流水日期,Q$6),2))</f>
        <v/>
      </c>
      <c r="R18" s="27">
        <f>IF(OR($A18="",R$6=""),"",ROUND(SUMIFS(流水支出,流水账户,$A18,流水日期,R$6),2))</f>
        <v/>
      </c>
      <c r="S18" s="27">
        <f>IF(OR($A18="",S$6=""),"",ROUND(SUMIFS(流水收入,流水账户,$A18,流水日期,S$6),2))</f>
        <v/>
      </c>
      <c r="T18" s="27">
        <f>IF(OR($A18="",T$6=""),"",ROUND(SUMIFS(流水支出,流水账户,$A18,流水日期,T$6),2))</f>
        <v/>
      </c>
      <c r="U18" s="27">
        <f>IF(OR($A18="",U$6=""),"",ROUND(SUMIFS(流水收入,流水账户,$A18,流水日期,U$6),2))</f>
        <v/>
      </c>
      <c r="V18" s="27">
        <f>IF(OR($A18="",V$6=""),"",ROUND(SUMIFS(流水支出,流水账户,$A18,流水日期,V$6),2))</f>
        <v/>
      </c>
      <c r="W18" s="27">
        <f>IF(OR($A18="",W$6=""),"",ROUND(SUMIFS(流水收入,流水账户,$A18,流水日期,W$6),2))</f>
        <v/>
      </c>
      <c r="X18" s="27">
        <f>IF(OR($A18="",X$6=""),"",ROUND(SUMIFS(流水支出,流水账户,$A18,流水日期,X$6),2))</f>
        <v/>
      </c>
      <c r="Y18" s="27">
        <f>IF(OR($A18="",Y$6=""),"",ROUND(SUMIFS(流水收入,流水账户,$A18,流水日期,Y$6),2))</f>
        <v/>
      </c>
      <c r="Z18" s="27">
        <f>IF(OR($A18="",Z$6=""),"",ROUND(SUMIFS(流水支出,流水账户,$A18,流水日期,Z$6),2))</f>
        <v/>
      </c>
      <c r="AA18" s="27">
        <f>IF(OR($A18="",AA$6=""),"",ROUND(SUMIFS(流水收入,流水账户,$A18,流水日期,AA$6),2))</f>
        <v/>
      </c>
      <c r="AB18" s="27">
        <f>IF(OR($A18="",AB$6=""),"",ROUND(SUMIFS(流水支出,流水账户,$A18,流水日期,AB$6),2))</f>
        <v/>
      </c>
      <c r="AC18" s="27">
        <f>IF(OR($A18="",AC$6=""),"",ROUND(SUMIFS(流水收入,流水账户,$A18,流水日期,AC$6),2))</f>
        <v/>
      </c>
      <c r="AD18" s="27">
        <f>IF(OR($A18="",AD$6=""),"",ROUND(SUMIFS(流水支出,流水账户,$A18,流水日期,AD$6),2))</f>
        <v/>
      </c>
      <c r="AE18" s="27">
        <f>IF(OR($A18="",AE$6=""),"",ROUND(SUMIFS(流水收入,流水账户,$A18,流水日期,AE$6),2))</f>
        <v/>
      </c>
      <c r="AF18" s="27">
        <f>IF(OR($A18="",AF$6=""),"",ROUND(SUMIFS(流水支出,流水账户,$A18,流水日期,AF$6),2))</f>
        <v/>
      </c>
      <c r="AG18" s="27">
        <f>IF(OR($A18="",AG$6=""),"",ROUND(SUMIFS(流水收入,流水账户,$A18,流水日期,AG$6),2))</f>
        <v/>
      </c>
      <c r="AH18" s="27">
        <f>IF(OR($A18="",AH$6=""),"",ROUND(SUMIFS(流水支出,流水账户,$A18,流水日期,AH$6),2))</f>
        <v/>
      </c>
      <c r="AI18" s="27">
        <f>IF(OR($A18="",AI$6=""),"",ROUND(SUMIFS(流水收入,流水账户,$A18,流水日期,AI$6),2))</f>
        <v/>
      </c>
      <c r="AJ18" s="27">
        <f>IF(OR($A18="",AJ$6=""),"",ROUND(SUMIFS(流水支出,流水账户,$A18,流水日期,AJ$6),2))</f>
        <v/>
      </c>
      <c r="AK18" s="27">
        <f>IF(OR($A18="",AK$6=""),"",ROUND(SUMIFS(流水收入,流水账户,$A18,流水日期,AK$6),2))</f>
        <v/>
      </c>
      <c r="AL18" s="27">
        <f>IF(OR($A18="",AL$6=""),"",ROUND(SUMIFS(流水支出,流水账户,$A18,流水日期,AL$6),2))</f>
        <v/>
      </c>
      <c r="AM18" s="27">
        <f>IF(OR($A18="",AM$6=""),"",ROUND(SUMIFS(流水收入,流水账户,$A18,流水日期,AM$6),2))</f>
        <v/>
      </c>
      <c r="AN18" s="27">
        <f>IF(OR($A18="",AN$6=""),"",ROUND(SUMIFS(流水支出,流水账户,$A18,流水日期,AN$6),2))</f>
        <v/>
      </c>
      <c r="AO18" s="27">
        <f>IF(OR($A18="",AO$6=""),"",ROUND(SUMIFS(流水收入,流水账户,$A18,流水日期,AO$6),2))</f>
        <v/>
      </c>
      <c r="AP18" s="27">
        <f>IF(OR($A18="",AP$6=""),"",ROUND(SUMIFS(流水支出,流水账户,$A18,流水日期,AP$6),2))</f>
        <v/>
      </c>
      <c r="AQ18" s="27">
        <f>IF(OR($A18="",AQ$6=""),"",ROUND(SUMIFS(流水收入,流水账户,$A18,流水日期,AQ$6),2))</f>
        <v/>
      </c>
      <c r="AR18" s="27">
        <f>IF(OR($A18="",AR$6=""),"",ROUND(SUMIFS(流水支出,流水账户,$A18,流水日期,AR$6),2))</f>
        <v/>
      </c>
      <c r="AS18" s="27">
        <f>IF(OR($A18="",AS$6=""),"",ROUND(SUMIFS(流水收入,流水账户,$A18,流水日期,AS$6),2))</f>
        <v/>
      </c>
      <c r="AT18" s="27">
        <f>IF(OR($A18="",AT$6=""),"",ROUND(SUMIFS(流水支出,流水账户,$A18,流水日期,AT$6),2))</f>
        <v/>
      </c>
      <c r="AU18" s="27">
        <f>IF(OR($A18="",AU$6=""),"",ROUND(SUMIFS(流水收入,流水账户,$A18,流水日期,AU$6),2))</f>
        <v/>
      </c>
      <c r="AV18" s="27">
        <f>IF(OR($A18="",AV$6=""),"",ROUND(SUMIFS(流水支出,流水账户,$A18,流水日期,AV$6),2))</f>
        <v/>
      </c>
      <c r="AW18" s="27">
        <f>IF(OR($A18="",AW$6=""),"",ROUND(SUMIFS(流水收入,流水账户,$A18,流水日期,AW$6),2))</f>
        <v/>
      </c>
      <c r="AX18" s="27">
        <f>IF(OR($A18="",AX$6=""),"",ROUND(SUMIFS(流水支出,流水账户,$A18,流水日期,AX$6),2))</f>
        <v/>
      </c>
      <c r="AY18" s="27">
        <f>IF(OR($A18="",AY$6=""),"",ROUND(SUMIFS(流水收入,流水账户,$A18,流水日期,AY$6),2))</f>
        <v/>
      </c>
      <c r="AZ18" s="27">
        <f>IF(OR($A18="",AZ$6=""),"",ROUND(SUMIFS(流水支出,流水账户,$A18,流水日期,AZ$6),2))</f>
        <v/>
      </c>
      <c r="BA18" s="27">
        <f>IF(OR($A18="",BA$6=""),"",ROUND(SUMIFS(流水收入,流水账户,$A18,流水日期,BA$6),2))</f>
        <v/>
      </c>
      <c r="BB18" s="27">
        <f>IF(OR($A18="",BB$6=""),"",ROUND(SUMIFS(流水支出,流水账户,$A18,流水日期,BB$6),2))</f>
        <v/>
      </c>
      <c r="BC18" s="27">
        <f>IF(OR($A18="",BC$6=""),"",ROUND(SUMIFS(流水收入,流水账户,$A18,流水日期,BC$6),2))</f>
        <v/>
      </c>
      <c r="BD18" s="27">
        <f>IF(OR($A18="",BD$6=""),"",ROUND(SUMIFS(流水支出,流水账户,$A18,流水日期,BD$6),2))</f>
        <v/>
      </c>
      <c r="BE18" s="27">
        <f>IF(OR($A18="",BE$6=""),"",ROUND(SUMIFS(流水收入,流水账户,$A18,流水日期,BE$6),2))</f>
        <v/>
      </c>
      <c r="BF18" s="27">
        <f>IF(OR($A18="",BF$6=""),"",ROUND(SUMIFS(流水支出,流水账户,$A18,流水日期,BF$6),2))</f>
        <v/>
      </c>
      <c r="BG18" s="27">
        <f>IF(OR($A18="",BG$6=""),"",ROUND(SUMIFS(流水收入,流水账户,$A18,流水日期,BG$6),2))</f>
        <v/>
      </c>
      <c r="BH18" s="27">
        <f>IF(OR($A18="",BH$6=""),"",ROUND(SUMIFS(流水支出,流水账户,$A18,流水日期,BH$6),2))</f>
        <v/>
      </c>
      <c r="BI18" s="27">
        <f>IF(OR($A18="",BI$6=""),"",ROUND(SUMIFS(流水收入,流水账户,$A18,流水日期,BI$6),2))</f>
        <v/>
      </c>
      <c r="BJ18" s="27">
        <f>IF(OR($A18="",BJ$6=""),"",ROUND(SUMIFS(流水支出,流水账户,$A18,流水日期,BJ$6),2))</f>
        <v/>
      </c>
      <c r="BK18" s="27">
        <f>IF(OR($A18="",BK$6=""),"",ROUND(SUMIFS(流水收入,流水账户,$A18,流水日期,BK$6),2))</f>
        <v/>
      </c>
      <c r="BL18" s="27">
        <f>IF(OR($A18="",BL$6=""),"",ROUND(SUMIFS(流水支出,流水账户,$A18,流水日期,BL$6),2))</f>
        <v/>
      </c>
      <c r="BM18" s="27">
        <f>IF($A18="","",ROUND(SUMIF($C$7:$BL$7,"收款",C18:BL18),2))</f>
        <v/>
      </c>
      <c r="BN18" s="27">
        <f>IF($A18="","",ROUND(SUMIF($C$7:$BL$7,"付款",C18:BL18),2))</f>
        <v/>
      </c>
      <c r="BO18" s="27">
        <f>IF($A18="","",ROUND(N($B18)+N(BM18)-N(BN18),2))</f>
        <v/>
      </c>
    </row>
    <row r="19">
      <c r="A19" s="29">
        <f>IF(基础资料!$B$16="","",基础资料!$B$16)</f>
        <v/>
      </c>
      <c r="B19" s="27">
        <f>IF(OR($A19="",NOT(ISNUMBER($H$3))),"",ROUND(SUMIF(账户表,$A19,账户期初)+SUMIFS(流水收入,流水账户,$A19,流水日期,"&lt;"&amp;$B$3)-SUMIFS(流水支出,流水账户,$A19,流水日期,"&lt;"&amp;$B$3),2))</f>
        <v/>
      </c>
      <c r="C19" s="27">
        <f>IF(OR($A19="",C$6=""),"",ROUND(SUMIFS(流水收入,流水账户,$A19,流水日期,C$6),2))</f>
        <v/>
      </c>
      <c r="D19" s="27">
        <f>IF(OR($A19="",D$6=""),"",ROUND(SUMIFS(流水支出,流水账户,$A19,流水日期,D$6),2))</f>
        <v/>
      </c>
      <c r="E19" s="27">
        <f>IF(OR($A19="",E$6=""),"",ROUND(SUMIFS(流水收入,流水账户,$A19,流水日期,E$6),2))</f>
        <v/>
      </c>
      <c r="F19" s="27">
        <f>IF(OR($A19="",F$6=""),"",ROUND(SUMIFS(流水支出,流水账户,$A19,流水日期,F$6),2))</f>
        <v/>
      </c>
      <c r="G19" s="27">
        <f>IF(OR($A19="",G$6=""),"",ROUND(SUMIFS(流水收入,流水账户,$A19,流水日期,G$6),2))</f>
        <v/>
      </c>
      <c r="H19" s="27">
        <f>IF(OR($A19="",H$6=""),"",ROUND(SUMIFS(流水支出,流水账户,$A19,流水日期,H$6),2))</f>
        <v/>
      </c>
      <c r="I19" s="27">
        <f>IF(OR($A19="",I$6=""),"",ROUND(SUMIFS(流水收入,流水账户,$A19,流水日期,I$6),2))</f>
        <v/>
      </c>
      <c r="J19" s="27">
        <f>IF(OR($A19="",J$6=""),"",ROUND(SUMIFS(流水支出,流水账户,$A19,流水日期,J$6),2))</f>
        <v/>
      </c>
      <c r="K19" s="27">
        <f>IF(OR($A19="",K$6=""),"",ROUND(SUMIFS(流水收入,流水账户,$A19,流水日期,K$6),2))</f>
        <v/>
      </c>
      <c r="L19" s="27">
        <f>IF(OR($A19="",L$6=""),"",ROUND(SUMIFS(流水支出,流水账户,$A19,流水日期,L$6),2))</f>
        <v/>
      </c>
      <c r="M19" s="27">
        <f>IF(OR($A19="",M$6=""),"",ROUND(SUMIFS(流水收入,流水账户,$A19,流水日期,M$6),2))</f>
        <v/>
      </c>
      <c r="N19" s="27">
        <f>IF(OR($A19="",N$6=""),"",ROUND(SUMIFS(流水支出,流水账户,$A19,流水日期,N$6),2))</f>
        <v/>
      </c>
      <c r="O19" s="27">
        <f>IF(OR($A19="",O$6=""),"",ROUND(SUMIFS(流水收入,流水账户,$A19,流水日期,O$6),2))</f>
        <v/>
      </c>
      <c r="P19" s="27">
        <f>IF(OR($A19="",P$6=""),"",ROUND(SUMIFS(流水支出,流水账户,$A19,流水日期,P$6),2))</f>
        <v/>
      </c>
      <c r="Q19" s="27">
        <f>IF(OR($A19="",Q$6=""),"",ROUND(SUMIFS(流水收入,流水账户,$A19,流水日期,Q$6),2))</f>
        <v/>
      </c>
      <c r="R19" s="27">
        <f>IF(OR($A19="",R$6=""),"",ROUND(SUMIFS(流水支出,流水账户,$A19,流水日期,R$6),2))</f>
        <v/>
      </c>
      <c r="S19" s="27">
        <f>IF(OR($A19="",S$6=""),"",ROUND(SUMIFS(流水收入,流水账户,$A19,流水日期,S$6),2))</f>
        <v/>
      </c>
      <c r="T19" s="27">
        <f>IF(OR($A19="",T$6=""),"",ROUND(SUMIFS(流水支出,流水账户,$A19,流水日期,T$6),2))</f>
        <v/>
      </c>
      <c r="U19" s="27">
        <f>IF(OR($A19="",U$6=""),"",ROUND(SUMIFS(流水收入,流水账户,$A19,流水日期,U$6),2))</f>
        <v/>
      </c>
      <c r="V19" s="27">
        <f>IF(OR($A19="",V$6=""),"",ROUND(SUMIFS(流水支出,流水账户,$A19,流水日期,V$6),2))</f>
        <v/>
      </c>
      <c r="W19" s="27">
        <f>IF(OR($A19="",W$6=""),"",ROUND(SUMIFS(流水收入,流水账户,$A19,流水日期,W$6),2))</f>
        <v/>
      </c>
      <c r="X19" s="27">
        <f>IF(OR($A19="",X$6=""),"",ROUND(SUMIFS(流水支出,流水账户,$A19,流水日期,X$6),2))</f>
        <v/>
      </c>
      <c r="Y19" s="27">
        <f>IF(OR($A19="",Y$6=""),"",ROUND(SUMIFS(流水收入,流水账户,$A19,流水日期,Y$6),2))</f>
        <v/>
      </c>
      <c r="Z19" s="27">
        <f>IF(OR($A19="",Z$6=""),"",ROUND(SUMIFS(流水支出,流水账户,$A19,流水日期,Z$6),2))</f>
        <v/>
      </c>
      <c r="AA19" s="27">
        <f>IF(OR($A19="",AA$6=""),"",ROUND(SUMIFS(流水收入,流水账户,$A19,流水日期,AA$6),2))</f>
        <v/>
      </c>
      <c r="AB19" s="27">
        <f>IF(OR($A19="",AB$6=""),"",ROUND(SUMIFS(流水支出,流水账户,$A19,流水日期,AB$6),2))</f>
        <v/>
      </c>
      <c r="AC19" s="27">
        <f>IF(OR($A19="",AC$6=""),"",ROUND(SUMIFS(流水收入,流水账户,$A19,流水日期,AC$6),2))</f>
        <v/>
      </c>
      <c r="AD19" s="27">
        <f>IF(OR($A19="",AD$6=""),"",ROUND(SUMIFS(流水支出,流水账户,$A19,流水日期,AD$6),2))</f>
        <v/>
      </c>
      <c r="AE19" s="27">
        <f>IF(OR($A19="",AE$6=""),"",ROUND(SUMIFS(流水收入,流水账户,$A19,流水日期,AE$6),2))</f>
        <v/>
      </c>
      <c r="AF19" s="27">
        <f>IF(OR($A19="",AF$6=""),"",ROUND(SUMIFS(流水支出,流水账户,$A19,流水日期,AF$6),2))</f>
        <v/>
      </c>
      <c r="AG19" s="27">
        <f>IF(OR($A19="",AG$6=""),"",ROUND(SUMIFS(流水收入,流水账户,$A19,流水日期,AG$6),2))</f>
        <v/>
      </c>
      <c r="AH19" s="27">
        <f>IF(OR($A19="",AH$6=""),"",ROUND(SUMIFS(流水支出,流水账户,$A19,流水日期,AH$6),2))</f>
        <v/>
      </c>
      <c r="AI19" s="27">
        <f>IF(OR($A19="",AI$6=""),"",ROUND(SUMIFS(流水收入,流水账户,$A19,流水日期,AI$6),2))</f>
        <v/>
      </c>
      <c r="AJ19" s="27">
        <f>IF(OR($A19="",AJ$6=""),"",ROUND(SUMIFS(流水支出,流水账户,$A19,流水日期,AJ$6),2))</f>
        <v/>
      </c>
      <c r="AK19" s="27">
        <f>IF(OR($A19="",AK$6=""),"",ROUND(SUMIFS(流水收入,流水账户,$A19,流水日期,AK$6),2))</f>
        <v/>
      </c>
      <c r="AL19" s="27">
        <f>IF(OR($A19="",AL$6=""),"",ROUND(SUMIFS(流水支出,流水账户,$A19,流水日期,AL$6),2))</f>
        <v/>
      </c>
      <c r="AM19" s="27">
        <f>IF(OR($A19="",AM$6=""),"",ROUND(SUMIFS(流水收入,流水账户,$A19,流水日期,AM$6),2))</f>
        <v/>
      </c>
      <c r="AN19" s="27">
        <f>IF(OR($A19="",AN$6=""),"",ROUND(SUMIFS(流水支出,流水账户,$A19,流水日期,AN$6),2))</f>
        <v/>
      </c>
      <c r="AO19" s="27">
        <f>IF(OR($A19="",AO$6=""),"",ROUND(SUMIFS(流水收入,流水账户,$A19,流水日期,AO$6),2))</f>
        <v/>
      </c>
      <c r="AP19" s="27">
        <f>IF(OR($A19="",AP$6=""),"",ROUND(SUMIFS(流水支出,流水账户,$A19,流水日期,AP$6),2))</f>
        <v/>
      </c>
      <c r="AQ19" s="27">
        <f>IF(OR($A19="",AQ$6=""),"",ROUND(SUMIFS(流水收入,流水账户,$A19,流水日期,AQ$6),2))</f>
        <v/>
      </c>
      <c r="AR19" s="27">
        <f>IF(OR($A19="",AR$6=""),"",ROUND(SUMIFS(流水支出,流水账户,$A19,流水日期,AR$6),2))</f>
        <v/>
      </c>
      <c r="AS19" s="27">
        <f>IF(OR($A19="",AS$6=""),"",ROUND(SUMIFS(流水收入,流水账户,$A19,流水日期,AS$6),2))</f>
        <v/>
      </c>
      <c r="AT19" s="27">
        <f>IF(OR($A19="",AT$6=""),"",ROUND(SUMIFS(流水支出,流水账户,$A19,流水日期,AT$6),2))</f>
        <v/>
      </c>
      <c r="AU19" s="27">
        <f>IF(OR($A19="",AU$6=""),"",ROUND(SUMIFS(流水收入,流水账户,$A19,流水日期,AU$6),2))</f>
        <v/>
      </c>
      <c r="AV19" s="27">
        <f>IF(OR($A19="",AV$6=""),"",ROUND(SUMIFS(流水支出,流水账户,$A19,流水日期,AV$6),2))</f>
        <v/>
      </c>
      <c r="AW19" s="27">
        <f>IF(OR($A19="",AW$6=""),"",ROUND(SUMIFS(流水收入,流水账户,$A19,流水日期,AW$6),2))</f>
        <v/>
      </c>
      <c r="AX19" s="27">
        <f>IF(OR($A19="",AX$6=""),"",ROUND(SUMIFS(流水支出,流水账户,$A19,流水日期,AX$6),2))</f>
        <v/>
      </c>
      <c r="AY19" s="27">
        <f>IF(OR($A19="",AY$6=""),"",ROUND(SUMIFS(流水收入,流水账户,$A19,流水日期,AY$6),2))</f>
        <v/>
      </c>
      <c r="AZ19" s="27">
        <f>IF(OR($A19="",AZ$6=""),"",ROUND(SUMIFS(流水支出,流水账户,$A19,流水日期,AZ$6),2))</f>
        <v/>
      </c>
      <c r="BA19" s="27">
        <f>IF(OR($A19="",BA$6=""),"",ROUND(SUMIFS(流水收入,流水账户,$A19,流水日期,BA$6),2))</f>
        <v/>
      </c>
      <c r="BB19" s="27">
        <f>IF(OR($A19="",BB$6=""),"",ROUND(SUMIFS(流水支出,流水账户,$A19,流水日期,BB$6),2))</f>
        <v/>
      </c>
      <c r="BC19" s="27">
        <f>IF(OR($A19="",BC$6=""),"",ROUND(SUMIFS(流水收入,流水账户,$A19,流水日期,BC$6),2))</f>
        <v/>
      </c>
      <c r="BD19" s="27">
        <f>IF(OR($A19="",BD$6=""),"",ROUND(SUMIFS(流水支出,流水账户,$A19,流水日期,BD$6),2))</f>
        <v/>
      </c>
      <c r="BE19" s="27">
        <f>IF(OR($A19="",BE$6=""),"",ROUND(SUMIFS(流水收入,流水账户,$A19,流水日期,BE$6),2))</f>
        <v/>
      </c>
      <c r="BF19" s="27">
        <f>IF(OR($A19="",BF$6=""),"",ROUND(SUMIFS(流水支出,流水账户,$A19,流水日期,BF$6),2))</f>
        <v/>
      </c>
      <c r="BG19" s="27">
        <f>IF(OR($A19="",BG$6=""),"",ROUND(SUMIFS(流水收入,流水账户,$A19,流水日期,BG$6),2))</f>
        <v/>
      </c>
      <c r="BH19" s="27">
        <f>IF(OR($A19="",BH$6=""),"",ROUND(SUMIFS(流水支出,流水账户,$A19,流水日期,BH$6),2))</f>
        <v/>
      </c>
      <c r="BI19" s="27">
        <f>IF(OR($A19="",BI$6=""),"",ROUND(SUMIFS(流水收入,流水账户,$A19,流水日期,BI$6),2))</f>
        <v/>
      </c>
      <c r="BJ19" s="27">
        <f>IF(OR($A19="",BJ$6=""),"",ROUND(SUMIFS(流水支出,流水账户,$A19,流水日期,BJ$6),2))</f>
        <v/>
      </c>
      <c r="BK19" s="27">
        <f>IF(OR($A19="",BK$6=""),"",ROUND(SUMIFS(流水收入,流水账户,$A19,流水日期,BK$6),2))</f>
        <v/>
      </c>
      <c r="BL19" s="27">
        <f>IF(OR($A19="",BL$6=""),"",ROUND(SUMIFS(流水支出,流水账户,$A19,流水日期,BL$6),2))</f>
        <v/>
      </c>
      <c r="BM19" s="27">
        <f>IF($A19="","",ROUND(SUMIF($C$7:$BL$7,"收款",C19:BL19),2))</f>
        <v/>
      </c>
      <c r="BN19" s="27">
        <f>IF($A19="","",ROUND(SUMIF($C$7:$BL$7,"付款",C19:BL19),2))</f>
        <v/>
      </c>
      <c r="BO19" s="27">
        <f>IF($A19="","",ROUND(N($B19)+N(BM19)-N(BN19),2))</f>
        <v/>
      </c>
    </row>
    <row r="20">
      <c r="A20" s="29">
        <f>IF(基础资料!$B$17="","",基础资料!$B$17)</f>
        <v/>
      </c>
      <c r="B20" s="27">
        <f>IF(OR($A20="",NOT(ISNUMBER($H$3))),"",ROUND(SUMIF(账户表,$A20,账户期初)+SUMIFS(流水收入,流水账户,$A20,流水日期,"&lt;"&amp;$B$3)-SUMIFS(流水支出,流水账户,$A20,流水日期,"&lt;"&amp;$B$3),2))</f>
        <v/>
      </c>
      <c r="C20" s="27">
        <f>IF(OR($A20="",C$6=""),"",ROUND(SUMIFS(流水收入,流水账户,$A20,流水日期,C$6),2))</f>
        <v/>
      </c>
      <c r="D20" s="27">
        <f>IF(OR($A20="",D$6=""),"",ROUND(SUMIFS(流水支出,流水账户,$A20,流水日期,D$6),2))</f>
        <v/>
      </c>
      <c r="E20" s="27">
        <f>IF(OR($A20="",E$6=""),"",ROUND(SUMIFS(流水收入,流水账户,$A20,流水日期,E$6),2))</f>
        <v/>
      </c>
      <c r="F20" s="27">
        <f>IF(OR($A20="",F$6=""),"",ROUND(SUMIFS(流水支出,流水账户,$A20,流水日期,F$6),2))</f>
        <v/>
      </c>
      <c r="G20" s="27">
        <f>IF(OR($A20="",G$6=""),"",ROUND(SUMIFS(流水收入,流水账户,$A20,流水日期,G$6),2))</f>
        <v/>
      </c>
      <c r="H20" s="27">
        <f>IF(OR($A20="",H$6=""),"",ROUND(SUMIFS(流水支出,流水账户,$A20,流水日期,H$6),2))</f>
        <v/>
      </c>
      <c r="I20" s="27">
        <f>IF(OR($A20="",I$6=""),"",ROUND(SUMIFS(流水收入,流水账户,$A20,流水日期,I$6),2))</f>
        <v/>
      </c>
      <c r="J20" s="27">
        <f>IF(OR($A20="",J$6=""),"",ROUND(SUMIFS(流水支出,流水账户,$A20,流水日期,J$6),2))</f>
        <v/>
      </c>
      <c r="K20" s="27">
        <f>IF(OR($A20="",K$6=""),"",ROUND(SUMIFS(流水收入,流水账户,$A20,流水日期,K$6),2))</f>
        <v/>
      </c>
      <c r="L20" s="27">
        <f>IF(OR($A20="",L$6=""),"",ROUND(SUMIFS(流水支出,流水账户,$A20,流水日期,L$6),2))</f>
        <v/>
      </c>
      <c r="M20" s="27">
        <f>IF(OR($A20="",M$6=""),"",ROUND(SUMIFS(流水收入,流水账户,$A20,流水日期,M$6),2))</f>
        <v/>
      </c>
      <c r="N20" s="27">
        <f>IF(OR($A20="",N$6=""),"",ROUND(SUMIFS(流水支出,流水账户,$A20,流水日期,N$6),2))</f>
        <v/>
      </c>
      <c r="O20" s="27">
        <f>IF(OR($A20="",O$6=""),"",ROUND(SUMIFS(流水收入,流水账户,$A20,流水日期,O$6),2))</f>
        <v/>
      </c>
      <c r="P20" s="27">
        <f>IF(OR($A20="",P$6=""),"",ROUND(SUMIFS(流水支出,流水账户,$A20,流水日期,P$6),2))</f>
        <v/>
      </c>
      <c r="Q20" s="27">
        <f>IF(OR($A20="",Q$6=""),"",ROUND(SUMIFS(流水收入,流水账户,$A20,流水日期,Q$6),2))</f>
        <v/>
      </c>
      <c r="R20" s="27">
        <f>IF(OR($A20="",R$6=""),"",ROUND(SUMIFS(流水支出,流水账户,$A20,流水日期,R$6),2))</f>
        <v/>
      </c>
      <c r="S20" s="27">
        <f>IF(OR($A20="",S$6=""),"",ROUND(SUMIFS(流水收入,流水账户,$A20,流水日期,S$6),2))</f>
        <v/>
      </c>
      <c r="T20" s="27">
        <f>IF(OR($A20="",T$6=""),"",ROUND(SUMIFS(流水支出,流水账户,$A20,流水日期,T$6),2))</f>
        <v/>
      </c>
      <c r="U20" s="27">
        <f>IF(OR($A20="",U$6=""),"",ROUND(SUMIFS(流水收入,流水账户,$A20,流水日期,U$6),2))</f>
        <v/>
      </c>
      <c r="V20" s="27">
        <f>IF(OR($A20="",V$6=""),"",ROUND(SUMIFS(流水支出,流水账户,$A20,流水日期,V$6),2))</f>
        <v/>
      </c>
      <c r="W20" s="27">
        <f>IF(OR($A20="",W$6=""),"",ROUND(SUMIFS(流水收入,流水账户,$A20,流水日期,W$6),2))</f>
        <v/>
      </c>
      <c r="X20" s="27">
        <f>IF(OR($A20="",X$6=""),"",ROUND(SUMIFS(流水支出,流水账户,$A20,流水日期,X$6),2))</f>
        <v/>
      </c>
      <c r="Y20" s="27">
        <f>IF(OR($A20="",Y$6=""),"",ROUND(SUMIFS(流水收入,流水账户,$A20,流水日期,Y$6),2))</f>
        <v/>
      </c>
      <c r="Z20" s="27">
        <f>IF(OR($A20="",Z$6=""),"",ROUND(SUMIFS(流水支出,流水账户,$A20,流水日期,Z$6),2))</f>
        <v/>
      </c>
      <c r="AA20" s="27">
        <f>IF(OR($A20="",AA$6=""),"",ROUND(SUMIFS(流水收入,流水账户,$A20,流水日期,AA$6),2))</f>
        <v/>
      </c>
      <c r="AB20" s="27">
        <f>IF(OR($A20="",AB$6=""),"",ROUND(SUMIFS(流水支出,流水账户,$A20,流水日期,AB$6),2))</f>
        <v/>
      </c>
      <c r="AC20" s="27">
        <f>IF(OR($A20="",AC$6=""),"",ROUND(SUMIFS(流水收入,流水账户,$A20,流水日期,AC$6),2))</f>
        <v/>
      </c>
      <c r="AD20" s="27">
        <f>IF(OR($A20="",AD$6=""),"",ROUND(SUMIFS(流水支出,流水账户,$A20,流水日期,AD$6),2))</f>
        <v/>
      </c>
      <c r="AE20" s="27">
        <f>IF(OR($A20="",AE$6=""),"",ROUND(SUMIFS(流水收入,流水账户,$A20,流水日期,AE$6),2))</f>
        <v/>
      </c>
      <c r="AF20" s="27">
        <f>IF(OR($A20="",AF$6=""),"",ROUND(SUMIFS(流水支出,流水账户,$A20,流水日期,AF$6),2))</f>
        <v/>
      </c>
      <c r="AG20" s="27">
        <f>IF(OR($A20="",AG$6=""),"",ROUND(SUMIFS(流水收入,流水账户,$A20,流水日期,AG$6),2))</f>
        <v/>
      </c>
      <c r="AH20" s="27">
        <f>IF(OR($A20="",AH$6=""),"",ROUND(SUMIFS(流水支出,流水账户,$A20,流水日期,AH$6),2))</f>
        <v/>
      </c>
      <c r="AI20" s="27">
        <f>IF(OR($A20="",AI$6=""),"",ROUND(SUMIFS(流水收入,流水账户,$A20,流水日期,AI$6),2))</f>
        <v/>
      </c>
      <c r="AJ20" s="27">
        <f>IF(OR($A20="",AJ$6=""),"",ROUND(SUMIFS(流水支出,流水账户,$A20,流水日期,AJ$6),2))</f>
        <v/>
      </c>
      <c r="AK20" s="27">
        <f>IF(OR($A20="",AK$6=""),"",ROUND(SUMIFS(流水收入,流水账户,$A20,流水日期,AK$6),2))</f>
        <v/>
      </c>
      <c r="AL20" s="27">
        <f>IF(OR($A20="",AL$6=""),"",ROUND(SUMIFS(流水支出,流水账户,$A20,流水日期,AL$6),2))</f>
        <v/>
      </c>
      <c r="AM20" s="27">
        <f>IF(OR($A20="",AM$6=""),"",ROUND(SUMIFS(流水收入,流水账户,$A20,流水日期,AM$6),2))</f>
        <v/>
      </c>
      <c r="AN20" s="27">
        <f>IF(OR($A20="",AN$6=""),"",ROUND(SUMIFS(流水支出,流水账户,$A20,流水日期,AN$6),2))</f>
        <v/>
      </c>
      <c r="AO20" s="27">
        <f>IF(OR($A20="",AO$6=""),"",ROUND(SUMIFS(流水收入,流水账户,$A20,流水日期,AO$6),2))</f>
        <v/>
      </c>
      <c r="AP20" s="27">
        <f>IF(OR($A20="",AP$6=""),"",ROUND(SUMIFS(流水支出,流水账户,$A20,流水日期,AP$6),2))</f>
        <v/>
      </c>
      <c r="AQ20" s="27">
        <f>IF(OR($A20="",AQ$6=""),"",ROUND(SUMIFS(流水收入,流水账户,$A20,流水日期,AQ$6),2))</f>
        <v/>
      </c>
      <c r="AR20" s="27">
        <f>IF(OR($A20="",AR$6=""),"",ROUND(SUMIFS(流水支出,流水账户,$A20,流水日期,AR$6),2))</f>
        <v/>
      </c>
      <c r="AS20" s="27">
        <f>IF(OR($A20="",AS$6=""),"",ROUND(SUMIFS(流水收入,流水账户,$A20,流水日期,AS$6),2))</f>
        <v/>
      </c>
      <c r="AT20" s="27">
        <f>IF(OR($A20="",AT$6=""),"",ROUND(SUMIFS(流水支出,流水账户,$A20,流水日期,AT$6),2))</f>
        <v/>
      </c>
      <c r="AU20" s="27">
        <f>IF(OR($A20="",AU$6=""),"",ROUND(SUMIFS(流水收入,流水账户,$A20,流水日期,AU$6),2))</f>
        <v/>
      </c>
      <c r="AV20" s="27">
        <f>IF(OR($A20="",AV$6=""),"",ROUND(SUMIFS(流水支出,流水账户,$A20,流水日期,AV$6),2))</f>
        <v/>
      </c>
      <c r="AW20" s="27">
        <f>IF(OR($A20="",AW$6=""),"",ROUND(SUMIFS(流水收入,流水账户,$A20,流水日期,AW$6),2))</f>
        <v/>
      </c>
      <c r="AX20" s="27">
        <f>IF(OR($A20="",AX$6=""),"",ROUND(SUMIFS(流水支出,流水账户,$A20,流水日期,AX$6),2))</f>
        <v/>
      </c>
      <c r="AY20" s="27">
        <f>IF(OR($A20="",AY$6=""),"",ROUND(SUMIFS(流水收入,流水账户,$A20,流水日期,AY$6),2))</f>
        <v/>
      </c>
      <c r="AZ20" s="27">
        <f>IF(OR($A20="",AZ$6=""),"",ROUND(SUMIFS(流水支出,流水账户,$A20,流水日期,AZ$6),2))</f>
        <v/>
      </c>
      <c r="BA20" s="27">
        <f>IF(OR($A20="",BA$6=""),"",ROUND(SUMIFS(流水收入,流水账户,$A20,流水日期,BA$6),2))</f>
        <v/>
      </c>
      <c r="BB20" s="27">
        <f>IF(OR($A20="",BB$6=""),"",ROUND(SUMIFS(流水支出,流水账户,$A20,流水日期,BB$6),2))</f>
        <v/>
      </c>
      <c r="BC20" s="27">
        <f>IF(OR($A20="",BC$6=""),"",ROUND(SUMIFS(流水收入,流水账户,$A20,流水日期,BC$6),2))</f>
        <v/>
      </c>
      <c r="BD20" s="27">
        <f>IF(OR($A20="",BD$6=""),"",ROUND(SUMIFS(流水支出,流水账户,$A20,流水日期,BD$6),2))</f>
        <v/>
      </c>
      <c r="BE20" s="27">
        <f>IF(OR($A20="",BE$6=""),"",ROUND(SUMIFS(流水收入,流水账户,$A20,流水日期,BE$6),2))</f>
        <v/>
      </c>
      <c r="BF20" s="27">
        <f>IF(OR($A20="",BF$6=""),"",ROUND(SUMIFS(流水支出,流水账户,$A20,流水日期,BF$6),2))</f>
        <v/>
      </c>
      <c r="BG20" s="27">
        <f>IF(OR($A20="",BG$6=""),"",ROUND(SUMIFS(流水收入,流水账户,$A20,流水日期,BG$6),2))</f>
        <v/>
      </c>
      <c r="BH20" s="27">
        <f>IF(OR($A20="",BH$6=""),"",ROUND(SUMIFS(流水支出,流水账户,$A20,流水日期,BH$6),2))</f>
        <v/>
      </c>
      <c r="BI20" s="27">
        <f>IF(OR($A20="",BI$6=""),"",ROUND(SUMIFS(流水收入,流水账户,$A20,流水日期,BI$6),2))</f>
        <v/>
      </c>
      <c r="BJ20" s="27">
        <f>IF(OR($A20="",BJ$6=""),"",ROUND(SUMIFS(流水支出,流水账户,$A20,流水日期,BJ$6),2))</f>
        <v/>
      </c>
      <c r="BK20" s="27">
        <f>IF(OR($A20="",BK$6=""),"",ROUND(SUMIFS(流水收入,流水账户,$A20,流水日期,BK$6),2))</f>
        <v/>
      </c>
      <c r="BL20" s="27">
        <f>IF(OR($A20="",BL$6=""),"",ROUND(SUMIFS(流水支出,流水账户,$A20,流水日期,BL$6),2))</f>
        <v/>
      </c>
      <c r="BM20" s="27">
        <f>IF($A20="","",ROUND(SUMIF($C$7:$BL$7,"收款",C20:BL20),2))</f>
        <v/>
      </c>
      <c r="BN20" s="27">
        <f>IF($A20="","",ROUND(SUMIF($C$7:$BL$7,"付款",C20:BL20),2))</f>
        <v/>
      </c>
      <c r="BO20" s="27">
        <f>IF($A20="","",ROUND(N($B20)+N(BM20)-N(BN20),2))</f>
        <v/>
      </c>
    </row>
    <row r="21">
      <c r="A21" s="29">
        <f>IF(基础资料!$B$18="","",基础资料!$B$18)</f>
        <v/>
      </c>
      <c r="B21" s="27">
        <f>IF(OR($A21="",NOT(ISNUMBER($H$3))),"",ROUND(SUMIF(账户表,$A21,账户期初)+SUMIFS(流水收入,流水账户,$A21,流水日期,"&lt;"&amp;$B$3)-SUMIFS(流水支出,流水账户,$A21,流水日期,"&lt;"&amp;$B$3),2))</f>
        <v/>
      </c>
      <c r="C21" s="27">
        <f>IF(OR($A21="",C$6=""),"",ROUND(SUMIFS(流水收入,流水账户,$A21,流水日期,C$6),2))</f>
        <v/>
      </c>
      <c r="D21" s="27">
        <f>IF(OR($A21="",D$6=""),"",ROUND(SUMIFS(流水支出,流水账户,$A21,流水日期,D$6),2))</f>
        <v/>
      </c>
      <c r="E21" s="27">
        <f>IF(OR($A21="",E$6=""),"",ROUND(SUMIFS(流水收入,流水账户,$A21,流水日期,E$6),2))</f>
        <v/>
      </c>
      <c r="F21" s="27">
        <f>IF(OR($A21="",F$6=""),"",ROUND(SUMIFS(流水支出,流水账户,$A21,流水日期,F$6),2))</f>
        <v/>
      </c>
      <c r="G21" s="27">
        <f>IF(OR($A21="",G$6=""),"",ROUND(SUMIFS(流水收入,流水账户,$A21,流水日期,G$6),2))</f>
        <v/>
      </c>
      <c r="H21" s="27">
        <f>IF(OR($A21="",H$6=""),"",ROUND(SUMIFS(流水支出,流水账户,$A21,流水日期,H$6),2))</f>
        <v/>
      </c>
      <c r="I21" s="27">
        <f>IF(OR($A21="",I$6=""),"",ROUND(SUMIFS(流水收入,流水账户,$A21,流水日期,I$6),2))</f>
        <v/>
      </c>
      <c r="J21" s="27">
        <f>IF(OR($A21="",J$6=""),"",ROUND(SUMIFS(流水支出,流水账户,$A21,流水日期,J$6),2))</f>
        <v/>
      </c>
      <c r="K21" s="27">
        <f>IF(OR($A21="",K$6=""),"",ROUND(SUMIFS(流水收入,流水账户,$A21,流水日期,K$6),2))</f>
        <v/>
      </c>
      <c r="L21" s="27">
        <f>IF(OR($A21="",L$6=""),"",ROUND(SUMIFS(流水支出,流水账户,$A21,流水日期,L$6),2))</f>
        <v/>
      </c>
      <c r="M21" s="27">
        <f>IF(OR($A21="",M$6=""),"",ROUND(SUMIFS(流水收入,流水账户,$A21,流水日期,M$6),2))</f>
        <v/>
      </c>
      <c r="N21" s="27">
        <f>IF(OR($A21="",N$6=""),"",ROUND(SUMIFS(流水支出,流水账户,$A21,流水日期,N$6),2))</f>
        <v/>
      </c>
      <c r="O21" s="27">
        <f>IF(OR($A21="",O$6=""),"",ROUND(SUMIFS(流水收入,流水账户,$A21,流水日期,O$6),2))</f>
        <v/>
      </c>
      <c r="P21" s="27">
        <f>IF(OR($A21="",P$6=""),"",ROUND(SUMIFS(流水支出,流水账户,$A21,流水日期,P$6),2))</f>
        <v/>
      </c>
      <c r="Q21" s="27">
        <f>IF(OR($A21="",Q$6=""),"",ROUND(SUMIFS(流水收入,流水账户,$A21,流水日期,Q$6),2))</f>
        <v/>
      </c>
      <c r="R21" s="27">
        <f>IF(OR($A21="",R$6=""),"",ROUND(SUMIFS(流水支出,流水账户,$A21,流水日期,R$6),2))</f>
        <v/>
      </c>
      <c r="S21" s="27">
        <f>IF(OR($A21="",S$6=""),"",ROUND(SUMIFS(流水收入,流水账户,$A21,流水日期,S$6),2))</f>
        <v/>
      </c>
      <c r="T21" s="27">
        <f>IF(OR($A21="",T$6=""),"",ROUND(SUMIFS(流水支出,流水账户,$A21,流水日期,T$6),2))</f>
        <v/>
      </c>
      <c r="U21" s="27">
        <f>IF(OR($A21="",U$6=""),"",ROUND(SUMIFS(流水收入,流水账户,$A21,流水日期,U$6),2))</f>
        <v/>
      </c>
      <c r="V21" s="27">
        <f>IF(OR($A21="",V$6=""),"",ROUND(SUMIFS(流水支出,流水账户,$A21,流水日期,V$6),2))</f>
        <v/>
      </c>
      <c r="W21" s="27">
        <f>IF(OR($A21="",W$6=""),"",ROUND(SUMIFS(流水收入,流水账户,$A21,流水日期,W$6),2))</f>
        <v/>
      </c>
      <c r="X21" s="27">
        <f>IF(OR($A21="",X$6=""),"",ROUND(SUMIFS(流水支出,流水账户,$A21,流水日期,X$6),2))</f>
        <v/>
      </c>
      <c r="Y21" s="27">
        <f>IF(OR($A21="",Y$6=""),"",ROUND(SUMIFS(流水收入,流水账户,$A21,流水日期,Y$6),2))</f>
        <v/>
      </c>
      <c r="Z21" s="27">
        <f>IF(OR($A21="",Z$6=""),"",ROUND(SUMIFS(流水支出,流水账户,$A21,流水日期,Z$6),2))</f>
        <v/>
      </c>
      <c r="AA21" s="27">
        <f>IF(OR($A21="",AA$6=""),"",ROUND(SUMIFS(流水收入,流水账户,$A21,流水日期,AA$6),2))</f>
        <v/>
      </c>
      <c r="AB21" s="27">
        <f>IF(OR($A21="",AB$6=""),"",ROUND(SUMIFS(流水支出,流水账户,$A21,流水日期,AB$6),2))</f>
        <v/>
      </c>
      <c r="AC21" s="27">
        <f>IF(OR($A21="",AC$6=""),"",ROUND(SUMIFS(流水收入,流水账户,$A21,流水日期,AC$6),2))</f>
        <v/>
      </c>
      <c r="AD21" s="27">
        <f>IF(OR($A21="",AD$6=""),"",ROUND(SUMIFS(流水支出,流水账户,$A21,流水日期,AD$6),2))</f>
        <v/>
      </c>
      <c r="AE21" s="27">
        <f>IF(OR($A21="",AE$6=""),"",ROUND(SUMIFS(流水收入,流水账户,$A21,流水日期,AE$6),2))</f>
        <v/>
      </c>
      <c r="AF21" s="27">
        <f>IF(OR($A21="",AF$6=""),"",ROUND(SUMIFS(流水支出,流水账户,$A21,流水日期,AF$6),2))</f>
        <v/>
      </c>
      <c r="AG21" s="27">
        <f>IF(OR($A21="",AG$6=""),"",ROUND(SUMIFS(流水收入,流水账户,$A21,流水日期,AG$6),2))</f>
        <v/>
      </c>
      <c r="AH21" s="27">
        <f>IF(OR($A21="",AH$6=""),"",ROUND(SUMIFS(流水支出,流水账户,$A21,流水日期,AH$6),2))</f>
        <v/>
      </c>
      <c r="AI21" s="27">
        <f>IF(OR($A21="",AI$6=""),"",ROUND(SUMIFS(流水收入,流水账户,$A21,流水日期,AI$6),2))</f>
        <v/>
      </c>
      <c r="AJ21" s="27">
        <f>IF(OR($A21="",AJ$6=""),"",ROUND(SUMIFS(流水支出,流水账户,$A21,流水日期,AJ$6),2))</f>
        <v/>
      </c>
      <c r="AK21" s="27">
        <f>IF(OR($A21="",AK$6=""),"",ROUND(SUMIFS(流水收入,流水账户,$A21,流水日期,AK$6),2))</f>
        <v/>
      </c>
      <c r="AL21" s="27">
        <f>IF(OR($A21="",AL$6=""),"",ROUND(SUMIFS(流水支出,流水账户,$A21,流水日期,AL$6),2))</f>
        <v/>
      </c>
      <c r="AM21" s="27">
        <f>IF(OR($A21="",AM$6=""),"",ROUND(SUMIFS(流水收入,流水账户,$A21,流水日期,AM$6),2))</f>
        <v/>
      </c>
      <c r="AN21" s="27">
        <f>IF(OR($A21="",AN$6=""),"",ROUND(SUMIFS(流水支出,流水账户,$A21,流水日期,AN$6),2))</f>
        <v/>
      </c>
      <c r="AO21" s="27">
        <f>IF(OR($A21="",AO$6=""),"",ROUND(SUMIFS(流水收入,流水账户,$A21,流水日期,AO$6),2))</f>
        <v/>
      </c>
      <c r="AP21" s="27">
        <f>IF(OR($A21="",AP$6=""),"",ROUND(SUMIFS(流水支出,流水账户,$A21,流水日期,AP$6),2))</f>
        <v/>
      </c>
      <c r="AQ21" s="27">
        <f>IF(OR($A21="",AQ$6=""),"",ROUND(SUMIFS(流水收入,流水账户,$A21,流水日期,AQ$6),2))</f>
        <v/>
      </c>
      <c r="AR21" s="27">
        <f>IF(OR($A21="",AR$6=""),"",ROUND(SUMIFS(流水支出,流水账户,$A21,流水日期,AR$6),2))</f>
        <v/>
      </c>
      <c r="AS21" s="27">
        <f>IF(OR($A21="",AS$6=""),"",ROUND(SUMIFS(流水收入,流水账户,$A21,流水日期,AS$6),2))</f>
        <v/>
      </c>
      <c r="AT21" s="27">
        <f>IF(OR($A21="",AT$6=""),"",ROUND(SUMIFS(流水支出,流水账户,$A21,流水日期,AT$6),2))</f>
        <v/>
      </c>
      <c r="AU21" s="27">
        <f>IF(OR($A21="",AU$6=""),"",ROUND(SUMIFS(流水收入,流水账户,$A21,流水日期,AU$6),2))</f>
        <v/>
      </c>
      <c r="AV21" s="27">
        <f>IF(OR($A21="",AV$6=""),"",ROUND(SUMIFS(流水支出,流水账户,$A21,流水日期,AV$6),2))</f>
        <v/>
      </c>
      <c r="AW21" s="27">
        <f>IF(OR($A21="",AW$6=""),"",ROUND(SUMIFS(流水收入,流水账户,$A21,流水日期,AW$6),2))</f>
        <v/>
      </c>
      <c r="AX21" s="27">
        <f>IF(OR($A21="",AX$6=""),"",ROUND(SUMIFS(流水支出,流水账户,$A21,流水日期,AX$6),2))</f>
        <v/>
      </c>
      <c r="AY21" s="27">
        <f>IF(OR($A21="",AY$6=""),"",ROUND(SUMIFS(流水收入,流水账户,$A21,流水日期,AY$6),2))</f>
        <v/>
      </c>
      <c r="AZ21" s="27">
        <f>IF(OR($A21="",AZ$6=""),"",ROUND(SUMIFS(流水支出,流水账户,$A21,流水日期,AZ$6),2))</f>
        <v/>
      </c>
      <c r="BA21" s="27">
        <f>IF(OR($A21="",BA$6=""),"",ROUND(SUMIFS(流水收入,流水账户,$A21,流水日期,BA$6),2))</f>
        <v/>
      </c>
      <c r="BB21" s="27">
        <f>IF(OR($A21="",BB$6=""),"",ROUND(SUMIFS(流水支出,流水账户,$A21,流水日期,BB$6),2))</f>
        <v/>
      </c>
      <c r="BC21" s="27">
        <f>IF(OR($A21="",BC$6=""),"",ROUND(SUMIFS(流水收入,流水账户,$A21,流水日期,BC$6),2))</f>
        <v/>
      </c>
      <c r="BD21" s="27">
        <f>IF(OR($A21="",BD$6=""),"",ROUND(SUMIFS(流水支出,流水账户,$A21,流水日期,BD$6),2))</f>
        <v/>
      </c>
      <c r="BE21" s="27">
        <f>IF(OR($A21="",BE$6=""),"",ROUND(SUMIFS(流水收入,流水账户,$A21,流水日期,BE$6),2))</f>
        <v/>
      </c>
      <c r="BF21" s="27">
        <f>IF(OR($A21="",BF$6=""),"",ROUND(SUMIFS(流水支出,流水账户,$A21,流水日期,BF$6),2))</f>
        <v/>
      </c>
      <c r="BG21" s="27">
        <f>IF(OR($A21="",BG$6=""),"",ROUND(SUMIFS(流水收入,流水账户,$A21,流水日期,BG$6),2))</f>
        <v/>
      </c>
      <c r="BH21" s="27">
        <f>IF(OR($A21="",BH$6=""),"",ROUND(SUMIFS(流水支出,流水账户,$A21,流水日期,BH$6),2))</f>
        <v/>
      </c>
      <c r="BI21" s="27">
        <f>IF(OR($A21="",BI$6=""),"",ROUND(SUMIFS(流水收入,流水账户,$A21,流水日期,BI$6),2))</f>
        <v/>
      </c>
      <c r="BJ21" s="27">
        <f>IF(OR($A21="",BJ$6=""),"",ROUND(SUMIFS(流水支出,流水账户,$A21,流水日期,BJ$6),2))</f>
        <v/>
      </c>
      <c r="BK21" s="27">
        <f>IF(OR($A21="",BK$6=""),"",ROUND(SUMIFS(流水收入,流水账户,$A21,流水日期,BK$6),2))</f>
        <v/>
      </c>
      <c r="BL21" s="27">
        <f>IF(OR($A21="",BL$6=""),"",ROUND(SUMIFS(流水支出,流水账户,$A21,流水日期,BL$6),2))</f>
        <v/>
      </c>
      <c r="BM21" s="27">
        <f>IF($A21="","",ROUND(SUMIF($C$7:$BL$7,"收款",C21:BL21),2))</f>
        <v/>
      </c>
      <c r="BN21" s="27">
        <f>IF($A21="","",ROUND(SUMIF($C$7:$BL$7,"付款",C21:BL21),2))</f>
        <v/>
      </c>
      <c r="BO21" s="27">
        <f>IF($A21="","",ROUND(N($B21)+N(BM21)-N(BN21),2))</f>
        <v/>
      </c>
    </row>
    <row r="22">
      <c r="A22" s="29">
        <f>IF(基础资料!$B$19="","",基础资料!$B$19)</f>
        <v/>
      </c>
      <c r="B22" s="27">
        <f>IF(OR($A22="",NOT(ISNUMBER($H$3))),"",ROUND(SUMIF(账户表,$A22,账户期初)+SUMIFS(流水收入,流水账户,$A22,流水日期,"&lt;"&amp;$B$3)-SUMIFS(流水支出,流水账户,$A22,流水日期,"&lt;"&amp;$B$3),2))</f>
        <v/>
      </c>
      <c r="C22" s="27">
        <f>IF(OR($A22="",C$6=""),"",ROUND(SUMIFS(流水收入,流水账户,$A22,流水日期,C$6),2))</f>
        <v/>
      </c>
      <c r="D22" s="27">
        <f>IF(OR($A22="",D$6=""),"",ROUND(SUMIFS(流水支出,流水账户,$A22,流水日期,D$6),2))</f>
        <v/>
      </c>
      <c r="E22" s="27">
        <f>IF(OR($A22="",E$6=""),"",ROUND(SUMIFS(流水收入,流水账户,$A22,流水日期,E$6),2))</f>
        <v/>
      </c>
      <c r="F22" s="27">
        <f>IF(OR($A22="",F$6=""),"",ROUND(SUMIFS(流水支出,流水账户,$A22,流水日期,F$6),2))</f>
        <v/>
      </c>
      <c r="G22" s="27">
        <f>IF(OR($A22="",G$6=""),"",ROUND(SUMIFS(流水收入,流水账户,$A22,流水日期,G$6),2))</f>
        <v/>
      </c>
      <c r="H22" s="27">
        <f>IF(OR($A22="",H$6=""),"",ROUND(SUMIFS(流水支出,流水账户,$A22,流水日期,H$6),2))</f>
        <v/>
      </c>
      <c r="I22" s="27">
        <f>IF(OR($A22="",I$6=""),"",ROUND(SUMIFS(流水收入,流水账户,$A22,流水日期,I$6),2))</f>
        <v/>
      </c>
      <c r="J22" s="27">
        <f>IF(OR($A22="",J$6=""),"",ROUND(SUMIFS(流水支出,流水账户,$A22,流水日期,J$6),2))</f>
        <v/>
      </c>
      <c r="K22" s="27">
        <f>IF(OR($A22="",K$6=""),"",ROUND(SUMIFS(流水收入,流水账户,$A22,流水日期,K$6),2))</f>
        <v/>
      </c>
      <c r="L22" s="27">
        <f>IF(OR($A22="",L$6=""),"",ROUND(SUMIFS(流水支出,流水账户,$A22,流水日期,L$6),2))</f>
        <v/>
      </c>
      <c r="M22" s="27">
        <f>IF(OR($A22="",M$6=""),"",ROUND(SUMIFS(流水收入,流水账户,$A22,流水日期,M$6),2))</f>
        <v/>
      </c>
      <c r="N22" s="27">
        <f>IF(OR($A22="",N$6=""),"",ROUND(SUMIFS(流水支出,流水账户,$A22,流水日期,N$6),2))</f>
        <v/>
      </c>
      <c r="O22" s="27">
        <f>IF(OR($A22="",O$6=""),"",ROUND(SUMIFS(流水收入,流水账户,$A22,流水日期,O$6),2))</f>
        <v/>
      </c>
      <c r="P22" s="27">
        <f>IF(OR($A22="",P$6=""),"",ROUND(SUMIFS(流水支出,流水账户,$A22,流水日期,P$6),2))</f>
        <v/>
      </c>
      <c r="Q22" s="27">
        <f>IF(OR($A22="",Q$6=""),"",ROUND(SUMIFS(流水收入,流水账户,$A22,流水日期,Q$6),2))</f>
        <v/>
      </c>
      <c r="R22" s="27">
        <f>IF(OR($A22="",R$6=""),"",ROUND(SUMIFS(流水支出,流水账户,$A22,流水日期,R$6),2))</f>
        <v/>
      </c>
      <c r="S22" s="27">
        <f>IF(OR($A22="",S$6=""),"",ROUND(SUMIFS(流水收入,流水账户,$A22,流水日期,S$6),2))</f>
        <v/>
      </c>
      <c r="T22" s="27">
        <f>IF(OR($A22="",T$6=""),"",ROUND(SUMIFS(流水支出,流水账户,$A22,流水日期,T$6),2))</f>
        <v/>
      </c>
      <c r="U22" s="27">
        <f>IF(OR($A22="",U$6=""),"",ROUND(SUMIFS(流水收入,流水账户,$A22,流水日期,U$6),2))</f>
        <v/>
      </c>
      <c r="V22" s="27">
        <f>IF(OR($A22="",V$6=""),"",ROUND(SUMIFS(流水支出,流水账户,$A22,流水日期,V$6),2))</f>
        <v/>
      </c>
      <c r="W22" s="27">
        <f>IF(OR($A22="",W$6=""),"",ROUND(SUMIFS(流水收入,流水账户,$A22,流水日期,W$6),2))</f>
        <v/>
      </c>
      <c r="X22" s="27">
        <f>IF(OR($A22="",X$6=""),"",ROUND(SUMIFS(流水支出,流水账户,$A22,流水日期,X$6),2))</f>
        <v/>
      </c>
      <c r="Y22" s="27">
        <f>IF(OR($A22="",Y$6=""),"",ROUND(SUMIFS(流水收入,流水账户,$A22,流水日期,Y$6),2))</f>
        <v/>
      </c>
      <c r="Z22" s="27">
        <f>IF(OR($A22="",Z$6=""),"",ROUND(SUMIFS(流水支出,流水账户,$A22,流水日期,Z$6),2))</f>
        <v/>
      </c>
      <c r="AA22" s="27">
        <f>IF(OR($A22="",AA$6=""),"",ROUND(SUMIFS(流水收入,流水账户,$A22,流水日期,AA$6),2))</f>
        <v/>
      </c>
      <c r="AB22" s="27">
        <f>IF(OR($A22="",AB$6=""),"",ROUND(SUMIFS(流水支出,流水账户,$A22,流水日期,AB$6),2))</f>
        <v/>
      </c>
      <c r="AC22" s="27">
        <f>IF(OR($A22="",AC$6=""),"",ROUND(SUMIFS(流水收入,流水账户,$A22,流水日期,AC$6),2))</f>
        <v/>
      </c>
      <c r="AD22" s="27">
        <f>IF(OR($A22="",AD$6=""),"",ROUND(SUMIFS(流水支出,流水账户,$A22,流水日期,AD$6),2))</f>
        <v/>
      </c>
      <c r="AE22" s="27">
        <f>IF(OR($A22="",AE$6=""),"",ROUND(SUMIFS(流水收入,流水账户,$A22,流水日期,AE$6),2))</f>
        <v/>
      </c>
      <c r="AF22" s="27">
        <f>IF(OR($A22="",AF$6=""),"",ROUND(SUMIFS(流水支出,流水账户,$A22,流水日期,AF$6),2))</f>
        <v/>
      </c>
      <c r="AG22" s="27">
        <f>IF(OR($A22="",AG$6=""),"",ROUND(SUMIFS(流水收入,流水账户,$A22,流水日期,AG$6),2))</f>
        <v/>
      </c>
      <c r="AH22" s="27">
        <f>IF(OR($A22="",AH$6=""),"",ROUND(SUMIFS(流水支出,流水账户,$A22,流水日期,AH$6),2))</f>
        <v/>
      </c>
      <c r="AI22" s="27">
        <f>IF(OR($A22="",AI$6=""),"",ROUND(SUMIFS(流水收入,流水账户,$A22,流水日期,AI$6),2))</f>
        <v/>
      </c>
      <c r="AJ22" s="27">
        <f>IF(OR($A22="",AJ$6=""),"",ROUND(SUMIFS(流水支出,流水账户,$A22,流水日期,AJ$6),2))</f>
        <v/>
      </c>
      <c r="AK22" s="27">
        <f>IF(OR($A22="",AK$6=""),"",ROUND(SUMIFS(流水收入,流水账户,$A22,流水日期,AK$6),2))</f>
        <v/>
      </c>
      <c r="AL22" s="27">
        <f>IF(OR($A22="",AL$6=""),"",ROUND(SUMIFS(流水支出,流水账户,$A22,流水日期,AL$6),2))</f>
        <v/>
      </c>
      <c r="AM22" s="27">
        <f>IF(OR($A22="",AM$6=""),"",ROUND(SUMIFS(流水收入,流水账户,$A22,流水日期,AM$6),2))</f>
        <v/>
      </c>
      <c r="AN22" s="27">
        <f>IF(OR($A22="",AN$6=""),"",ROUND(SUMIFS(流水支出,流水账户,$A22,流水日期,AN$6),2))</f>
        <v/>
      </c>
      <c r="AO22" s="27">
        <f>IF(OR($A22="",AO$6=""),"",ROUND(SUMIFS(流水收入,流水账户,$A22,流水日期,AO$6),2))</f>
        <v/>
      </c>
      <c r="AP22" s="27">
        <f>IF(OR($A22="",AP$6=""),"",ROUND(SUMIFS(流水支出,流水账户,$A22,流水日期,AP$6),2))</f>
        <v/>
      </c>
      <c r="AQ22" s="27">
        <f>IF(OR($A22="",AQ$6=""),"",ROUND(SUMIFS(流水收入,流水账户,$A22,流水日期,AQ$6),2))</f>
        <v/>
      </c>
      <c r="AR22" s="27">
        <f>IF(OR($A22="",AR$6=""),"",ROUND(SUMIFS(流水支出,流水账户,$A22,流水日期,AR$6),2))</f>
        <v/>
      </c>
      <c r="AS22" s="27">
        <f>IF(OR($A22="",AS$6=""),"",ROUND(SUMIFS(流水收入,流水账户,$A22,流水日期,AS$6),2))</f>
        <v/>
      </c>
      <c r="AT22" s="27">
        <f>IF(OR($A22="",AT$6=""),"",ROUND(SUMIFS(流水支出,流水账户,$A22,流水日期,AT$6),2))</f>
        <v/>
      </c>
      <c r="AU22" s="27">
        <f>IF(OR($A22="",AU$6=""),"",ROUND(SUMIFS(流水收入,流水账户,$A22,流水日期,AU$6),2))</f>
        <v/>
      </c>
      <c r="AV22" s="27">
        <f>IF(OR($A22="",AV$6=""),"",ROUND(SUMIFS(流水支出,流水账户,$A22,流水日期,AV$6),2))</f>
        <v/>
      </c>
      <c r="AW22" s="27">
        <f>IF(OR($A22="",AW$6=""),"",ROUND(SUMIFS(流水收入,流水账户,$A22,流水日期,AW$6),2))</f>
        <v/>
      </c>
      <c r="AX22" s="27">
        <f>IF(OR($A22="",AX$6=""),"",ROUND(SUMIFS(流水支出,流水账户,$A22,流水日期,AX$6),2))</f>
        <v/>
      </c>
      <c r="AY22" s="27">
        <f>IF(OR($A22="",AY$6=""),"",ROUND(SUMIFS(流水收入,流水账户,$A22,流水日期,AY$6),2))</f>
        <v/>
      </c>
      <c r="AZ22" s="27">
        <f>IF(OR($A22="",AZ$6=""),"",ROUND(SUMIFS(流水支出,流水账户,$A22,流水日期,AZ$6),2))</f>
        <v/>
      </c>
      <c r="BA22" s="27">
        <f>IF(OR($A22="",BA$6=""),"",ROUND(SUMIFS(流水收入,流水账户,$A22,流水日期,BA$6),2))</f>
        <v/>
      </c>
      <c r="BB22" s="27">
        <f>IF(OR($A22="",BB$6=""),"",ROUND(SUMIFS(流水支出,流水账户,$A22,流水日期,BB$6),2))</f>
        <v/>
      </c>
      <c r="BC22" s="27">
        <f>IF(OR($A22="",BC$6=""),"",ROUND(SUMIFS(流水收入,流水账户,$A22,流水日期,BC$6),2))</f>
        <v/>
      </c>
      <c r="BD22" s="27">
        <f>IF(OR($A22="",BD$6=""),"",ROUND(SUMIFS(流水支出,流水账户,$A22,流水日期,BD$6),2))</f>
        <v/>
      </c>
      <c r="BE22" s="27">
        <f>IF(OR($A22="",BE$6=""),"",ROUND(SUMIFS(流水收入,流水账户,$A22,流水日期,BE$6),2))</f>
        <v/>
      </c>
      <c r="BF22" s="27">
        <f>IF(OR($A22="",BF$6=""),"",ROUND(SUMIFS(流水支出,流水账户,$A22,流水日期,BF$6),2))</f>
        <v/>
      </c>
      <c r="BG22" s="27">
        <f>IF(OR($A22="",BG$6=""),"",ROUND(SUMIFS(流水收入,流水账户,$A22,流水日期,BG$6),2))</f>
        <v/>
      </c>
      <c r="BH22" s="27">
        <f>IF(OR($A22="",BH$6=""),"",ROUND(SUMIFS(流水支出,流水账户,$A22,流水日期,BH$6),2))</f>
        <v/>
      </c>
      <c r="BI22" s="27">
        <f>IF(OR($A22="",BI$6=""),"",ROUND(SUMIFS(流水收入,流水账户,$A22,流水日期,BI$6),2))</f>
        <v/>
      </c>
      <c r="BJ22" s="27">
        <f>IF(OR($A22="",BJ$6=""),"",ROUND(SUMIFS(流水支出,流水账户,$A22,流水日期,BJ$6),2))</f>
        <v/>
      </c>
      <c r="BK22" s="27">
        <f>IF(OR($A22="",BK$6=""),"",ROUND(SUMIFS(流水收入,流水账户,$A22,流水日期,BK$6),2))</f>
        <v/>
      </c>
      <c r="BL22" s="27">
        <f>IF(OR($A22="",BL$6=""),"",ROUND(SUMIFS(流水支出,流水账户,$A22,流水日期,BL$6),2))</f>
        <v/>
      </c>
      <c r="BM22" s="27">
        <f>IF($A22="","",ROUND(SUMIF($C$7:$BL$7,"收款",C22:BL22),2))</f>
        <v/>
      </c>
      <c r="BN22" s="27">
        <f>IF($A22="","",ROUND(SUMIF($C$7:$BL$7,"付款",C22:BL22),2))</f>
        <v/>
      </c>
      <c r="BO22" s="27">
        <f>IF($A22="","",ROUND(N($B22)+N(BM22)-N(BN22),2))</f>
        <v/>
      </c>
    </row>
    <row r="23">
      <c r="A23" s="29">
        <f>IF(基础资料!$B$20="","",基础资料!$B$20)</f>
        <v/>
      </c>
      <c r="B23" s="27">
        <f>IF(OR($A23="",NOT(ISNUMBER($H$3))),"",ROUND(SUMIF(账户表,$A23,账户期初)+SUMIFS(流水收入,流水账户,$A23,流水日期,"&lt;"&amp;$B$3)-SUMIFS(流水支出,流水账户,$A23,流水日期,"&lt;"&amp;$B$3),2))</f>
        <v/>
      </c>
      <c r="C23" s="27">
        <f>IF(OR($A23="",C$6=""),"",ROUND(SUMIFS(流水收入,流水账户,$A23,流水日期,C$6),2))</f>
        <v/>
      </c>
      <c r="D23" s="27">
        <f>IF(OR($A23="",D$6=""),"",ROUND(SUMIFS(流水支出,流水账户,$A23,流水日期,D$6),2))</f>
        <v/>
      </c>
      <c r="E23" s="27">
        <f>IF(OR($A23="",E$6=""),"",ROUND(SUMIFS(流水收入,流水账户,$A23,流水日期,E$6),2))</f>
        <v/>
      </c>
      <c r="F23" s="27">
        <f>IF(OR($A23="",F$6=""),"",ROUND(SUMIFS(流水支出,流水账户,$A23,流水日期,F$6),2))</f>
        <v/>
      </c>
      <c r="G23" s="27">
        <f>IF(OR($A23="",G$6=""),"",ROUND(SUMIFS(流水收入,流水账户,$A23,流水日期,G$6),2))</f>
        <v/>
      </c>
      <c r="H23" s="27">
        <f>IF(OR($A23="",H$6=""),"",ROUND(SUMIFS(流水支出,流水账户,$A23,流水日期,H$6),2))</f>
        <v/>
      </c>
      <c r="I23" s="27">
        <f>IF(OR($A23="",I$6=""),"",ROUND(SUMIFS(流水收入,流水账户,$A23,流水日期,I$6),2))</f>
        <v/>
      </c>
      <c r="J23" s="27">
        <f>IF(OR($A23="",J$6=""),"",ROUND(SUMIFS(流水支出,流水账户,$A23,流水日期,J$6),2))</f>
        <v/>
      </c>
      <c r="K23" s="27">
        <f>IF(OR($A23="",K$6=""),"",ROUND(SUMIFS(流水收入,流水账户,$A23,流水日期,K$6),2))</f>
        <v/>
      </c>
      <c r="L23" s="27">
        <f>IF(OR($A23="",L$6=""),"",ROUND(SUMIFS(流水支出,流水账户,$A23,流水日期,L$6),2))</f>
        <v/>
      </c>
      <c r="M23" s="27">
        <f>IF(OR($A23="",M$6=""),"",ROUND(SUMIFS(流水收入,流水账户,$A23,流水日期,M$6),2))</f>
        <v/>
      </c>
      <c r="N23" s="27">
        <f>IF(OR($A23="",N$6=""),"",ROUND(SUMIFS(流水支出,流水账户,$A23,流水日期,N$6),2))</f>
        <v/>
      </c>
      <c r="O23" s="27">
        <f>IF(OR($A23="",O$6=""),"",ROUND(SUMIFS(流水收入,流水账户,$A23,流水日期,O$6),2))</f>
        <v/>
      </c>
      <c r="P23" s="27">
        <f>IF(OR($A23="",P$6=""),"",ROUND(SUMIFS(流水支出,流水账户,$A23,流水日期,P$6),2))</f>
        <v/>
      </c>
      <c r="Q23" s="27">
        <f>IF(OR($A23="",Q$6=""),"",ROUND(SUMIFS(流水收入,流水账户,$A23,流水日期,Q$6),2))</f>
        <v/>
      </c>
      <c r="R23" s="27">
        <f>IF(OR($A23="",R$6=""),"",ROUND(SUMIFS(流水支出,流水账户,$A23,流水日期,R$6),2))</f>
        <v/>
      </c>
      <c r="S23" s="27">
        <f>IF(OR($A23="",S$6=""),"",ROUND(SUMIFS(流水收入,流水账户,$A23,流水日期,S$6),2))</f>
        <v/>
      </c>
      <c r="T23" s="27">
        <f>IF(OR($A23="",T$6=""),"",ROUND(SUMIFS(流水支出,流水账户,$A23,流水日期,T$6),2))</f>
        <v/>
      </c>
      <c r="U23" s="27">
        <f>IF(OR($A23="",U$6=""),"",ROUND(SUMIFS(流水收入,流水账户,$A23,流水日期,U$6),2))</f>
        <v/>
      </c>
      <c r="V23" s="27">
        <f>IF(OR($A23="",V$6=""),"",ROUND(SUMIFS(流水支出,流水账户,$A23,流水日期,V$6),2))</f>
        <v/>
      </c>
      <c r="W23" s="27">
        <f>IF(OR($A23="",W$6=""),"",ROUND(SUMIFS(流水收入,流水账户,$A23,流水日期,W$6),2))</f>
        <v/>
      </c>
      <c r="X23" s="27">
        <f>IF(OR($A23="",X$6=""),"",ROUND(SUMIFS(流水支出,流水账户,$A23,流水日期,X$6),2))</f>
        <v/>
      </c>
      <c r="Y23" s="27">
        <f>IF(OR($A23="",Y$6=""),"",ROUND(SUMIFS(流水收入,流水账户,$A23,流水日期,Y$6),2))</f>
        <v/>
      </c>
      <c r="Z23" s="27">
        <f>IF(OR($A23="",Z$6=""),"",ROUND(SUMIFS(流水支出,流水账户,$A23,流水日期,Z$6),2))</f>
        <v/>
      </c>
      <c r="AA23" s="27">
        <f>IF(OR($A23="",AA$6=""),"",ROUND(SUMIFS(流水收入,流水账户,$A23,流水日期,AA$6),2))</f>
        <v/>
      </c>
      <c r="AB23" s="27">
        <f>IF(OR($A23="",AB$6=""),"",ROUND(SUMIFS(流水支出,流水账户,$A23,流水日期,AB$6),2))</f>
        <v/>
      </c>
      <c r="AC23" s="27">
        <f>IF(OR($A23="",AC$6=""),"",ROUND(SUMIFS(流水收入,流水账户,$A23,流水日期,AC$6),2))</f>
        <v/>
      </c>
      <c r="AD23" s="27">
        <f>IF(OR($A23="",AD$6=""),"",ROUND(SUMIFS(流水支出,流水账户,$A23,流水日期,AD$6),2))</f>
        <v/>
      </c>
      <c r="AE23" s="27">
        <f>IF(OR($A23="",AE$6=""),"",ROUND(SUMIFS(流水收入,流水账户,$A23,流水日期,AE$6),2))</f>
        <v/>
      </c>
      <c r="AF23" s="27">
        <f>IF(OR($A23="",AF$6=""),"",ROUND(SUMIFS(流水支出,流水账户,$A23,流水日期,AF$6),2))</f>
        <v/>
      </c>
      <c r="AG23" s="27">
        <f>IF(OR($A23="",AG$6=""),"",ROUND(SUMIFS(流水收入,流水账户,$A23,流水日期,AG$6),2))</f>
        <v/>
      </c>
      <c r="AH23" s="27">
        <f>IF(OR($A23="",AH$6=""),"",ROUND(SUMIFS(流水支出,流水账户,$A23,流水日期,AH$6),2))</f>
        <v/>
      </c>
      <c r="AI23" s="27">
        <f>IF(OR($A23="",AI$6=""),"",ROUND(SUMIFS(流水收入,流水账户,$A23,流水日期,AI$6),2))</f>
        <v/>
      </c>
      <c r="AJ23" s="27">
        <f>IF(OR($A23="",AJ$6=""),"",ROUND(SUMIFS(流水支出,流水账户,$A23,流水日期,AJ$6),2))</f>
        <v/>
      </c>
      <c r="AK23" s="27">
        <f>IF(OR($A23="",AK$6=""),"",ROUND(SUMIFS(流水收入,流水账户,$A23,流水日期,AK$6),2))</f>
        <v/>
      </c>
      <c r="AL23" s="27">
        <f>IF(OR($A23="",AL$6=""),"",ROUND(SUMIFS(流水支出,流水账户,$A23,流水日期,AL$6),2))</f>
        <v/>
      </c>
      <c r="AM23" s="27">
        <f>IF(OR($A23="",AM$6=""),"",ROUND(SUMIFS(流水收入,流水账户,$A23,流水日期,AM$6),2))</f>
        <v/>
      </c>
      <c r="AN23" s="27">
        <f>IF(OR($A23="",AN$6=""),"",ROUND(SUMIFS(流水支出,流水账户,$A23,流水日期,AN$6),2))</f>
        <v/>
      </c>
      <c r="AO23" s="27">
        <f>IF(OR($A23="",AO$6=""),"",ROUND(SUMIFS(流水收入,流水账户,$A23,流水日期,AO$6),2))</f>
        <v/>
      </c>
      <c r="AP23" s="27">
        <f>IF(OR($A23="",AP$6=""),"",ROUND(SUMIFS(流水支出,流水账户,$A23,流水日期,AP$6),2))</f>
        <v/>
      </c>
      <c r="AQ23" s="27">
        <f>IF(OR($A23="",AQ$6=""),"",ROUND(SUMIFS(流水收入,流水账户,$A23,流水日期,AQ$6),2))</f>
        <v/>
      </c>
      <c r="AR23" s="27">
        <f>IF(OR($A23="",AR$6=""),"",ROUND(SUMIFS(流水支出,流水账户,$A23,流水日期,AR$6),2))</f>
        <v/>
      </c>
      <c r="AS23" s="27">
        <f>IF(OR($A23="",AS$6=""),"",ROUND(SUMIFS(流水收入,流水账户,$A23,流水日期,AS$6),2))</f>
        <v/>
      </c>
      <c r="AT23" s="27">
        <f>IF(OR($A23="",AT$6=""),"",ROUND(SUMIFS(流水支出,流水账户,$A23,流水日期,AT$6),2))</f>
        <v/>
      </c>
      <c r="AU23" s="27">
        <f>IF(OR($A23="",AU$6=""),"",ROUND(SUMIFS(流水收入,流水账户,$A23,流水日期,AU$6),2))</f>
        <v/>
      </c>
      <c r="AV23" s="27">
        <f>IF(OR($A23="",AV$6=""),"",ROUND(SUMIFS(流水支出,流水账户,$A23,流水日期,AV$6),2))</f>
        <v/>
      </c>
      <c r="AW23" s="27">
        <f>IF(OR($A23="",AW$6=""),"",ROUND(SUMIFS(流水收入,流水账户,$A23,流水日期,AW$6),2))</f>
        <v/>
      </c>
      <c r="AX23" s="27">
        <f>IF(OR($A23="",AX$6=""),"",ROUND(SUMIFS(流水支出,流水账户,$A23,流水日期,AX$6),2))</f>
        <v/>
      </c>
      <c r="AY23" s="27">
        <f>IF(OR($A23="",AY$6=""),"",ROUND(SUMIFS(流水收入,流水账户,$A23,流水日期,AY$6),2))</f>
        <v/>
      </c>
      <c r="AZ23" s="27">
        <f>IF(OR($A23="",AZ$6=""),"",ROUND(SUMIFS(流水支出,流水账户,$A23,流水日期,AZ$6),2))</f>
        <v/>
      </c>
      <c r="BA23" s="27">
        <f>IF(OR($A23="",BA$6=""),"",ROUND(SUMIFS(流水收入,流水账户,$A23,流水日期,BA$6),2))</f>
        <v/>
      </c>
      <c r="BB23" s="27">
        <f>IF(OR($A23="",BB$6=""),"",ROUND(SUMIFS(流水支出,流水账户,$A23,流水日期,BB$6),2))</f>
        <v/>
      </c>
      <c r="BC23" s="27">
        <f>IF(OR($A23="",BC$6=""),"",ROUND(SUMIFS(流水收入,流水账户,$A23,流水日期,BC$6),2))</f>
        <v/>
      </c>
      <c r="BD23" s="27">
        <f>IF(OR($A23="",BD$6=""),"",ROUND(SUMIFS(流水支出,流水账户,$A23,流水日期,BD$6),2))</f>
        <v/>
      </c>
      <c r="BE23" s="27">
        <f>IF(OR($A23="",BE$6=""),"",ROUND(SUMIFS(流水收入,流水账户,$A23,流水日期,BE$6),2))</f>
        <v/>
      </c>
      <c r="BF23" s="27">
        <f>IF(OR($A23="",BF$6=""),"",ROUND(SUMIFS(流水支出,流水账户,$A23,流水日期,BF$6),2))</f>
        <v/>
      </c>
      <c r="BG23" s="27">
        <f>IF(OR($A23="",BG$6=""),"",ROUND(SUMIFS(流水收入,流水账户,$A23,流水日期,BG$6),2))</f>
        <v/>
      </c>
      <c r="BH23" s="27">
        <f>IF(OR($A23="",BH$6=""),"",ROUND(SUMIFS(流水支出,流水账户,$A23,流水日期,BH$6),2))</f>
        <v/>
      </c>
      <c r="BI23" s="27">
        <f>IF(OR($A23="",BI$6=""),"",ROUND(SUMIFS(流水收入,流水账户,$A23,流水日期,BI$6),2))</f>
        <v/>
      </c>
      <c r="BJ23" s="27">
        <f>IF(OR($A23="",BJ$6=""),"",ROUND(SUMIFS(流水支出,流水账户,$A23,流水日期,BJ$6),2))</f>
        <v/>
      </c>
      <c r="BK23" s="27">
        <f>IF(OR($A23="",BK$6=""),"",ROUND(SUMIFS(流水收入,流水账户,$A23,流水日期,BK$6),2))</f>
        <v/>
      </c>
      <c r="BL23" s="27">
        <f>IF(OR($A23="",BL$6=""),"",ROUND(SUMIFS(流水支出,流水账户,$A23,流水日期,BL$6),2))</f>
        <v/>
      </c>
      <c r="BM23" s="27">
        <f>IF($A23="","",ROUND(SUMIF($C$7:$BL$7,"收款",C23:BL23),2))</f>
        <v/>
      </c>
      <c r="BN23" s="27">
        <f>IF($A23="","",ROUND(SUMIF($C$7:$BL$7,"付款",C23:BL23),2))</f>
        <v/>
      </c>
      <c r="BO23" s="27">
        <f>IF($A23="","",ROUND(N($B23)+N(BM23)-N(BN23),2))</f>
        <v/>
      </c>
    </row>
    <row r="24">
      <c r="A24" s="29">
        <f>IF(基础资料!$B$21="","",基础资料!$B$21)</f>
        <v/>
      </c>
      <c r="B24" s="27">
        <f>IF(OR($A24="",NOT(ISNUMBER($H$3))),"",ROUND(SUMIF(账户表,$A24,账户期初)+SUMIFS(流水收入,流水账户,$A24,流水日期,"&lt;"&amp;$B$3)-SUMIFS(流水支出,流水账户,$A24,流水日期,"&lt;"&amp;$B$3),2))</f>
        <v/>
      </c>
      <c r="C24" s="27">
        <f>IF(OR($A24="",C$6=""),"",ROUND(SUMIFS(流水收入,流水账户,$A24,流水日期,C$6),2))</f>
        <v/>
      </c>
      <c r="D24" s="27">
        <f>IF(OR($A24="",D$6=""),"",ROUND(SUMIFS(流水支出,流水账户,$A24,流水日期,D$6),2))</f>
        <v/>
      </c>
      <c r="E24" s="27">
        <f>IF(OR($A24="",E$6=""),"",ROUND(SUMIFS(流水收入,流水账户,$A24,流水日期,E$6),2))</f>
        <v/>
      </c>
      <c r="F24" s="27">
        <f>IF(OR($A24="",F$6=""),"",ROUND(SUMIFS(流水支出,流水账户,$A24,流水日期,F$6),2))</f>
        <v/>
      </c>
      <c r="G24" s="27">
        <f>IF(OR($A24="",G$6=""),"",ROUND(SUMIFS(流水收入,流水账户,$A24,流水日期,G$6),2))</f>
        <v/>
      </c>
      <c r="H24" s="27">
        <f>IF(OR($A24="",H$6=""),"",ROUND(SUMIFS(流水支出,流水账户,$A24,流水日期,H$6),2))</f>
        <v/>
      </c>
      <c r="I24" s="27">
        <f>IF(OR($A24="",I$6=""),"",ROUND(SUMIFS(流水收入,流水账户,$A24,流水日期,I$6),2))</f>
        <v/>
      </c>
      <c r="J24" s="27">
        <f>IF(OR($A24="",J$6=""),"",ROUND(SUMIFS(流水支出,流水账户,$A24,流水日期,J$6),2))</f>
        <v/>
      </c>
      <c r="K24" s="27">
        <f>IF(OR($A24="",K$6=""),"",ROUND(SUMIFS(流水收入,流水账户,$A24,流水日期,K$6),2))</f>
        <v/>
      </c>
      <c r="L24" s="27">
        <f>IF(OR($A24="",L$6=""),"",ROUND(SUMIFS(流水支出,流水账户,$A24,流水日期,L$6),2))</f>
        <v/>
      </c>
      <c r="M24" s="27">
        <f>IF(OR($A24="",M$6=""),"",ROUND(SUMIFS(流水收入,流水账户,$A24,流水日期,M$6),2))</f>
        <v/>
      </c>
      <c r="N24" s="27">
        <f>IF(OR($A24="",N$6=""),"",ROUND(SUMIFS(流水支出,流水账户,$A24,流水日期,N$6),2))</f>
        <v/>
      </c>
      <c r="O24" s="27">
        <f>IF(OR($A24="",O$6=""),"",ROUND(SUMIFS(流水收入,流水账户,$A24,流水日期,O$6),2))</f>
        <v/>
      </c>
      <c r="P24" s="27">
        <f>IF(OR($A24="",P$6=""),"",ROUND(SUMIFS(流水支出,流水账户,$A24,流水日期,P$6),2))</f>
        <v/>
      </c>
      <c r="Q24" s="27">
        <f>IF(OR($A24="",Q$6=""),"",ROUND(SUMIFS(流水收入,流水账户,$A24,流水日期,Q$6),2))</f>
        <v/>
      </c>
      <c r="R24" s="27">
        <f>IF(OR($A24="",R$6=""),"",ROUND(SUMIFS(流水支出,流水账户,$A24,流水日期,R$6),2))</f>
        <v/>
      </c>
      <c r="S24" s="27">
        <f>IF(OR($A24="",S$6=""),"",ROUND(SUMIFS(流水收入,流水账户,$A24,流水日期,S$6),2))</f>
        <v/>
      </c>
      <c r="T24" s="27">
        <f>IF(OR($A24="",T$6=""),"",ROUND(SUMIFS(流水支出,流水账户,$A24,流水日期,T$6),2))</f>
        <v/>
      </c>
      <c r="U24" s="27">
        <f>IF(OR($A24="",U$6=""),"",ROUND(SUMIFS(流水收入,流水账户,$A24,流水日期,U$6),2))</f>
        <v/>
      </c>
      <c r="V24" s="27">
        <f>IF(OR($A24="",V$6=""),"",ROUND(SUMIFS(流水支出,流水账户,$A24,流水日期,V$6),2))</f>
        <v/>
      </c>
      <c r="W24" s="27">
        <f>IF(OR($A24="",W$6=""),"",ROUND(SUMIFS(流水收入,流水账户,$A24,流水日期,W$6),2))</f>
        <v/>
      </c>
      <c r="X24" s="27">
        <f>IF(OR($A24="",X$6=""),"",ROUND(SUMIFS(流水支出,流水账户,$A24,流水日期,X$6),2))</f>
        <v/>
      </c>
      <c r="Y24" s="27">
        <f>IF(OR($A24="",Y$6=""),"",ROUND(SUMIFS(流水收入,流水账户,$A24,流水日期,Y$6),2))</f>
        <v/>
      </c>
      <c r="Z24" s="27">
        <f>IF(OR($A24="",Z$6=""),"",ROUND(SUMIFS(流水支出,流水账户,$A24,流水日期,Z$6),2))</f>
        <v/>
      </c>
      <c r="AA24" s="27">
        <f>IF(OR($A24="",AA$6=""),"",ROUND(SUMIFS(流水收入,流水账户,$A24,流水日期,AA$6),2))</f>
        <v/>
      </c>
      <c r="AB24" s="27">
        <f>IF(OR($A24="",AB$6=""),"",ROUND(SUMIFS(流水支出,流水账户,$A24,流水日期,AB$6),2))</f>
        <v/>
      </c>
      <c r="AC24" s="27">
        <f>IF(OR($A24="",AC$6=""),"",ROUND(SUMIFS(流水收入,流水账户,$A24,流水日期,AC$6),2))</f>
        <v/>
      </c>
      <c r="AD24" s="27">
        <f>IF(OR($A24="",AD$6=""),"",ROUND(SUMIFS(流水支出,流水账户,$A24,流水日期,AD$6),2))</f>
        <v/>
      </c>
      <c r="AE24" s="27">
        <f>IF(OR($A24="",AE$6=""),"",ROUND(SUMIFS(流水收入,流水账户,$A24,流水日期,AE$6),2))</f>
        <v/>
      </c>
      <c r="AF24" s="27">
        <f>IF(OR($A24="",AF$6=""),"",ROUND(SUMIFS(流水支出,流水账户,$A24,流水日期,AF$6),2))</f>
        <v/>
      </c>
      <c r="AG24" s="27">
        <f>IF(OR($A24="",AG$6=""),"",ROUND(SUMIFS(流水收入,流水账户,$A24,流水日期,AG$6),2))</f>
        <v/>
      </c>
      <c r="AH24" s="27">
        <f>IF(OR($A24="",AH$6=""),"",ROUND(SUMIFS(流水支出,流水账户,$A24,流水日期,AH$6),2))</f>
        <v/>
      </c>
      <c r="AI24" s="27">
        <f>IF(OR($A24="",AI$6=""),"",ROUND(SUMIFS(流水收入,流水账户,$A24,流水日期,AI$6),2))</f>
        <v/>
      </c>
      <c r="AJ24" s="27">
        <f>IF(OR($A24="",AJ$6=""),"",ROUND(SUMIFS(流水支出,流水账户,$A24,流水日期,AJ$6),2))</f>
        <v/>
      </c>
      <c r="AK24" s="27">
        <f>IF(OR($A24="",AK$6=""),"",ROUND(SUMIFS(流水收入,流水账户,$A24,流水日期,AK$6),2))</f>
        <v/>
      </c>
      <c r="AL24" s="27">
        <f>IF(OR($A24="",AL$6=""),"",ROUND(SUMIFS(流水支出,流水账户,$A24,流水日期,AL$6),2))</f>
        <v/>
      </c>
      <c r="AM24" s="27">
        <f>IF(OR($A24="",AM$6=""),"",ROUND(SUMIFS(流水收入,流水账户,$A24,流水日期,AM$6),2))</f>
        <v/>
      </c>
      <c r="AN24" s="27">
        <f>IF(OR($A24="",AN$6=""),"",ROUND(SUMIFS(流水支出,流水账户,$A24,流水日期,AN$6),2))</f>
        <v/>
      </c>
      <c r="AO24" s="27">
        <f>IF(OR($A24="",AO$6=""),"",ROUND(SUMIFS(流水收入,流水账户,$A24,流水日期,AO$6),2))</f>
        <v/>
      </c>
      <c r="AP24" s="27">
        <f>IF(OR($A24="",AP$6=""),"",ROUND(SUMIFS(流水支出,流水账户,$A24,流水日期,AP$6),2))</f>
        <v/>
      </c>
      <c r="AQ24" s="27">
        <f>IF(OR($A24="",AQ$6=""),"",ROUND(SUMIFS(流水收入,流水账户,$A24,流水日期,AQ$6),2))</f>
        <v/>
      </c>
      <c r="AR24" s="27">
        <f>IF(OR($A24="",AR$6=""),"",ROUND(SUMIFS(流水支出,流水账户,$A24,流水日期,AR$6),2))</f>
        <v/>
      </c>
      <c r="AS24" s="27">
        <f>IF(OR($A24="",AS$6=""),"",ROUND(SUMIFS(流水收入,流水账户,$A24,流水日期,AS$6),2))</f>
        <v/>
      </c>
      <c r="AT24" s="27">
        <f>IF(OR($A24="",AT$6=""),"",ROUND(SUMIFS(流水支出,流水账户,$A24,流水日期,AT$6),2))</f>
        <v/>
      </c>
      <c r="AU24" s="27">
        <f>IF(OR($A24="",AU$6=""),"",ROUND(SUMIFS(流水收入,流水账户,$A24,流水日期,AU$6),2))</f>
        <v/>
      </c>
      <c r="AV24" s="27">
        <f>IF(OR($A24="",AV$6=""),"",ROUND(SUMIFS(流水支出,流水账户,$A24,流水日期,AV$6),2))</f>
        <v/>
      </c>
      <c r="AW24" s="27">
        <f>IF(OR($A24="",AW$6=""),"",ROUND(SUMIFS(流水收入,流水账户,$A24,流水日期,AW$6),2))</f>
        <v/>
      </c>
      <c r="AX24" s="27">
        <f>IF(OR($A24="",AX$6=""),"",ROUND(SUMIFS(流水支出,流水账户,$A24,流水日期,AX$6),2))</f>
        <v/>
      </c>
      <c r="AY24" s="27">
        <f>IF(OR($A24="",AY$6=""),"",ROUND(SUMIFS(流水收入,流水账户,$A24,流水日期,AY$6),2))</f>
        <v/>
      </c>
      <c r="AZ24" s="27">
        <f>IF(OR($A24="",AZ$6=""),"",ROUND(SUMIFS(流水支出,流水账户,$A24,流水日期,AZ$6),2))</f>
        <v/>
      </c>
      <c r="BA24" s="27">
        <f>IF(OR($A24="",BA$6=""),"",ROUND(SUMIFS(流水收入,流水账户,$A24,流水日期,BA$6),2))</f>
        <v/>
      </c>
      <c r="BB24" s="27">
        <f>IF(OR($A24="",BB$6=""),"",ROUND(SUMIFS(流水支出,流水账户,$A24,流水日期,BB$6),2))</f>
        <v/>
      </c>
      <c r="BC24" s="27">
        <f>IF(OR($A24="",BC$6=""),"",ROUND(SUMIFS(流水收入,流水账户,$A24,流水日期,BC$6),2))</f>
        <v/>
      </c>
      <c r="BD24" s="27">
        <f>IF(OR($A24="",BD$6=""),"",ROUND(SUMIFS(流水支出,流水账户,$A24,流水日期,BD$6),2))</f>
        <v/>
      </c>
      <c r="BE24" s="27">
        <f>IF(OR($A24="",BE$6=""),"",ROUND(SUMIFS(流水收入,流水账户,$A24,流水日期,BE$6),2))</f>
        <v/>
      </c>
      <c r="BF24" s="27">
        <f>IF(OR($A24="",BF$6=""),"",ROUND(SUMIFS(流水支出,流水账户,$A24,流水日期,BF$6),2))</f>
        <v/>
      </c>
      <c r="BG24" s="27">
        <f>IF(OR($A24="",BG$6=""),"",ROUND(SUMIFS(流水收入,流水账户,$A24,流水日期,BG$6),2))</f>
        <v/>
      </c>
      <c r="BH24" s="27">
        <f>IF(OR($A24="",BH$6=""),"",ROUND(SUMIFS(流水支出,流水账户,$A24,流水日期,BH$6),2))</f>
        <v/>
      </c>
      <c r="BI24" s="27">
        <f>IF(OR($A24="",BI$6=""),"",ROUND(SUMIFS(流水收入,流水账户,$A24,流水日期,BI$6),2))</f>
        <v/>
      </c>
      <c r="BJ24" s="27">
        <f>IF(OR($A24="",BJ$6=""),"",ROUND(SUMIFS(流水支出,流水账户,$A24,流水日期,BJ$6),2))</f>
        <v/>
      </c>
      <c r="BK24" s="27">
        <f>IF(OR($A24="",BK$6=""),"",ROUND(SUMIFS(流水收入,流水账户,$A24,流水日期,BK$6),2))</f>
        <v/>
      </c>
      <c r="BL24" s="27">
        <f>IF(OR($A24="",BL$6=""),"",ROUND(SUMIFS(流水支出,流水账户,$A24,流水日期,BL$6),2))</f>
        <v/>
      </c>
      <c r="BM24" s="27">
        <f>IF($A24="","",ROUND(SUMIF($C$7:$BL$7,"收款",C24:BL24),2))</f>
        <v/>
      </c>
      <c r="BN24" s="27">
        <f>IF($A24="","",ROUND(SUMIF($C$7:$BL$7,"付款",C24:BL24),2))</f>
        <v/>
      </c>
      <c r="BO24" s="27">
        <f>IF($A24="","",ROUND(N($B24)+N(BM24)-N(BN24),2))</f>
        <v/>
      </c>
    </row>
    <row r="25">
      <c r="A25" s="29">
        <f>IF(基础资料!$B$22="","",基础资料!$B$22)</f>
        <v/>
      </c>
      <c r="B25" s="27">
        <f>IF(OR($A25="",NOT(ISNUMBER($H$3))),"",ROUND(SUMIF(账户表,$A25,账户期初)+SUMIFS(流水收入,流水账户,$A25,流水日期,"&lt;"&amp;$B$3)-SUMIFS(流水支出,流水账户,$A25,流水日期,"&lt;"&amp;$B$3),2))</f>
        <v/>
      </c>
      <c r="C25" s="27">
        <f>IF(OR($A25="",C$6=""),"",ROUND(SUMIFS(流水收入,流水账户,$A25,流水日期,C$6),2))</f>
        <v/>
      </c>
      <c r="D25" s="27">
        <f>IF(OR($A25="",D$6=""),"",ROUND(SUMIFS(流水支出,流水账户,$A25,流水日期,D$6),2))</f>
        <v/>
      </c>
      <c r="E25" s="27">
        <f>IF(OR($A25="",E$6=""),"",ROUND(SUMIFS(流水收入,流水账户,$A25,流水日期,E$6),2))</f>
        <v/>
      </c>
      <c r="F25" s="27">
        <f>IF(OR($A25="",F$6=""),"",ROUND(SUMIFS(流水支出,流水账户,$A25,流水日期,F$6),2))</f>
        <v/>
      </c>
      <c r="G25" s="27">
        <f>IF(OR($A25="",G$6=""),"",ROUND(SUMIFS(流水收入,流水账户,$A25,流水日期,G$6),2))</f>
        <v/>
      </c>
      <c r="H25" s="27">
        <f>IF(OR($A25="",H$6=""),"",ROUND(SUMIFS(流水支出,流水账户,$A25,流水日期,H$6),2))</f>
        <v/>
      </c>
      <c r="I25" s="27">
        <f>IF(OR($A25="",I$6=""),"",ROUND(SUMIFS(流水收入,流水账户,$A25,流水日期,I$6),2))</f>
        <v/>
      </c>
      <c r="J25" s="27">
        <f>IF(OR($A25="",J$6=""),"",ROUND(SUMIFS(流水支出,流水账户,$A25,流水日期,J$6),2))</f>
        <v/>
      </c>
      <c r="K25" s="27">
        <f>IF(OR($A25="",K$6=""),"",ROUND(SUMIFS(流水收入,流水账户,$A25,流水日期,K$6),2))</f>
        <v/>
      </c>
      <c r="L25" s="27">
        <f>IF(OR($A25="",L$6=""),"",ROUND(SUMIFS(流水支出,流水账户,$A25,流水日期,L$6),2))</f>
        <v/>
      </c>
      <c r="M25" s="27">
        <f>IF(OR($A25="",M$6=""),"",ROUND(SUMIFS(流水收入,流水账户,$A25,流水日期,M$6),2))</f>
        <v/>
      </c>
      <c r="N25" s="27">
        <f>IF(OR($A25="",N$6=""),"",ROUND(SUMIFS(流水支出,流水账户,$A25,流水日期,N$6),2))</f>
        <v/>
      </c>
      <c r="O25" s="27">
        <f>IF(OR($A25="",O$6=""),"",ROUND(SUMIFS(流水收入,流水账户,$A25,流水日期,O$6),2))</f>
        <v/>
      </c>
      <c r="P25" s="27">
        <f>IF(OR($A25="",P$6=""),"",ROUND(SUMIFS(流水支出,流水账户,$A25,流水日期,P$6),2))</f>
        <v/>
      </c>
      <c r="Q25" s="27">
        <f>IF(OR($A25="",Q$6=""),"",ROUND(SUMIFS(流水收入,流水账户,$A25,流水日期,Q$6),2))</f>
        <v/>
      </c>
      <c r="R25" s="27">
        <f>IF(OR($A25="",R$6=""),"",ROUND(SUMIFS(流水支出,流水账户,$A25,流水日期,R$6),2))</f>
        <v/>
      </c>
      <c r="S25" s="27">
        <f>IF(OR($A25="",S$6=""),"",ROUND(SUMIFS(流水收入,流水账户,$A25,流水日期,S$6),2))</f>
        <v/>
      </c>
      <c r="T25" s="27">
        <f>IF(OR($A25="",T$6=""),"",ROUND(SUMIFS(流水支出,流水账户,$A25,流水日期,T$6),2))</f>
        <v/>
      </c>
      <c r="U25" s="27">
        <f>IF(OR($A25="",U$6=""),"",ROUND(SUMIFS(流水收入,流水账户,$A25,流水日期,U$6),2))</f>
        <v/>
      </c>
      <c r="V25" s="27">
        <f>IF(OR($A25="",V$6=""),"",ROUND(SUMIFS(流水支出,流水账户,$A25,流水日期,V$6),2))</f>
        <v/>
      </c>
      <c r="W25" s="27">
        <f>IF(OR($A25="",W$6=""),"",ROUND(SUMIFS(流水收入,流水账户,$A25,流水日期,W$6),2))</f>
        <v/>
      </c>
      <c r="X25" s="27">
        <f>IF(OR($A25="",X$6=""),"",ROUND(SUMIFS(流水支出,流水账户,$A25,流水日期,X$6),2))</f>
        <v/>
      </c>
      <c r="Y25" s="27">
        <f>IF(OR($A25="",Y$6=""),"",ROUND(SUMIFS(流水收入,流水账户,$A25,流水日期,Y$6),2))</f>
        <v/>
      </c>
      <c r="Z25" s="27">
        <f>IF(OR($A25="",Z$6=""),"",ROUND(SUMIFS(流水支出,流水账户,$A25,流水日期,Z$6),2))</f>
        <v/>
      </c>
      <c r="AA25" s="27">
        <f>IF(OR($A25="",AA$6=""),"",ROUND(SUMIFS(流水收入,流水账户,$A25,流水日期,AA$6),2))</f>
        <v/>
      </c>
      <c r="AB25" s="27">
        <f>IF(OR($A25="",AB$6=""),"",ROUND(SUMIFS(流水支出,流水账户,$A25,流水日期,AB$6),2))</f>
        <v/>
      </c>
      <c r="AC25" s="27">
        <f>IF(OR($A25="",AC$6=""),"",ROUND(SUMIFS(流水收入,流水账户,$A25,流水日期,AC$6),2))</f>
        <v/>
      </c>
      <c r="AD25" s="27">
        <f>IF(OR($A25="",AD$6=""),"",ROUND(SUMIFS(流水支出,流水账户,$A25,流水日期,AD$6),2))</f>
        <v/>
      </c>
      <c r="AE25" s="27">
        <f>IF(OR($A25="",AE$6=""),"",ROUND(SUMIFS(流水收入,流水账户,$A25,流水日期,AE$6),2))</f>
        <v/>
      </c>
      <c r="AF25" s="27">
        <f>IF(OR($A25="",AF$6=""),"",ROUND(SUMIFS(流水支出,流水账户,$A25,流水日期,AF$6),2))</f>
        <v/>
      </c>
      <c r="AG25" s="27">
        <f>IF(OR($A25="",AG$6=""),"",ROUND(SUMIFS(流水收入,流水账户,$A25,流水日期,AG$6),2))</f>
        <v/>
      </c>
      <c r="AH25" s="27">
        <f>IF(OR($A25="",AH$6=""),"",ROUND(SUMIFS(流水支出,流水账户,$A25,流水日期,AH$6),2))</f>
        <v/>
      </c>
      <c r="AI25" s="27">
        <f>IF(OR($A25="",AI$6=""),"",ROUND(SUMIFS(流水收入,流水账户,$A25,流水日期,AI$6),2))</f>
        <v/>
      </c>
      <c r="AJ25" s="27">
        <f>IF(OR($A25="",AJ$6=""),"",ROUND(SUMIFS(流水支出,流水账户,$A25,流水日期,AJ$6),2))</f>
        <v/>
      </c>
      <c r="AK25" s="27">
        <f>IF(OR($A25="",AK$6=""),"",ROUND(SUMIFS(流水收入,流水账户,$A25,流水日期,AK$6),2))</f>
        <v/>
      </c>
      <c r="AL25" s="27">
        <f>IF(OR($A25="",AL$6=""),"",ROUND(SUMIFS(流水支出,流水账户,$A25,流水日期,AL$6),2))</f>
        <v/>
      </c>
      <c r="AM25" s="27">
        <f>IF(OR($A25="",AM$6=""),"",ROUND(SUMIFS(流水收入,流水账户,$A25,流水日期,AM$6),2))</f>
        <v/>
      </c>
      <c r="AN25" s="27">
        <f>IF(OR($A25="",AN$6=""),"",ROUND(SUMIFS(流水支出,流水账户,$A25,流水日期,AN$6),2))</f>
        <v/>
      </c>
      <c r="AO25" s="27">
        <f>IF(OR($A25="",AO$6=""),"",ROUND(SUMIFS(流水收入,流水账户,$A25,流水日期,AO$6),2))</f>
        <v/>
      </c>
      <c r="AP25" s="27">
        <f>IF(OR($A25="",AP$6=""),"",ROUND(SUMIFS(流水支出,流水账户,$A25,流水日期,AP$6),2))</f>
        <v/>
      </c>
      <c r="AQ25" s="27">
        <f>IF(OR($A25="",AQ$6=""),"",ROUND(SUMIFS(流水收入,流水账户,$A25,流水日期,AQ$6),2))</f>
        <v/>
      </c>
      <c r="AR25" s="27">
        <f>IF(OR($A25="",AR$6=""),"",ROUND(SUMIFS(流水支出,流水账户,$A25,流水日期,AR$6),2))</f>
        <v/>
      </c>
      <c r="AS25" s="27">
        <f>IF(OR($A25="",AS$6=""),"",ROUND(SUMIFS(流水收入,流水账户,$A25,流水日期,AS$6),2))</f>
        <v/>
      </c>
      <c r="AT25" s="27">
        <f>IF(OR($A25="",AT$6=""),"",ROUND(SUMIFS(流水支出,流水账户,$A25,流水日期,AT$6),2))</f>
        <v/>
      </c>
      <c r="AU25" s="27">
        <f>IF(OR($A25="",AU$6=""),"",ROUND(SUMIFS(流水收入,流水账户,$A25,流水日期,AU$6),2))</f>
        <v/>
      </c>
      <c r="AV25" s="27">
        <f>IF(OR($A25="",AV$6=""),"",ROUND(SUMIFS(流水支出,流水账户,$A25,流水日期,AV$6),2))</f>
        <v/>
      </c>
      <c r="AW25" s="27">
        <f>IF(OR($A25="",AW$6=""),"",ROUND(SUMIFS(流水收入,流水账户,$A25,流水日期,AW$6),2))</f>
        <v/>
      </c>
      <c r="AX25" s="27">
        <f>IF(OR($A25="",AX$6=""),"",ROUND(SUMIFS(流水支出,流水账户,$A25,流水日期,AX$6),2))</f>
        <v/>
      </c>
      <c r="AY25" s="27">
        <f>IF(OR($A25="",AY$6=""),"",ROUND(SUMIFS(流水收入,流水账户,$A25,流水日期,AY$6),2))</f>
        <v/>
      </c>
      <c r="AZ25" s="27">
        <f>IF(OR($A25="",AZ$6=""),"",ROUND(SUMIFS(流水支出,流水账户,$A25,流水日期,AZ$6),2))</f>
        <v/>
      </c>
      <c r="BA25" s="27">
        <f>IF(OR($A25="",BA$6=""),"",ROUND(SUMIFS(流水收入,流水账户,$A25,流水日期,BA$6),2))</f>
        <v/>
      </c>
      <c r="BB25" s="27">
        <f>IF(OR($A25="",BB$6=""),"",ROUND(SUMIFS(流水支出,流水账户,$A25,流水日期,BB$6),2))</f>
        <v/>
      </c>
      <c r="BC25" s="27">
        <f>IF(OR($A25="",BC$6=""),"",ROUND(SUMIFS(流水收入,流水账户,$A25,流水日期,BC$6),2))</f>
        <v/>
      </c>
      <c r="BD25" s="27">
        <f>IF(OR($A25="",BD$6=""),"",ROUND(SUMIFS(流水支出,流水账户,$A25,流水日期,BD$6),2))</f>
        <v/>
      </c>
      <c r="BE25" s="27">
        <f>IF(OR($A25="",BE$6=""),"",ROUND(SUMIFS(流水收入,流水账户,$A25,流水日期,BE$6),2))</f>
        <v/>
      </c>
      <c r="BF25" s="27">
        <f>IF(OR($A25="",BF$6=""),"",ROUND(SUMIFS(流水支出,流水账户,$A25,流水日期,BF$6),2))</f>
        <v/>
      </c>
      <c r="BG25" s="27">
        <f>IF(OR($A25="",BG$6=""),"",ROUND(SUMIFS(流水收入,流水账户,$A25,流水日期,BG$6),2))</f>
        <v/>
      </c>
      <c r="BH25" s="27">
        <f>IF(OR($A25="",BH$6=""),"",ROUND(SUMIFS(流水支出,流水账户,$A25,流水日期,BH$6),2))</f>
        <v/>
      </c>
      <c r="BI25" s="27">
        <f>IF(OR($A25="",BI$6=""),"",ROUND(SUMIFS(流水收入,流水账户,$A25,流水日期,BI$6),2))</f>
        <v/>
      </c>
      <c r="BJ25" s="27">
        <f>IF(OR($A25="",BJ$6=""),"",ROUND(SUMIFS(流水支出,流水账户,$A25,流水日期,BJ$6),2))</f>
        <v/>
      </c>
      <c r="BK25" s="27">
        <f>IF(OR($A25="",BK$6=""),"",ROUND(SUMIFS(流水收入,流水账户,$A25,流水日期,BK$6),2))</f>
        <v/>
      </c>
      <c r="BL25" s="27">
        <f>IF(OR($A25="",BL$6=""),"",ROUND(SUMIFS(流水支出,流水账户,$A25,流水日期,BL$6),2))</f>
        <v/>
      </c>
      <c r="BM25" s="27">
        <f>IF($A25="","",ROUND(SUMIF($C$7:$BL$7,"收款",C25:BL25),2))</f>
        <v/>
      </c>
      <c r="BN25" s="27">
        <f>IF($A25="","",ROUND(SUMIF($C$7:$BL$7,"付款",C25:BL25),2))</f>
        <v/>
      </c>
      <c r="BO25" s="27">
        <f>IF($A25="","",ROUND(N($B25)+N(BM25)-N(BN25),2))</f>
        <v/>
      </c>
    </row>
    <row r="26">
      <c r="A26" s="29">
        <f>IF(基础资料!$B$23="","",基础资料!$B$23)</f>
        <v/>
      </c>
      <c r="B26" s="27">
        <f>IF(OR($A26="",NOT(ISNUMBER($H$3))),"",ROUND(SUMIF(账户表,$A26,账户期初)+SUMIFS(流水收入,流水账户,$A26,流水日期,"&lt;"&amp;$B$3)-SUMIFS(流水支出,流水账户,$A26,流水日期,"&lt;"&amp;$B$3),2))</f>
        <v/>
      </c>
      <c r="C26" s="27">
        <f>IF(OR($A26="",C$6=""),"",ROUND(SUMIFS(流水收入,流水账户,$A26,流水日期,C$6),2))</f>
        <v/>
      </c>
      <c r="D26" s="27">
        <f>IF(OR($A26="",D$6=""),"",ROUND(SUMIFS(流水支出,流水账户,$A26,流水日期,D$6),2))</f>
        <v/>
      </c>
      <c r="E26" s="27">
        <f>IF(OR($A26="",E$6=""),"",ROUND(SUMIFS(流水收入,流水账户,$A26,流水日期,E$6),2))</f>
        <v/>
      </c>
      <c r="F26" s="27">
        <f>IF(OR($A26="",F$6=""),"",ROUND(SUMIFS(流水支出,流水账户,$A26,流水日期,F$6),2))</f>
        <v/>
      </c>
      <c r="G26" s="27">
        <f>IF(OR($A26="",G$6=""),"",ROUND(SUMIFS(流水收入,流水账户,$A26,流水日期,G$6),2))</f>
        <v/>
      </c>
      <c r="H26" s="27">
        <f>IF(OR($A26="",H$6=""),"",ROUND(SUMIFS(流水支出,流水账户,$A26,流水日期,H$6),2))</f>
        <v/>
      </c>
      <c r="I26" s="27">
        <f>IF(OR($A26="",I$6=""),"",ROUND(SUMIFS(流水收入,流水账户,$A26,流水日期,I$6),2))</f>
        <v/>
      </c>
      <c r="J26" s="27">
        <f>IF(OR($A26="",J$6=""),"",ROUND(SUMIFS(流水支出,流水账户,$A26,流水日期,J$6),2))</f>
        <v/>
      </c>
      <c r="K26" s="27">
        <f>IF(OR($A26="",K$6=""),"",ROUND(SUMIFS(流水收入,流水账户,$A26,流水日期,K$6),2))</f>
        <v/>
      </c>
      <c r="L26" s="27">
        <f>IF(OR($A26="",L$6=""),"",ROUND(SUMIFS(流水支出,流水账户,$A26,流水日期,L$6),2))</f>
        <v/>
      </c>
      <c r="M26" s="27">
        <f>IF(OR($A26="",M$6=""),"",ROUND(SUMIFS(流水收入,流水账户,$A26,流水日期,M$6),2))</f>
        <v/>
      </c>
      <c r="N26" s="27">
        <f>IF(OR($A26="",N$6=""),"",ROUND(SUMIFS(流水支出,流水账户,$A26,流水日期,N$6),2))</f>
        <v/>
      </c>
      <c r="O26" s="27">
        <f>IF(OR($A26="",O$6=""),"",ROUND(SUMIFS(流水收入,流水账户,$A26,流水日期,O$6),2))</f>
        <v/>
      </c>
      <c r="P26" s="27">
        <f>IF(OR($A26="",P$6=""),"",ROUND(SUMIFS(流水支出,流水账户,$A26,流水日期,P$6),2))</f>
        <v/>
      </c>
      <c r="Q26" s="27">
        <f>IF(OR($A26="",Q$6=""),"",ROUND(SUMIFS(流水收入,流水账户,$A26,流水日期,Q$6),2))</f>
        <v/>
      </c>
      <c r="R26" s="27">
        <f>IF(OR($A26="",R$6=""),"",ROUND(SUMIFS(流水支出,流水账户,$A26,流水日期,R$6),2))</f>
        <v/>
      </c>
      <c r="S26" s="27">
        <f>IF(OR($A26="",S$6=""),"",ROUND(SUMIFS(流水收入,流水账户,$A26,流水日期,S$6),2))</f>
        <v/>
      </c>
      <c r="T26" s="27">
        <f>IF(OR($A26="",T$6=""),"",ROUND(SUMIFS(流水支出,流水账户,$A26,流水日期,T$6),2))</f>
        <v/>
      </c>
      <c r="U26" s="27">
        <f>IF(OR($A26="",U$6=""),"",ROUND(SUMIFS(流水收入,流水账户,$A26,流水日期,U$6),2))</f>
        <v/>
      </c>
      <c r="V26" s="27">
        <f>IF(OR($A26="",V$6=""),"",ROUND(SUMIFS(流水支出,流水账户,$A26,流水日期,V$6),2))</f>
        <v/>
      </c>
      <c r="W26" s="27">
        <f>IF(OR($A26="",W$6=""),"",ROUND(SUMIFS(流水收入,流水账户,$A26,流水日期,W$6),2))</f>
        <v/>
      </c>
      <c r="X26" s="27">
        <f>IF(OR($A26="",X$6=""),"",ROUND(SUMIFS(流水支出,流水账户,$A26,流水日期,X$6),2))</f>
        <v/>
      </c>
      <c r="Y26" s="27">
        <f>IF(OR($A26="",Y$6=""),"",ROUND(SUMIFS(流水收入,流水账户,$A26,流水日期,Y$6),2))</f>
        <v/>
      </c>
      <c r="Z26" s="27">
        <f>IF(OR($A26="",Z$6=""),"",ROUND(SUMIFS(流水支出,流水账户,$A26,流水日期,Z$6),2))</f>
        <v/>
      </c>
      <c r="AA26" s="27">
        <f>IF(OR($A26="",AA$6=""),"",ROUND(SUMIFS(流水收入,流水账户,$A26,流水日期,AA$6),2))</f>
        <v/>
      </c>
      <c r="AB26" s="27">
        <f>IF(OR($A26="",AB$6=""),"",ROUND(SUMIFS(流水支出,流水账户,$A26,流水日期,AB$6),2))</f>
        <v/>
      </c>
      <c r="AC26" s="27">
        <f>IF(OR($A26="",AC$6=""),"",ROUND(SUMIFS(流水收入,流水账户,$A26,流水日期,AC$6),2))</f>
        <v/>
      </c>
      <c r="AD26" s="27">
        <f>IF(OR($A26="",AD$6=""),"",ROUND(SUMIFS(流水支出,流水账户,$A26,流水日期,AD$6),2))</f>
        <v/>
      </c>
      <c r="AE26" s="27">
        <f>IF(OR($A26="",AE$6=""),"",ROUND(SUMIFS(流水收入,流水账户,$A26,流水日期,AE$6),2))</f>
        <v/>
      </c>
      <c r="AF26" s="27">
        <f>IF(OR($A26="",AF$6=""),"",ROUND(SUMIFS(流水支出,流水账户,$A26,流水日期,AF$6),2))</f>
        <v/>
      </c>
      <c r="AG26" s="27">
        <f>IF(OR($A26="",AG$6=""),"",ROUND(SUMIFS(流水收入,流水账户,$A26,流水日期,AG$6),2))</f>
        <v/>
      </c>
      <c r="AH26" s="27">
        <f>IF(OR($A26="",AH$6=""),"",ROUND(SUMIFS(流水支出,流水账户,$A26,流水日期,AH$6),2))</f>
        <v/>
      </c>
      <c r="AI26" s="27">
        <f>IF(OR($A26="",AI$6=""),"",ROUND(SUMIFS(流水收入,流水账户,$A26,流水日期,AI$6),2))</f>
        <v/>
      </c>
      <c r="AJ26" s="27">
        <f>IF(OR($A26="",AJ$6=""),"",ROUND(SUMIFS(流水支出,流水账户,$A26,流水日期,AJ$6),2))</f>
        <v/>
      </c>
      <c r="AK26" s="27">
        <f>IF(OR($A26="",AK$6=""),"",ROUND(SUMIFS(流水收入,流水账户,$A26,流水日期,AK$6),2))</f>
        <v/>
      </c>
      <c r="AL26" s="27">
        <f>IF(OR($A26="",AL$6=""),"",ROUND(SUMIFS(流水支出,流水账户,$A26,流水日期,AL$6),2))</f>
        <v/>
      </c>
      <c r="AM26" s="27">
        <f>IF(OR($A26="",AM$6=""),"",ROUND(SUMIFS(流水收入,流水账户,$A26,流水日期,AM$6),2))</f>
        <v/>
      </c>
      <c r="AN26" s="27">
        <f>IF(OR($A26="",AN$6=""),"",ROUND(SUMIFS(流水支出,流水账户,$A26,流水日期,AN$6),2))</f>
        <v/>
      </c>
      <c r="AO26" s="27">
        <f>IF(OR($A26="",AO$6=""),"",ROUND(SUMIFS(流水收入,流水账户,$A26,流水日期,AO$6),2))</f>
        <v/>
      </c>
      <c r="AP26" s="27">
        <f>IF(OR($A26="",AP$6=""),"",ROUND(SUMIFS(流水支出,流水账户,$A26,流水日期,AP$6),2))</f>
        <v/>
      </c>
      <c r="AQ26" s="27">
        <f>IF(OR($A26="",AQ$6=""),"",ROUND(SUMIFS(流水收入,流水账户,$A26,流水日期,AQ$6),2))</f>
        <v/>
      </c>
      <c r="AR26" s="27">
        <f>IF(OR($A26="",AR$6=""),"",ROUND(SUMIFS(流水支出,流水账户,$A26,流水日期,AR$6),2))</f>
        <v/>
      </c>
      <c r="AS26" s="27">
        <f>IF(OR($A26="",AS$6=""),"",ROUND(SUMIFS(流水收入,流水账户,$A26,流水日期,AS$6),2))</f>
        <v/>
      </c>
      <c r="AT26" s="27">
        <f>IF(OR($A26="",AT$6=""),"",ROUND(SUMIFS(流水支出,流水账户,$A26,流水日期,AT$6),2))</f>
        <v/>
      </c>
      <c r="AU26" s="27">
        <f>IF(OR($A26="",AU$6=""),"",ROUND(SUMIFS(流水收入,流水账户,$A26,流水日期,AU$6),2))</f>
        <v/>
      </c>
      <c r="AV26" s="27">
        <f>IF(OR($A26="",AV$6=""),"",ROUND(SUMIFS(流水支出,流水账户,$A26,流水日期,AV$6),2))</f>
        <v/>
      </c>
      <c r="AW26" s="27">
        <f>IF(OR($A26="",AW$6=""),"",ROUND(SUMIFS(流水收入,流水账户,$A26,流水日期,AW$6),2))</f>
        <v/>
      </c>
      <c r="AX26" s="27">
        <f>IF(OR($A26="",AX$6=""),"",ROUND(SUMIFS(流水支出,流水账户,$A26,流水日期,AX$6),2))</f>
        <v/>
      </c>
      <c r="AY26" s="27">
        <f>IF(OR($A26="",AY$6=""),"",ROUND(SUMIFS(流水收入,流水账户,$A26,流水日期,AY$6),2))</f>
        <v/>
      </c>
      <c r="AZ26" s="27">
        <f>IF(OR($A26="",AZ$6=""),"",ROUND(SUMIFS(流水支出,流水账户,$A26,流水日期,AZ$6),2))</f>
        <v/>
      </c>
      <c r="BA26" s="27">
        <f>IF(OR($A26="",BA$6=""),"",ROUND(SUMIFS(流水收入,流水账户,$A26,流水日期,BA$6),2))</f>
        <v/>
      </c>
      <c r="BB26" s="27">
        <f>IF(OR($A26="",BB$6=""),"",ROUND(SUMIFS(流水支出,流水账户,$A26,流水日期,BB$6),2))</f>
        <v/>
      </c>
      <c r="BC26" s="27">
        <f>IF(OR($A26="",BC$6=""),"",ROUND(SUMIFS(流水收入,流水账户,$A26,流水日期,BC$6),2))</f>
        <v/>
      </c>
      <c r="BD26" s="27">
        <f>IF(OR($A26="",BD$6=""),"",ROUND(SUMIFS(流水支出,流水账户,$A26,流水日期,BD$6),2))</f>
        <v/>
      </c>
      <c r="BE26" s="27">
        <f>IF(OR($A26="",BE$6=""),"",ROUND(SUMIFS(流水收入,流水账户,$A26,流水日期,BE$6),2))</f>
        <v/>
      </c>
      <c r="BF26" s="27">
        <f>IF(OR($A26="",BF$6=""),"",ROUND(SUMIFS(流水支出,流水账户,$A26,流水日期,BF$6),2))</f>
        <v/>
      </c>
      <c r="BG26" s="27">
        <f>IF(OR($A26="",BG$6=""),"",ROUND(SUMIFS(流水收入,流水账户,$A26,流水日期,BG$6),2))</f>
        <v/>
      </c>
      <c r="BH26" s="27">
        <f>IF(OR($A26="",BH$6=""),"",ROUND(SUMIFS(流水支出,流水账户,$A26,流水日期,BH$6),2))</f>
        <v/>
      </c>
      <c r="BI26" s="27">
        <f>IF(OR($A26="",BI$6=""),"",ROUND(SUMIFS(流水收入,流水账户,$A26,流水日期,BI$6),2))</f>
        <v/>
      </c>
      <c r="BJ26" s="27">
        <f>IF(OR($A26="",BJ$6=""),"",ROUND(SUMIFS(流水支出,流水账户,$A26,流水日期,BJ$6),2))</f>
        <v/>
      </c>
      <c r="BK26" s="27">
        <f>IF(OR($A26="",BK$6=""),"",ROUND(SUMIFS(流水收入,流水账户,$A26,流水日期,BK$6),2))</f>
        <v/>
      </c>
      <c r="BL26" s="27">
        <f>IF(OR($A26="",BL$6=""),"",ROUND(SUMIFS(流水支出,流水账户,$A26,流水日期,BL$6),2))</f>
        <v/>
      </c>
      <c r="BM26" s="27">
        <f>IF($A26="","",ROUND(SUMIF($C$7:$BL$7,"收款",C26:BL26),2))</f>
        <v/>
      </c>
      <c r="BN26" s="27">
        <f>IF($A26="","",ROUND(SUMIF($C$7:$BL$7,"付款",C26:BL26),2))</f>
        <v/>
      </c>
      <c r="BO26" s="27">
        <f>IF($A26="","",ROUND(N($B26)+N(BM26)-N(BN26),2))</f>
        <v/>
      </c>
    </row>
    <row r="27">
      <c r="A27" s="29">
        <f>IF(基础资料!$B$24="","",基础资料!$B$24)</f>
        <v/>
      </c>
      <c r="B27" s="27">
        <f>IF(OR($A27="",NOT(ISNUMBER($H$3))),"",ROUND(SUMIF(账户表,$A27,账户期初)+SUMIFS(流水收入,流水账户,$A27,流水日期,"&lt;"&amp;$B$3)-SUMIFS(流水支出,流水账户,$A27,流水日期,"&lt;"&amp;$B$3),2))</f>
        <v/>
      </c>
      <c r="C27" s="27">
        <f>IF(OR($A27="",C$6=""),"",ROUND(SUMIFS(流水收入,流水账户,$A27,流水日期,C$6),2))</f>
        <v/>
      </c>
      <c r="D27" s="27">
        <f>IF(OR($A27="",D$6=""),"",ROUND(SUMIFS(流水支出,流水账户,$A27,流水日期,D$6),2))</f>
        <v/>
      </c>
      <c r="E27" s="27">
        <f>IF(OR($A27="",E$6=""),"",ROUND(SUMIFS(流水收入,流水账户,$A27,流水日期,E$6),2))</f>
        <v/>
      </c>
      <c r="F27" s="27">
        <f>IF(OR($A27="",F$6=""),"",ROUND(SUMIFS(流水支出,流水账户,$A27,流水日期,F$6),2))</f>
        <v/>
      </c>
      <c r="G27" s="27">
        <f>IF(OR($A27="",G$6=""),"",ROUND(SUMIFS(流水收入,流水账户,$A27,流水日期,G$6),2))</f>
        <v/>
      </c>
      <c r="H27" s="27">
        <f>IF(OR($A27="",H$6=""),"",ROUND(SUMIFS(流水支出,流水账户,$A27,流水日期,H$6),2))</f>
        <v/>
      </c>
      <c r="I27" s="27">
        <f>IF(OR($A27="",I$6=""),"",ROUND(SUMIFS(流水收入,流水账户,$A27,流水日期,I$6),2))</f>
        <v/>
      </c>
      <c r="J27" s="27">
        <f>IF(OR($A27="",J$6=""),"",ROUND(SUMIFS(流水支出,流水账户,$A27,流水日期,J$6),2))</f>
        <v/>
      </c>
      <c r="K27" s="27">
        <f>IF(OR($A27="",K$6=""),"",ROUND(SUMIFS(流水收入,流水账户,$A27,流水日期,K$6),2))</f>
        <v/>
      </c>
      <c r="L27" s="27">
        <f>IF(OR($A27="",L$6=""),"",ROUND(SUMIFS(流水支出,流水账户,$A27,流水日期,L$6),2))</f>
        <v/>
      </c>
      <c r="M27" s="27">
        <f>IF(OR($A27="",M$6=""),"",ROUND(SUMIFS(流水收入,流水账户,$A27,流水日期,M$6),2))</f>
        <v/>
      </c>
      <c r="N27" s="27">
        <f>IF(OR($A27="",N$6=""),"",ROUND(SUMIFS(流水支出,流水账户,$A27,流水日期,N$6),2))</f>
        <v/>
      </c>
      <c r="O27" s="27">
        <f>IF(OR($A27="",O$6=""),"",ROUND(SUMIFS(流水收入,流水账户,$A27,流水日期,O$6),2))</f>
        <v/>
      </c>
      <c r="P27" s="27">
        <f>IF(OR($A27="",P$6=""),"",ROUND(SUMIFS(流水支出,流水账户,$A27,流水日期,P$6),2))</f>
        <v/>
      </c>
      <c r="Q27" s="27">
        <f>IF(OR($A27="",Q$6=""),"",ROUND(SUMIFS(流水收入,流水账户,$A27,流水日期,Q$6),2))</f>
        <v/>
      </c>
      <c r="R27" s="27">
        <f>IF(OR($A27="",R$6=""),"",ROUND(SUMIFS(流水支出,流水账户,$A27,流水日期,R$6),2))</f>
        <v/>
      </c>
      <c r="S27" s="27">
        <f>IF(OR($A27="",S$6=""),"",ROUND(SUMIFS(流水收入,流水账户,$A27,流水日期,S$6),2))</f>
        <v/>
      </c>
      <c r="T27" s="27">
        <f>IF(OR($A27="",T$6=""),"",ROUND(SUMIFS(流水支出,流水账户,$A27,流水日期,T$6),2))</f>
        <v/>
      </c>
      <c r="U27" s="27">
        <f>IF(OR($A27="",U$6=""),"",ROUND(SUMIFS(流水收入,流水账户,$A27,流水日期,U$6),2))</f>
        <v/>
      </c>
      <c r="V27" s="27">
        <f>IF(OR($A27="",V$6=""),"",ROUND(SUMIFS(流水支出,流水账户,$A27,流水日期,V$6),2))</f>
        <v/>
      </c>
      <c r="W27" s="27">
        <f>IF(OR($A27="",W$6=""),"",ROUND(SUMIFS(流水收入,流水账户,$A27,流水日期,W$6),2))</f>
        <v/>
      </c>
      <c r="X27" s="27">
        <f>IF(OR($A27="",X$6=""),"",ROUND(SUMIFS(流水支出,流水账户,$A27,流水日期,X$6),2))</f>
        <v/>
      </c>
      <c r="Y27" s="27">
        <f>IF(OR($A27="",Y$6=""),"",ROUND(SUMIFS(流水收入,流水账户,$A27,流水日期,Y$6),2))</f>
        <v/>
      </c>
      <c r="Z27" s="27">
        <f>IF(OR($A27="",Z$6=""),"",ROUND(SUMIFS(流水支出,流水账户,$A27,流水日期,Z$6),2))</f>
        <v/>
      </c>
      <c r="AA27" s="27">
        <f>IF(OR($A27="",AA$6=""),"",ROUND(SUMIFS(流水收入,流水账户,$A27,流水日期,AA$6),2))</f>
        <v/>
      </c>
      <c r="AB27" s="27">
        <f>IF(OR($A27="",AB$6=""),"",ROUND(SUMIFS(流水支出,流水账户,$A27,流水日期,AB$6),2))</f>
        <v/>
      </c>
      <c r="AC27" s="27">
        <f>IF(OR($A27="",AC$6=""),"",ROUND(SUMIFS(流水收入,流水账户,$A27,流水日期,AC$6),2))</f>
        <v/>
      </c>
      <c r="AD27" s="27">
        <f>IF(OR($A27="",AD$6=""),"",ROUND(SUMIFS(流水支出,流水账户,$A27,流水日期,AD$6),2))</f>
        <v/>
      </c>
      <c r="AE27" s="27">
        <f>IF(OR($A27="",AE$6=""),"",ROUND(SUMIFS(流水收入,流水账户,$A27,流水日期,AE$6),2))</f>
        <v/>
      </c>
      <c r="AF27" s="27">
        <f>IF(OR($A27="",AF$6=""),"",ROUND(SUMIFS(流水支出,流水账户,$A27,流水日期,AF$6),2))</f>
        <v/>
      </c>
      <c r="AG27" s="27">
        <f>IF(OR($A27="",AG$6=""),"",ROUND(SUMIFS(流水收入,流水账户,$A27,流水日期,AG$6),2))</f>
        <v/>
      </c>
      <c r="AH27" s="27">
        <f>IF(OR($A27="",AH$6=""),"",ROUND(SUMIFS(流水支出,流水账户,$A27,流水日期,AH$6),2))</f>
        <v/>
      </c>
      <c r="AI27" s="27">
        <f>IF(OR($A27="",AI$6=""),"",ROUND(SUMIFS(流水收入,流水账户,$A27,流水日期,AI$6),2))</f>
        <v/>
      </c>
      <c r="AJ27" s="27">
        <f>IF(OR($A27="",AJ$6=""),"",ROUND(SUMIFS(流水支出,流水账户,$A27,流水日期,AJ$6),2))</f>
        <v/>
      </c>
      <c r="AK27" s="27">
        <f>IF(OR($A27="",AK$6=""),"",ROUND(SUMIFS(流水收入,流水账户,$A27,流水日期,AK$6),2))</f>
        <v/>
      </c>
      <c r="AL27" s="27">
        <f>IF(OR($A27="",AL$6=""),"",ROUND(SUMIFS(流水支出,流水账户,$A27,流水日期,AL$6),2))</f>
        <v/>
      </c>
      <c r="AM27" s="27">
        <f>IF(OR($A27="",AM$6=""),"",ROUND(SUMIFS(流水收入,流水账户,$A27,流水日期,AM$6),2))</f>
        <v/>
      </c>
      <c r="AN27" s="27">
        <f>IF(OR($A27="",AN$6=""),"",ROUND(SUMIFS(流水支出,流水账户,$A27,流水日期,AN$6),2))</f>
        <v/>
      </c>
      <c r="AO27" s="27">
        <f>IF(OR($A27="",AO$6=""),"",ROUND(SUMIFS(流水收入,流水账户,$A27,流水日期,AO$6),2))</f>
        <v/>
      </c>
      <c r="AP27" s="27">
        <f>IF(OR($A27="",AP$6=""),"",ROUND(SUMIFS(流水支出,流水账户,$A27,流水日期,AP$6),2))</f>
        <v/>
      </c>
      <c r="AQ27" s="27">
        <f>IF(OR($A27="",AQ$6=""),"",ROUND(SUMIFS(流水收入,流水账户,$A27,流水日期,AQ$6),2))</f>
        <v/>
      </c>
      <c r="AR27" s="27">
        <f>IF(OR($A27="",AR$6=""),"",ROUND(SUMIFS(流水支出,流水账户,$A27,流水日期,AR$6),2))</f>
        <v/>
      </c>
      <c r="AS27" s="27">
        <f>IF(OR($A27="",AS$6=""),"",ROUND(SUMIFS(流水收入,流水账户,$A27,流水日期,AS$6),2))</f>
        <v/>
      </c>
      <c r="AT27" s="27">
        <f>IF(OR($A27="",AT$6=""),"",ROUND(SUMIFS(流水支出,流水账户,$A27,流水日期,AT$6),2))</f>
        <v/>
      </c>
      <c r="AU27" s="27">
        <f>IF(OR($A27="",AU$6=""),"",ROUND(SUMIFS(流水收入,流水账户,$A27,流水日期,AU$6),2))</f>
        <v/>
      </c>
      <c r="AV27" s="27">
        <f>IF(OR($A27="",AV$6=""),"",ROUND(SUMIFS(流水支出,流水账户,$A27,流水日期,AV$6),2))</f>
        <v/>
      </c>
      <c r="AW27" s="27">
        <f>IF(OR($A27="",AW$6=""),"",ROUND(SUMIFS(流水收入,流水账户,$A27,流水日期,AW$6),2))</f>
        <v/>
      </c>
      <c r="AX27" s="27">
        <f>IF(OR($A27="",AX$6=""),"",ROUND(SUMIFS(流水支出,流水账户,$A27,流水日期,AX$6),2))</f>
        <v/>
      </c>
      <c r="AY27" s="27">
        <f>IF(OR($A27="",AY$6=""),"",ROUND(SUMIFS(流水收入,流水账户,$A27,流水日期,AY$6),2))</f>
        <v/>
      </c>
      <c r="AZ27" s="27">
        <f>IF(OR($A27="",AZ$6=""),"",ROUND(SUMIFS(流水支出,流水账户,$A27,流水日期,AZ$6),2))</f>
        <v/>
      </c>
      <c r="BA27" s="27">
        <f>IF(OR($A27="",BA$6=""),"",ROUND(SUMIFS(流水收入,流水账户,$A27,流水日期,BA$6),2))</f>
        <v/>
      </c>
      <c r="BB27" s="27">
        <f>IF(OR($A27="",BB$6=""),"",ROUND(SUMIFS(流水支出,流水账户,$A27,流水日期,BB$6),2))</f>
        <v/>
      </c>
      <c r="BC27" s="27">
        <f>IF(OR($A27="",BC$6=""),"",ROUND(SUMIFS(流水收入,流水账户,$A27,流水日期,BC$6),2))</f>
        <v/>
      </c>
      <c r="BD27" s="27">
        <f>IF(OR($A27="",BD$6=""),"",ROUND(SUMIFS(流水支出,流水账户,$A27,流水日期,BD$6),2))</f>
        <v/>
      </c>
      <c r="BE27" s="27">
        <f>IF(OR($A27="",BE$6=""),"",ROUND(SUMIFS(流水收入,流水账户,$A27,流水日期,BE$6),2))</f>
        <v/>
      </c>
      <c r="BF27" s="27">
        <f>IF(OR($A27="",BF$6=""),"",ROUND(SUMIFS(流水支出,流水账户,$A27,流水日期,BF$6),2))</f>
        <v/>
      </c>
      <c r="BG27" s="27">
        <f>IF(OR($A27="",BG$6=""),"",ROUND(SUMIFS(流水收入,流水账户,$A27,流水日期,BG$6),2))</f>
        <v/>
      </c>
      <c r="BH27" s="27">
        <f>IF(OR($A27="",BH$6=""),"",ROUND(SUMIFS(流水支出,流水账户,$A27,流水日期,BH$6),2))</f>
        <v/>
      </c>
      <c r="BI27" s="27">
        <f>IF(OR($A27="",BI$6=""),"",ROUND(SUMIFS(流水收入,流水账户,$A27,流水日期,BI$6),2))</f>
        <v/>
      </c>
      <c r="BJ27" s="27">
        <f>IF(OR($A27="",BJ$6=""),"",ROUND(SUMIFS(流水支出,流水账户,$A27,流水日期,BJ$6),2))</f>
        <v/>
      </c>
      <c r="BK27" s="27">
        <f>IF(OR($A27="",BK$6=""),"",ROUND(SUMIFS(流水收入,流水账户,$A27,流水日期,BK$6),2))</f>
        <v/>
      </c>
      <c r="BL27" s="27">
        <f>IF(OR($A27="",BL$6=""),"",ROUND(SUMIFS(流水支出,流水账户,$A27,流水日期,BL$6),2))</f>
        <v/>
      </c>
      <c r="BM27" s="27">
        <f>IF($A27="","",ROUND(SUMIF($C$7:$BL$7,"收款",C27:BL27),2))</f>
        <v/>
      </c>
      <c r="BN27" s="27">
        <f>IF($A27="","",ROUND(SUMIF($C$7:$BL$7,"付款",C27:BL27),2))</f>
        <v/>
      </c>
      <c r="BO27" s="27">
        <f>IF($A27="","",ROUND(N($B27)+N(BM27)-N(BN27),2))</f>
        <v/>
      </c>
    </row>
    <row r="28">
      <c r="A28" s="29">
        <f>IF(基础资料!$B$25="","",基础资料!$B$25)</f>
        <v/>
      </c>
      <c r="B28" s="27">
        <f>IF(OR($A28="",NOT(ISNUMBER($H$3))),"",ROUND(SUMIF(账户表,$A28,账户期初)+SUMIFS(流水收入,流水账户,$A28,流水日期,"&lt;"&amp;$B$3)-SUMIFS(流水支出,流水账户,$A28,流水日期,"&lt;"&amp;$B$3),2))</f>
        <v/>
      </c>
      <c r="C28" s="27">
        <f>IF(OR($A28="",C$6=""),"",ROUND(SUMIFS(流水收入,流水账户,$A28,流水日期,C$6),2))</f>
        <v/>
      </c>
      <c r="D28" s="27">
        <f>IF(OR($A28="",D$6=""),"",ROUND(SUMIFS(流水支出,流水账户,$A28,流水日期,D$6),2))</f>
        <v/>
      </c>
      <c r="E28" s="27">
        <f>IF(OR($A28="",E$6=""),"",ROUND(SUMIFS(流水收入,流水账户,$A28,流水日期,E$6),2))</f>
        <v/>
      </c>
      <c r="F28" s="27">
        <f>IF(OR($A28="",F$6=""),"",ROUND(SUMIFS(流水支出,流水账户,$A28,流水日期,F$6),2))</f>
        <v/>
      </c>
      <c r="G28" s="27">
        <f>IF(OR($A28="",G$6=""),"",ROUND(SUMIFS(流水收入,流水账户,$A28,流水日期,G$6),2))</f>
        <v/>
      </c>
      <c r="H28" s="27">
        <f>IF(OR($A28="",H$6=""),"",ROUND(SUMIFS(流水支出,流水账户,$A28,流水日期,H$6),2))</f>
        <v/>
      </c>
      <c r="I28" s="27">
        <f>IF(OR($A28="",I$6=""),"",ROUND(SUMIFS(流水收入,流水账户,$A28,流水日期,I$6),2))</f>
        <v/>
      </c>
      <c r="J28" s="27">
        <f>IF(OR($A28="",J$6=""),"",ROUND(SUMIFS(流水支出,流水账户,$A28,流水日期,J$6),2))</f>
        <v/>
      </c>
      <c r="K28" s="27">
        <f>IF(OR($A28="",K$6=""),"",ROUND(SUMIFS(流水收入,流水账户,$A28,流水日期,K$6),2))</f>
        <v/>
      </c>
      <c r="L28" s="27">
        <f>IF(OR($A28="",L$6=""),"",ROUND(SUMIFS(流水支出,流水账户,$A28,流水日期,L$6),2))</f>
        <v/>
      </c>
      <c r="M28" s="27">
        <f>IF(OR($A28="",M$6=""),"",ROUND(SUMIFS(流水收入,流水账户,$A28,流水日期,M$6),2))</f>
        <v/>
      </c>
      <c r="N28" s="27">
        <f>IF(OR($A28="",N$6=""),"",ROUND(SUMIFS(流水支出,流水账户,$A28,流水日期,N$6),2))</f>
        <v/>
      </c>
      <c r="O28" s="27">
        <f>IF(OR($A28="",O$6=""),"",ROUND(SUMIFS(流水收入,流水账户,$A28,流水日期,O$6),2))</f>
        <v/>
      </c>
      <c r="P28" s="27">
        <f>IF(OR($A28="",P$6=""),"",ROUND(SUMIFS(流水支出,流水账户,$A28,流水日期,P$6),2))</f>
        <v/>
      </c>
      <c r="Q28" s="27">
        <f>IF(OR($A28="",Q$6=""),"",ROUND(SUMIFS(流水收入,流水账户,$A28,流水日期,Q$6),2))</f>
        <v/>
      </c>
      <c r="R28" s="27">
        <f>IF(OR($A28="",R$6=""),"",ROUND(SUMIFS(流水支出,流水账户,$A28,流水日期,R$6),2))</f>
        <v/>
      </c>
      <c r="S28" s="27">
        <f>IF(OR($A28="",S$6=""),"",ROUND(SUMIFS(流水收入,流水账户,$A28,流水日期,S$6),2))</f>
        <v/>
      </c>
      <c r="T28" s="27">
        <f>IF(OR($A28="",T$6=""),"",ROUND(SUMIFS(流水支出,流水账户,$A28,流水日期,T$6),2))</f>
        <v/>
      </c>
      <c r="U28" s="27">
        <f>IF(OR($A28="",U$6=""),"",ROUND(SUMIFS(流水收入,流水账户,$A28,流水日期,U$6),2))</f>
        <v/>
      </c>
      <c r="V28" s="27">
        <f>IF(OR($A28="",V$6=""),"",ROUND(SUMIFS(流水支出,流水账户,$A28,流水日期,V$6),2))</f>
        <v/>
      </c>
      <c r="W28" s="27">
        <f>IF(OR($A28="",W$6=""),"",ROUND(SUMIFS(流水收入,流水账户,$A28,流水日期,W$6),2))</f>
        <v/>
      </c>
      <c r="X28" s="27">
        <f>IF(OR($A28="",X$6=""),"",ROUND(SUMIFS(流水支出,流水账户,$A28,流水日期,X$6),2))</f>
        <v/>
      </c>
      <c r="Y28" s="27">
        <f>IF(OR($A28="",Y$6=""),"",ROUND(SUMIFS(流水收入,流水账户,$A28,流水日期,Y$6),2))</f>
        <v/>
      </c>
      <c r="Z28" s="27">
        <f>IF(OR($A28="",Z$6=""),"",ROUND(SUMIFS(流水支出,流水账户,$A28,流水日期,Z$6),2))</f>
        <v/>
      </c>
      <c r="AA28" s="27">
        <f>IF(OR($A28="",AA$6=""),"",ROUND(SUMIFS(流水收入,流水账户,$A28,流水日期,AA$6),2))</f>
        <v/>
      </c>
      <c r="AB28" s="27">
        <f>IF(OR($A28="",AB$6=""),"",ROUND(SUMIFS(流水支出,流水账户,$A28,流水日期,AB$6),2))</f>
        <v/>
      </c>
      <c r="AC28" s="27">
        <f>IF(OR($A28="",AC$6=""),"",ROUND(SUMIFS(流水收入,流水账户,$A28,流水日期,AC$6),2))</f>
        <v/>
      </c>
      <c r="AD28" s="27">
        <f>IF(OR($A28="",AD$6=""),"",ROUND(SUMIFS(流水支出,流水账户,$A28,流水日期,AD$6),2))</f>
        <v/>
      </c>
      <c r="AE28" s="27">
        <f>IF(OR($A28="",AE$6=""),"",ROUND(SUMIFS(流水收入,流水账户,$A28,流水日期,AE$6),2))</f>
        <v/>
      </c>
      <c r="AF28" s="27">
        <f>IF(OR($A28="",AF$6=""),"",ROUND(SUMIFS(流水支出,流水账户,$A28,流水日期,AF$6),2))</f>
        <v/>
      </c>
      <c r="AG28" s="27">
        <f>IF(OR($A28="",AG$6=""),"",ROUND(SUMIFS(流水收入,流水账户,$A28,流水日期,AG$6),2))</f>
        <v/>
      </c>
      <c r="AH28" s="27">
        <f>IF(OR($A28="",AH$6=""),"",ROUND(SUMIFS(流水支出,流水账户,$A28,流水日期,AH$6),2))</f>
        <v/>
      </c>
      <c r="AI28" s="27">
        <f>IF(OR($A28="",AI$6=""),"",ROUND(SUMIFS(流水收入,流水账户,$A28,流水日期,AI$6),2))</f>
        <v/>
      </c>
      <c r="AJ28" s="27">
        <f>IF(OR($A28="",AJ$6=""),"",ROUND(SUMIFS(流水支出,流水账户,$A28,流水日期,AJ$6),2))</f>
        <v/>
      </c>
      <c r="AK28" s="27">
        <f>IF(OR($A28="",AK$6=""),"",ROUND(SUMIFS(流水收入,流水账户,$A28,流水日期,AK$6),2))</f>
        <v/>
      </c>
      <c r="AL28" s="27">
        <f>IF(OR($A28="",AL$6=""),"",ROUND(SUMIFS(流水支出,流水账户,$A28,流水日期,AL$6),2))</f>
        <v/>
      </c>
      <c r="AM28" s="27">
        <f>IF(OR($A28="",AM$6=""),"",ROUND(SUMIFS(流水收入,流水账户,$A28,流水日期,AM$6),2))</f>
        <v/>
      </c>
      <c r="AN28" s="27">
        <f>IF(OR($A28="",AN$6=""),"",ROUND(SUMIFS(流水支出,流水账户,$A28,流水日期,AN$6),2))</f>
        <v/>
      </c>
      <c r="AO28" s="27">
        <f>IF(OR($A28="",AO$6=""),"",ROUND(SUMIFS(流水收入,流水账户,$A28,流水日期,AO$6),2))</f>
        <v/>
      </c>
      <c r="AP28" s="27">
        <f>IF(OR($A28="",AP$6=""),"",ROUND(SUMIFS(流水支出,流水账户,$A28,流水日期,AP$6),2))</f>
        <v/>
      </c>
      <c r="AQ28" s="27">
        <f>IF(OR($A28="",AQ$6=""),"",ROUND(SUMIFS(流水收入,流水账户,$A28,流水日期,AQ$6),2))</f>
        <v/>
      </c>
      <c r="AR28" s="27">
        <f>IF(OR($A28="",AR$6=""),"",ROUND(SUMIFS(流水支出,流水账户,$A28,流水日期,AR$6),2))</f>
        <v/>
      </c>
      <c r="AS28" s="27">
        <f>IF(OR($A28="",AS$6=""),"",ROUND(SUMIFS(流水收入,流水账户,$A28,流水日期,AS$6),2))</f>
        <v/>
      </c>
      <c r="AT28" s="27">
        <f>IF(OR($A28="",AT$6=""),"",ROUND(SUMIFS(流水支出,流水账户,$A28,流水日期,AT$6),2))</f>
        <v/>
      </c>
      <c r="AU28" s="27">
        <f>IF(OR($A28="",AU$6=""),"",ROUND(SUMIFS(流水收入,流水账户,$A28,流水日期,AU$6),2))</f>
        <v/>
      </c>
      <c r="AV28" s="27">
        <f>IF(OR($A28="",AV$6=""),"",ROUND(SUMIFS(流水支出,流水账户,$A28,流水日期,AV$6),2))</f>
        <v/>
      </c>
      <c r="AW28" s="27">
        <f>IF(OR($A28="",AW$6=""),"",ROUND(SUMIFS(流水收入,流水账户,$A28,流水日期,AW$6),2))</f>
        <v/>
      </c>
      <c r="AX28" s="27">
        <f>IF(OR($A28="",AX$6=""),"",ROUND(SUMIFS(流水支出,流水账户,$A28,流水日期,AX$6),2))</f>
        <v/>
      </c>
      <c r="AY28" s="27">
        <f>IF(OR($A28="",AY$6=""),"",ROUND(SUMIFS(流水收入,流水账户,$A28,流水日期,AY$6),2))</f>
        <v/>
      </c>
      <c r="AZ28" s="27">
        <f>IF(OR($A28="",AZ$6=""),"",ROUND(SUMIFS(流水支出,流水账户,$A28,流水日期,AZ$6),2))</f>
        <v/>
      </c>
      <c r="BA28" s="27">
        <f>IF(OR($A28="",BA$6=""),"",ROUND(SUMIFS(流水收入,流水账户,$A28,流水日期,BA$6),2))</f>
        <v/>
      </c>
      <c r="BB28" s="27">
        <f>IF(OR($A28="",BB$6=""),"",ROUND(SUMIFS(流水支出,流水账户,$A28,流水日期,BB$6),2))</f>
        <v/>
      </c>
      <c r="BC28" s="27">
        <f>IF(OR($A28="",BC$6=""),"",ROUND(SUMIFS(流水收入,流水账户,$A28,流水日期,BC$6),2))</f>
        <v/>
      </c>
      <c r="BD28" s="27">
        <f>IF(OR($A28="",BD$6=""),"",ROUND(SUMIFS(流水支出,流水账户,$A28,流水日期,BD$6),2))</f>
        <v/>
      </c>
      <c r="BE28" s="27">
        <f>IF(OR($A28="",BE$6=""),"",ROUND(SUMIFS(流水收入,流水账户,$A28,流水日期,BE$6),2))</f>
        <v/>
      </c>
      <c r="BF28" s="27">
        <f>IF(OR($A28="",BF$6=""),"",ROUND(SUMIFS(流水支出,流水账户,$A28,流水日期,BF$6),2))</f>
        <v/>
      </c>
      <c r="BG28" s="27">
        <f>IF(OR($A28="",BG$6=""),"",ROUND(SUMIFS(流水收入,流水账户,$A28,流水日期,BG$6),2))</f>
        <v/>
      </c>
      <c r="BH28" s="27">
        <f>IF(OR($A28="",BH$6=""),"",ROUND(SUMIFS(流水支出,流水账户,$A28,流水日期,BH$6),2))</f>
        <v/>
      </c>
      <c r="BI28" s="27">
        <f>IF(OR($A28="",BI$6=""),"",ROUND(SUMIFS(流水收入,流水账户,$A28,流水日期,BI$6),2))</f>
        <v/>
      </c>
      <c r="BJ28" s="27">
        <f>IF(OR($A28="",BJ$6=""),"",ROUND(SUMIFS(流水支出,流水账户,$A28,流水日期,BJ$6),2))</f>
        <v/>
      </c>
      <c r="BK28" s="27">
        <f>IF(OR($A28="",BK$6=""),"",ROUND(SUMIFS(流水收入,流水账户,$A28,流水日期,BK$6),2))</f>
        <v/>
      </c>
      <c r="BL28" s="27">
        <f>IF(OR($A28="",BL$6=""),"",ROUND(SUMIFS(流水支出,流水账户,$A28,流水日期,BL$6),2))</f>
        <v/>
      </c>
      <c r="BM28" s="27">
        <f>IF($A28="","",ROUND(SUMIF($C$7:$BL$7,"收款",C28:BL28),2))</f>
        <v/>
      </c>
      <c r="BN28" s="27">
        <f>IF($A28="","",ROUND(SUMIF($C$7:$BL$7,"付款",C28:BL28),2))</f>
        <v/>
      </c>
      <c r="BO28" s="27">
        <f>IF($A28="","",ROUND(N($B28)+N(BM28)-N(BN28),2))</f>
        <v/>
      </c>
    </row>
    <row r="29">
      <c r="A29" s="29">
        <f>IF(基础资料!$B$26="","",基础资料!$B$26)</f>
        <v/>
      </c>
      <c r="B29" s="27">
        <f>IF(OR($A29="",NOT(ISNUMBER($H$3))),"",ROUND(SUMIF(账户表,$A29,账户期初)+SUMIFS(流水收入,流水账户,$A29,流水日期,"&lt;"&amp;$B$3)-SUMIFS(流水支出,流水账户,$A29,流水日期,"&lt;"&amp;$B$3),2))</f>
        <v/>
      </c>
      <c r="C29" s="27">
        <f>IF(OR($A29="",C$6=""),"",ROUND(SUMIFS(流水收入,流水账户,$A29,流水日期,C$6),2))</f>
        <v/>
      </c>
      <c r="D29" s="27">
        <f>IF(OR($A29="",D$6=""),"",ROUND(SUMIFS(流水支出,流水账户,$A29,流水日期,D$6),2))</f>
        <v/>
      </c>
      <c r="E29" s="27">
        <f>IF(OR($A29="",E$6=""),"",ROUND(SUMIFS(流水收入,流水账户,$A29,流水日期,E$6),2))</f>
        <v/>
      </c>
      <c r="F29" s="27">
        <f>IF(OR($A29="",F$6=""),"",ROUND(SUMIFS(流水支出,流水账户,$A29,流水日期,F$6),2))</f>
        <v/>
      </c>
      <c r="G29" s="27">
        <f>IF(OR($A29="",G$6=""),"",ROUND(SUMIFS(流水收入,流水账户,$A29,流水日期,G$6),2))</f>
        <v/>
      </c>
      <c r="H29" s="27">
        <f>IF(OR($A29="",H$6=""),"",ROUND(SUMIFS(流水支出,流水账户,$A29,流水日期,H$6),2))</f>
        <v/>
      </c>
      <c r="I29" s="27">
        <f>IF(OR($A29="",I$6=""),"",ROUND(SUMIFS(流水收入,流水账户,$A29,流水日期,I$6),2))</f>
        <v/>
      </c>
      <c r="J29" s="27">
        <f>IF(OR($A29="",J$6=""),"",ROUND(SUMIFS(流水支出,流水账户,$A29,流水日期,J$6),2))</f>
        <v/>
      </c>
      <c r="K29" s="27">
        <f>IF(OR($A29="",K$6=""),"",ROUND(SUMIFS(流水收入,流水账户,$A29,流水日期,K$6),2))</f>
        <v/>
      </c>
      <c r="L29" s="27">
        <f>IF(OR($A29="",L$6=""),"",ROUND(SUMIFS(流水支出,流水账户,$A29,流水日期,L$6),2))</f>
        <v/>
      </c>
      <c r="M29" s="27">
        <f>IF(OR($A29="",M$6=""),"",ROUND(SUMIFS(流水收入,流水账户,$A29,流水日期,M$6),2))</f>
        <v/>
      </c>
      <c r="N29" s="27">
        <f>IF(OR($A29="",N$6=""),"",ROUND(SUMIFS(流水支出,流水账户,$A29,流水日期,N$6),2))</f>
        <v/>
      </c>
      <c r="O29" s="27">
        <f>IF(OR($A29="",O$6=""),"",ROUND(SUMIFS(流水收入,流水账户,$A29,流水日期,O$6),2))</f>
        <v/>
      </c>
      <c r="P29" s="27">
        <f>IF(OR($A29="",P$6=""),"",ROUND(SUMIFS(流水支出,流水账户,$A29,流水日期,P$6),2))</f>
        <v/>
      </c>
      <c r="Q29" s="27">
        <f>IF(OR($A29="",Q$6=""),"",ROUND(SUMIFS(流水收入,流水账户,$A29,流水日期,Q$6),2))</f>
        <v/>
      </c>
      <c r="R29" s="27">
        <f>IF(OR($A29="",R$6=""),"",ROUND(SUMIFS(流水支出,流水账户,$A29,流水日期,R$6),2))</f>
        <v/>
      </c>
      <c r="S29" s="27">
        <f>IF(OR($A29="",S$6=""),"",ROUND(SUMIFS(流水收入,流水账户,$A29,流水日期,S$6),2))</f>
        <v/>
      </c>
      <c r="T29" s="27">
        <f>IF(OR($A29="",T$6=""),"",ROUND(SUMIFS(流水支出,流水账户,$A29,流水日期,T$6),2))</f>
        <v/>
      </c>
      <c r="U29" s="27">
        <f>IF(OR($A29="",U$6=""),"",ROUND(SUMIFS(流水收入,流水账户,$A29,流水日期,U$6),2))</f>
        <v/>
      </c>
      <c r="V29" s="27">
        <f>IF(OR($A29="",V$6=""),"",ROUND(SUMIFS(流水支出,流水账户,$A29,流水日期,V$6),2))</f>
        <v/>
      </c>
      <c r="W29" s="27">
        <f>IF(OR($A29="",W$6=""),"",ROUND(SUMIFS(流水收入,流水账户,$A29,流水日期,W$6),2))</f>
        <v/>
      </c>
      <c r="X29" s="27">
        <f>IF(OR($A29="",X$6=""),"",ROUND(SUMIFS(流水支出,流水账户,$A29,流水日期,X$6),2))</f>
        <v/>
      </c>
      <c r="Y29" s="27">
        <f>IF(OR($A29="",Y$6=""),"",ROUND(SUMIFS(流水收入,流水账户,$A29,流水日期,Y$6),2))</f>
        <v/>
      </c>
      <c r="Z29" s="27">
        <f>IF(OR($A29="",Z$6=""),"",ROUND(SUMIFS(流水支出,流水账户,$A29,流水日期,Z$6),2))</f>
        <v/>
      </c>
      <c r="AA29" s="27">
        <f>IF(OR($A29="",AA$6=""),"",ROUND(SUMIFS(流水收入,流水账户,$A29,流水日期,AA$6),2))</f>
        <v/>
      </c>
      <c r="AB29" s="27">
        <f>IF(OR($A29="",AB$6=""),"",ROUND(SUMIFS(流水支出,流水账户,$A29,流水日期,AB$6),2))</f>
        <v/>
      </c>
      <c r="AC29" s="27">
        <f>IF(OR($A29="",AC$6=""),"",ROUND(SUMIFS(流水收入,流水账户,$A29,流水日期,AC$6),2))</f>
        <v/>
      </c>
      <c r="AD29" s="27">
        <f>IF(OR($A29="",AD$6=""),"",ROUND(SUMIFS(流水支出,流水账户,$A29,流水日期,AD$6),2))</f>
        <v/>
      </c>
      <c r="AE29" s="27">
        <f>IF(OR($A29="",AE$6=""),"",ROUND(SUMIFS(流水收入,流水账户,$A29,流水日期,AE$6),2))</f>
        <v/>
      </c>
      <c r="AF29" s="27">
        <f>IF(OR($A29="",AF$6=""),"",ROUND(SUMIFS(流水支出,流水账户,$A29,流水日期,AF$6),2))</f>
        <v/>
      </c>
      <c r="AG29" s="27">
        <f>IF(OR($A29="",AG$6=""),"",ROUND(SUMIFS(流水收入,流水账户,$A29,流水日期,AG$6),2))</f>
        <v/>
      </c>
      <c r="AH29" s="27">
        <f>IF(OR($A29="",AH$6=""),"",ROUND(SUMIFS(流水支出,流水账户,$A29,流水日期,AH$6),2))</f>
        <v/>
      </c>
      <c r="AI29" s="27">
        <f>IF(OR($A29="",AI$6=""),"",ROUND(SUMIFS(流水收入,流水账户,$A29,流水日期,AI$6),2))</f>
        <v/>
      </c>
      <c r="AJ29" s="27">
        <f>IF(OR($A29="",AJ$6=""),"",ROUND(SUMIFS(流水支出,流水账户,$A29,流水日期,AJ$6),2))</f>
        <v/>
      </c>
      <c r="AK29" s="27">
        <f>IF(OR($A29="",AK$6=""),"",ROUND(SUMIFS(流水收入,流水账户,$A29,流水日期,AK$6),2))</f>
        <v/>
      </c>
      <c r="AL29" s="27">
        <f>IF(OR($A29="",AL$6=""),"",ROUND(SUMIFS(流水支出,流水账户,$A29,流水日期,AL$6),2))</f>
        <v/>
      </c>
      <c r="AM29" s="27">
        <f>IF(OR($A29="",AM$6=""),"",ROUND(SUMIFS(流水收入,流水账户,$A29,流水日期,AM$6),2))</f>
        <v/>
      </c>
      <c r="AN29" s="27">
        <f>IF(OR($A29="",AN$6=""),"",ROUND(SUMIFS(流水支出,流水账户,$A29,流水日期,AN$6),2))</f>
        <v/>
      </c>
      <c r="AO29" s="27">
        <f>IF(OR($A29="",AO$6=""),"",ROUND(SUMIFS(流水收入,流水账户,$A29,流水日期,AO$6),2))</f>
        <v/>
      </c>
      <c r="AP29" s="27">
        <f>IF(OR($A29="",AP$6=""),"",ROUND(SUMIFS(流水支出,流水账户,$A29,流水日期,AP$6),2))</f>
        <v/>
      </c>
      <c r="AQ29" s="27">
        <f>IF(OR($A29="",AQ$6=""),"",ROUND(SUMIFS(流水收入,流水账户,$A29,流水日期,AQ$6),2))</f>
        <v/>
      </c>
      <c r="AR29" s="27">
        <f>IF(OR($A29="",AR$6=""),"",ROUND(SUMIFS(流水支出,流水账户,$A29,流水日期,AR$6),2))</f>
        <v/>
      </c>
      <c r="AS29" s="27">
        <f>IF(OR($A29="",AS$6=""),"",ROUND(SUMIFS(流水收入,流水账户,$A29,流水日期,AS$6),2))</f>
        <v/>
      </c>
      <c r="AT29" s="27">
        <f>IF(OR($A29="",AT$6=""),"",ROUND(SUMIFS(流水支出,流水账户,$A29,流水日期,AT$6),2))</f>
        <v/>
      </c>
      <c r="AU29" s="27">
        <f>IF(OR($A29="",AU$6=""),"",ROUND(SUMIFS(流水收入,流水账户,$A29,流水日期,AU$6),2))</f>
        <v/>
      </c>
      <c r="AV29" s="27">
        <f>IF(OR($A29="",AV$6=""),"",ROUND(SUMIFS(流水支出,流水账户,$A29,流水日期,AV$6),2))</f>
        <v/>
      </c>
      <c r="AW29" s="27">
        <f>IF(OR($A29="",AW$6=""),"",ROUND(SUMIFS(流水收入,流水账户,$A29,流水日期,AW$6),2))</f>
        <v/>
      </c>
      <c r="AX29" s="27">
        <f>IF(OR($A29="",AX$6=""),"",ROUND(SUMIFS(流水支出,流水账户,$A29,流水日期,AX$6),2))</f>
        <v/>
      </c>
      <c r="AY29" s="27">
        <f>IF(OR($A29="",AY$6=""),"",ROUND(SUMIFS(流水收入,流水账户,$A29,流水日期,AY$6),2))</f>
        <v/>
      </c>
      <c r="AZ29" s="27">
        <f>IF(OR($A29="",AZ$6=""),"",ROUND(SUMIFS(流水支出,流水账户,$A29,流水日期,AZ$6),2))</f>
        <v/>
      </c>
      <c r="BA29" s="27">
        <f>IF(OR($A29="",BA$6=""),"",ROUND(SUMIFS(流水收入,流水账户,$A29,流水日期,BA$6),2))</f>
        <v/>
      </c>
      <c r="BB29" s="27">
        <f>IF(OR($A29="",BB$6=""),"",ROUND(SUMIFS(流水支出,流水账户,$A29,流水日期,BB$6),2))</f>
        <v/>
      </c>
      <c r="BC29" s="27">
        <f>IF(OR($A29="",BC$6=""),"",ROUND(SUMIFS(流水收入,流水账户,$A29,流水日期,BC$6),2))</f>
        <v/>
      </c>
      <c r="BD29" s="27">
        <f>IF(OR($A29="",BD$6=""),"",ROUND(SUMIFS(流水支出,流水账户,$A29,流水日期,BD$6),2))</f>
        <v/>
      </c>
      <c r="BE29" s="27">
        <f>IF(OR($A29="",BE$6=""),"",ROUND(SUMIFS(流水收入,流水账户,$A29,流水日期,BE$6),2))</f>
        <v/>
      </c>
      <c r="BF29" s="27">
        <f>IF(OR($A29="",BF$6=""),"",ROUND(SUMIFS(流水支出,流水账户,$A29,流水日期,BF$6),2))</f>
        <v/>
      </c>
      <c r="BG29" s="27">
        <f>IF(OR($A29="",BG$6=""),"",ROUND(SUMIFS(流水收入,流水账户,$A29,流水日期,BG$6),2))</f>
        <v/>
      </c>
      <c r="BH29" s="27">
        <f>IF(OR($A29="",BH$6=""),"",ROUND(SUMIFS(流水支出,流水账户,$A29,流水日期,BH$6),2))</f>
        <v/>
      </c>
      <c r="BI29" s="27">
        <f>IF(OR($A29="",BI$6=""),"",ROUND(SUMIFS(流水收入,流水账户,$A29,流水日期,BI$6),2))</f>
        <v/>
      </c>
      <c r="BJ29" s="27">
        <f>IF(OR($A29="",BJ$6=""),"",ROUND(SUMIFS(流水支出,流水账户,$A29,流水日期,BJ$6),2))</f>
        <v/>
      </c>
      <c r="BK29" s="27">
        <f>IF(OR($A29="",BK$6=""),"",ROUND(SUMIFS(流水收入,流水账户,$A29,流水日期,BK$6),2))</f>
        <v/>
      </c>
      <c r="BL29" s="27">
        <f>IF(OR($A29="",BL$6=""),"",ROUND(SUMIFS(流水支出,流水账户,$A29,流水日期,BL$6),2))</f>
        <v/>
      </c>
      <c r="BM29" s="27">
        <f>IF($A29="","",ROUND(SUMIF($C$7:$BL$7,"收款",C29:BL29),2))</f>
        <v/>
      </c>
      <c r="BN29" s="27">
        <f>IF($A29="","",ROUND(SUMIF($C$7:$BL$7,"付款",C29:BL29),2))</f>
        <v/>
      </c>
      <c r="BO29" s="27">
        <f>IF($A29="","",ROUND(N($B29)+N(BM29)-N(BN29),2))</f>
        <v/>
      </c>
    </row>
    <row r="30">
      <c r="A30" s="29">
        <f>IF(基础资料!$B$27="","",基础资料!$B$27)</f>
        <v/>
      </c>
      <c r="B30" s="27">
        <f>IF(OR($A30="",NOT(ISNUMBER($H$3))),"",ROUND(SUMIF(账户表,$A30,账户期初)+SUMIFS(流水收入,流水账户,$A30,流水日期,"&lt;"&amp;$B$3)-SUMIFS(流水支出,流水账户,$A30,流水日期,"&lt;"&amp;$B$3),2))</f>
        <v/>
      </c>
      <c r="C30" s="27">
        <f>IF(OR($A30="",C$6=""),"",ROUND(SUMIFS(流水收入,流水账户,$A30,流水日期,C$6),2))</f>
        <v/>
      </c>
      <c r="D30" s="27">
        <f>IF(OR($A30="",D$6=""),"",ROUND(SUMIFS(流水支出,流水账户,$A30,流水日期,D$6),2))</f>
        <v/>
      </c>
      <c r="E30" s="27">
        <f>IF(OR($A30="",E$6=""),"",ROUND(SUMIFS(流水收入,流水账户,$A30,流水日期,E$6),2))</f>
        <v/>
      </c>
      <c r="F30" s="27">
        <f>IF(OR($A30="",F$6=""),"",ROUND(SUMIFS(流水支出,流水账户,$A30,流水日期,F$6),2))</f>
        <v/>
      </c>
      <c r="G30" s="27">
        <f>IF(OR($A30="",G$6=""),"",ROUND(SUMIFS(流水收入,流水账户,$A30,流水日期,G$6),2))</f>
        <v/>
      </c>
      <c r="H30" s="27">
        <f>IF(OR($A30="",H$6=""),"",ROUND(SUMIFS(流水支出,流水账户,$A30,流水日期,H$6),2))</f>
        <v/>
      </c>
      <c r="I30" s="27">
        <f>IF(OR($A30="",I$6=""),"",ROUND(SUMIFS(流水收入,流水账户,$A30,流水日期,I$6),2))</f>
        <v/>
      </c>
      <c r="J30" s="27">
        <f>IF(OR($A30="",J$6=""),"",ROUND(SUMIFS(流水支出,流水账户,$A30,流水日期,J$6),2))</f>
        <v/>
      </c>
      <c r="K30" s="27">
        <f>IF(OR($A30="",K$6=""),"",ROUND(SUMIFS(流水收入,流水账户,$A30,流水日期,K$6),2))</f>
        <v/>
      </c>
      <c r="L30" s="27">
        <f>IF(OR($A30="",L$6=""),"",ROUND(SUMIFS(流水支出,流水账户,$A30,流水日期,L$6),2))</f>
        <v/>
      </c>
      <c r="M30" s="27">
        <f>IF(OR($A30="",M$6=""),"",ROUND(SUMIFS(流水收入,流水账户,$A30,流水日期,M$6),2))</f>
        <v/>
      </c>
      <c r="N30" s="27">
        <f>IF(OR($A30="",N$6=""),"",ROUND(SUMIFS(流水支出,流水账户,$A30,流水日期,N$6),2))</f>
        <v/>
      </c>
      <c r="O30" s="27">
        <f>IF(OR($A30="",O$6=""),"",ROUND(SUMIFS(流水收入,流水账户,$A30,流水日期,O$6),2))</f>
        <v/>
      </c>
      <c r="P30" s="27">
        <f>IF(OR($A30="",P$6=""),"",ROUND(SUMIFS(流水支出,流水账户,$A30,流水日期,P$6),2))</f>
        <v/>
      </c>
      <c r="Q30" s="27">
        <f>IF(OR($A30="",Q$6=""),"",ROUND(SUMIFS(流水收入,流水账户,$A30,流水日期,Q$6),2))</f>
        <v/>
      </c>
      <c r="R30" s="27">
        <f>IF(OR($A30="",R$6=""),"",ROUND(SUMIFS(流水支出,流水账户,$A30,流水日期,R$6),2))</f>
        <v/>
      </c>
      <c r="S30" s="27">
        <f>IF(OR($A30="",S$6=""),"",ROUND(SUMIFS(流水收入,流水账户,$A30,流水日期,S$6),2))</f>
        <v/>
      </c>
      <c r="T30" s="27">
        <f>IF(OR($A30="",T$6=""),"",ROUND(SUMIFS(流水支出,流水账户,$A30,流水日期,T$6),2))</f>
        <v/>
      </c>
      <c r="U30" s="27">
        <f>IF(OR($A30="",U$6=""),"",ROUND(SUMIFS(流水收入,流水账户,$A30,流水日期,U$6),2))</f>
        <v/>
      </c>
      <c r="V30" s="27">
        <f>IF(OR($A30="",V$6=""),"",ROUND(SUMIFS(流水支出,流水账户,$A30,流水日期,V$6),2))</f>
        <v/>
      </c>
      <c r="W30" s="27">
        <f>IF(OR($A30="",W$6=""),"",ROUND(SUMIFS(流水收入,流水账户,$A30,流水日期,W$6),2))</f>
        <v/>
      </c>
      <c r="X30" s="27">
        <f>IF(OR($A30="",X$6=""),"",ROUND(SUMIFS(流水支出,流水账户,$A30,流水日期,X$6),2))</f>
        <v/>
      </c>
      <c r="Y30" s="27">
        <f>IF(OR($A30="",Y$6=""),"",ROUND(SUMIFS(流水收入,流水账户,$A30,流水日期,Y$6),2))</f>
        <v/>
      </c>
      <c r="Z30" s="27">
        <f>IF(OR($A30="",Z$6=""),"",ROUND(SUMIFS(流水支出,流水账户,$A30,流水日期,Z$6),2))</f>
        <v/>
      </c>
      <c r="AA30" s="27">
        <f>IF(OR($A30="",AA$6=""),"",ROUND(SUMIFS(流水收入,流水账户,$A30,流水日期,AA$6),2))</f>
        <v/>
      </c>
      <c r="AB30" s="27">
        <f>IF(OR($A30="",AB$6=""),"",ROUND(SUMIFS(流水支出,流水账户,$A30,流水日期,AB$6),2))</f>
        <v/>
      </c>
      <c r="AC30" s="27">
        <f>IF(OR($A30="",AC$6=""),"",ROUND(SUMIFS(流水收入,流水账户,$A30,流水日期,AC$6),2))</f>
        <v/>
      </c>
      <c r="AD30" s="27">
        <f>IF(OR($A30="",AD$6=""),"",ROUND(SUMIFS(流水支出,流水账户,$A30,流水日期,AD$6),2))</f>
        <v/>
      </c>
      <c r="AE30" s="27">
        <f>IF(OR($A30="",AE$6=""),"",ROUND(SUMIFS(流水收入,流水账户,$A30,流水日期,AE$6),2))</f>
        <v/>
      </c>
      <c r="AF30" s="27">
        <f>IF(OR($A30="",AF$6=""),"",ROUND(SUMIFS(流水支出,流水账户,$A30,流水日期,AF$6),2))</f>
        <v/>
      </c>
      <c r="AG30" s="27">
        <f>IF(OR($A30="",AG$6=""),"",ROUND(SUMIFS(流水收入,流水账户,$A30,流水日期,AG$6),2))</f>
        <v/>
      </c>
      <c r="AH30" s="27">
        <f>IF(OR($A30="",AH$6=""),"",ROUND(SUMIFS(流水支出,流水账户,$A30,流水日期,AH$6),2))</f>
        <v/>
      </c>
      <c r="AI30" s="27">
        <f>IF(OR($A30="",AI$6=""),"",ROUND(SUMIFS(流水收入,流水账户,$A30,流水日期,AI$6),2))</f>
        <v/>
      </c>
      <c r="AJ30" s="27">
        <f>IF(OR($A30="",AJ$6=""),"",ROUND(SUMIFS(流水支出,流水账户,$A30,流水日期,AJ$6),2))</f>
        <v/>
      </c>
      <c r="AK30" s="27">
        <f>IF(OR($A30="",AK$6=""),"",ROUND(SUMIFS(流水收入,流水账户,$A30,流水日期,AK$6),2))</f>
        <v/>
      </c>
      <c r="AL30" s="27">
        <f>IF(OR($A30="",AL$6=""),"",ROUND(SUMIFS(流水支出,流水账户,$A30,流水日期,AL$6),2))</f>
        <v/>
      </c>
      <c r="AM30" s="27">
        <f>IF(OR($A30="",AM$6=""),"",ROUND(SUMIFS(流水收入,流水账户,$A30,流水日期,AM$6),2))</f>
        <v/>
      </c>
      <c r="AN30" s="27">
        <f>IF(OR($A30="",AN$6=""),"",ROUND(SUMIFS(流水支出,流水账户,$A30,流水日期,AN$6),2))</f>
        <v/>
      </c>
      <c r="AO30" s="27">
        <f>IF(OR($A30="",AO$6=""),"",ROUND(SUMIFS(流水收入,流水账户,$A30,流水日期,AO$6),2))</f>
        <v/>
      </c>
      <c r="AP30" s="27">
        <f>IF(OR($A30="",AP$6=""),"",ROUND(SUMIFS(流水支出,流水账户,$A30,流水日期,AP$6),2))</f>
        <v/>
      </c>
      <c r="AQ30" s="27">
        <f>IF(OR($A30="",AQ$6=""),"",ROUND(SUMIFS(流水收入,流水账户,$A30,流水日期,AQ$6),2))</f>
        <v/>
      </c>
      <c r="AR30" s="27">
        <f>IF(OR($A30="",AR$6=""),"",ROUND(SUMIFS(流水支出,流水账户,$A30,流水日期,AR$6),2))</f>
        <v/>
      </c>
      <c r="AS30" s="27">
        <f>IF(OR($A30="",AS$6=""),"",ROUND(SUMIFS(流水收入,流水账户,$A30,流水日期,AS$6),2))</f>
        <v/>
      </c>
      <c r="AT30" s="27">
        <f>IF(OR($A30="",AT$6=""),"",ROUND(SUMIFS(流水支出,流水账户,$A30,流水日期,AT$6),2))</f>
        <v/>
      </c>
      <c r="AU30" s="27">
        <f>IF(OR($A30="",AU$6=""),"",ROUND(SUMIFS(流水收入,流水账户,$A30,流水日期,AU$6),2))</f>
        <v/>
      </c>
      <c r="AV30" s="27">
        <f>IF(OR($A30="",AV$6=""),"",ROUND(SUMIFS(流水支出,流水账户,$A30,流水日期,AV$6),2))</f>
        <v/>
      </c>
      <c r="AW30" s="27">
        <f>IF(OR($A30="",AW$6=""),"",ROUND(SUMIFS(流水收入,流水账户,$A30,流水日期,AW$6),2))</f>
        <v/>
      </c>
      <c r="AX30" s="27">
        <f>IF(OR($A30="",AX$6=""),"",ROUND(SUMIFS(流水支出,流水账户,$A30,流水日期,AX$6),2))</f>
        <v/>
      </c>
      <c r="AY30" s="27">
        <f>IF(OR($A30="",AY$6=""),"",ROUND(SUMIFS(流水收入,流水账户,$A30,流水日期,AY$6),2))</f>
        <v/>
      </c>
      <c r="AZ30" s="27">
        <f>IF(OR($A30="",AZ$6=""),"",ROUND(SUMIFS(流水支出,流水账户,$A30,流水日期,AZ$6),2))</f>
        <v/>
      </c>
      <c r="BA30" s="27">
        <f>IF(OR($A30="",BA$6=""),"",ROUND(SUMIFS(流水收入,流水账户,$A30,流水日期,BA$6),2))</f>
        <v/>
      </c>
      <c r="BB30" s="27">
        <f>IF(OR($A30="",BB$6=""),"",ROUND(SUMIFS(流水支出,流水账户,$A30,流水日期,BB$6),2))</f>
        <v/>
      </c>
      <c r="BC30" s="27">
        <f>IF(OR($A30="",BC$6=""),"",ROUND(SUMIFS(流水收入,流水账户,$A30,流水日期,BC$6),2))</f>
        <v/>
      </c>
      <c r="BD30" s="27">
        <f>IF(OR($A30="",BD$6=""),"",ROUND(SUMIFS(流水支出,流水账户,$A30,流水日期,BD$6),2))</f>
        <v/>
      </c>
      <c r="BE30" s="27">
        <f>IF(OR($A30="",BE$6=""),"",ROUND(SUMIFS(流水收入,流水账户,$A30,流水日期,BE$6),2))</f>
        <v/>
      </c>
      <c r="BF30" s="27">
        <f>IF(OR($A30="",BF$6=""),"",ROUND(SUMIFS(流水支出,流水账户,$A30,流水日期,BF$6),2))</f>
        <v/>
      </c>
      <c r="BG30" s="27">
        <f>IF(OR($A30="",BG$6=""),"",ROUND(SUMIFS(流水收入,流水账户,$A30,流水日期,BG$6),2))</f>
        <v/>
      </c>
      <c r="BH30" s="27">
        <f>IF(OR($A30="",BH$6=""),"",ROUND(SUMIFS(流水支出,流水账户,$A30,流水日期,BH$6),2))</f>
        <v/>
      </c>
      <c r="BI30" s="27">
        <f>IF(OR($A30="",BI$6=""),"",ROUND(SUMIFS(流水收入,流水账户,$A30,流水日期,BI$6),2))</f>
        <v/>
      </c>
      <c r="BJ30" s="27">
        <f>IF(OR($A30="",BJ$6=""),"",ROUND(SUMIFS(流水支出,流水账户,$A30,流水日期,BJ$6),2))</f>
        <v/>
      </c>
      <c r="BK30" s="27">
        <f>IF(OR($A30="",BK$6=""),"",ROUND(SUMIFS(流水收入,流水账户,$A30,流水日期,BK$6),2))</f>
        <v/>
      </c>
      <c r="BL30" s="27">
        <f>IF(OR($A30="",BL$6=""),"",ROUND(SUMIFS(流水支出,流水账户,$A30,流水日期,BL$6),2))</f>
        <v/>
      </c>
      <c r="BM30" s="27">
        <f>IF($A30="","",ROUND(SUMIF($C$7:$BL$7,"收款",C30:BL30),2))</f>
        <v/>
      </c>
      <c r="BN30" s="27">
        <f>IF($A30="","",ROUND(SUMIF($C$7:$BL$7,"付款",C30:BL30),2))</f>
        <v/>
      </c>
      <c r="BO30" s="27">
        <f>IF($A30="","",ROUND(N($B30)+N(BM30)-N(BN30),2))</f>
        <v/>
      </c>
    </row>
    <row r="31">
      <c r="A31" s="29">
        <f>IF(基础资料!$B$28="","",基础资料!$B$28)</f>
        <v/>
      </c>
      <c r="B31" s="27">
        <f>IF(OR($A31="",NOT(ISNUMBER($H$3))),"",ROUND(SUMIF(账户表,$A31,账户期初)+SUMIFS(流水收入,流水账户,$A31,流水日期,"&lt;"&amp;$B$3)-SUMIFS(流水支出,流水账户,$A31,流水日期,"&lt;"&amp;$B$3),2))</f>
        <v/>
      </c>
      <c r="C31" s="27">
        <f>IF(OR($A31="",C$6=""),"",ROUND(SUMIFS(流水收入,流水账户,$A31,流水日期,C$6),2))</f>
        <v/>
      </c>
      <c r="D31" s="27">
        <f>IF(OR($A31="",D$6=""),"",ROUND(SUMIFS(流水支出,流水账户,$A31,流水日期,D$6),2))</f>
        <v/>
      </c>
      <c r="E31" s="27">
        <f>IF(OR($A31="",E$6=""),"",ROUND(SUMIFS(流水收入,流水账户,$A31,流水日期,E$6),2))</f>
        <v/>
      </c>
      <c r="F31" s="27">
        <f>IF(OR($A31="",F$6=""),"",ROUND(SUMIFS(流水支出,流水账户,$A31,流水日期,F$6),2))</f>
        <v/>
      </c>
      <c r="G31" s="27">
        <f>IF(OR($A31="",G$6=""),"",ROUND(SUMIFS(流水收入,流水账户,$A31,流水日期,G$6),2))</f>
        <v/>
      </c>
      <c r="H31" s="27">
        <f>IF(OR($A31="",H$6=""),"",ROUND(SUMIFS(流水支出,流水账户,$A31,流水日期,H$6),2))</f>
        <v/>
      </c>
      <c r="I31" s="27">
        <f>IF(OR($A31="",I$6=""),"",ROUND(SUMIFS(流水收入,流水账户,$A31,流水日期,I$6),2))</f>
        <v/>
      </c>
      <c r="J31" s="27">
        <f>IF(OR($A31="",J$6=""),"",ROUND(SUMIFS(流水支出,流水账户,$A31,流水日期,J$6),2))</f>
        <v/>
      </c>
      <c r="K31" s="27">
        <f>IF(OR($A31="",K$6=""),"",ROUND(SUMIFS(流水收入,流水账户,$A31,流水日期,K$6),2))</f>
        <v/>
      </c>
      <c r="L31" s="27">
        <f>IF(OR($A31="",L$6=""),"",ROUND(SUMIFS(流水支出,流水账户,$A31,流水日期,L$6),2))</f>
        <v/>
      </c>
      <c r="M31" s="27">
        <f>IF(OR($A31="",M$6=""),"",ROUND(SUMIFS(流水收入,流水账户,$A31,流水日期,M$6),2))</f>
        <v/>
      </c>
      <c r="N31" s="27">
        <f>IF(OR($A31="",N$6=""),"",ROUND(SUMIFS(流水支出,流水账户,$A31,流水日期,N$6),2))</f>
        <v/>
      </c>
      <c r="O31" s="27">
        <f>IF(OR($A31="",O$6=""),"",ROUND(SUMIFS(流水收入,流水账户,$A31,流水日期,O$6),2))</f>
        <v/>
      </c>
      <c r="P31" s="27">
        <f>IF(OR($A31="",P$6=""),"",ROUND(SUMIFS(流水支出,流水账户,$A31,流水日期,P$6),2))</f>
        <v/>
      </c>
      <c r="Q31" s="27">
        <f>IF(OR($A31="",Q$6=""),"",ROUND(SUMIFS(流水收入,流水账户,$A31,流水日期,Q$6),2))</f>
        <v/>
      </c>
      <c r="R31" s="27">
        <f>IF(OR($A31="",R$6=""),"",ROUND(SUMIFS(流水支出,流水账户,$A31,流水日期,R$6),2))</f>
        <v/>
      </c>
      <c r="S31" s="27">
        <f>IF(OR($A31="",S$6=""),"",ROUND(SUMIFS(流水收入,流水账户,$A31,流水日期,S$6),2))</f>
        <v/>
      </c>
      <c r="T31" s="27">
        <f>IF(OR($A31="",T$6=""),"",ROUND(SUMIFS(流水支出,流水账户,$A31,流水日期,T$6),2))</f>
        <v/>
      </c>
      <c r="U31" s="27">
        <f>IF(OR($A31="",U$6=""),"",ROUND(SUMIFS(流水收入,流水账户,$A31,流水日期,U$6),2))</f>
        <v/>
      </c>
      <c r="V31" s="27">
        <f>IF(OR($A31="",V$6=""),"",ROUND(SUMIFS(流水支出,流水账户,$A31,流水日期,V$6),2))</f>
        <v/>
      </c>
      <c r="W31" s="27">
        <f>IF(OR($A31="",W$6=""),"",ROUND(SUMIFS(流水收入,流水账户,$A31,流水日期,W$6),2))</f>
        <v/>
      </c>
      <c r="X31" s="27">
        <f>IF(OR($A31="",X$6=""),"",ROUND(SUMIFS(流水支出,流水账户,$A31,流水日期,X$6),2))</f>
        <v/>
      </c>
      <c r="Y31" s="27">
        <f>IF(OR($A31="",Y$6=""),"",ROUND(SUMIFS(流水收入,流水账户,$A31,流水日期,Y$6),2))</f>
        <v/>
      </c>
      <c r="Z31" s="27">
        <f>IF(OR($A31="",Z$6=""),"",ROUND(SUMIFS(流水支出,流水账户,$A31,流水日期,Z$6),2))</f>
        <v/>
      </c>
      <c r="AA31" s="27">
        <f>IF(OR($A31="",AA$6=""),"",ROUND(SUMIFS(流水收入,流水账户,$A31,流水日期,AA$6),2))</f>
        <v/>
      </c>
      <c r="AB31" s="27">
        <f>IF(OR($A31="",AB$6=""),"",ROUND(SUMIFS(流水支出,流水账户,$A31,流水日期,AB$6),2))</f>
        <v/>
      </c>
      <c r="AC31" s="27">
        <f>IF(OR($A31="",AC$6=""),"",ROUND(SUMIFS(流水收入,流水账户,$A31,流水日期,AC$6),2))</f>
        <v/>
      </c>
      <c r="AD31" s="27">
        <f>IF(OR($A31="",AD$6=""),"",ROUND(SUMIFS(流水支出,流水账户,$A31,流水日期,AD$6),2))</f>
        <v/>
      </c>
      <c r="AE31" s="27">
        <f>IF(OR($A31="",AE$6=""),"",ROUND(SUMIFS(流水收入,流水账户,$A31,流水日期,AE$6),2))</f>
        <v/>
      </c>
      <c r="AF31" s="27">
        <f>IF(OR($A31="",AF$6=""),"",ROUND(SUMIFS(流水支出,流水账户,$A31,流水日期,AF$6),2))</f>
        <v/>
      </c>
      <c r="AG31" s="27">
        <f>IF(OR($A31="",AG$6=""),"",ROUND(SUMIFS(流水收入,流水账户,$A31,流水日期,AG$6),2))</f>
        <v/>
      </c>
      <c r="AH31" s="27">
        <f>IF(OR($A31="",AH$6=""),"",ROUND(SUMIFS(流水支出,流水账户,$A31,流水日期,AH$6),2))</f>
        <v/>
      </c>
      <c r="AI31" s="27">
        <f>IF(OR($A31="",AI$6=""),"",ROUND(SUMIFS(流水收入,流水账户,$A31,流水日期,AI$6),2))</f>
        <v/>
      </c>
      <c r="AJ31" s="27">
        <f>IF(OR($A31="",AJ$6=""),"",ROUND(SUMIFS(流水支出,流水账户,$A31,流水日期,AJ$6),2))</f>
        <v/>
      </c>
      <c r="AK31" s="27">
        <f>IF(OR($A31="",AK$6=""),"",ROUND(SUMIFS(流水收入,流水账户,$A31,流水日期,AK$6),2))</f>
        <v/>
      </c>
      <c r="AL31" s="27">
        <f>IF(OR($A31="",AL$6=""),"",ROUND(SUMIFS(流水支出,流水账户,$A31,流水日期,AL$6),2))</f>
        <v/>
      </c>
      <c r="AM31" s="27">
        <f>IF(OR($A31="",AM$6=""),"",ROUND(SUMIFS(流水收入,流水账户,$A31,流水日期,AM$6),2))</f>
        <v/>
      </c>
      <c r="AN31" s="27">
        <f>IF(OR($A31="",AN$6=""),"",ROUND(SUMIFS(流水支出,流水账户,$A31,流水日期,AN$6),2))</f>
        <v/>
      </c>
      <c r="AO31" s="27">
        <f>IF(OR($A31="",AO$6=""),"",ROUND(SUMIFS(流水收入,流水账户,$A31,流水日期,AO$6),2))</f>
        <v/>
      </c>
      <c r="AP31" s="27">
        <f>IF(OR($A31="",AP$6=""),"",ROUND(SUMIFS(流水支出,流水账户,$A31,流水日期,AP$6),2))</f>
        <v/>
      </c>
      <c r="AQ31" s="27">
        <f>IF(OR($A31="",AQ$6=""),"",ROUND(SUMIFS(流水收入,流水账户,$A31,流水日期,AQ$6),2))</f>
        <v/>
      </c>
      <c r="AR31" s="27">
        <f>IF(OR($A31="",AR$6=""),"",ROUND(SUMIFS(流水支出,流水账户,$A31,流水日期,AR$6),2))</f>
        <v/>
      </c>
      <c r="AS31" s="27">
        <f>IF(OR($A31="",AS$6=""),"",ROUND(SUMIFS(流水收入,流水账户,$A31,流水日期,AS$6),2))</f>
        <v/>
      </c>
      <c r="AT31" s="27">
        <f>IF(OR($A31="",AT$6=""),"",ROUND(SUMIFS(流水支出,流水账户,$A31,流水日期,AT$6),2))</f>
        <v/>
      </c>
      <c r="AU31" s="27">
        <f>IF(OR($A31="",AU$6=""),"",ROUND(SUMIFS(流水收入,流水账户,$A31,流水日期,AU$6),2))</f>
        <v/>
      </c>
      <c r="AV31" s="27">
        <f>IF(OR($A31="",AV$6=""),"",ROUND(SUMIFS(流水支出,流水账户,$A31,流水日期,AV$6),2))</f>
        <v/>
      </c>
      <c r="AW31" s="27">
        <f>IF(OR($A31="",AW$6=""),"",ROUND(SUMIFS(流水收入,流水账户,$A31,流水日期,AW$6),2))</f>
        <v/>
      </c>
      <c r="AX31" s="27">
        <f>IF(OR($A31="",AX$6=""),"",ROUND(SUMIFS(流水支出,流水账户,$A31,流水日期,AX$6),2))</f>
        <v/>
      </c>
      <c r="AY31" s="27">
        <f>IF(OR($A31="",AY$6=""),"",ROUND(SUMIFS(流水收入,流水账户,$A31,流水日期,AY$6),2))</f>
        <v/>
      </c>
      <c r="AZ31" s="27">
        <f>IF(OR($A31="",AZ$6=""),"",ROUND(SUMIFS(流水支出,流水账户,$A31,流水日期,AZ$6),2))</f>
        <v/>
      </c>
      <c r="BA31" s="27">
        <f>IF(OR($A31="",BA$6=""),"",ROUND(SUMIFS(流水收入,流水账户,$A31,流水日期,BA$6),2))</f>
        <v/>
      </c>
      <c r="BB31" s="27">
        <f>IF(OR($A31="",BB$6=""),"",ROUND(SUMIFS(流水支出,流水账户,$A31,流水日期,BB$6),2))</f>
        <v/>
      </c>
      <c r="BC31" s="27">
        <f>IF(OR($A31="",BC$6=""),"",ROUND(SUMIFS(流水收入,流水账户,$A31,流水日期,BC$6),2))</f>
        <v/>
      </c>
      <c r="BD31" s="27">
        <f>IF(OR($A31="",BD$6=""),"",ROUND(SUMIFS(流水支出,流水账户,$A31,流水日期,BD$6),2))</f>
        <v/>
      </c>
      <c r="BE31" s="27">
        <f>IF(OR($A31="",BE$6=""),"",ROUND(SUMIFS(流水收入,流水账户,$A31,流水日期,BE$6),2))</f>
        <v/>
      </c>
      <c r="BF31" s="27">
        <f>IF(OR($A31="",BF$6=""),"",ROUND(SUMIFS(流水支出,流水账户,$A31,流水日期,BF$6),2))</f>
        <v/>
      </c>
      <c r="BG31" s="27">
        <f>IF(OR($A31="",BG$6=""),"",ROUND(SUMIFS(流水收入,流水账户,$A31,流水日期,BG$6),2))</f>
        <v/>
      </c>
      <c r="BH31" s="27">
        <f>IF(OR($A31="",BH$6=""),"",ROUND(SUMIFS(流水支出,流水账户,$A31,流水日期,BH$6),2))</f>
        <v/>
      </c>
      <c r="BI31" s="27">
        <f>IF(OR($A31="",BI$6=""),"",ROUND(SUMIFS(流水收入,流水账户,$A31,流水日期,BI$6),2))</f>
        <v/>
      </c>
      <c r="BJ31" s="27">
        <f>IF(OR($A31="",BJ$6=""),"",ROUND(SUMIFS(流水支出,流水账户,$A31,流水日期,BJ$6),2))</f>
        <v/>
      </c>
      <c r="BK31" s="27">
        <f>IF(OR($A31="",BK$6=""),"",ROUND(SUMIFS(流水收入,流水账户,$A31,流水日期,BK$6),2))</f>
        <v/>
      </c>
      <c r="BL31" s="27">
        <f>IF(OR($A31="",BL$6=""),"",ROUND(SUMIFS(流水支出,流水账户,$A31,流水日期,BL$6),2))</f>
        <v/>
      </c>
      <c r="BM31" s="27">
        <f>IF($A31="","",ROUND(SUMIF($C$7:$BL$7,"收款",C31:BL31),2))</f>
        <v/>
      </c>
      <c r="BN31" s="27">
        <f>IF($A31="","",ROUND(SUMIF($C$7:$BL$7,"付款",C31:BL31),2))</f>
        <v/>
      </c>
      <c r="BO31" s="27">
        <f>IF($A31="","",ROUND(N($B31)+N(BM31)-N(BN31),2))</f>
        <v/>
      </c>
    </row>
    <row r="32">
      <c r="A32" s="29">
        <f>IF(基础资料!$B$29="","",基础资料!$B$29)</f>
        <v/>
      </c>
      <c r="B32" s="27">
        <f>IF(OR($A32="",NOT(ISNUMBER($H$3))),"",ROUND(SUMIF(账户表,$A32,账户期初)+SUMIFS(流水收入,流水账户,$A32,流水日期,"&lt;"&amp;$B$3)-SUMIFS(流水支出,流水账户,$A32,流水日期,"&lt;"&amp;$B$3),2))</f>
        <v/>
      </c>
      <c r="C32" s="27">
        <f>IF(OR($A32="",C$6=""),"",ROUND(SUMIFS(流水收入,流水账户,$A32,流水日期,C$6),2))</f>
        <v/>
      </c>
      <c r="D32" s="27">
        <f>IF(OR($A32="",D$6=""),"",ROUND(SUMIFS(流水支出,流水账户,$A32,流水日期,D$6),2))</f>
        <v/>
      </c>
      <c r="E32" s="27">
        <f>IF(OR($A32="",E$6=""),"",ROUND(SUMIFS(流水收入,流水账户,$A32,流水日期,E$6),2))</f>
        <v/>
      </c>
      <c r="F32" s="27">
        <f>IF(OR($A32="",F$6=""),"",ROUND(SUMIFS(流水支出,流水账户,$A32,流水日期,F$6),2))</f>
        <v/>
      </c>
      <c r="G32" s="27">
        <f>IF(OR($A32="",G$6=""),"",ROUND(SUMIFS(流水收入,流水账户,$A32,流水日期,G$6),2))</f>
        <v/>
      </c>
      <c r="H32" s="27">
        <f>IF(OR($A32="",H$6=""),"",ROUND(SUMIFS(流水支出,流水账户,$A32,流水日期,H$6),2))</f>
        <v/>
      </c>
      <c r="I32" s="27">
        <f>IF(OR($A32="",I$6=""),"",ROUND(SUMIFS(流水收入,流水账户,$A32,流水日期,I$6),2))</f>
        <v/>
      </c>
      <c r="J32" s="27">
        <f>IF(OR($A32="",J$6=""),"",ROUND(SUMIFS(流水支出,流水账户,$A32,流水日期,J$6),2))</f>
        <v/>
      </c>
      <c r="K32" s="27">
        <f>IF(OR($A32="",K$6=""),"",ROUND(SUMIFS(流水收入,流水账户,$A32,流水日期,K$6),2))</f>
        <v/>
      </c>
      <c r="L32" s="27">
        <f>IF(OR($A32="",L$6=""),"",ROUND(SUMIFS(流水支出,流水账户,$A32,流水日期,L$6),2))</f>
        <v/>
      </c>
      <c r="M32" s="27">
        <f>IF(OR($A32="",M$6=""),"",ROUND(SUMIFS(流水收入,流水账户,$A32,流水日期,M$6),2))</f>
        <v/>
      </c>
      <c r="N32" s="27">
        <f>IF(OR($A32="",N$6=""),"",ROUND(SUMIFS(流水支出,流水账户,$A32,流水日期,N$6),2))</f>
        <v/>
      </c>
      <c r="O32" s="27">
        <f>IF(OR($A32="",O$6=""),"",ROUND(SUMIFS(流水收入,流水账户,$A32,流水日期,O$6),2))</f>
        <v/>
      </c>
      <c r="P32" s="27">
        <f>IF(OR($A32="",P$6=""),"",ROUND(SUMIFS(流水支出,流水账户,$A32,流水日期,P$6),2))</f>
        <v/>
      </c>
      <c r="Q32" s="27">
        <f>IF(OR($A32="",Q$6=""),"",ROUND(SUMIFS(流水收入,流水账户,$A32,流水日期,Q$6),2))</f>
        <v/>
      </c>
      <c r="R32" s="27">
        <f>IF(OR($A32="",R$6=""),"",ROUND(SUMIFS(流水支出,流水账户,$A32,流水日期,R$6),2))</f>
        <v/>
      </c>
      <c r="S32" s="27">
        <f>IF(OR($A32="",S$6=""),"",ROUND(SUMIFS(流水收入,流水账户,$A32,流水日期,S$6),2))</f>
        <v/>
      </c>
      <c r="T32" s="27">
        <f>IF(OR($A32="",T$6=""),"",ROUND(SUMIFS(流水支出,流水账户,$A32,流水日期,T$6),2))</f>
        <v/>
      </c>
      <c r="U32" s="27">
        <f>IF(OR($A32="",U$6=""),"",ROUND(SUMIFS(流水收入,流水账户,$A32,流水日期,U$6),2))</f>
        <v/>
      </c>
      <c r="V32" s="27">
        <f>IF(OR($A32="",V$6=""),"",ROUND(SUMIFS(流水支出,流水账户,$A32,流水日期,V$6),2))</f>
        <v/>
      </c>
      <c r="W32" s="27">
        <f>IF(OR($A32="",W$6=""),"",ROUND(SUMIFS(流水收入,流水账户,$A32,流水日期,W$6),2))</f>
        <v/>
      </c>
      <c r="X32" s="27">
        <f>IF(OR($A32="",X$6=""),"",ROUND(SUMIFS(流水支出,流水账户,$A32,流水日期,X$6),2))</f>
        <v/>
      </c>
      <c r="Y32" s="27">
        <f>IF(OR($A32="",Y$6=""),"",ROUND(SUMIFS(流水收入,流水账户,$A32,流水日期,Y$6),2))</f>
        <v/>
      </c>
      <c r="Z32" s="27">
        <f>IF(OR($A32="",Z$6=""),"",ROUND(SUMIFS(流水支出,流水账户,$A32,流水日期,Z$6),2))</f>
        <v/>
      </c>
      <c r="AA32" s="27">
        <f>IF(OR($A32="",AA$6=""),"",ROUND(SUMIFS(流水收入,流水账户,$A32,流水日期,AA$6),2))</f>
        <v/>
      </c>
      <c r="AB32" s="27">
        <f>IF(OR($A32="",AB$6=""),"",ROUND(SUMIFS(流水支出,流水账户,$A32,流水日期,AB$6),2))</f>
        <v/>
      </c>
      <c r="AC32" s="27">
        <f>IF(OR($A32="",AC$6=""),"",ROUND(SUMIFS(流水收入,流水账户,$A32,流水日期,AC$6),2))</f>
        <v/>
      </c>
      <c r="AD32" s="27">
        <f>IF(OR($A32="",AD$6=""),"",ROUND(SUMIFS(流水支出,流水账户,$A32,流水日期,AD$6),2))</f>
        <v/>
      </c>
      <c r="AE32" s="27">
        <f>IF(OR($A32="",AE$6=""),"",ROUND(SUMIFS(流水收入,流水账户,$A32,流水日期,AE$6),2))</f>
        <v/>
      </c>
      <c r="AF32" s="27">
        <f>IF(OR($A32="",AF$6=""),"",ROUND(SUMIFS(流水支出,流水账户,$A32,流水日期,AF$6),2))</f>
        <v/>
      </c>
      <c r="AG32" s="27">
        <f>IF(OR($A32="",AG$6=""),"",ROUND(SUMIFS(流水收入,流水账户,$A32,流水日期,AG$6),2))</f>
        <v/>
      </c>
      <c r="AH32" s="27">
        <f>IF(OR($A32="",AH$6=""),"",ROUND(SUMIFS(流水支出,流水账户,$A32,流水日期,AH$6),2))</f>
        <v/>
      </c>
      <c r="AI32" s="27">
        <f>IF(OR($A32="",AI$6=""),"",ROUND(SUMIFS(流水收入,流水账户,$A32,流水日期,AI$6),2))</f>
        <v/>
      </c>
      <c r="AJ32" s="27">
        <f>IF(OR($A32="",AJ$6=""),"",ROUND(SUMIFS(流水支出,流水账户,$A32,流水日期,AJ$6),2))</f>
        <v/>
      </c>
      <c r="AK32" s="27">
        <f>IF(OR($A32="",AK$6=""),"",ROUND(SUMIFS(流水收入,流水账户,$A32,流水日期,AK$6),2))</f>
        <v/>
      </c>
      <c r="AL32" s="27">
        <f>IF(OR($A32="",AL$6=""),"",ROUND(SUMIFS(流水支出,流水账户,$A32,流水日期,AL$6),2))</f>
        <v/>
      </c>
      <c r="AM32" s="27">
        <f>IF(OR($A32="",AM$6=""),"",ROUND(SUMIFS(流水收入,流水账户,$A32,流水日期,AM$6),2))</f>
        <v/>
      </c>
      <c r="AN32" s="27">
        <f>IF(OR($A32="",AN$6=""),"",ROUND(SUMIFS(流水支出,流水账户,$A32,流水日期,AN$6),2))</f>
        <v/>
      </c>
      <c r="AO32" s="27">
        <f>IF(OR($A32="",AO$6=""),"",ROUND(SUMIFS(流水收入,流水账户,$A32,流水日期,AO$6),2))</f>
        <v/>
      </c>
      <c r="AP32" s="27">
        <f>IF(OR($A32="",AP$6=""),"",ROUND(SUMIFS(流水支出,流水账户,$A32,流水日期,AP$6),2))</f>
        <v/>
      </c>
      <c r="AQ32" s="27">
        <f>IF(OR($A32="",AQ$6=""),"",ROUND(SUMIFS(流水收入,流水账户,$A32,流水日期,AQ$6),2))</f>
        <v/>
      </c>
      <c r="AR32" s="27">
        <f>IF(OR($A32="",AR$6=""),"",ROUND(SUMIFS(流水支出,流水账户,$A32,流水日期,AR$6),2))</f>
        <v/>
      </c>
      <c r="AS32" s="27">
        <f>IF(OR($A32="",AS$6=""),"",ROUND(SUMIFS(流水收入,流水账户,$A32,流水日期,AS$6),2))</f>
        <v/>
      </c>
      <c r="AT32" s="27">
        <f>IF(OR($A32="",AT$6=""),"",ROUND(SUMIFS(流水支出,流水账户,$A32,流水日期,AT$6),2))</f>
        <v/>
      </c>
      <c r="AU32" s="27">
        <f>IF(OR($A32="",AU$6=""),"",ROUND(SUMIFS(流水收入,流水账户,$A32,流水日期,AU$6),2))</f>
        <v/>
      </c>
      <c r="AV32" s="27">
        <f>IF(OR($A32="",AV$6=""),"",ROUND(SUMIFS(流水支出,流水账户,$A32,流水日期,AV$6),2))</f>
        <v/>
      </c>
      <c r="AW32" s="27">
        <f>IF(OR($A32="",AW$6=""),"",ROUND(SUMIFS(流水收入,流水账户,$A32,流水日期,AW$6),2))</f>
        <v/>
      </c>
      <c r="AX32" s="27">
        <f>IF(OR($A32="",AX$6=""),"",ROUND(SUMIFS(流水支出,流水账户,$A32,流水日期,AX$6),2))</f>
        <v/>
      </c>
      <c r="AY32" s="27">
        <f>IF(OR($A32="",AY$6=""),"",ROUND(SUMIFS(流水收入,流水账户,$A32,流水日期,AY$6),2))</f>
        <v/>
      </c>
      <c r="AZ32" s="27">
        <f>IF(OR($A32="",AZ$6=""),"",ROUND(SUMIFS(流水支出,流水账户,$A32,流水日期,AZ$6),2))</f>
        <v/>
      </c>
      <c r="BA32" s="27">
        <f>IF(OR($A32="",BA$6=""),"",ROUND(SUMIFS(流水收入,流水账户,$A32,流水日期,BA$6),2))</f>
        <v/>
      </c>
      <c r="BB32" s="27">
        <f>IF(OR($A32="",BB$6=""),"",ROUND(SUMIFS(流水支出,流水账户,$A32,流水日期,BB$6),2))</f>
        <v/>
      </c>
      <c r="BC32" s="27">
        <f>IF(OR($A32="",BC$6=""),"",ROUND(SUMIFS(流水收入,流水账户,$A32,流水日期,BC$6),2))</f>
        <v/>
      </c>
      <c r="BD32" s="27">
        <f>IF(OR($A32="",BD$6=""),"",ROUND(SUMIFS(流水支出,流水账户,$A32,流水日期,BD$6),2))</f>
        <v/>
      </c>
      <c r="BE32" s="27">
        <f>IF(OR($A32="",BE$6=""),"",ROUND(SUMIFS(流水收入,流水账户,$A32,流水日期,BE$6),2))</f>
        <v/>
      </c>
      <c r="BF32" s="27">
        <f>IF(OR($A32="",BF$6=""),"",ROUND(SUMIFS(流水支出,流水账户,$A32,流水日期,BF$6),2))</f>
        <v/>
      </c>
      <c r="BG32" s="27">
        <f>IF(OR($A32="",BG$6=""),"",ROUND(SUMIFS(流水收入,流水账户,$A32,流水日期,BG$6),2))</f>
        <v/>
      </c>
      <c r="BH32" s="27">
        <f>IF(OR($A32="",BH$6=""),"",ROUND(SUMIFS(流水支出,流水账户,$A32,流水日期,BH$6),2))</f>
        <v/>
      </c>
      <c r="BI32" s="27">
        <f>IF(OR($A32="",BI$6=""),"",ROUND(SUMIFS(流水收入,流水账户,$A32,流水日期,BI$6),2))</f>
        <v/>
      </c>
      <c r="BJ32" s="27">
        <f>IF(OR($A32="",BJ$6=""),"",ROUND(SUMIFS(流水支出,流水账户,$A32,流水日期,BJ$6),2))</f>
        <v/>
      </c>
      <c r="BK32" s="27">
        <f>IF(OR($A32="",BK$6=""),"",ROUND(SUMIFS(流水收入,流水账户,$A32,流水日期,BK$6),2))</f>
        <v/>
      </c>
      <c r="BL32" s="27">
        <f>IF(OR($A32="",BL$6=""),"",ROUND(SUMIFS(流水支出,流水账户,$A32,流水日期,BL$6),2))</f>
        <v/>
      </c>
      <c r="BM32" s="27">
        <f>IF($A32="","",ROUND(SUMIF($C$7:$BL$7,"收款",C32:BL32),2))</f>
        <v/>
      </c>
      <c r="BN32" s="27">
        <f>IF($A32="","",ROUND(SUMIF($C$7:$BL$7,"付款",C32:BL32),2))</f>
        <v/>
      </c>
      <c r="BO32" s="27">
        <f>IF($A32="","",ROUND(N($B32)+N(BM32)-N(BN32),2))</f>
        <v/>
      </c>
    </row>
    <row r="33">
      <c r="A33" s="29">
        <f>IF(基础资料!$B$30="","",基础资料!$B$30)</f>
        <v/>
      </c>
      <c r="B33" s="27">
        <f>IF(OR($A33="",NOT(ISNUMBER($H$3))),"",ROUND(SUMIF(账户表,$A33,账户期初)+SUMIFS(流水收入,流水账户,$A33,流水日期,"&lt;"&amp;$B$3)-SUMIFS(流水支出,流水账户,$A33,流水日期,"&lt;"&amp;$B$3),2))</f>
        <v/>
      </c>
      <c r="C33" s="27">
        <f>IF(OR($A33="",C$6=""),"",ROUND(SUMIFS(流水收入,流水账户,$A33,流水日期,C$6),2))</f>
        <v/>
      </c>
      <c r="D33" s="27">
        <f>IF(OR($A33="",D$6=""),"",ROUND(SUMIFS(流水支出,流水账户,$A33,流水日期,D$6),2))</f>
        <v/>
      </c>
      <c r="E33" s="27">
        <f>IF(OR($A33="",E$6=""),"",ROUND(SUMIFS(流水收入,流水账户,$A33,流水日期,E$6),2))</f>
        <v/>
      </c>
      <c r="F33" s="27">
        <f>IF(OR($A33="",F$6=""),"",ROUND(SUMIFS(流水支出,流水账户,$A33,流水日期,F$6),2))</f>
        <v/>
      </c>
      <c r="G33" s="27">
        <f>IF(OR($A33="",G$6=""),"",ROUND(SUMIFS(流水收入,流水账户,$A33,流水日期,G$6),2))</f>
        <v/>
      </c>
      <c r="H33" s="27">
        <f>IF(OR($A33="",H$6=""),"",ROUND(SUMIFS(流水支出,流水账户,$A33,流水日期,H$6),2))</f>
        <v/>
      </c>
      <c r="I33" s="27">
        <f>IF(OR($A33="",I$6=""),"",ROUND(SUMIFS(流水收入,流水账户,$A33,流水日期,I$6),2))</f>
        <v/>
      </c>
      <c r="J33" s="27">
        <f>IF(OR($A33="",J$6=""),"",ROUND(SUMIFS(流水支出,流水账户,$A33,流水日期,J$6),2))</f>
        <v/>
      </c>
      <c r="K33" s="27">
        <f>IF(OR($A33="",K$6=""),"",ROUND(SUMIFS(流水收入,流水账户,$A33,流水日期,K$6),2))</f>
        <v/>
      </c>
      <c r="L33" s="27">
        <f>IF(OR($A33="",L$6=""),"",ROUND(SUMIFS(流水支出,流水账户,$A33,流水日期,L$6),2))</f>
        <v/>
      </c>
      <c r="M33" s="27">
        <f>IF(OR($A33="",M$6=""),"",ROUND(SUMIFS(流水收入,流水账户,$A33,流水日期,M$6),2))</f>
        <v/>
      </c>
      <c r="N33" s="27">
        <f>IF(OR($A33="",N$6=""),"",ROUND(SUMIFS(流水支出,流水账户,$A33,流水日期,N$6),2))</f>
        <v/>
      </c>
      <c r="O33" s="27">
        <f>IF(OR($A33="",O$6=""),"",ROUND(SUMIFS(流水收入,流水账户,$A33,流水日期,O$6),2))</f>
        <v/>
      </c>
      <c r="P33" s="27">
        <f>IF(OR($A33="",P$6=""),"",ROUND(SUMIFS(流水支出,流水账户,$A33,流水日期,P$6),2))</f>
        <v/>
      </c>
      <c r="Q33" s="27">
        <f>IF(OR($A33="",Q$6=""),"",ROUND(SUMIFS(流水收入,流水账户,$A33,流水日期,Q$6),2))</f>
        <v/>
      </c>
      <c r="R33" s="27">
        <f>IF(OR($A33="",R$6=""),"",ROUND(SUMIFS(流水支出,流水账户,$A33,流水日期,R$6),2))</f>
        <v/>
      </c>
      <c r="S33" s="27">
        <f>IF(OR($A33="",S$6=""),"",ROUND(SUMIFS(流水收入,流水账户,$A33,流水日期,S$6),2))</f>
        <v/>
      </c>
      <c r="T33" s="27">
        <f>IF(OR($A33="",T$6=""),"",ROUND(SUMIFS(流水支出,流水账户,$A33,流水日期,T$6),2))</f>
        <v/>
      </c>
      <c r="U33" s="27">
        <f>IF(OR($A33="",U$6=""),"",ROUND(SUMIFS(流水收入,流水账户,$A33,流水日期,U$6),2))</f>
        <v/>
      </c>
      <c r="V33" s="27">
        <f>IF(OR($A33="",V$6=""),"",ROUND(SUMIFS(流水支出,流水账户,$A33,流水日期,V$6),2))</f>
        <v/>
      </c>
      <c r="W33" s="27">
        <f>IF(OR($A33="",W$6=""),"",ROUND(SUMIFS(流水收入,流水账户,$A33,流水日期,W$6),2))</f>
        <v/>
      </c>
      <c r="X33" s="27">
        <f>IF(OR($A33="",X$6=""),"",ROUND(SUMIFS(流水支出,流水账户,$A33,流水日期,X$6),2))</f>
        <v/>
      </c>
      <c r="Y33" s="27">
        <f>IF(OR($A33="",Y$6=""),"",ROUND(SUMIFS(流水收入,流水账户,$A33,流水日期,Y$6),2))</f>
        <v/>
      </c>
      <c r="Z33" s="27">
        <f>IF(OR($A33="",Z$6=""),"",ROUND(SUMIFS(流水支出,流水账户,$A33,流水日期,Z$6),2))</f>
        <v/>
      </c>
      <c r="AA33" s="27">
        <f>IF(OR($A33="",AA$6=""),"",ROUND(SUMIFS(流水收入,流水账户,$A33,流水日期,AA$6),2))</f>
        <v/>
      </c>
      <c r="AB33" s="27">
        <f>IF(OR($A33="",AB$6=""),"",ROUND(SUMIFS(流水支出,流水账户,$A33,流水日期,AB$6),2))</f>
        <v/>
      </c>
      <c r="AC33" s="27">
        <f>IF(OR($A33="",AC$6=""),"",ROUND(SUMIFS(流水收入,流水账户,$A33,流水日期,AC$6),2))</f>
        <v/>
      </c>
      <c r="AD33" s="27">
        <f>IF(OR($A33="",AD$6=""),"",ROUND(SUMIFS(流水支出,流水账户,$A33,流水日期,AD$6),2))</f>
        <v/>
      </c>
      <c r="AE33" s="27">
        <f>IF(OR($A33="",AE$6=""),"",ROUND(SUMIFS(流水收入,流水账户,$A33,流水日期,AE$6),2))</f>
        <v/>
      </c>
      <c r="AF33" s="27">
        <f>IF(OR($A33="",AF$6=""),"",ROUND(SUMIFS(流水支出,流水账户,$A33,流水日期,AF$6),2))</f>
        <v/>
      </c>
      <c r="AG33" s="27">
        <f>IF(OR($A33="",AG$6=""),"",ROUND(SUMIFS(流水收入,流水账户,$A33,流水日期,AG$6),2))</f>
        <v/>
      </c>
      <c r="AH33" s="27">
        <f>IF(OR($A33="",AH$6=""),"",ROUND(SUMIFS(流水支出,流水账户,$A33,流水日期,AH$6),2))</f>
        <v/>
      </c>
      <c r="AI33" s="27">
        <f>IF(OR($A33="",AI$6=""),"",ROUND(SUMIFS(流水收入,流水账户,$A33,流水日期,AI$6),2))</f>
        <v/>
      </c>
      <c r="AJ33" s="27">
        <f>IF(OR($A33="",AJ$6=""),"",ROUND(SUMIFS(流水支出,流水账户,$A33,流水日期,AJ$6),2))</f>
        <v/>
      </c>
      <c r="AK33" s="27">
        <f>IF(OR($A33="",AK$6=""),"",ROUND(SUMIFS(流水收入,流水账户,$A33,流水日期,AK$6),2))</f>
        <v/>
      </c>
      <c r="AL33" s="27">
        <f>IF(OR($A33="",AL$6=""),"",ROUND(SUMIFS(流水支出,流水账户,$A33,流水日期,AL$6),2))</f>
        <v/>
      </c>
      <c r="AM33" s="27">
        <f>IF(OR($A33="",AM$6=""),"",ROUND(SUMIFS(流水收入,流水账户,$A33,流水日期,AM$6),2))</f>
        <v/>
      </c>
      <c r="AN33" s="27">
        <f>IF(OR($A33="",AN$6=""),"",ROUND(SUMIFS(流水支出,流水账户,$A33,流水日期,AN$6),2))</f>
        <v/>
      </c>
      <c r="AO33" s="27">
        <f>IF(OR($A33="",AO$6=""),"",ROUND(SUMIFS(流水收入,流水账户,$A33,流水日期,AO$6),2))</f>
        <v/>
      </c>
      <c r="AP33" s="27">
        <f>IF(OR($A33="",AP$6=""),"",ROUND(SUMIFS(流水支出,流水账户,$A33,流水日期,AP$6),2))</f>
        <v/>
      </c>
      <c r="AQ33" s="27">
        <f>IF(OR($A33="",AQ$6=""),"",ROUND(SUMIFS(流水收入,流水账户,$A33,流水日期,AQ$6),2))</f>
        <v/>
      </c>
      <c r="AR33" s="27">
        <f>IF(OR($A33="",AR$6=""),"",ROUND(SUMIFS(流水支出,流水账户,$A33,流水日期,AR$6),2))</f>
        <v/>
      </c>
      <c r="AS33" s="27">
        <f>IF(OR($A33="",AS$6=""),"",ROUND(SUMIFS(流水收入,流水账户,$A33,流水日期,AS$6),2))</f>
        <v/>
      </c>
      <c r="AT33" s="27">
        <f>IF(OR($A33="",AT$6=""),"",ROUND(SUMIFS(流水支出,流水账户,$A33,流水日期,AT$6),2))</f>
        <v/>
      </c>
      <c r="AU33" s="27">
        <f>IF(OR($A33="",AU$6=""),"",ROUND(SUMIFS(流水收入,流水账户,$A33,流水日期,AU$6),2))</f>
        <v/>
      </c>
      <c r="AV33" s="27">
        <f>IF(OR($A33="",AV$6=""),"",ROUND(SUMIFS(流水支出,流水账户,$A33,流水日期,AV$6),2))</f>
        <v/>
      </c>
      <c r="AW33" s="27">
        <f>IF(OR($A33="",AW$6=""),"",ROUND(SUMIFS(流水收入,流水账户,$A33,流水日期,AW$6),2))</f>
        <v/>
      </c>
      <c r="AX33" s="27">
        <f>IF(OR($A33="",AX$6=""),"",ROUND(SUMIFS(流水支出,流水账户,$A33,流水日期,AX$6),2))</f>
        <v/>
      </c>
      <c r="AY33" s="27">
        <f>IF(OR($A33="",AY$6=""),"",ROUND(SUMIFS(流水收入,流水账户,$A33,流水日期,AY$6),2))</f>
        <v/>
      </c>
      <c r="AZ33" s="27">
        <f>IF(OR($A33="",AZ$6=""),"",ROUND(SUMIFS(流水支出,流水账户,$A33,流水日期,AZ$6),2))</f>
        <v/>
      </c>
      <c r="BA33" s="27">
        <f>IF(OR($A33="",BA$6=""),"",ROUND(SUMIFS(流水收入,流水账户,$A33,流水日期,BA$6),2))</f>
        <v/>
      </c>
      <c r="BB33" s="27">
        <f>IF(OR($A33="",BB$6=""),"",ROUND(SUMIFS(流水支出,流水账户,$A33,流水日期,BB$6),2))</f>
        <v/>
      </c>
      <c r="BC33" s="27">
        <f>IF(OR($A33="",BC$6=""),"",ROUND(SUMIFS(流水收入,流水账户,$A33,流水日期,BC$6),2))</f>
        <v/>
      </c>
      <c r="BD33" s="27">
        <f>IF(OR($A33="",BD$6=""),"",ROUND(SUMIFS(流水支出,流水账户,$A33,流水日期,BD$6),2))</f>
        <v/>
      </c>
      <c r="BE33" s="27">
        <f>IF(OR($A33="",BE$6=""),"",ROUND(SUMIFS(流水收入,流水账户,$A33,流水日期,BE$6),2))</f>
        <v/>
      </c>
      <c r="BF33" s="27">
        <f>IF(OR($A33="",BF$6=""),"",ROUND(SUMIFS(流水支出,流水账户,$A33,流水日期,BF$6),2))</f>
        <v/>
      </c>
      <c r="BG33" s="27">
        <f>IF(OR($A33="",BG$6=""),"",ROUND(SUMIFS(流水收入,流水账户,$A33,流水日期,BG$6),2))</f>
        <v/>
      </c>
      <c r="BH33" s="27">
        <f>IF(OR($A33="",BH$6=""),"",ROUND(SUMIFS(流水支出,流水账户,$A33,流水日期,BH$6),2))</f>
        <v/>
      </c>
      <c r="BI33" s="27">
        <f>IF(OR($A33="",BI$6=""),"",ROUND(SUMIFS(流水收入,流水账户,$A33,流水日期,BI$6),2))</f>
        <v/>
      </c>
      <c r="BJ33" s="27">
        <f>IF(OR($A33="",BJ$6=""),"",ROUND(SUMIFS(流水支出,流水账户,$A33,流水日期,BJ$6),2))</f>
        <v/>
      </c>
      <c r="BK33" s="27">
        <f>IF(OR($A33="",BK$6=""),"",ROUND(SUMIFS(流水收入,流水账户,$A33,流水日期,BK$6),2))</f>
        <v/>
      </c>
      <c r="BL33" s="27">
        <f>IF(OR($A33="",BL$6=""),"",ROUND(SUMIFS(流水支出,流水账户,$A33,流水日期,BL$6),2))</f>
        <v/>
      </c>
      <c r="BM33" s="27">
        <f>IF($A33="","",ROUND(SUMIF($C$7:$BL$7,"收款",C33:BL33),2))</f>
        <v/>
      </c>
      <c r="BN33" s="27">
        <f>IF($A33="","",ROUND(SUMIF($C$7:$BL$7,"付款",C33:BL33),2))</f>
        <v/>
      </c>
      <c r="BO33" s="27">
        <f>IF($A33="","",ROUND(N($B33)+N(BM33)-N(BN33),2))</f>
        <v/>
      </c>
    </row>
    <row r="34">
      <c r="A34" s="29">
        <f>IF(基础资料!$B$31="","",基础资料!$B$31)</f>
        <v/>
      </c>
      <c r="B34" s="27">
        <f>IF(OR($A34="",NOT(ISNUMBER($H$3))),"",ROUND(SUMIF(账户表,$A34,账户期初)+SUMIFS(流水收入,流水账户,$A34,流水日期,"&lt;"&amp;$B$3)-SUMIFS(流水支出,流水账户,$A34,流水日期,"&lt;"&amp;$B$3),2))</f>
        <v/>
      </c>
      <c r="C34" s="27">
        <f>IF(OR($A34="",C$6=""),"",ROUND(SUMIFS(流水收入,流水账户,$A34,流水日期,C$6),2))</f>
        <v/>
      </c>
      <c r="D34" s="27">
        <f>IF(OR($A34="",D$6=""),"",ROUND(SUMIFS(流水支出,流水账户,$A34,流水日期,D$6),2))</f>
        <v/>
      </c>
      <c r="E34" s="27">
        <f>IF(OR($A34="",E$6=""),"",ROUND(SUMIFS(流水收入,流水账户,$A34,流水日期,E$6),2))</f>
        <v/>
      </c>
      <c r="F34" s="27">
        <f>IF(OR($A34="",F$6=""),"",ROUND(SUMIFS(流水支出,流水账户,$A34,流水日期,F$6),2))</f>
        <v/>
      </c>
      <c r="G34" s="27">
        <f>IF(OR($A34="",G$6=""),"",ROUND(SUMIFS(流水收入,流水账户,$A34,流水日期,G$6),2))</f>
        <v/>
      </c>
      <c r="H34" s="27">
        <f>IF(OR($A34="",H$6=""),"",ROUND(SUMIFS(流水支出,流水账户,$A34,流水日期,H$6),2))</f>
        <v/>
      </c>
      <c r="I34" s="27">
        <f>IF(OR($A34="",I$6=""),"",ROUND(SUMIFS(流水收入,流水账户,$A34,流水日期,I$6),2))</f>
        <v/>
      </c>
      <c r="J34" s="27">
        <f>IF(OR($A34="",J$6=""),"",ROUND(SUMIFS(流水支出,流水账户,$A34,流水日期,J$6),2))</f>
        <v/>
      </c>
      <c r="K34" s="27">
        <f>IF(OR($A34="",K$6=""),"",ROUND(SUMIFS(流水收入,流水账户,$A34,流水日期,K$6),2))</f>
        <v/>
      </c>
      <c r="L34" s="27">
        <f>IF(OR($A34="",L$6=""),"",ROUND(SUMIFS(流水支出,流水账户,$A34,流水日期,L$6),2))</f>
        <v/>
      </c>
      <c r="M34" s="27">
        <f>IF(OR($A34="",M$6=""),"",ROUND(SUMIFS(流水收入,流水账户,$A34,流水日期,M$6),2))</f>
        <v/>
      </c>
      <c r="N34" s="27">
        <f>IF(OR($A34="",N$6=""),"",ROUND(SUMIFS(流水支出,流水账户,$A34,流水日期,N$6),2))</f>
        <v/>
      </c>
      <c r="O34" s="27">
        <f>IF(OR($A34="",O$6=""),"",ROUND(SUMIFS(流水收入,流水账户,$A34,流水日期,O$6),2))</f>
        <v/>
      </c>
      <c r="P34" s="27">
        <f>IF(OR($A34="",P$6=""),"",ROUND(SUMIFS(流水支出,流水账户,$A34,流水日期,P$6),2))</f>
        <v/>
      </c>
      <c r="Q34" s="27">
        <f>IF(OR($A34="",Q$6=""),"",ROUND(SUMIFS(流水收入,流水账户,$A34,流水日期,Q$6),2))</f>
        <v/>
      </c>
      <c r="R34" s="27">
        <f>IF(OR($A34="",R$6=""),"",ROUND(SUMIFS(流水支出,流水账户,$A34,流水日期,R$6),2))</f>
        <v/>
      </c>
      <c r="S34" s="27">
        <f>IF(OR($A34="",S$6=""),"",ROUND(SUMIFS(流水收入,流水账户,$A34,流水日期,S$6),2))</f>
        <v/>
      </c>
      <c r="T34" s="27">
        <f>IF(OR($A34="",T$6=""),"",ROUND(SUMIFS(流水支出,流水账户,$A34,流水日期,T$6),2))</f>
        <v/>
      </c>
      <c r="U34" s="27">
        <f>IF(OR($A34="",U$6=""),"",ROUND(SUMIFS(流水收入,流水账户,$A34,流水日期,U$6),2))</f>
        <v/>
      </c>
      <c r="V34" s="27">
        <f>IF(OR($A34="",V$6=""),"",ROUND(SUMIFS(流水支出,流水账户,$A34,流水日期,V$6),2))</f>
        <v/>
      </c>
      <c r="W34" s="27">
        <f>IF(OR($A34="",W$6=""),"",ROUND(SUMIFS(流水收入,流水账户,$A34,流水日期,W$6),2))</f>
        <v/>
      </c>
      <c r="X34" s="27">
        <f>IF(OR($A34="",X$6=""),"",ROUND(SUMIFS(流水支出,流水账户,$A34,流水日期,X$6),2))</f>
        <v/>
      </c>
      <c r="Y34" s="27">
        <f>IF(OR($A34="",Y$6=""),"",ROUND(SUMIFS(流水收入,流水账户,$A34,流水日期,Y$6),2))</f>
        <v/>
      </c>
      <c r="Z34" s="27">
        <f>IF(OR($A34="",Z$6=""),"",ROUND(SUMIFS(流水支出,流水账户,$A34,流水日期,Z$6),2))</f>
        <v/>
      </c>
      <c r="AA34" s="27">
        <f>IF(OR($A34="",AA$6=""),"",ROUND(SUMIFS(流水收入,流水账户,$A34,流水日期,AA$6),2))</f>
        <v/>
      </c>
      <c r="AB34" s="27">
        <f>IF(OR($A34="",AB$6=""),"",ROUND(SUMIFS(流水支出,流水账户,$A34,流水日期,AB$6),2))</f>
        <v/>
      </c>
      <c r="AC34" s="27">
        <f>IF(OR($A34="",AC$6=""),"",ROUND(SUMIFS(流水收入,流水账户,$A34,流水日期,AC$6),2))</f>
        <v/>
      </c>
      <c r="AD34" s="27">
        <f>IF(OR($A34="",AD$6=""),"",ROUND(SUMIFS(流水支出,流水账户,$A34,流水日期,AD$6),2))</f>
        <v/>
      </c>
      <c r="AE34" s="27">
        <f>IF(OR($A34="",AE$6=""),"",ROUND(SUMIFS(流水收入,流水账户,$A34,流水日期,AE$6),2))</f>
        <v/>
      </c>
      <c r="AF34" s="27">
        <f>IF(OR($A34="",AF$6=""),"",ROUND(SUMIFS(流水支出,流水账户,$A34,流水日期,AF$6),2))</f>
        <v/>
      </c>
      <c r="AG34" s="27">
        <f>IF(OR($A34="",AG$6=""),"",ROUND(SUMIFS(流水收入,流水账户,$A34,流水日期,AG$6),2))</f>
        <v/>
      </c>
      <c r="AH34" s="27">
        <f>IF(OR($A34="",AH$6=""),"",ROUND(SUMIFS(流水支出,流水账户,$A34,流水日期,AH$6),2))</f>
        <v/>
      </c>
      <c r="AI34" s="27">
        <f>IF(OR($A34="",AI$6=""),"",ROUND(SUMIFS(流水收入,流水账户,$A34,流水日期,AI$6),2))</f>
        <v/>
      </c>
      <c r="AJ34" s="27">
        <f>IF(OR($A34="",AJ$6=""),"",ROUND(SUMIFS(流水支出,流水账户,$A34,流水日期,AJ$6),2))</f>
        <v/>
      </c>
      <c r="AK34" s="27">
        <f>IF(OR($A34="",AK$6=""),"",ROUND(SUMIFS(流水收入,流水账户,$A34,流水日期,AK$6),2))</f>
        <v/>
      </c>
      <c r="AL34" s="27">
        <f>IF(OR($A34="",AL$6=""),"",ROUND(SUMIFS(流水支出,流水账户,$A34,流水日期,AL$6),2))</f>
        <v/>
      </c>
      <c r="AM34" s="27">
        <f>IF(OR($A34="",AM$6=""),"",ROUND(SUMIFS(流水收入,流水账户,$A34,流水日期,AM$6),2))</f>
        <v/>
      </c>
      <c r="AN34" s="27">
        <f>IF(OR($A34="",AN$6=""),"",ROUND(SUMIFS(流水支出,流水账户,$A34,流水日期,AN$6),2))</f>
        <v/>
      </c>
      <c r="AO34" s="27">
        <f>IF(OR($A34="",AO$6=""),"",ROUND(SUMIFS(流水收入,流水账户,$A34,流水日期,AO$6),2))</f>
        <v/>
      </c>
      <c r="AP34" s="27">
        <f>IF(OR($A34="",AP$6=""),"",ROUND(SUMIFS(流水支出,流水账户,$A34,流水日期,AP$6),2))</f>
        <v/>
      </c>
      <c r="AQ34" s="27">
        <f>IF(OR($A34="",AQ$6=""),"",ROUND(SUMIFS(流水收入,流水账户,$A34,流水日期,AQ$6),2))</f>
        <v/>
      </c>
      <c r="AR34" s="27">
        <f>IF(OR($A34="",AR$6=""),"",ROUND(SUMIFS(流水支出,流水账户,$A34,流水日期,AR$6),2))</f>
        <v/>
      </c>
      <c r="AS34" s="27">
        <f>IF(OR($A34="",AS$6=""),"",ROUND(SUMIFS(流水收入,流水账户,$A34,流水日期,AS$6),2))</f>
        <v/>
      </c>
      <c r="AT34" s="27">
        <f>IF(OR($A34="",AT$6=""),"",ROUND(SUMIFS(流水支出,流水账户,$A34,流水日期,AT$6),2))</f>
        <v/>
      </c>
      <c r="AU34" s="27">
        <f>IF(OR($A34="",AU$6=""),"",ROUND(SUMIFS(流水收入,流水账户,$A34,流水日期,AU$6),2))</f>
        <v/>
      </c>
      <c r="AV34" s="27">
        <f>IF(OR($A34="",AV$6=""),"",ROUND(SUMIFS(流水支出,流水账户,$A34,流水日期,AV$6),2))</f>
        <v/>
      </c>
      <c r="AW34" s="27">
        <f>IF(OR($A34="",AW$6=""),"",ROUND(SUMIFS(流水收入,流水账户,$A34,流水日期,AW$6),2))</f>
        <v/>
      </c>
      <c r="AX34" s="27">
        <f>IF(OR($A34="",AX$6=""),"",ROUND(SUMIFS(流水支出,流水账户,$A34,流水日期,AX$6),2))</f>
        <v/>
      </c>
      <c r="AY34" s="27">
        <f>IF(OR($A34="",AY$6=""),"",ROUND(SUMIFS(流水收入,流水账户,$A34,流水日期,AY$6),2))</f>
        <v/>
      </c>
      <c r="AZ34" s="27">
        <f>IF(OR($A34="",AZ$6=""),"",ROUND(SUMIFS(流水支出,流水账户,$A34,流水日期,AZ$6),2))</f>
        <v/>
      </c>
      <c r="BA34" s="27">
        <f>IF(OR($A34="",BA$6=""),"",ROUND(SUMIFS(流水收入,流水账户,$A34,流水日期,BA$6),2))</f>
        <v/>
      </c>
      <c r="BB34" s="27">
        <f>IF(OR($A34="",BB$6=""),"",ROUND(SUMIFS(流水支出,流水账户,$A34,流水日期,BB$6),2))</f>
        <v/>
      </c>
      <c r="BC34" s="27">
        <f>IF(OR($A34="",BC$6=""),"",ROUND(SUMIFS(流水收入,流水账户,$A34,流水日期,BC$6),2))</f>
        <v/>
      </c>
      <c r="BD34" s="27">
        <f>IF(OR($A34="",BD$6=""),"",ROUND(SUMIFS(流水支出,流水账户,$A34,流水日期,BD$6),2))</f>
        <v/>
      </c>
      <c r="BE34" s="27">
        <f>IF(OR($A34="",BE$6=""),"",ROUND(SUMIFS(流水收入,流水账户,$A34,流水日期,BE$6),2))</f>
        <v/>
      </c>
      <c r="BF34" s="27">
        <f>IF(OR($A34="",BF$6=""),"",ROUND(SUMIFS(流水支出,流水账户,$A34,流水日期,BF$6),2))</f>
        <v/>
      </c>
      <c r="BG34" s="27">
        <f>IF(OR($A34="",BG$6=""),"",ROUND(SUMIFS(流水收入,流水账户,$A34,流水日期,BG$6),2))</f>
        <v/>
      </c>
      <c r="BH34" s="27">
        <f>IF(OR($A34="",BH$6=""),"",ROUND(SUMIFS(流水支出,流水账户,$A34,流水日期,BH$6),2))</f>
        <v/>
      </c>
      <c r="BI34" s="27">
        <f>IF(OR($A34="",BI$6=""),"",ROUND(SUMIFS(流水收入,流水账户,$A34,流水日期,BI$6),2))</f>
        <v/>
      </c>
      <c r="BJ34" s="27">
        <f>IF(OR($A34="",BJ$6=""),"",ROUND(SUMIFS(流水支出,流水账户,$A34,流水日期,BJ$6),2))</f>
        <v/>
      </c>
      <c r="BK34" s="27">
        <f>IF(OR($A34="",BK$6=""),"",ROUND(SUMIFS(流水收入,流水账户,$A34,流水日期,BK$6),2))</f>
        <v/>
      </c>
      <c r="BL34" s="27">
        <f>IF(OR($A34="",BL$6=""),"",ROUND(SUMIFS(流水支出,流水账户,$A34,流水日期,BL$6),2))</f>
        <v/>
      </c>
      <c r="BM34" s="27">
        <f>IF($A34="","",ROUND(SUMIF($C$7:$BL$7,"收款",C34:BL34),2))</f>
        <v/>
      </c>
      <c r="BN34" s="27">
        <f>IF($A34="","",ROUND(SUMIF($C$7:$BL$7,"付款",C34:BL34),2))</f>
        <v/>
      </c>
      <c r="BO34" s="27">
        <f>IF($A34="","",ROUND(N($B34)+N(BM34)-N(BN34),2))</f>
        <v/>
      </c>
    </row>
    <row r="35">
      <c r="A35" s="29">
        <f>IF(基础资料!$B$32="","",基础资料!$B$32)</f>
        <v/>
      </c>
      <c r="B35" s="27">
        <f>IF(OR($A35="",NOT(ISNUMBER($H$3))),"",ROUND(SUMIF(账户表,$A35,账户期初)+SUMIFS(流水收入,流水账户,$A35,流水日期,"&lt;"&amp;$B$3)-SUMIFS(流水支出,流水账户,$A35,流水日期,"&lt;"&amp;$B$3),2))</f>
        <v/>
      </c>
      <c r="C35" s="27">
        <f>IF(OR($A35="",C$6=""),"",ROUND(SUMIFS(流水收入,流水账户,$A35,流水日期,C$6),2))</f>
        <v/>
      </c>
      <c r="D35" s="27">
        <f>IF(OR($A35="",D$6=""),"",ROUND(SUMIFS(流水支出,流水账户,$A35,流水日期,D$6),2))</f>
        <v/>
      </c>
      <c r="E35" s="27">
        <f>IF(OR($A35="",E$6=""),"",ROUND(SUMIFS(流水收入,流水账户,$A35,流水日期,E$6),2))</f>
        <v/>
      </c>
      <c r="F35" s="27">
        <f>IF(OR($A35="",F$6=""),"",ROUND(SUMIFS(流水支出,流水账户,$A35,流水日期,F$6),2))</f>
        <v/>
      </c>
      <c r="G35" s="27">
        <f>IF(OR($A35="",G$6=""),"",ROUND(SUMIFS(流水收入,流水账户,$A35,流水日期,G$6),2))</f>
        <v/>
      </c>
      <c r="H35" s="27">
        <f>IF(OR($A35="",H$6=""),"",ROUND(SUMIFS(流水支出,流水账户,$A35,流水日期,H$6),2))</f>
        <v/>
      </c>
      <c r="I35" s="27">
        <f>IF(OR($A35="",I$6=""),"",ROUND(SUMIFS(流水收入,流水账户,$A35,流水日期,I$6),2))</f>
        <v/>
      </c>
      <c r="J35" s="27">
        <f>IF(OR($A35="",J$6=""),"",ROUND(SUMIFS(流水支出,流水账户,$A35,流水日期,J$6),2))</f>
        <v/>
      </c>
      <c r="K35" s="27">
        <f>IF(OR($A35="",K$6=""),"",ROUND(SUMIFS(流水收入,流水账户,$A35,流水日期,K$6),2))</f>
        <v/>
      </c>
      <c r="L35" s="27">
        <f>IF(OR($A35="",L$6=""),"",ROUND(SUMIFS(流水支出,流水账户,$A35,流水日期,L$6),2))</f>
        <v/>
      </c>
      <c r="M35" s="27">
        <f>IF(OR($A35="",M$6=""),"",ROUND(SUMIFS(流水收入,流水账户,$A35,流水日期,M$6),2))</f>
        <v/>
      </c>
      <c r="N35" s="27">
        <f>IF(OR($A35="",N$6=""),"",ROUND(SUMIFS(流水支出,流水账户,$A35,流水日期,N$6),2))</f>
        <v/>
      </c>
      <c r="O35" s="27">
        <f>IF(OR($A35="",O$6=""),"",ROUND(SUMIFS(流水收入,流水账户,$A35,流水日期,O$6),2))</f>
        <v/>
      </c>
      <c r="P35" s="27">
        <f>IF(OR($A35="",P$6=""),"",ROUND(SUMIFS(流水支出,流水账户,$A35,流水日期,P$6),2))</f>
        <v/>
      </c>
      <c r="Q35" s="27">
        <f>IF(OR($A35="",Q$6=""),"",ROUND(SUMIFS(流水收入,流水账户,$A35,流水日期,Q$6),2))</f>
        <v/>
      </c>
      <c r="R35" s="27">
        <f>IF(OR($A35="",R$6=""),"",ROUND(SUMIFS(流水支出,流水账户,$A35,流水日期,R$6),2))</f>
        <v/>
      </c>
      <c r="S35" s="27">
        <f>IF(OR($A35="",S$6=""),"",ROUND(SUMIFS(流水收入,流水账户,$A35,流水日期,S$6),2))</f>
        <v/>
      </c>
      <c r="T35" s="27">
        <f>IF(OR($A35="",T$6=""),"",ROUND(SUMIFS(流水支出,流水账户,$A35,流水日期,T$6),2))</f>
        <v/>
      </c>
      <c r="U35" s="27">
        <f>IF(OR($A35="",U$6=""),"",ROUND(SUMIFS(流水收入,流水账户,$A35,流水日期,U$6),2))</f>
        <v/>
      </c>
      <c r="V35" s="27">
        <f>IF(OR($A35="",V$6=""),"",ROUND(SUMIFS(流水支出,流水账户,$A35,流水日期,V$6),2))</f>
        <v/>
      </c>
      <c r="W35" s="27">
        <f>IF(OR($A35="",W$6=""),"",ROUND(SUMIFS(流水收入,流水账户,$A35,流水日期,W$6),2))</f>
        <v/>
      </c>
      <c r="X35" s="27">
        <f>IF(OR($A35="",X$6=""),"",ROUND(SUMIFS(流水支出,流水账户,$A35,流水日期,X$6),2))</f>
        <v/>
      </c>
      <c r="Y35" s="27">
        <f>IF(OR($A35="",Y$6=""),"",ROUND(SUMIFS(流水收入,流水账户,$A35,流水日期,Y$6),2))</f>
        <v/>
      </c>
      <c r="Z35" s="27">
        <f>IF(OR($A35="",Z$6=""),"",ROUND(SUMIFS(流水支出,流水账户,$A35,流水日期,Z$6),2))</f>
        <v/>
      </c>
      <c r="AA35" s="27">
        <f>IF(OR($A35="",AA$6=""),"",ROUND(SUMIFS(流水收入,流水账户,$A35,流水日期,AA$6),2))</f>
        <v/>
      </c>
      <c r="AB35" s="27">
        <f>IF(OR($A35="",AB$6=""),"",ROUND(SUMIFS(流水支出,流水账户,$A35,流水日期,AB$6),2))</f>
        <v/>
      </c>
      <c r="AC35" s="27">
        <f>IF(OR($A35="",AC$6=""),"",ROUND(SUMIFS(流水收入,流水账户,$A35,流水日期,AC$6),2))</f>
        <v/>
      </c>
      <c r="AD35" s="27">
        <f>IF(OR($A35="",AD$6=""),"",ROUND(SUMIFS(流水支出,流水账户,$A35,流水日期,AD$6),2))</f>
        <v/>
      </c>
      <c r="AE35" s="27">
        <f>IF(OR($A35="",AE$6=""),"",ROUND(SUMIFS(流水收入,流水账户,$A35,流水日期,AE$6),2))</f>
        <v/>
      </c>
      <c r="AF35" s="27">
        <f>IF(OR($A35="",AF$6=""),"",ROUND(SUMIFS(流水支出,流水账户,$A35,流水日期,AF$6),2))</f>
        <v/>
      </c>
      <c r="AG35" s="27">
        <f>IF(OR($A35="",AG$6=""),"",ROUND(SUMIFS(流水收入,流水账户,$A35,流水日期,AG$6),2))</f>
        <v/>
      </c>
      <c r="AH35" s="27">
        <f>IF(OR($A35="",AH$6=""),"",ROUND(SUMIFS(流水支出,流水账户,$A35,流水日期,AH$6),2))</f>
        <v/>
      </c>
      <c r="AI35" s="27">
        <f>IF(OR($A35="",AI$6=""),"",ROUND(SUMIFS(流水收入,流水账户,$A35,流水日期,AI$6),2))</f>
        <v/>
      </c>
      <c r="AJ35" s="27">
        <f>IF(OR($A35="",AJ$6=""),"",ROUND(SUMIFS(流水支出,流水账户,$A35,流水日期,AJ$6),2))</f>
        <v/>
      </c>
      <c r="AK35" s="27">
        <f>IF(OR($A35="",AK$6=""),"",ROUND(SUMIFS(流水收入,流水账户,$A35,流水日期,AK$6),2))</f>
        <v/>
      </c>
      <c r="AL35" s="27">
        <f>IF(OR($A35="",AL$6=""),"",ROUND(SUMIFS(流水支出,流水账户,$A35,流水日期,AL$6),2))</f>
        <v/>
      </c>
      <c r="AM35" s="27">
        <f>IF(OR($A35="",AM$6=""),"",ROUND(SUMIFS(流水收入,流水账户,$A35,流水日期,AM$6),2))</f>
        <v/>
      </c>
      <c r="AN35" s="27">
        <f>IF(OR($A35="",AN$6=""),"",ROUND(SUMIFS(流水支出,流水账户,$A35,流水日期,AN$6),2))</f>
        <v/>
      </c>
      <c r="AO35" s="27">
        <f>IF(OR($A35="",AO$6=""),"",ROUND(SUMIFS(流水收入,流水账户,$A35,流水日期,AO$6),2))</f>
        <v/>
      </c>
      <c r="AP35" s="27">
        <f>IF(OR($A35="",AP$6=""),"",ROUND(SUMIFS(流水支出,流水账户,$A35,流水日期,AP$6),2))</f>
        <v/>
      </c>
      <c r="AQ35" s="27">
        <f>IF(OR($A35="",AQ$6=""),"",ROUND(SUMIFS(流水收入,流水账户,$A35,流水日期,AQ$6),2))</f>
        <v/>
      </c>
      <c r="AR35" s="27">
        <f>IF(OR($A35="",AR$6=""),"",ROUND(SUMIFS(流水支出,流水账户,$A35,流水日期,AR$6),2))</f>
        <v/>
      </c>
      <c r="AS35" s="27">
        <f>IF(OR($A35="",AS$6=""),"",ROUND(SUMIFS(流水收入,流水账户,$A35,流水日期,AS$6),2))</f>
        <v/>
      </c>
      <c r="AT35" s="27">
        <f>IF(OR($A35="",AT$6=""),"",ROUND(SUMIFS(流水支出,流水账户,$A35,流水日期,AT$6),2))</f>
        <v/>
      </c>
      <c r="AU35" s="27">
        <f>IF(OR($A35="",AU$6=""),"",ROUND(SUMIFS(流水收入,流水账户,$A35,流水日期,AU$6),2))</f>
        <v/>
      </c>
      <c r="AV35" s="27">
        <f>IF(OR($A35="",AV$6=""),"",ROUND(SUMIFS(流水支出,流水账户,$A35,流水日期,AV$6),2))</f>
        <v/>
      </c>
      <c r="AW35" s="27">
        <f>IF(OR($A35="",AW$6=""),"",ROUND(SUMIFS(流水收入,流水账户,$A35,流水日期,AW$6),2))</f>
        <v/>
      </c>
      <c r="AX35" s="27">
        <f>IF(OR($A35="",AX$6=""),"",ROUND(SUMIFS(流水支出,流水账户,$A35,流水日期,AX$6),2))</f>
        <v/>
      </c>
      <c r="AY35" s="27">
        <f>IF(OR($A35="",AY$6=""),"",ROUND(SUMIFS(流水收入,流水账户,$A35,流水日期,AY$6),2))</f>
        <v/>
      </c>
      <c r="AZ35" s="27">
        <f>IF(OR($A35="",AZ$6=""),"",ROUND(SUMIFS(流水支出,流水账户,$A35,流水日期,AZ$6),2))</f>
        <v/>
      </c>
      <c r="BA35" s="27">
        <f>IF(OR($A35="",BA$6=""),"",ROUND(SUMIFS(流水收入,流水账户,$A35,流水日期,BA$6),2))</f>
        <v/>
      </c>
      <c r="BB35" s="27">
        <f>IF(OR($A35="",BB$6=""),"",ROUND(SUMIFS(流水支出,流水账户,$A35,流水日期,BB$6),2))</f>
        <v/>
      </c>
      <c r="BC35" s="27">
        <f>IF(OR($A35="",BC$6=""),"",ROUND(SUMIFS(流水收入,流水账户,$A35,流水日期,BC$6),2))</f>
        <v/>
      </c>
      <c r="BD35" s="27">
        <f>IF(OR($A35="",BD$6=""),"",ROUND(SUMIFS(流水支出,流水账户,$A35,流水日期,BD$6),2))</f>
        <v/>
      </c>
      <c r="BE35" s="27">
        <f>IF(OR($A35="",BE$6=""),"",ROUND(SUMIFS(流水收入,流水账户,$A35,流水日期,BE$6),2))</f>
        <v/>
      </c>
      <c r="BF35" s="27">
        <f>IF(OR($A35="",BF$6=""),"",ROUND(SUMIFS(流水支出,流水账户,$A35,流水日期,BF$6),2))</f>
        <v/>
      </c>
      <c r="BG35" s="27">
        <f>IF(OR($A35="",BG$6=""),"",ROUND(SUMIFS(流水收入,流水账户,$A35,流水日期,BG$6),2))</f>
        <v/>
      </c>
      <c r="BH35" s="27">
        <f>IF(OR($A35="",BH$6=""),"",ROUND(SUMIFS(流水支出,流水账户,$A35,流水日期,BH$6),2))</f>
        <v/>
      </c>
      <c r="BI35" s="27">
        <f>IF(OR($A35="",BI$6=""),"",ROUND(SUMIFS(流水收入,流水账户,$A35,流水日期,BI$6),2))</f>
        <v/>
      </c>
      <c r="BJ35" s="27">
        <f>IF(OR($A35="",BJ$6=""),"",ROUND(SUMIFS(流水支出,流水账户,$A35,流水日期,BJ$6),2))</f>
        <v/>
      </c>
      <c r="BK35" s="27">
        <f>IF(OR($A35="",BK$6=""),"",ROUND(SUMIFS(流水收入,流水账户,$A35,流水日期,BK$6),2))</f>
        <v/>
      </c>
      <c r="BL35" s="27">
        <f>IF(OR($A35="",BL$6=""),"",ROUND(SUMIFS(流水支出,流水账户,$A35,流水日期,BL$6),2))</f>
        <v/>
      </c>
      <c r="BM35" s="27">
        <f>IF($A35="","",ROUND(SUMIF($C$7:$BL$7,"收款",C35:BL35),2))</f>
        <v/>
      </c>
      <c r="BN35" s="27">
        <f>IF($A35="","",ROUND(SUMIF($C$7:$BL$7,"付款",C35:BL35),2))</f>
        <v/>
      </c>
      <c r="BO35" s="27">
        <f>IF($A35="","",ROUND(N($B35)+N(BM35)-N(BN35),2))</f>
        <v/>
      </c>
    </row>
    <row r="36">
      <c r="A36" s="29">
        <f>IF(基础资料!$B$33="","",基础资料!$B$33)</f>
        <v/>
      </c>
      <c r="B36" s="27">
        <f>IF(OR($A36="",NOT(ISNUMBER($H$3))),"",ROUND(SUMIF(账户表,$A36,账户期初)+SUMIFS(流水收入,流水账户,$A36,流水日期,"&lt;"&amp;$B$3)-SUMIFS(流水支出,流水账户,$A36,流水日期,"&lt;"&amp;$B$3),2))</f>
        <v/>
      </c>
      <c r="C36" s="27">
        <f>IF(OR($A36="",C$6=""),"",ROUND(SUMIFS(流水收入,流水账户,$A36,流水日期,C$6),2))</f>
        <v/>
      </c>
      <c r="D36" s="27">
        <f>IF(OR($A36="",D$6=""),"",ROUND(SUMIFS(流水支出,流水账户,$A36,流水日期,D$6),2))</f>
        <v/>
      </c>
      <c r="E36" s="27">
        <f>IF(OR($A36="",E$6=""),"",ROUND(SUMIFS(流水收入,流水账户,$A36,流水日期,E$6),2))</f>
        <v/>
      </c>
      <c r="F36" s="27">
        <f>IF(OR($A36="",F$6=""),"",ROUND(SUMIFS(流水支出,流水账户,$A36,流水日期,F$6),2))</f>
        <v/>
      </c>
      <c r="G36" s="27">
        <f>IF(OR($A36="",G$6=""),"",ROUND(SUMIFS(流水收入,流水账户,$A36,流水日期,G$6),2))</f>
        <v/>
      </c>
      <c r="H36" s="27">
        <f>IF(OR($A36="",H$6=""),"",ROUND(SUMIFS(流水支出,流水账户,$A36,流水日期,H$6),2))</f>
        <v/>
      </c>
      <c r="I36" s="27">
        <f>IF(OR($A36="",I$6=""),"",ROUND(SUMIFS(流水收入,流水账户,$A36,流水日期,I$6),2))</f>
        <v/>
      </c>
      <c r="J36" s="27">
        <f>IF(OR($A36="",J$6=""),"",ROUND(SUMIFS(流水支出,流水账户,$A36,流水日期,J$6),2))</f>
        <v/>
      </c>
      <c r="K36" s="27">
        <f>IF(OR($A36="",K$6=""),"",ROUND(SUMIFS(流水收入,流水账户,$A36,流水日期,K$6),2))</f>
        <v/>
      </c>
      <c r="L36" s="27">
        <f>IF(OR($A36="",L$6=""),"",ROUND(SUMIFS(流水支出,流水账户,$A36,流水日期,L$6),2))</f>
        <v/>
      </c>
      <c r="M36" s="27">
        <f>IF(OR($A36="",M$6=""),"",ROUND(SUMIFS(流水收入,流水账户,$A36,流水日期,M$6),2))</f>
        <v/>
      </c>
      <c r="N36" s="27">
        <f>IF(OR($A36="",N$6=""),"",ROUND(SUMIFS(流水支出,流水账户,$A36,流水日期,N$6),2))</f>
        <v/>
      </c>
      <c r="O36" s="27">
        <f>IF(OR($A36="",O$6=""),"",ROUND(SUMIFS(流水收入,流水账户,$A36,流水日期,O$6),2))</f>
        <v/>
      </c>
      <c r="P36" s="27">
        <f>IF(OR($A36="",P$6=""),"",ROUND(SUMIFS(流水支出,流水账户,$A36,流水日期,P$6),2))</f>
        <v/>
      </c>
      <c r="Q36" s="27">
        <f>IF(OR($A36="",Q$6=""),"",ROUND(SUMIFS(流水收入,流水账户,$A36,流水日期,Q$6),2))</f>
        <v/>
      </c>
      <c r="R36" s="27">
        <f>IF(OR($A36="",R$6=""),"",ROUND(SUMIFS(流水支出,流水账户,$A36,流水日期,R$6),2))</f>
        <v/>
      </c>
      <c r="S36" s="27">
        <f>IF(OR($A36="",S$6=""),"",ROUND(SUMIFS(流水收入,流水账户,$A36,流水日期,S$6),2))</f>
        <v/>
      </c>
      <c r="T36" s="27">
        <f>IF(OR($A36="",T$6=""),"",ROUND(SUMIFS(流水支出,流水账户,$A36,流水日期,T$6),2))</f>
        <v/>
      </c>
      <c r="U36" s="27">
        <f>IF(OR($A36="",U$6=""),"",ROUND(SUMIFS(流水收入,流水账户,$A36,流水日期,U$6),2))</f>
        <v/>
      </c>
      <c r="V36" s="27">
        <f>IF(OR($A36="",V$6=""),"",ROUND(SUMIFS(流水支出,流水账户,$A36,流水日期,V$6),2))</f>
        <v/>
      </c>
      <c r="W36" s="27">
        <f>IF(OR($A36="",W$6=""),"",ROUND(SUMIFS(流水收入,流水账户,$A36,流水日期,W$6),2))</f>
        <v/>
      </c>
      <c r="X36" s="27">
        <f>IF(OR($A36="",X$6=""),"",ROUND(SUMIFS(流水支出,流水账户,$A36,流水日期,X$6),2))</f>
        <v/>
      </c>
      <c r="Y36" s="27">
        <f>IF(OR($A36="",Y$6=""),"",ROUND(SUMIFS(流水收入,流水账户,$A36,流水日期,Y$6),2))</f>
        <v/>
      </c>
      <c r="Z36" s="27">
        <f>IF(OR($A36="",Z$6=""),"",ROUND(SUMIFS(流水支出,流水账户,$A36,流水日期,Z$6),2))</f>
        <v/>
      </c>
      <c r="AA36" s="27">
        <f>IF(OR($A36="",AA$6=""),"",ROUND(SUMIFS(流水收入,流水账户,$A36,流水日期,AA$6),2))</f>
        <v/>
      </c>
      <c r="AB36" s="27">
        <f>IF(OR($A36="",AB$6=""),"",ROUND(SUMIFS(流水支出,流水账户,$A36,流水日期,AB$6),2))</f>
        <v/>
      </c>
      <c r="AC36" s="27">
        <f>IF(OR($A36="",AC$6=""),"",ROUND(SUMIFS(流水收入,流水账户,$A36,流水日期,AC$6),2))</f>
        <v/>
      </c>
      <c r="AD36" s="27">
        <f>IF(OR($A36="",AD$6=""),"",ROUND(SUMIFS(流水支出,流水账户,$A36,流水日期,AD$6),2))</f>
        <v/>
      </c>
      <c r="AE36" s="27">
        <f>IF(OR($A36="",AE$6=""),"",ROUND(SUMIFS(流水收入,流水账户,$A36,流水日期,AE$6),2))</f>
        <v/>
      </c>
      <c r="AF36" s="27">
        <f>IF(OR($A36="",AF$6=""),"",ROUND(SUMIFS(流水支出,流水账户,$A36,流水日期,AF$6),2))</f>
        <v/>
      </c>
      <c r="AG36" s="27">
        <f>IF(OR($A36="",AG$6=""),"",ROUND(SUMIFS(流水收入,流水账户,$A36,流水日期,AG$6),2))</f>
        <v/>
      </c>
      <c r="AH36" s="27">
        <f>IF(OR($A36="",AH$6=""),"",ROUND(SUMIFS(流水支出,流水账户,$A36,流水日期,AH$6),2))</f>
        <v/>
      </c>
      <c r="AI36" s="27">
        <f>IF(OR($A36="",AI$6=""),"",ROUND(SUMIFS(流水收入,流水账户,$A36,流水日期,AI$6),2))</f>
        <v/>
      </c>
      <c r="AJ36" s="27">
        <f>IF(OR($A36="",AJ$6=""),"",ROUND(SUMIFS(流水支出,流水账户,$A36,流水日期,AJ$6),2))</f>
        <v/>
      </c>
      <c r="AK36" s="27">
        <f>IF(OR($A36="",AK$6=""),"",ROUND(SUMIFS(流水收入,流水账户,$A36,流水日期,AK$6),2))</f>
        <v/>
      </c>
      <c r="AL36" s="27">
        <f>IF(OR($A36="",AL$6=""),"",ROUND(SUMIFS(流水支出,流水账户,$A36,流水日期,AL$6),2))</f>
        <v/>
      </c>
      <c r="AM36" s="27">
        <f>IF(OR($A36="",AM$6=""),"",ROUND(SUMIFS(流水收入,流水账户,$A36,流水日期,AM$6),2))</f>
        <v/>
      </c>
      <c r="AN36" s="27">
        <f>IF(OR($A36="",AN$6=""),"",ROUND(SUMIFS(流水支出,流水账户,$A36,流水日期,AN$6),2))</f>
        <v/>
      </c>
      <c r="AO36" s="27">
        <f>IF(OR($A36="",AO$6=""),"",ROUND(SUMIFS(流水收入,流水账户,$A36,流水日期,AO$6),2))</f>
        <v/>
      </c>
      <c r="AP36" s="27">
        <f>IF(OR($A36="",AP$6=""),"",ROUND(SUMIFS(流水支出,流水账户,$A36,流水日期,AP$6),2))</f>
        <v/>
      </c>
      <c r="AQ36" s="27">
        <f>IF(OR($A36="",AQ$6=""),"",ROUND(SUMIFS(流水收入,流水账户,$A36,流水日期,AQ$6),2))</f>
        <v/>
      </c>
      <c r="AR36" s="27">
        <f>IF(OR($A36="",AR$6=""),"",ROUND(SUMIFS(流水支出,流水账户,$A36,流水日期,AR$6),2))</f>
        <v/>
      </c>
      <c r="AS36" s="27">
        <f>IF(OR($A36="",AS$6=""),"",ROUND(SUMIFS(流水收入,流水账户,$A36,流水日期,AS$6),2))</f>
        <v/>
      </c>
      <c r="AT36" s="27">
        <f>IF(OR($A36="",AT$6=""),"",ROUND(SUMIFS(流水支出,流水账户,$A36,流水日期,AT$6),2))</f>
        <v/>
      </c>
      <c r="AU36" s="27">
        <f>IF(OR($A36="",AU$6=""),"",ROUND(SUMIFS(流水收入,流水账户,$A36,流水日期,AU$6),2))</f>
        <v/>
      </c>
      <c r="AV36" s="27">
        <f>IF(OR($A36="",AV$6=""),"",ROUND(SUMIFS(流水支出,流水账户,$A36,流水日期,AV$6),2))</f>
        <v/>
      </c>
      <c r="AW36" s="27">
        <f>IF(OR($A36="",AW$6=""),"",ROUND(SUMIFS(流水收入,流水账户,$A36,流水日期,AW$6),2))</f>
        <v/>
      </c>
      <c r="AX36" s="27">
        <f>IF(OR($A36="",AX$6=""),"",ROUND(SUMIFS(流水支出,流水账户,$A36,流水日期,AX$6),2))</f>
        <v/>
      </c>
      <c r="AY36" s="27">
        <f>IF(OR($A36="",AY$6=""),"",ROUND(SUMIFS(流水收入,流水账户,$A36,流水日期,AY$6),2))</f>
        <v/>
      </c>
      <c r="AZ36" s="27">
        <f>IF(OR($A36="",AZ$6=""),"",ROUND(SUMIFS(流水支出,流水账户,$A36,流水日期,AZ$6),2))</f>
        <v/>
      </c>
      <c r="BA36" s="27">
        <f>IF(OR($A36="",BA$6=""),"",ROUND(SUMIFS(流水收入,流水账户,$A36,流水日期,BA$6),2))</f>
        <v/>
      </c>
      <c r="BB36" s="27">
        <f>IF(OR($A36="",BB$6=""),"",ROUND(SUMIFS(流水支出,流水账户,$A36,流水日期,BB$6),2))</f>
        <v/>
      </c>
      <c r="BC36" s="27">
        <f>IF(OR($A36="",BC$6=""),"",ROUND(SUMIFS(流水收入,流水账户,$A36,流水日期,BC$6),2))</f>
        <v/>
      </c>
      <c r="BD36" s="27">
        <f>IF(OR($A36="",BD$6=""),"",ROUND(SUMIFS(流水支出,流水账户,$A36,流水日期,BD$6),2))</f>
        <v/>
      </c>
      <c r="BE36" s="27">
        <f>IF(OR($A36="",BE$6=""),"",ROUND(SUMIFS(流水收入,流水账户,$A36,流水日期,BE$6),2))</f>
        <v/>
      </c>
      <c r="BF36" s="27">
        <f>IF(OR($A36="",BF$6=""),"",ROUND(SUMIFS(流水支出,流水账户,$A36,流水日期,BF$6),2))</f>
        <v/>
      </c>
      <c r="BG36" s="27">
        <f>IF(OR($A36="",BG$6=""),"",ROUND(SUMIFS(流水收入,流水账户,$A36,流水日期,BG$6),2))</f>
        <v/>
      </c>
      <c r="BH36" s="27">
        <f>IF(OR($A36="",BH$6=""),"",ROUND(SUMIFS(流水支出,流水账户,$A36,流水日期,BH$6),2))</f>
        <v/>
      </c>
      <c r="BI36" s="27">
        <f>IF(OR($A36="",BI$6=""),"",ROUND(SUMIFS(流水收入,流水账户,$A36,流水日期,BI$6),2))</f>
        <v/>
      </c>
      <c r="BJ36" s="27">
        <f>IF(OR($A36="",BJ$6=""),"",ROUND(SUMIFS(流水支出,流水账户,$A36,流水日期,BJ$6),2))</f>
        <v/>
      </c>
      <c r="BK36" s="27">
        <f>IF(OR($A36="",BK$6=""),"",ROUND(SUMIFS(流水收入,流水账户,$A36,流水日期,BK$6),2))</f>
        <v/>
      </c>
      <c r="BL36" s="27">
        <f>IF(OR($A36="",BL$6=""),"",ROUND(SUMIFS(流水支出,流水账户,$A36,流水日期,BL$6),2))</f>
        <v/>
      </c>
      <c r="BM36" s="27">
        <f>IF($A36="","",ROUND(SUMIF($C$7:$BL$7,"收款",C36:BL36),2))</f>
        <v/>
      </c>
      <c r="BN36" s="27">
        <f>IF($A36="","",ROUND(SUMIF($C$7:$BL$7,"付款",C36:BL36),2))</f>
        <v/>
      </c>
      <c r="BO36" s="27">
        <f>IF($A36="","",ROUND(N($B36)+N(BM36)-N(BN36),2))</f>
        <v/>
      </c>
    </row>
    <row r="37">
      <c r="A37" s="29">
        <f>IF(基础资料!$B$34="","",基础资料!$B$34)</f>
        <v/>
      </c>
      <c r="B37" s="27">
        <f>IF(OR($A37="",NOT(ISNUMBER($H$3))),"",ROUND(SUMIF(账户表,$A37,账户期初)+SUMIFS(流水收入,流水账户,$A37,流水日期,"&lt;"&amp;$B$3)-SUMIFS(流水支出,流水账户,$A37,流水日期,"&lt;"&amp;$B$3),2))</f>
        <v/>
      </c>
      <c r="C37" s="27">
        <f>IF(OR($A37="",C$6=""),"",ROUND(SUMIFS(流水收入,流水账户,$A37,流水日期,C$6),2))</f>
        <v/>
      </c>
      <c r="D37" s="27">
        <f>IF(OR($A37="",D$6=""),"",ROUND(SUMIFS(流水支出,流水账户,$A37,流水日期,D$6),2))</f>
        <v/>
      </c>
      <c r="E37" s="27">
        <f>IF(OR($A37="",E$6=""),"",ROUND(SUMIFS(流水收入,流水账户,$A37,流水日期,E$6),2))</f>
        <v/>
      </c>
      <c r="F37" s="27">
        <f>IF(OR($A37="",F$6=""),"",ROUND(SUMIFS(流水支出,流水账户,$A37,流水日期,F$6),2))</f>
        <v/>
      </c>
      <c r="G37" s="27">
        <f>IF(OR($A37="",G$6=""),"",ROUND(SUMIFS(流水收入,流水账户,$A37,流水日期,G$6),2))</f>
        <v/>
      </c>
      <c r="H37" s="27">
        <f>IF(OR($A37="",H$6=""),"",ROUND(SUMIFS(流水支出,流水账户,$A37,流水日期,H$6),2))</f>
        <v/>
      </c>
      <c r="I37" s="27">
        <f>IF(OR($A37="",I$6=""),"",ROUND(SUMIFS(流水收入,流水账户,$A37,流水日期,I$6),2))</f>
        <v/>
      </c>
      <c r="J37" s="27">
        <f>IF(OR($A37="",J$6=""),"",ROUND(SUMIFS(流水支出,流水账户,$A37,流水日期,J$6),2))</f>
        <v/>
      </c>
      <c r="K37" s="27">
        <f>IF(OR($A37="",K$6=""),"",ROUND(SUMIFS(流水收入,流水账户,$A37,流水日期,K$6),2))</f>
        <v/>
      </c>
      <c r="L37" s="27">
        <f>IF(OR($A37="",L$6=""),"",ROUND(SUMIFS(流水支出,流水账户,$A37,流水日期,L$6),2))</f>
        <v/>
      </c>
      <c r="M37" s="27">
        <f>IF(OR($A37="",M$6=""),"",ROUND(SUMIFS(流水收入,流水账户,$A37,流水日期,M$6),2))</f>
        <v/>
      </c>
      <c r="N37" s="27">
        <f>IF(OR($A37="",N$6=""),"",ROUND(SUMIFS(流水支出,流水账户,$A37,流水日期,N$6),2))</f>
        <v/>
      </c>
      <c r="O37" s="27">
        <f>IF(OR($A37="",O$6=""),"",ROUND(SUMIFS(流水收入,流水账户,$A37,流水日期,O$6),2))</f>
        <v/>
      </c>
      <c r="P37" s="27">
        <f>IF(OR($A37="",P$6=""),"",ROUND(SUMIFS(流水支出,流水账户,$A37,流水日期,P$6),2))</f>
        <v/>
      </c>
      <c r="Q37" s="27">
        <f>IF(OR($A37="",Q$6=""),"",ROUND(SUMIFS(流水收入,流水账户,$A37,流水日期,Q$6),2))</f>
        <v/>
      </c>
      <c r="R37" s="27">
        <f>IF(OR($A37="",R$6=""),"",ROUND(SUMIFS(流水支出,流水账户,$A37,流水日期,R$6),2))</f>
        <v/>
      </c>
      <c r="S37" s="27">
        <f>IF(OR($A37="",S$6=""),"",ROUND(SUMIFS(流水收入,流水账户,$A37,流水日期,S$6),2))</f>
        <v/>
      </c>
      <c r="T37" s="27">
        <f>IF(OR($A37="",T$6=""),"",ROUND(SUMIFS(流水支出,流水账户,$A37,流水日期,T$6),2))</f>
        <v/>
      </c>
      <c r="U37" s="27">
        <f>IF(OR($A37="",U$6=""),"",ROUND(SUMIFS(流水收入,流水账户,$A37,流水日期,U$6),2))</f>
        <v/>
      </c>
      <c r="V37" s="27">
        <f>IF(OR($A37="",V$6=""),"",ROUND(SUMIFS(流水支出,流水账户,$A37,流水日期,V$6),2))</f>
        <v/>
      </c>
      <c r="W37" s="27">
        <f>IF(OR($A37="",W$6=""),"",ROUND(SUMIFS(流水收入,流水账户,$A37,流水日期,W$6),2))</f>
        <v/>
      </c>
      <c r="X37" s="27">
        <f>IF(OR($A37="",X$6=""),"",ROUND(SUMIFS(流水支出,流水账户,$A37,流水日期,X$6),2))</f>
        <v/>
      </c>
      <c r="Y37" s="27">
        <f>IF(OR($A37="",Y$6=""),"",ROUND(SUMIFS(流水收入,流水账户,$A37,流水日期,Y$6),2))</f>
        <v/>
      </c>
      <c r="Z37" s="27">
        <f>IF(OR($A37="",Z$6=""),"",ROUND(SUMIFS(流水支出,流水账户,$A37,流水日期,Z$6),2))</f>
        <v/>
      </c>
      <c r="AA37" s="27">
        <f>IF(OR($A37="",AA$6=""),"",ROUND(SUMIFS(流水收入,流水账户,$A37,流水日期,AA$6),2))</f>
        <v/>
      </c>
      <c r="AB37" s="27">
        <f>IF(OR($A37="",AB$6=""),"",ROUND(SUMIFS(流水支出,流水账户,$A37,流水日期,AB$6),2))</f>
        <v/>
      </c>
      <c r="AC37" s="27">
        <f>IF(OR($A37="",AC$6=""),"",ROUND(SUMIFS(流水收入,流水账户,$A37,流水日期,AC$6),2))</f>
        <v/>
      </c>
      <c r="AD37" s="27">
        <f>IF(OR($A37="",AD$6=""),"",ROUND(SUMIFS(流水支出,流水账户,$A37,流水日期,AD$6),2))</f>
        <v/>
      </c>
      <c r="AE37" s="27">
        <f>IF(OR($A37="",AE$6=""),"",ROUND(SUMIFS(流水收入,流水账户,$A37,流水日期,AE$6),2))</f>
        <v/>
      </c>
      <c r="AF37" s="27">
        <f>IF(OR($A37="",AF$6=""),"",ROUND(SUMIFS(流水支出,流水账户,$A37,流水日期,AF$6),2))</f>
        <v/>
      </c>
      <c r="AG37" s="27">
        <f>IF(OR($A37="",AG$6=""),"",ROUND(SUMIFS(流水收入,流水账户,$A37,流水日期,AG$6),2))</f>
        <v/>
      </c>
      <c r="AH37" s="27">
        <f>IF(OR($A37="",AH$6=""),"",ROUND(SUMIFS(流水支出,流水账户,$A37,流水日期,AH$6),2))</f>
        <v/>
      </c>
      <c r="AI37" s="27">
        <f>IF(OR($A37="",AI$6=""),"",ROUND(SUMIFS(流水收入,流水账户,$A37,流水日期,AI$6),2))</f>
        <v/>
      </c>
      <c r="AJ37" s="27">
        <f>IF(OR($A37="",AJ$6=""),"",ROUND(SUMIFS(流水支出,流水账户,$A37,流水日期,AJ$6),2))</f>
        <v/>
      </c>
      <c r="AK37" s="27">
        <f>IF(OR($A37="",AK$6=""),"",ROUND(SUMIFS(流水收入,流水账户,$A37,流水日期,AK$6),2))</f>
        <v/>
      </c>
      <c r="AL37" s="27">
        <f>IF(OR($A37="",AL$6=""),"",ROUND(SUMIFS(流水支出,流水账户,$A37,流水日期,AL$6),2))</f>
        <v/>
      </c>
      <c r="AM37" s="27">
        <f>IF(OR($A37="",AM$6=""),"",ROUND(SUMIFS(流水收入,流水账户,$A37,流水日期,AM$6),2))</f>
        <v/>
      </c>
      <c r="AN37" s="27">
        <f>IF(OR($A37="",AN$6=""),"",ROUND(SUMIFS(流水支出,流水账户,$A37,流水日期,AN$6),2))</f>
        <v/>
      </c>
      <c r="AO37" s="27">
        <f>IF(OR($A37="",AO$6=""),"",ROUND(SUMIFS(流水收入,流水账户,$A37,流水日期,AO$6),2))</f>
        <v/>
      </c>
      <c r="AP37" s="27">
        <f>IF(OR($A37="",AP$6=""),"",ROUND(SUMIFS(流水支出,流水账户,$A37,流水日期,AP$6),2))</f>
        <v/>
      </c>
      <c r="AQ37" s="27">
        <f>IF(OR($A37="",AQ$6=""),"",ROUND(SUMIFS(流水收入,流水账户,$A37,流水日期,AQ$6),2))</f>
        <v/>
      </c>
      <c r="AR37" s="27">
        <f>IF(OR($A37="",AR$6=""),"",ROUND(SUMIFS(流水支出,流水账户,$A37,流水日期,AR$6),2))</f>
        <v/>
      </c>
      <c r="AS37" s="27">
        <f>IF(OR($A37="",AS$6=""),"",ROUND(SUMIFS(流水收入,流水账户,$A37,流水日期,AS$6),2))</f>
        <v/>
      </c>
      <c r="AT37" s="27">
        <f>IF(OR($A37="",AT$6=""),"",ROUND(SUMIFS(流水支出,流水账户,$A37,流水日期,AT$6),2))</f>
        <v/>
      </c>
      <c r="AU37" s="27">
        <f>IF(OR($A37="",AU$6=""),"",ROUND(SUMIFS(流水收入,流水账户,$A37,流水日期,AU$6),2))</f>
        <v/>
      </c>
      <c r="AV37" s="27">
        <f>IF(OR($A37="",AV$6=""),"",ROUND(SUMIFS(流水支出,流水账户,$A37,流水日期,AV$6),2))</f>
        <v/>
      </c>
      <c r="AW37" s="27">
        <f>IF(OR($A37="",AW$6=""),"",ROUND(SUMIFS(流水收入,流水账户,$A37,流水日期,AW$6),2))</f>
        <v/>
      </c>
      <c r="AX37" s="27">
        <f>IF(OR($A37="",AX$6=""),"",ROUND(SUMIFS(流水支出,流水账户,$A37,流水日期,AX$6),2))</f>
        <v/>
      </c>
      <c r="AY37" s="27">
        <f>IF(OR($A37="",AY$6=""),"",ROUND(SUMIFS(流水收入,流水账户,$A37,流水日期,AY$6),2))</f>
        <v/>
      </c>
      <c r="AZ37" s="27">
        <f>IF(OR($A37="",AZ$6=""),"",ROUND(SUMIFS(流水支出,流水账户,$A37,流水日期,AZ$6),2))</f>
        <v/>
      </c>
      <c r="BA37" s="27">
        <f>IF(OR($A37="",BA$6=""),"",ROUND(SUMIFS(流水收入,流水账户,$A37,流水日期,BA$6),2))</f>
        <v/>
      </c>
      <c r="BB37" s="27">
        <f>IF(OR($A37="",BB$6=""),"",ROUND(SUMIFS(流水支出,流水账户,$A37,流水日期,BB$6),2))</f>
        <v/>
      </c>
      <c r="BC37" s="27">
        <f>IF(OR($A37="",BC$6=""),"",ROUND(SUMIFS(流水收入,流水账户,$A37,流水日期,BC$6),2))</f>
        <v/>
      </c>
      <c r="BD37" s="27">
        <f>IF(OR($A37="",BD$6=""),"",ROUND(SUMIFS(流水支出,流水账户,$A37,流水日期,BD$6),2))</f>
        <v/>
      </c>
      <c r="BE37" s="27">
        <f>IF(OR($A37="",BE$6=""),"",ROUND(SUMIFS(流水收入,流水账户,$A37,流水日期,BE$6),2))</f>
        <v/>
      </c>
      <c r="BF37" s="27">
        <f>IF(OR($A37="",BF$6=""),"",ROUND(SUMIFS(流水支出,流水账户,$A37,流水日期,BF$6),2))</f>
        <v/>
      </c>
      <c r="BG37" s="27">
        <f>IF(OR($A37="",BG$6=""),"",ROUND(SUMIFS(流水收入,流水账户,$A37,流水日期,BG$6),2))</f>
        <v/>
      </c>
      <c r="BH37" s="27">
        <f>IF(OR($A37="",BH$6=""),"",ROUND(SUMIFS(流水支出,流水账户,$A37,流水日期,BH$6),2))</f>
        <v/>
      </c>
      <c r="BI37" s="27">
        <f>IF(OR($A37="",BI$6=""),"",ROUND(SUMIFS(流水收入,流水账户,$A37,流水日期,BI$6),2))</f>
        <v/>
      </c>
      <c r="BJ37" s="27">
        <f>IF(OR($A37="",BJ$6=""),"",ROUND(SUMIFS(流水支出,流水账户,$A37,流水日期,BJ$6),2))</f>
        <v/>
      </c>
      <c r="BK37" s="27">
        <f>IF(OR($A37="",BK$6=""),"",ROUND(SUMIFS(流水收入,流水账户,$A37,流水日期,BK$6),2))</f>
        <v/>
      </c>
      <c r="BL37" s="27">
        <f>IF(OR($A37="",BL$6=""),"",ROUND(SUMIFS(流水支出,流水账户,$A37,流水日期,BL$6),2))</f>
        <v/>
      </c>
      <c r="BM37" s="27">
        <f>IF($A37="","",ROUND(SUMIF($C$7:$BL$7,"收款",C37:BL37),2))</f>
        <v/>
      </c>
      <c r="BN37" s="27">
        <f>IF($A37="","",ROUND(SUMIF($C$7:$BL$7,"付款",C37:BL37),2))</f>
        <v/>
      </c>
      <c r="BO37" s="27">
        <f>IF($A37="","",ROUND(N($B37)+N(BM37)-N(BN37),2))</f>
        <v/>
      </c>
    </row>
    <row r="38">
      <c r="A38" s="32" t="inlineStr">
        <is>
          <t>合计</t>
        </is>
      </c>
      <c r="B38" s="33">
        <f>ROUND(SUM(B8:B37),2)</f>
        <v/>
      </c>
      <c r="C38" s="33">
        <f>ROUND(SUM(C8:C37),2)</f>
        <v/>
      </c>
      <c r="D38" s="33">
        <f>ROUND(SUM(D8:D37),2)</f>
        <v/>
      </c>
      <c r="E38" s="33">
        <f>ROUND(SUM(E8:E37),2)</f>
        <v/>
      </c>
      <c r="F38" s="33">
        <f>ROUND(SUM(F8:F37),2)</f>
        <v/>
      </c>
      <c r="G38" s="33">
        <f>ROUND(SUM(G8:G37),2)</f>
        <v/>
      </c>
      <c r="H38" s="33">
        <f>ROUND(SUM(H8:H37),2)</f>
        <v/>
      </c>
      <c r="I38" s="33">
        <f>ROUND(SUM(I8:I37),2)</f>
        <v/>
      </c>
      <c r="J38" s="33">
        <f>ROUND(SUM(J8:J37),2)</f>
        <v/>
      </c>
      <c r="K38" s="33">
        <f>ROUND(SUM(K8:K37),2)</f>
        <v/>
      </c>
      <c r="L38" s="33">
        <f>ROUND(SUM(L8:L37),2)</f>
        <v/>
      </c>
      <c r="M38" s="33">
        <f>ROUND(SUM(M8:M37),2)</f>
        <v/>
      </c>
      <c r="N38" s="33">
        <f>ROUND(SUM(N8:N37),2)</f>
        <v/>
      </c>
      <c r="O38" s="33">
        <f>ROUND(SUM(O8:O37),2)</f>
        <v/>
      </c>
      <c r="P38" s="33">
        <f>ROUND(SUM(P8:P37),2)</f>
        <v/>
      </c>
      <c r="Q38" s="33">
        <f>ROUND(SUM(Q8:Q37),2)</f>
        <v/>
      </c>
      <c r="R38" s="33">
        <f>ROUND(SUM(R8:R37),2)</f>
        <v/>
      </c>
      <c r="S38" s="33">
        <f>ROUND(SUM(S8:S37),2)</f>
        <v/>
      </c>
      <c r="T38" s="33">
        <f>ROUND(SUM(T8:T37),2)</f>
        <v/>
      </c>
      <c r="U38" s="33">
        <f>ROUND(SUM(U8:U37),2)</f>
        <v/>
      </c>
      <c r="V38" s="33">
        <f>ROUND(SUM(V8:V37),2)</f>
        <v/>
      </c>
      <c r="W38" s="33">
        <f>ROUND(SUM(W8:W37),2)</f>
        <v/>
      </c>
      <c r="X38" s="33">
        <f>ROUND(SUM(X8:X37),2)</f>
        <v/>
      </c>
      <c r="Y38" s="33">
        <f>ROUND(SUM(Y8:Y37),2)</f>
        <v/>
      </c>
      <c r="Z38" s="33">
        <f>ROUND(SUM(Z8:Z37),2)</f>
        <v/>
      </c>
      <c r="AA38" s="33">
        <f>ROUND(SUM(AA8:AA37),2)</f>
        <v/>
      </c>
      <c r="AB38" s="33">
        <f>ROUND(SUM(AB8:AB37),2)</f>
        <v/>
      </c>
      <c r="AC38" s="33">
        <f>ROUND(SUM(AC8:AC37),2)</f>
        <v/>
      </c>
      <c r="AD38" s="33">
        <f>ROUND(SUM(AD8:AD37),2)</f>
        <v/>
      </c>
      <c r="AE38" s="33">
        <f>ROUND(SUM(AE8:AE37),2)</f>
        <v/>
      </c>
      <c r="AF38" s="33">
        <f>ROUND(SUM(AF8:AF37),2)</f>
        <v/>
      </c>
      <c r="AG38" s="33">
        <f>ROUND(SUM(AG8:AG37),2)</f>
        <v/>
      </c>
      <c r="AH38" s="33">
        <f>ROUND(SUM(AH8:AH37),2)</f>
        <v/>
      </c>
      <c r="AI38" s="33">
        <f>ROUND(SUM(AI8:AI37),2)</f>
        <v/>
      </c>
      <c r="AJ38" s="33">
        <f>ROUND(SUM(AJ8:AJ37),2)</f>
        <v/>
      </c>
      <c r="AK38" s="33">
        <f>ROUND(SUM(AK8:AK37),2)</f>
        <v/>
      </c>
      <c r="AL38" s="33">
        <f>ROUND(SUM(AL8:AL37),2)</f>
        <v/>
      </c>
      <c r="AM38" s="33">
        <f>ROUND(SUM(AM8:AM37),2)</f>
        <v/>
      </c>
      <c r="AN38" s="33">
        <f>ROUND(SUM(AN8:AN37),2)</f>
        <v/>
      </c>
      <c r="AO38" s="33">
        <f>ROUND(SUM(AO8:AO37),2)</f>
        <v/>
      </c>
      <c r="AP38" s="33">
        <f>ROUND(SUM(AP8:AP37),2)</f>
        <v/>
      </c>
      <c r="AQ38" s="33">
        <f>ROUND(SUM(AQ8:AQ37),2)</f>
        <v/>
      </c>
      <c r="AR38" s="33">
        <f>ROUND(SUM(AR8:AR37),2)</f>
        <v/>
      </c>
      <c r="AS38" s="33">
        <f>ROUND(SUM(AS8:AS37),2)</f>
        <v/>
      </c>
      <c r="AT38" s="33">
        <f>ROUND(SUM(AT8:AT37),2)</f>
        <v/>
      </c>
      <c r="AU38" s="33">
        <f>ROUND(SUM(AU8:AU37),2)</f>
        <v/>
      </c>
      <c r="AV38" s="33">
        <f>ROUND(SUM(AV8:AV37),2)</f>
        <v/>
      </c>
      <c r="AW38" s="33">
        <f>ROUND(SUM(AW8:AW37),2)</f>
        <v/>
      </c>
      <c r="AX38" s="33">
        <f>ROUND(SUM(AX8:AX37),2)</f>
        <v/>
      </c>
      <c r="AY38" s="33">
        <f>ROUND(SUM(AY8:AY37),2)</f>
        <v/>
      </c>
      <c r="AZ38" s="33">
        <f>ROUND(SUM(AZ8:AZ37),2)</f>
        <v/>
      </c>
      <c r="BA38" s="33">
        <f>ROUND(SUM(BA8:BA37),2)</f>
        <v/>
      </c>
      <c r="BB38" s="33">
        <f>ROUND(SUM(BB8:BB37),2)</f>
        <v/>
      </c>
      <c r="BC38" s="33">
        <f>ROUND(SUM(BC8:BC37),2)</f>
        <v/>
      </c>
      <c r="BD38" s="33">
        <f>ROUND(SUM(BD8:BD37),2)</f>
        <v/>
      </c>
      <c r="BE38" s="33">
        <f>ROUND(SUM(BE8:BE37),2)</f>
        <v/>
      </c>
      <c r="BF38" s="33">
        <f>ROUND(SUM(BF8:BF37),2)</f>
        <v/>
      </c>
      <c r="BG38" s="33">
        <f>ROUND(SUM(BG8:BG37),2)</f>
        <v/>
      </c>
      <c r="BH38" s="33">
        <f>ROUND(SUM(BH8:BH37),2)</f>
        <v/>
      </c>
      <c r="BI38" s="33">
        <f>ROUND(SUM(BI8:BI37),2)</f>
        <v/>
      </c>
      <c r="BJ38" s="33">
        <f>ROUND(SUM(BJ8:BJ37),2)</f>
        <v/>
      </c>
      <c r="BK38" s="33">
        <f>ROUND(SUM(BK8:BK37),2)</f>
        <v/>
      </c>
      <c r="BL38" s="33">
        <f>ROUND(SUM(BL8:BL37),2)</f>
        <v/>
      </c>
      <c r="BM38" s="33">
        <f>ROUND(SUM(BM8:BM37),2)</f>
        <v/>
      </c>
      <c r="BN38" s="33">
        <f>ROUND(SUM(BN8:BN37),2)</f>
        <v/>
      </c>
      <c r="BO38" s="33">
        <f>ROUND(SUM(BO8:BO37),2)</f>
        <v/>
      </c>
    </row>
    <row r="40" ht="22" customHeight="1">
      <c r="A40" s="13" t="inlineStr">
        <is>
          <t>② 货币资金日报表（账户口径，含内部划转）</t>
        </is>
      </c>
      <c r="B40" s="2" t="n"/>
      <c r="C40" s="2" t="n"/>
      <c r="D40" s="2" t="n"/>
      <c r="E40" s="2" t="n"/>
      <c r="F40" s="3" t="n"/>
      <c r="H40" s="36" t="inlineStr">
        <is>
          <t>③ 多帐户资金汇总表·月度（经营口径，内部转入/转出单列）</t>
        </is>
      </c>
      <c r="I40" s="2" t="n"/>
      <c r="J40" s="2" t="n"/>
      <c r="K40" s="2" t="n"/>
      <c r="L40" s="2" t="n"/>
      <c r="M40" s="2" t="n"/>
      <c r="N40" s="2" t="n"/>
      <c r="O40" s="3" t="n"/>
    </row>
    <row r="41">
      <c r="A41" s="30" t="inlineStr">
        <is>
          <t>日期：</t>
        </is>
      </c>
      <c r="B41" s="37">
        <f>IF($E$3="","",$E$3)</f>
        <v/>
      </c>
      <c r="C41" s="25" t="inlineStr">
        <is>
          <t>默认取①的截止日期；要看别的天，直接把这格改成那一天。</t>
        </is>
      </c>
      <c r="D41" s="2" t="n"/>
      <c r="E41" s="2" t="n"/>
      <c r="F41" s="3" t="n"/>
      <c r="H41" s="30" t="inlineStr">
        <is>
          <t>月份：</t>
        </is>
      </c>
      <c r="I41" s="38" t="n">
        <v>46174</v>
      </c>
      <c r="J41" s="25" t="inlineStr">
        <is>
          <t>填该月 1 号。内部转入/转出是账户之间调头寸，不算收入也不算支出。</t>
        </is>
      </c>
      <c r="K41" s="2" t="n"/>
      <c r="L41" s="2" t="n"/>
      <c r="M41" s="2" t="n"/>
      <c r="N41" s="2" t="n"/>
      <c r="O41" s="3" t="n"/>
    </row>
    <row r="42" ht="30" customHeight="1">
      <c r="A42" s="15" t="inlineStr">
        <is>
          <t>序号</t>
        </is>
      </c>
      <c r="B42" s="15" t="inlineStr">
        <is>
          <t>账户</t>
        </is>
      </c>
      <c r="C42" s="15" t="inlineStr">
        <is>
          <t>昨日余额</t>
        </is>
      </c>
      <c r="D42" s="15" t="inlineStr">
        <is>
          <t>本日收入</t>
        </is>
      </c>
      <c r="E42" s="15" t="inlineStr">
        <is>
          <t>本日支出</t>
        </is>
      </c>
      <c r="F42" s="15" t="inlineStr">
        <is>
          <t>本日余额</t>
        </is>
      </c>
      <c r="H42" s="39" t="inlineStr">
        <is>
          <t>序号</t>
        </is>
      </c>
      <c r="I42" s="39" t="inlineStr">
        <is>
          <t>账号名称</t>
        </is>
      </c>
      <c r="J42" s="39" t="inlineStr">
        <is>
          <t>期初余额</t>
        </is>
      </c>
      <c r="K42" s="39" t="inlineStr">
        <is>
          <t>本月收入</t>
        </is>
      </c>
      <c r="L42" s="39" t="inlineStr">
        <is>
          <t>本月支出</t>
        </is>
      </c>
      <c r="M42" s="39" t="inlineStr">
        <is>
          <t>内部转入</t>
        </is>
      </c>
      <c r="N42" s="39" t="inlineStr">
        <is>
          <t>内部转出</t>
        </is>
      </c>
      <c r="O42" s="39" t="inlineStr">
        <is>
          <t>结余</t>
        </is>
      </c>
    </row>
    <row r="43">
      <c r="A43" s="17">
        <f>IF($B43="","",1)</f>
        <v/>
      </c>
      <c r="B43" s="29">
        <f>IF(基础资料!$B$5="","",基础资料!$B$5)</f>
        <v/>
      </c>
      <c r="C43" s="27">
        <f>IF(OR($B43="",$B$41=""),"",ROUND(SUMIF(账户表,$B43,账户期初)+SUMIFS(流水收入,流水账户,$B43,流水日期,"&lt;"&amp;$B$41)-SUMIFS(流水支出,流水账户,$B43,流水日期,"&lt;"&amp;$B$41),2))</f>
        <v/>
      </c>
      <c r="D43" s="27">
        <f>IF(OR($B43="",$B$41=""),"",ROUND(SUMIFS(流水收入,流水账户,$B43,流水日期,$B$41),2))</f>
        <v/>
      </c>
      <c r="E43" s="27">
        <f>IF(OR($B43="",$B$41=""),"",ROUND(SUMIFS(流水支出,流水账户,$B43,流水日期,$B$41),2))</f>
        <v/>
      </c>
      <c r="F43" s="27">
        <f>IF(OR($B43="",$B$41=""),"",ROUND($C43+$D43-$E43,2))</f>
        <v/>
      </c>
      <c r="H43" s="17">
        <f>IF($I43="","",1)</f>
        <v/>
      </c>
      <c r="I43" s="29">
        <f>IF(基础资料!$B$5="","",基础资料!$B$5)</f>
        <v/>
      </c>
      <c r="J43" s="27">
        <f>IF(OR($I43="",$I$41=""),"",ROUND(SUMIF(账户表,$I43,账户期初)+SUMIFS(流水收入,流水账户,$I43,流水日期,"&lt;"&amp;$I$41)-SUMIFS(流水支出,流水账户,$I43,流水日期,"&lt;"&amp;$I$41),2))</f>
        <v/>
      </c>
      <c r="K43" s="27">
        <f>IF(OR($I43="",$I$41=""),"",ROUND(SUMIFS(流水收入,流水账户,$I43,流水日期,"&gt;="&amp;$I$41,流水日期,"&lt;="&amp;EOMONTH($I$41,0),流水属性,"&lt;&gt;内部转账"),2))</f>
        <v/>
      </c>
      <c r="L43" s="27">
        <f>IF(OR($I43="",$I$41=""),"",ROUND(SUMIFS(流水支出,流水账户,$I43,流水日期,"&gt;="&amp;$I$41,流水日期,"&lt;="&amp;EOMONTH($I$41,0),流水属性,"&lt;&gt;内部转账"),2))</f>
        <v/>
      </c>
      <c r="M43" s="27">
        <f>IF(OR($I43="",$I$41=""),"",ROUND(SUMIFS(流水收入,流水账户,$I43,流水日期,"&gt;="&amp;$I$41,流水日期,"&lt;="&amp;EOMONTH($I$41,0),流水属性,"内部转账"),2))</f>
        <v/>
      </c>
      <c r="N43" s="27">
        <f>IF(OR($I43="",$I$41=""),"",ROUND(SUMIFS(流水支出,流水账户,$I43,流水日期,"&gt;="&amp;$I$41,流水日期,"&lt;="&amp;EOMONTH($I$41,0),流水属性,"内部转账"),2))</f>
        <v/>
      </c>
      <c r="O43" s="27">
        <f>IF(OR($I43="",$I$41=""),"",ROUND($J43+$K43-$L43+$M43-$N43,2))</f>
        <v/>
      </c>
    </row>
    <row r="44">
      <c r="A44" s="17">
        <f>IF($B44="","",2)</f>
        <v/>
      </c>
      <c r="B44" s="29">
        <f>IF(基础资料!$B$6="","",基础资料!$B$6)</f>
        <v/>
      </c>
      <c r="C44" s="27">
        <f>IF(OR($B44="",$B$41=""),"",ROUND(SUMIF(账户表,$B44,账户期初)+SUMIFS(流水收入,流水账户,$B44,流水日期,"&lt;"&amp;$B$41)-SUMIFS(流水支出,流水账户,$B44,流水日期,"&lt;"&amp;$B$41),2))</f>
        <v/>
      </c>
      <c r="D44" s="27">
        <f>IF(OR($B44="",$B$41=""),"",ROUND(SUMIFS(流水收入,流水账户,$B44,流水日期,$B$41),2))</f>
        <v/>
      </c>
      <c r="E44" s="27">
        <f>IF(OR($B44="",$B$41=""),"",ROUND(SUMIFS(流水支出,流水账户,$B44,流水日期,$B$41),2))</f>
        <v/>
      </c>
      <c r="F44" s="27">
        <f>IF(OR($B44="",$B$41=""),"",ROUND($C44+$D44-$E44,2))</f>
        <v/>
      </c>
      <c r="H44" s="17">
        <f>IF($I44="","",2)</f>
        <v/>
      </c>
      <c r="I44" s="29">
        <f>IF(基础资料!$B$6="","",基础资料!$B$6)</f>
        <v/>
      </c>
      <c r="J44" s="27">
        <f>IF(OR($I44="",$I$41=""),"",ROUND(SUMIF(账户表,$I44,账户期初)+SUMIFS(流水收入,流水账户,$I44,流水日期,"&lt;"&amp;$I$41)-SUMIFS(流水支出,流水账户,$I44,流水日期,"&lt;"&amp;$I$41),2))</f>
        <v/>
      </c>
      <c r="K44" s="27">
        <f>IF(OR($I44="",$I$41=""),"",ROUND(SUMIFS(流水收入,流水账户,$I44,流水日期,"&gt;="&amp;$I$41,流水日期,"&lt;="&amp;EOMONTH($I$41,0),流水属性,"&lt;&gt;内部转账"),2))</f>
        <v/>
      </c>
      <c r="L44" s="27">
        <f>IF(OR($I44="",$I$41=""),"",ROUND(SUMIFS(流水支出,流水账户,$I44,流水日期,"&gt;="&amp;$I$41,流水日期,"&lt;="&amp;EOMONTH($I$41,0),流水属性,"&lt;&gt;内部转账"),2))</f>
        <v/>
      </c>
      <c r="M44" s="27">
        <f>IF(OR($I44="",$I$41=""),"",ROUND(SUMIFS(流水收入,流水账户,$I44,流水日期,"&gt;="&amp;$I$41,流水日期,"&lt;="&amp;EOMONTH($I$41,0),流水属性,"内部转账"),2))</f>
        <v/>
      </c>
      <c r="N44" s="27">
        <f>IF(OR($I44="",$I$41=""),"",ROUND(SUMIFS(流水支出,流水账户,$I44,流水日期,"&gt;="&amp;$I$41,流水日期,"&lt;="&amp;EOMONTH($I$41,0),流水属性,"内部转账"),2))</f>
        <v/>
      </c>
      <c r="O44" s="27">
        <f>IF(OR($I44="",$I$41=""),"",ROUND($J44+$K44-$L44+$M44-$N44,2))</f>
        <v/>
      </c>
    </row>
    <row r="45">
      <c r="A45" s="17">
        <f>IF($B45="","",3)</f>
        <v/>
      </c>
      <c r="B45" s="29">
        <f>IF(基础资料!$B$7="","",基础资料!$B$7)</f>
        <v/>
      </c>
      <c r="C45" s="27">
        <f>IF(OR($B45="",$B$41=""),"",ROUND(SUMIF(账户表,$B45,账户期初)+SUMIFS(流水收入,流水账户,$B45,流水日期,"&lt;"&amp;$B$41)-SUMIFS(流水支出,流水账户,$B45,流水日期,"&lt;"&amp;$B$41),2))</f>
        <v/>
      </c>
      <c r="D45" s="27">
        <f>IF(OR($B45="",$B$41=""),"",ROUND(SUMIFS(流水收入,流水账户,$B45,流水日期,$B$41),2))</f>
        <v/>
      </c>
      <c r="E45" s="27">
        <f>IF(OR($B45="",$B$41=""),"",ROUND(SUMIFS(流水支出,流水账户,$B45,流水日期,$B$41),2))</f>
        <v/>
      </c>
      <c r="F45" s="27">
        <f>IF(OR($B45="",$B$41=""),"",ROUND($C45+$D45-$E45,2))</f>
        <v/>
      </c>
      <c r="H45" s="17">
        <f>IF($I45="","",3)</f>
        <v/>
      </c>
      <c r="I45" s="29">
        <f>IF(基础资料!$B$7="","",基础资料!$B$7)</f>
        <v/>
      </c>
      <c r="J45" s="27">
        <f>IF(OR($I45="",$I$41=""),"",ROUND(SUMIF(账户表,$I45,账户期初)+SUMIFS(流水收入,流水账户,$I45,流水日期,"&lt;"&amp;$I$41)-SUMIFS(流水支出,流水账户,$I45,流水日期,"&lt;"&amp;$I$41),2))</f>
        <v/>
      </c>
      <c r="K45" s="27">
        <f>IF(OR($I45="",$I$41=""),"",ROUND(SUMIFS(流水收入,流水账户,$I45,流水日期,"&gt;="&amp;$I$41,流水日期,"&lt;="&amp;EOMONTH($I$41,0),流水属性,"&lt;&gt;内部转账"),2))</f>
        <v/>
      </c>
      <c r="L45" s="27">
        <f>IF(OR($I45="",$I$41=""),"",ROUND(SUMIFS(流水支出,流水账户,$I45,流水日期,"&gt;="&amp;$I$41,流水日期,"&lt;="&amp;EOMONTH($I$41,0),流水属性,"&lt;&gt;内部转账"),2))</f>
        <v/>
      </c>
      <c r="M45" s="27">
        <f>IF(OR($I45="",$I$41=""),"",ROUND(SUMIFS(流水收入,流水账户,$I45,流水日期,"&gt;="&amp;$I$41,流水日期,"&lt;="&amp;EOMONTH($I$41,0),流水属性,"内部转账"),2))</f>
        <v/>
      </c>
      <c r="N45" s="27">
        <f>IF(OR($I45="",$I$41=""),"",ROUND(SUMIFS(流水支出,流水账户,$I45,流水日期,"&gt;="&amp;$I$41,流水日期,"&lt;="&amp;EOMONTH($I$41,0),流水属性,"内部转账"),2))</f>
        <v/>
      </c>
      <c r="O45" s="27">
        <f>IF(OR($I45="",$I$41=""),"",ROUND($J45+$K45-$L45+$M45-$N45,2))</f>
        <v/>
      </c>
    </row>
    <row r="46">
      <c r="A46" s="17">
        <f>IF($B46="","",4)</f>
        <v/>
      </c>
      <c r="B46" s="29">
        <f>IF(基础资料!$B$8="","",基础资料!$B$8)</f>
        <v/>
      </c>
      <c r="C46" s="27">
        <f>IF(OR($B46="",$B$41=""),"",ROUND(SUMIF(账户表,$B46,账户期初)+SUMIFS(流水收入,流水账户,$B46,流水日期,"&lt;"&amp;$B$41)-SUMIFS(流水支出,流水账户,$B46,流水日期,"&lt;"&amp;$B$41),2))</f>
        <v/>
      </c>
      <c r="D46" s="27">
        <f>IF(OR($B46="",$B$41=""),"",ROUND(SUMIFS(流水收入,流水账户,$B46,流水日期,$B$41),2))</f>
        <v/>
      </c>
      <c r="E46" s="27">
        <f>IF(OR($B46="",$B$41=""),"",ROUND(SUMIFS(流水支出,流水账户,$B46,流水日期,$B$41),2))</f>
        <v/>
      </c>
      <c r="F46" s="27">
        <f>IF(OR($B46="",$B$41=""),"",ROUND($C46+$D46-$E46,2))</f>
        <v/>
      </c>
      <c r="H46" s="17">
        <f>IF($I46="","",4)</f>
        <v/>
      </c>
      <c r="I46" s="29">
        <f>IF(基础资料!$B$8="","",基础资料!$B$8)</f>
        <v/>
      </c>
      <c r="J46" s="27">
        <f>IF(OR($I46="",$I$41=""),"",ROUND(SUMIF(账户表,$I46,账户期初)+SUMIFS(流水收入,流水账户,$I46,流水日期,"&lt;"&amp;$I$41)-SUMIFS(流水支出,流水账户,$I46,流水日期,"&lt;"&amp;$I$41),2))</f>
        <v/>
      </c>
      <c r="K46" s="27">
        <f>IF(OR($I46="",$I$41=""),"",ROUND(SUMIFS(流水收入,流水账户,$I46,流水日期,"&gt;="&amp;$I$41,流水日期,"&lt;="&amp;EOMONTH($I$41,0),流水属性,"&lt;&gt;内部转账"),2))</f>
        <v/>
      </c>
      <c r="L46" s="27">
        <f>IF(OR($I46="",$I$41=""),"",ROUND(SUMIFS(流水支出,流水账户,$I46,流水日期,"&gt;="&amp;$I$41,流水日期,"&lt;="&amp;EOMONTH($I$41,0),流水属性,"&lt;&gt;内部转账"),2))</f>
        <v/>
      </c>
      <c r="M46" s="27">
        <f>IF(OR($I46="",$I$41=""),"",ROUND(SUMIFS(流水收入,流水账户,$I46,流水日期,"&gt;="&amp;$I$41,流水日期,"&lt;="&amp;EOMONTH($I$41,0),流水属性,"内部转账"),2))</f>
        <v/>
      </c>
      <c r="N46" s="27">
        <f>IF(OR($I46="",$I$41=""),"",ROUND(SUMIFS(流水支出,流水账户,$I46,流水日期,"&gt;="&amp;$I$41,流水日期,"&lt;="&amp;EOMONTH($I$41,0),流水属性,"内部转账"),2))</f>
        <v/>
      </c>
      <c r="O46" s="27">
        <f>IF(OR($I46="",$I$41=""),"",ROUND($J46+$K46-$L46+$M46-$N46,2))</f>
        <v/>
      </c>
    </row>
    <row r="47">
      <c r="A47" s="17">
        <f>IF($B47="","",5)</f>
        <v/>
      </c>
      <c r="B47" s="29">
        <f>IF(基础资料!$B$9="","",基础资料!$B$9)</f>
        <v/>
      </c>
      <c r="C47" s="27">
        <f>IF(OR($B47="",$B$41=""),"",ROUND(SUMIF(账户表,$B47,账户期初)+SUMIFS(流水收入,流水账户,$B47,流水日期,"&lt;"&amp;$B$41)-SUMIFS(流水支出,流水账户,$B47,流水日期,"&lt;"&amp;$B$41),2))</f>
        <v/>
      </c>
      <c r="D47" s="27">
        <f>IF(OR($B47="",$B$41=""),"",ROUND(SUMIFS(流水收入,流水账户,$B47,流水日期,$B$41),2))</f>
        <v/>
      </c>
      <c r="E47" s="27">
        <f>IF(OR($B47="",$B$41=""),"",ROUND(SUMIFS(流水支出,流水账户,$B47,流水日期,$B$41),2))</f>
        <v/>
      </c>
      <c r="F47" s="27">
        <f>IF(OR($B47="",$B$41=""),"",ROUND($C47+$D47-$E47,2))</f>
        <v/>
      </c>
      <c r="H47" s="17">
        <f>IF($I47="","",5)</f>
        <v/>
      </c>
      <c r="I47" s="29">
        <f>IF(基础资料!$B$9="","",基础资料!$B$9)</f>
        <v/>
      </c>
      <c r="J47" s="27">
        <f>IF(OR($I47="",$I$41=""),"",ROUND(SUMIF(账户表,$I47,账户期初)+SUMIFS(流水收入,流水账户,$I47,流水日期,"&lt;"&amp;$I$41)-SUMIFS(流水支出,流水账户,$I47,流水日期,"&lt;"&amp;$I$41),2))</f>
        <v/>
      </c>
      <c r="K47" s="27">
        <f>IF(OR($I47="",$I$41=""),"",ROUND(SUMIFS(流水收入,流水账户,$I47,流水日期,"&gt;="&amp;$I$41,流水日期,"&lt;="&amp;EOMONTH($I$41,0),流水属性,"&lt;&gt;内部转账"),2))</f>
        <v/>
      </c>
      <c r="L47" s="27">
        <f>IF(OR($I47="",$I$41=""),"",ROUND(SUMIFS(流水支出,流水账户,$I47,流水日期,"&gt;="&amp;$I$41,流水日期,"&lt;="&amp;EOMONTH($I$41,0),流水属性,"&lt;&gt;内部转账"),2))</f>
        <v/>
      </c>
      <c r="M47" s="27">
        <f>IF(OR($I47="",$I$41=""),"",ROUND(SUMIFS(流水收入,流水账户,$I47,流水日期,"&gt;="&amp;$I$41,流水日期,"&lt;="&amp;EOMONTH($I$41,0),流水属性,"内部转账"),2))</f>
        <v/>
      </c>
      <c r="N47" s="27">
        <f>IF(OR($I47="",$I$41=""),"",ROUND(SUMIFS(流水支出,流水账户,$I47,流水日期,"&gt;="&amp;$I$41,流水日期,"&lt;="&amp;EOMONTH($I$41,0),流水属性,"内部转账"),2))</f>
        <v/>
      </c>
      <c r="O47" s="27">
        <f>IF(OR($I47="",$I$41=""),"",ROUND($J47+$K47-$L47+$M47-$N47,2))</f>
        <v/>
      </c>
    </row>
    <row r="48">
      <c r="A48" s="17">
        <f>IF($B48="","",6)</f>
        <v/>
      </c>
      <c r="B48" s="29">
        <f>IF(基础资料!$B$10="","",基础资料!$B$10)</f>
        <v/>
      </c>
      <c r="C48" s="27">
        <f>IF(OR($B48="",$B$41=""),"",ROUND(SUMIF(账户表,$B48,账户期初)+SUMIFS(流水收入,流水账户,$B48,流水日期,"&lt;"&amp;$B$41)-SUMIFS(流水支出,流水账户,$B48,流水日期,"&lt;"&amp;$B$41),2))</f>
        <v/>
      </c>
      <c r="D48" s="27">
        <f>IF(OR($B48="",$B$41=""),"",ROUND(SUMIFS(流水收入,流水账户,$B48,流水日期,$B$41),2))</f>
        <v/>
      </c>
      <c r="E48" s="27">
        <f>IF(OR($B48="",$B$41=""),"",ROUND(SUMIFS(流水支出,流水账户,$B48,流水日期,$B$41),2))</f>
        <v/>
      </c>
      <c r="F48" s="27">
        <f>IF(OR($B48="",$B$41=""),"",ROUND($C48+$D48-$E48,2))</f>
        <v/>
      </c>
      <c r="H48" s="17">
        <f>IF($I48="","",6)</f>
        <v/>
      </c>
      <c r="I48" s="29">
        <f>IF(基础资料!$B$10="","",基础资料!$B$10)</f>
        <v/>
      </c>
      <c r="J48" s="27">
        <f>IF(OR($I48="",$I$41=""),"",ROUND(SUMIF(账户表,$I48,账户期初)+SUMIFS(流水收入,流水账户,$I48,流水日期,"&lt;"&amp;$I$41)-SUMIFS(流水支出,流水账户,$I48,流水日期,"&lt;"&amp;$I$41),2))</f>
        <v/>
      </c>
      <c r="K48" s="27">
        <f>IF(OR($I48="",$I$41=""),"",ROUND(SUMIFS(流水收入,流水账户,$I48,流水日期,"&gt;="&amp;$I$41,流水日期,"&lt;="&amp;EOMONTH($I$41,0),流水属性,"&lt;&gt;内部转账"),2))</f>
        <v/>
      </c>
      <c r="L48" s="27">
        <f>IF(OR($I48="",$I$41=""),"",ROUND(SUMIFS(流水支出,流水账户,$I48,流水日期,"&gt;="&amp;$I$41,流水日期,"&lt;="&amp;EOMONTH($I$41,0),流水属性,"&lt;&gt;内部转账"),2))</f>
        <v/>
      </c>
      <c r="M48" s="27">
        <f>IF(OR($I48="",$I$41=""),"",ROUND(SUMIFS(流水收入,流水账户,$I48,流水日期,"&gt;="&amp;$I$41,流水日期,"&lt;="&amp;EOMONTH($I$41,0),流水属性,"内部转账"),2))</f>
        <v/>
      </c>
      <c r="N48" s="27">
        <f>IF(OR($I48="",$I$41=""),"",ROUND(SUMIFS(流水支出,流水账户,$I48,流水日期,"&gt;="&amp;$I$41,流水日期,"&lt;="&amp;EOMONTH($I$41,0),流水属性,"内部转账"),2))</f>
        <v/>
      </c>
      <c r="O48" s="27">
        <f>IF(OR($I48="",$I$41=""),"",ROUND($J48+$K48-$L48+$M48-$N48,2))</f>
        <v/>
      </c>
    </row>
    <row r="49">
      <c r="A49" s="17">
        <f>IF($B49="","",7)</f>
        <v/>
      </c>
      <c r="B49" s="29">
        <f>IF(基础资料!$B$11="","",基础资料!$B$11)</f>
        <v/>
      </c>
      <c r="C49" s="27">
        <f>IF(OR($B49="",$B$41=""),"",ROUND(SUMIF(账户表,$B49,账户期初)+SUMIFS(流水收入,流水账户,$B49,流水日期,"&lt;"&amp;$B$41)-SUMIFS(流水支出,流水账户,$B49,流水日期,"&lt;"&amp;$B$41),2))</f>
        <v/>
      </c>
      <c r="D49" s="27">
        <f>IF(OR($B49="",$B$41=""),"",ROUND(SUMIFS(流水收入,流水账户,$B49,流水日期,$B$41),2))</f>
        <v/>
      </c>
      <c r="E49" s="27">
        <f>IF(OR($B49="",$B$41=""),"",ROUND(SUMIFS(流水支出,流水账户,$B49,流水日期,$B$41),2))</f>
        <v/>
      </c>
      <c r="F49" s="27">
        <f>IF(OR($B49="",$B$41=""),"",ROUND($C49+$D49-$E49,2))</f>
        <v/>
      </c>
      <c r="H49" s="17">
        <f>IF($I49="","",7)</f>
        <v/>
      </c>
      <c r="I49" s="29">
        <f>IF(基础资料!$B$11="","",基础资料!$B$11)</f>
        <v/>
      </c>
      <c r="J49" s="27">
        <f>IF(OR($I49="",$I$41=""),"",ROUND(SUMIF(账户表,$I49,账户期初)+SUMIFS(流水收入,流水账户,$I49,流水日期,"&lt;"&amp;$I$41)-SUMIFS(流水支出,流水账户,$I49,流水日期,"&lt;"&amp;$I$41),2))</f>
        <v/>
      </c>
      <c r="K49" s="27">
        <f>IF(OR($I49="",$I$41=""),"",ROUND(SUMIFS(流水收入,流水账户,$I49,流水日期,"&gt;="&amp;$I$41,流水日期,"&lt;="&amp;EOMONTH($I$41,0),流水属性,"&lt;&gt;内部转账"),2))</f>
        <v/>
      </c>
      <c r="L49" s="27">
        <f>IF(OR($I49="",$I$41=""),"",ROUND(SUMIFS(流水支出,流水账户,$I49,流水日期,"&gt;="&amp;$I$41,流水日期,"&lt;="&amp;EOMONTH($I$41,0),流水属性,"&lt;&gt;内部转账"),2))</f>
        <v/>
      </c>
      <c r="M49" s="27">
        <f>IF(OR($I49="",$I$41=""),"",ROUND(SUMIFS(流水收入,流水账户,$I49,流水日期,"&gt;="&amp;$I$41,流水日期,"&lt;="&amp;EOMONTH($I$41,0),流水属性,"内部转账"),2))</f>
        <v/>
      </c>
      <c r="N49" s="27">
        <f>IF(OR($I49="",$I$41=""),"",ROUND(SUMIFS(流水支出,流水账户,$I49,流水日期,"&gt;="&amp;$I$41,流水日期,"&lt;="&amp;EOMONTH($I$41,0),流水属性,"内部转账"),2))</f>
        <v/>
      </c>
      <c r="O49" s="27">
        <f>IF(OR($I49="",$I$41=""),"",ROUND($J49+$K49-$L49+$M49-$N49,2))</f>
        <v/>
      </c>
    </row>
    <row r="50">
      <c r="A50" s="17">
        <f>IF($B50="","",8)</f>
        <v/>
      </c>
      <c r="B50" s="29">
        <f>IF(基础资料!$B$12="","",基础资料!$B$12)</f>
        <v/>
      </c>
      <c r="C50" s="27">
        <f>IF(OR($B50="",$B$41=""),"",ROUND(SUMIF(账户表,$B50,账户期初)+SUMIFS(流水收入,流水账户,$B50,流水日期,"&lt;"&amp;$B$41)-SUMIFS(流水支出,流水账户,$B50,流水日期,"&lt;"&amp;$B$41),2))</f>
        <v/>
      </c>
      <c r="D50" s="27">
        <f>IF(OR($B50="",$B$41=""),"",ROUND(SUMIFS(流水收入,流水账户,$B50,流水日期,$B$41),2))</f>
        <v/>
      </c>
      <c r="E50" s="27">
        <f>IF(OR($B50="",$B$41=""),"",ROUND(SUMIFS(流水支出,流水账户,$B50,流水日期,$B$41),2))</f>
        <v/>
      </c>
      <c r="F50" s="27">
        <f>IF(OR($B50="",$B$41=""),"",ROUND($C50+$D50-$E50,2))</f>
        <v/>
      </c>
      <c r="H50" s="17">
        <f>IF($I50="","",8)</f>
        <v/>
      </c>
      <c r="I50" s="29">
        <f>IF(基础资料!$B$12="","",基础资料!$B$12)</f>
        <v/>
      </c>
      <c r="J50" s="27">
        <f>IF(OR($I50="",$I$41=""),"",ROUND(SUMIF(账户表,$I50,账户期初)+SUMIFS(流水收入,流水账户,$I50,流水日期,"&lt;"&amp;$I$41)-SUMIFS(流水支出,流水账户,$I50,流水日期,"&lt;"&amp;$I$41),2))</f>
        <v/>
      </c>
      <c r="K50" s="27">
        <f>IF(OR($I50="",$I$41=""),"",ROUND(SUMIFS(流水收入,流水账户,$I50,流水日期,"&gt;="&amp;$I$41,流水日期,"&lt;="&amp;EOMONTH($I$41,0),流水属性,"&lt;&gt;内部转账"),2))</f>
        <v/>
      </c>
      <c r="L50" s="27">
        <f>IF(OR($I50="",$I$41=""),"",ROUND(SUMIFS(流水支出,流水账户,$I50,流水日期,"&gt;="&amp;$I$41,流水日期,"&lt;="&amp;EOMONTH($I$41,0),流水属性,"&lt;&gt;内部转账"),2))</f>
        <v/>
      </c>
      <c r="M50" s="27">
        <f>IF(OR($I50="",$I$41=""),"",ROUND(SUMIFS(流水收入,流水账户,$I50,流水日期,"&gt;="&amp;$I$41,流水日期,"&lt;="&amp;EOMONTH($I$41,0),流水属性,"内部转账"),2))</f>
        <v/>
      </c>
      <c r="N50" s="27">
        <f>IF(OR($I50="",$I$41=""),"",ROUND(SUMIFS(流水支出,流水账户,$I50,流水日期,"&gt;="&amp;$I$41,流水日期,"&lt;="&amp;EOMONTH($I$41,0),流水属性,"内部转账"),2))</f>
        <v/>
      </c>
      <c r="O50" s="27">
        <f>IF(OR($I50="",$I$41=""),"",ROUND($J50+$K50-$L50+$M50-$N50,2))</f>
        <v/>
      </c>
    </row>
    <row r="51">
      <c r="A51" s="17">
        <f>IF($B51="","",9)</f>
        <v/>
      </c>
      <c r="B51" s="29">
        <f>IF(基础资料!$B$13="","",基础资料!$B$13)</f>
        <v/>
      </c>
      <c r="C51" s="27">
        <f>IF(OR($B51="",$B$41=""),"",ROUND(SUMIF(账户表,$B51,账户期初)+SUMIFS(流水收入,流水账户,$B51,流水日期,"&lt;"&amp;$B$41)-SUMIFS(流水支出,流水账户,$B51,流水日期,"&lt;"&amp;$B$41),2))</f>
        <v/>
      </c>
      <c r="D51" s="27">
        <f>IF(OR($B51="",$B$41=""),"",ROUND(SUMIFS(流水收入,流水账户,$B51,流水日期,$B$41),2))</f>
        <v/>
      </c>
      <c r="E51" s="27">
        <f>IF(OR($B51="",$B$41=""),"",ROUND(SUMIFS(流水支出,流水账户,$B51,流水日期,$B$41),2))</f>
        <v/>
      </c>
      <c r="F51" s="27">
        <f>IF(OR($B51="",$B$41=""),"",ROUND($C51+$D51-$E51,2))</f>
        <v/>
      </c>
      <c r="H51" s="17">
        <f>IF($I51="","",9)</f>
        <v/>
      </c>
      <c r="I51" s="29">
        <f>IF(基础资料!$B$13="","",基础资料!$B$13)</f>
        <v/>
      </c>
      <c r="J51" s="27">
        <f>IF(OR($I51="",$I$41=""),"",ROUND(SUMIF(账户表,$I51,账户期初)+SUMIFS(流水收入,流水账户,$I51,流水日期,"&lt;"&amp;$I$41)-SUMIFS(流水支出,流水账户,$I51,流水日期,"&lt;"&amp;$I$41),2))</f>
        <v/>
      </c>
      <c r="K51" s="27">
        <f>IF(OR($I51="",$I$41=""),"",ROUND(SUMIFS(流水收入,流水账户,$I51,流水日期,"&gt;="&amp;$I$41,流水日期,"&lt;="&amp;EOMONTH($I$41,0),流水属性,"&lt;&gt;内部转账"),2))</f>
        <v/>
      </c>
      <c r="L51" s="27">
        <f>IF(OR($I51="",$I$41=""),"",ROUND(SUMIFS(流水支出,流水账户,$I51,流水日期,"&gt;="&amp;$I$41,流水日期,"&lt;="&amp;EOMONTH($I$41,0),流水属性,"&lt;&gt;内部转账"),2))</f>
        <v/>
      </c>
      <c r="M51" s="27">
        <f>IF(OR($I51="",$I$41=""),"",ROUND(SUMIFS(流水收入,流水账户,$I51,流水日期,"&gt;="&amp;$I$41,流水日期,"&lt;="&amp;EOMONTH($I$41,0),流水属性,"内部转账"),2))</f>
        <v/>
      </c>
      <c r="N51" s="27">
        <f>IF(OR($I51="",$I$41=""),"",ROUND(SUMIFS(流水支出,流水账户,$I51,流水日期,"&gt;="&amp;$I$41,流水日期,"&lt;="&amp;EOMONTH($I$41,0),流水属性,"内部转账"),2))</f>
        <v/>
      </c>
      <c r="O51" s="27">
        <f>IF(OR($I51="",$I$41=""),"",ROUND($J51+$K51-$L51+$M51-$N51,2))</f>
        <v/>
      </c>
    </row>
    <row r="52">
      <c r="A52" s="17">
        <f>IF($B52="","",10)</f>
        <v/>
      </c>
      <c r="B52" s="29">
        <f>IF(基础资料!$B$14="","",基础资料!$B$14)</f>
        <v/>
      </c>
      <c r="C52" s="27">
        <f>IF(OR($B52="",$B$41=""),"",ROUND(SUMIF(账户表,$B52,账户期初)+SUMIFS(流水收入,流水账户,$B52,流水日期,"&lt;"&amp;$B$41)-SUMIFS(流水支出,流水账户,$B52,流水日期,"&lt;"&amp;$B$41),2))</f>
        <v/>
      </c>
      <c r="D52" s="27">
        <f>IF(OR($B52="",$B$41=""),"",ROUND(SUMIFS(流水收入,流水账户,$B52,流水日期,$B$41),2))</f>
        <v/>
      </c>
      <c r="E52" s="27">
        <f>IF(OR($B52="",$B$41=""),"",ROUND(SUMIFS(流水支出,流水账户,$B52,流水日期,$B$41),2))</f>
        <v/>
      </c>
      <c r="F52" s="27">
        <f>IF(OR($B52="",$B$41=""),"",ROUND($C52+$D52-$E52,2))</f>
        <v/>
      </c>
      <c r="H52" s="17">
        <f>IF($I52="","",10)</f>
        <v/>
      </c>
      <c r="I52" s="29">
        <f>IF(基础资料!$B$14="","",基础资料!$B$14)</f>
        <v/>
      </c>
      <c r="J52" s="27">
        <f>IF(OR($I52="",$I$41=""),"",ROUND(SUMIF(账户表,$I52,账户期初)+SUMIFS(流水收入,流水账户,$I52,流水日期,"&lt;"&amp;$I$41)-SUMIFS(流水支出,流水账户,$I52,流水日期,"&lt;"&amp;$I$41),2))</f>
        <v/>
      </c>
      <c r="K52" s="27">
        <f>IF(OR($I52="",$I$41=""),"",ROUND(SUMIFS(流水收入,流水账户,$I52,流水日期,"&gt;="&amp;$I$41,流水日期,"&lt;="&amp;EOMONTH($I$41,0),流水属性,"&lt;&gt;内部转账"),2))</f>
        <v/>
      </c>
      <c r="L52" s="27">
        <f>IF(OR($I52="",$I$41=""),"",ROUND(SUMIFS(流水支出,流水账户,$I52,流水日期,"&gt;="&amp;$I$41,流水日期,"&lt;="&amp;EOMONTH($I$41,0),流水属性,"&lt;&gt;内部转账"),2))</f>
        <v/>
      </c>
      <c r="M52" s="27">
        <f>IF(OR($I52="",$I$41=""),"",ROUND(SUMIFS(流水收入,流水账户,$I52,流水日期,"&gt;="&amp;$I$41,流水日期,"&lt;="&amp;EOMONTH($I$41,0),流水属性,"内部转账"),2))</f>
        <v/>
      </c>
      <c r="N52" s="27">
        <f>IF(OR($I52="",$I$41=""),"",ROUND(SUMIFS(流水支出,流水账户,$I52,流水日期,"&gt;="&amp;$I$41,流水日期,"&lt;="&amp;EOMONTH($I$41,0),流水属性,"内部转账"),2))</f>
        <v/>
      </c>
      <c r="O52" s="27">
        <f>IF(OR($I52="",$I$41=""),"",ROUND($J52+$K52-$L52+$M52-$N52,2))</f>
        <v/>
      </c>
    </row>
    <row r="53">
      <c r="A53" s="17">
        <f>IF($B53="","",11)</f>
        <v/>
      </c>
      <c r="B53" s="29">
        <f>IF(基础资料!$B$15="","",基础资料!$B$15)</f>
        <v/>
      </c>
      <c r="C53" s="27">
        <f>IF(OR($B53="",$B$41=""),"",ROUND(SUMIF(账户表,$B53,账户期初)+SUMIFS(流水收入,流水账户,$B53,流水日期,"&lt;"&amp;$B$41)-SUMIFS(流水支出,流水账户,$B53,流水日期,"&lt;"&amp;$B$41),2))</f>
        <v/>
      </c>
      <c r="D53" s="27">
        <f>IF(OR($B53="",$B$41=""),"",ROUND(SUMIFS(流水收入,流水账户,$B53,流水日期,$B$41),2))</f>
        <v/>
      </c>
      <c r="E53" s="27">
        <f>IF(OR($B53="",$B$41=""),"",ROUND(SUMIFS(流水支出,流水账户,$B53,流水日期,$B$41),2))</f>
        <v/>
      </c>
      <c r="F53" s="27">
        <f>IF(OR($B53="",$B$41=""),"",ROUND($C53+$D53-$E53,2))</f>
        <v/>
      </c>
      <c r="H53" s="17">
        <f>IF($I53="","",11)</f>
        <v/>
      </c>
      <c r="I53" s="29">
        <f>IF(基础资料!$B$15="","",基础资料!$B$15)</f>
        <v/>
      </c>
      <c r="J53" s="27">
        <f>IF(OR($I53="",$I$41=""),"",ROUND(SUMIF(账户表,$I53,账户期初)+SUMIFS(流水收入,流水账户,$I53,流水日期,"&lt;"&amp;$I$41)-SUMIFS(流水支出,流水账户,$I53,流水日期,"&lt;"&amp;$I$41),2))</f>
        <v/>
      </c>
      <c r="K53" s="27">
        <f>IF(OR($I53="",$I$41=""),"",ROUND(SUMIFS(流水收入,流水账户,$I53,流水日期,"&gt;="&amp;$I$41,流水日期,"&lt;="&amp;EOMONTH($I$41,0),流水属性,"&lt;&gt;内部转账"),2))</f>
        <v/>
      </c>
      <c r="L53" s="27">
        <f>IF(OR($I53="",$I$41=""),"",ROUND(SUMIFS(流水支出,流水账户,$I53,流水日期,"&gt;="&amp;$I$41,流水日期,"&lt;="&amp;EOMONTH($I$41,0),流水属性,"&lt;&gt;内部转账"),2))</f>
        <v/>
      </c>
      <c r="M53" s="27">
        <f>IF(OR($I53="",$I$41=""),"",ROUND(SUMIFS(流水收入,流水账户,$I53,流水日期,"&gt;="&amp;$I$41,流水日期,"&lt;="&amp;EOMONTH($I$41,0),流水属性,"内部转账"),2))</f>
        <v/>
      </c>
      <c r="N53" s="27">
        <f>IF(OR($I53="",$I$41=""),"",ROUND(SUMIFS(流水支出,流水账户,$I53,流水日期,"&gt;="&amp;$I$41,流水日期,"&lt;="&amp;EOMONTH($I$41,0),流水属性,"内部转账"),2))</f>
        <v/>
      </c>
      <c r="O53" s="27">
        <f>IF(OR($I53="",$I$41=""),"",ROUND($J53+$K53-$L53+$M53-$N53,2))</f>
        <v/>
      </c>
    </row>
    <row r="54">
      <c r="A54" s="17">
        <f>IF($B54="","",12)</f>
        <v/>
      </c>
      <c r="B54" s="29">
        <f>IF(基础资料!$B$16="","",基础资料!$B$16)</f>
        <v/>
      </c>
      <c r="C54" s="27">
        <f>IF(OR($B54="",$B$41=""),"",ROUND(SUMIF(账户表,$B54,账户期初)+SUMIFS(流水收入,流水账户,$B54,流水日期,"&lt;"&amp;$B$41)-SUMIFS(流水支出,流水账户,$B54,流水日期,"&lt;"&amp;$B$41),2))</f>
        <v/>
      </c>
      <c r="D54" s="27">
        <f>IF(OR($B54="",$B$41=""),"",ROUND(SUMIFS(流水收入,流水账户,$B54,流水日期,$B$41),2))</f>
        <v/>
      </c>
      <c r="E54" s="27">
        <f>IF(OR($B54="",$B$41=""),"",ROUND(SUMIFS(流水支出,流水账户,$B54,流水日期,$B$41),2))</f>
        <v/>
      </c>
      <c r="F54" s="27">
        <f>IF(OR($B54="",$B$41=""),"",ROUND($C54+$D54-$E54,2))</f>
        <v/>
      </c>
      <c r="H54" s="17">
        <f>IF($I54="","",12)</f>
        <v/>
      </c>
      <c r="I54" s="29">
        <f>IF(基础资料!$B$16="","",基础资料!$B$16)</f>
        <v/>
      </c>
      <c r="J54" s="27">
        <f>IF(OR($I54="",$I$41=""),"",ROUND(SUMIF(账户表,$I54,账户期初)+SUMIFS(流水收入,流水账户,$I54,流水日期,"&lt;"&amp;$I$41)-SUMIFS(流水支出,流水账户,$I54,流水日期,"&lt;"&amp;$I$41),2))</f>
        <v/>
      </c>
      <c r="K54" s="27">
        <f>IF(OR($I54="",$I$41=""),"",ROUND(SUMIFS(流水收入,流水账户,$I54,流水日期,"&gt;="&amp;$I$41,流水日期,"&lt;="&amp;EOMONTH($I$41,0),流水属性,"&lt;&gt;内部转账"),2))</f>
        <v/>
      </c>
      <c r="L54" s="27">
        <f>IF(OR($I54="",$I$41=""),"",ROUND(SUMIFS(流水支出,流水账户,$I54,流水日期,"&gt;="&amp;$I$41,流水日期,"&lt;="&amp;EOMONTH($I$41,0),流水属性,"&lt;&gt;内部转账"),2))</f>
        <v/>
      </c>
      <c r="M54" s="27">
        <f>IF(OR($I54="",$I$41=""),"",ROUND(SUMIFS(流水收入,流水账户,$I54,流水日期,"&gt;="&amp;$I$41,流水日期,"&lt;="&amp;EOMONTH($I$41,0),流水属性,"内部转账"),2))</f>
        <v/>
      </c>
      <c r="N54" s="27">
        <f>IF(OR($I54="",$I$41=""),"",ROUND(SUMIFS(流水支出,流水账户,$I54,流水日期,"&gt;="&amp;$I$41,流水日期,"&lt;="&amp;EOMONTH($I$41,0),流水属性,"内部转账"),2))</f>
        <v/>
      </c>
      <c r="O54" s="27">
        <f>IF(OR($I54="",$I$41=""),"",ROUND($J54+$K54-$L54+$M54-$N54,2))</f>
        <v/>
      </c>
    </row>
    <row r="55">
      <c r="A55" s="17">
        <f>IF($B55="","",13)</f>
        <v/>
      </c>
      <c r="B55" s="29">
        <f>IF(基础资料!$B$17="","",基础资料!$B$17)</f>
        <v/>
      </c>
      <c r="C55" s="27">
        <f>IF(OR($B55="",$B$41=""),"",ROUND(SUMIF(账户表,$B55,账户期初)+SUMIFS(流水收入,流水账户,$B55,流水日期,"&lt;"&amp;$B$41)-SUMIFS(流水支出,流水账户,$B55,流水日期,"&lt;"&amp;$B$41),2))</f>
        <v/>
      </c>
      <c r="D55" s="27">
        <f>IF(OR($B55="",$B$41=""),"",ROUND(SUMIFS(流水收入,流水账户,$B55,流水日期,$B$41),2))</f>
        <v/>
      </c>
      <c r="E55" s="27">
        <f>IF(OR($B55="",$B$41=""),"",ROUND(SUMIFS(流水支出,流水账户,$B55,流水日期,$B$41),2))</f>
        <v/>
      </c>
      <c r="F55" s="27">
        <f>IF(OR($B55="",$B$41=""),"",ROUND($C55+$D55-$E55,2))</f>
        <v/>
      </c>
      <c r="H55" s="17">
        <f>IF($I55="","",13)</f>
        <v/>
      </c>
      <c r="I55" s="29">
        <f>IF(基础资料!$B$17="","",基础资料!$B$17)</f>
        <v/>
      </c>
      <c r="J55" s="27">
        <f>IF(OR($I55="",$I$41=""),"",ROUND(SUMIF(账户表,$I55,账户期初)+SUMIFS(流水收入,流水账户,$I55,流水日期,"&lt;"&amp;$I$41)-SUMIFS(流水支出,流水账户,$I55,流水日期,"&lt;"&amp;$I$41),2))</f>
        <v/>
      </c>
      <c r="K55" s="27">
        <f>IF(OR($I55="",$I$41=""),"",ROUND(SUMIFS(流水收入,流水账户,$I55,流水日期,"&gt;="&amp;$I$41,流水日期,"&lt;="&amp;EOMONTH($I$41,0),流水属性,"&lt;&gt;内部转账"),2))</f>
        <v/>
      </c>
      <c r="L55" s="27">
        <f>IF(OR($I55="",$I$41=""),"",ROUND(SUMIFS(流水支出,流水账户,$I55,流水日期,"&gt;="&amp;$I$41,流水日期,"&lt;="&amp;EOMONTH($I$41,0),流水属性,"&lt;&gt;内部转账"),2))</f>
        <v/>
      </c>
      <c r="M55" s="27">
        <f>IF(OR($I55="",$I$41=""),"",ROUND(SUMIFS(流水收入,流水账户,$I55,流水日期,"&gt;="&amp;$I$41,流水日期,"&lt;="&amp;EOMONTH($I$41,0),流水属性,"内部转账"),2))</f>
        <v/>
      </c>
      <c r="N55" s="27">
        <f>IF(OR($I55="",$I$41=""),"",ROUND(SUMIFS(流水支出,流水账户,$I55,流水日期,"&gt;="&amp;$I$41,流水日期,"&lt;="&amp;EOMONTH($I$41,0),流水属性,"内部转账"),2))</f>
        <v/>
      </c>
      <c r="O55" s="27">
        <f>IF(OR($I55="",$I$41=""),"",ROUND($J55+$K55-$L55+$M55-$N55,2))</f>
        <v/>
      </c>
    </row>
    <row r="56">
      <c r="A56" s="17">
        <f>IF($B56="","",14)</f>
        <v/>
      </c>
      <c r="B56" s="29">
        <f>IF(基础资料!$B$18="","",基础资料!$B$18)</f>
        <v/>
      </c>
      <c r="C56" s="27">
        <f>IF(OR($B56="",$B$41=""),"",ROUND(SUMIF(账户表,$B56,账户期初)+SUMIFS(流水收入,流水账户,$B56,流水日期,"&lt;"&amp;$B$41)-SUMIFS(流水支出,流水账户,$B56,流水日期,"&lt;"&amp;$B$41),2))</f>
        <v/>
      </c>
      <c r="D56" s="27">
        <f>IF(OR($B56="",$B$41=""),"",ROUND(SUMIFS(流水收入,流水账户,$B56,流水日期,$B$41),2))</f>
        <v/>
      </c>
      <c r="E56" s="27">
        <f>IF(OR($B56="",$B$41=""),"",ROUND(SUMIFS(流水支出,流水账户,$B56,流水日期,$B$41),2))</f>
        <v/>
      </c>
      <c r="F56" s="27">
        <f>IF(OR($B56="",$B$41=""),"",ROUND($C56+$D56-$E56,2))</f>
        <v/>
      </c>
      <c r="H56" s="17">
        <f>IF($I56="","",14)</f>
        <v/>
      </c>
      <c r="I56" s="29">
        <f>IF(基础资料!$B$18="","",基础资料!$B$18)</f>
        <v/>
      </c>
      <c r="J56" s="27">
        <f>IF(OR($I56="",$I$41=""),"",ROUND(SUMIF(账户表,$I56,账户期初)+SUMIFS(流水收入,流水账户,$I56,流水日期,"&lt;"&amp;$I$41)-SUMIFS(流水支出,流水账户,$I56,流水日期,"&lt;"&amp;$I$41),2))</f>
        <v/>
      </c>
      <c r="K56" s="27">
        <f>IF(OR($I56="",$I$41=""),"",ROUND(SUMIFS(流水收入,流水账户,$I56,流水日期,"&gt;="&amp;$I$41,流水日期,"&lt;="&amp;EOMONTH($I$41,0),流水属性,"&lt;&gt;内部转账"),2))</f>
        <v/>
      </c>
      <c r="L56" s="27">
        <f>IF(OR($I56="",$I$41=""),"",ROUND(SUMIFS(流水支出,流水账户,$I56,流水日期,"&gt;="&amp;$I$41,流水日期,"&lt;="&amp;EOMONTH($I$41,0),流水属性,"&lt;&gt;内部转账"),2))</f>
        <v/>
      </c>
      <c r="M56" s="27">
        <f>IF(OR($I56="",$I$41=""),"",ROUND(SUMIFS(流水收入,流水账户,$I56,流水日期,"&gt;="&amp;$I$41,流水日期,"&lt;="&amp;EOMONTH($I$41,0),流水属性,"内部转账"),2))</f>
        <v/>
      </c>
      <c r="N56" s="27">
        <f>IF(OR($I56="",$I$41=""),"",ROUND(SUMIFS(流水支出,流水账户,$I56,流水日期,"&gt;="&amp;$I$41,流水日期,"&lt;="&amp;EOMONTH($I$41,0),流水属性,"内部转账"),2))</f>
        <v/>
      </c>
      <c r="O56" s="27">
        <f>IF(OR($I56="",$I$41=""),"",ROUND($J56+$K56-$L56+$M56-$N56,2))</f>
        <v/>
      </c>
    </row>
    <row r="57">
      <c r="A57" s="17">
        <f>IF($B57="","",15)</f>
        <v/>
      </c>
      <c r="B57" s="29">
        <f>IF(基础资料!$B$19="","",基础资料!$B$19)</f>
        <v/>
      </c>
      <c r="C57" s="27">
        <f>IF(OR($B57="",$B$41=""),"",ROUND(SUMIF(账户表,$B57,账户期初)+SUMIFS(流水收入,流水账户,$B57,流水日期,"&lt;"&amp;$B$41)-SUMIFS(流水支出,流水账户,$B57,流水日期,"&lt;"&amp;$B$41),2))</f>
        <v/>
      </c>
      <c r="D57" s="27">
        <f>IF(OR($B57="",$B$41=""),"",ROUND(SUMIFS(流水收入,流水账户,$B57,流水日期,$B$41),2))</f>
        <v/>
      </c>
      <c r="E57" s="27">
        <f>IF(OR($B57="",$B$41=""),"",ROUND(SUMIFS(流水支出,流水账户,$B57,流水日期,$B$41),2))</f>
        <v/>
      </c>
      <c r="F57" s="27">
        <f>IF(OR($B57="",$B$41=""),"",ROUND($C57+$D57-$E57,2))</f>
        <v/>
      </c>
      <c r="H57" s="17">
        <f>IF($I57="","",15)</f>
        <v/>
      </c>
      <c r="I57" s="29">
        <f>IF(基础资料!$B$19="","",基础资料!$B$19)</f>
        <v/>
      </c>
      <c r="J57" s="27">
        <f>IF(OR($I57="",$I$41=""),"",ROUND(SUMIF(账户表,$I57,账户期初)+SUMIFS(流水收入,流水账户,$I57,流水日期,"&lt;"&amp;$I$41)-SUMIFS(流水支出,流水账户,$I57,流水日期,"&lt;"&amp;$I$41),2))</f>
        <v/>
      </c>
      <c r="K57" s="27">
        <f>IF(OR($I57="",$I$41=""),"",ROUND(SUMIFS(流水收入,流水账户,$I57,流水日期,"&gt;="&amp;$I$41,流水日期,"&lt;="&amp;EOMONTH($I$41,0),流水属性,"&lt;&gt;内部转账"),2))</f>
        <v/>
      </c>
      <c r="L57" s="27">
        <f>IF(OR($I57="",$I$41=""),"",ROUND(SUMIFS(流水支出,流水账户,$I57,流水日期,"&gt;="&amp;$I$41,流水日期,"&lt;="&amp;EOMONTH($I$41,0),流水属性,"&lt;&gt;内部转账"),2))</f>
        <v/>
      </c>
      <c r="M57" s="27">
        <f>IF(OR($I57="",$I$41=""),"",ROUND(SUMIFS(流水收入,流水账户,$I57,流水日期,"&gt;="&amp;$I$41,流水日期,"&lt;="&amp;EOMONTH($I$41,0),流水属性,"内部转账"),2))</f>
        <v/>
      </c>
      <c r="N57" s="27">
        <f>IF(OR($I57="",$I$41=""),"",ROUND(SUMIFS(流水支出,流水账户,$I57,流水日期,"&gt;="&amp;$I$41,流水日期,"&lt;="&amp;EOMONTH($I$41,0),流水属性,"内部转账"),2))</f>
        <v/>
      </c>
      <c r="O57" s="27">
        <f>IF(OR($I57="",$I$41=""),"",ROUND($J57+$K57-$L57+$M57-$N57,2))</f>
        <v/>
      </c>
    </row>
    <row r="58">
      <c r="A58" s="17">
        <f>IF($B58="","",16)</f>
        <v/>
      </c>
      <c r="B58" s="29">
        <f>IF(基础资料!$B$20="","",基础资料!$B$20)</f>
        <v/>
      </c>
      <c r="C58" s="27">
        <f>IF(OR($B58="",$B$41=""),"",ROUND(SUMIF(账户表,$B58,账户期初)+SUMIFS(流水收入,流水账户,$B58,流水日期,"&lt;"&amp;$B$41)-SUMIFS(流水支出,流水账户,$B58,流水日期,"&lt;"&amp;$B$41),2))</f>
        <v/>
      </c>
      <c r="D58" s="27">
        <f>IF(OR($B58="",$B$41=""),"",ROUND(SUMIFS(流水收入,流水账户,$B58,流水日期,$B$41),2))</f>
        <v/>
      </c>
      <c r="E58" s="27">
        <f>IF(OR($B58="",$B$41=""),"",ROUND(SUMIFS(流水支出,流水账户,$B58,流水日期,$B$41),2))</f>
        <v/>
      </c>
      <c r="F58" s="27">
        <f>IF(OR($B58="",$B$41=""),"",ROUND($C58+$D58-$E58,2))</f>
        <v/>
      </c>
      <c r="H58" s="17">
        <f>IF($I58="","",16)</f>
        <v/>
      </c>
      <c r="I58" s="29">
        <f>IF(基础资料!$B$20="","",基础资料!$B$20)</f>
        <v/>
      </c>
      <c r="J58" s="27">
        <f>IF(OR($I58="",$I$41=""),"",ROUND(SUMIF(账户表,$I58,账户期初)+SUMIFS(流水收入,流水账户,$I58,流水日期,"&lt;"&amp;$I$41)-SUMIFS(流水支出,流水账户,$I58,流水日期,"&lt;"&amp;$I$41),2))</f>
        <v/>
      </c>
      <c r="K58" s="27">
        <f>IF(OR($I58="",$I$41=""),"",ROUND(SUMIFS(流水收入,流水账户,$I58,流水日期,"&gt;="&amp;$I$41,流水日期,"&lt;="&amp;EOMONTH($I$41,0),流水属性,"&lt;&gt;内部转账"),2))</f>
        <v/>
      </c>
      <c r="L58" s="27">
        <f>IF(OR($I58="",$I$41=""),"",ROUND(SUMIFS(流水支出,流水账户,$I58,流水日期,"&gt;="&amp;$I$41,流水日期,"&lt;="&amp;EOMONTH($I$41,0),流水属性,"&lt;&gt;内部转账"),2))</f>
        <v/>
      </c>
      <c r="M58" s="27">
        <f>IF(OR($I58="",$I$41=""),"",ROUND(SUMIFS(流水收入,流水账户,$I58,流水日期,"&gt;="&amp;$I$41,流水日期,"&lt;="&amp;EOMONTH($I$41,0),流水属性,"内部转账"),2))</f>
        <v/>
      </c>
      <c r="N58" s="27">
        <f>IF(OR($I58="",$I$41=""),"",ROUND(SUMIFS(流水支出,流水账户,$I58,流水日期,"&gt;="&amp;$I$41,流水日期,"&lt;="&amp;EOMONTH($I$41,0),流水属性,"内部转账"),2))</f>
        <v/>
      </c>
      <c r="O58" s="27">
        <f>IF(OR($I58="",$I$41=""),"",ROUND($J58+$K58-$L58+$M58-$N58,2))</f>
        <v/>
      </c>
    </row>
    <row r="59">
      <c r="A59" s="17">
        <f>IF($B59="","",17)</f>
        <v/>
      </c>
      <c r="B59" s="29">
        <f>IF(基础资料!$B$21="","",基础资料!$B$21)</f>
        <v/>
      </c>
      <c r="C59" s="27">
        <f>IF(OR($B59="",$B$41=""),"",ROUND(SUMIF(账户表,$B59,账户期初)+SUMIFS(流水收入,流水账户,$B59,流水日期,"&lt;"&amp;$B$41)-SUMIFS(流水支出,流水账户,$B59,流水日期,"&lt;"&amp;$B$41),2))</f>
        <v/>
      </c>
      <c r="D59" s="27">
        <f>IF(OR($B59="",$B$41=""),"",ROUND(SUMIFS(流水收入,流水账户,$B59,流水日期,$B$41),2))</f>
        <v/>
      </c>
      <c r="E59" s="27">
        <f>IF(OR($B59="",$B$41=""),"",ROUND(SUMIFS(流水支出,流水账户,$B59,流水日期,$B$41),2))</f>
        <v/>
      </c>
      <c r="F59" s="27">
        <f>IF(OR($B59="",$B$41=""),"",ROUND($C59+$D59-$E59,2))</f>
        <v/>
      </c>
      <c r="H59" s="17">
        <f>IF($I59="","",17)</f>
        <v/>
      </c>
      <c r="I59" s="29">
        <f>IF(基础资料!$B$21="","",基础资料!$B$21)</f>
        <v/>
      </c>
      <c r="J59" s="27">
        <f>IF(OR($I59="",$I$41=""),"",ROUND(SUMIF(账户表,$I59,账户期初)+SUMIFS(流水收入,流水账户,$I59,流水日期,"&lt;"&amp;$I$41)-SUMIFS(流水支出,流水账户,$I59,流水日期,"&lt;"&amp;$I$41),2))</f>
        <v/>
      </c>
      <c r="K59" s="27">
        <f>IF(OR($I59="",$I$41=""),"",ROUND(SUMIFS(流水收入,流水账户,$I59,流水日期,"&gt;="&amp;$I$41,流水日期,"&lt;="&amp;EOMONTH($I$41,0),流水属性,"&lt;&gt;内部转账"),2))</f>
        <v/>
      </c>
      <c r="L59" s="27">
        <f>IF(OR($I59="",$I$41=""),"",ROUND(SUMIFS(流水支出,流水账户,$I59,流水日期,"&gt;="&amp;$I$41,流水日期,"&lt;="&amp;EOMONTH($I$41,0),流水属性,"&lt;&gt;内部转账"),2))</f>
        <v/>
      </c>
      <c r="M59" s="27">
        <f>IF(OR($I59="",$I$41=""),"",ROUND(SUMIFS(流水收入,流水账户,$I59,流水日期,"&gt;="&amp;$I$41,流水日期,"&lt;="&amp;EOMONTH($I$41,0),流水属性,"内部转账"),2))</f>
        <v/>
      </c>
      <c r="N59" s="27">
        <f>IF(OR($I59="",$I$41=""),"",ROUND(SUMIFS(流水支出,流水账户,$I59,流水日期,"&gt;="&amp;$I$41,流水日期,"&lt;="&amp;EOMONTH($I$41,0),流水属性,"内部转账"),2))</f>
        <v/>
      </c>
      <c r="O59" s="27">
        <f>IF(OR($I59="",$I$41=""),"",ROUND($J59+$K59-$L59+$M59-$N59,2))</f>
        <v/>
      </c>
    </row>
    <row r="60">
      <c r="A60" s="17">
        <f>IF($B60="","",18)</f>
        <v/>
      </c>
      <c r="B60" s="29">
        <f>IF(基础资料!$B$22="","",基础资料!$B$22)</f>
        <v/>
      </c>
      <c r="C60" s="27">
        <f>IF(OR($B60="",$B$41=""),"",ROUND(SUMIF(账户表,$B60,账户期初)+SUMIFS(流水收入,流水账户,$B60,流水日期,"&lt;"&amp;$B$41)-SUMIFS(流水支出,流水账户,$B60,流水日期,"&lt;"&amp;$B$41),2))</f>
        <v/>
      </c>
      <c r="D60" s="27">
        <f>IF(OR($B60="",$B$41=""),"",ROUND(SUMIFS(流水收入,流水账户,$B60,流水日期,$B$41),2))</f>
        <v/>
      </c>
      <c r="E60" s="27">
        <f>IF(OR($B60="",$B$41=""),"",ROUND(SUMIFS(流水支出,流水账户,$B60,流水日期,$B$41),2))</f>
        <v/>
      </c>
      <c r="F60" s="27">
        <f>IF(OR($B60="",$B$41=""),"",ROUND($C60+$D60-$E60,2))</f>
        <v/>
      </c>
      <c r="H60" s="17">
        <f>IF($I60="","",18)</f>
        <v/>
      </c>
      <c r="I60" s="29">
        <f>IF(基础资料!$B$22="","",基础资料!$B$22)</f>
        <v/>
      </c>
      <c r="J60" s="27">
        <f>IF(OR($I60="",$I$41=""),"",ROUND(SUMIF(账户表,$I60,账户期初)+SUMIFS(流水收入,流水账户,$I60,流水日期,"&lt;"&amp;$I$41)-SUMIFS(流水支出,流水账户,$I60,流水日期,"&lt;"&amp;$I$41),2))</f>
        <v/>
      </c>
      <c r="K60" s="27">
        <f>IF(OR($I60="",$I$41=""),"",ROUND(SUMIFS(流水收入,流水账户,$I60,流水日期,"&gt;="&amp;$I$41,流水日期,"&lt;="&amp;EOMONTH($I$41,0),流水属性,"&lt;&gt;内部转账"),2))</f>
        <v/>
      </c>
      <c r="L60" s="27">
        <f>IF(OR($I60="",$I$41=""),"",ROUND(SUMIFS(流水支出,流水账户,$I60,流水日期,"&gt;="&amp;$I$41,流水日期,"&lt;="&amp;EOMONTH($I$41,0),流水属性,"&lt;&gt;内部转账"),2))</f>
        <v/>
      </c>
      <c r="M60" s="27">
        <f>IF(OR($I60="",$I$41=""),"",ROUND(SUMIFS(流水收入,流水账户,$I60,流水日期,"&gt;="&amp;$I$41,流水日期,"&lt;="&amp;EOMONTH($I$41,0),流水属性,"内部转账"),2))</f>
        <v/>
      </c>
      <c r="N60" s="27">
        <f>IF(OR($I60="",$I$41=""),"",ROUND(SUMIFS(流水支出,流水账户,$I60,流水日期,"&gt;="&amp;$I$41,流水日期,"&lt;="&amp;EOMONTH($I$41,0),流水属性,"内部转账"),2))</f>
        <v/>
      </c>
      <c r="O60" s="27">
        <f>IF(OR($I60="",$I$41=""),"",ROUND($J60+$K60-$L60+$M60-$N60,2))</f>
        <v/>
      </c>
    </row>
    <row r="61">
      <c r="A61" s="17">
        <f>IF($B61="","",19)</f>
        <v/>
      </c>
      <c r="B61" s="29">
        <f>IF(基础资料!$B$23="","",基础资料!$B$23)</f>
        <v/>
      </c>
      <c r="C61" s="27">
        <f>IF(OR($B61="",$B$41=""),"",ROUND(SUMIF(账户表,$B61,账户期初)+SUMIFS(流水收入,流水账户,$B61,流水日期,"&lt;"&amp;$B$41)-SUMIFS(流水支出,流水账户,$B61,流水日期,"&lt;"&amp;$B$41),2))</f>
        <v/>
      </c>
      <c r="D61" s="27">
        <f>IF(OR($B61="",$B$41=""),"",ROUND(SUMIFS(流水收入,流水账户,$B61,流水日期,$B$41),2))</f>
        <v/>
      </c>
      <c r="E61" s="27">
        <f>IF(OR($B61="",$B$41=""),"",ROUND(SUMIFS(流水支出,流水账户,$B61,流水日期,$B$41),2))</f>
        <v/>
      </c>
      <c r="F61" s="27">
        <f>IF(OR($B61="",$B$41=""),"",ROUND($C61+$D61-$E61,2))</f>
        <v/>
      </c>
      <c r="H61" s="17">
        <f>IF($I61="","",19)</f>
        <v/>
      </c>
      <c r="I61" s="29">
        <f>IF(基础资料!$B$23="","",基础资料!$B$23)</f>
        <v/>
      </c>
      <c r="J61" s="27">
        <f>IF(OR($I61="",$I$41=""),"",ROUND(SUMIF(账户表,$I61,账户期初)+SUMIFS(流水收入,流水账户,$I61,流水日期,"&lt;"&amp;$I$41)-SUMIFS(流水支出,流水账户,$I61,流水日期,"&lt;"&amp;$I$41),2))</f>
        <v/>
      </c>
      <c r="K61" s="27">
        <f>IF(OR($I61="",$I$41=""),"",ROUND(SUMIFS(流水收入,流水账户,$I61,流水日期,"&gt;="&amp;$I$41,流水日期,"&lt;="&amp;EOMONTH($I$41,0),流水属性,"&lt;&gt;内部转账"),2))</f>
        <v/>
      </c>
      <c r="L61" s="27">
        <f>IF(OR($I61="",$I$41=""),"",ROUND(SUMIFS(流水支出,流水账户,$I61,流水日期,"&gt;="&amp;$I$41,流水日期,"&lt;="&amp;EOMONTH($I$41,0),流水属性,"&lt;&gt;内部转账"),2))</f>
        <v/>
      </c>
      <c r="M61" s="27">
        <f>IF(OR($I61="",$I$41=""),"",ROUND(SUMIFS(流水收入,流水账户,$I61,流水日期,"&gt;="&amp;$I$41,流水日期,"&lt;="&amp;EOMONTH($I$41,0),流水属性,"内部转账"),2))</f>
        <v/>
      </c>
      <c r="N61" s="27">
        <f>IF(OR($I61="",$I$41=""),"",ROUND(SUMIFS(流水支出,流水账户,$I61,流水日期,"&gt;="&amp;$I$41,流水日期,"&lt;="&amp;EOMONTH($I$41,0),流水属性,"内部转账"),2))</f>
        <v/>
      </c>
      <c r="O61" s="27">
        <f>IF(OR($I61="",$I$41=""),"",ROUND($J61+$K61-$L61+$M61-$N61,2))</f>
        <v/>
      </c>
    </row>
    <row r="62">
      <c r="A62" s="17">
        <f>IF($B62="","",20)</f>
        <v/>
      </c>
      <c r="B62" s="29">
        <f>IF(基础资料!$B$24="","",基础资料!$B$24)</f>
        <v/>
      </c>
      <c r="C62" s="27">
        <f>IF(OR($B62="",$B$41=""),"",ROUND(SUMIF(账户表,$B62,账户期初)+SUMIFS(流水收入,流水账户,$B62,流水日期,"&lt;"&amp;$B$41)-SUMIFS(流水支出,流水账户,$B62,流水日期,"&lt;"&amp;$B$41),2))</f>
        <v/>
      </c>
      <c r="D62" s="27">
        <f>IF(OR($B62="",$B$41=""),"",ROUND(SUMIFS(流水收入,流水账户,$B62,流水日期,$B$41),2))</f>
        <v/>
      </c>
      <c r="E62" s="27">
        <f>IF(OR($B62="",$B$41=""),"",ROUND(SUMIFS(流水支出,流水账户,$B62,流水日期,$B$41),2))</f>
        <v/>
      </c>
      <c r="F62" s="27">
        <f>IF(OR($B62="",$B$41=""),"",ROUND($C62+$D62-$E62,2))</f>
        <v/>
      </c>
      <c r="H62" s="17">
        <f>IF($I62="","",20)</f>
        <v/>
      </c>
      <c r="I62" s="29">
        <f>IF(基础资料!$B$24="","",基础资料!$B$24)</f>
        <v/>
      </c>
      <c r="J62" s="27">
        <f>IF(OR($I62="",$I$41=""),"",ROUND(SUMIF(账户表,$I62,账户期初)+SUMIFS(流水收入,流水账户,$I62,流水日期,"&lt;"&amp;$I$41)-SUMIFS(流水支出,流水账户,$I62,流水日期,"&lt;"&amp;$I$41),2))</f>
        <v/>
      </c>
      <c r="K62" s="27">
        <f>IF(OR($I62="",$I$41=""),"",ROUND(SUMIFS(流水收入,流水账户,$I62,流水日期,"&gt;="&amp;$I$41,流水日期,"&lt;="&amp;EOMONTH($I$41,0),流水属性,"&lt;&gt;内部转账"),2))</f>
        <v/>
      </c>
      <c r="L62" s="27">
        <f>IF(OR($I62="",$I$41=""),"",ROUND(SUMIFS(流水支出,流水账户,$I62,流水日期,"&gt;="&amp;$I$41,流水日期,"&lt;="&amp;EOMONTH($I$41,0),流水属性,"&lt;&gt;内部转账"),2))</f>
        <v/>
      </c>
      <c r="M62" s="27">
        <f>IF(OR($I62="",$I$41=""),"",ROUND(SUMIFS(流水收入,流水账户,$I62,流水日期,"&gt;="&amp;$I$41,流水日期,"&lt;="&amp;EOMONTH($I$41,0),流水属性,"内部转账"),2))</f>
        <v/>
      </c>
      <c r="N62" s="27">
        <f>IF(OR($I62="",$I$41=""),"",ROUND(SUMIFS(流水支出,流水账户,$I62,流水日期,"&gt;="&amp;$I$41,流水日期,"&lt;="&amp;EOMONTH($I$41,0),流水属性,"内部转账"),2))</f>
        <v/>
      </c>
      <c r="O62" s="27">
        <f>IF(OR($I62="",$I$41=""),"",ROUND($J62+$K62-$L62+$M62-$N62,2))</f>
        <v/>
      </c>
    </row>
    <row r="63">
      <c r="A63" s="17">
        <f>IF($B63="","",21)</f>
        <v/>
      </c>
      <c r="B63" s="29">
        <f>IF(基础资料!$B$25="","",基础资料!$B$25)</f>
        <v/>
      </c>
      <c r="C63" s="27">
        <f>IF(OR($B63="",$B$41=""),"",ROUND(SUMIF(账户表,$B63,账户期初)+SUMIFS(流水收入,流水账户,$B63,流水日期,"&lt;"&amp;$B$41)-SUMIFS(流水支出,流水账户,$B63,流水日期,"&lt;"&amp;$B$41),2))</f>
        <v/>
      </c>
      <c r="D63" s="27">
        <f>IF(OR($B63="",$B$41=""),"",ROUND(SUMIFS(流水收入,流水账户,$B63,流水日期,$B$41),2))</f>
        <v/>
      </c>
      <c r="E63" s="27">
        <f>IF(OR($B63="",$B$41=""),"",ROUND(SUMIFS(流水支出,流水账户,$B63,流水日期,$B$41),2))</f>
        <v/>
      </c>
      <c r="F63" s="27">
        <f>IF(OR($B63="",$B$41=""),"",ROUND($C63+$D63-$E63,2))</f>
        <v/>
      </c>
      <c r="H63" s="17">
        <f>IF($I63="","",21)</f>
        <v/>
      </c>
      <c r="I63" s="29">
        <f>IF(基础资料!$B$25="","",基础资料!$B$25)</f>
        <v/>
      </c>
      <c r="J63" s="27">
        <f>IF(OR($I63="",$I$41=""),"",ROUND(SUMIF(账户表,$I63,账户期初)+SUMIFS(流水收入,流水账户,$I63,流水日期,"&lt;"&amp;$I$41)-SUMIFS(流水支出,流水账户,$I63,流水日期,"&lt;"&amp;$I$41),2))</f>
        <v/>
      </c>
      <c r="K63" s="27">
        <f>IF(OR($I63="",$I$41=""),"",ROUND(SUMIFS(流水收入,流水账户,$I63,流水日期,"&gt;="&amp;$I$41,流水日期,"&lt;="&amp;EOMONTH($I$41,0),流水属性,"&lt;&gt;内部转账"),2))</f>
        <v/>
      </c>
      <c r="L63" s="27">
        <f>IF(OR($I63="",$I$41=""),"",ROUND(SUMIFS(流水支出,流水账户,$I63,流水日期,"&gt;="&amp;$I$41,流水日期,"&lt;="&amp;EOMONTH($I$41,0),流水属性,"&lt;&gt;内部转账"),2))</f>
        <v/>
      </c>
      <c r="M63" s="27">
        <f>IF(OR($I63="",$I$41=""),"",ROUND(SUMIFS(流水收入,流水账户,$I63,流水日期,"&gt;="&amp;$I$41,流水日期,"&lt;="&amp;EOMONTH($I$41,0),流水属性,"内部转账"),2))</f>
        <v/>
      </c>
      <c r="N63" s="27">
        <f>IF(OR($I63="",$I$41=""),"",ROUND(SUMIFS(流水支出,流水账户,$I63,流水日期,"&gt;="&amp;$I$41,流水日期,"&lt;="&amp;EOMONTH($I$41,0),流水属性,"内部转账"),2))</f>
        <v/>
      </c>
      <c r="O63" s="27">
        <f>IF(OR($I63="",$I$41=""),"",ROUND($J63+$K63-$L63+$M63-$N63,2))</f>
        <v/>
      </c>
    </row>
    <row r="64">
      <c r="A64" s="17">
        <f>IF($B64="","",22)</f>
        <v/>
      </c>
      <c r="B64" s="29">
        <f>IF(基础资料!$B$26="","",基础资料!$B$26)</f>
        <v/>
      </c>
      <c r="C64" s="27">
        <f>IF(OR($B64="",$B$41=""),"",ROUND(SUMIF(账户表,$B64,账户期初)+SUMIFS(流水收入,流水账户,$B64,流水日期,"&lt;"&amp;$B$41)-SUMIFS(流水支出,流水账户,$B64,流水日期,"&lt;"&amp;$B$41),2))</f>
        <v/>
      </c>
      <c r="D64" s="27">
        <f>IF(OR($B64="",$B$41=""),"",ROUND(SUMIFS(流水收入,流水账户,$B64,流水日期,$B$41),2))</f>
        <v/>
      </c>
      <c r="E64" s="27">
        <f>IF(OR($B64="",$B$41=""),"",ROUND(SUMIFS(流水支出,流水账户,$B64,流水日期,$B$41),2))</f>
        <v/>
      </c>
      <c r="F64" s="27">
        <f>IF(OR($B64="",$B$41=""),"",ROUND($C64+$D64-$E64,2))</f>
        <v/>
      </c>
      <c r="H64" s="17">
        <f>IF($I64="","",22)</f>
        <v/>
      </c>
      <c r="I64" s="29">
        <f>IF(基础资料!$B$26="","",基础资料!$B$26)</f>
        <v/>
      </c>
      <c r="J64" s="27">
        <f>IF(OR($I64="",$I$41=""),"",ROUND(SUMIF(账户表,$I64,账户期初)+SUMIFS(流水收入,流水账户,$I64,流水日期,"&lt;"&amp;$I$41)-SUMIFS(流水支出,流水账户,$I64,流水日期,"&lt;"&amp;$I$41),2))</f>
        <v/>
      </c>
      <c r="K64" s="27">
        <f>IF(OR($I64="",$I$41=""),"",ROUND(SUMIFS(流水收入,流水账户,$I64,流水日期,"&gt;="&amp;$I$41,流水日期,"&lt;="&amp;EOMONTH($I$41,0),流水属性,"&lt;&gt;内部转账"),2))</f>
        <v/>
      </c>
      <c r="L64" s="27">
        <f>IF(OR($I64="",$I$41=""),"",ROUND(SUMIFS(流水支出,流水账户,$I64,流水日期,"&gt;="&amp;$I$41,流水日期,"&lt;="&amp;EOMONTH($I$41,0),流水属性,"&lt;&gt;内部转账"),2))</f>
        <v/>
      </c>
      <c r="M64" s="27">
        <f>IF(OR($I64="",$I$41=""),"",ROUND(SUMIFS(流水收入,流水账户,$I64,流水日期,"&gt;="&amp;$I$41,流水日期,"&lt;="&amp;EOMONTH($I$41,0),流水属性,"内部转账"),2))</f>
        <v/>
      </c>
      <c r="N64" s="27">
        <f>IF(OR($I64="",$I$41=""),"",ROUND(SUMIFS(流水支出,流水账户,$I64,流水日期,"&gt;="&amp;$I$41,流水日期,"&lt;="&amp;EOMONTH($I$41,0),流水属性,"内部转账"),2))</f>
        <v/>
      </c>
      <c r="O64" s="27">
        <f>IF(OR($I64="",$I$41=""),"",ROUND($J64+$K64-$L64+$M64-$N64,2))</f>
        <v/>
      </c>
    </row>
    <row r="65">
      <c r="A65" s="17">
        <f>IF($B65="","",23)</f>
        <v/>
      </c>
      <c r="B65" s="29">
        <f>IF(基础资料!$B$27="","",基础资料!$B$27)</f>
        <v/>
      </c>
      <c r="C65" s="27">
        <f>IF(OR($B65="",$B$41=""),"",ROUND(SUMIF(账户表,$B65,账户期初)+SUMIFS(流水收入,流水账户,$B65,流水日期,"&lt;"&amp;$B$41)-SUMIFS(流水支出,流水账户,$B65,流水日期,"&lt;"&amp;$B$41),2))</f>
        <v/>
      </c>
      <c r="D65" s="27">
        <f>IF(OR($B65="",$B$41=""),"",ROUND(SUMIFS(流水收入,流水账户,$B65,流水日期,$B$41),2))</f>
        <v/>
      </c>
      <c r="E65" s="27">
        <f>IF(OR($B65="",$B$41=""),"",ROUND(SUMIFS(流水支出,流水账户,$B65,流水日期,$B$41),2))</f>
        <v/>
      </c>
      <c r="F65" s="27">
        <f>IF(OR($B65="",$B$41=""),"",ROUND($C65+$D65-$E65,2))</f>
        <v/>
      </c>
      <c r="H65" s="17">
        <f>IF($I65="","",23)</f>
        <v/>
      </c>
      <c r="I65" s="29">
        <f>IF(基础资料!$B$27="","",基础资料!$B$27)</f>
        <v/>
      </c>
      <c r="J65" s="27">
        <f>IF(OR($I65="",$I$41=""),"",ROUND(SUMIF(账户表,$I65,账户期初)+SUMIFS(流水收入,流水账户,$I65,流水日期,"&lt;"&amp;$I$41)-SUMIFS(流水支出,流水账户,$I65,流水日期,"&lt;"&amp;$I$41),2))</f>
        <v/>
      </c>
      <c r="K65" s="27">
        <f>IF(OR($I65="",$I$41=""),"",ROUND(SUMIFS(流水收入,流水账户,$I65,流水日期,"&gt;="&amp;$I$41,流水日期,"&lt;="&amp;EOMONTH($I$41,0),流水属性,"&lt;&gt;内部转账"),2))</f>
        <v/>
      </c>
      <c r="L65" s="27">
        <f>IF(OR($I65="",$I$41=""),"",ROUND(SUMIFS(流水支出,流水账户,$I65,流水日期,"&gt;="&amp;$I$41,流水日期,"&lt;="&amp;EOMONTH($I$41,0),流水属性,"&lt;&gt;内部转账"),2))</f>
        <v/>
      </c>
      <c r="M65" s="27">
        <f>IF(OR($I65="",$I$41=""),"",ROUND(SUMIFS(流水收入,流水账户,$I65,流水日期,"&gt;="&amp;$I$41,流水日期,"&lt;="&amp;EOMONTH($I$41,0),流水属性,"内部转账"),2))</f>
        <v/>
      </c>
      <c r="N65" s="27">
        <f>IF(OR($I65="",$I$41=""),"",ROUND(SUMIFS(流水支出,流水账户,$I65,流水日期,"&gt;="&amp;$I$41,流水日期,"&lt;="&amp;EOMONTH($I$41,0),流水属性,"内部转账"),2))</f>
        <v/>
      </c>
      <c r="O65" s="27">
        <f>IF(OR($I65="",$I$41=""),"",ROUND($J65+$K65-$L65+$M65-$N65,2))</f>
        <v/>
      </c>
    </row>
    <row r="66">
      <c r="A66" s="17">
        <f>IF($B66="","",24)</f>
        <v/>
      </c>
      <c r="B66" s="29">
        <f>IF(基础资料!$B$28="","",基础资料!$B$28)</f>
        <v/>
      </c>
      <c r="C66" s="27">
        <f>IF(OR($B66="",$B$41=""),"",ROUND(SUMIF(账户表,$B66,账户期初)+SUMIFS(流水收入,流水账户,$B66,流水日期,"&lt;"&amp;$B$41)-SUMIFS(流水支出,流水账户,$B66,流水日期,"&lt;"&amp;$B$41),2))</f>
        <v/>
      </c>
      <c r="D66" s="27">
        <f>IF(OR($B66="",$B$41=""),"",ROUND(SUMIFS(流水收入,流水账户,$B66,流水日期,$B$41),2))</f>
        <v/>
      </c>
      <c r="E66" s="27">
        <f>IF(OR($B66="",$B$41=""),"",ROUND(SUMIFS(流水支出,流水账户,$B66,流水日期,$B$41),2))</f>
        <v/>
      </c>
      <c r="F66" s="27">
        <f>IF(OR($B66="",$B$41=""),"",ROUND($C66+$D66-$E66,2))</f>
        <v/>
      </c>
      <c r="H66" s="17">
        <f>IF($I66="","",24)</f>
        <v/>
      </c>
      <c r="I66" s="29">
        <f>IF(基础资料!$B$28="","",基础资料!$B$28)</f>
        <v/>
      </c>
      <c r="J66" s="27">
        <f>IF(OR($I66="",$I$41=""),"",ROUND(SUMIF(账户表,$I66,账户期初)+SUMIFS(流水收入,流水账户,$I66,流水日期,"&lt;"&amp;$I$41)-SUMIFS(流水支出,流水账户,$I66,流水日期,"&lt;"&amp;$I$41),2))</f>
        <v/>
      </c>
      <c r="K66" s="27">
        <f>IF(OR($I66="",$I$41=""),"",ROUND(SUMIFS(流水收入,流水账户,$I66,流水日期,"&gt;="&amp;$I$41,流水日期,"&lt;="&amp;EOMONTH($I$41,0),流水属性,"&lt;&gt;内部转账"),2))</f>
        <v/>
      </c>
      <c r="L66" s="27">
        <f>IF(OR($I66="",$I$41=""),"",ROUND(SUMIFS(流水支出,流水账户,$I66,流水日期,"&gt;="&amp;$I$41,流水日期,"&lt;="&amp;EOMONTH($I$41,0),流水属性,"&lt;&gt;内部转账"),2))</f>
        <v/>
      </c>
      <c r="M66" s="27">
        <f>IF(OR($I66="",$I$41=""),"",ROUND(SUMIFS(流水收入,流水账户,$I66,流水日期,"&gt;="&amp;$I$41,流水日期,"&lt;="&amp;EOMONTH($I$41,0),流水属性,"内部转账"),2))</f>
        <v/>
      </c>
      <c r="N66" s="27">
        <f>IF(OR($I66="",$I$41=""),"",ROUND(SUMIFS(流水支出,流水账户,$I66,流水日期,"&gt;="&amp;$I$41,流水日期,"&lt;="&amp;EOMONTH($I$41,0),流水属性,"内部转账"),2))</f>
        <v/>
      </c>
      <c r="O66" s="27">
        <f>IF(OR($I66="",$I$41=""),"",ROUND($J66+$K66-$L66+$M66-$N66,2))</f>
        <v/>
      </c>
    </row>
    <row r="67">
      <c r="A67" s="17">
        <f>IF($B67="","",25)</f>
        <v/>
      </c>
      <c r="B67" s="29">
        <f>IF(基础资料!$B$29="","",基础资料!$B$29)</f>
        <v/>
      </c>
      <c r="C67" s="27">
        <f>IF(OR($B67="",$B$41=""),"",ROUND(SUMIF(账户表,$B67,账户期初)+SUMIFS(流水收入,流水账户,$B67,流水日期,"&lt;"&amp;$B$41)-SUMIFS(流水支出,流水账户,$B67,流水日期,"&lt;"&amp;$B$41),2))</f>
        <v/>
      </c>
      <c r="D67" s="27">
        <f>IF(OR($B67="",$B$41=""),"",ROUND(SUMIFS(流水收入,流水账户,$B67,流水日期,$B$41),2))</f>
        <v/>
      </c>
      <c r="E67" s="27">
        <f>IF(OR($B67="",$B$41=""),"",ROUND(SUMIFS(流水支出,流水账户,$B67,流水日期,$B$41),2))</f>
        <v/>
      </c>
      <c r="F67" s="27">
        <f>IF(OR($B67="",$B$41=""),"",ROUND($C67+$D67-$E67,2))</f>
        <v/>
      </c>
      <c r="H67" s="17">
        <f>IF($I67="","",25)</f>
        <v/>
      </c>
      <c r="I67" s="29">
        <f>IF(基础资料!$B$29="","",基础资料!$B$29)</f>
        <v/>
      </c>
      <c r="J67" s="27">
        <f>IF(OR($I67="",$I$41=""),"",ROUND(SUMIF(账户表,$I67,账户期初)+SUMIFS(流水收入,流水账户,$I67,流水日期,"&lt;"&amp;$I$41)-SUMIFS(流水支出,流水账户,$I67,流水日期,"&lt;"&amp;$I$41),2))</f>
        <v/>
      </c>
      <c r="K67" s="27">
        <f>IF(OR($I67="",$I$41=""),"",ROUND(SUMIFS(流水收入,流水账户,$I67,流水日期,"&gt;="&amp;$I$41,流水日期,"&lt;="&amp;EOMONTH($I$41,0),流水属性,"&lt;&gt;内部转账"),2))</f>
        <v/>
      </c>
      <c r="L67" s="27">
        <f>IF(OR($I67="",$I$41=""),"",ROUND(SUMIFS(流水支出,流水账户,$I67,流水日期,"&gt;="&amp;$I$41,流水日期,"&lt;="&amp;EOMONTH($I$41,0),流水属性,"&lt;&gt;内部转账"),2))</f>
        <v/>
      </c>
      <c r="M67" s="27">
        <f>IF(OR($I67="",$I$41=""),"",ROUND(SUMIFS(流水收入,流水账户,$I67,流水日期,"&gt;="&amp;$I$41,流水日期,"&lt;="&amp;EOMONTH($I$41,0),流水属性,"内部转账"),2))</f>
        <v/>
      </c>
      <c r="N67" s="27">
        <f>IF(OR($I67="",$I$41=""),"",ROUND(SUMIFS(流水支出,流水账户,$I67,流水日期,"&gt;="&amp;$I$41,流水日期,"&lt;="&amp;EOMONTH($I$41,0),流水属性,"内部转账"),2))</f>
        <v/>
      </c>
      <c r="O67" s="27">
        <f>IF(OR($I67="",$I$41=""),"",ROUND($J67+$K67-$L67+$M67-$N67,2))</f>
        <v/>
      </c>
    </row>
    <row r="68">
      <c r="A68" s="17">
        <f>IF($B68="","",26)</f>
        <v/>
      </c>
      <c r="B68" s="29">
        <f>IF(基础资料!$B$30="","",基础资料!$B$30)</f>
        <v/>
      </c>
      <c r="C68" s="27">
        <f>IF(OR($B68="",$B$41=""),"",ROUND(SUMIF(账户表,$B68,账户期初)+SUMIFS(流水收入,流水账户,$B68,流水日期,"&lt;"&amp;$B$41)-SUMIFS(流水支出,流水账户,$B68,流水日期,"&lt;"&amp;$B$41),2))</f>
        <v/>
      </c>
      <c r="D68" s="27">
        <f>IF(OR($B68="",$B$41=""),"",ROUND(SUMIFS(流水收入,流水账户,$B68,流水日期,$B$41),2))</f>
        <v/>
      </c>
      <c r="E68" s="27">
        <f>IF(OR($B68="",$B$41=""),"",ROUND(SUMIFS(流水支出,流水账户,$B68,流水日期,$B$41),2))</f>
        <v/>
      </c>
      <c r="F68" s="27">
        <f>IF(OR($B68="",$B$41=""),"",ROUND($C68+$D68-$E68,2))</f>
        <v/>
      </c>
      <c r="H68" s="17">
        <f>IF($I68="","",26)</f>
        <v/>
      </c>
      <c r="I68" s="29">
        <f>IF(基础资料!$B$30="","",基础资料!$B$30)</f>
        <v/>
      </c>
      <c r="J68" s="27">
        <f>IF(OR($I68="",$I$41=""),"",ROUND(SUMIF(账户表,$I68,账户期初)+SUMIFS(流水收入,流水账户,$I68,流水日期,"&lt;"&amp;$I$41)-SUMIFS(流水支出,流水账户,$I68,流水日期,"&lt;"&amp;$I$41),2))</f>
        <v/>
      </c>
      <c r="K68" s="27">
        <f>IF(OR($I68="",$I$41=""),"",ROUND(SUMIFS(流水收入,流水账户,$I68,流水日期,"&gt;="&amp;$I$41,流水日期,"&lt;="&amp;EOMONTH($I$41,0),流水属性,"&lt;&gt;内部转账"),2))</f>
        <v/>
      </c>
      <c r="L68" s="27">
        <f>IF(OR($I68="",$I$41=""),"",ROUND(SUMIFS(流水支出,流水账户,$I68,流水日期,"&gt;="&amp;$I$41,流水日期,"&lt;="&amp;EOMONTH($I$41,0),流水属性,"&lt;&gt;内部转账"),2))</f>
        <v/>
      </c>
      <c r="M68" s="27">
        <f>IF(OR($I68="",$I$41=""),"",ROUND(SUMIFS(流水收入,流水账户,$I68,流水日期,"&gt;="&amp;$I$41,流水日期,"&lt;="&amp;EOMONTH($I$41,0),流水属性,"内部转账"),2))</f>
        <v/>
      </c>
      <c r="N68" s="27">
        <f>IF(OR($I68="",$I$41=""),"",ROUND(SUMIFS(流水支出,流水账户,$I68,流水日期,"&gt;="&amp;$I$41,流水日期,"&lt;="&amp;EOMONTH($I$41,0),流水属性,"内部转账"),2))</f>
        <v/>
      </c>
      <c r="O68" s="27">
        <f>IF(OR($I68="",$I$41=""),"",ROUND($J68+$K68-$L68+$M68-$N68,2))</f>
        <v/>
      </c>
    </row>
    <row r="69">
      <c r="A69" s="17">
        <f>IF($B69="","",27)</f>
        <v/>
      </c>
      <c r="B69" s="29">
        <f>IF(基础资料!$B$31="","",基础资料!$B$31)</f>
        <v/>
      </c>
      <c r="C69" s="27">
        <f>IF(OR($B69="",$B$41=""),"",ROUND(SUMIF(账户表,$B69,账户期初)+SUMIFS(流水收入,流水账户,$B69,流水日期,"&lt;"&amp;$B$41)-SUMIFS(流水支出,流水账户,$B69,流水日期,"&lt;"&amp;$B$41),2))</f>
        <v/>
      </c>
      <c r="D69" s="27">
        <f>IF(OR($B69="",$B$41=""),"",ROUND(SUMIFS(流水收入,流水账户,$B69,流水日期,$B$41),2))</f>
        <v/>
      </c>
      <c r="E69" s="27">
        <f>IF(OR($B69="",$B$41=""),"",ROUND(SUMIFS(流水支出,流水账户,$B69,流水日期,$B$41),2))</f>
        <v/>
      </c>
      <c r="F69" s="27">
        <f>IF(OR($B69="",$B$41=""),"",ROUND($C69+$D69-$E69,2))</f>
        <v/>
      </c>
      <c r="H69" s="17">
        <f>IF($I69="","",27)</f>
        <v/>
      </c>
      <c r="I69" s="29">
        <f>IF(基础资料!$B$31="","",基础资料!$B$31)</f>
        <v/>
      </c>
      <c r="J69" s="27">
        <f>IF(OR($I69="",$I$41=""),"",ROUND(SUMIF(账户表,$I69,账户期初)+SUMIFS(流水收入,流水账户,$I69,流水日期,"&lt;"&amp;$I$41)-SUMIFS(流水支出,流水账户,$I69,流水日期,"&lt;"&amp;$I$41),2))</f>
        <v/>
      </c>
      <c r="K69" s="27">
        <f>IF(OR($I69="",$I$41=""),"",ROUND(SUMIFS(流水收入,流水账户,$I69,流水日期,"&gt;="&amp;$I$41,流水日期,"&lt;="&amp;EOMONTH($I$41,0),流水属性,"&lt;&gt;内部转账"),2))</f>
        <v/>
      </c>
      <c r="L69" s="27">
        <f>IF(OR($I69="",$I$41=""),"",ROUND(SUMIFS(流水支出,流水账户,$I69,流水日期,"&gt;="&amp;$I$41,流水日期,"&lt;="&amp;EOMONTH($I$41,0),流水属性,"&lt;&gt;内部转账"),2))</f>
        <v/>
      </c>
      <c r="M69" s="27">
        <f>IF(OR($I69="",$I$41=""),"",ROUND(SUMIFS(流水收入,流水账户,$I69,流水日期,"&gt;="&amp;$I$41,流水日期,"&lt;="&amp;EOMONTH($I$41,0),流水属性,"内部转账"),2))</f>
        <v/>
      </c>
      <c r="N69" s="27">
        <f>IF(OR($I69="",$I$41=""),"",ROUND(SUMIFS(流水支出,流水账户,$I69,流水日期,"&gt;="&amp;$I$41,流水日期,"&lt;="&amp;EOMONTH($I$41,0),流水属性,"内部转账"),2))</f>
        <v/>
      </c>
      <c r="O69" s="27">
        <f>IF(OR($I69="",$I$41=""),"",ROUND($J69+$K69-$L69+$M69-$N69,2))</f>
        <v/>
      </c>
    </row>
    <row r="70">
      <c r="A70" s="17">
        <f>IF($B70="","",28)</f>
        <v/>
      </c>
      <c r="B70" s="29">
        <f>IF(基础资料!$B$32="","",基础资料!$B$32)</f>
        <v/>
      </c>
      <c r="C70" s="27">
        <f>IF(OR($B70="",$B$41=""),"",ROUND(SUMIF(账户表,$B70,账户期初)+SUMIFS(流水收入,流水账户,$B70,流水日期,"&lt;"&amp;$B$41)-SUMIFS(流水支出,流水账户,$B70,流水日期,"&lt;"&amp;$B$41),2))</f>
        <v/>
      </c>
      <c r="D70" s="27">
        <f>IF(OR($B70="",$B$41=""),"",ROUND(SUMIFS(流水收入,流水账户,$B70,流水日期,$B$41),2))</f>
        <v/>
      </c>
      <c r="E70" s="27">
        <f>IF(OR($B70="",$B$41=""),"",ROUND(SUMIFS(流水支出,流水账户,$B70,流水日期,$B$41),2))</f>
        <v/>
      </c>
      <c r="F70" s="27">
        <f>IF(OR($B70="",$B$41=""),"",ROUND($C70+$D70-$E70,2))</f>
        <v/>
      </c>
      <c r="H70" s="17">
        <f>IF($I70="","",28)</f>
        <v/>
      </c>
      <c r="I70" s="29">
        <f>IF(基础资料!$B$32="","",基础资料!$B$32)</f>
        <v/>
      </c>
      <c r="J70" s="27">
        <f>IF(OR($I70="",$I$41=""),"",ROUND(SUMIF(账户表,$I70,账户期初)+SUMIFS(流水收入,流水账户,$I70,流水日期,"&lt;"&amp;$I$41)-SUMIFS(流水支出,流水账户,$I70,流水日期,"&lt;"&amp;$I$41),2))</f>
        <v/>
      </c>
      <c r="K70" s="27">
        <f>IF(OR($I70="",$I$41=""),"",ROUND(SUMIFS(流水收入,流水账户,$I70,流水日期,"&gt;="&amp;$I$41,流水日期,"&lt;="&amp;EOMONTH($I$41,0),流水属性,"&lt;&gt;内部转账"),2))</f>
        <v/>
      </c>
      <c r="L70" s="27">
        <f>IF(OR($I70="",$I$41=""),"",ROUND(SUMIFS(流水支出,流水账户,$I70,流水日期,"&gt;="&amp;$I$41,流水日期,"&lt;="&amp;EOMONTH($I$41,0),流水属性,"&lt;&gt;内部转账"),2))</f>
        <v/>
      </c>
      <c r="M70" s="27">
        <f>IF(OR($I70="",$I$41=""),"",ROUND(SUMIFS(流水收入,流水账户,$I70,流水日期,"&gt;="&amp;$I$41,流水日期,"&lt;="&amp;EOMONTH($I$41,0),流水属性,"内部转账"),2))</f>
        <v/>
      </c>
      <c r="N70" s="27">
        <f>IF(OR($I70="",$I$41=""),"",ROUND(SUMIFS(流水支出,流水账户,$I70,流水日期,"&gt;="&amp;$I$41,流水日期,"&lt;="&amp;EOMONTH($I$41,0),流水属性,"内部转账"),2))</f>
        <v/>
      </c>
      <c r="O70" s="27">
        <f>IF(OR($I70="",$I$41=""),"",ROUND($J70+$K70-$L70+$M70-$N70,2))</f>
        <v/>
      </c>
    </row>
    <row r="71">
      <c r="A71" s="17">
        <f>IF($B71="","",29)</f>
        <v/>
      </c>
      <c r="B71" s="29">
        <f>IF(基础资料!$B$33="","",基础资料!$B$33)</f>
        <v/>
      </c>
      <c r="C71" s="27">
        <f>IF(OR($B71="",$B$41=""),"",ROUND(SUMIF(账户表,$B71,账户期初)+SUMIFS(流水收入,流水账户,$B71,流水日期,"&lt;"&amp;$B$41)-SUMIFS(流水支出,流水账户,$B71,流水日期,"&lt;"&amp;$B$41),2))</f>
        <v/>
      </c>
      <c r="D71" s="27">
        <f>IF(OR($B71="",$B$41=""),"",ROUND(SUMIFS(流水收入,流水账户,$B71,流水日期,$B$41),2))</f>
        <v/>
      </c>
      <c r="E71" s="27">
        <f>IF(OR($B71="",$B$41=""),"",ROUND(SUMIFS(流水支出,流水账户,$B71,流水日期,$B$41),2))</f>
        <v/>
      </c>
      <c r="F71" s="27">
        <f>IF(OR($B71="",$B$41=""),"",ROUND($C71+$D71-$E71,2))</f>
        <v/>
      </c>
      <c r="H71" s="17">
        <f>IF($I71="","",29)</f>
        <v/>
      </c>
      <c r="I71" s="29">
        <f>IF(基础资料!$B$33="","",基础资料!$B$33)</f>
        <v/>
      </c>
      <c r="J71" s="27">
        <f>IF(OR($I71="",$I$41=""),"",ROUND(SUMIF(账户表,$I71,账户期初)+SUMIFS(流水收入,流水账户,$I71,流水日期,"&lt;"&amp;$I$41)-SUMIFS(流水支出,流水账户,$I71,流水日期,"&lt;"&amp;$I$41),2))</f>
        <v/>
      </c>
      <c r="K71" s="27">
        <f>IF(OR($I71="",$I$41=""),"",ROUND(SUMIFS(流水收入,流水账户,$I71,流水日期,"&gt;="&amp;$I$41,流水日期,"&lt;="&amp;EOMONTH($I$41,0),流水属性,"&lt;&gt;内部转账"),2))</f>
        <v/>
      </c>
      <c r="L71" s="27">
        <f>IF(OR($I71="",$I$41=""),"",ROUND(SUMIFS(流水支出,流水账户,$I71,流水日期,"&gt;="&amp;$I$41,流水日期,"&lt;="&amp;EOMONTH($I$41,0),流水属性,"&lt;&gt;内部转账"),2))</f>
        <v/>
      </c>
      <c r="M71" s="27">
        <f>IF(OR($I71="",$I$41=""),"",ROUND(SUMIFS(流水收入,流水账户,$I71,流水日期,"&gt;="&amp;$I$41,流水日期,"&lt;="&amp;EOMONTH($I$41,0),流水属性,"内部转账"),2))</f>
        <v/>
      </c>
      <c r="N71" s="27">
        <f>IF(OR($I71="",$I$41=""),"",ROUND(SUMIFS(流水支出,流水账户,$I71,流水日期,"&gt;="&amp;$I$41,流水日期,"&lt;="&amp;EOMONTH($I$41,0),流水属性,"内部转账"),2))</f>
        <v/>
      </c>
      <c r="O71" s="27">
        <f>IF(OR($I71="",$I$41=""),"",ROUND($J71+$K71-$L71+$M71-$N71,2))</f>
        <v/>
      </c>
    </row>
    <row r="72">
      <c r="A72" s="17">
        <f>IF($B72="","",30)</f>
        <v/>
      </c>
      <c r="B72" s="29">
        <f>IF(基础资料!$B$34="","",基础资料!$B$34)</f>
        <v/>
      </c>
      <c r="C72" s="27">
        <f>IF(OR($B72="",$B$41=""),"",ROUND(SUMIF(账户表,$B72,账户期初)+SUMIFS(流水收入,流水账户,$B72,流水日期,"&lt;"&amp;$B$41)-SUMIFS(流水支出,流水账户,$B72,流水日期,"&lt;"&amp;$B$41),2))</f>
        <v/>
      </c>
      <c r="D72" s="27">
        <f>IF(OR($B72="",$B$41=""),"",ROUND(SUMIFS(流水收入,流水账户,$B72,流水日期,$B$41),2))</f>
        <v/>
      </c>
      <c r="E72" s="27">
        <f>IF(OR($B72="",$B$41=""),"",ROUND(SUMIFS(流水支出,流水账户,$B72,流水日期,$B$41),2))</f>
        <v/>
      </c>
      <c r="F72" s="27">
        <f>IF(OR($B72="",$B$41=""),"",ROUND($C72+$D72-$E72,2))</f>
        <v/>
      </c>
      <c r="H72" s="17">
        <f>IF($I72="","",30)</f>
        <v/>
      </c>
      <c r="I72" s="29">
        <f>IF(基础资料!$B$34="","",基础资料!$B$34)</f>
        <v/>
      </c>
      <c r="J72" s="27">
        <f>IF(OR($I72="",$I$41=""),"",ROUND(SUMIF(账户表,$I72,账户期初)+SUMIFS(流水收入,流水账户,$I72,流水日期,"&lt;"&amp;$I$41)-SUMIFS(流水支出,流水账户,$I72,流水日期,"&lt;"&amp;$I$41),2))</f>
        <v/>
      </c>
      <c r="K72" s="27">
        <f>IF(OR($I72="",$I$41=""),"",ROUND(SUMIFS(流水收入,流水账户,$I72,流水日期,"&gt;="&amp;$I$41,流水日期,"&lt;="&amp;EOMONTH($I$41,0),流水属性,"&lt;&gt;内部转账"),2))</f>
        <v/>
      </c>
      <c r="L72" s="27">
        <f>IF(OR($I72="",$I$41=""),"",ROUND(SUMIFS(流水支出,流水账户,$I72,流水日期,"&gt;="&amp;$I$41,流水日期,"&lt;="&amp;EOMONTH($I$41,0),流水属性,"&lt;&gt;内部转账"),2))</f>
        <v/>
      </c>
      <c r="M72" s="27">
        <f>IF(OR($I72="",$I$41=""),"",ROUND(SUMIFS(流水收入,流水账户,$I72,流水日期,"&gt;="&amp;$I$41,流水日期,"&lt;="&amp;EOMONTH($I$41,0),流水属性,"内部转账"),2))</f>
        <v/>
      </c>
      <c r="N72" s="27">
        <f>IF(OR($I72="",$I$41=""),"",ROUND(SUMIFS(流水支出,流水账户,$I72,流水日期,"&gt;="&amp;$I$41,流水日期,"&lt;="&amp;EOMONTH($I$41,0),流水属性,"内部转账"),2))</f>
        <v/>
      </c>
      <c r="O72" s="27">
        <f>IF(OR($I72="",$I$41=""),"",ROUND($J72+$K72-$L72+$M72-$N72,2))</f>
        <v/>
      </c>
    </row>
    <row r="73">
      <c r="A73" s="15" t="inlineStr">
        <is>
          <t>合计</t>
        </is>
      </c>
      <c r="B73" s="40" t="inlineStr"/>
      <c r="C73" s="33">
        <f>ROUND(SUM(C43:C72),2)</f>
        <v/>
      </c>
      <c r="D73" s="33">
        <f>ROUND(SUM(D43:D72),2)</f>
        <v/>
      </c>
      <c r="E73" s="33">
        <f>ROUND(SUM(E43:E72),2)</f>
        <v/>
      </c>
      <c r="F73" s="33">
        <f>ROUND(SUM(F43:F72),2)</f>
        <v/>
      </c>
      <c r="H73" s="39" t="inlineStr">
        <is>
          <t>合计</t>
        </is>
      </c>
      <c r="I73" s="41" t="inlineStr"/>
      <c r="J73" s="33">
        <f>ROUND(SUM(J43:J72),2)</f>
        <v/>
      </c>
      <c r="K73" s="33">
        <f>ROUND(SUM(K43:K72),2)</f>
        <v/>
      </c>
      <c r="L73" s="33">
        <f>ROUND(SUM(L43:L72),2)</f>
        <v/>
      </c>
      <c r="M73" s="33">
        <f>ROUND(SUM(M43:M72),2)</f>
        <v/>
      </c>
      <c r="N73" s="33">
        <f>ROUND(SUM(N43:N72),2)</f>
        <v/>
      </c>
      <c r="O73" s="33">
        <f>ROUND(SUM(O43:O72),2)</f>
        <v/>
      </c>
    </row>
  </sheetData>
  <mergeCells count="7">
    <mergeCell ref="A2:BO2"/>
    <mergeCell ref="H40:O40"/>
    <mergeCell ref="J41:O41"/>
    <mergeCell ref="A1:BO1"/>
    <mergeCell ref="A40:F40"/>
    <mergeCell ref="C41:F41"/>
    <mergeCell ref="A6:B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H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3" customWidth="1" min="6" max="6"/>
    <col width="14" customWidth="1" min="7" max="7"/>
    <col width="11" customWidth="1" min="8" max="8"/>
  </cols>
  <sheetData>
    <row r="1" ht="30" customHeight="1">
      <c r="A1" s="11" t="inlineStr">
        <is>
          <t>月度汇报表 · 按月看，内部转入和内部转出单独两列</t>
        </is>
      </c>
    </row>
    <row r="2" ht="24" customHeight="1">
      <c r="A2" s="12" t="inlineStr">
        <is>
          <t>收入和支出都「不含内部转账」（账户之间调头寸不是收入也不是支出）；内部转入和内部转出单列两列，两边正常应该相等，不等就是有一头没录。「月末资金总额」= 所有账户期初 + 截至当月末的全部收支，就是公司手上的钱。</t>
        </is>
      </c>
    </row>
    <row r="3" ht="22" customHeight="1">
      <c r="A3" s="42" t="inlineStr">
        <is>
          <t>一、按月汇总</t>
        </is>
      </c>
      <c r="B3" s="2" t="n"/>
      <c r="C3" s="2" t="n"/>
      <c r="D3" s="2" t="n"/>
      <c r="E3" s="2" t="n"/>
      <c r="F3" s="2" t="n"/>
      <c r="G3" s="2" t="n"/>
      <c r="H3" s="3" t="n"/>
    </row>
    <row r="4" ht="30" customHeight="1">
      <c r="A4" s="32" t="inlineStr">
        <is>
          <t>月份</t>
        </is>
      </c>
      <c r="B4" s="32" t="inlineStr">
        <is>
          <t>收入</t>
        </is>
      </c>
      <c r="C4" s="32" t="inlineStr">
        <is>
          <t>支出</t>
        </is>
      </c>
      <c r="D4" s="32" t="inlineStr">
        <is>
          <t>净流入</t>
        </is>
      </c>
      <c r="E4" s="32" t="inlineStr">
        <is>
          <t>内部转入</t>
        </is>
      </c>
      <c r="F4" s="32" t="inlineStr">
        <is>
          <t>内部转出</t>
        </is>
      </c>
      <c r="G4" s="32" t="inlineStr">
        <is>
          <t>月末资金总额</t>
        </is>
      </c>
      <c r="H4" s="32" t="inlineStr">
        <is>
          <t>说明</t>
        </is>
      </c>
    </row>
    <row r="5">
      <c r="A5" s="43">
        <f>DATE(2026,1,1)</f>
        <v/>
      </c>
      <c r="B5" s="27">
        <f>ROUND(SUMIFS(流水收入,流水月份,202601,流水属性,"&lt;&gt;内部转账"),2)</f>
        <v/>
      </c>
      <c r="C5" s="27">
        <f>ROUND(SUMIFS(流水支出,流水月份,202601,流水属性,"&lt;&gt;内部转账"),2)</f>
        <v/>
      </c>
      <c r="D5" s="27">
        <f>ROUND($B5-$C5,2)</f>
        <v/>
      </c>
      <c r="E5" s="27">
        <f>ROUND(SUMIFS(流水收入,流水月份,202601,流水属性,"内部转账"),2)</f>
        <v/>
      </c>
      <c r="F5" s="27">
        <f>ROUND(SUMIFS(流水支出,流水月份,202601,流水属性,"内部转账"),2)</f>
        <v/>
      </c>
      <c r="G5" s="27">
        <f>ROUND(SUM(账户期初)+SUMIFS(流水收入,流水日期,"&lt;="&amp;EOMONTH(DATE(2026,1,1),0))-SUMIFS(流水支出,流水日期,"&lt;="&amp;EOMONTH(DATE(2026,1,1),0)),2)</f>
        <v/>
      </c>
      <c r="H5" s="44">
        <f>IF(ROUND($E5-$F5,2)=0,"","※内部转入比转出多 "&amp;TEXT($E5-$F5,"#,##0.00")&amp;"，有一头没录")</f>
        <v/>
      </c>
    </row>
    <row r="6">
      <c r="A6" s="43">
        <f>DATE(2026,2,1)</f>
        <v/>
      </c>
      <c r="B6" s="27">
        <f>ROUND(SUMIFS(流水收入,流水月份,202602,流水属性,"&lt;&gt;内部转账"),2)</f>
        <v/>
      </c>
      <c r="C6" s="27">
        <f>ROUND(SUMIFS(流水支出,流水月份,202602,流水属性,"&lt;&gt;内部转账"),2)</f>
        <v/>
      </c>
      <c r="D6" s="27">
        <f>ROUND($B6-$C6,2)</f>
        <v/>
      </c>
      <c r="E6" s="27">
        <f>ROUND(SUMIFS(流水收入,流水月份,202602,流水属性,"内部转账"),2)</f>
        <v/>
      </c>
      <c r="F6" s="27">
        <f>ROUND(SUMIFS(流水支出,流水月份,202602,流水属性,"内部转账"),2)</f>
        <v/>
      </c>
      <c r="G6" s="27">
        <f>ROUND(SUM(账户期初)+SUMIFS(流水收入,流水日期,"&lt;="&amp;EOMONTH(DATE(2026,2,1),0))-SUMIFS(流水支出,流水日期,"&lt;="&amp;EOMONTH(DATE(2026,2,1),0)),2)</f>
        <v/>
      </c>
      <c r="H6" s="44">
        <f>IF(ROUND($E6-$F6,2)=0,"","※内部转入比转出多 "&amp;TEXT($E6-$F6,"#,##0.00")&amp;"，有一头没录")</f>
        <v/>
      </c>
    </row>
    <row r="7">
      <c r="A7" s="43">
        <f>DATE(2026,3,1)</f>
        <v/>
      </c>
      <c r="B7" s="27">
        <f>ROUND(SUMIFS(流水收入,流水月份,202603,流水属性,"&lt;&gt;内部转账"),2)</f>
        <v/>
      </c>
      <c r="C7" s="27">
        <f>ROUND(SUMIFS(流水支出,流水月份,202603,流水属性,"&lt;&gt;内部转账"),2)</f>
        <v/>
      </c>
      <c r="D7" s="27">
        <f>ROUND($B7-$C7,2)</f>
        <v/>
      </c>
      <c r="E7" s="27">
        <f>ROUND(SUMIFS(流水收入,流水月份,202603,流水属性,"内部转账"),2)</f>
        <v/>
      </c>
      <c r="F7" s="27">
        <f>ROUND(SUMIFS(流水支出,流水月份,202603,流水属性,"内部转账"),2)</f>
        <v/>
      </c>
      <c r="G7" s="27">
        <f>ROUND(SUM(账户期初)+SUMIFS(流水收入,流水日期,"&lt;="&amp;EOMONTH(DATE(2026,3,1),0))-SUMIFS(流水支出,流水日期,"&lt;="&amp;EOMONTH(DATE(2026,3,1),0)),2)</f>
        <v/>
      </c>
      <c r="H7" s="44">
        <f>IF(ROUND($E7-$F7,2)=0,"","※内部转入比转出多 "&amp;TEXT($E7-$F7,"#,##0.00")&amp;"，有一头没录")</f>
        <v/>
      </c>
    </row>
    <row r="8">
      <c r="A8" s="43">
        <f>DATE(2026,4,1)</f>
        <v/>
      </c>
      <c r="B8" s="27">
        <f>ROUND(SUMIFS(流水收入,流水月份,202604,流水属性,"&lt;&gt;内部转账"),2)</f>
        <v/>
      </c>
      <c r="C8" s="27">
        <f>ROUND(SUMIFS(流水支出,流水月份,202604,流水属性,"&lt;&gt;内部转账"),2)</f>
        <v/>
      </c>
      <c r="D8" s="27">
        <f>ROUND($B8-$C8,2)</f>
        <v/>
      </c>
      <c r="E8" s="27">
        <f>ROUND(SUMIFS(流水收入,流水月份,202604,流水属性,"内部转账"),2)</f>
        <v/>
      </c>
      <c r="F8" s="27">
        <f>ROUND(SUMIFS(流水支出,流水月份,202604,流水属性,"内部转账"),2)</f>
        <v/>
      </c>
      <c r="G8" s="27">
        <f>ROUND(SUM(账户期初)+SUMIFS(流水收入,流水日期,"&lt;="&amp;EOMONTH(DATE(2026,4,1),0))-SUMIFS(流水支出,流水日期,"&lt;="&amp;EOMONTH(DATE(2026,4,1),0)),2)</f>
        <v/>
      </c>
      <c r="H8" s="44">
        <f>IF(ROUND($E8-$F8,2)=0,"","※内部转入比转出多 "&amp;TEXT($E8-$F8,"#,##0.00")&amp;"，有一头没录")</f>
        <v/>
      </c>
    </row>
    <row r="9">
      <c r="A9" s="43">
        <f>DATE(2026,5,1)</f>
        <v/>
      </c>
      <c r="B9" s="27">
        <f>ROUND(SUMIFS(流水收入,流水月份,202605,流水属性,"&lt;&gt;内部转账"),2)</f>
        <v/>
      </c>
      <c r="C9" s="27">
        <f>ROUND(SUMIFS(流水支出,流水月份,202605,流水属性,"&lt;&gt;内部转账"),2)</f>
        <v/>
      </c>
      <c r="D9" s="27">
        <f>ROUND($B9-$C9,2)</f>
        <v/>
      </c>
      <c r="E9" s="27">
        <f>ROUND(SUMIFS(流水收入,流水月份,202605,流水属性,"内部转账"),2)</f>
        <v/>
      </c>
      <c r="F9" s="27">
        <f>ROUND(SUMIFS(流水支出,流水月份,202605,流水属性,"内部转账"),2)</f>
        <v/>
      </c>
      <c r="G9" s="27">
        <f>ROUND(SUM(账户期初)+SUMIFS(流水收入,流水日期,"&lt;="&amp;EOMONTH(DATE(2026,5,1),0))-SUMIFS(流水支出,流水日期,"&lt;="&amp;EOMONTH(DATE(2026,5,1),0)),2)</f>
        <v/>
      </c>
      <c r="H9" s="44">
        <f>IF(ROUND($E9-$F9,2)=0,"","※内部转入比转出多 "&amp;TEXT($E9-$F9,"#,##0.00")&amp;"，有一头没录")</f>
        <v/>
      </c>
    </row>
    <row r="10">
      <c r="A10" s="43">
        <f>DATE(2026,6,1)</f>
        <v/>
      </c>
      <c r="B10" s="27">
        <f>ROUND(SUMIFS(流水收入,流水月份,202606,流水属性,"&lt;&gt;内部转账"),2)</f>
        <v/>
      </c>
      <c r="C10" s="27">
        <f>ROUND(SUMIFS(流水支出,流水月份,202606,流水属性,"&lt;&gt;内部转账"),2)</f>
        <v/>
      </c>
      <c r="D10" s="27">
        <f>ROUND($B10-$C10,2)</f>
        <v/>
      </c>
      <c r="E10" s="27">
        <f>ROUND(SUMIFS(流水收入,流水月份,202606,流水属性,"内部转账"),2)</f>
        <v/>
      </c>
      <c r="F10" s="27">
        <f>ROUND(SUMIFS(流水支出,流水月份,202606,流水属性,"内部转账"),2)</f>
        <v/>
      </c>
      <c r="G10" s="27">
        <f>ROUND(SUM(账户期初)+SUMIFS(流水收入,流水日期,"&lt;="&amp;EOMONTH(DATE(2026,6,1),0))-SUMIFS(流水支出,流水日期,"&lt;="&amp;EOMONTH(DATE(2026,6,1),0)),2)</f>
        <v/>
      </c>
      <c r="H10" s="44">
        <f>IF(ROUND($E10-$F10,2)=0,"","※内部转入比转出多 "&amp;TEXT($E10-$F10,"#,##0.00")&amp;"，有一头没录")</f>
        <v/>
      </c>
    </row>
    <row r="11">
      <c r="A11" s="43">
        <f>DATE(2026,7,1)</f>
        <v/>
      </c>
      <c r="B11" s="27">
        <f>ROUND(SUMIFS(流水收入,流水月份,202607,流水属性,"&lt;&gt;内部转账"),2)</f>
        <v/>
      </c>
      <c r="C11" s="27">
        <f>ROUND(SUMIFS(流水支出,流水月份,202607,流水属性,"&lt;&gt;内部转账"),2)</f>
        <v/>
      </c>
      <c r="D11" s="27">
        <f>ROUND($B11-$C11,2)</f>
        <v/>
      </c>
      <c r="E11" s="27">
        <f>ROUND(SUMIFS(流水收入,流水月份,202607,流水属性,"内部转账"),2)</f>
        <v/>
      </c>
      <c r="F11" s="27">
        <f>ROUND(SUMIFS(流水支出,流水月份,202607,流水属性,"内部转账"),2)</f>
        <v/>
      </c>
      <c r="G11" s="27">
        <f>ROUND(SUM(账户期初)+SUMIFS(流水收入,流水日期,"&lt;="&amp;EOMONTH(DATE(2026,7,1),0))-SUMIFS(流水支出,流水日期,"&lt;="&amp;EOMONTH(DATE(2026,7,1),0)),2)</f>
        <v/>
      </c>
      <c r="H11" s="44">
        <f>IF(ROUND($E11-$F11,2)=0,"","※内部转入比转出多 "&amp;TEXT($E11-$F11,"#,##0.00")&amp;"，有一头没录")</f>
        <v/>
      </c>
    </row>
    <row r="12">
      <c r="A12" s="43">
        <f>DATE(2026,8,1)</f>
        <v/>
      </c>
      <c r="B12" s="27">
        <f>ROUND(SUMIFS(流水收入,流水月份,202608,流水属性,"&lt;&gt;内部转账"),2)</f>
        <v/>
      </c>
      <c r="C12" s="27">
        <f>ROUND(SUMIFS(流水支出,流水月份,202608,流水属性,"&lt;&gt;内部转账"),2)</f>
        <v/>
      </c>
      <c r="D12" s="27">
        <f>ROUND($B12-$C12,2)</f>
        <v/>
      </c>
      <c r="E12" s="27">
        <f>ROUND(SUMIFS(流水收入,流水月份,202608,流水属性,"内部转账"),2)</f>
        <v/>
      </c>
      <c r="F12" s="27">
        <f>ROUND(SUMIFS(流水支出,流水月份,202608,流水属性,"内部转账"),2)</f>
        <v/>
      </c>
      <c r="G12" s="27">
        <f>ROUND(SUM(账户期初)+SUMIFS(流水收入,流水日期,"&lt;="&amp;EOMONTH(DATE(2026,8,1),0))-SUMIFS(流水支出,流水日期,"&lt;="&amp;EOMONTH(DATE(2026,8,1),0)),2)</f>
        <v/>
      </c>
      <c r="H12" s="44">
        <f>IF(ROUND($E12-$F12,2)=0,"","※内部转入比转出多 "&amp;TEXT($E12-$F12,"#,##0.00")&amp;"，有一头没录")</f>
        <v/>
      </c>
    </row>
    <row r="13">
      <c r="A13" s="43">
        <f>DATE(2026,9,1)</f>
        <v/>
      </c>
      <c r="B13" s="27">
        <f>ROUND(SUMIFS(流水收入,流水月份,202609,流水属性,"&lt;&gt;内部转账"),2)</f>
        <v/>
      </c>
      <c r="C13" s="27">
        <f>ROUND(SUMIFS(流水支出,流水月份,202609,流水属性,"&lt;&gt;内部转账"),2)</f>
        <v/>
      </c>
      <c r="D13" s="27">
        <f>ROUND($B13-$C13,2)</f>
        <v/>
      </c>
      <c r="E13" s="27">
        <f>ROUND(SUMIFS(流水收入,流水月份,202609,流水属性,"内部转账"),2)</f>
        <v/>
      </c>
      <c r="F13" s="27">
        <f>ROUND(SUMIFS(流水支出,流水月份,202609,流水属性,"内部转账"),2)</f>
        <v/>
      </c>
      <c r="G13" s="27">
        <f>ROUND(SUM(账户期初)+SUMIFS(流水收入,流水日期,"&lt;="&amp;EOMONTH(DATE(2026,9,1),0))-SUMIFS(流水支出,流水日期,"&lt;="&amp;EOMONTH(DATE(2026,9,1),0)),2)</f>
        <v/>
      </c>
      <c r="H13" s="44">
        <f>IF(ROUND($E13-$F13,2)=0,"","※内部转入比转出多 "&amp;TEXT($E13-$F13,"#,##0.00")&amp;"，有一头没录")</f>
        <v/>
      </c>
    </row>
    <row r="14">
      <c r="A14" s="43">
        <f>DATE(2026,10,1)</f>
        <v/>
      </c>
      <c r="B14" s="27">
        <f>ROUND(SUMIFS(流水收入,流水月份,202610,流水属性,"&lt;&gt;内部转账"),2)</f>
        <v/>
      </c>
      <c r="C14" s="27">
        <f>ROUND(SUMIFS(流水支出,流水月份,202610,流水属性,"&lt;&gt;内部转账"),2)</f>
        <v/>
      </c>
      <c r="D14" s="27">
        <f>ROUND($B14-$C14,2)</f>
        <v/>
      </c>
      <c r="E14" s="27">
        <f>ROUND(SUMIFS(流水收入,流水月份,202610,流水属性,"内部转账"),2)</f>
        <v/>
      </c>
      <c r="F14" s="27">
        <f>ROUND(SUMIFS(流水支出,流水月份,202610,流水属性,"内部转账"),2)</f>
        <v/>
      </c>
      <c r="G14" s="27">
        <f>ROUND(SUM(账户期初)+SUMIFS(流水收入,流水日期,"&lt;="&amp;EOMONTH(DATE(2026,10,1),0))-SUMIFS(流水支出,流水日期,"&lt;="&amp;EOMONTH(DATE(2026,10,1),0)),2)</f>
        <v/>
      </c>
      <c r="H14" s="44">
        <f>IF(ROUND($E14-$F14,2)=0,"","※内部转入比转出多 "&amp;TEXT($E14-$F14,"#,##0.00")&amp;"，有一头没录")</f>
        <v/>
      </c>
    </row>
    <row r="15">
      <c r="A15" s="43">
        <f>DATE(2026,11,1)</f>
        <v/>
      </c>
      <c r="B15" s="27">
        <f>ROUND(SUMIFS(流水收入,流水月份,202611,流水属性,"&lt;&gt;内部转账"),2)</f>
        <v/>
      </c>
      <c r="C15" s="27">
        <f>ROUND(SUMIFS(流水支出,流水月份,202611,流水属性,"&lt;&gt;内部转账"),2)</f>
        <v/>
      </c>
      <c r="D15" s="27">
        <f>ROUND($B15-$C15,2)</f>
        <v/>
      </c>
      <c r="E15" s="27">
        <f>ROUND(SUMIFS(流水收入,流水月份,202611,流水属性,"内部转账"),2)</f>
        <v/>
      </c>
      <c r="F15" s="27">
        <f>ROUND(SUMIFS(流水支出,流水月份,202611,流水属性,"内部转账"),2)</f>
        <v/>
      </c>
      <c r="G15" s="27">
        <f>ROUND(SUM(账户期初)+SUMIFS(流水收入,流水日期,"&lt;="&amp;EOMONTH(DATE(2026,11,1),0))-SUMIFS(流水支出,流水日期,"&lt;="&amp;EOMONTH(DATE(2026,11,1),0)),2)</f>
        <v/>
      </c>
      <c r="H15" s="44">
        <f>IF(ROUND($E15-$F15,2)=0,"","※内部转入比转出多 "&amp;TEXT($E15-$F15,"#,##0.00")&amp;"，有一头没录")</f>
        <v/>
      </c>
    </row>
    <row r="16">
      <c r="A16" s="43">
        <f>DATE(2026,12,1)</f>
        <v/>
      </c>
      <c r="B16" s="27">
        <f>ROUND(SUMIFS(流水收入,流水月份,202612,流水属性,"&lt;&gt;内部转账"),2)</f>
        <v/>
      </c>
      <c r="C16" s="27">
        <f>ROUND(SUMIFS(流水支出,流水月份,202612,流水属性,"&lt;&gt;内部转账"),2)</f>
        <v/>
      </c>
      <c r="D16" s="27">
        <f>ROUND($B16-$C16,2)</f>
        <v/>
      </c>
      <c r="E16" s="27">
        <f>ROUND(SUMIFS(流水收入,流水月份,202612,流水属性,"内部转账"),2)</f>
        <v/>
      </c>
      <c r="F16" s="27">
        <f>ROUND(SUMIFS(流水支出,流水月份,202612,流水属性,"内部转账"),2)</f>
        <v/>
      </c>
      <c r="G16" s="27">
        <f>ROUND(SUM(账户期初)+SUMIFS(流水收入,流水日期,"&lt;="&amp;EOMONTH(DATE(2026,12,1),0))-SUMIFS(流水支出,流水日期,"&lt;="&amp;EOMONTH(DATE(2026,12,1),0)),2)</f>
        <v/>
      </c>
      <c r="H16" s="44">
        <f>IF(ROUND($E16-$F16,2)=0,"","※内部转入比转出多 "&amp;TEXT($E16-$F16,"#,##0.00")&amp;"，有一头没录")</f>
        <v/>
      </c>
    </row>
    <row r="17">
      <c r="A17" s="32" t="inlineStr">
        <is>
          <t>全年合计</t>
        </is>
      </c>
      <c r="B17" s="33">
        <f>ROUND(SUM(B5:B16),2)</f>
        <v/>
      </c>
      <c r="C17" s="33">
        <f>ROUND(SUM(C5:C16),2)</f>
        <v/>
      </c>
      <c r="D17" s="33">
        <f>ROUND(SUM(D5:D16),2)</f>
        <v/>
      </c>
      <c r="E17" s="33">
        <f>ROUND(SUM(E5:E16),2)</f>
        <v/>
      </c>
      <c r="F17" s="33">
        <f>ROUND(SUM(F5:F16),2)</f>
        <v/>
      </c>
      <c r="G17" s="33">
        <f>G16</f>
        <v/>
      </c>
      <c r="H17" s="25" t="inlineStr">
        <is>
          <t>年末资金总额 = 12 月那一行</t>
        </is>
      </c>
    </row>
    <row r="19" ht="22" customHeight="1">
      <c r="A19" s="13" t="inlineStr">
        <is>
          <t>二、指定月份 · 各账户明细</t>
        </is>
      </c>
      <c r="B19" s="2" t="n"/>
      <c r="C19" s="2" t="n"/>
      <c r="D19" s="2" t="n"/>
      <c r="E19" s="2" t="n"/>
      <c r="F19" s="2" t="n"/>
      <c r="G19" s="2" t="n"/>
      <c r="H19" s="3" t="n"/>
    </row>
    <row r="20">
      <c r="A20" s="30" t="inlineStr">
        <is>
          <t>报表月份</t>
        </is>
      </c>
      <c r="B20" s="38" t="n">
        <v>46174</v>
      </c>
      <c r="C20" s="25" t="inlineStr">
        <is>
          <t>填该月 1 号</t>
        </is>
      </c>
      <c r="D20" s="2" t="n"/>
      <c r="E20" s="2" t="n"/>
      <c r="F20" s="2" t="n"/>
      <c r="G20" s="2" t="n"/>
      <c r="H20" s="3" t="n"/>
    </row>
    <row r="21" ht="30" customHeight="1">
      <c r="A21" s="15" t="inlineStr">
        <is>
          <t>账户</t>
        </is>
      </c>
      <c r="B21" s="15" t="inlineStr">
        <is>
          <t>月初余额</t>
        </is>
      </c>
      <c r="C21" s="15" t="inlineStr">
        <is>
          <t>本月收入</t>
        </is>
      </c>
      <c r="D21" s="15" t="inlineStr">
        <is>
          <t>本月支出</t>
        </is>
      </c>
      <c r="E21" s="15" t="inlineStr">
        <is>
          <t>内部转入</t>
        </is>
      </c>
      <c r="F21" s="15" t="inlineStr">
        <is>
          <t>内部转出</t>
        </is>
      </c>
      <c r="G21" s="15" t="inlineStr">
        <is>
          <t>月末余额</t>
        </is>
      </c>
      <c r="H21" s="15" t="inlineStr">
        <is>
          <t>占资金比重</t>
        </is>
      </c>
    </row>
    <row r="22">
      <c r="A22" s="29">
        <f>IF(基础资料!$B$5="","",基础资料!$B$5)</f>
        <v/>
      </c>
      <c r="B22" s="27">
        <f>IF(OR($A22="",$B$20=""),"",ROUND(SUMIF(账户表,$A22,账户期初)+SUMIFS(流水收入,流水账户,$A22,流水日期,"&lt;"&amp;$B$20)-SUMIFS(流水支出,流水账户,$A22,流水日期,"&lt;"&amp;$B$20),2))</f>
        <v/>
      </c>
      <c r="C22" s="27">
        <f>IF(OR($A22="",$B$20=""),"",ROUND(SUMIFS(流水收入,流水账户,$A22,流水日期,"&gt;="&amp;$B$20,流水日期,"&lt;="&amp;EOMONTH($B$20,0),流水属性,"&lt;&gt;内部转账"),2))</f>
        <v/>
      </c>
      <c r="D22" s="27">
        <f>IF(OR($A22="",$B$20=""),"",ROUND(SUMIFS(流水支出,流水账户,$A22,流水日期,"&gt;="&amp;$B$20,流水日期,"&lt;="&amp;EOMONTH($B$20,0),流水属性,"&lt;&gt;内部转账"),2))</f>
        <v/>
      </c>
      <c r="E22" s="27">
        <f>IF(OR($A22="",$B$20=""),"",ROUND(SUMIFS(流水收入,流水账户,$A22,流水日期,"&gt;="&amp;$B$20,流水日期,"&lt;="&amp;EOMONTH($B$20,0),流水属性,"内部转账"),2))</f>
        <v/>
      </c>
      <c r="F22" s="27">
        <f>IF(OR($A22="",$B$20=""),"",ROUND(SUMIFS(流水支出,流水账户,$A22,流水日期,"&gt;="&amp;$B$20,流水日期,"&lt;="&amp;EOMONTH($B$20,0),流水属性,"内部转账"),2))</f>
        <v/>
      </c>
      <c r="G22" s="27">
        <f>IF(OR($A22="",$B$20=""),"",ROUND($B22+$C22-$D22+$E22-$F22,2))</f>
        <v/>
      </c>
      <c r="H22" s="45">
        <f>IF(OR($A22="",N($G$52)=0),"",$G22/$G$52)</f>
        <v/>
      </c>
    </row>
    <row r="23">
      <c r="A23" s="29">
        <f>IF(基础资料!$B$6="","",基础资料!$B$6)</f>
        <v/>
      </c>
      <c r="B23" s="27">
        <f>IF(OR($A23="",$B$20=""),"",ROUND(SUMIF(账户表,$A23,账户期初)+SUMIFS(流水收入,流水账户,$A23,流水日期,"&lt;"&amp;$B$20)-SUMIFS(流水支出,流水账户,$A23,流水日期,"&lt;"&amp;$B$20),2))</f>
        <v/>
      </c>
      <c r="C23" s="27">
        <f>IF(OR($A23="",$B$20=""),"",ROUND(SUMIFS(流水收入,流水账户,$A23,流水日期,"&gt;="&amp;$B$20,流水日期,"&lt;="&amp;EOMONTH($B$20,0),流水属性,"&lt;&gt;内部转账"),2))</f>
        <v/>
      </c>
      <c r="D23" s="27">
        <f>IF(OR($A23="",$B$20=""),"",ROUND(SUMIFS(流水支出,流水账户,$A23,流水日期,"&gt;="&amp;$B$20,流水日期,"&lt;="&amp;EOMONTH($B$20,0),流水属性,"&lt;&gt;内部转账"),2))</f>
        <v/>
      </c>
      <c r="E23" s="27">
        <f>IF(OR($A23="",$B$20=""),"",ROUND(SUMIFS(流水收入,流水账户,$A23,流水日期,"&gt;="&amp;$B$20,流水日期,"&lt;="&amp;EOMONTH($B$20,0),流水属性,"内部转账"),2))</f>
        <v/>
      </c>
      <c r="F23" s="27">
        <f>IF(OR($A23="",$B$20=""),"",ROUND(SUMIFS(流水支出,流水账户,$A23,流水日期,"&gt;="&amp;$B$20,流水日期,"&lt;="&amp;EOMONTH($B$20,0),流水属性,"内部转账"),2))</f>
        <v/>
      </c>
      <c r="G23" s="27">
        <f>IF(OR($A23="",$B$20=""),"",ROUND($B23+$C23-$D23+$E23-$F23,2))</f>
        <v/>
      </c>
      <c r="H23" s="45">
        <f>IF(OR($A23="",N($G$52)=0),"",$G23/$G$52)</f>
        <v/>
      </c>
    </row>
    <row r="24">
      <c r="A24" s="29">
        <f>IF(基础资料!$B$7="","",基础资料!$B$7)</f>
        <v/>
      </c>
      <c r="B24" s="27">
        <f>IF(OR($A24="",$B$20=""),"",ROUND(SUMIF(账户表,$A24,账户期初)+SUMIFS(流水收入,流水账户,$A24,流水日期,"&lt;"&amp;$B$20)-SUMIFS(流水支出,流水账户,$A24,流水日期,"&lt;"&amp;$B$20),2))</f>
        <v/>
      </c>
      <c r="C24" s="27">
        <f>IF(OR($A24="",$B$20=""),"",ROUND(SUMIFS(流水收入,流水账户,$A24,流水日期,"&gt;="&amp;$B$20,流水日期,"&lt;="&amp;EOMONTH($B$20,0),流水属性,"&lt;&gt;内部转账"),2))</f>
        <v/>
      </c>
      <c r="D24" s="27">
        <f>IF(OR($A24="",$B$20=""),"",ROUND(SUMIFS(流水支出,流水账户,$A24,流水日期,"&gt;="&amp;$B$20,流水日期,"&lt;="&amp;EOMONTH($B$20,0),流水属性,"&lt;&gt;内部转账"),2))</f>
        <v/>
      </c>
      <c r="E24" s="27">
        <f>IF(OR($A24="",$B$20=""),"",ROUND(SUMIFS(流水收入,流水账户,$A24,流水日期,"&gt;="&amp;$B$20,流水日期,"&lt;="&amp;EOMONTH($B$20,0),流水属性,"内部转账"),2))</f>
        <v/>
      </c>
      <c r="F24" s="27">
        <f>IF(OR($A24="",$B$20=""),"",ROUND(SUMIFS(流水支出,流水账户,$A24,流水日期,"&gt;="&amp;$B$20,流水日期,"&lt;="&amp;EOMONTH($B$20,0),流水属性,"内部转账"),2))</f>
        <v/>
      </c>
      <c r="G24" s="27">
        <f>IF(OR($A24="",$B$20=""),"",ROUND($B24+$C24-$D24+$E24-$F24,2))</f>
        <v/>
      </c>
      <c r="H24" s="45">
        <f>IF(OR($A24="",N($G$52)=0),"",$G24/$G$52)</f>
        <v/>
      </c>
    </row>
    <row r="25">
      <c r="A25" s="29">
        <f>IF(基础资料!$B$8="","",基础资料!$B$8)</f>
        <v/>
      </c>
      <c r="B25" s="27">
        <f>IF(OR($A25="",$B$20=""),"",ROUND(SUMIF(账户表,$A25,账户期初)+SUMIFS(流水收入,流水账户,$A25,流水日期,"&lt;"&amp;$B$20)-SUMIFS(流水支出,流水账户,$A25,流水日期,"&lt;"&amp;$B$20),2))</f>
        <v/>
      </c>
      <c r="C25" s="27">
        <f>IF(OR($A25="",$B$20=""),"",ROUND(SUMIFS(流水收入,流水账户,$A25,流水日期,"&gt;="&amp;$B$20,流水日期,"&lt;="&amp;EOMONTH($B$20,0),流水属性,"&lt;&gt;内部转账"),2))</f>
        <v/>
      </c>
      <c r="D25" s="27">
        <f>IF(OR($A25="",$B$20=""),"",ROUND(SUMIFS(流水支出,流水账户,$A25,流水日期,"&gt;="&amp;$B$20,流水日期,"&lt;="&amp;EOMONTH($B$20,0),流水属性,"&lt;&gt;内部转账"),2))</f>
        <v/>
      </c>
      <c r="E25" s="27">
        <f>IF(OR($A25="",$B$20=""),"",ROUND(SUMIFS(流水收入,流水账户,$A25,流水日期,"&gt;="&amp;$B$20,流水日期,"&lt;="&amp;EOMONTH($B$20,0),流水属性,"内部转账"),2))</f>
        <v/>
      </c>
      <c r="F25" s="27">
        <f>IF(OR($A25="",$B$20=""),"",ROUND(SUMIFS(流水支出,流水账户,$A25,流水日期,"&gt;="&amp;$B$20,流水日期,"&lt;="&amp;EOMONTH($B$20,0),流水属性,"内部转账"),2))</f>
        <v/>
      </c>
      <c r="G25" s="27">
        <f>IF(OR($A25="",$B$20=""),"",ROUND($B25+$C25-$D25+$E25-$F25,2))</f>
        <v/>
      </c>
      <c r="H25" s="45">
        <f>IF(OR($A25="",N($G$52)=0),"",$G25/$G$52)</f>
        <v/>
      </c>
    </row>
    <row r="26">
      <c r="A26" s="29">
        <f>IF(基础资料!$B$9="","",基础资料!$B$9)</f>
        <v/>
      </c>
      <c r="B26" s="27">
        <f>IF(OR($A26="",$B$20=""),"",ROUND(SUMIF(账户表,$A26,账户期初)+SUMIFS(流水收入,流水账户,$A26,流水日期,"&lt;"&amp;$B$20)-SUMIFS(流水支出,流水账户,$A26,流水日期,"&lt;"&amp;$B$20),2))</f>
        <v/>
      </c>
      <c r="C26" s="27">
        <f>IF(OR($A26="",$B$20=""),"",ROUND(SUMIFS(流水收入,流水账户,$A26,流水日期,"&gt;="&amp;$B$20,流水日期,"&lt;="&amp;EOMONTH($B$20,0),流水属性,"&lt;&gt;内部转账"),2))</f>
        <v/>
      </c>
      <c r="D26" s="27">
        <f>IF(OR($A26="",$B$20=""),"",ROUND(SUMIFS(流水支出,流水账户,$A26,流水日期,"&gt;="&amp;$B$20,流水日期,"&lt;="&amp;EOMONTH($B$20,0),流水属性,"&lt;&gt;内部转账"),2))</f>
        <v/>
      </c>
      <c r="E26" s="27">
        <f>IF(OR($A26="",$B$20=""),"",ROUND(SUMIFS(流水收入,流水账户,$A26,流水日期,"&gt;="&amp;$B$20,流水日期,"&lt;="&amp;EOMONTH($B$20,0),流水属性,"内部转账"),2))</f>
        <v/>
      </c>
      <c r="F26" s="27">
        <f>IF(OR($A26="",$B$20=""),"",ROUND(SUMIFS(流水支出,流水账户,$A26,流水日期,"&gt;="&amp;$B$20,流水日期,"&lt;="&amp;EOMONTH($B$20,0),流水属性,"内部转账"),2))</f>
        <v/>
      </c>
      <c r="G26" s="27">
        <f>IF(OR($A26="",$B$20=""),"",ROUND($B26+$C26-$D26+$E26-$F26,2))</f>
        <v/>
      </c>
      <c r="H26" s="45">
        <f>IF(OR($A26="",N($G$52)=0),"",$G26/$G$52)</f>
        <v/>
      </c>
    </row>
    <row r="27">
      <c r="A27" s="29">
        <f>IF(基础资料!$B$10="","",基础资料!$B$10)</f>
        <v/>
      </c>
      <c r="B27" s="27">
        <f>IF(OR($A27="",$B$20=""),"",ROUND(SUMIF(账户表,$A27,账户期初)+SUMIFS(流水收入,流水账户,$A27,流水日期,"&lt;"&amp;$B$20)-SUMIFS(流水支出,流水账户,$A27,流水日期,"&lt;"&amp;$B$20),2))</f>
        <v/>
      </c>
      <c r="C27" s="27">
        <f>IF(OR($A27="",$B$20=""),"",ROUND(SUMIFS(流水收入,流水账户,$A27,流水日期,"&gt;="&amp;$B$20,流水日期,"&lt;="&amp;EOMONTH($B$20,0),流水属性,"&lt;&gt;内部转账"),2))</f>
        <v/>
      </c>
      <c r="D27" s="27">
        <f>IF(OR($A27="",$B$20=""),"",ROUND(SUMIFS(流水支出,流水账户,$A27,流水日期,"&gt;="&amp;$B$20,流水日期,"&lt;="&amp;EOMONTH($B$20,0),流水属性,"&lt;&gt;内部转账"),2))</f>
        <v/>
      </c>
      <c r="E27" s="27">
        <f>IF(OR($A27="",$B$20=""),"",ROUND(SUMIFS(流水收入,流水账户,$A27,流水日期,"&gt;="&amp;$B$20,流水日期,"&lt;="&amp;EOMONTH($B$20,0),流水属性,"内部转账"),2))</f>
        <v/>
      </c>
      <c r="F27" s="27">
        <f>IF(OR($A27="",$B$20=""),"",ROUND(SUMIFS(流水支出,流水账户,$A27,流水日期,"&gt;="&amp;$B$20,流水日期,"&lt;="&amp;EOMONTH($B$20,0),流水属性,"内部转账"),2))</f>
        <v/>
      </c>
      <c r="G27" s="27">
        <f>IF(OR($A27="",$B$20=""),"",ROUND($B27+$C27-$D27+$E27-$F27,2))</f>
        <v/>
      </c>
      <c r="H27" s="45">
        <f>IF(OR($A27="",N($G$52)=0),"",$G27/$G$52)</f>
        <v/>
      </c>
    </row>
    <row r="28">
      <c r="A28" s="29">
        <f>IF(基础资料!$B$11="","",基础资料!$B$11)</f>
        <v/>
      </c>
      <c r="B28" s="27">
        <f>IF(OR($A28="",$B$20=""),"",ROUND(SUMIF(账户表,$A28,账户期初)+SUMIFS(流水收入,流水账户,$A28,流水日期,"&lt;"&amp;$B$20)-SUMIFS(流水支出,流水账户,$A28,流水日期,"&lt;"&amp;$B$20),2))</f>
        <v/>
      </c>
      <c r="C28" s="27">
        <f>IF(OR($A28="",$B$20=""),"",ROUND(SUMIFS(流水收入,流水账户,$A28,流水日期,"&gt;="&amp;$B$20,流水日期,"&lt;="&amp;EOMONTH($B$20,0),流水属性,"&lt;&gt;内部转账"),2))</f>
        <v/>
      </c>
      <c r="D28" s="27">
        <f>IF(OR($A28="",$B$20=""),"",ROUND(SUMIFS(流水支出,流水账户,$A28,流水日期,"&gt;="&amp;$B$20,流水日期,"&lt;="&amp;EOMONTH($B$20,0),流水属性,"&lt;&gt;内部转账"),2))</f>
        <v/>
      </c>
      <c r="E28" s="27">
        <f>IF(OR($A28="",$B$20=""),"",ROUND(SUMIFS(流水收入,流水账户,$A28,流水日期,"&gt;="&amp;$B$20,流水日期,"&lt;="&amp;EOMONTH($B$20,0),流水属性,"内部转账"),2))</f>
        <v/>
      </c>
      <c r="F28" s="27">
        <f>IF(OR($A28="",$B$20=""),"",ROUND(SUMIFS(流水支出,流水账户,$A28,流水日期,"&gt;="&amp;$B$20,流水日期,"&lt;="&amp;EOMONTH($B$20,0),流水属性,"内部转账"),2))</f>
        <v/>
      </c>
      <c r="G28" s="27">
        <f>IF(OR($A28="",$B$20=""),"",ROUND($B28+$C28-$D28+$E28-$F28,2))</f>
        <v/>
      </c>
      <c r="H28" s="45">
        <f>IF(OR($A28="",N($G$52)=0),"",$G28/$G$52)</f>
        <v/>
      </c>
    </row>
    <row r="29">
      <c r="A29" s="29">
        <f>IF(基础资料!$B$12="","",基础资料!$B$12)</f>
        <v/>
      </c>
      <c r="B29" s="27">
        <f>IF(OR($A29="",$B$20=""),"",ROUND(SUMIF(账户表,$A29,账户期初)+SUMIFS(流水收入,流水账户,$A29,流水日期,"&lt;"&amp;$B$20)-SUMIFS(流水支出,流水账户,$A29,流水日期,"&lt;"&amp;$B$20),2))</f>
        <v/>
      </c>
      <c r="C29" s="27">
        <f>IF(OR($A29="",$B$20=""),"",ROUND(SUMIFS(流水收入,流水账户,$A29,流水日期,"&gt;="&amp;$B$20,流水日期,"&lt;="&amp;EOMONTH($B$20,0),流水属性,"&lt;&gt;内部转账"),2))</f>
        <v/>
      </c>
      <c r="D29" s="27">
        <f>IF(OR($A29="",$B$20=""),"",ROUND(SUMIFS(流水支出,流水账户,$A29,流水日期,"&gt;="&amp;$B$20,流水日期,"&lt;="&amp;EOMONTH($B$20,0),流水属性,"&lt;&gt;内部转账"),2))</f>
        <v/>
      </c>
      <c r="E29" s="27">
        <f>IF(OR($A29="",$B$20=""),"",ROUND(SUMIFS(流水收入,流水账户,$A29,流水日期,"&gt;="&amp;$B$20,流水日期,"&lt;="&amp;EOMONTH($B$20,0),流水属性,"内部转账"),2))</f>
        <v/>
      </c>
      <c r="F29" s="27">
        <f>IF(OR($A29="",$B$20=""),"",ROUND(SUMIFS(流水支出,流水账户,$A29,流水日期,"&gt;="&amp;$B$20,流水日期,"&lt;="&amp;EOMONTH($B$20,0),流水属性,"内部转账"),2))</f>
        <v/>
      </c>
      <c r="G29" s="27">
        <f>IF(OR($A29="",$B$20=""),"",ROUND($B29+$C29-$D29+$E29-$F29,2))</f>
        <v/>
      </c>
      <c r="H29" s="45">
        <f>IF(OR($A29="",N($G$52)=0),"",$G29/$G$52)</f>
        <v/>
      </c>
    </row>
    <row r="30">
      <c r="A30" s="29">
        <f>IF(基础资料!$B$13="","",基础资料!$B$13)</f>
        <v/>
      </c>
      <c r="B30" s="27">
        <f>IF(OR($A30="",$B$20=""),"",ROUND(SUMIF(账户表,$A30,账户期初)+SUMIFS(流水收入,流水账户,$A30,流水日期,"&lt;"&amp;$B$20)-SUMIFS(流水支出,流水账户,$A30,流水日期,"&lt;"&amp;$B$20),2))</f>
        <v/>
      </c>
      <c r="C30" s="27">
        <f>IF(OR($A30="",$B$20=""),"",ROUND(SUMIFS(流水收入,流水账户,$A30,流水日期,"&gt;="&amp;$B$20,流水日期,"&lt;="&amp;EOMONTH($B$20,0),流水属性,"&lt;&gt;内部转账"),2))</f>
        <v/>
      </c>
      <c r="D30" s="27">
        <f>IF(OR($A30="",$B$20=""),"",ROUND(SUMIFS(流水支出,流水账户,$A30,流水日期,"&gt;="&amp;$B$20,流水日期,"&lt;="&amp;EOMONTH($B$20,0),流水属性,"&lt;&gt;内部转账"),2))</f>
        <v/>
      </c>
      <c r="E30" s="27">
        <f>IF(OR($A30="",$B$20=""),"",ROUND(SUMIFS(流水收入,流水账户,$A30,流水日期,"&gt;="&amp;$B$20,流水日期,"&lt;="&amp;EOMONTH($B$20,0),流水属性,"内部转账"),2))</f>
        <v/>
      </c>
      <c r="F30" s="27">
        <f>IF(OR($A30="",$B$20=""),"",ROUND(SUMIFS(流水支出,流水账户,$A30,流水日期,"&gt;="&amp;$B$20,流水日期,"&lt;="&amp;EOMONTH($B$20,0),流水属性,"内部转账"),2))</f>
        <v/>
      </c>
      <c r="G30" s="27">
        <f>IF(OR($A30="",$B$20=""),"",ROUND($B30+$C30-$D30+$E30-$F30,2))</f>
        <v/>
      </c>
      <c r="H30" s="45">
        <f>IF(OR($A30="",N($G$52)=0),"",$G30/$G$52)</f>
        <v/>
      </c>
    </row>
    <row r="31">
      <c r="A31" s="29">
        <f>IF(基础资料!$B$14="","",基础资料!$B$14)</f>
        <v/>
      </c>
      <c r="B31" s="27">
        <f>IF(OR($A31="",$B$20=""),"",ROUND(SUMIF(账户表,$A31,账户期初)+SUMIFS(流水收入,流水账户,$A31,流水日期,"&lt;"&amp;$B$20)-SUMIFS(流水支出,流水账户,$A31,流水日期,"&lt;"&amp;$B$20),2))</f>
        <v/>
      </c>
      <c r="C31" s="27">
        <f>IF(OR($A31="",$B$20=""),"",ROUND(SUMIFS(流水收入,流水账户,$A31,流水日期,"&gt;="&amp;$B$20,流水日期,"&lt;="&amp;EOMONTH($B$20,0),流水属性,"&lt;&gt;内部转账"),2))</f>
        <v/>
      </c>
      <c r="D31" s="27">
        <f>IF(OR($A31="",$B$20=""),"",ROUND(SUMIFS(流水支出,流水账户,$A31,流水日期,"&gt;="&amp;$B$20,流水日期,"&lt;="&amp;EOMONTH($B$20,0),流水属性,"&lt;&gt;内部转账"),2))</f>
        <v/>
      </c>
      <c r="E31" s="27">
        <f>IF(OR($A31="",$B$20=""),"",ROUND(SUMIFS(流水收入,流水账户,$A31,流水日期,"&gt;="&amp;$B$20,流水日期,"&lt;="&amp;EOMONTH($B$20,0),流水属性,"内部转账"),2))</f>
        <v/>
      </c>
      <c r="F31" s="27">
        <f>IF(OR($A31="",$B$20=""),"",ROUND(SUMIFS(流水支出,流水账户,$A31,流水日期,"&gt;="&amp;$B$20,流水日期,"&lt;="&amp;EOMONTH($B$20,0),流水属性,"内部转账"),2))</f>
        <v/>
      </c>
      <c r="G31" s="27">
        <f>IF(OR($A31="",$B$20=""),"",ROUND($B31+$C31-$D31+$E31-$F31,2))</f>
        <v/>
      </c>
      <c r="H31" s="45">
        <f>IF(OR($A31="",N($G$52)=0),"",$G31/$G$52)</f>
        <v/>
      </c>
    </row>
    <row r="32">
      <c r="A32" s="29">
        <f>IF(基础资料!$B$15="","",基础资料!$B$15)</f>
        <v/>
      </c>
      <c r="B32" s="27">
        <f>IF(OR($A32="",$B$20=""),"",ROUND(SUMIF(账户表,$A32,账户期初)+SUMIFS(流水收入,流水账户,$A32,流水日期,"&lt;"&amp;$B$20)-SUMIFS(流水支出,流水账户,$A32,流水日期,"&lt;"&amp;$B$20),2))</f>
        <v/>
      </c>
      <c r="C32" s="27">
        <f>IF(OR($A32="",$B$20=""),"",ROUND(SUMIFS(流水收入,流水账户,$A32,流水日期,"&gt;="&amp;$B$20,流水日期,"&lt;="&amp;EOMONTH($B$20,0),流水属性,"&lt;&gt;内部转账"),2))</f>
        <v/>
      </c>
      <c r="D32" s="27">
        <f>IF(OR($A32="",$B$20=""),"",ROUND(SUMIFS(流水支出,流水账户,$A32,流水日期,"&gt;="&amp;$B$20,流水日期,"&lt;="&amp;EOMONTH($B$20,0),流水属性,"&lt;&gt;内部转账"),2))</f>
        <v/>
      </c>
      <c r="E32" s="27">
        <f>IF(OR($A32="",$B$20=""),"",ROUND(SUMIFS(流水收入,流水账户,$A32,流水日期,"&gt;="&amp;$B$20,流水日期,"&lt;="&amp;EOMONTH($B$20,0),流水属性,"内部转账"),2))</f>
        <v/>
      </c>
      <c r="F32" s="27">
        <f>IF(OR($A32="",$B$20=""),"",ROUND(SUMIFS(流水支出,流水账户,$A32,流水日期,"&gt;="&amp;$B$20,流水日期,"&lt;="&amp;EOMONTH($B$20,0),流水属性,"内部转账"),2))</f>
        <v/>
      </c>
      <c r="G32" s="27">
        <f>IF(OR($A32="",$B$20=""),"",ROUND($B32+$C32-$D32+$E32-$F32,2))</f>
        <v/>
      </c>
      <c r="H32" s="45">
        <f>IF(OR($A32="",N($G$52)=0),"",$G32/$G$52)</f>
        <v/>
      </c>
    </row>
    <row r="33">
      <c r="A33" s="29">
        <f>IF(基础资料!$B$16="","",基础资料!$B$16)</f>
        <v/>
      </c>
      <c r="B33" s="27">
        <f>IF(OR($A33="",$B$20=""),"",ROUND(SUMIF(账户表,$A33,账户期初)+SUMIFS(流水收入,流水账户,$A33,流水日期,"&lt;"&amp;$B$20)-SUMIFS(流水支出,流水账户,$A33,流水日期,"&lt;"&amp;$B$20),2))</f>
        <v/>
      </c>
      <c r="C33" s="27">
        <f>IF(OR($A33="",$B$20=""),"",ROUND(SUMIFS(流水收入,流水账户,$A33,流水日期,"&gt;="&amp;$B$20,流水日期,"&lt;="&amp;EOMONTH($B$20,0),流水属性,"&lt;&gt;内部转账"),2))</f>
        <v/>
      </c>
      <c r="D33" s="27">
        <f>IF(OR($A33="",$B$20=""),"",ROUND(SUMIFS(流水支出,流水账户,$A33,流水日期,"&gt;="&amp;$B$20,流水日期,"&lt;="&amp;EOMONTH($B$20,0),流水属性,"&lt;&gt;内部转账"),2))</f>
        <v/>
      </c>
      <c r="E33" s="27">
        <f>IF(OR($A33="",$B$20=""),"",ROUND(SUMIFS(流水收入,流水账户,$A33,流水日期,"&gt;="&amp;$B$20,流水日期,"&lt;="&amp;EOMONTH($B$20,0),流水属性,"内部转账"),2))</f>
        <v/>
      </c>
      <c r="F33" s="27">
        <f>IF(OR($A33="",$B$20=""),"",ROUND(SUMIFS(流水支出,流水账户,$A33,流水日期,"&gt;="&amp;$B$20,流水日期,"&lt;="&amp;EOMONTH($B$20,0),流水属性,"内部转账"),2))</f>
        <v/>
      </c>
      <c r="G33" s="27">
        <f>IF(OR($A33="",$B$20=""),"",ROUND($B33+$C33-$D33+$E33-$F33,2))</f>
        <v/>
      </c>
      <c r="H33" s="45">
        <f>IF(OR($A33="",N($G$52)=0),"",$G33/$G$52)</f>
        <v/>
      </c>
    </row>
    <row r="34">
      <c r="A34" s="29">
        <f>IF(基础资料!$B$17="","",基础资料!$B$17)</f>
        <v/>
      </c>
      <c r="B34" s="27">
        <f>IF(OR($A34="",$B$20=""),"",ROUND(SUMIF(账户表,$A34,账户期初)+SUMIFS(流水收入,流水账户,$A34,流水日期,"&lt;"&amp;$B$20)-SUMIFS(流水支出,流水账户,$A34,流水日期,"&lt;"&amp;$B$20),2))</f>
        <v/>
      </c>
      <c r="C34" s="27">
        <f>IF(OR($A34="",$B$20=""),"",ROUND(SUMIFS(流水收入,流水账户,$A34,流水日期,"&gt;="&amp;$B$20,流水日期,"&lt;="&amp;EOMONTH($B$20,0),流水属性,"&lt;&gt;内部转账"),2))</f>
        <v/>
      </c>
      <c r="D34" s="27">
        <f>IF(OR($A34="",$B$20=""),"",ROUND(SUMIFS(流水支出,流水账户,$A34,流水日期,"&gt;="&amp;$B$20,流水日期,"&lt;="&amp;EOMONTH($B$20,0),流水属性,"&lt;&gt;内部转账"),2))</f>
        <v/>
      </c>
      <c r="E34" s="27">
        <f>IF(OR($A34="",$B$20=""),"",ROUND(SUMIFS(流水收入,流水账户,$A34,流水日期,"&gt;="&amp;$B$20,流水日期,"&lt;="&amp;EOMONTH($B$20,0),流水属性,"内部转账"),2))</f>
        <v/>
      </c>
      <c r="F34" s="27">
        <f>IF(OR($A34="",$B$20=""),"",ROUND(SUMIFS(流水支出,流水账户,$A34,流水日期,"&gt;="&amp;$B$20,流水日期,"&lt;="&amp;EOMONTH($B$20,0),流水属性,"内部转账"),2))</f>
        <v/>
      </c>
      <c r="G34" s="27">
        <f>IF(OR($A34="",$B$20=""),"",ROUND($B34+$C34-$D34+$E34-$F34,2))</f>
        <v/>
      </c>
      <c r="H34" s="45">
        <f>IF(OR($A34="",N($G$52)=0),"",$G34/$G$52)</f>
        <v/>
      </c>
    </row>
    <row r="35">
      <c r="A35" s="29">
        <f>IF(基础资料!$B$18="","",基础资料!$B$18)</f>
        <v/>
      </c>
      <c r="B35" s="27">
        <f>IF(OR($A35="",$B$20=""),"",ROUND(SUMIF(账户表,$A35,账户期初)+SUMIFS(流水收入,流水账户,$A35,流水日期,"&lt;"&amp;$B$20)-SUMIFS(流水支出,流水账户,$A35,流水日期,"&lt;"&amp;$B$20),2))</f>
        <v/>
      </c>
      <c r="C35" s="27">
        <f>IF(OR($A35="",$B$20=""),"",ROUND(SUMIFS(流水收入,流水账户,$A35,流水日期,"&gt;="&amp;$B$20,流水日期,"&lt;="&amp;EOMONTH($B$20,0),流水属性,"&lt;&gt;内部转账"),2))</f>
        <v/>
      </c>
      <c r="D35" s="27">
        <f>IF(OR($A35="",$B$20=""),"",ROUND(SUMIFS(流水支出,流水账户,$A35,流水日期,"&gt;="&amp;$B$20,流水日期,"&lt;="&amp;EOMONTH($B$20,0),流水属性,"&lt;&gt;内部转账"),2))</f>
        <v/>
      </c>
      <c r="E35" s="27">
        <f>IF(OR($A35="",$B$20=""),"",ROUND(SUMIFS(流水收入,流水账户,$A35,流水日期,"&gt;="&amp;$B$20,流水日期,"&lt;="&amp;EOMONTH($B$20,0),流水属性,"内部转账"),2))</f>
        <v/>
      </c>
      <c r="F35" s="27">
        <f>IF(OR($A35="",$B$20=""),"",ROUND(SUMIFS(流水支出,流水账户,$A35,流水日期,"&gt;="&amp;$B$20,流水日期,"&lt;="&amp;EOMONTH($B$20,0),流水属性,"内部转账"),2))</f>
        <v/>
      </c>
      <c r="G35" s="27">
        <f>IF(OR($A35="",$B$20=""),"",ROUND($B35+$C35-$D35+$E35-$F35,2))</f>
        <v/>
      </c>
      <c r="H35" s="45">
        <f>IF(OR($A35="",N($G$52)=0),"",$G35/$G$52)</f>
        <v/>
      </c>
    </row>
    <row r="36">
      <c r="A36" s="29">
        <f>IF(基础资料!$B$19="","",基础资料!$B$19)</f>
        <v/>
      </c>
      <c r="B36" s="27">
        <f>IF(OR($A36="",$B$20=""),"",ROUND(SUMIF(账户表,$A36,账户期初)+SUMIFS(流水收入,流水账户,$A36,流水日期,"&lt;"&amp;$B$20)-SUMIFS(流水支出,流水账户,$A36,流水日期,"&lt;"&amp;$B$20),2))</f>
        <v/>
      </c>
      <c r="C36" s="27">
        <f>IF(OR($A36="",$B$20=""),"",ROUND(SUMIFS(流水收入,流水账户,$A36,流水日期,"&gt;="&amp;$B$20,流水日期,"&lt;="&amp;EOMONTH($B$20,0),流水属性,"&lt;&gt;内部转账"),2))</f>
        <v/>
      </c>
      <c r="D36" s="27">
        <f>IF(OR($A36="",$B$20=""),"",ROUND(SUMIFS(流水支出,流水账户,$A36,流水日期,"&gt;="&amp;$B$20,流水日期,"&lt;="&amp;EOMONTH($B$20,0),流水属性,"&lt;&gt;内部转账"),2))</f>
        <v/>
      </c>
      <c r="E36" s="27">
        <f>IF(OR($A36="",$B$20=""),"",ROUND(SUMIFS(流水收入,流水账户,$A36,流水日期,"&gt;="&amp;$B$20,流水日期,"&lt;="&amp;EOMONTH($B$20,0),流水属性,"内部转账"),2))</f>
        <v/>
      </c>
      <c r="F36" s="27">
        <f>IF(OR($A36="",$B$20=""),"",ROUND(SUMIFS(流水支出,流水账户,$A36,流水日期,"&gt;="&amp;$B$20,流水日期,"&lt;="&amp;EOMONTH($B$20,0),流水属性,"内部转账"),2))</f>
        <v/>
      </c>
      <c r="G36" s="27">
        <f>IF(OR($A36="",$B$20=""),"",ROUND($B36+$C36-$D36+$E36-$F36,2))</f>
        <v/>
      </c>
      <c r="H36" s="45">
        <f>IF(OR($A36="",N($G$52)=0),"",$G36/$G$52)</f>
        <v/>
      </c>
    </row>
    <row r="37">
      <c r="A37" s="29">
        <f>IF(基础资料!$B$20="","",基础资料!$B$20)</f>
        <v/>
      </c>
      <c r="B37" s="27">
        <f>IF(OR($A37="",$B$20=""),"",ROUND(SUMIF(账户表,$A37,账户期初)+SUMIFS(流水收入,流水账户,$A37,流水日期,"&lt;"&amp;$B$20)-SUMIFS(流水支出,流水账户,$A37,流水日期,"&lt;"&amp;$B$20),2))</f>
        <v/>
      </c>
      <c r="C37" s="27">
        <f>IF(OR($A37="",$B$20=""),"",ROUND(SUMIFS(流水收入,流水账户,$A37,流水日期,"&gt;="&amp;$B$20,流水日期,"&lt;="&amp;EOMONTH($B$20,0),流水属性,"&lt;&gt;内部转账"),2))</f>
        <v/>
      </c>
      <c r="D37" s="27">
        <f>IF(OR($A37="",$B$20=""),"",ROUND(SUMIFS(流水支出,流水账户,$A37,流水日期,"&gt;="&amp;$B$20,流水日期,"&lt;="&amp;EOMONTH($B$20,0),流水属性,"&lt;&gt;内部转账"),2))</f>
        <v/>
      </c>
      <c r="E37" s="27">
        <f>IF(OR($A37="",$B$20=""),"",ROUND(SUMIFS(流水收入,流水账户,$A37,流水日期,"&gt;="&amp;$B$20,流水日期,"&lt;="&amp;EOMONTH($B$20,0),流水属性,"内部转账"),2))</f>
        <v/>
      </c>
      <c r="F37" s="27">
        <f>IF(OR($A37="",$B$20=""),"",ROUND(SUMIFS(流水支出,流水账户,$A37,流水日期,"&gt;="&amp;$B$20,流水日期,"&lt;="&amp;EOMONTH($B$20,0),流水属性,"内部转账"),2))</f>
        <v/>
      </c>
      <c r="G37" s="27">
        <f>IF(OR($A37="",$B$20=""),"",ROUND($B37+$C37-$D37+$E37-$F37,2))</f>
        <v/>
      </c>
      <c r="H37" s="45">
        <f>IF(OR($A37="",N($G$52)=0),"",$G37/$G$52)</f>
        <v/>
      </c>
    </row>
    <row r="38">
      <c r="A38" s="29">
        <f>IF(基础资料!$B$21="","",基础资料!$B$21)</f>
        <v/>
      </c>
      <c r="B38" s="27">
        <f>IF(OR($A38="",$B$20=""),"",ROUND(SUMIF(账户表,$A38,账户期初)+SUMIFS(流水收入,流水账户,$A38,流水日期,"&lt;"&amp;$B$20)-SUMIFS(流水支出,流水账户,$A38,流水日期,"&lt;"&amp;$B$20),2))</f>
        <v/>
      </c>
      <c r="C38" s="27">
        <f>IF(OR($A38="",$B$20=""),"",ROUND(SUMIFS(流水收入,流水账户,$A38,流水日期,"&gt;="&amp;$B$20,流水日期,"&lt;="&amp;EOMONTH($B$20,0),流水属性,"&lt;&gt;内部转账"),2))</f>
        <v/>
      </c>
      <c r="D38" s="27">
        <f>IF(OR($A38="",$B$20=""),"",ROUND(SUMIFS(流水支出,流水账户,$A38,流水日期,"&gt;="&amp;$B$20,流水日期,"&lt;="&amp;EOMONTH($B$20,0),流水属性,"&lt;&gt;内部转账"),2))</f>
        <v/>
      </c>
      <c r="E38" s="27">
        <f>IF(OR($A38="",$B$20=""),"",ROUND(SUMIFS(流水收入,流水账户,$A38,流水日期,"&gt;="&amp;$B$20,流水日期,"&lt;="&amp;EOMONTH($B$20,0),流水属性,"内部转账"),2))</f>
        <v/>
      </c>
      <c r="F38" s="27">
        <f>IF(OR($A38="",$B$20=""),"",ROUND(SUMIFS(流水支出,流水账户,$A38,流水日期,"&gt;="&amp;$B$20,流水日期,"&lt;="&amp;EOMONTH($B$20,0),流水属性,"内部转账"),2))</f>
        <v/>
      </c>
      <c r="G38" s="27">
        <f>IF(OR($A38="",$B$20=""),"",ROUND($B38+$C38-$D38+$E38-$F38,2))</f>
        <v/>
      </c>
      <c r="H38" s="45">
        <f>IF(OR($A38="",N($G$52)=0),"",$G38/$G$52)</f>
        <v/>
      </c>
    </row>
    <row r="39">
      <c r="A39" s="29">
        <f>IF(基础资料!$B$22="","",基础资料!$B$22)</f>
        <v/>
      </c>
      <c r="B39" s="27">
        <f>IF(OR($A39="",$B$20=""),"",ROUND(SUMIF(账户表,$A39,账户期初)+SUMIFS(流水收入,流水账户,$A39,流水日期,"&lt;"&amp;$B$20)-SUMIFS(流水支出,流水账户,$A39,流水日期,"&lt;"&amp;$B$20),2))</f>
        <v/>
      </c>
      <c r="C39" s="27">
        <f>IF(OR($A39="",$B$20=""),"",ROUND(SUMIFS(流水收入,流水账户,$A39,流水日期,"&gt;="&amp;$B$20,流水日期,"&lt;="&amp;EOMONTH($B$20,0),流水属性,"&lt;&gt;内部转账"),2))</f>
        <v/>
      </c>
      <c r="D39" s="27">
        <f>IF(OR($A39="",$B$20=""),"",ROUND(SUMIFS(流水支出,流水账户,$A39,流水日期,"&gt;="&amp;$B$20,流水日期,"&lt;="&amp;EOMONTH($B$20,0),流水属性,"&lt;&gt;内部转账"),2))</f>
        <v/>
      </c>
      <c r="E39" s="27">
        <f>IF(OR($A39="",$B$20=""),"",ROUND(SUMIFS(流水收入,流水账户,$A39,流水日期,"&gt;="&amp;$B$20,流水日期,"&lt;="&amp;EOMONTH($B$20,0),流水属性,"内部转账"),2))</f>
        <v/>
      </c>
      <c r="F39" s="27">
        <f>IF(OR($A39="",$B$20=""),"",ROUND(SUMIFS(流水支出,流水账户,$A39,流水日期,"&gt;="&amp;$B$20,流水日期,"&lt;="&amp;EOMONTH($B$20,0),流水属性,"内部转账"),2))</f>
        <v/>
      </c>
      <c r="G39" s="27">
        <f>IF(OR($A39="",$B$20=""),"",ROUND($B39+$C39-$D39+$E39-$F39,2))</f>
        <v/>
      </c>
      <c r="H39" s="45">
        <f>IF(OR($A39="",N($G$52)=0),"",$G39/$G$52)</f>
        <v/>
      </c>
    </row>
    <row r="40">
      <c r="A40" s="29">
        <f>IF(基础资料!$B$23="","",基础资料!$B$23)</f>
        <v/>
      </c>
      <c r="B40" s="27">
        <f>IF(OR($A40="",$B$20=""),"",ROUND(SUMIF(账户表,$A40,账户期初)+SUMIFS(流水收入,流水账户,$A40,流水日期,"&lt;"&amp;$B$20)-SUMIFS(流水支出,流水账户,$A40,流水日期,"&lt;"&amp;$B$20),2))</f>
        <v/>
      </c>
      <c r="C40" s="27">
        <f>IF(OR($A40="",$B$20=""),"",ROUND(SUMIFS(流水收入,流水账户,$A40,流水日期,"&gt;="&amp;$B$20,流水日期,"&lt;="&amp;EOMONTH($B$20,0),流水属性,"&lt;&gt;内部转账"),2))</f>
        <v/>
      </c>
      <c r="D40" s="27">
        <f>IF(OR($A40="",$B$20=""),"",ROUND(SUMIFS(流水支出,流水账户,$A40,流水日期,"&gt;="&amp;$B$20,流水日期,"&lt;="&amp;EOMONTH($B$20,0),流水属性,"&lt;&gt;内部转账"),2))</f>
        <v/>
      </c>
      <c r="E40" s="27">
        <f>IF(OR($A40="",$B$20=""),"",ROUND(SUMIFS(流水收入,流水账户,$A40,流水日期,"&gt;="&amp;$B$20,流水日期,"&lt;="&amp;EOMONTH($B$20,0),流水属性,"内部转账"),2))</f>
        <v/>
      </c>
      <c r="F40" s="27">
        <f>IF(OR($A40="",$B$20=""),"",ROUND(SUMIFS(流水支出,流水账户,$A40,流水日期,"&gt;="&amp;$B$20,流水日期,"&lt;="&amp;EOMONTH($B$20,0),流水属性,"内部转账"),2))</f>
        <v/>
      </c>
      <c r="G40" s="27">
        <f>IF(OR($A40="",$B$20=""),"",ROUND($B40+$C40-$D40+$E40-$F40,2))</f>
        <v/>
      </c>
      <c r="H40" s="45">
        <f>IF(OR($A40="",N($G$52)=0),"",$G40/$G$52)</f>
        <v/>
      </c>
    </row>
    <row r="41">
      <c r="A41" s="29">
        <f>IF(基础资料!$B$24="","",基础资料!$B$24)</f>
        <v/>
      </c>
      <c r="B41" s="27">
        <f>IF(OR($A41="",$B$20=""),"",ROUND(SUMIF(账户表,$A41,账户期初)+SUMIFS(流水收入,流水账户,$A41,流水日期,"&lt;"&amp;$B$20)-SUMIFS(流水支出,流水账户,$A41,流水日期,"&lt;"&amp;$B$20),2))</f>
        <v/>
      </c>
      <c r="C41" s="27">
        <f>IF(OR($A41="",$B$20=""),"",ROUND(SUMIFS(流水收入,流水账户,$A41,流水日期,"&gt;="&amp;$B$20,流水日期,"&lt;="&amp;EOMONTH($B$20,0),流水属性,"&lt;&gt;内部转账"),2))</f>
        <v/>
      </c>
      <c r="D41" s="27">
        <f>IF(OR($A41="",$B$20=""),"",ROUND(SUMIFS(流水支出,流水账户,$A41,流水日期,"&gt;="&amp;$B$20,流水日期,"&lt;="&amp;EOMONTH($B$20,0),流水属性,"&lt;&gt;内部转账"),2))</f>
        <v/>
      </c>
      <c r="E41" s="27">
        <f>IF(OR($A41="",$B$20=""),"",ROUND(SUMIFS(流水收入,流水账户,$A41,流水日期,"&gt;="&amp;$B$20,流水日期,"&lt;="&amp;EOMONTH($B$20,0),流水属性,"内部转账"),2))</f>
        <v/>
      </c>
      <c r="F41" s="27">
        <f>IF(OR($A41="",$B$20=""),"",ROUND(SUMIFS(流水支出,流水账户,$A41,流水日期,"&gt;="&amp;$B$20,流水日期,"&lt;="&amp;EOMONTH($B$20,0),流水属性,"内部转账"),2))</f>
        <v/>
      </c>
      <c r="G41" s="27">
        <f>IF(OR($A41="",$B$20=""),"",ROUND($B41+$C41-$D41+$E41-$F41,2))</f>
        <v/>
      </c>
      <c r="H41" s="45">
        <f>IF(OR($A41="",N($G$52)=0),"",$G41/$G$52)</f>
        <v/>
      </c>
    </row>
    <row r="42">
      <c r="A42" s="29">
        <f>IF(基础资料!$B$25="","",基础资料!$B$25)</f>
        <v/>
      </c>
      <c r="B42" s="27">
        <f>IF(OR($A42="",$B$20=""),"",ROUND(SUMIF(账户表,$A42,账户期初)+SUMIFS(流水收入,流水账户,$A42,流水日期,"&lt;"&amp;$B$20)-SUMIFS(流水支出,流水账户,$A42,流水日期,"&lt;"&amp;$B$20),2))</f>
        <v/>
      </c>
      <c r="C42" s="27">
        <f>IF(OR($A42="",$B$20=""),"",ROUND(SUMIFS(流水收入,流水账户,$A42,流水日期,"&gt;="&amp;$B$20,流水日期,"&lt;="&amp;EOMONTH($B$20,0),流水属性,"&lt;&gt;内部转账"),2))</f>
        <v/>
      </c>
      <c r="D42" s="27">
        <f>IF(OR($A42="",$B$20=""),"",ROUND(SUMIFS(流水支出,流水账户,$A42,流水日期,"&gt;="&amp;$B$20,流水日期,"&lt;="&amp;EOMONTH($B$20,0),流水属性,"&lt;&gt;内部转账"),2))</f>
        <v/>
      </c>
      <c r="E42" s="27">
        <f>IF(OR($A42="",$B$20=""),"",ROUND(SUMIFS(流水收入,流水账户,$A42,流水日期,"&gt;="&amp;$B$20,流水日期,"&lt;="&amp;EOMONTH($B$20,0),流水属性,"内部转账"),2))</f>
        <v/>
      </c>
      <c r="F42" s="27">
        <f>IF(OR($A42="",$B$20=""),"",ROUND(SUMIFS(流水支出,流水账户,$A42,流水日期,"&gt;="&amp;$B$20,流水日期,"&lt;="&amp;EOMONTH($B$20,0),流水属性,"内部转账"),2))</f>
        <v/>
      </c>
      <c r="G42" s="27">
        <f>IF(OR($A42="",$B$20=""),"",ROUND($B42+$C42-$D42+$E42-$F42,2))</f>
        <v/>
      </c>
      <c r="H42" s="45">
        <f>IF(OR($A42="",N($G$52)=0),"",$G42/$G$52)</f>
        <v/>
      </c>
    </row>
    <row r="43">
      <c r="A43" s="29">
        <f>IF(基础资料!$B$26="","",基础资料!$B$26)</f>
        <v/>
      </c>
      <c r="B43" s="27">
        <f>IF(OR($A43="",$B$20=""),"",ROUND(SUMIF(账户表,$A43,账户期初)+SUMIFS(流水收入,流水账户,$A43,流水日期,"&lt;"&amp;$B$20)-SUMIFS(流水支出,流水账户,$A43,流水日期,"&lt;"&amp;$B$20),2))</f>
        <v/>
      </c>
      <c r="C43" s="27">
        <f>IF(OR($A43="",$B$20=""),"",ROUND(SUMIFS(流水收入,流水账户,$A43,流水日期,"&gt;="&amp;$B$20,流水日期,"&lt;="&amp;EOMONTH($B$20,0),流水属性,"&lt;&gt;内部转账"),2))</f>
        <v/>
      </c>
      <c r="D43" s="27">
        <f>IF(OR($A43="",$B$20=""),"",ROUND(SUMIFS(流水支出,流水账户,$A43,流水日期,"&gt;="&amp;$B$20,流水日期,"&lt;="&amp;EOMONTH($B$20,0),流水属性,"&lt;&gt;内部转账"),2))</f>
        <v/>
      </c>
      <c r="E43" s="27">
        <f>IF(OR($A43="",$B$20=""),"",ROUND(SUMIFS(流水收入,流水账户,$A43,流水日期,"&gt;="&amp;$B$20,流水日期,"&lt;="&amp;EOMONTH($B$20,0),流水属性,"内部转账"),2))</f>
        <v/>
      </c>
      <c r="F43" s="27">
        <f>IF(OR($A43="",$B$20=""),"",ROUND(SUMIFS(流水支出,流水账户,$A43,流水日期,"&gt;="&amp;$B$20,流水日期,"&lt;="&amp;EOMONTH($B$20,0),流水属性,"内部转账"),2))</f>
        <v/>
      </c>
      <c r="G43" s="27">
        <f>IF(OR($A43="",$B$20=""),"",ROUND($B43+$C43-$D43+$E43-$F43,2))</f>
        <v/>
      </c>
      <c r="H43" s="45">
        <f>IF(OR($A43="",N($G$52)=0),"",$G43/$G$52)</f>
        <v/>
      </c>
    </row>
    <row r="44">
      <c r="A44" s="29">
        <f>IF(基础资料!$B$27="","",基础资料!$B$27)</f>
        <v/>
      </c>
      <c r="B44" s="27">
        <f>IF(OR($A44="",$B$20=""),"",ROUND(SUMIF(账户表,$A44,账户期初)+SUMIFS(流水收入,流水账户,$A44,流水日期,"&lt;"&amp;$B$20)-SUMIFS(流水支出,流水账户,$A44,流水日期,"&lt;"&amp;$B$20),2))</f>
        <v/>
      </c>
      <c r="C44" s="27">
        <f>IF(OR($A44="",$B$20=""),"",ROUND(SUMIFS(流水收入,流水账户,$A44,流水日期,"&gt;="&amp;$B$20,流水日期,"&lt;="&amp;EOMONTH($B$20,0),流水属性,"&lt;&gt;内部转账"),2))</f>
        <v/>
      </c>
      <c r="D44" s="27">
        <f>IF(OR($A44="",$B$20=""),"",ROUND(SUMIFS(流水支出,流水账户,$A44,流水日期,"&gt;="&amp;$B$20,流水日期,"&lt;="&amp;EOMONTH($B$20,0),流水属性,"&lt;&gt;内部转账"),2))</f>
        <v/>
      </c>
      <c r="E44" s="27">
        <f>IF(OR($A44="",$B$20=""),"",ROUND(SUMIFS(流水收入,流水账户,$A44,流水日期,"&gt;="&amp;$B$20,流水日期,"&lt;="&amp;EOMONTH($B$20,0),流水属性,"内部转账"),2))</f>
        <v/>
      </c>
      <c r="F44" s="27">
        <f>IF(OR($A44="",$B$20=""),"",ROUND(SUMIFS(流水支出,流水账户,$A44,流水日期,"&gt;="&amp;$B$20,流水日期,"&lt;="&amp;EOMONTH($B$20,0),流水属性,"内部转账"),2))</f>
        <v/>
      </c>
      <c r="G44" s="27">
        <f>IF(OR($A44="",$B$20=""),"",ROUND($B44+$C44-$D44+$E44-$F44,2))</f>
        <v/>
      </c>
      <c r="H44" s="45">
        <f>IF(OR($A44="",N($G$52)=0),"",$G44/$G$52)</f>
        <v/>
      </c>
    </row>
    <row r="45">
      <c r="A45" s="29">
        <f>IF(基础资料!$B$28="","",基础资料!$B$28)</f>
        <v/>
      </c>
      <c r="B45" s="27">
        <f>IF(OR($A45="",$B$20=""),"",ROUND(SUMIF(账户表,$A45,账户期初)+SUMIFS(流水收入,流水账户,$A45,流水日期,"&lt;"&amp;$B$20)-SUMIFS(流水支出,流水账户,$A45,流水日期,"&lt;"&amp;$B$20),2))</f>
        <v/>
      </c>
      <c r="C45" s="27">
        <f>IF(OR($A45="",$B$20=""),"",ROUND(SUMIFS(流水收入,流水账户,$A45,流水日期,"&gt;="&amp;$B$20,流水日期,"&lt;="&amp;EOMONTH($B$20,0),流水属性,"&lt;&gt;内部转账"),2))</f>
        <v/>
      </c>
      <c r="D45" s="27">
        <f>IF(OR($A45="",$B$20=""),"",ROUND(SUMIFS(流水支出,流水账户,$A45,流水日期,"&gt;="&amp;$B$20,流水日期,"&lt;="&amp;EOMONTH($B$20,0),流水属性,"&lt;&gt;内部转账"),2))</f>
        <v/>
      </c>
      <c r="E45" s="27">
        <f>IF(OR($A45="",$B$20=""),"",ROUND(SUMIFS(流水收入,流水账户,$A45,流水日期,"&gt;="&amp;$B$20,流水日期,"&lt;="&amp;EOMONTH($B$20,0),流水属性,"内部转账"),2))</f>
        <v/>
      </c>
      <c r="F45" s="27">
        <f>IF(OR($A45="",$B$20=""),"",ROUND(SUMIFS(流水支出,流水账户,$A45,流水日期,"&gt;="&amp;$B$20,流水日期,"&lt;="&amp;EOMONTH($B$20,0),流水属性,"内部转账"),2))</f>
        <v/>
      </c>
      <c r="G45" s="27">
        <f>IF(OR($A45="",$B$20=""),"",ROUND($B45+$C45-$D45+$E45-$F45,2))</f>
        <v/>
      </c>
      <c r="H45" s="45">
        <f>IF(OR($A45="",N($G$52)=0),"",$G45/$G$52)</f>
        <v/>
      </c>
    </row>
    <row r="46">
      <c r="A46" s="29">
        <f>IF(基础资料!$B$29="","",基础资料!$B$29)</f>
        <v/>
      </c>
      <c r="B46" s="27">
        <f>IF(OR($A46="",$B$20=""),"",ROUND(SUMIF(账户表,$A46,账户期初)+SUMIFS(流水收入,流水账户,$A46,流水日期,"&lt;"&amp;$B$20)-SUMIFS(流水支出,流水账户,$A46,流水日期,"&lt;"&amp;$B$20),2))</f>
        <v/>
      </c>
      <c r="C46" s="27">
        <f>IF(OR($A46="",$B$20=""),"",ROUND(SUMIFS(流水收入,流水账户,$A46,流水日期,"&gt;="&amp;$B$20,流水日期,"&lt;="&amp;EOMONTH($B$20,0),流水属性,"&lt;&gt;内部转账"),2))</f>
        <v/>
      </c>
      <c r="D46" s="27">
        <f>IF(OR($A46="",$B$20=""),"",ROUND(SUMIFS(流水支出,流水账户,$A46,流水日期,"&gt;="&amp;$B$20,流水日期,"&lt;="&amp;EOMONTH($B$20,0),流水属性,"&lt;&gt;内部转账"),2))</f>
        <v/>
      </c>
      <c r="E46" s="27">
        <f>IF(OR($A46="",$B$20=""),"",ROUND(SUMIFS(流水收入,流水账户,$A46,流水日期,"&gt;="&amp;$B$20,流水日期,"&lt;="&amp;EOMONTH($B$20,0),流水属性,"内部转账"),2))</f>
        <v/>
      </c>
      <c r="F46" s="27">
        <f>IF(OR($A46="",$B$20=""),"",ROUND(SUMIFS(流水支出,流水账户,$A46,流水日期,"&gt;="&amp;$B$20,流水日期,"&lt;="&amp;EOMONTH($B$20,0),流水属性,"内部转账"),2))</f>
        <v/>
      </c>
      <c r="G46" s="27">
        <f>IF(OR($A46="",$B$20=""),"",ROUND($B46+$C46-$D46+$E46-$F46,2))</f>
        <v/>
      </c>
      <c r="H46" s="45">
        <f>IF(OR($A46="",N($G$52)=0),"",$G46/$G$52)</f>
        <v/>
      </c>
    </row>
    <row r="47">
      <c r="A47" s="29">
        <f>IF(基础资料!$B$30="","",基础资料!$B$30)</f>
        <v/>
      </c>
      <c r="B47" s="27">
        <f>IF(OR($A47="",$B$20=""),"",ROUND(SUMIF(账户表,$A47,账户期初)+SUMIFS(流水收入,流水账户,$A47,流水日期,"&lt;"&amp;$B$20)-SUMIFS(流水支出,流水账户,$A47,流水日期,"&lt;"&amp;$B$20),2))</f>
        <v/>
      </c>
      <c r="C47" s="27">
        <f>IF(OR($A47="",$B$20=""),"",ROUND(SUMIFS(流水收入,流水账户,$A47,流水日期,"&gt;="&amp;$B$20,流水日期,"&lt;="&amp;EOMONTH($B$20,0),流水属性,"&lt;&gt;内部转账"),2))</f>
        <v/>
      </c>
      <c r="D47" s="27">
        <f>IF(OR($A47="",$B$20=""),"",ROUND(SUMIFS(流水支出,流水账户,$A47,流水日期,"&gt;="&amp;$B$20,流水日期,"&lt;="&amp;EOMONTH($B$20,0),流水属性,"&lt;&gt;内部转账"),2))</f>
        <v/>
      </c>
      <c r="E47" s="27">
        <f>IF(OR($A47="",$B$20=""),"",ROUND(SUMIFS(流水收入,流水账户,$A47,流水日期,"&gt;="&amp;$B$20,流水日期,"&lt;="&amp;EOMONTH($B$20,0),流水属性,"内部转账"),2))</f>
        <v/>
      </c>
      <c r="F47" s="27">
        <f>IF(OR($A47="",$B$20=""),"",ROUND(SUMIFS(流水支出,流水账户,$A47,流水日期,"&gt;="&amp;$B$20,流水日期,"&lt;="&amp;EOMONTH($B$20,0),流水属性,"内部转账"),2))</f>
        <v/>
      </c>
      <c r="G47" s="27">
        <f>IF(OR($A47="",$B$20=""),"",ROUND($B47+$C47-$D47+$E47-$F47,2))</f>
        <v/>
      </c>
      <c r="H47" s="45">
        <f>IF(OR($A47="",N($G$52)=0),"",$G47/$G$52)</f>
        <v/>
      </c>
    </row>
    <row r="48">
      <c r="A48" s="29">
        <f>IF(基础资料!$B$31="","",基础资料!$B$31)</f>
        <v/>
      </c>
      <c r="B48" s="27">
        <f>IF(OR($A48="",$B$20=""),"",ROUND(SUMIF(账户表,$A48,账户期初)+SUMIFS(流水收入,流水账户,$A48,流水日期,"&lt;"&amp;$B$20)-SUMIFS(流水支出,流水账户,$A48,流水日期,"&lt;"&amp;$B$20),2))</f>
        <v/>
      </c>
      <c r="C48" s="27">
        <f>IF(OR($A48="",$B$20=""),"",ROUND(SUMIFS(流水收入,流水账户,$A48,流水日期,"&gt;="&amp;$B$20,流水日期,"&lt;="&amp;EOMONTH($B$20,0),流水属性,"&lt;&gt;内部转账"),2))</f>
        <v/>
      </c>
      <c r="D48" s="27">
        <f>IF(OR($A48="",$B$20=""),"",ROUND(SUMIFS(流水支出,流水账户,$A48,流水日期,"&gt;="&amp;$B$20,流水日期,"&lt;="&amp;EOMONTH($B$20,0),流水属性,"&lt;&gt;内部转账"),2))</f>
        <v/>
      </c>
      <c r="E48" s="27">
        <f>IF(OR($A48="",$B$20=""),"",ROUND(SUMIFS(流水收入,流水账户,$A48,流水日期,"&gt;="&amp;$B$20,流水日期,"&lt;="&amp;EOMONTH($B$20,0),流水属性,"内部转账"),2))</f>
        <v/>
      </c>
      <c r="F48" s="27">
        <f>IF(OR($A48="",$B$20=""),"",ROUND(SUMIFS(流水支出,流水账户,$A48,流水日期,"&gt;="&amp;$B$20,流水日期,"&lt;="&amp;EOMONTH($B$20,0),流水属性,"内部转账"),2))</f>
        <v/>
      </c>
      <c r="G48" s="27">
        <f>IF(OR($A48="",$B$20=""),"",ROUND($B48+$C48-$D48+$E48-$F48,2))</f>
        <v/>
      </c>
      <c r="H48" s="45">
        <f>IF(OR($A48="",N($G$52)=0),"",$G48/$G$52)</f>
        <v/>
      </c>
    </row>
    <row r="49">
      <c r="A49" s="29">
        <f>IF(基础资料!$B$32="","",基础资料!$B$32)</f>
        <v/>
      </c>
      <c r="B49" s="27">
        <f>IF(OR($A49="",$B$20=""),"",ROUND(SUMIF(账户表,$A49,账户期初)+SUMIFS(流水收入,流水账户,$A49,流水日期,"&lt;"&amp;$B$20)-SUMIFS(流水支出,流水账户,$A49,流水日期,"&lt;"&amp;$B$20),2))</f>
        <v/>
      </c>
      <c r="C49" s="27">
        <f>IF(OR($A49="",$B$20=""),"",ROUND(SUMIFS(流水收入,流水账户,$A49,流水日期,"&gt;="&amp;$B$20,流水日期,"&lt;="&amp;EOMONTH($B$20,0),流水属性,"&lt;&gt;内部转账"),2))</f>
        <v/>
      </c>
      <c r="D49" s="27">
        <f>IF(OR($A49="",$B$20=""),"",ROUND(SUMIFS(流水支出,流水账户,$A49,流水日期,"&gt;="&amp;$B$20,流水日期,"&lt;="&amp;EOMONTH($B$20,0),流水属性,"&lt;&gt;内部转账"),2))</f>
        <v/>
      </c>
      <c r="E49" s="27">
        <f>IF(OR($A49="",$B$20=""),"",ROUND(SUMIFS(流水收入,流水账户,$A49,流水日期,"&gt;="&amp;$B$20,流水日期,"&lt;="&amp;EOMONTH($B$20,0),流水属性,"内部转账"),2))</f>
        <v/>
      </c>
      <c r="F49" s="27">
        <f>IF(OR($A49="",$B$20=""),"",ROUND(SUMIFS(流水支出,流水账户,$A49,流水日期,"&gt;="&amp;$B$20,流水日期,"&lt;="&amp;EOMONTH($B$20,0),流水属性,"内部转账"),2))</f>
        <v/>
      </c>
      <c r="G49" s="27">
        <f>IF(OR($A49="",$B$20=""),"",ROUND($B49+$C49-$D49+$E49-$F49,2))</f>
        <v/>
      </c>
      <c r="H49" s="45">
        <f>IF(OR($A49="",N($G$52)=0),"",$G49/$G$52)</f>
        <v/>
      </c>
    </row>
    <row r="50">
      <c r="A50" s="29">
        <f>IF(基础资料!$B$33="","",基础资料!$B$33)</f>
        <v/>
      </c>
      <c r="B50" s="27">
        <f>IF(OR($A50="",$B$20=""),"",ROUND(SUMIF(账户表,$A50,账户期初)+SUMIFS(流水收入,流水账户,$A50,流水日期,"&lt;"&amp;$B$20)-SUMIFS(流水支出,流水账户,$A50,流水日期,"&lt;"&amp;$B$20),2))</f>
        <v/>
      </c>
      <c r="C50" s="27">
        <f>IF(OR($A50="",$B$20=""),"",ROUND(SUMIFS(流水收入,流水账户,$A50,流水日期,"&gt;="&amp;$B$20,流水日期,"&lt;="&amp;EOMONTH($B$20,0),流水属性,"&lt;&gt;内部转账"),2))</f>
        <v/>
      </c>
      <c r="D50" s="27">
        <f>IF(OR($A50="",$B$20=""),"",ROUND(SUMIFS(流水支出,流水账户,$A50,流水日期,"&gt;="&amp;$B$20,流水日期,"&lt;="&amp;EOMONTH($B$20,0),流水属性,"&lt;&gt;内部转账"),2))</f>
        <v/>
      </c>
      <c r="E50" s="27">
        <f>IF(OR($A50="",$B$20=""),"",ROUND(SUMIFS(流水收入,流水账户,$A50,流水日期,"&gt;="&amp;$B$20,流水日期,"&lt;="&amp;EOMONTH($B$20,0),流水属性,"内部转账"),2))</f>
        <v/>
      </c>
      <c r="F50" s="27">
        <f>IF(OR($A50="",$B$20=""),"",ROUND(SUMIFS(流水支出,流水账户,$A50,流水日期,"&gt;="&amp;$B$20,流水日期,"&lt;="&amp;EOMONTH($B$20,0),流水属性,"内部转账"),2))</f>
        <v/>
      </c>
      <c r="G50" s="27">
        <f>IF(OR($A50="",$B$20=""),"",ROUND($B50+$C50-$D50+$E50-$F50,2))</f>
        <v/>
      </c>
      <c r="H50" s="45">
        <f>IF(OR($A50="",N($G$52)=0),"",$G50/$G$52)</f>
        <v/>
      </c>
    </row>
    <row r="51">
      <c r="A51" s="29">
        <f>IF(基础资料!$B$34="","",基础资料!$B$34)</f>
        <v/>
      </c>
      <c r="B51" s="27">
        <f>IF(OR($A51="",$B$20=""),"",ROUND(SUMIF(账户表,$A51,账户期初)+SUMIFS(流水收入,流水账户,$A51,流水日期,"&lt;"&amp;$B$20)-SUMIFS(流水支出,流水账户,$A51,流水日期,"&lt;"&amp;$B$20),2))</f>
        <v/>
      </c>
      <c r="C51" s="27">
        <f>IF(OR($A51="",$B$20=""),"",ROUND(SUMIFS(流水收入,流水账户,$A51,流水日期,"&gt;="&amp;$B$20,流水日期,"&lt;="&amp;EOMONTH($B$20,0),流水属性,"&lt;&gt;内部转账"),2))</f>
        <v/>
      </c>
      <c r="D51" s="27">
        <f>IF(OR($A51="",$B$20=""),"",ROUND(SUMIFS(流水支出,流水账户,$A51,流水日期,"&gt;="&amp;$B$20,流水日期,"&lt;="&amp;EOMONTH($B$20,0),流水属性,"&lt;&gt;内部转账"),2))</f>
        <v/>
      </c>
      <c r="E51" s="27">
        <f>IF(OR($A51="",$B$20=""),"",ROUND(SUMIFS(流水收入,流水账户,$A51,流水日期,"&gt;="&amp;$B$20,流水日期,"&lt;="&amp;EOMONTH($B$20,0),流水属性,"内部转账"),2))</f>
        <v/>
      </c>
      <c r="F51" s="27">
        <f>IF(OR($A51="",$B$20=""),"",ROUND(SUMIFS(流水支出,流水账户,$A51,流水日期,"&gt;="&amp;$B$20,流水日期,"&lt;="&amp;EOMONTH($B$20,0),流水属性,"内部转账"),2))</f>
        <v/>
      </c>
      <c r="G51" s="27">
        <f>IF(OR($A51="",$B$20=""),"",ROUND($B51+$C51-$D51+$E51-$F51,2))</f>
        <v/>
      </c>
      <c r="H51" s="45">
        <f>IF(OR($A51="",N($G$52)=0),"",$G51/$G$52)</f>
        <v/>
      </c>
    </row>
    <row r="52">
      <c r="A52" s="15" t="inlineStr">
        <is>
          <t>合计</t>
        </is>
      </c>
      <c r="B52" s="33">
        <f>ROUND(SUM(B22:B51),2)</f>
        <v/>
      </c>
      <c r="C52" s="33">
        <f>ROUND(SUM(C22:C51),2)</f>
        <v/>
      </c>
      <c r="D52" s="33">
        <f>ROUND(SUM(D22:D51),2)</f>
        <v/>
      </c>
      <c r="E52" s="33">
        <f>ROUND(SUM(E22:E51),2)</f>
        <v/>
      </c>
      <c r="F52" s="33">
        <f>ROUND(SUM(F22:F51),2)</f>
        <v/>
      </c>
      <c r="G52" s="33">
        <f>ROUND(SUM(G22:G51),2)</f>
        <v/>
      </c>
      <c r="H52" s="46">
        <f>IF(N($G$52)=0,"",SUM(H22:H51))</f>
        <v/>
      </c>
    </row>
  </sheetData>
  <mergeCells count="5">
    <mergeCell ref="A1:H1"/>
    <mergeCell ref="A3:H3"/>
    <mergeCell ref="A2:H2"/>
    <mergeCell ref="A19:H19"/>
    <mergeCell ref="C20:H20"/>
  </mergeCells>
  <conditionalFormatting sqref="H5:H17">
    <cfRule type="expression" priority="1" dxfId="0">
      <formula>LEFT(H5,1)="※"</formula>
    </cfRule>
    <cfRule type="expression" priority="2" dxfId="1">
      <formula>LEFT(H5,1)="△"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P51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9" customWidth="1" min="16" max="16"/>
  </cols>
  <sheetData>
    <row r="1" ht="30" customHeight="1">
      <c r="A1" s="11" t="inlineStr">
        <is>
          <t>收支分类报表 · 按收支类别 × 12 个月</t>
        </is>
      </c>
    </row>
    <row r="2" ht="24" customHeight="1">
      <c r="A2" s="12" t="inlineStr">
        <is>
          <t>支出类别显示成正数（好读）。顶上四行是汇总：收入合计、支出合计、内部转账净额、经营净额 —— 内部转账「不进」收入和支出合计，它的净额正常应该是 0，不是 0 就说明有一头没录。下面每个类别一行，类别清单在【基础资料】维护，这里自动跟着长。</t>
        </is>
      </c>
    </row>
    <row r="4" ht="30" customHeight="1">
      <c r="A4" s="32" t="inlineStr">
        <is>
          <t>收/支类别</t>
        </is>
      </c>
      <c r="B4" s="32" t="inlineStr">
        <is>
          <t>属性</t>
        </is>
      </c>
      <c r="C4" s="32" t="inlineStr">
        <is>
          <t>1月</t>
        </is>
      </c>
      <c r="D4" s="32" t="inlineStr">
        <is>
          <t>2月</t>
        </is>
      </c>
      <c r="E4" s="32" t="inlineStr">
        <is>
          <t>3月</t>
        </is>
      </c>
      <c r="F4" s="32" t="inlineStr">
        <is>
          <t>4月</t>
        </is>
      </c>
      <c r="G4" s="32" t="inlineStr">
        <is>
          <t>5月</t>
        </is>
      </c>
      <c r="H4" s="32" t="inlineStr">
        <is>
          <t>6月</t>
        </is>
      </c>
      <c r="I4" s="32" t="inlineStr">
        <is>
          <t>7月</t>
        </is>
      </c>
      <c r="J4" s="32" t="inlineStr">
        <is>
          <t>8月</t>
        </is>
      </c>
      <c r="K4" s="32" t="inlineStr">
        <is>
          <t>9月</t>
        </is>
      </c>
      <c r="L4" s="32" t="inlineStr">
        <is>
          <t>10月</t>
        </is>
      </c>
      <c r="M4" s="32" t="inlineStr">
        <is>
          <t>11月</t>
        </is>
      </c>
      <c r="N4" s="32" t="inlineStr">
        <is>
          <t>12月</t>
        </is>
      </c>
      <c r="O4" s="32" t="inlineStr">
        <is>
          <t>全年合计</t>
        </is>
      </c>
      <c r="P4" s="32" t="inlineStr">
        <is>
          <t>占比</t>
        </is>
      </c>
    </row>
    <row r="5">
      <c r="A5" s="34" t="inlineStr">
        <is>
          <t>收入合计</t>
        </is>
      </c>
      <c r="B5" s="32" t="inlineStr">
        <is>
          <t>收入</t>
        </is>
      </c>
      <c r="C5" s="33">
        <f>ROUND(SUMIF($B$12:$B$51,"收入",C$12:C$51),2)</f>
        <v/>
      </c>
      <c r="D5" s="33">
        <f>ROUND(SUMIF($B$12:$B$51,"收入",D$12:D$51),2)</f>
        <v/>
      </c>
      <c r="E5" s="33">
        <f>ROUND(SUMIF($B$12:$B$51,"收入",E$12:E$51),2)</f>
        <v/>
      </c>
      <c r="F5" s="33">
        <f>ROUND(SUMIF($B$12:$B$51,"收入",F$12:F$51),2)</f>
        <v/>
      </c>
      <c r="G5" s="33">
        <f>ROUND(SUMIF($B$12:$B$51,"收入",G$12:G$51),2)</f>
        <v/>
      </c>
      <c r="H5" s="33">
        <f>ROUND(SUMIF($B$12:$B$51,"收入",H$12:H$51),2)</f>
        <v/>
      </c>
      <c r="I5" s="33">
        <f>ROUND(SUMIF($B$12:$B$51,"收入",I$12:I$51),2)</f>
        <v/>
      </c>
      <c r="J5" s="33">
        <f>ROUND(SUMIF($B$12:$B$51,"收入",J$12:J$51),2)</f>
        <v/>
      </c>
      <c r="K5" s="33">
        <f>ROUND(SUMIF($B$12:$B$51,"收入",K$12:K$51),2)</f>
        <v/>
      </c>
      <c r="L5" s="33">
        <f>ROUND(SUMIF($B$12:$B$51,"收入",L$12:L$51),2)</f>
        <v/>
      </c>
      <c r="M5" s="33">
        <f>ROUND(SUMIF($B$12:$B$51,"收入",M$12:M$51),2)</f>
        <v/>
      </c>
      <c r="N5" s="33">
        <f>ROUND(SUMIF($B$12:$B$51,"收入",N$12:N$51),2)</f>
        <v/>
      </c>
      <c r="O5" s="33">
        <f>ROUND(SUM(C5:N5),2)</f>
        <v/>
      </c>
      <c r="P5" s="47" t="inlineStr"/>
    </row>
    <row r="6">
      <c r="A6" s="34" t="inlineStr">
        <is>
          <t>支出合计</t>
        </is>
      </c>
      <c r="B6" s="32" t="inlineStr">
        <is>
          <t>支出</t>
        </is>
      </c>
      <c r="C6" s="33">
        <f>ROUND(SUMIF($B$12:$B$51,"支出",C$12:C$51),2)</f>
        <v/>
      </c>
      <c r="D6" s="33">
        <f>ROUND(SUMIF($B$12:$B$51,"支出",D$12:D$51),2)</f>
        <v/>
      </c>
      <c r="E6" s="33">
        <f>ROUND(SUMIF($B$12:$B$51,"支出",E$12:E$51),2)</f>
        <v/>
      </c>
      <c r="F6" s="33">
        <f>ROUND(SUMIF($B$12:$B$51,"支出",F$12:F$51),2)</f>
        <v/>
      </c>
      <c r="G6" s="33">
        <f>ROUND(SUMIF($B$12:$B$51,"支出",G$12:G$51),2)</f>
        <v/>
      </c>
      <c r="H6" s="33">
        <f>ROUND(SUMIF($B$12:$B$51,"支出",H$12:H$51),2)</f>
        <v/>
      </c>
      <c r="I6" s="33">
        <f>ROUND(SUMIF($B$12:$B$51,"支出",I$12:I$51),2)</f>
        <v/>
      </c>
      <c r="J6" s="33">
        <f>ROUND(SUMIF($B$12:$B$51,"支出",J$12:J$51),2)</f>
        <v/>
      </c>
      <c r="K6" s="33">
        <f>ROUND(SUMIF($B$12:$B$51,"支出",K$12:K$51),2)</f>
        <v/>
      </c>
      <c r="L6" s="33">
        <f>ROUND(SUMIF($B$12:$B$51,"支出",L$12:L$51),2)</f>
        <v/>
      </c>
      <c r="M6" s="33">
        <f>ROUND(SUMIF($B$12:$B$51,"支出",M$12:M$51),2)</f>
        <v/>
      </c>
      <c r="N6" s="33">
        <f>ROUND(SUMIF($B$12:$B$51,"支出",N$12:N$51),2)</f>
        <v/>
      </c>
      <c r="O6" s="33">
        <f>ROUND(SUM(C6:N6),2)</f>
        <v/>
      </c>
      <c r="P6" s="47" t="inlineStr"/>
    </row>
    <row r="7">
      <c r="A7" s="48" t="inlineStr">
        <is>
          <t>内部转账净额</t>
        </is>
      </c>
      <c r="B7" s="39" t="inlineStr">
        <is>
          <t>内部转账</t>
        </is>
      </c>
      <c r="C7" s="33">
        <f>ROUND(SUMIF($B$12:$B$51,"内部转账",C$12:C$51),2)</f>
        <v/>
      </c>
      <c r="D7" s="33">
        <f>ROUND(SUMIF($B$12:$B$51,"内部转账",D$12:D$51),2)</f>
        <v/>
      </c>
      <c r="E7" s="33">
        <f>ROUND(SUMIF($B$12:$B$51,"内部转账",E$12:E$51),2)</f>
        <v/>
      </c>
      <c r="F7" s="33">
        <f>ROUND(SUMIF($B$12:$B$51,"内部转账",F$12:F$51),2)</f>
        <v/>
      </c>
      <c r="G7" s="33">
        <f>ROUND(SUMIF($B$12:$B$51,"内部转账",G$12:G$51),2)</f>
        <v/>
      </c>
      <c r="H7" s="33">
        <f>ROUND(SUMIF($B$12:$B$51,"内部转账",H$12:H$51),2)</f>
        <v/>
      </c>
      <c r="I7" s="33">
        <f>ROUND(SUMIF($B$12:$B$51,"内部转账",I$12:I$51),2)</f>
        <v/>
      </c>
      <c r="J7" s="33">
        <f>ROUND(SUMIF($B$12:$B$51,"内部转账",J$12:J$51),2)</f>
        <v/>
      </c>
      <c r="K7" s="33">
        <f>ROUND(SUMIF($B$12:$B$51,"内部转账",K$12:K$51),2)</f>
        <v/>
      </c>
      <c r="L7" s="33">
        <f>ROUND(SUMIF($B$12:$B$51,"内部转账",L$12:L$51),2)</f>
        <v/>
      </c>
      <c r="M7" s="33">
        <f>ROUND(SUMIF($B$12:$B$51,"内部转账",M$12:M$51),2)</f>
        <v/>
      </c>
      <c r="N7" s="33">
        <f>ROUND(SUMIF($B$12:$B$51,"内部转账",N$12:N$51),2)</f>
        <v/>
      </c>
      <c r="O7" s="33">
        <f>ROUND(SUM(C7:N7),2)</f>
        <v/>
      </c>
      <c r="P7" s="47" t="inlineStr"/>
    </row>
    <row r="8">
      <c r="A8" s="49" t="inlineStr">
        <is>
          <t>经营净额</t>
        </is>
      </c>
      <c r="B8" s="15" t="inlineStr">
        <is>
          <t>收入−支出</t>
        </is>
      </c>
      <c r="C8" s="33">
        <f>ROUND(C5-C6,2)</f>
        <v/>
      </c>
      <c r="D8" s="33">
        <f>ROUND(D5-D6,2)</f>
        <v/>
      </c>
      <c r="E8" s="33">
        <f>ROUND(E5-E6,2)</f>
        <v/>
      </c>
      <c r="F8" s="33">
        <f>ROUND(F5-F6,2)</f>
        <v/>
      </c>
      <c r="G8" s="33">
        <f>ROUND(G5-G6,2)</f>
        <v/>
      </c>
      <c r="H8" s="33">
        <f>ROUND(H5-H6,2)</f>
        <v/>
      </c>
      <c r="I8" s="33">
        <f>ROUND(I5-I6,2)</f>
        <v/>
      </c>
      <c r="J8" s="33">
        <f>ROUND(J5-J6,2)</f>
        <v/>
      </c>
      <c r="K8" s="33">
        <f>ROUND(K5-K6,2)</f>
        <v/>
      </c>
      <c r="L8" s="33">
        <f>ROUND(L5-L6,2)</f>
        <v/>
      </c>
      <c r="M8" s="33">
        <f>ROUND(M5-M6,2)</f>
        <v/>
      </c>
      <c r="N8" s="33">
        <f>ROUND(N5-N6,2)</f>
        <v/>
      </c>
      <c r="O8" s="33">
        <f>ROUND(SUM(C8:N8),2)</f>
        <v/>
      </c>
      <c r="P8" s="47" t="inlineStr"/>
    </row>
    <row r="9">
      <c r="A9" s="50" t="inlineStr">
        <is>
          <t>内部转账净额不为 0 就是有一头没录，去【数据录入】核对列看。</t>
        </is>
      </c>
    </row>
    <row r="10" ht="22" customHeight="1">
      <c r="A10" s="36" t="inlineStr">
        <is>
          <t>按类别明细　——　类别清单在【基础资料】维护，这里自动跟着长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/>
    </row>
    <row r="11" ht="30" customHeight="1">
      <c r="A11" s="39" t="inlineStr">
        <is>
          <t>收/支类别</t>
        </is>
      </c>
      <c r="B11" s="39" t="inlineStr">
        <is>
          <t>属性</t>
        </is>
      </c>
      <c r="C11" s="39" t="inlineStr">
        <is>
          <t>1月</t>
        </is>
      </c>
      <c r="D11" s="39" t="inlineStr">
        <is>
          <t>2月</t>
        </is>
      </c>
      <c r="E11" s="39" t="inlineStr">
        <is>
          <t>3月</t>
        </is>
      </c>
      <c r="F11" s="39" t="inlineStr">
        <is>
          <t>4月</t>
        </is>
      </c>
      <c r="G11" s="39" t="inlineStr">
        <is>
          <t>5月</t>
        </is>
      </c>
      <c r="H11" s="39" t="inlineStr">
        <is>
          <t>6月</t>
        </is>
      </c>
      <c r="I11" s="39" t="inlineStr">
        <is>
          <t>7月</t>
        </is>
      </c>
      <c r="J11" s="39" t="inlineStr">
        <is>
          <t>8月</t>
        </is>
      </c>
      <c r="K11" s="39" t="inlineStr">
        <is>
          <t>9月</t>
        </is>
      </c>
      <c r="L11" s="39" t="inlineStr">
        <is>
          <t>10月</t>
        </is>
      </c>
      <c r="M11" s="39" t="inlineStr">
        <is>
          <t>11月</t>
        </is>
      </c>
      <c r="N11" s="39" t="inlineStr">
        <is>
          <t>12月</t>
        </is>
      </c>
      <c r="O11" s="39" t="inlineStr">
        <is>
          <t>全年合计</t>
        </is>
      </c>
      <c r="P11" s="39" t="inlineStr">
        <is>
          <t>占比</t>
        </is>
      </c>
    </row>
    <row r="12">
      <c r="A12" s="21">
        <f>IF(基础资料!$H$5="","",基础资料!$H$5)</f>
        <v/>
      </c>
      <c r="B12" s="29">
        <f>IF($A12="","",基础资料!$I$5)</f>
        <v/>
      </c>
      <c r="C12" s="27">
        <f>IF($A12="","",ROUND(IF($B12="支出",-1,1)*(SUMIFS(流水收入,流水类别,$A12,流水月份,202601)-SUMIFS(流水支出,流水类别,$A12,流水月份,202601)),2))</f>
        <v/>
      </c>
      <c r="D12" s="27">
        <f>IF($A12="","",ROUND(IF($B12="支出",-1,1)*(SUMIFS(流水收入,流水类别,$A12,流水月份,202602)-SUMIFS(流水支出,流水类别,$A12,流水月份,202602)),2))</f>
        <v/>
      </c>
      <c r="E12" s="27">
        <f>IF($A12="","",ROUND(IF($B12="支出",-1,1)*(SUMIFS(流水收入,流水类别,$A12,流水月份,202603)-SUMIFS(流水支出,流水类别,$A12,流水月份,202603)),2))</f>
        <v/>
      </c>
      <c r="F12" s="27">
        <f>IF($A12="","",ROUND(IF($B12="支出",-1,1)*(SUMIFS(流水收入,流水类别,$A12,流水月份,202604)-SUMIFS(流水支出,流水类别,$A12,流水月份,202604)),2))</f>
        <v/>
      </c>
      <c r="G12" s="27">
        <f>IF($A12="","",ROUND(IF($B12="支出",-1,1)*(SUMIFS(流水收入,流水类别,$A12,流水月份,202605)-SUMIFS(流水支出,流水类别,$A12,流水月份,202605)),2))</f>
        <v/>
      </c>
      <c r="H12" s="27">
        <f>IF($A12="","",ROUND(IF($B12="支出",-1,1)*(SUMIFS(流水收入,流水类别,$A12,流水月份,202606)-SUMIFS(流水支出,流水类别,$A12,流水月份,202606)),2))</f>
        <v/>
      </c>
      <c r="I12" s="27">
        <f>IF($A12="","",ROUND(IF($B12="支出",-1,1)*(SUMIFS(流水收入,流水类别,$A12,流水月份,202607)-SUMIFS(流水支出,流水类别,$A12,流水月份,202607)),2))</f>
        <v/>
      </c>
      <c r="J12" s="27">
        <f>IF($A12="","",ROUND(IF($B12="支出",-1,1)*(SUMIFS(流水收入,流水类别,$A12,流水月份,202608)-SUMIFS(流水支出,流水类别,$A12,流水月份,202608)),2))</f>
        <v/>
      </c>
      <c r="K12" s="27">
        <f>IF($A12="","",ROUND(IF($B12="支出",-1,1)*(SUMIFS(流水收入,流水类别,$A12,流水月份,202609)-SUMIFS(流水支出,流水类别,$A12,流水月份,202609)),2))</f>
        <v/>
      </c>
      <c r="L12" s="27">
        <f>IF($A12="","",ROUND(IF($B12="支出",-1,1)*(SUMIFS(流水收入,流水类别,$A12,流水月份,202610)-SUMIFS(流水支出,流水类别,$A12,流水月份,202610)),2))</f>
        <v/>
      </c>
      <c r="M12" s="27">
        <f>IF($A12="","",ROUND(IF($B12="支出",-1,1)*(SUMIFS(流水收入,流水类别,$A12,流水月份,202611)-SUMIFS(流水支出,流水类别,$A12,流水月份,202611)),2))</f>
        <v/>
      </c>
      <c r="N12" s="27">
        <f>IF($A12="","",ROUND(IF($B12="支出",-1,1)*(SUMIFS(流水收入,流水类别,$A12,流水月份,202612)-SUMIFS(流水支出,流水类别,$A12,流水月份,202612)),2))</f>
        <v/>
      </c>
      <c r="O12" s="27">
        <f>IF($A12="","",ROUND(SUM(C12:N12),2))</f>
        <v/>
      </c>
      <c r="P12" s="45">
        <f>IF(OR($A12="",$B12="内部转账"),"",IFERROR($O12/IF($B12="收入",$O$5,$O$6),""))</f>
        <v/>
      </c>
    </row>
    <row r="13">
      <c r="A13" s="21">
        <f>IF(基础资料!$H$6="","",基础资料!$H$6)</f>
        <v/>
      </c>
      <c r="B13" s="29">
        <f>IF($A13="","",基础资料!$I$6)</f>
        <v/>
      </c>
      <c r="C13" s="27">
        <f>IF($A13="","",ROUND(IF($B13="支出",-1,1)*(SUMIFS(流水收入,流水类别,$A13,流水月份,202601)-SUMIFS(流水支出,流水类别,$A13,流水月份,202601)),2))</f>
        <v/>
      </c>
      <c r="D13" s="27">
        <f>IF($A13="","",ROUND(IF($B13="支出",-1,1)*(SUMIFS(流水收入,流水类别,$A13,流水月份,202602)-SUMIFS(流水支出,流水类别,$A13,流水月份,202602)),2))</f>
        <v/>
      </c>
      <c r="E13" s="27">
        <f>IF($A13="","",ROUND(IF($B13="支出",-1,1)*(SUMIFS(流水收入,流水类别,$A13,流水月份,202603)-SUMIFS(流水支出,流水类别,$A13,流水月份,202603)),2))</f>
        <v/>
      </c>
      <c r="F13" s="27">
        <f>IF($A13="","",ROUND(IF($B13="支出",-1,1)*(SUMIFS(流水收入,流水类别,$A13,流水月份,202604)-SUMIFS(流水支出,流水类别,$A13,流水月份,202604)),2))</f>
        <v/>
      </c>
      <c r="G13" s="27">
        <f>IF($A13="","",ROUND(IF($B13="支出",-1,1)*(SUMIFS(流水收入,流水类别,$A13,流水月份,202605)-SUMIFS(流水支出,流水类别,$A13,流水月份,202605)),2))</f>
        <v/>
      </c>
      <c r="H13" s="27">
        <f>IF($A13="","",ROUND(IF($B13="支出",-1,1)*(SUMIFS(流水收入,流水类别,$A13,流水月份,202606)-SUMIFS(流水支出,流水类别,$A13,流水月份,202606)),2))</f>
        <v/>
      </c>
      <c r="I13" s="27">
        <f>IF($A13="","",ROUND(IF($B13="支出",-1,1)*(SUMIFS(流水收入,流水类别,$A13,流水月份,202607)-SUMIFS(流水支出,流水类别,$A13,流水月份,202607)),2))</f>
        <v/>
      </c>
      <c r="J13" s="27">
        <f>IF($A13="","",ROUND(IF($B13="支出",-1,1)*(SUMIFS(流水收入,流水类别,$A13,流水月份,202608)-SUMIFS(流水支出,流水类别,$A13,流水月份,202608)),2))</f>
        <v/>
      </c>
      <c r="K13" s="27">
        <f>IF($A13="","",ROUND(IF($B13="支出",-1,1)*(SUMIFS(流水收入,流水类别,$A13,流水月份,202609)-SUMIFS(流水支出,流水类别,$A13,流水月份,202609)),2))</f>
        <v/>
      </c>
      <c r="L13" s="27">
        <f>IF($A13="","",ROUND(IF($B13="支出",-1,1)*(SUMIFS(流水收入,流水类别,$A13,流水月份,202610)-SUMIFS(流水支出,流水类别,$A13,流水月份,202610)),2))</f>
        <v/>
      </c>
      <c r="M13" s="27">
        <f>IF($A13="","",ROUND(IF($B13="支出",-1,1)*(SUMIFS(流水收入,流水类别,$A13,流水月份,202611)-SUMIFS(流水支出,流水类别,$A13,流水月份,202611)),2))</f>
        <v/>
      </c>
      <c r="N13" s="27">
        <f>IF($A13="","",ROUND(IF($B13="支出",-1,1)*(SUMIFS(流水收入,流水类别,$A13,流水月份,202612)-SUMIFS(流水支出,流水类别,$A13,流水月份,202612)),2))</f>
        <v/>
      </c>
      <c r="O13" s="27">
        <f>IF($A13="","",ROUND(SUM(C13:N13),2))</f>
        <v/>
      </c>
      <c r="P13" s="45">
        <f>IF(OR($A13="",$B13="内部转账"),"",IFERROR($O13/IF($B13="收入",$O$5,$O$6),""))</f>
        <v/>
      </c>
    </row>
    <row r="14">
      <c r="A14" s="21">
        <f>IF(基础资料!$H$7="","",基础资料!$H$7)</f>
        <v/>
      </c>
      <c r="B14" s="29">
        <f>IF($A14="","",基础资料!$I$7)</f>
        <v/>
      </c>
      <c r="C14" s="27">
        <f>IF($A14="","",ROUND(IF($B14="支出",-1,1)*(SUMIFS(流水收入,流水类别,$A14,流水月份,202601)-SUMIFS(流水支出,流水类别,$A14,流水月份,202601)),2))</f>
        <v/>
      </c>
      <c r="D14" s="27">
        <f>IF($A14="","",ROUND(IF($B14="支出",-1,1)*(SUMIFS(流水收入,流水类别,$A14,流水月份,202602)-SUMIFS(流水支出,流水类别,$A14,流水月份,202602)),2))</f>
        <v/>
      </c>
      <c r="E14" s="27">
        <f>IF($A14="","",ROUND(IF($B14="支出",-1,1)*(SUMIFS(流水收入,流水类别,$A14,流水月份,202603)-SUMIFS(流水支出,流水类别,$A14,流水月份,202603)),2))</f>
        <v/>
      </c>
      <c r="F14" s="27">
        <f>IF($A14="","",ROUND(IF($B14="支出",-1,1)*(SUMIFS(流水收入,流水类别,$A14,流水月份,202604)-SUMIFS(流水支出,流水类别,$A14,流水月份,202604)),2))</f>
        <v/>
      </c>
      <c r="G14" s="27">
        <f>IF($A14="","",ROUND(IF($B14="支出",-1,1)*(SUMIFS(流水收入,流水类别,$A14,流水月份,202605)-SUMIFS(流水支出,流水类别,$A14,流水月份,202605)),2))</f>
        <v/>
      </c>
      <c r="H14" s="27">
        <f>IF($A14="","",ROUND(IF($B14="支出",-1,1)*(SUMIFS(流水收入,流水类别,$A14,流水月份,202606)-SUMIFS(流水支出,流水类别,$A14,流水月份,202606)),2))</f>
        <v/>
      </c>
      <c r="I14" s="27">
        <f>IF($A14="","",ROUND(IF($B14="支出",-1,1)*(SUMIFS(流水收入,流水类别,$A14,流水月份,202607)-SUMIFS(流水支出,流水类别,$A14,流水月份,202607)),2))</f>
        <v/>
      </c>
      <c r="J14" s="27">
        <f>IF($A14="","",ROUND(IF($B14="支出",-1,1)*(SUMIFS(流水收入,流水类别,$A14,流水月份,202608)-SUMIFS(流水支出,流水类别,$A14,流水月份,202608)),2))</f>
        <v/>
      </c>
      <c r="K14" s="27">
        <f>IF($A14="","",ROUND(IF($B14="支出",-1,1)*(SUMIFS(流水收入,流水类别,$A14,流水月份,202609)-SUMIFS(流水支出,流水类别,$A14,流水月份,202609)),2))</f>
        <v/>
      </c>
      <c r="L14" s="27">
        <f>IF($A14="","",ROUND(IF($B14="支出",-1,1)*(SUMIFS(流水收入,流水类别,$A14,流水月份,202610)-SUMIFS(流水支出,流水类别,$A14,流水月份,202610)),2))</f>
        <v/>
      </c>
      <c r="M14" s="27">
        <f>IF($A14="","",ROUND(IF($B14="支出",-1,1)*(SUMIFS(流水收入,流水类别,$A14,流水月份,202611)-SUMIFS(流水支出,流水类别,$A14,流水月份,202611)),2))</f>
        <v/>
      </c>
      <c r="N14" s="27">
        <f>IF($A14="","",ROUND(IF($B14="支出",-1,1)*(SUMIFS(流水收入,流水类别,$A14,流水月份,202612)-SUMIFS(流水支出,流水类别,$A14,流水月份,202612)),2))</f>
        <v/>
      </c>
      <c r="O14" s="27">
        <f>IF($A14="","",ROUND(SUM(C14:N14),2))</f>
        <v/>
      </c>
      <c r="P14" s="45">
        <f>IF(OR($A14="",$B14="内部转账"),"",IFERROR($O14/IF($B14="收入",$O$5,$O$6),""))</f>
        <v/>
      </c>
    </row>
    <row r="15">
      <c r="A15" s="21">
        <f>IF(基础资料!$H$8="","",基础资料!$H$8)</f>
        <v/>
      </c>
      <c r="B15" s="29">
        <f>IF($A15="","",基础资料!$I$8)</f>
        <v/>
      </c>
      <c r="C15" s="27">
        <f>IF($A15="","",ROUND(IF($B15="支出",-1,1)*(SUMIFS(流水收入,流水类别,$A15,流水月份,202601)-SUMIFS(流水支出,流水类别,$A15,流水月份,202601)),2))</f>
        <v/>
      </c>
      <c r="D15" s="27">
        <f>IF($A15="","",ROUND(IF($B15="支出",-1,1)*(SUMIFS(流水收入,流水类别,$A15,流水月份,202602)-SUMIFS(流水支出,流水类别,$A15,流水月份,202602)),2))</f>
        <v/>
      </c>
      <c r="E15" s="27">
        <f>IF($A15="","",ROUND(IF($B15="支出",-1,1)*(SUMIFS(流水收入,流水类别,$A15,流水月份,202603)-SUMIFS(流水支出,流水类别,$A15,流水月份,202603)),2))</f>
        <v/>
      </c>
      <c r="F15" s="27">
        <f>IF($A15="","",ROUND(IF($B15="支出",-1,1)*(SUMIFS(流水收入,流水类别,$A15,流水月份,202604)-SUMIFS(流水支出,流水类别,$A15,流水月份,202604)),2))</f>
        <v/>
      </c>
      <c r="G15" s="27">
        <f>IF($A15="","",ROUND(IF($B15="支出",-1,1)*(SUMIFS(流水收入,流水类别,$A15,流水月份,202605)-SUMIFS(流水支出,流水类别,$A15,流水月份,202605)),2))</f>
        <v/>
      </c>
      <c r="H15" s="27">
        <f>IF($A15="","",ROUND(IF($B15="支出",-1,1)*(SUMIFS(流水收入,流水类别,$A15,流水月份,202606)-SUMIFS(流水支出,流水类别,$A15,流水月份,202606)),2))</f>
        <v/>
      </c>
      <c r="I15" s="27">
        <f>IF($A15="","",ROUND(IF($B15="支出",-1,1)*(SUMIFS(流水收入,流水类别,$A15,流水月份,202607)-SUMIFS(流水支出,流水类别,$A15,流水月份,202607)),2))</f>
        <v/>
      </c>
      <c r="J15" s="27">
        <f>IF($A15="","",ROUND(IF($B15="支出",-1,1)*(SUMIFS(流水收入,流水类别,$A15,流水月份,202608)-SUMIFS(流水支出,流水类别,$A15,流水月份,202608)),2))</f>
        <v/>
      </c>
      <c r="K15" s="27">
        <f>IF($A15="","",ROUND(IF($B15="支出",-1,1)*(SUMIFS(流水收入,流水类别,$A15,流水月份,202609)-SUMIFS(流水支出,流水类别,$A15,流水月份,202609)),2))</f>
        <v/>
      </c>
      <c r="L15" s="27">
        <f>IF($A15="","",ROUND(IF($B15="支出",-1,1)*(SUMIFS(流水收入,流水类别,$A15,流水月份,202610)-SUMIFS(流水支出,流水类别,$A15,流水月份,202610)),2))</f>
        <v/>
      </c>
      <c r="M15" s="27">
        <f>IF($A15="","",ROUND(IF($B15="支出",-1,1)*(SUMIFS(流水收入,流水类别,$A15,流水月份,202611)-SUMIFS(流水支出,流水类别,$A15,流水月份,202611)),2))</f>
        <v/>
      </c>
      <c r="N15" s="27">
        <f>IF($A15="","",ROUND(IF($B15="支出",-1,1)*(SUMIFS(流水收入,流水类别,$A15,流水月份,202612)-SUMIFS(流水支出,流水类别,$A15,流水月份,202612)),2))</f>
        <v/>
      </c>
      <c r="O15" s="27">
        <f>IF($A15="","",ROUND(SUM(C15:N15),2))</f>
        <v/>
      </c>
      <c r="P15" s="45">
        <f>IF(OR($A15="",$B15="内部转账"),"",IFERROR($O15/IF($B15="收入",$O$5,$O$6),""))</f>
        <v/>
      </c>
    </row>
    <row r="16">
      <c r="A16" s="21">
        <f>IF(基础资料!$H$9="","",基础资料!$H$9)</f>
        <v/>
      </c>
      <c r="B16" s="29">
        <f>IF($A16="","",基础资料!$I$9)</f>
        <v/>
      </c>
      <c r="C16" s="27">
        <f>IF($A16="","",ROUND(IF($B16="支出",-1,1)*(SUMIFS(流水收入,流水类别,$A16,流水月份,202601)-SUMIFS(流水支出,流水类别,$A16,流水月份,202601)),2))</f>
        <v/>
      </c>
      <c r="D16" s="27">
        <f>IF($A16="","",ROUND(IF($B16="支出",-1,1)*(SUMIFS(流水收入,流水类别,$A16,流水月份,202602)-SUMIFS(流水支出,流水类别,$A16,流水月份,202602)),2))</f>
        <v/>
      </c>
      <c r="E16" s="27">
        <f>IF($A16="","",ROUND(IF($B16="支出",-1,1)*(SUMIFS(流水收入,流水类别,$A16,流水月份,202603)-SUMIFS(流水支出,流水类别,$A16,流水月份,202603)),2))</f>
        <v/>
      </c>
      <c r="F16" s="27">
        <f>IF($A16="","",ROUND(IF($B16="支出",-1,1)*(SUMIFS(流水收入,流水类别,$A16,流水月份,202604)-SUMIFS(流水支出,流水类别,$A16,流水月份,202604)),2))</f>
        <v/>
      </c>
      <c r="G16" s="27">
        <f>IF($A16="","",ROUND(IF($B16="支出",-1,1)*(SUMIFS(流水收入,流水类别,$A16,流水月份,202605)-SUMIFS(流水支出,流水类别,$A16,流水月份,202605)),2))</f>
        <v/>
      </c>
      <c r="H16" s="27">
        <f>IF($A16="","",ROUND(IF($B16="支出",-1,1)*(SUMIFS(流水收入,流水类别,$A16,流水月份,202606)-SUMIFS(流水支出,流水类别,$A16,流水月份,202606)),2))</f>
        <v/>
      </c>
      <c r="I16" s="27">
        <f>IF($A16="","",ROUND(IF($B16="支出",-1,1)*(SUMIFS(流水收入,流水类别,$A16,流水月份,202607)-SUMIFS(流水支出,流水类别,$A16,流水月份,202607)),2))</f>
        <v/>
      </c>
      <c r="J16" s="27">
        <f>IF($A16="","",ROUND(IF($B16="支出",-1,1)*(SUMIFS(流水收入,流水类别,$A16,流水月份,202608)-SUMIFS(流水支出,流水类别,$A16,流水月份,202608)),2))</f>
        <v/>
      </c>
      <c r="K16" s="27">
        <f>IF($A16="","",ROUND(IF($B16="支出",-1,1)*(SUMIFS(流水收入,流水类别,$A16,流水月份,202609)-SUMIFS(流水支出,流水类别,$A16,流水月份,202609)),2))</f>
        <v/>
      </c>
      <c r="L16" s="27">
        <f>IF($A16="","",ROUND(IF($B16="支出",-1,1)*(SUMIFS(流水收入,流水类别,$A16,流水月份,202610)-SUMIFS(流水支出,流水类别,$A16,流水月份,202610)),2))</f>
        <v/>
      </c>
      <c r="M16" s="27">
        <f>IF($A16="","",ROUND(IF($B16="支出",-1,1)*(SUMIFS(流水收入,流水类别,$A16,流水月份,202611)-SUMIFS(流水支出,流水类别,$A16,流水月份,202611)),2))</f>
        <v/>
      </c>
      <c r="N16" s="27">
        <f>IF($A16="","",ROUND(IF($B16="支出",-1,1)*(SUMIFS(流水收入,流水类别,$A16,流水月份,202612)-SUMIFS(流水支出,流水类别,$A16,流水月份,202612)),2))</f>
        <v/>
      </c>
      <c r="O16" s="27">
        <f>IF($A16="","",ROUND(SUM(C16:N16),2))</f>
        <v/>
      </c>
      <c r="P16" s="45">
        <f>IF(OR($A16="",$B16="内部转账"),"",IFERROR($O16/IF($B16="收入",$O$5,$O$6),""))</f>
        <v/>
      </c>
    </row>
    <row r="17">
      <c r="A17" s="21">
        <f>IF(基础资料!$H$10="","",基础资料!$H$10)</f>
        <v/>
      </c>
      <c r="B17" s="29">
        <f>IF($A17="","",基础资料!$I$10)</f>
        <v/>
      </c>
      <c r="C17" s="27">
        <f>IF($A17="","",ROUND(IF($B17="支出",-1,1)*(SUMIFS(流水收入,流水类别,$A17,流水月份,202601)-SUMIFS(流水支出,流水类别,$A17,流水月份,202601)),2))</f>
        <v/>
      </c>
      <c r="D17" s="27">
        <f>IF($A17="","",ROUND(IF($B17="支出",-1,1)*(SUMIFS(流水收入,流水类别,$A17,流水月份,202602)-SUMIFS(流水支出,流水类别,$A17,流水月份,202602)),2))</f>
        <v/>
      </c>
      <c r="E17" s="27">
        <f>IF($A17="","",ROUND(IF($B17="支出",-1,1)*(SUMIFS(流水收入,流水类别,$A17,流水月份,202603)-SUMIFS(流水支出,流水类别,$A17,流水月份,202603)),2))</f>
        <v/>
      </c>
      <c r="F17" s="27">
        <f>IF($A17="","",ROUND(IF($B17="支出",-1,1)*(SUMIFS(流水收入,流水类别,$A17,流水月份,202604)-SUMIFS(流水支出,流水类别,$A17,流水月份,202604)),2))</f>
        <v/>
      </c>
      <c r="G17" s="27">
        <f>IF($A17="","",ROUND(IF($B17="支出",-1,1)*(SUMIFS(流水收入,流水类别,$A17,流水月份,202605)-SUMIFS(流水支出,流水类别,$A17,流水月份,202605)),2))</f>
        <v/>
      </c>
      <c r="H17" s="27">
        <f>IF($A17="","",ROUND(IF($B17="支出",-1,1)*(SUMIFS(流水收入,流水类别,$A17,流水月份,202606)-SUMIFS(流水支出,流水类别,$A17,流水月份,202606)),2))</f>
        <v/>
      </c>
      <c r="I17" s="27">
        <f>IF($A17="","",ROUND(IF($B17="支出",-1,1)*(SUMIFS(流水收入,流水类别,$A17,流水月份,202607)-SUMIFS(流水支出,流水类别,$A17,流水月份,202607)),2))</f>
        <v/>
      </c>
      <c r="J17" s="27">
        <f>IF($A17="","",ROUND(IF($B17="支出",-1,1)*(SUMIFS(流水收入,流水类别,$A17,流水月份,202608)-SUMIFS(流水支出,流水类别,$A17,流水月份,202608)),2))</f>
        <v/>
      </c>
      <c r="K17" s="27">
        <f>IF($A17="","",ROUND(IF($B17="支出",-1,1)*(SUMIFS(流水收入,流水类别,$A17,流水月份,202609)-SUMIFS(流水支出,流水类别,$A17,流水月份,202609)),2))</f>
        <v/>
      </c>
      <c r="L17" s="27">
        <f>IF($A17="","",ROUND(IF($B17="支出",-1,1)*(SUMIFS(流水收入,流水类别,$A17,流水月份,202610)-SUMIFS(流水支出,流水类别,$A17,流水月份,202610)),2))</f>
        <v/>
      </c>
      <c r="M17" s="27">
        <f>IF($A17="","",ROUND(IF($B17="支出",-1,1)*(SUMIFS(流水收入,流水类别,$A17,流水月份,202611)-SUMIFS(流水支出,流水类别,$A17,流水月份,202611)),2))</f>
        <v/>
      </c>
      <c r="N17" s="27">
        <f>IF($A17="","",ROUND(IF($B17="支出",-1,1)*(SUMIFS(流水收入,流水类别,$A17,流水月份,202612)-SUMIFS(流水支出,流水类别,$A17,流水月份,202612)),2))</f>
        <v/>
      </c>
      <c r="O17" s="27">
        <f>IF($A17="","",ROUND(SUM(C17:N17),2))</f>
        <v/>
      </c>
      <c r="P17" s="45">
        <f>IF(OR($A17="",$B17="内部转账"),"",IFERROR($O17/IF($B17="收入",$O$5,$O$6),""))</f>
        <v/>
      </c>
    </row>
    <row r="18">
      <c r="A18" s="21">
        <f>IF(基础资料!$H$11="","",基础资料!$H$11)</f>
        <v/>
      </c>
      <c r="B18" s="29">
        <f>IF($A18="","",基础资料!$I$11)</f>
        <v/>
      </c>
      <c r="C18" s="27">
        <f>IF($A18="","",ROUND(IF($B18="支出",-1,1)*(SUMIFS(流水收入,流水类别,$A18,流水月份,202601)-SUMIFS(流水支出,流水类别,$A18,流水月份,202601)),2))</f>
        <v/>
      </c>
      <c r="D18" s="27">
        <f>IF($A18="","",ROUND(IF($B18="支出",-1,1)*(SUMIFS(流水收入,流水类别,$A18,流水月份,202602)-SUMIFS(流水支出,流水类别,$A18,流水月份,202602)),2))</f>
        <v/>
      </c>
      <c r="E18" s="27">
        <f>IF($A18="","",ROUND(IF($B18="支出",-1,1)*(SUMIFS(流水收入,流水类别,$A18,流水月份,202603)-SUMIFS(流水支出,流水类别,$A18,流水月份,202603)),2))</f>
        <v/>
      </c>
      <c r="F18" s="27">
        <f>IF($A18="","",ROUND(IF($B18="支出",-1,1)*(SUMIFS(流水收入,流水类别,$A18,流水月份,202604)-SUMIFS(流水支出,流水类别,$A18,流水月份,202604)),2))</f>
        <v/>
      </c>
      <c r="G18" s="27">
        <f>IF($A18="","",ROUND(IF($B18="支出",-1,1)*(SUMIFS(流水收入,流水类别,$A18,流水月份,202605)-SUMIFS(流水支出,流水类别,$A18,流水月份,202605)),2))</f>
        <v/>
      </c>
      <c r="H18" s="27">
        <f>IF($A18="","",ROUND(IF($B18="支出",-1,1)*(SUMIFS(流水收入,流水类别,$A18,流水月份,202606)-SUMIFS(流水支出,流水类别,$A18,流水月份,202606)),2))</f>
        <v/>
      </c>
      <c r="I18" s="27">
        <f>IF($A18="","",ROUND(IF($B18="支出",-1,1)*(SUMIFS(流水收入,流水类别,$A18,流水月份,202607)-SUMIFS(流水支出,流水类别,$A18,流水月份,202607)),2))</f>
        <v/>
      </c>
      <c r="J18" s="27">
        <f>IF($A18="","",ROUND(IF($B18="支出",-1,1)*(SUMIFS(流水收入,流水类别,$A18,流水月份,202608)-SUMIFS(流水支出,流水类别,$A18,流水月份,202608)),2))</f>
        <v/>
      </c>
      <c r="K18" s="27">
        <f>IF($A18="","",ROUND(IF($B18="支出",-1,1)*(SUMIFS(流水收入,流水类别,$A18,流水月份,202609)-SUMIFS(流水支出,流水类别,$A18,流水月份,202609)),2))</f>
        <v/>
      </c>
      <c r="L18" s="27">
        <f>IF($A18="","",ROUND(IF($B18="支出",-1,1)*(SUMIFS(流水收入,流水类别,$A18,流水月份,202610)-SUMIFS(流水支出,流水类别,$A18,流水月份,202610)),2))</f>
        <v/>
      </c>
      <c r="M18" s="27">
        <f>IF($A18="","",ROUND(IF($B18="支出",-1,1)*(SUMIFS(流水收入,流水类别,$A18,流水月份,202611)-SUMIFS(流水支出,流水类别,$A18,流水月份,202611)),2))</f>
        <v/>
      </c>
      <c r="N18" s="27">
        <f>IF($A18="","",ROUND(IF($B18="支出",-1,1)*(SUMIFS(流水收入,流水类别,$A18,流水月份,202612)-SUMIFS(流水支出,流水类别,$A18,流水月份,202612)),2))</f>
        <v/>
      </c>
      <c r="O18" s="27">
        <f>IF($A18="","",ROUND(SUM(C18:N18),2))</f>
        <v/>
      </c>
      <c r="P18" s="45">
        <f>IF(OR($A18="",$B18="内部转账"),"",IFERROR($O18/IF($B18="收入",$O$5,$O$6),""))</f>
        <v/>
      </c>
    </row>
    <row r="19">
      <c r="A19" s="21">
        <f>IF(基础资料!$H$12="","",基础资料!$H$12)</f>
        <v/>
      </c>
      <c r="B19" s="29">
        <f>IF($A19="","",基础资料!$I$12)</f>
        <v/>
      </c>
      <c r="C19" s="27">
        <f>IF($A19="","",ROUND(IF($B19="支出",-1,1)*(SUMIFS(流水收入,流水类别,$A19,流水月份,202601)-SUMIFS(流水支出,流水类别,$A19,流水月份,202601)),2))</f>
        <v/>
      </c>
      <c r="D19" s="27">
        <f>IF($A19="","",ROUND(IF($B19="支出",-1,1)*(SUMIFS(流水收入,流水类别,$A19,流水月份,202602)-SUMIFS(流水支出,流水类别,$A19,流水月份,202602)),2))</f>
        <v/>
      </c>
      <c r="E19" s="27">
        <f>IF($A19="","",ROUND(IF($B19="支出",-1,1)*(SUMIFS(流水收入,流水类别,$A19,流水月份,202603)-SUMIFS(流水支出,流水类别,$A19,流水月份,202603)),2))</f>
        <v/>
      </c>
      <c r="F19" s="27">
        <f>IF($A19="","",ROUND(IF($B19="支出",-1,1)*(SUMIFS(流水收入,流水类别,$A19,流水月份,202604)-SUMIFS(流水支出,流水类别,$A19,流水月份,202604)),2))</f>
        <v/>
      </c>
      <c r="G19" s="27">
        <f>IF($A19="","",ROUND(IF($B19="支出",-1,1)*(SUMIFS(流水收入,流水类别,$A19,流水月份,202605)-SUMIFS(流水支出,流水类别,$A19,流水月份,202605)),2))</f>
        <v/>
      </c>
      <c r="H19" s="27">
        <f>IF($A19="","",ROUND(IF($B19="支出",-1,1)*(SUMIFS(流水收入,流水类别,$A19,流水月份,202606)-SUMIFS(流水支出,流水类别,$A19,流水月份,202606)),2))</f>
        <v/>
      </c>
      <c r="I19" s="27">
        <f>IF($A19="","",ROUND(IF($B19="支出",-1,1)*(SUMIFS(流水收入,流水类别,$A19,流水月份,202607)-SUMIFS(流水支出,流水类别,$A19,流水月份,202607)),2))</f>
        <v/>
      </c>
      <c r="J19" s="27">
        <f>IF($A19="","",ROUND(IF($B19="支出",-1,1)*(SUMIFS(流水收入,流水类别,$A19,流水月份,202608)-SUMIFS(流水支出,流水类别,$A19,流水月份,202608)),2))</f>
        <v/>
      </c>
      <c r="K19" s="27">
        <f>IF($A19="","",ROUND(IF($B19="支出",-1,1)*(SUMIFS(流水收入,流水类别,$A19,流水月份,202609)-SUMIFS(流水支出,流水类别,$A19,流水月份,202609)),2))</f>
        <v/>
      </c>
      <c r="L19" s="27">
        <f>IF($A19="","",ROUND(IF($B19="支出",-1,1)*(SUMIFS(流水收入,流水类别,$A19,流水月份,202610)-SUMIFS(流水支出,流水类别,$A19,流水月份,202610)),2))</f>
        <v/>
      </c>
      <c r="M19" s="27">
        <f>IF($A19="","",ROUND(IF($B19="支出",-1,1)*(SUMIFS(流水收入,流水类别,$A19,流水月份,202611)-SUMIFS(流水支出,流水类别,$A19,流水月份,202611)),2))</f>
        <v/>
      </c>
      <c r="N19" s="27">
        <f>IF($A19="","",ROUND(IF($B19="支出",-1,1)*(SUMIFS(流水收入,流水类别,$A19,流水月份,202612)-SUMIFS(流水支出,流水类别,$A19,流水月份,202612)),2))</f>
        <v/>
      </c>
      <c r="O19" s="27">
        <f>IF($A19="","",ROUND(SUM(C19:N19),2))</f>
        <v/>
      </c>
      <c r="P19" s="45">
        <f>IF(OR($A19="",$B19="内部转账"),"",IFERROR($O19/IF($B19="收入",$O$5,$O$6),""))</f>
        <v/>
      </c>
    </row>
    <row r="20">
      <c r="A20" s="21">
        <f>IF(基础资料!$H$13="","",基础资料!$H$13)</f>
        <v/>
      </c>
      <c r="B20" s="29">
        <f>IF($A20="","",基础资料!$I$13)</f>
        <v/>
      </c>
      <c r="C20" s="27">
        <f>IF($A20="","",ROUND(IF($B20="支出",-1,1)*(SUMIFS(流水收入,流水类别,$A20,流水月份,202601)-SUMIFS(流水支出,流水类别,$A20,流水月份,202601)),2))</f>
        <v/>
      </c>
      <c r="D20" s="27">
        <f>IF($A20="","",ROUND(IF($B20="支出",-1,1)*(SUMIFS(流水收入,流水类别,$A20,流水月份,202602)-SUMIFS(流水支出,流水类别,$A20,流水月份,202602)),2))</f>
        <v/>
      </c>
      <c r="E20" s="27">
        <f>IF($A20="","",ROUND(IF($B20="支出",-1,1)*(SUMIFS(流水收入,流水类别,$A20,流水月份,202603)-SUMIFS(流水支出,流水类别,$A20,流水月份,202603)),2))</f>
        <v/>
      </c>
      <c r="F20" s="27">
        <f>IF($A20="","",ROUND(IF($B20="支出",-1,1)*(SUMIFS(流水收入,流水类别,$A20,流水月份,202604)-SUMIFS(流水支出,流水类别,$A20,流水月份,202604)),2))</f>
        <v/>
      </c>
      <c r="G20" s="27">
        <f>IF($A20="","",ROUND(IF($B20="支出",-1,1)*(SUMIFS(流水收入,流水类别,$A20,流水月份,202605)-SUMIFS(流水支出,流水类别,$A20,流水月份,202605)),2))</f>
        <v/>
      </c>
      <c r="H20" s="27">
        <f>IF($A20="","",ROUND(IF($B20="支出",-1,1)*(SUMIFS(流水收入,流水类别,$A20,流水月份,202606)-SUMIFS(流水支出,流水类别,$A20,流水月份,202606)),2))</f>
        <v/>
      </c>
      <c r="I20" s="27">
        <f>IF($A20="","",ROUND(IF($B20="支出",-1,1)*(SUMIFS(流水收入,流水类别,$A20,流水月份,202607)-SUMIFS(流水支出,流水类别,$A20,流水月份,202607)),2))</f>
        <v/>
      </c>
      <c r="J20" s="27">
        <f>IF($A20="","",ROUND(IF($B20="支出",-1,1)*(SUMIFS(流水收入,流水类别,$A20,流水月份,202608)-SUMIFS(流水支出,流水类别,$A20,流水月份,202608)),2))</f>
        <v/>
      </c>
      <c r="K20" s="27">
        <f>IF($A20="","",ROUND(IF($B20="支出",-1,1)*(SUMIFS(流水收入,流水类别,$A20,流水月份,202609)-SUMIFS(流水支出,流水类别,$A20,流水月份,202609)),2))</f>
        <v/>
      </c>
      <c r="L20" s="27">
        <f>IF($A20="","",ROUND(IF($B20="支出",-1,1)*(SUMIFS(流水收入,流水类别,$A20,流水月份,202610)-SUMIFS(流水支出,流水类别,$A20,流水月份,202610)),2))</f>
        <v/>
      </c>
      <c r="M20" s="27">
        <f>IF($A20="","",ROUND(IF($B20="支出",-1,1)*(SUMIFS(流水收入,流水类别,$A20,流水月份,202611)-SUMIFS(流水支出,流水类别,$A20,流水月份,202611)),2))</f>
        <v/>
      </c>
      <c r="N20" s="27">
        <f>IF($A20="","",ROUND(IF($B20="支出",-1,1)*(SUMIFS(流水收入,流水类别,$A20,流水月份,202612)-SUMIFS(流水支出,流水类别,$A20,流水月份,202612)),2))</f>
        <v/>
      </c>
      <c r="O20" s="27">
        <f>IF($A20="","",ROUND(SUM(C20:N20),2))</f>
        <v/>
      </c>
      <c r="P20" s="45">
        <f>IF(OR($A20="",$B20="内部转账"),"",IFERROR($O20/IF($B20="收入",$O$5,$O$6),""))</f>
        <v/>
      </c>
    </row>
    <row r="21">
      <c r="A21" s="21">
        <f>IF(基础资料!$H$14="","",基础资料!$H$14)</f>
        <v/>
      </c>
      <c r="B21" s="29">
        <f>IF($A21="","",基础资料!$I$14)</f>
        <v/>
      </c>
      <c r="C21" s="27">
        <f>IF($A21="","",ROUND(IF($B21="支出",-1,1)*(SUMIFS(流水收入,流水类别,$A21,流水月份,202601)-SUMIFS(流水支出,流水类别,$A21,流水月份,202601)),2))</f>
        <v/>
      </c>
      <c r="D21" s="27">
        <f>IF($A21="","",ROUND(IF($B21="支出",-1,1)*(SUMIFS(流水收入,流水类别,$A21,流水月份,202602)-SUMIFS(流水支出,流水类别,$A21,流水月份,202602)),2))</f>
        <v/>
      </c>
      <c r="E21" s="27">
        <f>IF($A21="","",ROUND(IF($B21="支出",-1,1)*(SUMIFS(流水收入,流水类别,$A21,流水月份,202603)-SUMIFS(流水支出,流水类别,$A21,流水月份,202603)),2))</f>
        <v/>
      </c>
      <c r="F21" s="27">
        <f>IF($A21="","",ROUND(IF($B21="支出",-1,1)*(SUMIFS(流水收入,流水类别,$A21,流水月份,202604)-SUMIFS(流水支出,流水类别,$A21,流水月份,202604)),2))</f>
        <v/>
      </c>
      <c r="G21" s="27">
        <f>IF($A21="","",ROUND(IF($B21="支出",-1,1)*(SUMIFS(流水收入,流水类别,$A21,流水月份,202605)-SUMIFS(流水支出,流水类别,$A21,流水月份,202605)),2))</f>
        <v/>
      </c>
      <c r="H21" s="27">
        <f>IF($A21="","",ROUND(IF($B21="支出",-1,1)*(SUMIFS(流水收入,流水类别,$A21,流水月份,202606)-SUMIFS(流水支出,流水类别,$A21,流水月份,202606)),2))</f>
        <v/>
      </c>
      <c r="I21" s="27">
        <f>IF($A21="","",ROUND(IF($B21="支出",-1,1)*(SUMIFS(流水收入,流水类别,$A21,流水月份,202607)-SUMIFS(流水支出,流水类别,$A21,流水月份,202607)),2))</f>
        <v/>
      </c>
      <c r="J21" s="27">
        <f>IF($A21="","",ROUND(IF($B21="支出",-1,1)*(SUMIFS(流水收入,流水类别,$A21,流水月份,202608)-SUMIFS(流水支出,流水类别,$A21,流水月份,202608)),2))</f>
        <v/>
      </c>
      <c r="K21" s="27">
        <f>IF($A21="","",ROUND(IF($B21="支出",-1,1)*(SUMIFS(流水收入,流水类别,$A21,流水月份,202609)-SUMIFS(流水支出,流水类别,$A21,流水月份,202609)),2))</f>
        <v/>
      </c>
      <c r="L21" s="27">
        <f>IF($A21="","",ROUND(IF($B21="支出",-1,1)*(SUMIFS(流水收入,流水类别,$A21,流水月份,202610)-SUMIFS(流水支出,流水类别,$A21,流水月份,202610)),2))</f>
        <v/>
      </c>
      <c r="M21" s="27">
        <f>IF($A21="","",ROUND(IF($B21="支出",-1,1)*(SUMIFS(流水收入,流水类别,$A21,流水月份,202611)-SUMIFS(流水支出,流水类别,$A21,流水月份,202611)),2))</f>
        <v/>
      </c>
      <c r="N21" s="27">
        <f>IF($A21="","",ROUND(IF($B21="支出",-1,1)*(SUMIFS(流水收入,流水类别,$A21,流水月份,202612)-SUMIFS(流水支出,流水类别,$A21,流水月份,202612)),2))</f>
        <v/>
      </c>
      <c r="O21" s="27">
        <f>IF($A21="","",ROUND(SUM(C21:N21),2))</f>
        <v/>
      </c>
      <c r="P21" s="45">
        <f>IF(OR($A21="",$B21="内部转账"),"",IFERROR($O21/IF($B21="收入",$O$5,$O$6),""))</f>
        <v/>
      </c>
    </row>
    <row r="22">
      <c r="A22" s="21">
        <f>IF(基础资料!$H$15="","",基础资料!$H$15)</f>
        <v/>
      </c>
      <c r="B22" s="29">
        <f>IF($A22="","",基础资料!$I$15)</f>
        <v/>
      </c>
      <c r="C22" s="27">
        <f>IF($A22="","",ROUND(IF($B22="支出",-1,1)*(SUMIFS(流水收入,流水类别,$A22,流水月份,202601)-SUMIFS(流水支出,流水类别,$A22,流水月份,202601)),2))</f>
        <v/>
      </c>
      <c r="D22" s="27">
        <f>IF($A22="","",ROUND(IF($B22="支出",-1,1)*(SUMIFS(流水收入,流水类别,$A22,流水月份,202602)-SUMIFS(流水支出,流水类别,$A22,流水月份,202602)),2))</f>
        <v/>
      </c>
      <c r="E22" s="27">
        <f>IF($A22="","",ROUND(IF($B22="支出",-1,1)*(SUMIFS(流水收入,流水类别,$A22,流水月份,202603)-SUMIFS(流水支出,流水类别,$A22,流水月份,202603)),2))</f>
        <v/>
      </c>
      <c r="F22" s="27">
        <f>IF($A22="","",ROUND(IF($B22="支出",-1,1)*(SUMIFS(流水收入,流水类别,$A22,流水月份,202604)-SUMIFS(流水支出,流水类别,$A22,流水月份,202604)),2))</f>
        <v/>
      </c>
      <c r="G22" s="27">
        <f>IF($A22="","",ROUND(IF($B22="支出",-1,1)*(SUMIFS(流水收入,流水类别,$A22,流水月份,202605)-SUMIFS(流水支出,流水类别,$A22,流水月份,202605)),2))</f>
        <v/>
      </c>
      <c r="H22" s="27">
        <f>IF($A22="","",ROUND(IF($B22="支出",-1,1)*(SUMIFS(流水收入,流水类别,$A22,流水月份,202606)-SUMIFS(流水支出,流水类别,$A22,流水月份,202606)),2))</f>
        <v/>
      </c>
      <c r="I22" s="27">
        <f>IF($A22="","",ROUND(IF($B22="支出",-1,1)*(SUMIFS(流水收入,流水类别,$A22,流水月份,202607)-SUMIFS(流水支出,流水类别,$A22,流水月份,202607)),2))</f>
        <v/>
      </c>
      <c r="J22" s="27">
        <f>IF($A22="","",ROUND(IF($B22="支出",-1,1)*(SUMIFS(流水收入,流水类别,$A22,流水月份,202608)-SUMIFS(流水支出,流水类别,$A22,流水月份,202608)),2))</f>
        <v/>
      </c>
      <c r="K22" s="27">
        <f>IF($A22="","",ROUND(IF($B22="支出",-1,1)*(SUMIFS(流水收入,流水类别,$A22,流水月份,202609)-SUMIFS(流水支出,流水类别,$A22,流水月份,202609)),2))</f>
        <v/>
      </c>
      <c r="L22" s="27">
        <f>IF($A22="","",ROUND(IF($B22="支出",-1,1)*(SUMIFS(流水收入,流水类别,$A22,流水月份,202610)-SUMIFS(流水支出,流水类别,$A22,流水月份,202610)),2))</f>
        <v/>
      </c>
      <c r="M22" s="27">
        <f>IF($A22="","",ROUND(IF($B22="支出",-1,1)*(SUMIFS(流水收入,流水类别,$A22,流水月份,202611)-SUMIFS(流水支出,流水类别,$A22,流水月份,202611)),2))</f>
        <v/>
      </c>
      <c r="N22" s="27">
        <f>IF($A22="","",ROUND(IF($B22="支出",-1,1)*(SUMIFS(流水收入,流水类别,$A22,流水月份,202612)-SUMIFS(流水支出,流水类别,$A22,流水月份,202612)),2))</f>
        <v/>
      </c>
      <c r="O22" s="27">
        <f>IF($A22="","",ROUND(SUM(C22:N22),2))</f>
        <v/>
      </c>
      <c r="P22" s="45">
        <f>IF(OR($A22="",$B22="内部转账"),"",IFERROR($O22/IF($B22="收入",$O$5,$O$6),""))</f>
        <v/>
      </c>
    </row>
    <row r="23">
      <c r="A23" s="21">
        <f>IF(基础资料!$H$16="","",基础资料!$H$16)</f>
        <v/>
      </c>
      <c r="B23" s="29">
        <f>IF($A23="","",基础资料!$I$16)</f>
        <v/>
      </c>
      <c r="C23" s="27">
        <f>IF($A23="","",ROUND(IF($B23="支出",-1,1)*(SUMIFS(流水收入,流水类别,$A23,流水月份,202601)-SUMIFS(流水支出,流水类别,$A23,流水月份,202601)),2))</f>
        <v/>
      </c>
      <c r="D23" s="27">
        <f>IF($A23="","",ROUND(IF($B23="支出",-1,1)*(SUMIFS(流水收入,流水类别,$A23,流水月份,202602)-SUMIFS(流水支出,流水类别,$A23,流水月份,202602)),2))</f>
        <v/>
      </c>
      <c r="E23" s="27">
        <f>IF($A23="","",ROUND(IF($B23="支出",-1,1)*(SUMIFS(流水收入,流水类别,$A23,流水月份,202603)-SUMIFS(流水支出,流水类别,$A23,流水月份,202603)),2))</f>
        <v/>
      </c>
      <c r="F23" s="27">
        <f>IF($A23="","",ROUND(IF($B23="支出",-1,1)*(SUMIFS(流水收入,流水类别,$A23,流水月份,202604)-SUMIFS(流水支出,流水类别,$A23,流水月份,202604)),2))</f>
        <v/>
      </c>
      <c r="G23" s="27">
        <f>IF($A23="","",ROUND(IF($B23="支出",-1,1)*(SUMIFS(流水收入,流水类别,$A23,流水月份,202605)-SUMIFS(流水支出,流水类别,$A23,流水月份,202605)),2))</f>
        <v/>
      </c>
      <c r="H23" s="27">
        <f>IF($A23="","",ROUND(IF($B23="支出",-1,1)*(SUMIFS(流水收入,流水类别,$A23,流水月份,202606)-SUMIFS(流水支出,流水类别,$A23,流水月份,202606)),2))</f>
        <v/>
      </c>
      <c r="I23" s="27">
        <f>IF($A23="","",ROUND(IF($B23="支出",-1,1)*(SUMIFS(流水收入,流水类别,$A23,流水月份,202607)-SUMIFS(流水支出,流水类别,$A23,流水月份,202607)),2))</f>
        <v/>
      </c>
      <c r="J23" s="27">
        <f>IF($A23="","",ROUND(IF($B23="支出",-1,1)*(SUMIFS(流水收入,流水类别,$A23,流水月份,202608)-SUMIFS(流水支出,流水类别,$A23,流水月份,202608)),2))</f>
        <v/>
      </c>
      <c r="K23" s="27">
        <f>IF($A23="","",ROUND(IF($B23="支出",-1,1)*(SUMIFS(流水收入,流水类别,$A23,流水月份,202609)-SUMIFS(流水支出,流水类别,$A23,流水月份,202609)),2))</f>
        <v/>
      </c>
      <c r="L23" s="27">
        <f>IF($A23="","",ROUND(IF($B23="支出",-1,1)*(SUMIFS(流水收入,流水类别,$A23,流水月份,202610)-SUMIFS(流水支出,流水类别,$A23,流水月份,202610)),2))</f>
        <v/>
      </c>
      <c r="M23" s="27">
        <f>IF($A23="","",ROUND(IF($B23="支出",-1,1)*(SUMIFS(流水收入,流水类别,$A23,流水月份,202611)-SUMIFS(流水支出,流水类别,$A23,流水月份,202611)),2))</f>
        <v/>
      </c>
      <c r="N23" s="27">
        <f>IF($A23="","",ROUND(IF($B23="支出",-1,1)*(SUMIFS(流水收入,流水类别,$A23,流水月份,202612)-SUMIFS(流水支出,流水类别,$A23,流水月份,202612)),2))</f>
        <v/>
      </c>
      <c r="O23" s="27">
        <f>IF($A23="","",ROUND(SUM(C23:N23),2))</f>
        <v/>
      </c>
      <c r="P23" s="45">
        <f>IF(OR($A23="",$B23="内部转账"),"",IFERROR($O23/IF($B23="收入",$O$5,$O$6),""))</f>
        <v/>
      </c>
    </row>
    <row r="24">
      <c r="A24" s="21">
        <f>IF(基础资料!$H$17="","",基础资料!$H$17)</f>
        <v/>
      </c>
      <c r="B24" s="29">
        <f>IF($A24="","",基础资料!$I$17)</f>
        <v/>
      </c>
      <c r="C24" s="27">
        <f>IF($A24="","",ROUND(IF($B24="支出",-1,1)*(SUMIFS(流水收入,流水类别,$A24,流水月份,202601)-SUMIFS(流水支出,流水类别,$A24,流水月份,202601)),2))</f>
        <v/>
      </c>
      <c r="D24" s="27">
        <f>IF($A24="","",ROUND(IF($B24="支出",-1,1)*(SUMIFS(流水收入,流水类别,$A24,流水月份,202602)-SUMIFS(流水支出,流水类别,$A24,流水月份,202602)),2))</f>
        <v/>
      </c>
      <c r="E24" s="27">
        <f>IF($A24="","",ROUND(IF($B24="支出",-1,1)*(SUMIFS(流水收入,流水类别,$A24,流水月份,202603)-SUMIFS(流水支出,流水类别,$A24,流水月份,202603)),2))</f>
        <v/>
      </c>
      <c r="F24" s="27">
        <f>IF($A24="","",ROUND(IF($B24="支出",-1,1)*(SUMIFS(流水收入,流水类别,$A24,流水月份,202604)-SUMIFS(流水支出,流水类别,$A24,流水月份,202604)),2))</f>
        <v/>
      </c>
      <c r="G24" s="27">
        <f>IF($A24="","",ROUND(IF($B24="支出",-1,1)*(SUMIFS(流水收入,流水类别,$A24,流水月份,202605)-SUMIFS(流水支出,流水类别,$A24,流水月份,202605)),2))</f>
        <v/>
      </c>
      <c r="H24" s="27">
        <f>IF($A24="","",ROUND(IF($B24="支出",-1,1)*(SUMIFS(流水收入,流水类别,$A24,流水月份,202606)-SUMIFS(流水支出,流水类别,$A24,流水月份,202606)),2))</f>
        <v/>
      </c>
      <c r="I24" s="27">
        <f>IF($A24="","",ROUND(IF($B24="支出",-1,1)*(SUMIFS(流水收入,流水类别,$A24,流水月份,202607)-SUMIFS(流水支出,流水类别,$A24,流水月份,202607)),2))</f>
        <v/>
      </c>
      <c r="J24" s="27">
        <f>IF($A24="","",ROUND(IF($B24="支出",-1,1)*(SUMIFS(流水收入,流水类别,$A24,流水月份,202608)-SUMIFS(流水支出,流水类别,$A24,流水月份,202608)),2))</f>
        <v/>
      </c>
      <c r="K24" s="27">
        <f>IF($A24="","",ROUND(IF($B24="支出",-1,1)*(SUMIFS(流水收入,流水类别,$A24,流水月份,202609)-SUMIFS(流水支出,流水类别,$A24,流水月份,202609)),2))</f>
        <v/>
      </c>
      <c r="L24" s="27">
        <f>IF($A24="","",ROUND(IF($B24="支出",-1,1)*(SUMIFS(流水收入,流水类别,$A24,流水月份,202610)-SUMIFS(流水支出,流水类别,$A24,流水月份,202610)),2))</f>
        <v/>
      </c>
      <c r="M24" s="27">
        <f>IF($A24="","",ROUND(IF($B24="支出",-1,1)*(SUMIFS(流水收入,流水类别,$A24,流水月份,202611)-SUMIFS(流水支出,流水类别,$A24,流水月份,202611)),2))</f>
        <v/>
      </c>
      <c r="N24" s="27">
        <f>IF($A24="","",ROUND(IF($B24="支出",-1,1)*(SUMIFS(流水收入,流水类别,$A24,流水月份,202612)-SUMIFS(流水支出,流水类别,$A24,流水月份,202612)),2))</f>
        <v/>
      </c>
      <c r="O24" s="27">
        <f>IF($A24="","",ROUND(SUM(C24:N24),2))</f>
        <v/>
      </c>
      <c r="P24" s="45">
        <f>IF(OR($A24="",$B24="内部转账"),"",IFERROR($O24/IF($B24="收入",$O$5,$O$6),""))</f>
        <v/>
      </c>
    </row>
    <row r="25">
      <c r="A25" s="21">
        <f>IF(基础资料!$H$18="","",基础资料!$H$18)</f>
        <v/>
      </c>
      <c r="B25" s="29">
        <f>IF($A25="","",基础资料!$I$18)</f>
        <v/>
      </c>
      <c r="C25" s="27">
        <f>IF($A25="","",ROUND(IF($B25="支出",-1,1)*(SUMIFS(流水收入,流水类别,$A25,流水月份,202601)-SUMIFS(流水支出,流水类别,$A25,流水月份,202601)),2))</f>
        <v/>
      </c>
      <c r="D25" s="27">
        <f>IF($A25="","",ROUND(IF($B25="支出",-1,1)*(SUMIFS(流水收入,流水类别,$A25,流水月份,202602)-SUMIFS(流水支出,流水类别,$A25,流水月份,202602)),2))</f>
        <v/>
      </c>
      <c r="E25" s="27">
        <f>IF($A25="","",ROUND(IF($B25="支出",-1,1)*(SUMIFS(流水收入,流水类别,$A25,流水月份,202603)-SUMIFS(流水支出,流水类别,$A25,流水月份,202603)),2))</f>
        <v/>
      </c>
      <c r="F25" s="27">
        <f>IF($A25="","",ROUND(IF($B25="支出",-1,1)*(SUMIFS(流水收入,流水类别,$A25,流水月份,202604)-SUMIFS(流水支出,流水类别,$A25,流水月份,202604)),2))</f>
        <v/>
      </c>
      <c r="G25" s="27">
        <f>IF($A25="","",ROUND(IF($B25="支出",-1,1)*(SUMIFS(流水收入,流水类别,$A25,流水月份,202605)-SUMIFS(流水支出,流水类别,$A25,流水月份,202605)),2))</f>
        <v/>
      </c>
      <c r="H25" s="27">
        <f>IF($A25="","",ROUND(IF($B25="支出",-1,1)*(SUMIFS(流水收入,流水类别,$A25,流水月份,202606)-SUMIFS(流水支出,流水类别,$A25,流水月份,202606)),2))</f>
        <v/>
      </c>
      <c r="I25" s="27">
        <f>IF($A25="","",ROUND(IF($B25="支出",-1,1)*(SUMIFS(流水收入,流水类别,$A25,流水月份,202607)-SUMIFS(流水支出,流水类别,$A25,流水月份,202607)),2))</f>
        <v/>
      </c>
      <c r="J25" s="27">
        <f>IF($A25="","",ROUND(IF($B25="支出",-1,1)*(SUMIFS(流水收入,流水类别,$A25,流水月份,202608)-SUMIFS(流水支出,流水类别,$A25,流水月份,202608)),2))</f>
        <v/>
      </c>
      <c r="K25" s="27">
        <f>IF($A25="","",ROUND(IF($B25="支出",-1,1)*(SUMIFS(流水收入,流水类别,$A25,流水月份,202609)-SUMIFS(流水支出,流水类别,$A25,流水月份,202609)),2))</f>
        <v/>
      </c>
      <c r="L25" s="27">
        <f>IF($A25="","",ROUND(IF($B25="支出",-1,1)*(SUMIFS(流水收入,流水类别,$A25,流水月份,202610)-SUMIFS(流水支出,流水类别,$A25,流水月份,202610)),2))</f>
        <v/>
      </c>
      <c r="M25" s="27">
        <f>IF($A25="","",ROUND(IF($B25="支出",-1,1)*(SUMIFS(流水收入,流水类别,$A25,流水月份,202611)-SUMIFS(流水支出,流水类别,$A25,流水月份,202611)),2))</f>
        <v/>
      </c>
      <c r="N25" s="27">
        <f>IF($A25="","",ROUND(IF($B25="支出",-1,1)*(SUMIFS(流水收入,流水类别,$A25,流水月份,202612)-SUMIFS(流水支出,流水类别,$A25,流水月份,202612)),2))</f>
        <v/>
      </c>
      <c r="O25" s="27">
        <f>IF($A25="","",ROUND(SUM(C25:N25),2))</f>
        <v/>
      </c>
      <c r="P25" s="45">
        <f>IF(OR($A25="",$B25="内部转账"),"",IFERROR($O25/IF($B25="收入",$O$5,$O$6),""))</f>
        <v/>
      </c>
    </row>
    <row r="26">
      <c r="A26" s="21">
        <f>IF(基础资料!$H$19="","",基础资料!$H$19)</f>
        <v/>
      </c>
      <c r="B26" s="29">
        <f>IF($A26="","",基础资料!$I$19)</f>
        <v/>
      </c>
      <c r="C26" s="27">
        <f>IF($A26="","",ROUND(IF($B26="支出",-1,1)*(SUMIFS(流水收入,流水类别,$A26,流水月份,202601)-SUMIFS(流水支出,流水类别,$A26,流水月份,202601)),2))</f>
        <v/>
      </c>
      <c r="D26" s="27">
        <f>IF($A26="","",ROUND(IF($B26="支出",-1,1)*(SUMIFS(流水收入,流水类别,$A26,流水月份,202602)-SUMIFS(流水支出,流水类别,$A26,流水月份,202602)),2))</f>
        <v/>
      </c>
      <c r="E26" s="27">
        <f>IF($A26="","",ROUND(IF($B26="支出",-1,1)*(SUMIFS(流水收入,流水类别,$A26,流水月份,202603)-SUMIFS(流水支出,流水类别,$A26,流水月份,202603)),2))</f>
        <v/>
      </c>
      <c r="F26" s="27">
        <f>IF($A26="","",ROUND(IF($B26="支出",-1,1)*(SUMIFS(流水收入,流水类别,$A26,流水月份,202604)-SUMIFS(流水支出,流水类别,$A26,流水月份,202604)),2))</f>
        <v/>
      </c>
      <c r="G26" s="27">
        <f>IF($A26="","",ROUND(IF($B26="支出",-1,1)*(SUMIFS(流水收入,流水类别,$A26,流水月份,202605)-SUMIFS(流水支出,流水类别,$A26,流水月份,202605)),2))</f>
        <v/>
      </c>
      <c r="H26" s="27">
        <f>IF($A26="","",ROUND(IF($B26="支出",-1,1)*(SUMIFS(流水收入,流水类别,$A26,流水月份,202606)-SUMIFS(流水支出,流水类别,$A26,流水月份,202606)),2))</f>
        <v/>
      </c>
      <c r="I26" s="27">
        <f>IF($A26="","",ROUND(IF($B26="支出",-1,1)*(SUMIFS(流水收入,流水类别,$A26,流水月份,202607)-SUMIFS(流水支出,流水类别,$A26,流水月份,202607)),2))</f>
        <v/>
      </c>
      <c r="J26" s="27">
        <f>IF($A26="","",ROUND(IF($B26="支出",-1,1)*(SUMIFS(流水收入,流水类别,$A26,流水月份,202608)-SUMIFS(流水支出,流水类别,$A26,流水月份,202608)),2))</f>
        <v/>
      </c>
      <c r="K26" s="27">
        <f>IF($A26="","",ROUND(IF($B26="支出",-1,1)*(SUMIFS(流水收入,流水类别,$A26,流水月份,202609)-SUMIFS(流水支出,流水类别,$A26,流水月份,202609)),2))</f>
        <v/>
      </c>
      <c r="L26" s="27">
        <f>IF($A26="","",ROUND(IF($B26="支出",-1,1)*(SUMIFS(流水收入,流水类别,$A26,流水月份,202610)-SUMIFS(流水支出,流水类别,$A26,流水月份,202610)),2))</f>
        <v/>
      </c>
      <c r="M26" s="27">
        <f>IF($A26="","",ROUND(IF($B26="支出",-1,1)*(SUMIFS(流水收入,流水类别,$A26,流水月份,202611)-SUMIFS(流水支出,流水类别,$A26,流水月份,202611)),2))</f>
        <v/>
      </c>
      <c r="N26" s="27">
        <f>IF($A26="","",ROUND(IF($B26="支出",-1,1)*(SUMIFS(流水收入,流水类别,$A26,流水月份,202612)-SUMIFS(流水支出,流水类别,$A26,流水月份,202612)),2))</f>
        <v/>
      </c>
      <c r="O26" s="27">
        <f>IF($A26="","",ROUND(SUM(C26:N26),2))</f>
        <v/>
      </c>
      <c r="P26" s="45">
        <f>IF(OR($A26="",$B26="内部转账"),"",IFERROR($O26/IF($B26="收入",$O$5,$O$6),""))</f>
        <v/>
      </c>
    </row>
    <row r="27">
      <c r="A27" s="21">
        <f>IF(基础资料!$H$20="","",基础资料!$H$20)</f>
        <v/>
      </c>
      <c r="B27" s="29">
        <f>IF($A27="","",基础资料!$I$20)</f>
        <v/>
      </c>
      <c r="C27" s="27">
        <f>IF($A27="","",ROUND(IF($B27="支出",-1,1)*(SUMIFS(流水收入,流水类别,$A27,流水月份,202601)-SUMIFS(流水支出,流水类别,$A27,流水月份,202601)),2))</f>
        <v/>
      </c>
      <c r="D27" s="27">
        <f>IF($A27="","",ROUND(IF($B27="支出",-1,1)*(SUMIFS(流水收入,流水类别,$A27,流水月份,202602)-SUMIFS(流水支出,流水类别,$A27,流水月份,202602)),2))</f>
        <v/>
      </c>
      <c r="E27" s="27">
        <f>IF($A27="","",ROUND(IF($B27="支出",-1,1)*(SUMIFS(流水收入,流水类别,$A27,流水月份,202603)-SUMIFS(流水支出,流水类别,$A27,流水月份,202603)),2))</f>
        <v/>
      </c>
      <c r="F27" s="27">
        <f>IF($A27="","",ROUND(IF($B27="支出",-1,1)*(SUMIFS(流水收入,流水类别,$A27,流水月份,202604)-SUMIFS(流水支出,流水类别,$A27,流水月份,202604)),2))</f>
        <v/>
      </c>
      <c r="G27" s="27">
        <f>IF($A27="","",ROUND(IF($B27="支出",-1,1)*(SUMIFS(流水收入,流水类别,$A27,流水月份,202605)-SUMIFS(流水支出,流水类别,$A27,流水月份,202605)),2))</f>
        <v/>
      </c>
      <c r="H27" s="27">
        <f>IF($A27="","",ROUND(IF($B27="支出",-1,1)*(SUMIFS(流水收入,流水类别,$A27,流水月份,202606)-SUMIFS(流水支出,流水类别,$A27,流水月份,202606)),2))</f>
        <v/>
      </c>
      <c r="I27" s="27">
        <f>IF($A27="","",ROUND(IF($B27="支出",-1,1)*(SUMIFS(流水收入,流水类别,$A27,流水月份,202607)-SUMIFS(流水支出,流水类别,$A27,流水月份,202607)),2))</f>
        <v/>
      </c>
      <c r="J27" s="27">
        <f>IF($A27="","",ROUND(IF($B27="支出",-1,1)*(SUMIFS(流水收入,流水类别,$A27,流水月份,202608)-SUMIFS(流水支出,流水类别,$A27,流水月份,202608)),2))</f>
        <v/>
      </c>
      <c r="K27" s="27">
        <f>IF($A27="","",ROUND(IF($B27="支出",-1,1)*(SUMIFS(流水收入,流水类别,$A27,流水月份,202609)-SUMIFS(流水支出,流水类别,$A27,流水月份,202609)),2))</f>
        <v/>
      </c>
      <c r="L27" s="27">
        <f>IF($A27="","",ROUND(IF($B27="支出",-1,1)*(SUMIFS(流水收入,流水类别,$A27,流水月份,202610)-SUMIFS(流水支出,流水类别,$A27,流水月份,202610)),2))</f>
        <v/>
      </c>
      <c r="M27" s="27">
        <f>IF($A27="","",ROUND(IF($B27="支出",-1,1)*(SUMIFS(流水收入,流水类别,$A27,流水月份,202611)-SUMIFS(流水支出,流水类别,$A27,流水月份,202611)),2))</f>
        <v/>
      </c>
      <c r="N27" s="27">
        <f>IF($A27="","",ROUND(IF($B27="支出",-1,1)*(SUMIFS(流水收入,流水类别,$A27,流水月份,202612)-SUMIFS(流水支出,流水类别,$A27,流水月份,202612)),2))</f>
        <v/>
      </c>
      <c r="O27" s="27">
        <f>IF($A27="","",ROUND(SUM(C27:N27),2))</f>
        <v/>
      </c>
      <c r="P27" s="45">
        <f>IF(OR($A27="",$B27="内部转账"),"",IFERROR($O27/IF($B27="收入",$O$5,$O$6),""))</f>
        <v/>
      </c>
    </row>
    <row r="28">
      <c r="A28" s="21">
        <f>IF(基础资料!$H$21="","",基础资料!$H$21)</f>
        <v/>
      </c>
      <c r="B28" s="29">
        <f>IF($A28="","",基础资料!$I$21)</f>
        <v/>
      </c>
      <c r="C28" s="27">
        <f>IF($A28="","",ROUND(IF($B28="支出",-1,1)*(SUMIFS(流水收入,流水类别,$A28,流水月份,202601)-SUMIFS(流水支出,流水类别,$A28,流水月份,202601)),2))</f>
        <v/>
      </c>
      <c r="D28" s="27">
        <f>IF($A28="","",ROUND(IF($B28="支出",-1,1)*(SUMIFS(流水收入,流水类别,$A28,流水月份,202602)-SUMIFS(流水支出,流水类别,$A28,流水月份,202602)),2))</f>
        <v/>
      </c>
      <c r="E28" s="27">
        <f>IF($A28="","",ROUND(IF($B28="支出",-1,1)*(SUMIFS(流水收入,流水类别,$A28,流水月份,202603)-SUMIFS(流水支出,流水类别,$A28,流水月份,202603)),2))</f>
        <v/>
      </c>
      <c r="F28" s="27">
        <f>IF($A28="","",ROUND(IF($B28="支出",-1,1)*(SUMIFS(流水收入,流水类别,$A28,流水月份,202604)-SUMIFS(流水支出,流水类别,$A28,流水月份,202604)),2))</f>
        <v/>
      </c>
      <c r="G28" s="27">
        <f>IF($A28="","",ROUND(IF($B28="支出",-1,1)*(SUMIFS(流水收入,流水类别,$A28,流水月份,202605)-SUMIFS(流水支出,流水类别,$A28,流水月份,202605)),2))</f>
        <v/>
      </c>
      <c r="H28" s="27">
        <f>IF($A28="","",ROUND(IF($B28="支出",-1,1)*(SUMIFS(流水收入,流水类别,$A28,流水月份,202606)-SUMIFS(流水支出,流水类别,$A28,流水月份,202606)),2))</f>
        <v/>
      </c>
      <c r="I28" s="27">
        <f>IF($A28="","",ROUND(IF($B28="支出",-1,1)*(SUMIFS(流水收入,流水类别,$A28,流水月份,202607)-SUMIFS(流水支出,流水类别,$A28,流水月份,202607)),2))</f>
        <v/>
      </c>
      <c r="J28" s="27">
        <f>IF($A28="","",ROUND(IF($B28="支出",-1,1)*(SUMIFS(流水收入,流水类别,$A28,流水月份,202608)-SUMIFS(流水支出,流水类别,$A28,流水月份,202608)),2))</f>
        <v/>
      </c>
      <c r="K28" s="27">
        <f>IF($A28="","",ROUND(IF($B28="支出",-1,1)*(SUMIFS(流水收入,流水类别,$A28,流水月份,202609)-SUMIFS(流水支出,流水类别,$A28,流水月份,202609)),2))</f>
        <v/>
      </c>
      <c r="L28" s="27">
        <f>IF($A28="","",ROUND(IF($B28="支出",-1,1)*(SUMIFS(流水收入,流水类别,$A28,流水月份,202610)-SUMIFS(流水支出,流水类别,$A28,流水月份,202610)),2))</f>
        <v/>
      </c>
      <c r="M28" s="27">
        <f>IF($A28="","",ROUND(IF($B28="支出",-1,1)*(SUMIFS(流水收入,流水类别,$A28,流水月份,202611)-SUMIFS(流水支出,流水类别,$A28,流水月份,202611)),2))</f>
        <v/>
      </c>
      <c r="N28" s="27">
        <f>IF($A28="","",ROUND(IF($B28="支出",-1,1)*(SUMIFS(流水收入,流水类别,$A28,流水月份,202612)-SUMIFS(流水支出,流水类别,$A28,流水月份,202612)),2))</f>
        <v/>
      </c>
      <c r="O28" s="27">
        <f>IF($A28="","",ROUND(SUM(C28:N28),2))</f>
        <v/>
      </c>
      <c r="P28" s="45">
        <f>IF(OR($A28="",$B28="内部转账"),"",IFERROR($O28/IF($B28="收入",$O$5,$O$6),""))</f>
        <v/>
      </c>
    </row>
    <row r="29">
      <c r="A29" s="21">
        <f>IF(基础资料!$H$22="","",基础资料!$H$22)</f>
        <v/>
      </c>
      <c r="B29" s="29">
        <f>IF($A29="","",基础资料!$I$22)</f>
        <v/>
      </c>
      <c r="C29" s="27">
        <f>IF($A29="","",ROUND(IF($B29="支出",-1,1)*(SUMIFS(流水收入,流水类别,$A29,流水月份,202601)-SUMIFS(流水支出,流水类别,$A29,流水月份,202601)),2))</f>
        <v/>
      </c>
      <c r="D29" s="27">
        <f>IF($A29="","",ROUND(IF($B29="支出",-1,1)*(SUMIFS(流水收入,流水类别,$A29,流水月份,202602)-SUMIFS(流水支出,流水类别,$A29,流水月份,202602)),2))</f>
        <v/>
      </c>
      <c r="E29" s="27">
        <f>IF($A29="","",ROUND(IF($B29="支出",-1,1)*(SUMIFS(流水收入,流水类别,$A29,流水月份,202603)-SUMIFS(流水支出,流水类别,$A29,流水月份,202603)),2))</f>
        <v/>
      </c>
      <c r="F29" s="27">
        <f>IF($A29="","",ROUND(IF($B29="支出",-1,1)*(SUMIFS(流水收入,流水类别,$A29,流水月份,202604)-SUMIFS(流水支出,流水类别,$A29,流水月份,202604)),2))</f>
        <v/>
      </c>
      <c r="G29" s="27">
        <f>IF($A29="","",ROUND(IF($B29="支出",-1,1)*(SUMIFS(流水收入,流水类别,$A29,流水月份,202605)-SUMIFS(流水支出,流水类别,$A29,流水月份,202605)),2))</f>
        <v/>
      </c>
      <c r="H29" s="27">
        <f>IF($A29="","",ROUND(IF($B29="支出",-1,1)*(SUMIFS(流水收入,流水类别,$A29,流水月份,202606)-SUMIFS(流水支出,流水类别,$A29,流水月份,202606)),2))</f>
        <v/>
      </c>
      <c r="I29" s="27">
        <f>IF($A29="","",ROUND(IF($B29="支出",-1,1)*(SUMIFS(流水收入,流水类别,$A29,流水月份,202607)-SUMIFS(流水支出,流水类别,$A29,流水月份,202607)),2))</f>
        <v/>
      </c>
      <c r="J29" s="27">
        <f>IF($A29="","",ROUND(IF($B29="支出",-1,1)*(SUMIFS(流水收入,流水类别,$A29,流水月份,202608)-SUMIFS(流水支出,流水类别,$A29,流水月份,202608)),2))</f>
        <v/>
      </c>
      <c r="K29" s="27">
        <f>IF($A29="","",ROUND(IF($B29="支出",-1,1)*(SUMIFS(流水收入,流水类别,$A29,流水月份,202609)-SUMIFS(流水支出,流水类别,$A29,流水月份,202609)),2))</f>
        <v/>
      </c>
      <c r="L29" s="27">
        <f>IF($A29="","",ROUND(IF($B29="支出",-1,1)*(SUMIFS(流水收入,流水类别,$A29,流水月份,202610)-SUMIFS(流水支出,流水类别,$A29,流水月份,202610)),2))</f>
        <v/>
      </c>
      <c r="M29" s="27">
        <f>IF($A29="","",ROUND(IF($B29="支出",-1,1)*(SUMIFS(流水收入,流水类别,$A29,流水月份,202611)-SUMIFS(流水支出,流水类别,$A29,流水月份,202611)),2))</f>
        <v/>
      </c>
      <c r="N29" s="27">
        <f>IF($A29="","",ROUND(IF($B29="支出",-1,1)*(SUMIFS(流水收入,流水类别,$A29,流水月份,202612)-SUMIFS(流水支出,流水类别,$A29,流水月份,202612)),2))</f>
        <v/>
      </c>
      <c r="O29" s="27">
        <f>IF($A29="","",ROUND(SUM(C29:N29),2))</f>
        <v/>
      </c>
      <c r="P29" s="45">
        <f>IF(OR($A29="",$B29="内部转账"),"",IFERROR($O29/IF($B29="收入",$O$5,$O$6),""))</f>
        <v/>
      </c>
    </row>
    <row r="30">
      <c r="A30" s="21">
        <f>IF(基础资料!$H$23="","",基础资料!$H$23)</f>
        <v/>
      </c>
      <c r="B30" s="29">
        <f>IF($A30="","",基础资料!$I$23)</f>
        <v/>
      </c>
      <c r="C30" s="27">
        <f>IF($A30="","",ROUND(IF($B30="支出",-1,1)*(SUMIFS(流水收入,流水类别,$A30,流水月份,202601)-SUMIFS(流水支出,流水类别,$A30,流水月份,202601)),2))</f>
        <v/>
      </c>
      <c r="D30" s="27">
        <f>IF($A30="","",ROUND(IF($B30="支出",-1,1)*(SUMIFS(流水收入,流水类别,$A30,流水月份,202602)-SUMIFS(流水支出,流水类别,$A30,流水月份,202602)),2))</f>
        <v/>
      </c>
      <c r="E30" s="27">
        <f>IF($A30="","",ROUND(IF($B30="支出",-1,1)*(SUMIFS(流水收入,流水类别,$A30,流水月份,202603)-SUMIFS(流水支出,流水类别,$A30,流水月份,202603)),2))</f>
        <v/>
      </c>
      <c r="F30" s="27">
        <f>IF($A30="","",ROUND(IF($B30="支出",-1,1)*(SUMIFS(流水收入,流水类别,$A30,流水月份,202604)-SUMIFS(流水支出,流水类别,$A30,流水月份,202604)),2))</f>
        <v/>
      </c>
      <c r="G30" s="27">
        <f>IF($A30="","",ROUND(IF($B30="支出",-1,1)*(SUMIFS(流水收入,流水类别,$A30,流水月份,202605)-SUMIFS(流水支出,流水类别,$A30,流水月份,202605)),2))</f>
        <v/>
      </c>
      <c r="H30" s="27">
        <f>IF($A30="","",ROUND(IF($B30="支出",-1,1)*(SUMIFS(流水收入,流水类别,$A30,流水月份,202606)-SUMIFS(流水支出,流水类别,$A30,流水月份,202606)),2))</f>
        <v/>
      </c>
      <c r="I30" s="27">
        <f>IF($A30="","",ROUND(IF($B30="支出",-1,1)*(SUMIFS(流水收入,流水类别,$A30,流水月份,202607)-SUMIFS(流水支出,流水类别,$A30,流水月份,202607)),2))</f>
        <v/>
      </c>
      <c r="J30" s="27">
        <f>IF($A30="","",ROUND(IF($B30="支出",-1,1)*(SUMIFS(流水收入,流水类别,$A30,流水月份,202608)-SUMIFS(流水支出,流水类别,$A30,流水月份,202608)),2))</f>
        <v/>
      </c>
      <c r="K30" s="27">
        <f>IF($A30="","",ROUND(IF($B30="支出",-1,1)*(SUMIFS(流水收入,流水类别,$A30,流水月份,202609)-SUMIFS(流水支出,流水类别,$A30,流水月份,202609)),2))</f>
        <v/>
      </c>
      <c r="L30" s="27">
        <f>IF($A30="","",ROUND(IF($B30="支出",-1,1)*(SUMIFS(流水收入,流水类别,$A30,流水月份,202610)-SUMIFS(流水支出,流水类别,$A30,流水月份,202610)),2))</f>
        <v/>
      </c>
      <c r="M30" s="27">
        <f>IF($A30="","",ROUND(IF($B30="支出",-1,1)*(SUMIFS(流水收入,流水类别,$A30,流水月份,202611)-SUMIFS(流水支出,流水类别,$A30,流水月份,202611)),2))</f>
        <v/>
      </c>
      <c r="N30" s="27">
        <f>IF($A30="","",ROUND(IF($B30="支出",-1,1)*(SUMIFS(流水收入,流水类别,$A30,流水月份,202612)-SUMIFS(流水支出,流水类别,$A30,流水月份,202612)),2))</f>
        <v/>
      </c>
      <c r="O30" s="27">
        <f>IF($A30="","",ROUND(SUM(C30:N30),2))</f>
        <v/>
      </c>
      <c r="P30" s="45">
        <f>IF(OR($A30="",$B30="内部转账"),"",IFERROR($O30/IF($B30="收入",$O$5,$O$6),""))</f>
        <v/>
      </c>
    </row>
    <row r="31">
      <c r="A31" s="21">
        <f>IF(基础资料!$H$24="","",基础资料!$H$24)</f>
        <v/>
      </c>
      <c r="B31" s="29">
        <f>IF($A31="","",基础资料!$I$24)</f>
        <v/>
      </c>
      <c r="C31" s="27">
        <f>IF($A31="","",ROUND(IF($B31="支出",-1,1)*(SUMIFS(流水收入,流水类别,$A31,流水月份,202601)-SUMIFS(流水支出,流水类别,$A31,流水月份,202601)),2))</f>
        <v/>
      </c>
      <c r="D31" s="27">
        <f>IF($A31="","",ROUND(IF($B31="支出",-1,1)*(SUMIFS(流水收入,流水类别,$A31,流水月份,202602)-SUMIFS(流水支出,流水类别,$A31,流水月份,202602)),2))</f>
        <v/>
      </c>
      <c r="E31" s="27">
        <f>IF($A31="","",ROUND(IF($B31="支出",-1,1)*(SUMIFS(流水收入,流水类别,$A31,流水月份,202603)-SUMIFS(流水支出,流水类别,$A31,流水月份,202603)),2))</f>
        <v/>
      </c>
      <c r="F31" s="27">
        <f>IF($A31="","",ROUND(IF($B31="支出",-1,1)*(SUMIFS(流水收入,流水类别,$A31,流水月份,202604)-SUMIFS(流水支出,流水类别,$A31,流水月份,202604)),2))</f>
        <v/>
      </c>
      <c r="G31" s="27">
        <f>IF($A31="","",ROUND(IF($B31="支出",-1,1)*(SUMIFS(流水收入,流水类别,$A31,流水月份,202605)-SUMIFS(流水支出,流水类别,$A31,流水月份,202605)),2))</f>
        <v/>
      </c>
      <c r="H31" s="27">
        <f>IF($A31="","",ROUND(IF($B31="支出",-1,1)*(SUMIFS(流水收入,流水类别,$A31,流水月份,202606)-SUMIFS(流水支出,流水类别,$A31,流水月份,202606)),2))</f>
        <v/>
      </c>
      <c r="I31" s="27">
        <f>IF($A31="","",ROUND(IF($B31="支出",-1,1)*(SUMIFS(流水收入,流水类别,$A31,流水月份,202607)-SUMIFS(流水支出,流水类别,$A31,流水月份,202607)),2))</f>
        <v/>
      </c>
      <c r="J31" s="27">
        <f>IF($A31="","",ROUND(IF($B31="支出",-1,1)*(SUMIFS(流水收入,流水类别,$A31,流水月份,202608)-SUMIFS(流水支出,流水类别,$A31,流水月份,202608)),2))</f>
        <v/>
      </c>
      <c r="K31" s="27">
        <f>IF($A31="","",ROUND(IF($B31="支出",-1,1)*(SUMIFS(流水收入,流水类别,$A31,流水月份,202609)-SUMIFS(流水支出,流水类别,$A31,流水月份,202609)),2))</f>
        <v/>
      </c>
      <c r="L31" s="27">
        <f>IF($A31="","",ROUND(IF($B31="支出",-1,1)*(SUMIFS(流水收入,流水类别,$A31,流水月份,202610)-SUMIFS(流水支出,流水类别,$A31,流水月份,202610)),2))</f>
        <v/>
      </c>
      <c r="M31" s="27">
        <f>IF($A31="","",ROUND(IF($B31="支出",-1,1)*(SUMIFS(流水收入,流水类别,$A31,流水月份,202611)-SUMIFS(流水支出,流水类别,$A31,流水月份,202611)),2))</f>
        <v/>
      </c>
      <c r="N31" s="27">
        <f>IF($A31="","",ROUND(IF($B31="支出",-1,1)*(SUMIFS(流水收入,流水类别,$A31,流水月份,202612)-SUMIFS(流水支出,流水类别,$A31,流水月份,202612)),2))</f>
        <v/>
      </c>
      <c r="O31" s="27">
        <f>IF($A31="","",ROUND(SUM(C31:N31),2))</f>
        <v/>
      </c>
      <c r="P31" s="45">
        <f>IF(OR($A31="",$B31="内部转账"),"",IFERROR($O31/IF($B31="收入",$O$5,$O$6),""))</f>
        <v/>
      </c>
    </row>
    <row r="32">
      <c r="A32" s="21">
        <f>IF(基础资料!$H$25="","",基础资料!$H$25)</f>
        <v/>
      </c>
      <c r="B32" s="29">
        <f>IF($A32="","",基础资料!$I$25)</f>
        <v/>
      </c>
      <c r="C32" s="27">
        <f>IF($A32="","",ROUND(IF($B32="支出",-1,1)*(SUMIFS(流水收入,流水类别,$A32,流水月份,202601)-SUMIFS(流水支出,流水类别,$A32,流水月份,202601)),2))</f>
        <v/>
      </c>
      <c r="D32" s="27">
        <f>IF($A32="","",ROUND(IF($B32="支出",-1,1)*(SUMIFS(流水收入,流水类别,$A32,流水月份,202602)-SUMIFS(流水支出,流水类别,$A32,流水月份,202602)),2))</f>
        <v/>
      </c>
      <c r="E32" s="27">
        <f>IF($A32="","",ROUND(IF($B32="支出",-1,1)*(SUMIFS(流水收入,流水类别,$A32,流水月份,202603)-SUMIFS(流水支出,流水类别,$A32,流水月份,202603)),2))</f>
        <v/>
      </c>
      <c r="F32" s="27">
        <f>IF($A32="","",ROUND(IF($B32="支出",-1,1)*(SUMIFS(流水收入,流水类别,$A32,流水月份,202604)-SUMIFS(流水支出,流水类别,$A32,流水月份,202604)),2))</f>
        <v/>
      </c>
      <c r="G32" s="27">
        <f>IF($A32="","",ROUND(IF($B32="支出",-1,1)*(SUMIFS(流水收入,流水类别,$A32,流水月份,202605)-SUMIFS(流水支出,流水类别,$A32,流水月份,202605)),2))</f>
        <v/>
      </c>
      <c r="H32" s="27">
        <f>IF($A32="","",ROUND(IF($B32="支出",-1,1)*(SUMIFS(流水收入,流水类别,$A32,流水月份,202606)-SUMIFS(流水支出,流水类别,$A32,流水月份,202606)),2))</f>
        <v/>
      </c>
      <c r="I32" s="27">
        <f>IF($A32="","",ROUND(IF($B32="支出",-1,1)*(SUMIFS(流水收入,流水类别,$A32,流水月份,202607)-SUMIFS(流水支出,流水类别,$A32,流水月份,202607)),2))</f>
        <v/>
      </c>
      <c r="J32" s="27">
        <f>IF($A32="","",ROUND(IF($B32="支出",-1,1)*(SUMIFS(流水收入,流水类别,$A32,流水月份,202608)-SUMIFS(流水支出,流水类别,$A32,流水月份,202608)),2))</f>
        <v/>
      </c>
      <c r="K32" s="27">
        <f>IF($A32="","",ROUND(IF($B32="支出",-1,1)*(SUMIFS(流水收入,流水类别,$A32,流水月份,202609)-SUMIFS(流水支出,流水类别,$A32,流水月份,202609)),2))</f>
        <v/>
      </c>
      <c r="L32" s="27">
        <f>IF($A32="","",ROUND(IF($B32="支出",-1,1)*(SUMIFS(流水收入,流水类别,$A32,流水月份,202610)-SUMIFS(流水支出,流水类别,$A32,流水月份,202610)),2))</f>
        <v/>
      </c>
      <c r="M32" s="27">
        <f>IF($A32="","",ROUND(IF($B32="支出",-1,1)*(SUMIFS(流水收入,流水类别,$A32,流水月份,202611)-SUMIFS(流水支出,流水类别,$A32,流水月份,202611)),2))</f>
        <v/>
      </c>
      <c r="N32" s="27">
        <f>IF($A32="","",ROUND(IF($B32="支出",-1,1)*(SUMIFS(流水收入,流水类别,$A32,流水月份,202612)-SUMIFS(流水支出,流水类别,$A32,流水月份,202612)),2))</f>
        <v/>
      </c>
      <c r="O32" s="27">
        <f>IF($A32="","",ROUND(SUM(C32:N32),2))</f>
        <v/>
      </c>
      <c r="P32" s="45">
        <f>IF(OR($A32="",$B32="内部转账"),"",IFERROR($O32/IF($B32="收入",$O$5,$O$6),""))</f>
        <v/>
      </c>
    </row>
    <row r="33">
      <c r="A33" s="21">
        <f>IF(基础资料!$H$26="","",基础资料!$H$26)</f>
        <v/>
      </c>
      <c r="B33" s="29">
        <f>IF($A33="","",基础资料!$I$26)</f>
        <v/>
      </c>
      <c r="C33" s="27">
        <f>IF($A33="","",ROUND(IF($B33="支出",-1,1)*(SUMIFS(流水收入,流水类别,$A33,流水月份,202601)-SUMIFS(流水支出,流水类别,$A33,流水月份,202601)),2))</f>
        <v/>
      </c>
      <c r="D33" s="27">
        <f>IF($A33="","",ROUND(IF($B33="支出",-1,1)*(SUMIFS(流水收入,流水类别,$A33,流水月份,202602)-SUMIFS(流水支出,流水类别,$A33,流水月份,202602)),2))</f>
        <v/>
      </c>
      <c r="E33" s="27">
        <f>IF($A33="","",ROUND(IF($B33="支出",-1,1)*(SUMIFS(流水收入,流水类别,$A33,流水月份,202603)-SUMIFS(流水支出,流水类别,$A33,流水月份,202603)),2))</f>
        <v/>
      </c>
      <c r="F33" s="27">
        <f>IF($A33="","",ROUND(IF($B33="支出",-1,1)*(SUMIFS(流水收入,流水类别,$A33,流水月份,202604)-SUMIFS(流水支出,流水类别,$A33,流水月份,202604)),2))</f>
        <v/>
      </c>
      <c r="G33" s="27">
        <f>IF($A33="","",ROUND(IF($B33="支出",-1,1)*(SUMIFS(流水收入,流水类别,$A33,流水月份,202605)-SUMIFS(流水支出,流水类别,$A33,流水月份,202605)),2))</f>
        <v/>
      </c>
      <c r="H33" s="27">
        <f>IF($A33="","",ROUND(IF($B33="支出",-1,1)*(SUMIFS(流水收入,流水类别,$A33,流水月份,202606)-SUMIFS(流水支出,流水类别,$A33,流水月份,202606)),2))</f>
        <v/>
      </c>
      <c r="I33" s="27">
        <f>IF($A33="","",ROUND(IF($B33="支出",-1,1)*(SUMIFS(流水收入,流水类别,$A33,流水月份,202607)-SUMIFS(流水支出,流水类别,$A33,流水月份,202607)),2))</f>
        <v/>
      </c>
      <c r="J33" s="27">
        <f>IF($A33="","",ROUND(IF($B33="支出",-1,1)*(SUMIFS(流水收入,流水类别,$A33,流水月份,202608)-SUMIFS(流水支出,流水类别,$A33,流水月份,202608)),2))</f>
        <v/>
      </c>
      <c r="K33" s="27">
        <f>IF($A33="","",ROUND(IF($B33="支出",-1,1)*(SUMIFS(流水收入,流水类别,$A33,流水月份,202609)-SUMIFS(流水支出,流水类别,$A33,流水月份,202609)),2))</f>
        <v/>
      </c>
      <c r="L33" s="27">
        <f>IF($A33="","",ROUND(IF($B33="支出",-1,1)*(SUMIFS(流水收入,流水类别,$A33,流水月份,202610)-SUMIFS(流水支出,流水类别,$A33,流水月份,202610)),2))</f>
        <v/>
      </c>
      <c r="M33" s="27">
        <f>IF($A33="","",ROUND(IF($B33="支出",-1,1)*(SUMIFS(流水收入,流水类别,$A33,流水月份,202611)-SUMIFS(流水支出,流水类别,$A33,流水月份,202611)),2))</f>
        <v/>
      </c>
      <c r="N33" s="27">
        <f>IF($A33="","",ROUND(IF($B33="支出",-1,1)*(SUMIFS(流水收入,流水类别,$A33,流水月份,202612)-SUMIFS(流水支出,流水类别,$A33,流水月份,202612)),2))</f>
        <v/>
      </c>
      <c r="O33" s="27">
        <f>IF($A33="","",ROUND(SUM(C33:N33),2))</f>
        <v/>
      </c>
      <c r="P33" s="45">
        <f>IF(OR($A33="",$B33="内部转账"),"",IFERROR($O33/IF($B33="收入",$O$5,$O$6),""))</f>
        <v/>
      </c>
    </row>
    <row r="34">
      <c r="A34" s="21">
        <f>IF(基础资料!$H$27="","",基础资料!$H$27)</f>
        <v/>
      </c>
      <c r="B34" s="29">
        <f>IF($A34="","",基础资料!$I$27)</f>
        <v/>
      </c>
      <c r="C34" s="27">
        <f>IF($A34="","",ROUND(IF($B34="支出",-1,1)*(SUMIFS(流水收入,流水类别,$A34,流水月份,202601)-SUMIFS(流水支出,流水类别,$A34,流水月份,202601)),2))</f>
        <v/>
      </c>
      <c r="D34" s="27">
        <f>IF($A34="","",ROUND(IF($B34="支出",-1,1)*(SUMIFS(流水收入,流水类别,$A34,流水月份,202602)-SUMIFS(流水支出,流水类别,$A34,流水月份,202602)),2))</f>
        <v/>
      </c>
      <c r="E34" s="27">
        <f>IF($A34="","",ROUND(IF($B34="支出",-1,1)*(SUMIFS(流水收入,流水类别,$A34,流水月份,202603)-SUMIFS(流水支出,流水类别,$A34,流水月份,202603)),2))</f>
        <v/>
      </c>
      <c r="F34" s="27">
        <f>IF($A34="","",ROUND(IF($B34="支出",-1,1)*(SUMIFS(流水收入,流水类别,$A34,流水月份,202604)-SUMIFS(流水支出,流水类别,$A34,流水月份,202604)),2))</f>
        <v/>
      </c>
      <c r="G34" s="27">
        <f>IF($A34="","",ROUND(IF($B34="支出",-1,1)*(SUMIFS(流水收入,流水类别,$A34,流水月份,202605)-SUMIFS(流水支出,流水类别,$A34,流水月份,202605)),2))</f>
        <v/>
      </c>
      <c r="H34" s="27">
        <f>IF($A34="","",ROUND(IF($B34="支出",-1,1)*(SUMIFS(流水收入,流水类别,$A34,流水月份,202606)-SUMIFS(流水支出,流水类别,$A34,流水月份,202606)),2))</f>
        <v/>
      </c>
      <c r="I34" s="27">
        <f>IF($A34="","",ROUND(IF($B34="支出",-1,1)*(SUMIFS(流水收入,流水类别,$A34,流水月份,202607)-SUMIFS(流水支出,流水类别,$A34,流水月份,202607)),2))</f>
        <v/>
      </c>
      <c r="J34" s="27">
        <f>IF($A34="","",ROUND(IF($B34="支出",-1,1)*(SUMIFS(流水收入,流水类别,$A34,流水月份,202608)-SUMIFS(流水支出,流水类别,$A34,流水月份,202608)),2))</f>
        <v/>
      </c>
      <c r="K34" s="27">
        <f>IF($A34="","",ROUND(IF($B34="支出",-1,1)*(SUMIFS(流水收入,流水类别,$A34,流水月份,202609)-SUMIFS(流水支出,流水类别,$A34,流水月份,202609)),2))</f>
        <v/>
      </c>
      <c r="L34" s="27">
        <f>IF($A34="","",ROUND(IF($B34="支出",-1,1)*(SUMIFS(流水收入,流水类别,$A34,流水月份,202610)-SUMIFS(流水支出,流水类别,$A34,流水月份,202610)),2))</f>
        <v/>
      </c>
      <c r="M34" s="27">
        <f>IF($A34="","",ROUND(IF($B34="支出",-1,1)*(SUMIFS(流水收入,流水类别,$A34,流水月份,202611)-SUMIFS(流水支出,流水类别,$A34,流水月份,202611)),2))</f>
        <v/>
      </c>
      <c r="N34" s="27">
        <f>IF($A34="","",ROUND(IF($B34="支出",-1,1)*(SUMIFS(流水收入,流水类别,$A34,流水月份,202612)-SUMIFS(流水支出,流水类别,$A34,流水月份,202612)),2))</f>
        <v/>
      </c>
      <c r="O34" s="27">
        <f>IF($A34="","",ROUND(SUM(C34:N34),2))</f>
        <v/>
      </c>
      <c r="P34" s="45">
        <f>IF(OR($A34="",$B34="内部转账"),"",IFERROR($O34/IF($B34="收入",$O$5,$O$6),""))</f>
        <v/>
      </c>
    </row>
    <row r="35">
      <c r="A35" s="21">
        <f>IF(基础资料!$H$28="","",基础资料!$H$28)</f>
        <v/>
      </c>
      <c r="B35" s="29">
        <f>IF($A35="","",基础资料!$I$28)</f>
        <v/>
      </c>
      <c r="C35" s="27">
        <f>IF($A35="","",ROUND(IF($B35="支出",-1,1)*(SUMIFS(流水收入,流水类别,$A35,流水月份,202601)-SUMIFS(流水支出,流水类别,$A35,流水月份,202601)),2))</f>
        <v/>
      </c>
      <c r="D35" s="27">
        <f>IF($A35="","",ROUND(IF($B35="支出",-1,1)*(SUMIFS(流水收入,流水类别,$A35,流水月份,202602)-SUMIFS(流水支出,流水类别,$A35,流水月份,202602)),2))</f>
        <v/>
      </c>
      <c r="E35" s="27">
        <f>IF($A35="","",ROUND(IF($B35="支出",-1,1)*(SUMIFS(流水收入,流水类别,$A35,流水月份,202603)-SUMIFS(流水支出,流水类别,$A35,流水月份,202603)),2))</f>
        <v/>
      </c>
      <c r="F35" s="27">
        <f>IF($A35="","",ROUND(IF($B35="支出",-1,1)*(SUMIFS(流水收入,流水类别,$A35,流水月份,202604)-SUMIFS(流水支出,流水类别,$A35,流水月份,202604)),2))</f>
        <v/>
      </c>
      <c r="G35" s="27">
        <f>IF($A35="","",ROUND(IF($B35="支出",-1,1)*(SUMIFS(流水收入,流水类别,$A35,流水月份,202605)-SUMIFS(流水支出,流水类别,$A35,流水月份,202605)),2))</f>
        <v/>
      </c>
      <c r="H35" s="27">
        <f>IF($A35="","",ROUND(IF($B35="支出",-1,1)*(SUMIFS(流水收入,流水类别,$A35,流水月份,202606)-SUMIFS(流水支出,流水类别,$A35,流水月份,202606)),2))</f>
        <v/>
      </c>
      <c r="I35" s="27">
        <f>IF($A35="","",ROUND(IF($B35="支出",-1,1)*(SUMIFS(流水收入,流水类别,$A35,流水月份,202607)-SUMIFS(流水支出,流水类别,$A35,流水月份,202607)),2))</f>
        <v/>
      </c>
      <c r="J35" s="27">
        <f>IF($A35="","",ROUND(IF($B35="支出",-1,1)*(SUMIFS(流水收入,流水类别,$A35,流水月份,202608)-SUMIFS(流水支出,流水类别,$A35,流水月份,202608)),2))</f>
        <v/>
      </c>
      <c r="K35" s="27">
        <f>IF($A35="","",ROUND(IF($B35="支出",-1,1)*(SUMIFS(流水收入,流水类别,$A35,流水月份,202609)-SUMIFS(流水支出,流水类别,$A35,流水月份,202609)),2))</f>
        <v/>
      </c>
      <c r="L35" s="27">
        <f>IF($A35="","",ROUND(IF($B35="支出",-1,1)*(SUMIFS(流水收入,流水类别,$A35,流水月份,202610)-SUMIFS(流水支出,流水类别,$A35,流水月份,202610)),2))</f>
        <v/>
      </c>
      <c r="M35" s="27">
        <f>IF($A35="","",ROUND(IF($B35="支出",-1,1)*(SUMIFS(流水收入,流水类别,$A35,流水月份,202611)-SUMIFS(流水支出,流水类别,$A35,流水月份,202611)),2))</f>
        <v/>
      </c>
      <c r="N35" s="27">
        <f>IF($A35="","",ROUND(IF($B35="支出",-1,1)*(SUMIFS(流水收入,流水类别,$A35,流水月份,202612)-SUMIFS(流水支出,流水类别,$A35,流水月份,202612)),2))</f>
        <v/>
      </c>
      <c r="O35" s="27">
        <f>IF($A35="","",ROUND(SUM(C35:N35),2))</f>
        <v/>
      </c>
      <c r="P35" s="45">
        <f>IF(OR($A35="",$B35="内部转账"),"",IFERROR($O35/IF($B35="收入",$O$5,$O$6),""))</f>
        <v/>
      </c>
    </row>
    <row r="36">
      <c r="A36" s="21">
        <f>IF(基础资料!$H$29="","",基础资料!$H$29)</f>
        <v/>
      </c>
      <c r="B36" s="29">
        <f>IF($A36="","",基础资料!$I$29)</f>
        <v/>
      </c>
      <c r="C36" s="27">
        <f>IF($A36="","",ROUND(IF($B36="支出",-1,1)*(SUMIFS(流水收入,流水类别,$A36,流水月份,202601)-SUMIFS(流水支出,流水类别,$A36,流水月份,202601)),2))</f>
        <v/>
      </c>
      <c r="D36" s="27">
        <f>IF($A36="","",ROUND(IF($B36="支出",-1,1)*(SUMIFS(流水收入,流水类别,$A36,流水月份,202602)-SUMIFS(流水支出,流水类别,$A36,流水月份,202602)),2))</f>
        <v/>
      </c>
      <c r="E36" s="27">
        <f>IF($A36="","",ROUND(IF($B36="支出",-1,1)*(SUMIFS(流水收入,流水类别,$A36,流水月份,202603)-SUMIFS(流水支出,流水类别,$A36,流水月份,202603)),2))</f>
        <v/>
      </c>
      <c r="F36" s="27">
        <f>IF($A36="","",ROUND(IF($B36="支出",-1,1)*(SUMIFS(流水收入,流水类别,$A36,流水月份,202604)-SUMIFS(流水支出,流水类别,$A36,流水月份,202604)),2))</f>
        <v/>
      </c>
      <c r="G36" s="27">
        <f>IF($A36="","",ROUND(IF($B36="支出",-1,1)*(SUMIFS(流水收入,流水类别,$A36,流水月份,202605)-SUMIFS(流水支出,流水类别,$A36,流水月份,202605)),2))</f>
        <v/>
      </c>
      <c r="H36" s="27">
        <f>IF($A36="","",ROUND(IF($B36="支出",-1,1)*(SUMIFS(流水收入,流水类别,$A36,流水月份,202606)-SUMIFS(流水支出,流水类别,$A36,流水月份,202606)),2))</f>
        <v/>
      </c>
      <c r="I36" s="27">
        <f>IF($A36="","",ROUND(IF($B36="支出",-1,1)*(SUMIFS(流水收入,流水类别,$A36,流水月份,202607)-SUMIFS(流水支出,流水类别,$A36,流水月份,202607)),2))</f>
        <v/>
      </c>
      <c r="J36" s="27">
        <f>IF($A36="","",ROUND(IF($B36="支出",-1,1)*(SUMIFS(流水收入,流水类别,$A36,流水月份,202608)-SUMIFS(流水支出,流水类别,$A36,流水月份,202608)),2))</f>
        <v/>
      </c>
      <c r="K36" s="27">
        <f>IF($A36="","",ROUND(IF($B36="支出",-1,1)*(SUMIFS(流水收入,流水类别,$A36,流水月份,202609)-SUMIFS(流水支出,流水类别,$A36,流水月份,202609)),2))</f>
        <v/>
      </c>
      <c r="L36" s="27">
        <f>IF($A36="","",ROUND(IF($B36="支出",-1,1)*(SUMIFS(流水收入,流水类别,$A36,流水月份,202610)-SUMIFS(流水支出,流水类别,$A36,流水月份,202610)),2))</f>
        <v/>
      </c>
      <c r="M36" s="27">
        <f>IF($A36="","",ROUND(IF($B36="支出",-1,1)*(SUMIFS(流水收入,流水类别,$A36,流水月份,202611)-SUMIFS(流水支出,流水类别,$A36,流水月份,202611)),2))</f>
        <v/>
      </c>
      <c r="N36" s="27">
        <f>IF($A36="","",ROUND(IF($B36="支出",-1,1)*(SUMIFS(流水收入,流水类别,$A36,流水月份,202612)-SUMIFS(流水支出,流水类别,$A36,流水月份,202612)),2))</f>
        <v/>
      </c>
      <c r="O36" s="27">
        <f>IF($A36="","",ROUND(SUM(C36:N36),2))</f>
        <v/>
      </c>
      <c r="P36" s="45">
        <f>IF(OR($A36="",$B36="内部转账"),"",IFERROR($O36/IF($B36="收入",$O$5,$O$6),""))</f>
        <v/>
      </c>
    </row>
    <row r="37">
      <c r="A37" s="21">
        <f>IF(基础资料!$H$30="","",基础资料!$H$30)</f>
        <v/>
      </c>
      <c r="B37" s="29">
        <f>IF($A37="","",基础资料!$I$30)</f>
        <v/>
      </c>
      <c r="C37" s="27">
        <f>IF($A37="","",ROUND(IF($B37="支出",-1,1)*(SUMIFS(流水收入,流水类别,$A37,流水月份,202601)-SUMIFS(流水支出,流水类别,$A37,流水月份,202601)),2))</f>
        <v/>
      </c>
      <c r="D37" s="27">
        <f>IF($A37="","",ROUND(IF($B37="支出",-1,1)*(SUMIFS(流水收入,流水类别,$A37,流水月份,202602)-SUMIFS(流水支出,流水类别,$A37,流水月份,202602)),2))</f>
        <v/>
      </c>
      <c r="E37" s="27">
        <f>IF($A37="","",ROUND(IF($B37="支出",-1,1)*(SUMIFS(流水收入,流水类别,$A37,流水月份,202603)-SUMIFS(流水支出,流水类别,$A37,流水月份,202603)),2))</f>
        <v/>
      </c>
      <c r="F37" s="27">
        <f>IF($A37="","",ROUND(IF($B37="支出",-1,1)*(SUMIFS(流水收入,流水类别,$A37,流水月份,202604)-SUMIFS(流水支出,流水类别,$A37,流水月份,202604)),2))</f>
        <v/>
      </c>
      <c r="G37" s="27">
        <f>IF($A37="","",ROUND(IF($B37="支出",-1,1)*(SUMIFS(流水收入,流水类别,$A37,流水月份,202605)-SUMIFS(流水支出,流水类别,$A37,流水月份,202605)),2))</f>
        <v/>
      </c>
      <c r="H37" s="27">
        <f>IF($A37="","",ROUND(IF($B37="支出",-1,1)*(SUMIFS(流水收入,流水类别,$A37,流水月份,202606)-SUMIFS(流水支出,流水类别,$A37,流水月份,202606)),2))</f>
        <v/>
      </c>
      <c r="I37" s="27">
        <f>IF($A37="","",ROUND(IF($B37="支出",-1,1)*(SUMIFS(流水收入,流水类别,$A37,流水月份,202607)-SUMIFS(流水支出,流水类别,$A37,流水月份,202607)),2))</f>
        <v/>
      </c>
      <c r="J37" s="27">
        <f>IF($A37="","",ROUND(IF($B37="支出",-1,1)*(SUMIFS(流水收入,流水类别,$A37,流水月份,202608)-SUMIFS(流水支出,流水类别,$A37,流水月份,202608)),2))</f>
        <v/>
      </c>
      <c r="K37" s="27">
        <f>IF($A37="","",ROUND(IF($B37="支出",-1,1)*(SUMIFS(流水收入,流水类别,$A37,流水月份,202609)-SUMIFS(流水支出,流水类别,$A37,流水月份,202609)),2))</f>
        <v/>
      </c>
      <c r="L37" s="27">
        <f>IF($A37="","",ROUND(IF($B37="支出",-1,1)*(SUMIFS(流水收入,流水类别,$A37,流水月份,202610)-SUMIFS(流水支出,流水类别,$A37,流水月份,202610)),2))</f>
        <v/>
      </c>
      <c r="M37" s="27">
        <f>IF($A37="","",ROUND(IF($B37="支出",-1,1)*(SUMIFS(流水收入,流水类别,$A37,流水月份,202611)-SUMIFS(流水支出,流水类别,$A37,流水月份,202611)),2))</f>
        <v/>
      </c>
      <c r="N37" s="27">
        <f>IF($A37="","",ROUND(IF($B37="支出",-1,1)*(SUMIFS(流水收入,流水类别,$A37,流水月份,202612)-SUMIFS(流水支出,流水类别,$A37,流水月份,202612)),2))</f>
        <v/>
      </c>
      <c r="O37" s="27">
        <f>IF($A37="","",ROUND(SUM(C37:N37),2))</f>
        <v/>
      </c>
      <c r="P37" s="45">
        <f>IF(OR($A37="",$B37="内部转账"),"",IFERROR($O37/IF($B37="收入",$O$5,$O$6),""))</f>
        <v/>
      </c>
    </row>
    <row r="38">
      <c r="A38" s="21">
        <f>IF(基础资料!$H$31="","",基础资料!$H$31)</f>
        <v/>
      </c>
      <c r="B38" s="29">
        <f>IF($A38="","",基础资料!$I$31)</f>
        <v/>
      </c>
      <c r="C38" s="27">
        <f>IF($A38="","",ROUND(IF($B38="支出",-1,1)*(SUMIFS(流水收入,流水类别,$A38,流水月份,202601)-SUMIFS(流水支出,流水类别,$A38,流水月份,202601)),2))</f>
        <v/>
      </c>
      <c r="D38" s="27">
        <f>IF($A38="","",ROUND(IF($B38="支出",-1,1)*(SUMIFS(流水收入,流水类别,$A38,流水月份,202602)-SUMIFS(流水支出,流水类别,$A38,流水月份,202602)),2))</f>
        <v/>
      </c>
      <c r="E38" s="27">
        <f>IF($A38="","",ROUND(IF($B38="支出",-1,1)*(SUMIFS(流水收入,流水类别,$A38,流水月份,202603)-SUMIFS(流水支出,流水类别,$A38,流水月份,202603)),2))</f>
        <v/>
      </c>
      <c r="F38" s="27">
        <f>IF($A38="","",ROUND(IF($B38="支出",-1,1)*(SUMIFS(流水收入,流水类别,$A38,流水月份,202604)-SUMIFS(流水支出,流水类别,$A38,流水月份,202604)),2))</f>
        <v/>
      </c>
      <c r="G38" s="27">
        <f>IF($A38="","",ROUND(IF($B38="支出",-1,1)*(SUMIFS(流水收入,流水类别,$A38,流水月份,202605)-SUMIFS(流水支出,流水类别,$A38,流水月份,202605)),2))</f>
        <v/>
      </c>
      <c r="H38" s="27">
        <f>IF($A38="","",ROUND(IF($B38="支出",-1,1)*(SUMIFS(流水收入,流水类别,$A38,流水月份,202606)-SUMIFS(流水支出,流水类别,$A38,流水月份,202606)),2))</f>
        <v/>
      </c>
      <c r="I38" s="27">
        <f>IF($A38="","",ROUND(IF($B38="支出",-1,1)*(SUMIFS(流水收入,流水类别,$A38,流水月份,202607)-SUMIFS(流水支出,流水类别,$A38,流水月份,202607)),2))</f>
        <v/>
      </c>
      <c r="J38" s="27">
        <f>IF($A38="","",ROUND(IF($B38="支出",-1,1)*(SUMIFS(流水收入,流水类别,$A38,流水月份,202608)-SUMIFS(流水支出,流水类别,$A38,流水月份,202608)),2))</f>
        <v/>
      </c>
      <c r="K38" s="27">
        <f>IF($A38="","",ROUND(IF($B38="支出",-1,1)*(SUMIFS(流水收入,流水类别,$A38,流水月份,202609)-SUMIFS(流水支出,流水类别,$A38,流水月份,202609)),2))</f>
        <v/>
      </c>
      <c r="L38" s="27">
        <f>IF($A38="","",ROUND(IF($B38="支出",-1,1)*(SUMIFS(流水收入,流水类别,$A38,流水月份,202610)-SUMIFS(流水支出,流水类别,$A38,流水月份,202610)),2))</f>
        <v/>
      </c>
      <c r="M38" s="27">
        <f>IF($A38="","",ROUND(IF($B38="支出",-1,1)*(SUMIFS(流水收入,流水类别,$A38,流水月份,202611)-SUMIFS(流水支出,流水类别,$A38,流水月份,202611)),2))</f>
        <v/>
      </c>
      <c r="N38" s="27">
        <f>IF($A38="","",ROUND(IF($B38="支出",-1,1)*(SUMIFS(流水收入,流水类别,$A38,流水月份,202612)-SUMIFS(流水支出,流水类别,$A38,流水月份,202612)),2))</f>
        <v/>
      </c>
      <c r="O38" s="27">
        <f>IF($A38="","",ROUND(SUM(C38:N38),2))</f>
        <v/>
      </c>
      <c r="P38" s="45">
        <f>IF(OR($A38="",$B38="内部转账"),"",IFERROR($O38/IF($B38="收入",$O$5,$O$6),""))</f>
        <v/>
      </c>
    </row>
    <row r="39">
      <c r="A39" s="21">
        <f>IF(基础资料!$H$32="","",基础资料!$H$32)</f>
        <v/>
      </c>
      <c r="B39" s="29">
        <f>IF($A39="","",基础资料!$I$32)</f>
        <v/>
      </c>
      <c r="C39" s="27">
        <f>IF($A39="","",ROUND(IF($B39="支出",-1,1)*(SUMIFS(流水收入,流水类别,$A39,流水月份,202601)-SUMIFS(流水支出,流水类别,$A39,流水月份,202601)),2))</f>
        <v/>
      </c>
      <c r="D39" s="27">
        <f>IF($A39="","",ROUND(IF($B39="支出",-1,1)*(SUMIFS(流水收入,流水类别,$A39,流水月份,202602)-SUMIFS(流水支出,流水类别,$A39,流水月份,202602)),2))</f>
        <v/>
      </c>
      <c r="E39" s="27">
        <f>IF($A39="","",ROUND(IF($B39="支出",-1,1)*(SUMIFS(流水收入,流水类别,$A39,流水月份,202603)-SUMIFS(流水支出,流水类别,$A39,流水月份,202603)),2))</f>
        <v/>
      </c>
      <c r="F39" s="27">
        <f>IF($A39="","",ROUND(IF($B39="支出",-1,1)*(SUMIFS(流水收入,流水类别,$A39,流水月份,202604)-SUMIFS(流水支出,流水类别,$A39,流水月份,202604)),2))</f>
        <v/>
      </c>
      <c r="G39" s="27">
        <f>IF($A39="","",ROUND(IF($B39="支出",-1,1)*(SUMIFS(流水收入,流水类别,$A39,流水月份,202605)-SUMIFS(流水支出,流水类别,$A39,流水月份,202605)),2))</f>
        <v/>
      </c>
      <c r="H39" s="27">
        <f>IF($A39="","",ROUND(IF($B39="支出",-1,1)*(SUMIFS(流水收入,流水类别,$A39,流水月份,202606)-SUMIFS(流水支出,流水类别,$A39,流水月份,202606)),2))</f>
        <v/>
      </c>
      <c r="I39" s="27">
        <f>IF($A39="","",ROUND(IF($B39="支出",-1,1)*(SUMIFS(流水收入,流水类别,$A39,流水月份,202607)-SUMIFS(流水支出,流水类别,$A39,流水月份,202607)),2))</f>
        <v/>
      </c>
      <c r="J39" s="27">
        <f>IF($A39="","",ROUND(IF($B39="支出",-1,1)*(SUMIFS(流水收入,流水类别,$A39,流水月份,202608)-SUMIFS(流水支出,流水类别,$A39,流水月份,202608)),2))</f>
        <v/>
      </c>
      <c r="K39" s="27">
        <f>IF($A39="","",ROUND(IF($B39="支出",-1,1)*(SUMIFS(流水收入,流水类别,$A39,流水月份,202609)-SUMIFS(流水支出,流水类别,$A39,流水月份,202609)),2))</f>
        <v/>
      </c>
      <c r="L39" s="27">
        <f>IF($A39="","",ROUND(IF($B39="支出",-1,1)*(SUMIFS(流水收入,流水类别,$A39,流水月份,202610)-SUMIFS(流水支出,流水类别,$A39,流水月份,202610)),2))</f>
        <v/>
      </c>
      <c r="M39" s="27">
        <f>IF($A39="","",ROUND(IF($B39="支出",-1,1)*(SUMIFS(流水收入,流水类别,$A39,流水月份,202611)-SUMIFS(流水支出,流水类别,$A39,流水月份,202611)),2))</f>
        <v/>
      </c>
      <c r="N39" s="27">
        <f>IF($A39="","",ROUND(IF($B39="支出",-1,1)*(SUMIFS(流水收入,流水类别,$A39,流水月份,202612)-SUMIFS(流水支出,流水类别,$A39,流水月份,202612)),2))</f>
        <v/>
      </c>
      <c r="O39" s="27">
        <f>IF($A39="","",ROUND(SUM(C39:N39),2))</f>
        <v/>
      </c>
      <c r="P39" s="45">
        <f>IF(OR($A39="",$B39="内部转账"),"",IFERROR($O39/IF($B39="收入",$O$5,$O$6),""))</f>
        <v/>
      </c>
    </row>
    <row r="40">
      <c r="A40" s="21">
        <f>IF(基础资料!$H$33="","",基础资料!$H$33)</f>
        <v/>
      </c>
      <c r="B40" s="29">
        <f>IF($A40="","",基础资料!$I$33)</f>
        <v/>
      </c>
      <c r="C40" s="27">
        <f>IF($A40="","",ROUND(IF($B40="支出",-1,1)*(SUMIFS(流水收入,流水类别,$A40,流水月份,202601)-SUMIFS(流水支出,流水类别,$A40,流水月份,202601)),2))</f>
        <v/>
      </c>
      <c r="D40" s="27">
        <f>IF($A40="","",ROUND(IF($B40="支出",-1,1)*(SUMIFS(流水收入,流水类别,$A40,流水月份,202602)-SUMIFS(流水支出,流水类别,$A40,流水月份,202602)),2))</f>
        <v/>
      </c>
      <c r="E40" s="27">
        <f>IF($A40="","",ROUND(IF($B40="支出",-1,1)*(SUMIFS(流水收入,流水类别,$A40,流水月份,202603)-SUMIFS(流水支出,流水类别,$A40,流水月份,202603)),2))</f>
        <v/>
      </c>
      <c r="F40" s="27">
        <f>IF($A40="","",ROUND(IF($B40="支出",-1,1)*(SUMIFS(流水收入,流水类别,$A40,流水月份,202604)-SUMIFS(流水支出,流水类别,$A40,流水月份,202604)),2))</f>
        <v/>
      </c>
      <c r="G40" s="27">
        <f>IF($A40="","",ROUND(IF($B40="支出",-1,1)*(SUMIFS(流水收入,流水类别,$A40,流水月份,202605)-SUMIFS(流水支出,流水类别,$A40,流水月份,202605)),2))</f>
        <v/>
      </c>
      <c r="H40" s="27">
        <f>IF($A40="","",ROUND(IF($B40="支出",-1,1)*(SUMIFS(流水收入,流水类别,$A40,流水月份,202606)-SUMIFS(流水支出,流水类别,$A40,流水月份,202606)),2))</f>
        <v/>
      </c>
      <c r="I40" s="27">
        <f>IF($A40="","",ROUND(IF($B40="支出",-1,1)*(SUMIFS(流水收入,流水类别,$A40,流水月份,202607)-SUMIFS(流水支出,流水类别,$A40,流水月份,202607)),2))</f>
        <v/>
      </c>
      <c r="J40" s="27">
        <f>IF($A40="","",ROUND(IF($B40="支出",-1,1)*(SUMIFS(流水收入,流水类别,$A40,流水月份,202608)-SUMIFS(流水支出,流水类别,$A40,流水月份,202608)),2))</f>
        <v/>
      </c>
      <c r="K40" s="27">
        <f>IF($A40="","",ROUND(IF($B40="支出",-1,1)*(SUMIFS(流水收入,流水类别,$A40,流水月份,202609)-SUMIFS(流水支出,流水类别,$A40,流水月份,202609)),2))</f>
        <v/>
      </c>
      <c r="L40" s="27">
        <f>IF($A40="","",ROUND(IF($B40="支出",-1,1)*(SUMIFS(流水收入,流水类别,$A40,流水月份,202610)-SUMIFS(流水支出,流水类别,$A40,流水月份,202610)),2))</f>
        <v/>
      </c>
      <c r="M40" s="27">
        <f>IF($A40="","",ROUND(IF($B40="支出",-1,1)*(SUMIFS(流水收入,流水类别,$A40,流水月份,202611)-SUMIFS(流水支出,流水类别,$A40,流水月份,202611)),2))</f>
        <v/>
      </c>
      <c r="N40" s="27">
        <f>IF($A40="","",ROUND(IF($B40="支出",-1,1)*(SUMIFS(流水收入,流水类别,$A40,流水月份,202612)-SUMIFS(流水支出,流水类别,$A40,流水月份,202612)),2))</f>
        <v/>
      </c>
      <c r="O40" s="27">
        <f>IF($A40="","",ROUND(SUM(C40:N40),2))</f>
        <v/>
      </c>
      <c r="P40" s="45">
        <f>IF(OR($A40="",$B40="内部转账"),"",IFERROR($O40/IF($B40="收入",$O$5,$O$6),""))</f>
        <v/>
      </c>
    </row>
    <row r="41">
      <c r="A41" s="21">
        <f>IF(基础资料!$H$34="","",基础资料!$H$34)</f>
        <v/>
      </c>
      <c r="B41" s="29">
        <f>IF($A41="","",基础资料!$I$34)</f>
        <v/>
      </c>
      <c r="C41" s="27">
        <f>IF($A41="","",ROUND(IF($B41="支出",-1,1)*(SUMIFS(流水收入,流水类别,$A41,流水月份,202601)-SUMIFS(流水支出,流水类别,$A41,流水月份,202601)),2))</f>
        <v/>
      </c>
      <c r="D41" s="27">
        <f>IF($A41="","",ROUND(IF($B41="支出",-1,1)*(SUMIFS(流水收入,流水类别,$A41,流水月份,202602)-SUMIFS(流水支出,流水类别,$A41,流水月份,202602)),2))</f>
        <v/>
      </c>
      <c r="E41" s="27">
        <f>IF($A41="","",ROUND(IF($B41="支出",-1,1)*(SUMIFS(流水收入,流水类别,$A41,流水月份,202603)-SUMIFS(流水支出,流水类别,$A41,流水月份,202603)),2))</f>
        <v/>
      </c>
      <c r="F41" s="27">
        <f>IF($A41="","",ROUND(IF($B41="支出",-1,1)*(SUMIFS(流水收入,流水类别,$A41,流水月份,202604)-SUMIFS(流水支出,流水类别,$A41,流水月份,202604)),2))</f>
        <v/>
      </c>
      <c r="G41" s="27">
        <f>IF($A41="","",ROUND(IF($B41="支出",-1,1)*(SUMIFS(流水收入,流水类别,$A41,流水月份,202605)-SUMIFS(流水支出,流水类别,$A41,流水月份,202605)),2))</f>
        <v/>
      </c>
      <c r="H41" s="27">
        <f>IF($A41="","",ROUND(IF($B41="支出",-1,1)*(SUMIFS(流水收入,流水类别,$A41,流水月份,202606)-SUMIFS(流水支出,流水类别,$A41,流水月份,202606)),2))</f>
        <v/>
      </c>
      <c r="I41" s="27">
        <f>IF($A41="","",ROUND(IF($B41="支出",-1,1)*(SUMIFS(流水收入,流水类别,$A41,流水月份,202607)-SUMIFS(流水支出,流水类别,$A41,流水月份,202607)),2))</f>
        <v/>
      </c>
      <c r="J41" s="27">
        <f>IF($A41="","",ROUND(IF($B41="支出",-1,1)*(SUMIFS(流水收入,流水类别,$A41,流水月份,202608)-SUMIFS(流水支出,流水类别,$A41,流水月份,202608)),2))</f>
        <v/>
      </c>
      <c r="K41" s="27">
        <f>IF($A41="","",ROUND(IF($B41="支出",-1,1)*(SUMIFS(流水收入,流水类别,$A41,流水月份,202609)-SUMIFS(流水支出,流水类别,$A41,流水月份,202609)),2))</f>
        <v/>
      </c>
      <c r="L41" s="27">
        <f>IF($A41="","",ROUND(IF($B41="支出",-1,1)*(SUMIFS(流水收入,流水类别,$A41,流水月份,202610)-SUMIFS(流水支出,流水类别,$A41,流水月份,202610)),2))</f>
        <v/>
      </c>
      <c r="M41" s="27">
        <f>IF($A41="","",ROUND(IF($B41="支出",-1,1)*(SUMIFS(流水收入,流水类别,$A41,流水月份,202611)-SUMIFS(流水支出,流水类别,$A41,流水月份,202611)),2))</f>
        <v/>
      </c>
      <c r="N41" s="27">
        <f>IF($A41="","",ROUND(IF($B41="支出",-1,1)*(SUMIFS(流水收入,流水类别,$A41,流水月份,202612)-SUMIFS(流水支出,流水类别,$A41,流水月份,202612)),2))</f>
        <v/>
      </c>
      <c r="O41" s="27">
        <f>IF($A41="","",ROUND(SUM(C41:N41),2))</f>
        <v/>
      </c>
      <c r="P41" s="45">
        <f>IF(OR($A41="",$B41="内部转账"),"",IFERROR($O41/IF($B41="收入",$O$5,$O$6),""))</f>
        <v/>
      </c>
    </row>
    <row r="42">
      <c r="A42" s="21">
        <f>IF(基础资料!$H$35="","",基础资料!$H$35)</f>
        <v/>
      </c>
      <c r="B42" s="29">
        <f>IF($A42="","",基础资料!$I$35)</f>
        <v/>
      </c>
      <c r="C42" s="27">
        <f>IF($A42="","",ROUND(IF($B42="支出",-1,1)*(SUMIFS(流水收入,流水类别,$A42,流水月份,202601)-SUMIFS(流水支出,流水类别,$A42,流水月份,202601)),2))</f>
        <v/>
      </c>
      <c r="D42" s="27">
        <f>IF($A42="","",ROUND(IF($B42="支出",-1,1)*(SUMIFS(流水收入,流水类别,$A42,流水月份,202602)-SUMIFS(流水支出,流水类别,$A42,流水月份,202602)),2))</f>
        <v/>
      </c>
      <c r="E42" s="27">
        <f>IF($A42="","",ROUND(IF($B42="支出",-1,1)*(SUMIFS(流水收入,流水类别,$A42,流水月份,202603)-SUMIFS(流水支出,流水类别,$A42,流水月份,202603)),2))</f>
        <v/>
      </c>
      <c r="F42" s="27">
        <f>IF($A42="","",ROUND(IF($B42="支出",-1,1)*(SUMIFS(流水收入,流水类别,$A42,流水月份,202604)-SUMIFS(流水支出,流水类别,$A42,流水月份,202604)),2))</f>
        <v/>
      </c>
      <c r="G42" s="27">
        <f>IF($A42="","",ROUND(IF($B42="支出",-1,1)*(SUMIFS(流水收入,流水类别,$A42,流水月份,202605)-SUMIFS(流水支出,流水类别,$A42,流水月份,202605)),2))</f>
        <v/>
      </c>
      <c r="H42" s="27">
        <f>IF($A42="","",ROUND(IF($B42="支出",-1,1)*(SUMIFS(流水收入,流水类别,$A42,流水月份,202606)-SUMIFS(流水支出,流水类别,$A42,流水月份,202606)),2))</f>
        <v/>
      </c>
      <c r="I42" s="27">
        <f>IF($A42="","",ROUND(IF($B42="支出",-1,1)*(SUMIFS(流水收入,流水类别,$A42,流水月份,202607)-SUMIFS(流水支出,流水类别,$A42,流水月份,202607)),2))</f>
        <v/>
      </c>
      <c r="J42" s="27">
        <f>IF($A42="","",ROUND(IF($B42="支出",-1,1)*(SUMIFS(流水收入,流水类别,$A42,流水月份,202608)-SUMIFS(流水支出,流水类别,$A42,流水月份,202608)),2))</f>
        <v/>
      </c>
      <c r="K42" s="27">
        <f>IF($A42="","",ROUND(IF($B42="支出",-1,1)*(SUMIFS(流水收入,流水类别,$A42,流水月份,202609)-SUMIFS(流水支出,流水类别,$A42,流水月份,202609)),2))</f>
        <v/>
      </c>
      <c r="L42" s="27">
        <f>IF($A42="","",ROUND(IF($B42="支出",-1,1)*(SUMIFS(流水收入,流水类别,$A42,流水月份,202610)-SUMIFS(流水支出,流水类别,$A42,流水月份,202610)),2))</f>
        <v/>
      </c>
      <c r="M42" s="27">
        <f>IF($A42="","",ROUND(IF($B42="支出",-1,1)*(SUMIFS(流水收入,流水类别,$A42,流水月份,202611)-SUMIFS(流水支出,流水类别,$A42,流水月份,202611)),2))</f>
        <v/>
      </c>
      <c r="N42" s="27">
        <f>IF($A42="","",ROUND(IF($B42="支出",-1,1)*(SUMIFS(流水收入,流水类别,$A42,流水月份,202612)-SUMIFS(流水支出,流水类别,$A42,流水月份,202612)),2))</f>
        <v/>
      </c>
      <c r="O42" s="27">
        <f>IF($A42="","",ROUND(SUM(C42:N42),2))</f>
        <v/>
      </c>
      <c r="P42" s="45">
        <f>IF(OR($A42="",$B42="内部转账"),"",IFERROR($O42/IF($B42="收入",$O$5,$O$6),""))</f>
        <v/>
      </c>
    </row>
    <row r="43">
      <c r="A43" s="21">
        <f>IF(基础资料!$H$36="","",基础资料!$H$36)</f>
        <v/>
      </c>
      <c r="B43" s="29">
        <f>IF($A43="","",基础资料!$I$36)</f>
        <v/>
      </c>
      <c r="C43" s="27">
        <f>IF($A43="","",ROUND(IF($B43="支出",-1,1)*(SUMIFS(流水收入,流水类别,$A43,流水月份,202601)-SUMIFS(流水支出,流水类别,$A43,流水月份,202601)),2))</f>
        <v/>
      </c>
      <c r="D43" s="27">
        <f>IF($A43="","",ROUND(IF($B43="支出",-1,1)*(SUMIFS(流水收入,流水类别,$A43,流水月份,202602)-SUMIFS(流水支出,流水类别,$A43,流水月份,202602)),2))</f>
        <v/>
      </c>
      <c r="E43" s="27">
        <f>IF($A43="","",ROUND(IF($B43="支出",-1,1)*(SUMIFS(流水收入,流水类别,$A43,流水月份,202603)-SUMIFS(流水支出,流水类别,$A43,流水月份,202603)),2))</f>
        <v/>
      </c>
      <c r="F43" s="27">
        <f>IF($A43="","",ROUND(IF($B43="支出",-1,1)*(SUMIFS(流水收入,流水类别,$A43,流水月份,202604)-SUMIFS(流水支出,流水类别,$A43,流水月份,202604)),2))</f>
        <v/>
      </c>
      <c r="G43" s="27">
        <f>IF($A43="","",ROUND(IF($B43="支出",-1,1)*(SUMIFS(流水收入,流水类别,$A43,流水月份,202605)-SUMIFS(流水支出,流水类别,$A43,流水月份,202605)),2))</f>
        <v/>
      </c>
      <c r="H43" s="27">
        <f>IF($A43="","",ROUND(IF($B43="支出",-1,1)*(SUMIFS(流水收入,流水类别,$A43,流水月份,202606)-SUMIFS(流水支出,流水类别,$A43,流水月份,202606)),2))</f>
        <v/>
      </c>
      <c r="I43" s="27">
        <f>IF($A43="","",ROUND(IF($B43="支出",-1,1)*(SUMIFS(流水收入,流水类别,$A43,流水月份,202607)-SUMIFS(流水支出,流水类别,$A43,流水月份,202607)),2))</f>
        <v/>
      </c>
      <c r="J43" s="27">
        <f>IF($A43="","",ROUND(IF($B43="支出",-1,1)*(SUMIFS(流水收入,流水类别,$A43,流水月份,202608)-SUMIFS(流水支出,流水类别,$A43,流水月份,202608)),2))</f>
        <v/>
      </c>
      <c r="K43" s="27">
        <f>IF($A43="","",ROUND(IF($B43="支出",-1,1)*(SUMIFS(流水收入,流水类别,$A43,流水月份,202609)-SUMIFS(流水支出,流水类别,$A43,流水月份,202609)),2))</f>
        <v/>
      </c>
      <c r="L43" s="27">
        <f>IF($A43="","",ROUND(IF($B43="支出",-1,1)*(SUMIFS(流水收入,流水类别,$A43,流水月份,202610)-SUMIFS(流水支出,流水类别,$A43,流水月份,202610)),2))</f>
        <v/>
      </c>
      <c r="M43" s="27">
        <f>IF($A43="","",ROUND(IF($B43="支出",-1,1)*(SUMIFS(流水收入,流水类别,$A43,流水月份,202611)-SUMIFS(流水支出,流水类别,$A43,流水月份,202611)),2))</f>
        <v/>
      </c>
      <c r="N43" s="27">
        <f>IF($A43="","",ROUND(IF($B43="支出",-1,1)*(SUMIFS(流水收入,流水类别,$A43,流水月份,202612)-SUMIFS(流水支出,流水类别,$A43,流水月份,202612)),2))</f>
        <v/>
      </c>
      <c r="O43" s="27">
        <f>IF($A43="","",ROUND(SUM(C43:N43),2))</f>
        <v/>
      </c>
      <c r="P43" s="45">
        <f>IF(OR($A43="",$B43="内部转账"),"",IFERROR($O43/IF($B43="收入",$O$5,$O$6),""))</f>
        <v/>
      </c>
    </row>
    <row r="44">
      <c r="A44" s="21">
        <f>IF(基础资料!$H$37="","",基础资料!$H$37)</f>
        <v/>
      </c>
      <c r="B44" s="29">
        <f>IF($A44="","",基础资料!$I$37)</f>
        <v/>
      </c>
      <c r="C44" s="27">
        <f>IF($A44="","",ROUND(IF($B44="支出",-1,1)*(SUMIFS(流水收入,流水类别,$A44,流水月份,202601)-SUMIFS(流水支出,流水类别,$A44,流水月份,202601)),2))</f>
        <v/>
      </c>
      <c r="D44" s="27">
        <f>IF($A44="","",ROUND(IF($B44="支出",-1,1)*(SUMIFS(流水收入,流水类别,$A44,流水月份,202602)-SUMIFS(流水支出,流水类别,$A44,流水月份,202602)),2))</f>
        <v/>
      </c>
      <c r="E44" s="27">
        <f>IF($A44="","",ROUND(IF($B44="支出",-1,1)*(SUMIFS(流水收入,流水类别,$A44,流水月份,202603)-SUMIFS(流水支出,流水类别,$A44,流水月份,202603)),2))</f>
        <v/>
      </c>
      <c r="F44" s="27">
        <f>IF($A44="","",ROUND(IF($B44="支出",-1,1)*(SUMIFS(流水收入,流水类别,$A44,流水月份,202604)-SUMIFS(流水支出,流水类别,$A44,流水月份,202604)),2))</f>
        <v/>
      </c>
      <c r="G44" s="27">
        <f>IF($A44="","",ROUND(IF($B44="支出",-1,1)*(SUMIFS(流水收入,流水类别,$A44,流水月份,202605)-SUMIFS(流水支出,流水类别,$A44,流水月份,202605)),2))</f>
        <v/>
      </c>
      <c r="H44" s="27">
        <f>IF($A44="","",ROUND(IF($B44="支出",-1,1)*(SUMIFS(流水收入,流水类别,$A44,流水月份,202606)-SUMIFS(流水支出,流水类别,$A44,流水月份,202606)),2))</f>
        <v/>
      </c>
      <c r="I44" s="27">
        <f>IF($A44="","",ROUND(IF($B44="支出",-1,1)*(SUMIFS(流水收入,流水类别,$A44,流水月份,202607)-SUMIFS(流水支出,流水类别,$A44,流水月份,202607)),2))</f>
        <v/>
      </c>
      <c r="J44" s="27">
        <f>IF($A44="","",ROUND(IF($B44="支出",-1,1)*(SUMIFS(流水收入,流水类别,$A44,流水月份,202608)-SUMIFS(流水支出,流水类别,$A44,流水月份,202608)),2))</f>
        <v/>
      </c>
      <c r="K44" s="27">
        <f>IF($A44="","",ROUND(IF($B44="支出",-1,1)*(SUMIFS(流水收入,流水类别,$A44,流水月份,202609)-SUMIFS(流水支出,流水类别,$A44,流水月份,202609)),2))</f>
        <v/>
      </c>
      <c r="L44" s="27">
        <f>IF($A44="","",ROUND(IF($B44="支出",-1,1)*(SUMIFS(流水收入,流水类别,$A44,流水月份,202610)-SUMIFS(流水支出,流水类别,$A44,流水月份,202610)),2))</f>
        <v/>
      </c>
      <c r="M44" s="27">
        <f>IF($A44="","",ROUND(IF($B44="支出",-1,1)*(SUMIFS(流水收入,流水类别,$A44,流水月份,202611)-SUMIFS(流水支出,流水类别,$A44,流水月份,202611)),2))</f>
        <v/>
      </c>
      <c r="N44" s="27">
        <f>IF($A44="","",ROUND(IF($B44="支出",-1,1)*(SUMIFS(流水收入,流水类别,$A44,流水月份,202612)-SUMIFS(流水支出,流水类别,$A44,流水月份,202612)),2))</f>
        <v/>
      </c>
      <c r="O44" s="27">
        <f>IF($A44="","",ROUND(SUM(C44:N44),2))</f>
        <v/>
      </c>
      <c r="P44" s="45">
        <f>IF(OR($A44="",$B44="内部转账"),"",IFERROR($O44/IF($B44="收入",$O$5,$O$6),""))</f>
        <v/>
      </c>
    </row>
    <row r="45">
      <c r="A45" s="21">
        <f>IF(基础资料!$H$38="","",基础资料!$H$38)</f>
        <v/>
      </c>
      <c r="B45" s="29">
        <f>IF($A45="","",基础资料!$I$38)</f>
        <v/>
      </c>
      <c r="C45" s="27">
        <f>IF($A45="","",ROUND(IF($B45="支出",-1,1)*(SUMIFS(流水收入,流水类别,$A45,流水月份,202601)-SUMIFS(流水支出,流水类别,$A45,流水月份,202601)),2))</f>
        <v/>
      </c>
      <c r="D45" s="27">
        <f>IF($A45="","",ROUND(IF($B45="支出",-1,1)*(SUMIFS(流水收入,流水类别,$A45,流水月份,202602)-SUMIFS(流水支出,流水类别,$A45,流水月份,202602)),2))</f>
        <v/>
      </c>
      <c r="E45" s="27">
        <f>IF($A45="","",ROUND(IF($B45="支出",-1,1)*(SUMIFS(流水收入,流水类别,$A45,流水月份,202603)-SUMIFS(流水支出,流水类别,$A45,流水月份,202603)),2))</f>
        <v/>
      </c>
      <c r="F45" s="27">
        <f>IF($A45="","",ROUND(IF($B45="支出",-1,1)*(SUMIFS(流水收入,流水类别,$A45,流水月份,202604)-SUMIFS(流水支出,流水类别,$A45,流水月份,202604)),2))</f>
        <v/>
      </c>
      <c r="G45" s="27">
        <f>IF($A45="","",ROUND(IF($B45="支出",-1,1)*(SUMIFS(流水收入,流水类别,$A45,流水月份,202605)-SUMIFS(流水支出,流水类别,$A45,流水月份,202605)),2))</f>
        <v/>
      </c>
      <c r="H45" s="27">
        <f>IF($A45="","",ROUND(IF($B45="支出",-1,1)*(SUMIFS(流水收入,流水类别,$A45,流水月份,202606)-SUMIFS(流水支出,流水类别,$A45,流水月份,202606)),2))</f>
        <v/>
      </c>
      <c r="I45" s="27">
        <f>IF($A45="","",ROUND(IF($B45="支出",-1,1)*(SUMIFS(流水收入,流水类别,$A45,流水月份,202607)-SUMIFS(流水支出,流水类别,$A45,流水月份,202607)),2))</f>
        <v/>
      </c>
      <c r="J45" s="27">
        <f>IF($A45="","",ROUND(IF($B45="支出",-1,1)*(SUMIFS(流水收入,流水类别,$A45,流水月份,202608)-SUMIFS(流水支出,流水类别,$A45,流水月份,202608)),2))</f>
        <v/>
      </c>
      <c r="K45" s="27">
        <f>IF($A45="","",ROUND(IF($B45="支出",-1,1)*(SUMIFS(流水收入,流水类别,$A45,流水月份,202609)-SUMIFS(流水支出,流水类别,$A45,流水月份,202609)),2))</f>
        <v/>
      </c>
      <c r="L45" s="27">
        <f>IF($A45="","",ROUND(IF($B45="支出",-1,1)*(SUMIFS(流水收入,流水类别,$A45,流水月份,202610)-SUMIFS(流水支出,流水类别,$A45,流水月份,202610)),2))</f>
        <v/>
      </c>
      <c r="M45" s="27">
        <f>IF($A45="","",ROUND(IF($B45="支出",-1,1)*(SUMIFS(流水收入,流水类别,$A45,流水月份,202611)-SUMIFS(流水支出,流水类别,$A45,流水月份,202611)),2))</f>
        <v/>
      </c>
      <c r="N45" s="27">
        <f>IF($A45="","",ROUND(IF($B45="支出",-1,1)*(SUMIFS(流水收入,流水类别,$A45,流水月份,202612)-SUMIFS(流水支出,流水类别,$A45,流水月份,202612)),2))</f>
        <v/>
      </c>
      <c r="O45" s="27">
        <f>IF($A45="","",ROUND(SUM(C45:N45),2))</f>
        <v/>
      </c>
      <c r="P45" s="45">
        <f>IF(OR($A45="",$B45="内部转账"),"",IFERROR($O45/IF($B45="收入",$O$5,$O$6),""))</f>
        <v/>
      </c>
    </row>
    <row r="46">
      <c r="A46" s="21">
        <f>IF(基础资料!$H$39="","",基础资料!$H$39)</f>
        <v/>
      </c>
      <c r="B46" s="29">
        <f>IF($A46="","",基础资料!$I$39)</f>
        <v/>
      </c>
      <c r="C46" s="27">
        <f>IF($A46="","",ROUND(IF($B46="支出",-1,1)*(SUMIFS(流水收入,流水类别,$A46,流水月份,202601)-SUMIFS(流水支出,流水类别,$A46,流水月份,202601)),2))</f>
        <v/>
      </c>
      <c r="D46" s="27">
        <f>IF($A46="","",ROUND(IF($B46="支出",-1,1)*(SUMIFS(流水收入,流水类别,$A46,流水月份,202602)-SUMIFS(流水支出,流水类别,$A46,流水月份,202602)),2))</f>
        <v/>
      </c>
      <c r="E46" s="27">
        <f>IF($A46="","",ROUND(IF($B46="支出",-1,1)*(SUMIFS(流水收入,流水类别,$A46,流水月份,202603)-SUMIFS(流水支出,流水类别,$A46,流水月份,202603)),2))</f>
        <v/>
      </c>
      <c r="F46" s="27">
        <f>IF($A46="","",ROUND(IF($B46="支出",-1,1)*(SUMIFS(流水收入,流水类别,$A46,流水月份,202604)-SUMIFS(流水支出,流水类别,$A46,流水月份,202604)),2))</f>
        <v/>
      </c>
      <c r="G46" s="27">
        <f>IF($A46="","",ROUND(IF($B46="支出",-1,1)*(SUMIFS(流水收入,流水类别,$A46,流水月份,202605)-SUMIFS(流水支出,流水类别,$A46,流水月份,202605)),2))</f>
        <v/>
      </c>
      <c r="H46" s="27">
        <f>IF($A46="","",ROUND(IF($B46="支出",-1,1)*(SUMIFS(流水收入,流水类别,$A46,流水月份,202606)-SUMIFS(流水支出,流水类别,$A46,流水月份,202606)),2))</f>
        <v/>
      </c>
      <c r="I46" s="27">
        <f>IF($A46="","",ROUND(IF($B46="支出",-1,1)*(SUMIFS(流水收入,流水类别,$A46,流水月份,202607)-SUMIFS(流水支出,流水类别,$A46,流水月份,202607)),2))</f>
        <v/>
      </c>
      <c r="J46" s="27">
        <f>IF($A46="","",ROUND(IF($B46="支出",-1,1)*(SUMIFS(流水收入,流水类别,$A46,流水月份,202608)-SUMIFS(流水支出,流水类别,$A46,流水月份,202608)),2))</f>
        <v/>
      </c>
      <c r="K46" s="27">
        <f>IF($A46="","",ROUND(IF($B46="支出",-1,1)*(SUMIFS(流水收入,流水类别,$A46,流水月份,202609)-SUMIFS(流水支出,流水类别,$A46,流水月份,202609)),2))</f>
        <v/>
      </c>
      <c r="L46" s="27">
        <f>IF($A46="","",ROUND(IF($B46="支出",-1,1)*(SUMIFS(流水收入,流水类别,$A46,流水月份,202610)-SUMIFS(流水支出,流水类别,$A46,流水月份,202610)),2))</f>
        <v/>
      </c>
      <c r="M46" s="27">
        <f>IF($A46="","",ROUND(IF($B46="支出",-1,1)*(SUMIFS(流水收入,流水类别,$A46,流水月份,202611)-SUMIFS(流水支出,流水类别,$A46,流水月份,202611)),2))</f>
        <v/>
      </c>
      <c r="N46" s="27">
        <f>IF($A46="","",ROUND(IF($B46="支出",-1,1)*(SUMIFS(流水收入,流水类别,$A46,流水月份,202612)-SUMIFS(流水支出,流水类别,$A46,流水月份,202612)),2))</f>
        <v/>
      </c>
      <c r="O46" s="27">
        <f>IF($A46="","",ROUND(SUM(C46:N46),2))</f>
        <v/>
      </c>
      <c r="P46" s="45">
        <f>IF(OR($A46="",$B46="内部转账"),"",IFERROR($O46/IF($B46="收入",$O$5,$O$6),""))</f>
        <v/>
      </c>
    </row>
    <row r="47">
      <c r="A47" s="21">
        <f>IF(基础资料!$H$40="","",基础资料!$H$40)</f>
        <v/>
      </c>
      <c r="B47" s="29">
        <f>IF($A47="","",基础资料!$I$40)</f>
        <v/>
      </c>
      <c r="C47" s="27">
        <f>IF($A47="","",ROUND(IF($B47="支出",-1,1)*(SUMIFS(流水收入,流水类别,$A47,流水月份,202601)-SUMIFS(流水支出,流水类别,$A47,流水月份,202601)),2))</f>
        <v/>
      </c>
      <c r="D47" s="27">
        <f>IF($A47="","",ROUND(IF($B47="支出",-1,1)*(SUMIFS(流水收入,流水类别,$A47,流水月份,202602)-SUMIFS(流水支出,流水类别,$A47,流水月份,202602)),2))</f>
        <v/>
      </c>
      <c r="E47" s="27">
        <f>IF($A47="","",ROUND(IF($B47="支出",-1,1)*(SUMIFS(流水收入,流水类别,$A47,流水月份,202603)-SUMIFS(流水支出,流水类别,$A47,流水月份,202603)),2))</f>
        <v/>
      </c>
      <c r="F47" s="27">
        <f>IF($A47="","",ROUND(IF($B47="支出",-1,1)*(SUMIFS(流水收入,流水类别,$A47,流水月份,202604)-SUMIFS(流水支出,流水类别,$A47,流水月份,202604)),2))</f>
        <v/>
      </c>
      <c r="G47" s="27">
        <f>IF($A47="","",ROUND(IF($B47="支出",-1,1)*(SUMIFS(流水收入,流水类别,$A47,流水月份,202605)-SUMIFS(流水支出,流水类别,$A47,流水月份,202605)),2))</f>
        <v/>
      </c>
      <c r="H47" s="27">
        <f>IF($A47="","",ROUND(IF($B47="支出",-1,1)*(SUMIFS(流水收入,流水类别,$A47,流水月份,202606)-SUMIFS(流水支出,流水类别,$A47,流水月份,202606)),2))</f>
        <v/>
      </c>
      <c r="I47" s="27">
        <f>IF($A47="","",ROUND(IF($B47="支出",-1,1)*(SUMIFS(流水收入,流水类别,$A47,流水月份,202607)-SUMIFS(流水支出,流水类别,$A47,流水月份,202607)),2))</f>
        <v/>
      </c>
      <c r="J47" s="27">
        <f>IF($A47="","",ROUND(IF($B47="支出",-1,1)*(SUMIFS(流水收入,流水类别,$A47,流水月份,202608)-SUMIFS(流水支出,流水类别,$A47,流水月份,202608)),2))</f>
        <v/>
      </c>
      <c r="K47" s="27">
        <f>IF($A47="","",ROUND(IF($B47="支出",-1,1)*(SUMIFS(流水收入,流水类别,$A47,流水月份,202609)-SUMIFS(流水支出,流水类别,$A47,流水月份,202609)),2))</f>
        <v/>
      </c>
      <c r="L47" s="27">
        <f>IF($A47="","",ROUND(IF($B47="支出",-1,1)*(SUMIFS(流水收入,流水类别,$A47,流水月份,202610)-SUMIFS(流水支出,流水类别,$A47,流水月份,202610)),2))</f>
        <v/>
      </c>
      <c r="M47" s="27">
        <f>IF($A47="","",ROUND(IF($B47="支出",-1,1)*(SUMIFS(流水收入,流水类别,$A47,流水月份,202611)-SUMIFS(流水支出,流水类别,$A47,流水月份,202611)),2))</f>
        <v/>
      </c>
      <c r="N47" s="27">
        <f>IF($A47="","",ROUND(IF($B47="支出",-1,1)*(SUMIFS(流水收入,流水类别,$A47,流水月份,202612)-SUMIFS(流水支出,流水类别,$A47,流水月份,202612)),2))</f>
        <v/>
      </c>
      <c r="O47" s="27">
        <f>IF($A47="","",ROUND(SUM(C47:N47),2))</f>
        <v/>
      </c>
      <c r="P47" s="45">
        <f>IF(OR($A47="",$B47="内部转账"),"",IFERROR($O47/IF($B47="收入",$O$5,$O$6),""))</f>
        <v/>
      </c>
    </row>
    <row r="48">
      <c r="A48" s="21">
        <f>IF(基础资料!$H$41="","",基础资料!$H$41)</f>
        <v/>
      </c>
      <c r="B48" s="29">
        <f>IF($A48="","",基础资料!$I$41)</f>
        <v/>
      </c>
      <c r="C48" s="27">
        <f>IF($A48="","",ROUND(IF($B48="支出",-1,1)*(SUMIFS(流水收入,流水类别,$A48,流水月份,202601)-SUMIFS(流水支出,流水类别,$A48,流水月份,202601)),2))</f>
        <v/>
      </c>
      <c r="D48" s="27">
        <f>IF($A48="","",ROUND(IF($B48="支出",-1,1)*(SUMIFS(流水收入,流水类别,$A48,流水月份,202602)-SUMIFS(流水支出,流水类别,$A48,流水月份,202602)),2))</f>
        <v/>
      </c>
      <c r="E48" s="27">
        <f>IF($A48="","",ROUND(IF($B48="支出",-1,1)*(SUMIFS(流水收入,流水类别,$A48,流水月份,202603)-SUMIFS(流水支出,流水类别,$A48,流水月份,202603)),2))</f>
        <v/>
      </c>
      <c r="F48" s="27">
        <f>IF($A48="","",ROUND(IF($B48="支出",-1,1)*(SUMIFS(流水收入,流水类别,$A48,流水月份,202604)-SUMIFS(流水支出,流水类别,$A48,流水月份,202604)),2))</f>
        <v/>
      </c>
      <c r="G48" s="27">
        <f>IF($A48="","",ROUND(IF($B48="支出",-1,1)*(SUMIFS(流水收入,流水类别,$A48,流水月份,202605)-SUMIFS(流水支出,流水类别,$A48,流水月份,202605)),2))</f>
        <v/>
      </c>
      <c r="H48" s="27">
        <f>IF($A48="","",ROUND(IF($B48="支出",-1,1)*(SUMIFS(流水收入,流水类别,$A48,流水月份,202606)-SUMIFS(流水支出,流水类别,$A48,流水月份,202606)),2))</f>
        <v/>
      </c>
      <c r="I48" s="27">
        <f>IF($A48="","",ROUND(IF($B48="支出",-1,1)*(SUMIFS(流水收入,流水类别,$A48,流水月份,202607)-SUMIFS(流水支出,流水类别,$A48,流水月份,202607)),2))</f>
        <v/>
      </c>
      <c r="J48" s="27">
        <f>IF($A48="","",ROUND(IF($B48="支出",-1,1)*(SUMIFS(流水收入,流水类别,$A48,流水月份,202608)-SUMIFS(流水支出,流水类别,$A48,流水月份,202608)),2))</f>
        <v/>
      </c>
      <c r="K48" s="27">
        <f>IF($A48="","",ROUND(IF($B48="支出",-1,1)*(SUMIFS(流水收入,流水类别,$A48,流水月份,202609)-SUMIFS(流水支出,流水类别,$A48,流水月份,202609)),2))</f>
        <v/>
      </c>
      <c r="L48" s="27">
        <f>IF($A48="","",ROUND(IF($B48="支出",-1,1)*(SUMIFS(流水收入,流水类别,$A48,流水月份,202610)-SUMIFS(流水支出,流水类别,$A48,流水月份,202610)),2))</f>
        <v/>
      </c>
      <c r="M48" s="27">
        <f>IF($A48="","",ROUND(IF($B48="支出",-1,1)*(SUMIFS(流水收入,流水类别,$A48,流水月份,202611)-SUMIFS(流水支出,流水类别,$A48,流水月份,202611)),2))</f>
        <v/>
      </c>
      <c r="N48" s="27">
        <f>IF($A48="","",ROUND(IF($B48="支出",-1,1)*(SUMIFS(流水收入,流水类别,$A48,流水月份,202612)-SUMIFS(流水支出,流水类别,$A48,流水月份,202612)),2))</f>
        <v/>
      </c>
      <c r="O48" s="27">
        <f>IF($A48="","",ROUND(SUM(C48:N48),2))</f>
        <v/>
      </c>
      <c r="P48" s="45">
        <f>IF(OR($A48="",$B48="内部转账"),"",IFERROR($O48/IF($B48="收入",$O$5,$O$6),""))</f>
        <v/>
      </c>
    </row>
    <row r="49">
      <c r="A49" s="21">
        <f>IF(基础资料!$H$42="","",基础资料!$H$42)</f>
        <v/>
      </c>
      <c r="B49" s="29">
        <f>IF($A49="","",基础资料!$I$42)</f>
        <v/>
      </c>
      <c r="C49" s="27">
        <f>IF($A49="","",ROUND(IF($B49="支出",-1,1)*(SUMIFS(流水收入,流水类别,$A49,流水月份,202601)-SUMIFS(流水支出,流水类别,$A49,流水月份,202601)),2))</f>
        <v/>
      </c>
      <c r="D49" s="27">
        <f>IF($A49="","",ROUND(IF($B49="支出",-1,1)*(SUMIFS(流水收入,流水类别,$A49,流水月份,202602)-SUMIFS(流水支出,流水类别,$A49,流水月份,202602)),2))</f>
        <v/>
      </c>
      <c r="E49" s="27">
        <f>IF($A49="","",ROUND(IF($B49="支出",-1,1)*(SUMIFS(流水收入,流水类别,$A49,流水月份,202603)-SUMIFS(流水支出,流水类别,$A49,流水月份,202603)),2))</f>
        <v/>
      </c>
      <c r="F49" s="27">
        <f>IF($A49="","",ROUND(IF($B49="支出",-1,1)*(SUMIFS(流水收入,流水类别,$A49,流水月份,202604)-SUMIFS(流水支出,流水类别,$A49,流水月份,202604)),2))</f>
        <v/>
      </c>
      <c r="G49" s="27">
        <f>IF($A49="","",ROUND(IF($B49="支出",-1,1)*(SUMIFS(流水收入,流水类别,$A49,流水月份,202605)-SUMIFS(流水支出,流水类别,$A49,流水月份,202605)),2))</f>
        <v/>
      </c>
      <c r="H49" s="27">
        <f>IF($A49="","",ROUND(IF($B49="支出",-1,1)*(SUMIFS(流水收入,流水类别,$A49,流水月份,202606)-SUMIFS(流水支出,流水类别,$A49,流水月份,202606)),2))</f>
        <v/>
      </c>
      <c r="I49" s="27">
        <f>IF($A49="","",ROUND(IF($B49="支出",-1,1)*(SUMIFS(流水收入,流水类别,$A49,流水月份,202607)-SUMIFS(流水支出,流水类别,$A49,流水月份,202607)),2))</f>
        <v/>
      </c>
      <c r="J49" s="27">
        <f>IF($A49="","",ROUND(IF($B49="支出",-1,1)*(SUMIFS(流水收入,流水类别,$A49,流水月份,202608)-SUMIFS(流水支出,流水类别,$A49,流水月份,202608)),2))</f>
        <v/>
      </c>
      <c r="K49" s="27">
        <f>IF($A49="","",ROUND(IF($B49="支出",-1,1)*(SUMIFS(流水收入,流水类别,$A49,流水月份,202609)-SUMIFS(流水支出,流水类别,$A49,流水月份,202609)),2))</f>
        <v/>
      </c>
      <c r="L49" s="27">
        <f>IF($A49="","",ROUND(IF($B49="支出",-1,1)*(SUMIFS(流水收入,流水类别,$A49,流水月份,202610)-SUMIFS(流水支出,流水类别,$A49,流水月份,202610)),2))</f>
        <v/>
      </c>
      <c r="M49" s="27">
        <f>IF($A49="","",ROUND(IF($B49="支出",-1,1)*(SUMIFS(流水收入,流水类别,$A49,流水月份,202611)-SUMIFS(流水支出,流水类别,$A49,流水月份,202611)),2))</f>
        <v/>
      </c>
      <c r="N49" s="27">
        <f>IF($A49="","",ROUND(IF($B49="支出",-1,1)*(SUMIFS(流水收入,流水类别,$A49,流水月份,202612)-SUMIFS(流水支出,流水类别,$A49,流水月份,202612)),2))</f>
        <v/>
      </c>
      <c r="O49" s="27">
        <f>IF($A49="","",ROUND(SUM(C49:N49),2))</f>
        <v/>
      </c>
      <c r="P49" s="45">
        <f>IF(OR($A49="",$B49="内部转账"),"",IFERROR($O49/IF($B49="收入",$O$5,$O$6),""))</f>
        <v/>
      </c>
    </row>
    <row r="50">
      <c r="A50" s="21">
        <f>IF(基础资料!$H$43="","",基础资料!$H$43)</f>
        <v/>
      </c>
      <c r="B50" s="29">
        <f>IF($A50="","",基础资料!$I$43)</f>
        <v/>
      </c>
      <c r="C50" s="27">
        <f>IF($A50="","",ROUND(IF($B50="支出",-1,1)*(SUMIFS(流水收入,流水类别,$A50,流水月份,202601)-SUMIFS(流水支出,流水类别,$A50,流水月份,202601)),2))</f>
        <v/>
      </c>
      <c r="D50" s="27">
        <f>IF($A50="","",ROUND(IF($B50="支出",-1,1)*(SUMIFS(流水收入,流水类别,$A50,流水月份,202602)-SUMIFS(流水支出,流水类别,$A50,流水月份,202602)),2))</f>
        <v/>
      </c>
      <c r="E50" s="27">
        <f>IF($A50="","",ROUND(IF($B50="支出",-1,1)*(SUMIFS(流水收入,流水类别,$A50,流水月份,202603)-SUMIFS(流水支出,流水类别,$A50,流水月份,202603)),2))</f>
        <v/>
      </c>
      <c r="F50" s="27">
        <f>IF($A50="","",ROUND(IF($B50="支出",-1,1)*(SUMIFS(流水收入,流水类别,$A50,流水月份,202604)-SUMIFS(流水支出,流水类别,$A50,流水月份,202604)),2))</f>
        <v/>
      </c>
      <c r="G50" s="27">
        <f>IF($A50="","",ROUND(IF($B50="支出",-1,1)*(SUMIFS(流水收入,流水类别,$A50,流水月份,202605)-SUMIFS(流水支出,流水类别,$A50,流水月份,202605)),2))</f>
        <v/>
      </c>
      <c r="H50" s="27">
        <f>IF($A50="","",ROUND(IF($B50="支出",-1,1)*(SUMIFS(流水收入,流水类别,$A50,流水月份,202606)-SUMIFS(流水支出,流水类别,$A50,流水月份,202606)),2))</f>
        <v/>
      </c>
      <c r="I50" s="27">
        <f>IF($A50="","",ROUND(IF($B50="支出",-1,1)*(SUMIFS(流水收入,流水类别,$A50,流水月份,202607)-SUMIFS(流水支出,流水类别,$A50,流水月份,202607)),2))</f>
        <v/>
      </c>
      <c r="J50" s="27">
        <f>IF($A50="","",ROUND(IF($B50="支出",-1,1)*(SUMIFS(流水收入,流水类别,$A50,流水月份,202608)-SUMIFS(流水支出,流水类别,$A50,流水月份,202608)),2))</f>
        <v/>
      </c>
      <c r="K50" s="27">
        <f>IF($A50="","",ROUND(IF($B50="支出",-1,1)*(SUMIFS(流水收入,流水类别,$A50,流水月份,202609)-SUMIFS(流水支出,流水类别,$A50,流水月份,202609)),2))</f>
        <v/>
      </c>
      <c r="L50" s="27">
        <f>IF($A50="","",ROUND(IF($B50="支出",-1,1)*(SUMIFS(流水收入,流水类别,$A50,流水月份,202610)-SUMIFS(流水支出,流水类别,$A50,流水月份,202610)),2))</f>
        <v/>
      </c>
      <c r="M50" s="27">
        <f>IF($A50="","",ROUND(IF($B50="支出",-1,1)*(SUMIFS(流水收入,流水类别,$A50,流水月份,202611)-SUMIFS(流水支出,流水类别,$A50,流水月份,202611)),2))</f>
        <v/>
      </c>
      <c r="N50" s="27">
        <f>IF($A50="","",ROUND(IF($B50="支出",-1,1)*(SUMIFS(流水收入,流水类别,$A50,流水月份,202612)-SUMIFS(流水支出,流水类别,$A50,流水月份,202612)),2))</f>
        <v/>
      </c>
      <c r="O50" s="27">
        <f>IF($A50="","",ROUND(SUM(C50:N50),2))</f>
        <v/>
      </c>
      <c r="P50" s="45">
        <f>IF(OR($A50="",$B50="内部转账"),"",IFERROR($O50/IF($B50="收入",$O$5,$O$6),""))</f>
        <v/>
      </c>
    </row>
    <row r="51">
      <c r="A51" s="21">
        <f>IF(基础资料!$H$44="","",基础资料!$H$44)</f>
        <v/>
      </c>
      <c r="B51" s="29">
        <f>IF($A51="","",基础资料!$I$44)</f>
        <v/>
      </c>
      <c r="C51" s="27">
        <f>IF($A51="","",ROUND(IF($B51="支出",-1,1)*(SUMIFS(流水收入,流水类别,$A51,流水月份,202601)-SUMIFS(流水支出,流水类别,$A51,流水月份,202601)),2))</f>
        <v/>
      </c>
      <c r="D51" s="27">
        <f>IF($A51="","",ROUND(IF($B51="支出",-1,1)*(SUMIFS(流水收入,流水类别,$A51,流水月份,202602)-SUMIFS(流水支出,流水类别,$A51,流水月份,202602)),2))</f>
        <v/>
      </c>
      <c r="E51" s="27">
        <f>IF($A51="","",ROUND(IF($B51="支出",-1,1)*(SUMIFS(流水收入,流水类别,$A51,流水月份,202603)-SUMIFS(流水支出,流水类别,$A51,流水月份,202603)),2))</f>
        <v/>
      </c>
      <c r="F51" s="27">
        <f>IF($A51="","",ROUND(IF($B51="支出",-1,1)*(SUMIFS(流水收入,流水类别,$A51,流水月份,202604)-SUMIFS(流水支出,流水类别,$A51,流水月份,202604)),2))</f>
        <v/>
      </c>
      <c r="G51" s="27">
        <f>IF($A51="","",ROUND(IF($B51="支出",-1,1)*(SUMIFS(流水收入,流水类别,$A51,流水月份,202605)-SUMIFS(流水支出,流水类别,$A51,流水月份,202605)),2))</f>
        <v/>
      </c>
      <c r="H51" s="27">
        <f>IF($A51="","",ROUND(IF($B51="支出",-1,1)*(SUMIFS(流水收入,流水类别,$A51,流水月份,202606)-SUMIFS(流水支出,流水类别,$A51,流水月份,202606)),2))</f>
        <v/>
      </c>
      <c r="I51" s="27">
        <f>IF($A51="","",ROUND(IF($B51="支出",-1,1)*(SUMIFS(流水收入,流水类别,$A51,流水月份,202607)-SUMIFS(流水支出,流水类别,$A51,流水月份,202607)),2))</f>
        <v/>
      </c>
      <c r="J51" s="27">
        <f>IF($A51="","",ROUND(IF($B51="支出",-1,1)*(SUMIFS(流水收入,流水类别,$A51,流水月份,202608)-SUMIFS(流水支出,流水类别,$A51,流水月份,202608)),2))</f>
        <v/>
      </c>
      <c r="K51" s="27">
        <f>IF($A51="","",ROUND(IF($B51="支出",-1,1)*(SUMIFS(流水收入,流水类别,$A51,流水月份,202609)-SUMIFS(流水支出,流水类别,$A51,流水月份,202609)),2))</f>
        <v/>
      </c>
      <c r="L51" s="27">
        <f>IF($A51="","",ROUND(IF($B51="支出",-1,1)*(SUMIFS(流水收入,流水类别,$A51,流水月份,202610)-SUMIFS(流水支出,流水类别,$A51,流水月份,202610)),2))</f>
        <v/>
      </c>
      <c r="M51" s="27">
        <f>IF($A51="","",ROUND(IF($B51="支出",-1,1)*(SUMIFS(流水收入,流水类别,$A51,流水月份,202611)-SUMIFS(流水支出,流水类别,$A51,流水月份,202611)),2))</f>
        <v/>
      </c>
      <c r="N51" s="27">
        <f>IF($A51="","",ROUND(IF($B51="支出",-1,1)*(SUMIFS(流水收入,流水类别,$A51,流水月份,202612)-SUMIFS(流水支出,流水类别,$A51,流水月份,202612)),2))</f>
        <v/>
      </c>
      <c r="O51" s="27">
        <f>IF($A51="","",ROUND(SUM(C51:N51),2))</f>
        <v/>
      </c>
      <c r="P51" s="45">
        <f>IF(OR($A51="",$B51="内部转账"),"",IFERROR($O51/IF($B51="收入",$O$5,$O$6),""))</f>
        <v/>
      </c>
    </row>
  </sheetData>
  <mergeCells count="4">
    <mergeCell ref="A10:P10"/>
    <mergeCell ref="A1:P1"/>
    <mergeCell ref="A9:P9"/>
    <mergeCell ref="A2:P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P9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9" customWidth="1" min="16" max="16"/>
  </cols>
  <sheetData>
    <row r="1" ht="30" customHeight="1">
      <c r="A1" s="11" t="inlineStr">
        <is>
          <t>收支报表 · 收入、支出上下两块分开列，× 12 个月</t>
        </is>
      </c>
    </row>
    <row r="2" ht="24" customHeight="1">
      <c r="A2" s="12" t="inlineStr">
        <is>
          <t>收入按「客户」归集、支出按「收支类别」归集 —— 跟原表一样。每一块都留了 40 行，空着的行直接往下打字就行，合计范围已经把整块都算进去了，不用改公式。最后一行「未列示」是自动补的差额，所以合计永远等于总额，不会漏数。收入总额和支出总额都「不含内部转账」。</t>
        </is>
      </c>
    </row>
    <row r="3">
      <c r="A3" s="40" t="inlineStr"/>
      <c r="B3" s="49" t="inlineStr">
        <is>
          <t>收支盈亏</t>
        </is>
      </c>
      <c r="C3" s="33">
        <f>ROUND(C4-C48,2)</f>
        <v/>
      </c>
      <c r="D3" s="33">
        <f>ROUND(D4-D48,2)</f>
        <v/>
      </c>
      <c r="E3" s="33">
        <f>ROUND(E4-E48,2)</f>
        <v/>
      </c>
      <c r="F3" s="33">
        <f>ROUND(F4-F48,2)</f>
        <v/>
      </c>
      <c r="G3" s="33">
        <f>ROUND(G4-G48,2)</f>
        <v/>
      </c>
      <c r="H3" s="33">
        <f>ROUND(H4-H48,2)</f>
        <v/>
      </c>
      <c r="I3" s="33">
        <f>ROUND(I4-I48,2)</f>
        <v/>
      </c>
      <c r="J3" s="33">
        <f>ROUND(J4-J48,2)</f>
        <v/>
      </c>
      <c r="K3" s="33">
        <f>ROUND(K4-K48,2)</f>
        <v/>
      </c>
      <c r="L3" s="33">
        <f>ROUND(L4-L48,2)</f>
        <v/>
      </c>
      <c r="M3" s="33">
        <f>ROUND(M4-M48,2)</f>
        <v/>
      </c>
      <c r="N3" s="33">
        <f>ROUND(N4-N48,2)</f>
        <v/>
      </c>
      <c r="O3" s="33">
        <f>ROUND(SUM(C3:N3),2)</f>
        <v/>
      </c>
      <c r="P3" s="47" t="inlineStr"/>
    </row>
    <row r="4">
      <c r="A4" s="51" t="inlineStr"/>
      <c r="B4" s="34" t="inlineStr">
        <is>
          <t>收入总额（不含内部转账）</t>
        </is>
      </c>
      <c r="C4" s="33">
        <f>ROUND(SUMIFS(流水收入,流水月份,202601,流水属性,"&lt;&gt;内部转账"),2)</f>
        <v/>
      </c>
      <c r="D4" s="33">
        <f>ROUND(SUMIFS(流水收入,流水月份,202602,流水属性,"&lt;&gt;内部转账"),2)</f>
        <v/>
      </c>
      <c r="E4" s="33">
        <f>ROUND(SUMIFS(流水收入,流水月份,202603,流水属性,"&lt;&gt;内部转账"),2)</f>
        <v/>
      </c>
      <c r="F4" s="33">
        <f>ROUND(SUMIFS(流水收入,流水月份,202604,流水属性,"&lt;&gt;内部转账"),2)</f>
        <v/>
      </c>
      <c r="G4" s="33">
        <f>ROUND(SUMIFS(流水收入,流水月份,202605,流水属性,"&lt;&gt;内部转账"),2)</f>
        <v/>
      </c>
      <c r="H4" s="33">
        <f>ROUND(SUMIFS(流水收入,流水月份,202606,流水属性,"&lt;&gt;内部转账"),2)</f>
        <v/>
      </c>
      <c r="I4" s="33">
        <f>ROUND(SUMIFS(流水收入,流水月份,202607,流水属性,"&lt;&gt;内部转账"),2)</f>
        <v/>
      </c>
      <c r="J4" s="33">
        <f>ROUND(SUMIFS(流水收入,流水月份,202608,流水属性,"&lt;&gt;内部转账"),2)</f>
        <v/>
      </c>
      <c r="K4" s="33">
        <f>ROUND(SUMIFS(流水收入,流水月份,202609,流水属性,"&lt;&gt;内部转账"),2)</f>
        <v/>
      </c>
      <c r="L4" s="33">
        <f>ROUND(SUMIFS(流水收入,流水月份,202610,流水属性,"&lt;&gt;内部转账"),2)</f>
        <v/>
      </c>
      <c r="M4" s="33">
        <f>ROUND(SUMIFS(流水收入,流水月份,202611,流水属性,"&lt;&gt;内部转账"),2)</f>
        <v/>
      </c>
      <c r="N4" s="33">
        <f>ROUND(SUMIFS(流水收入,流水月份,202612,流水属性,"&lt;&gt;内部转账"),2)</f>
        <v/>
      </c>
      <c r="O4" s="33">
        <f>ROUND(SUM(C4:N4),2)</f>
        <v/>
      </c>
      <c r="P4" s="47" t="inlineStr"/>
    </row>
    <row r="5" ht="30" customHeight="1">
      <c r="A5" s="32" t="inlineStr">
        <is>
          <t>序</t>
        </is>
      </c>
      <c r="B5" s="32" t="inlineStr">
        <is>
          <t>资金收入（按客户）</t>
        </is>
      </c>
      <c r="C5" s="32" t="inlineStr">
        <is>
          <t>1月</t>
        </is>
      </c>
      <c r="D5" s="32" t="inlineStr">
        <is>
          <t>2月</t>
        </is>
      </c>
      <c r="E5" s="32" t="inlineStr">
        <is>
          <t>3月</t>
        </is>
      </c>
      <c r="F5" s="32" t="inlineStr">
        <is>
          <t>4月</t>
        </is>
      </c>
      <c r="G5" s="32" t="inlineStr">
        <is>
          <t>5月</t>
        </is>
      </c>
      <c r="H5" s="32" t="inlineStr">
        <is>
          <t>6月</t>
        </is>
      </c>
      <c r="I5" s="32" t="inlineStr">
        <is>
          <t>7月</t>
        </is>
      </c>
      <c r="J5" s="32" t="inlineStr">
        <is>
          <t>8月</t>
        </is>
      </c>
      <c r="K5" s="32" t="inlineStr">
        <is>
          <t>9月</t>
        </is>
      </c>
      <c r="L5" s="32" t="inlineStr">
        <is>
          <t>10月</t>
        </is>
      </c>
      <c r="M5" s="32" t="inlineStr">
        <is>
          <t>11月</t>
        </is>
      </c>
      <c r="N5" s="32" t="inlineStr">
        <is>
          <t>12月</t>
        </is>
      </c>
      <c r="O5" s="32" t="inlineStr">
        <is>
          <t>全年合计</t>
        </is>
      </c>
      <c r="P5" s="32" t="inlineStr">
        <is>
          <t>占比</t>
        </is>
      </c>
    </row>
    <row r="6">
      <c r="A6" s="17">
        <f>IF($B6="","",COUNTA($B$6:$B6))</f>
        <v/>
      </c>
      <c r="B6" s="26" t="inlineStr">
        <is>
          <t>客户1</t>
        </is>
      </c>
      <c r="C6" s="27">
        <f>IF($B6="","",ROUND(SUMIFS(流水收入,流水客户,$B6,流水月份,202601,流水属性,"&lt;&gt;内部转账"),2))</f>
        <v/>
      </c>
      <c r="D6" s="27">
        <f>IF($B6="","",ROUND(SUMIFS(流水收入,流水客户,$B6,流水月份,202602,流水属性,"&lt;&gt;内部转账"),2))</f>
        <v/>
      </c>
      <c r="E6" s="27">
        <f>IF($B6="","",ROUND(SUMIFS(流水收入,流水客户,$B6,流水月份,202603,流水属性,"&lt;&gt;内部转账"),2))</f>
        <v/>
      </c>
      <c r="F6" s="27">
        <f>IF($B6="","",ROUND(SUMIFS(流水收入,流水客户,$B6,流水月份,202604,流水属性,"&lt;&gt;内部转账"),2))</f>
        <v/>
      </c>
      <c r="G6" s="27">
        <f>IF($B6="","",ROUND(SUMIFS(流水收入,流水客户,$B6,流水月份,202605,流水属性,"&lt;&gt;内部转账"),2))</f>
        <v/>
      </c>
      <c r="H6" s="27">
        <f>IF($B6="","",ROUND(SUMIFS(流水收入,流水客户,$B6,流水月份,202606,流水属性,"&lt;&gt;内部转账"),2))</f>
        <v/>
      </c>
      <c r="I6" s="27">
        <f>IF($B6="","",ROUND(SUMIFS(流水收入,流水客户,$B6,流水月份,202607,流水属性,"&lt;&gt;内部转账"),2))</f>
        <v/>
      </c>
      <c r="J6" s="27">
        <f>IF($B6="","",ROUND(SUMIFS(流水收入,流水客户,$B6,流水月份,202608,流水属性,"&lt;&gt;内部转账"),2))</f>
        <v/>
      </c>
      <c r="K6" s="27">
        <f>IF($B6="","",ROUND(SUMIFS(流水收入,流水客户,$B6,流水月份,202609,流水属性,"&lt;&gt;内部转账"),2))</f>
        <v/>
      </c>
      <c r="L6" s="27">
        <f>IF($B6="","",ROUND(SUMIFS(流水收入,流水客户,$B6,流水月份,202610,流水属性,"&lt;&gt;内部转账"),2))</f>
        <v/>
      </c>
      <c r="M6" s="27">
        <f>IF($B6="","",ROUND(SUMIFS(流水收入,流水客户,$B6,流水月份,202611,流水属性,"&lt;&gt;内部转账"),2))</f>
        <v/>
      </c>
      <c r="N6" s="27">
        <f>IF($B6="","",ROUND(SUMIFS(流水收入,流水客户,$B6,流水月份,202612,流水属性,"&lt;&gt;内部转账"),2))</f>
        <v/>
      </c>
      <c r="O6" s="27">
        <f>IF($B6="","",ROUND(SUM(C6:N6),2))</f>
        <v/>
      </c>
      <c r="P6" s="45">
        <f>IF(OR($B6="",N($O$4)=0),"",$O6/$O$4)</f>
        <v/>
      </c>
    </row>
    <row r="7">
      <c r="A7" s="17">
        <f>IF($B7="","",COUNTA($B$6:$B7))</f>
        <v/>
      </c>
      <c r="B7" s="26" t="inlineStr">
        <is>
          <t>客户2</t>
        </is>
      </c>
      <c r="C7" s="27">
        <f>IF($B7="","",ROUND(SUMIFS(流水收入,流水客户,$B7,流水月份,202601,流水属性,"&lt;&gt;内部转账"),2))</f>
        <v/>
      </c>
      <c r="D7" s="27">
        <f>IF($B7="","",ROUND(SUMIFS(流水收入,流水客户,$B7,流水月份,202602,流水属性,"&lt;&gt;内部转账"),2))</f>
        <v/>
      </c>
      <c r="E7" s="27">
        <f>IF($B7="","",ROUND(SUMIFS(流水收入,流水客户,$B7,流水月份,202603,流水属性,"&lt;&gt;内部转账"),2))</f>
        <v/>
      </c>
      <c r="F7" s="27">
        <f>IF($B7="","",ROUND(SUMIFS(流水收入,流水客户,$B7,流水月份,202604,流水属性,"&lt;&gt;内部转账"),2))</f>
        <v/>
      </c>
      <c r="G7" s="27">
        <f>IF($B7="","",ROUND(SUMIFS(流水收入,流水客户,$B7,流水月份,202605,流水属性,"&lt;&gt;内部转账"),2))</f>
        <v/>
      </c>
      <c r="H7" s="27">
        <f>IF($B7="","",ROUND(SUMIFS(流水收入,流水客户,$B7,流水月份,202606,流水属性,"&lt;&gt;内部转账"),2))</f>
        <v/>
      </c>
      <c r="I7" s="27">
        <f>IF($B7="","",ROUND(SUMIFS(流水收入,流水客户,$B7,流水月份,202607,流水属性,"&lt;&gt;内部转账"),2))</f>
        <v/>
      </c>
      <c r="J7" s="27">
        <f>IF($B7="","",ROUND(SUMIFS(流水收入,流水客户,$B7,流水月份,202608,流水属性,"&lt;&gt;内部转账"),2))</f>
        <v/>
      </c>
      <c r="K7" s="27">
        <f>IF($B7="","",ROUND(SUMIFS(流水收入,流水客户,$B7,流水月份,202609,流水属性,"&lt;&gt;内部转账"),2))</f>
        <v/>
      </c>
      <c r="L7" s="27">
        <f>IF($B7="","",ROUND(SUMIFS(流水收入,流水客户,$B7,流水月份,202610,流水属性,"&lt;&gt;内部转账"),2))</f>
        <v/>
      </c>
      <c r="M7" s="27">
        <f>IF($B7="","",ROUND(SUMIFS(流水收入,流水客户,$B7,流水月份,202611,流水属性,"&lt;&gt;内部转账"),2))</f>
        <v/>
      </c>
      <c r="N7" s="27">
        <f>IF($B7="","",ROUND(SUMIFS(流水收入,流水客户,$B7,流水月份,202612,流水属性,"&lt;&gt;内部转账"),2))</f>
        <v/>
      </c>
      <c r="O7" s="27">
        <f>IF($B7="","",ROUND(SUM(C7:N7),2))</f>
        <v/>
      </c>
      <c r="P7" s="45">
        <f>IF(OR($B7="",N($O$4)=0),"",$O7/$O$4)</f>
        <v/>
      </c>
    </row>
    <row r="8">
      <c r="A8" s="17">
        <f>IF($B8="","",COUNTA($B$6:$B8))</f>
        <v/>
      </c>
      <c r="B8" s="26" t="inlineStr">
        <is>
          <t>客户3</t>
        </is>
      </c>
      <c r="C8" s="27">
        <f>IF($B8="","",ROUND(SUMIFS(流水收入,流水客户,$B8,流水月份,202601,流水属性,"&lt;&gt;内部转账"),2))</f>
        <v/>
      </c>
      <c r="D8" s="27">
        <f>IF($B8="","",ROUND(SUMIFS(流水收入,流水客户,$B8,流水月份,202602,流水属性,"&lt;&gt;内部转账"),2))</f>
        <v/>
      </c>
      <c r="E8" s="27">
        <f>IF($B8="","",ROUND(SUMIFS(流水收入,流水客户,$B8,流水月份,202603,流水属性,"&lt;&gt;内部转账"),2))</f>
        <v/>
      </c>
      <c r="F8" s="27">
        <f>IF($B8="","",ROUND(SUMIFS(流水收入,流水客户,$B8,流水月份,202604,流水属性,"&lt;&gt;内部转账"),2))</f>
        <v/>
      </c>
      <c r="G8" s="27">
        <f>IF($B8="","",ROUND(SUMIFS(流水收入,流水客户,$B8,流水月份,202605,流水属性,"&lt;&gt;内部转账"),2))</f>
        <v/>
      </c>
      <c r="H8" s="27">
        <f>IF($B8="","",ROUND(SUMIFS(流水收入,流水客户,$B8,流水月份,202606,流水属性,"&lt;&gt;内部转账"),2))</f>
        <v/>
      </c>
      <c r="I8" s="27">
        <f>IF($B8="","",ROUND(SUMIFS(流水收入,流水客户,$B8,流水月份,202607,流水属性,"&lt;&gt;内部转账"),2))</f>
        <v/>
      </c>
      <c r="J8" s="27">
        <f>IF($B8="","",ROUND(SUMIFS(流水收入,流水客户,$B8,流水月份,202608,流水属性,"&lt;&gt;内部转账"),2))</f>
        <v/>
      </c>
      <c r="K8" s="27">
        <f>IF($B8="","",ROUND(SUMIFS(流水收入,流水客户,$B8,流水月份,202609,流水属性,"&lt;&gt;内部转账"),2))</f>
        <v/>
      </c>
      <c r="L8" s="27">
        <f>IF($B8="","",ROUND(SUMIFS(流水收入,流水客户,$B8,流水月份,202610,流水属性,"&lt;&gt;内部转账"),2))</f>
        <v/>
      </c>
      <c r="M8" s="27">
        <f>IF($B8="","",ROUND(SUMIFS(流水收入,流水客户,$B8,流水月份,202611,流水属性,"&lt;&gt;内部转账"),2))</f>
        <v/>
      </c>
      <c r="N8" s="27">
        <f>IF($B8="","",ROUND(SUMIFS(流水收入,流水客户,$B8,流水月份,202612,流水属性,"&lt;&gt;内部转账"),2))</f>
        <v/>
      </c>
      <c r="O8" s="27">
        <f>IF($B8="","",ROUND(SUM(C8:N8),2))</f>
        <v/>
      </c>
      <c r="P8" s="45">
        <f>IF(OR($B8="",N($O$4)=0),"",$O8/$O$4)</f>
        <v/>
      </c>
    </row>
    <row r="9">
      <c r="A9" s="17">
        <f>IF($B9="","",COUNTA($B$6:$B9))</f>
        <v/>
      </c>
      <c r="B9" s="26" t="inlineStr">
        <is>
          <t>客户4</t>
        </is>
      </c>
      <c r="C9" s="27">
        <f>IF($B9="","",ROUND(SUMIFS(流水收入,流水客户,$B9,流水月份,202601,流水属性,"&lt;&gt;内部转账"),2))</f>
        <v/>
      </c>
      <c r="D9" s="27">
        <f>IF($B9="","",ROUND(SUMIFS(流水收入,流水客户,$B9,流水月份,202602,流水属性,"&lt;&gt;内部转账"),2))</f>
        <v/>
      </c>
      <c r="E9" s="27">
        <f>IF($B9="","",ROUND(SUMIFS(流水收入,流水客户,$B9,流水月份,202603,流水属性,"&lt;&gt;内部转账"),2))</f>
        <v/>
      </c>
      <c r="F9" s="27">
        <f>IF($B9="","",ROUND(SUMIFS(流水收入,流水客户,$B9,流水月份,202604,流水属性,"&lt;&gt;内部转账"),2))</f>
        <v/>
      </c>
      <c r="G9" s="27">
        <f>IF($B9="","",ROUND(SUMIFS(流水收入,流水客户,$B9,流水月份,202605,流水属性,"&lt;&gt;内部转账"),2))</f>
        <v/>
      </c>
      <c r="H9" s="27">
        <f>IF($B9="","",ROUND(SUMIFS(流水收入,流水客户,$B9,流水月份,202606,流水属性,"&lt;&gt;内部转账"),2))</f>
        <v/>
      </c>
      <c r="I9" s="27">
        <f>IF($B9="","",ROUND(SUMIFS(流水收入,流水客户,$B9,流水月份,202607,流水属性,"&lt;&gt;内部转账"),2))</f>
        <v/>
      </c>
      <c r="J9" s="27">
        <f>IF($B9="","",ROUND(SUMIFS(流水收入,流水客户,$B9,流水月份,202608,流水属性,"&lt;&gt;内部转账"),2))</f>
        <v/>
      </c>
      <c r="K9" s="27">
        <f>IF($B9="","",ROUND(SUMIFS(流水收入,流水客户,$B9,流水月份,202609,流水属性,"&lt;&gt;内部转账"),2))</f>
        <v/>
      </c>
      <c r="L9" s="27">
        <f>IF($B9="","",ROUND(SUMIFS(流水收入,流水客户,$B9,流水月份,202610,流水属性,"&lt;&gt;内部转账"),2))</f>
        <v/>
      </c>
      <c r="M9" s="27">
        <f>IF($B9="","",ROUND(SUMIFS(流水收入,流水客户,$B9,流水月份,202611,流水属性,"&lt;&gt;内部转账"),2))</f>
        <v/>
      </c>
      <c r="N9" s="27">
        <f>IF($B9="","",ROUND(SUMIFS(流水收入,流水客户,$B9,流水月份,202612,流水属性,"&lt;&gt;内部转账"),2))</f>
        <v/>
      </c>
      <c r="O9" s="27">
        <f>IF($B9="","",ROUND(SUM(C9:N9),2))</f>
        <v/>
      </c>
      <c r="P9" s="45">
        <f>IF(OR($B9="",N($O$4)=0),"",$O9/$O$4)</f>
        <v/>
      </c>
    </row>
    <row r="10">
      <c r="A10" s="17">
        <f>IF($B10="","",COUNTA($B$6:$B10))</f>
        <v/>
      </c>
      <c r="B10" s="26" t="inlineStr">
        <is>
          <t>客户5</t>
        </is>
      </c>
      <c r="C10" s="27">
        <f>IF($B10="","",ROUND(SUMIFS(流水收入,流水客户,$B10,流水月份,202601,流水属性,"&lt;&gt;内部转账"),2))</f>
        <v/>
      </c>
      <c r="D10" s="27">
        <f>IF($B10="","",ROUND(SUMIFS(流水收入,流水客户,$B10,流水月份,202602,流水属性,"&lt;&gt;内部转账"),2))</f>
        <v/>
      </c>
      <c r="E10" s="27">
        <f>IF($B10="","",ROUND(SUMIFS(流水收入,流水客户,$B10,流水月份,202603,流水属性,"&lt;&gt;内部转账"),2))</f>
        <v/>
      </c>
      <c r="F10" s="27">
        <f>IF($B10="","",ROUND(SUMIFS(流水收入,流水客户,$B10,流水月份,202604,流水属性,"&lt;&gt;内部转账"),2))</f>
        <v/>
      </c>
      <c r="G10" s="27">
        <f>IF($B10="","",ROUND(SUMIFS(流水收入,流水客户,$B10,流水月份,202605,流水属性,"&lt;&gt;内部转账"),2))</f>
        <v/>
      </c>
      <c r="H10" s="27">
        <f>IF($B10="","",ROUND(SUMIFS(流水收入,流水客户,$B10,流水月份,202606,流水属性,"&lt;&gt;内部转账"),2))</f>
        <v/>
      </c>
      <c r="I10" s="27">
        <f>IF($B10="","",ROUND(SUMIFS(流水收入,流水客户,$B10,流水月份,202607,流水属性,"&lt;&gt;内部转账"),2))</f>
        <v/>
      </c>
      <c r="J10" s="27">
        <f>IF($B10="","",ROUND(SUMIFS(流水收入,流水客户,$B10,流水月份,202608,流水属性,"&lt;&gt;内部转账"),2))</f>
        <v/>
      </c>
      <c r="K10" s="27">
        <f>IF($B10="","",ROUND(SUMIFS(流水收入,流水客户,$B10,流水月份,202609,流水属性,"&lt;&gt;内部转账"),2))</f>
        <v/>
      </c>
      <c r="L10" s="27">
        <f>IF($B10="","",ROUND(SUMIFS(流水收入,流水客户,$B10,流水月份,202610,流水属性,"&lt;&gt;内部转账"),2))</f>
        <v/>
      </c>
      <c r="M10" s="27">
        <f>IF($B10="","",ROUND(SUMIFS(流水收入,流水客户,$B10,流水月份,202611,流水属性,"&lt;&gt;内部转账"),2))</f>
        <v/>
      </c>
      <c r="N10" s="27">
        <f>IF($B10="","",ROUND(SUMIFS(流水收入,流水客户,$B10,流水月份,202612,流水属性,"&lt;&gt;内部转账"),2))</f>
        <v/>
      </c>
      <c r="O10" s="27">
        <f>IF($B10="","",ROUND(SUM(C10:N10),2))</f>
        <v/>
      </c>
      <c r="P10" s="45">
        <f>IF(OR($B10="",N($O$4)=0),"",$O10/$O$4)</f>
        <v/>
      </c>
    </row>
    <row r="11">
      <c r="A11" s="17">
        <f>IF($B11="","",COUNTA($B$6:$B11))</f>
        <v/>
      </c>
      <c r="B11" s="26" t="inlineStr">
        <is>
          <t>客户6</t>
        </is>
      </c>
      <c r="C11" s="27">
        <f>IF($B11="","",ROUND(SUMIFS(流水收入,流水客户,$B11,流水月份,202601,流水属性,"&lt;&gt;内部转账"),2))</f>
        <v/>
      </c>
      <c r="D11" s="27">
        <f>IF($B11="","",ROUND(SUMIFS(流水收入,流水客户,$B11,流水月份,202602,流水属性,"&lt;&gt;内部转账"),2))</f>
        <v/>
      </c>
      <c r="E11" s="27">
        <f>IF($B11="","",ROUND(SUMIFS(流水收入,流水客户,$B11,流水月份,202603,流水属性,"&lt;&gt;内部转账"),2))</f>
        <v/>
      </c>
      <c r="F11" s="27">
        <f>IF($B11="","",ROUND(SUMIFS(流水收入,流水客户,$B11,流水月份,202604,流水属性,"&lt;&gt;内部转账"),2))</f>
        <v/>
      </c>
      <c r="G11" s="27">
        <f>IF($B11="","",ROUND(SUMIFS(流水收入,流水客户,$B11,流水月份,202605,流水属性,"&lt;&gt;内部转账"),2))</f>
        <v/>
      </c>
      <c r="H11" s="27">
        <f>IF($B11="","",ROUND(SUMIFS(流水收入,流水客户,$B11,流水月份,202606,流水属性,"&lt;&gt;内部转账"),2))</f>
        <v/>
      </c>
      <c r="I11" s="27">
        <f>IF($B11="","",ROUND(SUMIFS(流水收入,流水客户,$B11,流水月份,202607,流水属性,"&lt;&gt;内部转账"),2))</f>
        <v/>
      </c>
      <c r="J11" s="27">
        <f>IF($B11="","",ROUND(SUMIFS(流水收入,流水客户,$B11,流水月份,202608,流水属性,"&lt;&gt;内部转账"),2))</f>
        <v/>
      </c>
      <c r="K11" s="27">
        <f>IF($B11="","",ROUND(SUMIFS(流水收入,流水客户,$B11,流水月份,202609,流水属性,"&lt;&gt;内部转账"),2))</f>
        <v/>
      </c>
      <c r="L11" s="27">
        <f>IF($B11="","",ROUND(SUMIFS(流水收入,流水客户,$B11,流水月份,202610,流水属性,"&lt;&gt;内部转账"),2))</f>
        <v/>
      </c>
      <c r="M11" s="27">
        <f>IF($B11="","",ROUND(SUMIFS(流水收入,流水客户,$B11,流水月份,202611,流水属性,"&lt;&gt;内部转账"),2))</f>
        <v/>
      </c>
      <c r="N11" s="27">
        <f>IF($B11="","",ROUND(SUMIFS(流水收入,流水客户,$B11,流水月份,202612,流水属性,"&lt;&gt;内部转账"),2))</f>
        <v/>
      </c>
      <c r="O11" s="27">
        <f>IF($B11="","",ROUND(SUM(C11:N11),2))</f>
        <v/>
      </c>
      <c r="P11" s="45">
        <f>IF(OR($B11="",N($O$4)=0),"",$O11/$O$4)</f>
        <v/>
      </c>
    </row>
    <row r="12">
      <c r="A12" s="17">
        <f>IF($B12="","",COUNTA($B$6:$B12))</f>
        <v/>
      </c>
      <c r="B12" s="26" t="inlineStr">
        <is>
          <t>客户7</t>
        </is>
      </c>
      <c r="C12" s="27">
        <f>IF($B12="","",ROUND(SUMIFS(流水收入,流水客户,$B12,流水月份,202601,流水属性,"&lt;&gt;内部转账"),2))</f>
        <v/>
      </c>
      <c r="D12" s="27">
        <f>IF($B12="","",ROUND(SUMIFS(流水收入,流水客户,$B12,流水月份,202602,流水属性,"&lt;&gt;内部转账"),2))</f>
        <v/>
      </c>
      <c r="E12" s="27">
        <f>IF($B12="","",ROUND(SUMIFS(流水收入,流水客户,$B12,流水月份,202603,流水属性,"&lt;&gt;内部转账"),2))</f>
        <v/>
      </c>
      <c r="F12" s="27">
        <f>IF($B12="","",ROUND(SUMIFS(流水收入,流水客户,$B12,流水月份,202604,流水属性,"&lt;&gt;内部转账"),2))</f>
        <v/>
      </c>
      <c r="G12" s="27">
        <f>IF($B12="","",ROUND(SUMIFS(流水收入,流水客户,$B12,流水月份,202605,流水属性,"&lt;&gt;内部转账"),2))</f>
        <v/>
      </c>
      <c r="H12" s="27">
        <f>IF($B12="","",ROUND(SUMIFS(流水收入,流水客户,$B12,流水月份,202606,流水属性,"&lt;&gt;内部转账"),2))</f>
        <v/>
      </c>
      <c r="I12" s="27">
        <f>IF($B12="","",ROUND(SUMIFS(流水收入,流水客户,$B12,流水月份,202607,流水属性,"&lt;&gt;内部转账"),2))</f>
        <v/>
      </c>
      <c r="J12" s="27">
        <f>IF($B12="","",ROUND(SUMIFS(流水收入,流水客户,$B12,流水月份,202608,流水属性,"&lt;&gt;内部转账"),2))</f>
        <v/>
      </c>
      <c r="K12" s="27">
        <f>IF($B12="","",ROUND(SUMIFS(流水收入,流水客户,$B12,流水月份,202609,流水属性,"&lt;&gt;内部转账"),2))</f>
        <v/>
      </c>
      <c r="L12" s="27">
        <f>IF($B12="","",ROUND(SUMIFS(流水收入,流水客户,$B12,流水月份,202610,流水属性,"&lt;&gt;内部转账"),2))</f>
        <v/>
      </c>
      <c r="M12" s="27">
        <f>IF($B12="","",ROUND(SUMIFS(流水收入,流水客户,$B12,流水月份,202611,流水属性,"&lt;&gt;内部转账"),2))</f>
        <v/>
      </c>
      <c r="N12" s="27">
        <f>IF($B12="","",ROUND(SUMIFS(流水收入,流水客户,$B12,流水月份,202612,流水属性,"&lt;&gt;内部转账"),2))</f>
        <v/>
      </c>
      <c r="O12" s="27">
        <f>IF($B12="","",ROUND(SUM(C12:N12),2))</f>
        <v/>
      </c>
      <c r="P12" s="45">
        <f>IF(OR($B12="",N($O$4)=0),"",$O12/$O$4)</f>
        <v/>
      </c>
    </row>
    <row r="13">
      <c r="A13" s="17">
        <f>IF($B13="","",COUNTA($B$6:$B13))</f>
        <v/>
      </c>
      <c r="B13" s="26" t="inlineStr">
        <is>
          <t>客户8</t>
        </is>
      </c>
      <c r="C13" s="27">
        <f>IF($B13="","",ROUND(SUMIFS(流水收入,流水客户,$B13,流水月份,202601,流水属性,"&lt;&gt;内部转账"),2))</f>
        <v/>
      </c>
      <c r="D13" s="27">
        <f>IF($B13="","",ROUND(SUMIFS(流水收入,流水客户,$B13,流水月份,202602,流水属性,"&lt;&gt;内部转账"),2))</f>
        <v/>
      </c>
      <c r="E13" s="27">
        <f>IF($B13="","",ROUND(SUMIFS(流水收入,流水客户,$B13,流水月份,202603,流水属性,"&lt;&gt;内部转账"),2))</f>
        <v/>
      </c>
      <c r="F13" s="27">
        <f>IF($B13="","",ROUND(SUMIFS(流水收入,流水客户,$B13,流水月份,202604,流水属性,"&lt;&gt;内部转账"),2))</f>
        <v/>
      </c>
      <c r="G13" s="27">
        <f>IF($B13="","",ROUND(SUMIFS(流水收入,流水客户,$B13,流水月份,202605,流水属性,"&lt;&gt;内部转账"),2))</f>
        <v/>
      </c>
      <c r="H13" s="27">
        <f>IF($B13="","",ROUND(SUMIFS(流水收入,流水客户,$B13,流水月份,202606,流水属性,"&lt;&gt;内部转账"),2))</f>
        <v/>
      </c>
      <c r="I13" s="27">
        <f>IF($B13="","",ROUND(SUMIFS(流水收入,流水客户,$B13,流水月份,202607,流水属性,"&lt;&gt;内部转账"),2))</f>
        <v/>
      </c>
      <c r="J13" s="27">
        <f>IF($B13="","",ROUND(SUMIFS(流水收入,流水客户,$B13,流水月份,202608,流水属性,"&lt;&gt;内部转账"),2))</f>
        <v/>
      </c>
      <c r="K13" s="27">
        <f>IF($B13="","",ROUND(SUMIFS(流水收入,流水客户,$B13,流水月份,202609,流水属性,"&lt;&gt;内部转账"),2))</f>
        <v/>
      </c>
      <c r="L13" s="27">
        <f>IF($B13="","",ROUND(SUMIFS(流水收入,流水客户,$B13,流水月份,202610,流水属性,"&lt;&gt;内部转账"),2))</f>
        <v/>
      </c>
      <c r="M13" s="27">
        <f>IF($B13="","",ROUND(SUMIFS(流水收入,流水客户,$B13,流水月份,202611,流水属性,"&lt;&gt;内部转账"),2))</f>
        <v/>
      </c>
      <c r="N13" s="27">
        <f>IF($B13="","",ROUND(SUMIFS(流水收入,流水客户,$B13,流水月份,202612,流水属性,"&lt;&gt;内部转账"),2))</f>
        <v/>
      </c>
      <c r="O13" s="27">
        <f>IF($B13="","",ROUND(SUM(C13:N13),2))</f>
        <v/>
      </c>
      <c r="P13" s="45">
        <f>IF(OR($B13="",N($O$4)=0),"",$O13/$O$4)</f>
        <v/>
      </c>
    </row>
    <row r="14">
      <c r="A14" s="17">
        <f>IF($B14="","",COUNTA($B$6:$B14))</f>
        <v/>
      </c>
      <c r="B14" s="26" t="inlineStr">
        <is>
          <t>客户9</t>
        </is>
      </c>
      <c r="C14" s="27">
        <f>IF($B14="","",ROUND(SUMIFS(流水收入,流水客户,$B14,流水月份,202601,流水属性,"&lt;&gt;内部转账"),2))</f>
        <v/>
      </c>
      <c r="D14" s="27">
        <f>IF($B14="","",ROUND(SUMIFS(流水收入,流水客户,$B14,流水月份,202602,流水属性,"&lt;&gt;内部转账"),2))</f>
        <v/>
      </c>
      <c r="E14" s="27">
        <f>IF($B14="","",ROUND(SUMIFS(流水收入,流水客户,$B14,流水月份,202603,流水属性,"&lt;&gt;内部转账"),2))</f>
        <v/>
      </c>
      <c r="F14" s="27">
        <f>IF($B14="","",ROUND(SUMIFS(流水收入,流水客户,$B14,流水月份,202604,流水属性,"&lt;&gt;内部转账"),2))</f>
        <v/>
      </c>
      <c r="G14" s="27">
        <f>IF($B14="","",ROUND(SUMIFS(流水收入,流水客户,$B14,流水月份,202605,流水属性,"&lt;&gt;内部转账"),2))</f>
        <v/>
      </c>
      <c r="H14" s="27">
        <f>IF($B14="","",ROUND(SUMIFS(流水收入,流水客户,$B14,流水月份,202606,流水属性,"&lt;&gt;内部转账"),2))</f>
        <v/>
      </c>
      <c r="I14" s="27">
        <f>IF($B14="","",ROUND(SUMIFS(流水收入,流水客户,$B14,流水月份,202607,流水属性,"&lt;&gt;内部转账"),2))</f>
        <v/>
      </c>
      <c r="J14" s="27">
        <f>IF($B14="","",ROUND(SUMIFS(流水收入,流水客户,$B14,流水月份,202608,流水属性,"&lt;&gt;内部转账"),2))</f>
        <v/>
      </c>
      <c r="K14" s="27">
        <f>IF($B14="","",ROUND(SUMIFS(流水收入,流水客户,$B14,流水月份,202609,流水属性,"&lt;&gt;内部转账"),2))</f>
        <v/>
      </c>
      <c r="L14" s="27">
        <f>IF($B14="","",ROUND(SUMIFS(流水收入,流水客户,$B14,流水月份,202610,流水属性,"&lt;&gt;内部转账"),2))</f>
        <v/>
      </c>
      <c r="M14" s="27">
        <f>IF($B14="","",ROUND(SUMIFS(流水收入,流水客户,$B14,流水月份,202611,流水属性,"&lt;&gt;内部转账"),2))</f>
        <v/>
      </c>
      <c r="N14" s="27">
        <f>IF($B14="","",ROUND(SUMIFS(流水收入,流水客户,$B14,流水月份,202612,流水属性,"&lt;&gt;内部转账"),2))</f>
        <v/>
      </c>
      <c r="O14" s="27">
        <f>IF($B14="","",ROUND(SUM(C14:N14),2))</f>
        <v/>
      </c>
      <c r="P14" s="45">
        <f>IF(OR($B14="",N($O$4)=0),"",$O14/$O$4)</f>
        <v/>
      </c>
    </row>
    <row r="15">
      <c r="A15" s="17">
        <f>IF($B15="","",COUNTA($B$6:$B15))</f>
        <v/>
      </c>
      <c r="B15" s="26" t="inlineStr">
        <is>
          <t>客户10</t>
        </is>
      </c>
      <c r="C15" s="27">
        <f>IF($B15="","",ROUND(SUMIFS(流水收入,流水客户,$B15,流水月份,202601,流水属性,"&lt;&gt;内部转账"),2))</f>
        <v/>
      </c>
      <c r="D15" s="27">
        <f>IF($B15="","",ROUND(SUMIFS(流水收入,流水客户,$B15,流水月份,202602,流水属性,"&lt;&gt;内部转账"),2))</f>
        <v/>
      </c>
      <c r="E15" s="27">
        <f>IF($B15="","",ROUND(SUMIFS(流水收入,流水客户,$B15,流水月份,202603,流水属性,"&lt;&gt;内部转账"),2))</f>
        <v/>
      </c>
      <c r="F15" s="27">
        <f>IF($B15="","",ROUND(SUMIFS(流水收入,流水客户,$B15,流水月份,202604,流水属性,"&lt;&gt;内部转账"),2))</f>
        <v/>
      </c>
      <c r="G15" s="27">
        <f>IF($B15="","",ROUND(SUMIFS(流水收入,流水客户,$B15,流水月份,202605,流水属性,"&lt;&gt;内部转账"),2))</f>
        <v/>
      </c>
      <c r="H15" s="27">
        <f>IF($B15="","",ROUND(SUMIFS(流水收入,流水客户,$B15,流水月份,202606,流水属性,"&lt;&gt;内部转账"),2))</f>
        <v/>
      </c>
      <c r="I15" s="27">
        <f>IF($B15="","",ROUND(SUMIFS(流水收入,流水客户,$B15,流水月份,202607,流水属性,"&lt;&gt;内部转账"),2))</f>
        <v/>
      </c>
      <c r="J15" s="27">
        <f>IF($B15="","",ROUND(SUMIFS(流水收入,流水客户,$B15,流水月份,202608,流水属性,"&lt;&gt;内部转账"),2))</f>
        <v/>
      </c>
      <c r="K15" s="27">
        <f>IF($B15="","",ROUND(SUMIFS(流水收入,流水客户,$B15,流水月份,202609,流水属性,"&lt;&gt;内部转账"),2))</f>
        <v/>
      </c>
      <c r="L15" s="27">
        <f>IF($B15="","",ROUND(SUMIFS(流水收入,流水客户,$B15,流水月份,202610,流水属性,"&lt;&gt;内部转账"),2))</f>
        <v/>
      </c>
      <c r="M15" s="27">
        <f>IF($B15="","",ROUND(SUMIFS(流水收入,流水客户,$B15,流水月份,202611,流水属性,"&lt;&gt;内部转账"),2))</f>
        <v/>
      </c>
      <c r="N15" s="27">
        <f>IF($B15="","",ROUND(SUMIFS(流水收入,流水客户,$B15,流水月份,202612,流水属性,"&lt;&gt;内部转账"),2))</f>
        <v/>
      </c>
      <c r="O15" s="27">
        <f>IF($B15="","",ROUND(SUM(C15:N15),2))</f>
        <v/>
      </c>
      <c r="P15" s="45">
        <f>IF(OR($B15="",N($O$4)=0),"",$O15/$O$4)</f>
        <v/>
      </c>
    </row>
    <row r="16">
      <c r="A16" s="17">
        <f>IF($B16="","",COUNTA($B$6:$B16))</f>
        <v/>
      </c>
      <c r="B16" s="26" t="inlineStr">
        <is>
          <t>客户11</t>
        </is>
      </c>
      <c r="C16" s="27">
        <f>IF($B16="","",ROUND(SUMIFS(流水收入,流水客户,$B16,流水月份,202601,流水属性,"&lt;&gt;内部转账"),2))</f>
        <v/>
      </c>
      <c r="D16" s="27">
        <f>IF($B16="","",ROUND(SUMIFS(流水收入,流水客户,$B16,流水月份,202602,流水属性,"&lt;&gt;内部转账"),2))</f>
        <v/>
      </c>
      <c r="E16" s="27">
        <f>IF($B16="","",ROUND(SUMIFS(流水收入,流水客户,$B16,流水月份,202603,流水属性,"&lt;&gt;内部转账"),2))</f>
        <v/>
      </c>
      <c r="F16" s="27">
        <f>IF($B16="","",ROUND(SUMIFS(流水收入,流水客户,$B16,流水月份,202604,流水属性,"&lt;&gt;内部转账"),2))</f>
        <v/>
      </c>
      <c r="G16" s="27">
        <f>IF($B16="","",ROUND(SUMIFS(流水收入,流水客户,$B16,流水月份,202605,流水属性,"&lt;&gt;内部转账"),2))</f>
        <v/>
      </c>
      <c r="H16" s="27">
        <f>IF($B16="","",ROUND(SUMIFS(流水收入,流水客户,$B16,流水月份,202606,流水属性,"&lt;&gt;内部转账"),2))</f>
        <v/>
      </c>
      <c r="I16" s="27">
        <f>IF($B16="","",ROUND(SUMIFS(流水收入,流水客户,$B16,流水月份,202607,流水属性,"&lt;&gt;内部转账"),2))</f>
        <v/>
      </c>
      <c r="J16" s="27">
        <f>IF($B16="","",ROUND(SUMIFS(流水收入,流水客户,$B16,流水月份,202608,流水属性,"&lt;&gt;内部转账"),2))</f>
        <v/>
      </c>
      <c r="K16" s="27">
        <f>IF($B16="","",ROUND(SUMIFS(流水收入,流水客户,$B16,流水月份,202609,流水属性,"&lt;&gt;内部转账"),2))</f>
        <v/>
      </c>
      <c r="L16" s="27">
        <f>IF($B16="","",ROUND(SUMIFS(流水收入,流水客户,$B16,流水月份,202610,流水属性,"&lt;&gt;内部转账"),2))</f>
        <v/>
      </c>
      <c r="M16" s="27">
        <f>IF($B16="","",ROUND(SUMIFS(流水收入,流水客户,$B16,流水月份,202611,流水属性,"&lt;&gt;内部转账"),2))</f>
        <v/>
      </c>
      <c r="N16" s="27">
        <f>IF($B16="","",ROUND(SUMIFS(流水收入,流水客户,$B16,流水月份,202612,流水属性,"&lt;&gt;内部转账"),2))</f>
        <v/>
      </c>
      <c r="O16" s="27">
        <f>IF($B16="","",ROUND(SUM(C16:N16),2))</f>
        <v/>
      </c>
      <c r="P16" s="45">
        <f>IF(OR($B16="",N($O$4)=0),"",$O16/$O$4)</f>
        <v/>
      </c>
    </row>
    <row r="17">
      <c r="A17" s="17">
        <f>IF($B17="","",COUNTA($B$6:$B17))</f>
        <v/>
      </c>
      <c r="B17" s="26" t="inlineStr">
        <is>
          <t>客户12</t>
        </is>
      </c>
      <c r="C17" s="27">
        <f>IF($B17="","",ROUND(SUMIFS(流水收入,流水客户,$B17,流水月份,202601,流水属性,"&lt;&gt;内部转账"),2))</f>
        <v/>
      </c>
      <c r="D17" s="27">
        <f>IF($B17="","",ROUND(SUMIFS(流水收入,流水客户,$B17,流水月份,202602,流水属性,"&lt;&gt;内部转账"),2))</f>
        <v/>
      </c>
      <c r="E17" s="27">
        <f>IF($B17="","",ROUND(SUMIFS(流水收入,流水客户,$B17,流水月份,202603,流水属性,"&lt;&gt;内部转账"),2))</f>
        <v/>
      </c>
      <c r="F17" s="27">
        <f>IF($B17="","",ROUND(SUMIFS(流水收入,流水客户,$B17,流水月份,202604,流水属性,"&lt;&gt;内部转账"),2))</f>
        <v/>
      </c>
      <c r="G17" s="27">
        <f>IF($B17="","",ROUND(SUMIFS(流水收入,流水客户,$B17,流水月份,202605,流水属性,"&lt;&gt;内部转账"),2))</f>
        <v/>
      </c>
      <c r="H17" s="27">
        <f>IF($B17="","",ROUND(SUMIFS(流水收入,流水客户,$B17,流水月份,202606,流水属性,"&lt;&gt;内部转账"),2))</f>
        <v/>
      </c>
      <c r="I17" s="27">
        <f>IF($B17="","",ROUND(SUMIFS(流水收入,流水客户,$B17,流水月份,202607,流水属性,"&lt;&gt;内部转账"),2))</f>
        <v/>
      </c>
      <c r="J17" s="27">
        <f>IF($B17="","",ROUND(SUMIFS(流水收入,流水客户,$B17,流水月份,202608,流水属性,"&lt;&gt;内部转账"),2))</f>
        <v/>
      </c>
      <c r="K17" s="27">
        <f>IF($B17="","",ROUND(SUMIFS(流水收入,流水客户,$B17,流水月份,202609,流水属性,"&lt;&gt;内部转账"),2))</f>
        <v/>
      </c>
      <c r="L17" s="27">
        <f>IF($B17="","",ROUND(SUMIFS(流水收入,流水客户,$B17,流水月份,202610,流水属性,"&lt;&gt;内部转账"),2))</f>
        <v/>
      </c>
      <c r="M17" s="27">
        <f>IF($B17="","",ROUND(SUMIFS(流水收入,流水客户,$B17,流水月份,202611,流水属性,"&lt;&gt;内部转账"),2))</f>
        <v/>
      </c>
      <c r="N17" s="27">
        <f>IF($B17="","",ROUND(SUMIFS(流水收入,流水客户,$B17,流水月份,202612,流水属性,"&lt;&gt;内部转账"),2))</f>
        <v/>
      </c>
      <c r="O17" s="27">
        <f>IF($B17="","",ROUND(SUM(C17:N17),2))</f>
        <v/>
      </c>
      <c r="P17" s="45">
        <f>IF(OR($B17="",N($O$4)=0),"",$O17/$O$4)</f>
        <v/>
      </c>
    </row>
    <row r="18">
      <c r="A18" s="17">
        <f>IF($B18="","",COUNTA($B$6:$B18))</f>
        <v/>
      </c>
      <c r="B18" s="26" t="inlineStr">
        <is>
          <t>客户13</t>
        </is>
      </c>
      <c r="C18" s="27">
        <f>IF($B18="","",ROUND(SUMIFS(流水收入,流水客户,$B18,流水月份,202601,流水属性,"&lt;&gt;内部转账"),2))</f>
        <v/>
      </c>
      <c r="D18" s="27">
        <f>IF($B18="","",ROUND(SUMIFS(流水收入,流水客户,$B18,流水月份,202602,流水属性,"&lt;&gt;内部转账"),2))</f>
        <v/>
      </c>
      <c r="E18" s="27">
        <f>IF($B18="","",ROUND(SUMIFS(流水收入,流水客户,$B18,流水月份,202603,流水属性,"&lt;&gt;内部转账"),2))</f>
        <v/>
      </c>
      <c r="F18" s="27">
        <f>IF($B18="","",ROUND(SUMIFS(流水收入,流水客户,$B18,流水月份,202604,流水属性,"&lt;&gt;内部转账"),2))</f>
        <v/>
      </c>
      <c r="G18" s="27">
        <f>IF($B18="","",ROUND(SUMIFS(流水收入,流水客户,$B18,流水月份,202605,流水属性,"&lt;&gt;内部转账"),2))</f>
        <v/>
      </c>
      <c r="H18" s="27">
        <f>IF($B18="","",ROUND(SUMIFS(流水收入,流水客户,$B18,流水月份,202606,流水属性,"&lt;&gt;内部转账"),2))</f>
        <v/>
      </c>
      <c r="I18" s="27">
        <f>IF($B18="","",ROUND(SUMIFS(流水收入,流水客户,$B18,流水月份,202607,流水属性,"&lt;&gt;内部转账"),2))</f>
        <v/>
      </c>
      <c r="J18" s="27">
        <f>IF($B18="","",ROUND(SUMIFS(流水收入,流水客户,$B18,流水月份,202608,流水属性,"&lt;&gt;内部转账"),2))</f>
        <v/>
      </c>
      <c r="K18" s="27">
        <f>IF($B18="","",ROUND(SUMIFS(流水收入,流水客户,$B18,流水月份,202609,流水属性,"&lt;&gt;内部转账"),2))</f>
        <v/>
      </c>
      <c r="L18" s="27">
        <f>IF($B18="","",ROUND(SUMIFS(流水收入,流水客户,$B18,流水月份,202610,流水属性,"&lt;&gt;内部转账"),2))</f>
        <v/>
      </c>
      <c r="M18" s="27">
        <f>IF($B18="","",ROUND(SUMIFS(流水收入,流水客户,$B18,流水月份,202611,流水属性,"&lt;&gt;内部转账"),2))</f>
        <v/>
      </c>
      <c r="N18" s="27">
        <f>IF($B18="","",ROUND(SUMIFS(流水收入,流水客户,$B18,流水月份,202612,流水属性,"&lt;&gt;内部转账"),2))</f>
        <v/>
      </c>
      <c r="O18" s="27">
        <f>IF($B18="","",ROUND(SUM(C18:N18),2))</f>
        <v/>
      </c>
      <c r="P18" s="45">
        <f>IF(OR($B18="",N($O$4)=0),"",$O18/$O$4)</f>
        <v/>
      </c>
    </row>
    <row r="19">
      <c r="A19" s="17">
        <f>IF($B19="","",COUNTA($B$6:$B19))</f>
        <v/>
      </c>
      <c r="B19" s="26" t="n"/>
      <c r="C19" s="27">
        <f>IF($B19="","",ROUND(SUMIFS(流水收入,流水客户,$B19,流水月份,202601,流水属性,"&lt;&gt;内部转账"),2))</f>
        <v/>
      </c>
      <c r="D19" s="27">
        <f>IF($B19="","",ROUND(SUMIFS(流水收入,流水客户,$B19,流水月份,202602,流水属性,"&lt;&gt;内部转账"),2))</f>
        <v/>
      </c>
      <c r="E19" s="27">
        <f>IF($B19="","",ROUND(SUMIFS(流水收入,流水客户,$B19,流水月份,202603,流水属性,"&lt;&gt;内部转账"),2))</f>
        <v/>
      </c>
      <c r="F19" s="27">
        <f>IF($B19="","",ROUND(SUMIFS(流水收入,流水客户,$B19,流水月份,202604,流水属性,"&lt;&gt;内部转账"),2))</f>
        <v/>
      </c>
      <c r="G19" s="27">
        <f>IF($B19="","",ROUND(SUMIFS(流水收入,流水客户,$B19,流水月份,202605,流水属性,"&lt;&gt;内部转账"),2))</f>
        <v/>
      </c>
      <c r="H19" s="27">
        <f>IF($B19="","",ROUND(SUMIFS(流水收入,流水客户,$B19,流水月份,202606,流水属性,"&lt;&gt;内部转账"),2))</f>
        <v/>
      </c>
      <c r="I19" s="27">
        <f>IF($B19="","",ROUND(SUMIFS(流水收入,流水客户,$B19,流水月份,202607,流水属性,"&lt;&gt;内部转账"),2))</f>
        <v/>
      </c>
      <c r="J19" s="27">
        <f>IF($B19="","",ROUND(SUMIFS(流水收入,流水客户,$B19,流水月份,202608,流水属性,"&lt;&gt;内部转账"),2))</f>
        <v/>
      </c>
      <c r="K19" s="27">
        <f>IF($B19="","",ROUND(SUMIFS(流水收入,流水客户,$B19,流水月份,202609,流水属性,"&lt;&gt;内部转账"),2))</f>
        <v/>
      </c>
      <c r="L19" s="27">
        <f>IF($B19="","",ROUND(SUMIFS(流水收入,流水客户,$B19,流水月份,202610,流水属性,"&lt;&gt;内部转账"),2))</f>
        <v/>
      </c>
      <c r="M19" s="27">
        <f>IF($B19="","",ROUND(SUMIFS(流水收入,流水客户,$B19,流水月份,202611,流水属性,"&lt;&gt;内部转账"),2))</f>
        <v/>
      </c>
      <c r="N19" s="27">
        <f>IF($B19="","",ROUND(SUMIFS(流水收入,流水客户,$B19,流水月份,202612,流水属性,"&lt;&gt;内部转账"),2))</f>
        <v/>
      </c>
      <c r="O19" s="27">
        <f>IF($B19="","",ROUND(SUM(C19:N19),2))</f>
        <v/>
      </c>
      <c r="P19" s="45">
        <f>IF(OR($B19="",N($O$4)=0),"",$O19/$O$4)</f>
        <v/>
      </c>
    </row>
    <row r="20">
      <c r="A20" s="17">
        <f>IF($B20="","",COUNTA($B$6:$B20))</f>
        <v/>
      </c>
      <c r="B20" s="26" t="n"/>
      <c r="C20" s="27">
        <f>IF($B20="","",ROUND(SUMIFS(流水收入,流水客户,$B20,流水月份,202601,流水属性,"&lt;&gt;内部转账"),2))</f>
        <v/>
      </c>
      <c r="D20" s="27">
        <f>IF($B20="","",ROUND(SUMIFS(流水收入,流水客户,$B20,流水月份,202602,流水属性,"&lt;&gt;内部转账"),2))</f>
        <v/>
      </c>
      <c r="E20" s="27">
        <f>IF($B20="","",ROUND(SUMIFS(流水收入,流水客户,$B20,流水月份,202603,流水属性,"&lt;&gt;内部转账"),2))</f>
        <v/>
      </c>
      <c r="F20" s="27">
        <f>IF($B20="","",ROUND(SUMIFS(流水收入,流水客户,$B20,流水月份,202604,流水属性,"&lt;&gt;内部转账"),2))</f>
        <v/>
      </c>
      <c r="G20" s="27">
        <f>IF($B20="","",ROUND(SUMIFS(流水收入,流水客户,$B20,流水月份,202605,流水属性,"&lt;&gt;内部转账"),2))</f>
        <v/>
      </c>
      <c r="H20" s="27">
        <f>IF($B20="","",ROUND(SUMIFS(流水收入,流水客户,$B20,流水月份,202606,流水属性,"&lt;&gt;内部转账"),2))</f>
        <v/>
      </c>
      <c r="I20" s="27">
        <f>IF($B20="","",ROUND(SUMIFS(流水收入,流水客户,$B20,流水月份,202607,流水属性,"&lt;&gt;内部转账"),2))</f>
        <v/>
      </c>
      <c r="J20" s="27">
        <f>IF($B20="","",ROUND(SUMIFS(流水收入,流水客户,$B20,流水月份,202608,流水属性,"&lt;&gt;内部转账"),2))</f>
        <v/>
      </c>
      <c r="K20" s="27">
        <f>IF($B20="","",ROUND(SUMIFS(流水收入,流水客户,$B20,流水月份,202609,流水属性,"&lt;&gt;内部转账"),2))</f>
        <v/>
      </c>
      <c r="L20" s="27">
        <f>IF($B20="","",ROUND(SUMIFS(流水收入,流水客户,$B20,流水月份,202610,流水属性,"&lt;&gt;内部转账"),2))</f>
        <v/>
      </c>
      <c r="M20" s="27">
        <f>IF($B20="","",ROUND(SUMIFS(流水收入,流水客户,$B20,流水月份,202611,流水属性,"&lt;&gt;内部转账"),2))</f>
        <v/>
      </c>
      <c r="N20" s="27">
        <f>IF($B20="","",ROUND(SUMIFS(流水收入,流水客户,$B20,流水月份,202612,流水属性,"&lt;&gt;内部转账"),2))</f>
        <v/>
      </c>
      <c r="O20" s="27">
        <f>IF($B20="","",ROUND(SUM(C20:N20),2))</f>
        <v/>
      </c>
      <c r="P20" s="45">
        <f>IF(OR($B20="",N($O$4)=0),"",$O20/$O$4)</f>
        <v/>
      </c>
    </row>
    <row r="21">
      <c r="A21" s="17">
        <f>IF($B21="","",COUNTA($B$6:$B21))</f>
        <v/>
      </c>
      <c r="B21" s="26" t="n"/>
      <c r="C21" s="27">
        <f>IF($B21="","",ROUND(SUMIFS(流水收入,流水客户,$B21,流水月份,202601,流水属性,"&lt;&gt;内部转账"),2))</f>
        <v/>
      </c>
      <c r="D21" s="27">
        <f>IF($B21="","",ROUND(SUMIFS(流水收入,流水客户,$B21,流水月份,202602,流水属性,"&lt;&gt;内部转账"),2))</f>
        <v/>
      </c>
      <c r="E21" s="27">
        <f>IF($B21="","",ROUND(SUMIFS(流水收入,流水客户,$B21,流水月份,202603,流水属性,"&lt;&gt;内部转账"),2))</f>
        <v/>
      </c>
      <c r="F21" s="27">
        <f>IF($B21="","",ROUND(SUMIFS(流水收入,流水客户,$B21,流水月份,202604,流水属性,"&lt;&gt;内部转账"),2))</f>
        <v/>
      </c>
      <c r="G21" s="27">
        <f>IF($B21="","",ROUND(SUMIFS(流水收入,流水客户,$B21,流水月份,202605,流水属性,"&lt;&gt;内部转账"),2))</f>
        <v/>
      </c>
      <c r="H21" s="27">
        <f>IF($B21="","",ROUND(SUMIFS(流水收入,流水客户,$B21,流水月份,202606,流水属性,"&lt;&gt;内部转账"),2))</f>
        <v/>
      </c>
      <c r="I21" s="27">
        <f>IF($B21="","",ROUND(SUMIFS(流水收入,流水客户,$B21,流水月份,202607,流水属性,"&lt;&gt;内部转账"),2))</f>
        <v/>
      </c>
      <c r="J21" s="27">
        <f>IF($B21="","",ROUND(SUMIFS(流水收入,流水客户,$B21,流水月份,202608,流水属性,"&lt;&gt;内部转账"),2))</f>
        <v/>
      </c>
      <c r="K21" s="27">
        <f>IF($B21="","",ROUND(SUMIFS(流水收入,流水客户,$B21,流水月份,202609,流水属性,"&lt;&gt;内部转账"),2))</f>
        <v/>
      </c>
      <c r="L21" s="27">
        <f>IF($B21="","",ROUND(SUMIFS(流水收入,流水客户,$B21,流水月份,202610,流水属性,"&lt;&gt;内部转账"),2))</f>
        <v/>
      </c>
      <c r="M21" s="27">
        <f>IF($B21="","",ROUND(SUMIFS(流水收入,流水客户,$B21,流水月份,202611,流水属性,"&lt;&gt;内部转账"),2))</f>
        <v/>
      </c>
      <c r="N21" s="27">
        <f>IF($B21="","",ROUND(SUMIFS(流水收入,流水客户,$B21,流水月份,202612,流水属性,"&lt;&gt;内部转账"),2))</f>
        <v/>
      </c>
      <c r="O21" s="27">
        <f>IF($B21="","",ROUND(SUM(C21:N21),2))</f>
        <v/>
      </c>
      <c r="P21" s="45">
        <f>IF(OR($B21="",N($O$4)=0),"",$O21/$O$4)</f>
        <v/>
      </c>
    </row>
    <row r="22">
      <c r="A22" s="17">
        <f>IF($B22="","",COUNTA($B$6:$B22))</f>
        <v/>
      </c>
      <c r="B22" s="26" t="n"/>
      <c r="C22" s="27">
        <f>IF($B22="","",ROUND(SUMIFS(流水收入,流水客户,$B22,流水月份,202601,流水属性,"&lt;&gt;内部转账"),2))</f>
        <v/>
      </c>
      <c r="D22" s="27">
        <f>IF($B22="","",ROUND(SUMIFS(流水收入,流水客户,$B22,流水月份,202602,流水属性,"&lt;&gt;内部转账"),2))</f>
        <v/>
      </c>
      <c r="E22" s="27">
        <f>IF($B22="","",ROUND(SUMIFS(流水收入,流水客户,$B22,流水月份,202603,流水属性,"&lt;&gt;内部转账"),2))</f>
        <v/>
      </c>
      <c r="F22" s="27">
        <f>IF($B22="","",ROUND(SUMIFS(流水收入,流水客户,$B22,流水月份,202604,流水属性,"&lt;&gt;内部转账"),2))</f>
        <v/>
      </c>
      <c r="G22" s="27">
        <f>IF($B22="","",ROUND(SUMIFS(流水收入,流水客户,$B22,流水月份,202605,流水属性,"&lt;&gt;内部转账"),2))</f>
        <v/>
      </c>
      <c r="H22" s="27">
        <f>IF($B22="","",ROUND(SUMIFS(流水收入,流水客户,$B22,流水月份,202606,流水属性,"&lt;&gt;内部转账"),2))</f>
        <v/>
      </c>
      <c r="I22" s="27">
        <f>IF($B22="","",ROUND(SUMIFS(流水收入,流水客户,$B22,流水月份,202607,流水属性,"&lt;&gt;内部转账"),2))</f>
        <v/>
      </c>
      <c r="J22" s="27">
        <f>IF($B22="","",ROUND(SUMIFS(流水收入,流水客户,$B22,流水月份,202608,流水属性,"&lt;&gt;内部转账"),2))</f>
        <v/>
      </c>
      <c r="K22" s="27">
        <f>IF($B22="","",ROUND(SUMIFS(流水收入,流水客户,$B22,流水月份,202609,流水属性,"&lt;&gt;内部转账"),2))</f>
        <v/>
      </c>
      <c r="L22" s="27">
        <f>IF($B22="","",ROUND(SUMIFS(流水收入,流水客户,$B22,流水月份,202610,流水属性,"&lt;&gt;内部转账"),2))</f>
        <v/>
      </c>
      <c r="M22" s="27">
        <f>IF($B22="","",ROUND(SUMIFS(流水收入,流水客户,$B22,流水月份,202611,流水属性,"&lt;&gt;内部转账"),2))</f>
        <v/>
      </c>
      <c r="N22" s="27">
        <f>IF($B22="","",ROUND(SUMIFS(流水收入,流水客户,$B22,流水月份,202612,流水属性,"&lt;&gt;内部转账"),2))</f>
        <v/>
      </c>
      <c r="O22" s="27">
        <f>IF($B22="","",ROUND(SUM(C22:N22),2))</f>
        <v/>
      </c>
      <c r="P22" s="45">
        <f>IF(OR($B22="",N($O$4)=0),"",$O22/$O$4)</f>
        <v/>
      </c>
    </row>
    <row r="23">
      <c r="A23" s="17">
        <f>IF($B23="","",COUNTA($B$6:$B23))</f>
        <v/>
      </c>
      <c r="B23" s="26" t="n"/>
      <c r="C23" s="27">
        <f>IF($B23="","",ROUND(SUMIFS(流水收入,流水客户,$B23,流水月份,202601,流水属性,"&lt;&gt;内部转账"),2))</f>
        <v/>
      </c>
      <c r="D23" s="27">
        <f>IF($B23="","",ROUND(SUMIFS(流水收入,流水客户,$B23,流水月份,202602,流水属性,"&lt;&gt;内部转账"),2))</f>
        <v/>
      </c>
      <c r="E23" s="27">
        <f>IF($B23="","",ROUND(SUMIFS(流水收入,流水客户,$B23,流水月份,202603,流水属性,"&lt;&gt;内部转账"),2))</f>
        <v/>
      </c>
      <c r="F23" s="27">
        <f>IF($B23="","",ROUND(SUMIFS(流水收入,流水客户,$B23,流水月份,202604,流水属性,"&lt;&gt;内部转账"),2))</f>
        <v/>
      </c>
      <c r="G23" s="27">
        <f>IF($B23="","",ROUND(SUMIFS(流水收入,流水客户,$B23,流水月份,202605,流水属性,"&lt;&gt;内部转账"),2))</f>
        <v/>
      </c>
      <c r="H23" s="27">
        <f>IF($B23="","",ROUND(SUMIFS(流水收入,流水客户,$B23,流水月份,202606,流水属性,"&lt;&gt;内部转账"),2))</f>
        <v/>
      </c>
      <c r="I23" s="27">
        <f>IF($B23="","",ROUND(SUMIFS(流水收入,流水客户,$B23,流水月份,202607,流水属性,"&lt;&gt;内部转账"),2))</f>
        <v/>
      </c>
      <c r="J23" s="27">
        <f>IF($B23="","",ROUND(SUMIFS(流水收入,流水客户,$B23,流水月份,202608,流水属性,"&lt;&gt;内部转账"),2))</f>
        <v/>
      </c>
      <c r="K23" s="27">
        <f>IF($B23="","",ROUND(SUMIFS(流水收入,流水客户,$B23,流水月份,202609,流水属性,"&lt;&gt;内部转账"),2))</f>
        <v/>
      </c>
      <c r="L23" s="27">
        <f>IF($B23="","",ROUND(SUMIFS(流水收入,流水客户,$B23,流水月份,202610,流水属性,"&lt;&gt;内部转账"),2))</f>
        <v/>
      </c>
      <c r="M23" s="27">
        <f>IF($B23="","",ROUND(SUMIFS(流水收入,流水客户,$B23,流水月份,202611,流水属性,"&lt;&gt;内部转账"),2))</f>
        <v/>
      </c>
      <c r="N23" s="27">
        <f>IF($B23="","",ROUND(SUMIFS(流水收入,流水客户,$B23,流水月份,202612,流水属性,"&lt;&gt;内部转账"),2))</f>
        <v/>
      </c>
      <c r="O23" s="27">
        <f>IF($B23="","",ROUND(SUM(C23:N23),2))</f>
        <v/>
      </c>
      <c r="P23" s="45">
        <f>IF(OR($B23="",N($O$4)=0),"",$O23/$O$4)</f>
        <v/>
      </c>
    </row>
    <row r="24">
      <c r="A24" s="17">
        <f>IF($B24="","",COUNTA($B$6:$B24))</f>
        <v/>
      </c>
      <c r="B24" s="26" t="n"/>
      <c r="C24" s="27">
        <f>IF($B24="","",ROUND(SUMIFS(流水收入,流水客户,$B24,流水月份,202601,流水属性,"&lt;&gt;内部转账"),2))</f>
        <v/>
      </c>
      <c r="D24" s="27">
        <f>IF($B24="","",ROUND(SUMIFS(流水收入,流水客户,$B24,流水月份,202602,流水属性,"&lt;&gt;内部转账"),2))</f>
        <v/>
      </c>
      <c r="E24" s="27">
        <f>IF($B24="","",ROUND(SUMIFS(流水收入,流水客户,$B24,流水月份,202603,流水属性,"&lt;&gt;内部转账"),2))</f>
        <v/>
      </c>
      <c r="F24" s="27">
        <f>IF($B24="","",ROUND(SUMIFS(流水收入,流水客户,$B24,流水月份,202604,流水属性,"&lt;&gt;内部转账"),2))</f>
        <v/>
      </c>
      <c r="G24" s="27">
        <f>IF($B24="","",ROUND(SUMIFS(流水收入,流水客户,$B24,流水月份,202605,流水属性,"&lt;&gt;内部转账"),2))</f>
        <v/>
      </c>
      <c r="H24" s="27">
        <f>IF($B24="","",ROUND(SUMIFS(流水收入,流水客户,$B24,流水月份,202606,流水属性,"&lt;&gt;内部转账"),2))</f>
        <v/>
      </c>
      <c r="I24" s="27">
        <f>IF($B24="","",ROUND(SUMIFS(流水收入,流水客户,$B24,流水月份,202607,流水属性,"&lt;&gt;内部转账"),2))</f>
        <v/>
      </c>
      <c r="J24" s="27">
        <f>IF($B24="","",ROUND(SUMIFS(流水收入,流水客户,$B24,流水月份,202608,流水属性,"&lt;&gt;内部转账"),2))</f>
        <v/>
      </c>
      <c r="K24" s="27">
        <f>IF($B24="","",ROUND(SUMIFS(流水收入,流水客户,$B24,流水月份,202609,流水属性,"&lt;&gt;内部转账"),2))</f>
        <v/>
      </c>
      <c r="L24" s="27">
        <f>IF($B24="","",ROUND(SUMIFS(流水收入,流水客户,$B24,流水月份,202610,流水属性,"&lt;&gt;内部转账"),2))</f>
        <v/>
      </c>
      <c r="M24" s="27">
        <f>IF($B24="","",ROUND(SUMIFS(流水收入,流水客户,$B24,流水月份,202611,流水属性,"&lt;&gt;内部转账"),2))</f>
        <v/>
      </c>
      <c r="N24" s="27">
        <f>IF($B24="","",ROUND(SUMIFS(流水收入,流水客户,$B24,流水月份,202612,流水属性,"&lt;&gt;内部转账"),2))</f>
        <v/>
      </c>
      <c r="O24" s="27">
        <f>IF($B24="","",ROUND(SUM(C24:N24),2))</f>
        <v/>
      </c>
      <c r="P24" s="45">
        <f>IF(OR($B24="",N($O$4)=0),"",$O24/$O$4)</f>
        <v/>
      </c>
    </row>
    <row r="25">
      <c r="A25" s="17">
        <f>IF($B25="","",COUNTA($B$6:$B25))</f>
        <v/>
      </c>
      <c r="B25" s="26" t="n"/>
      <c r="C25" s="27">
        <f>IF($B25="","",ROUND(SUMIFS(流水收入,流水客户,$B25,流水月份,202601,流水属性,"&lt;&gt;内部转账"),2))</f>
        <v/>
      </c>
      <c r="D25" s="27">
        <f>IF($B25="","",ROUND(SUMIFS(流水收入,流水客户,$B25,流水月份,202602,流水属性,"&lt;&gt;内部转账"),2))</f>
        <v/>
      </c>
      <c r="E25" s="27">
        <f>IF($B25="","",ROUND(SUMIFS(流水收入,流水客户,$B25,流水月份,202603,流水属性,"&lt;&gt;内部转账"),2))</f>
        <v/>
      </c>
      <c r="F25" s="27">
        <f>IF($B25="","",ROUND(SUMIFS(流水收入,流水客户,$B25,流水月份,202604,流水属性,"&lt;&gt;内部转账"),2))</f>
        <v/>
      </c>
      <c r="G25" s="27">
        <f>IF($B25="","",ROUND(SUMIFS(流水收入,流水客户,$B25,流水月份,202605,流水属性,"&lt;&gt;内部转账"),2))</f>
        <v/>
      </c>
      <c r="H25" s="27">
        <f>IF($B25="","",ROUND(SUMIFS(流水收入,流水客户,$B25,流水月份,202606,流水属性,"&lt;&gt;内部转账"),2))</f>
        <v/>
      </c>
      <c r="I25" s="27">
        <f>IF($B25="","",ROUND(SUMIFS(流水收入,流水客户,$B25,流水月份,202607,流水属性,"&lt;&gt;内部转账"),2))</f>
        <v/>
      </c>
      <c r="J25" s="27">
        <f>IF($B25="","",ROUND(SUMIFS(流水收入,流水客户,$B25,流水月份,202608,流水属性,"&lt;&gt;内部转账"),2))</f>
        <v/>
      </c>
      <c r="K25" s="27">
        <f>IF($B25="","",ROUND(SUMIFS(流水收入,流水客户,$B25,流水月份,202609,流水属性,"&lt;&gt;内部转账"),2))</f>
        <v/>
      </c>
      <c r="L25" s="27">
        <f>IF($B25="","",ROUND(SUMIFS(流水收入,流水客户,$B25,流水月份,202610,流水属性,"&lt;&gt;内部转账"),2))</f>
        <v/>
      </c>
      <c r="M25" s="27">
        <f>IF($B25="","",ROUND(SUMIFS(流水收入,流水客户,$B25,流水月份,202611,流水属性,"&lt;&gt;内部转账"),2))</f>
        <v/>
      </c>
      <c r="N25" s="27">
        <f>IF($B25="","",ROUND(SUMIFS(流水收入,流水客户,$B25,流水月份,202612,流水属性,"&lt;&gt;内部转账"),2))</f>
        <v/>
      </c>
      <c r="O25" s="27">
        <f>IF($B25="","",ROUND(SUM(C25:N25),2))</f>
        <v/>
      </c>
      <c r="P25" s="45">
        <f>IF(OR($B25="",N($O$4)=0),"",$O25/$O$4)</f>
        <v/>
      </c>
    </row>
    <row r="26">
      <c r="A26" s="17">
        <f>IF($B26="","",COUNTA($B$6:$B26))</f>
        <v/>
      </c>
      <c r="B26" s="26" t="n"/>
      <c r="C26" s="27">
        <f>IF($B26="","",ROUND(SUMIFS(流水收入,流水客户,$B26,流水月份,202601,流水属性,"&lt;&gt;内部转账"),2))</f>
        <v/>
      </c>
      <c r="D26" s="27">
        <f>IF($B26="","",ROUND(SUMIFS(流水收入,流水客户,$B26,流水月份,202602,流水属性,"&lt;&gt;内部转账"),2))</f>
        <v/>
      </c>
      <c r="E26" s="27">
        <f>IF($B26="","",ROUND(SUMIFS(流水收入,流水客户,$B26,流水月份,202603,流水属性,"&lt;&gt;内部转账"),2))</f>
        <v/>
      </c>
      <c r="F26" s="27">
        <f>IF($B26="","",ROUND(SUMIFS(流水收入,流水客户,$B26,流水月份,202604,流水属性,"&lt;&gt;内部转账"),2))</f>
        <v/>
      </c>
      <c r="G26" s="27">
        <f>IF($B26="","",ROUND(SUMIFS(流水收入,流水客户,$B26,流水月份,202605,流水属性,"&lt;&gt;内部转账"),2))</f>
        <v/>
      </c>
      <c r="H26" s="27">
        <f>IF($B26="","",ROUND(SUMIFS(流水收入,流水客户,$B26,流水月份,202606,流水属性,"&lt;&gt;内部转账"),2))</f>
        <v/>
      </c>
      <c r="I26" s="27">
        <f>IF($B26="","",ROUND(SUMIFS(流水收入,流水客户,$B26,流水月份,202607,流水属性,"&lt;&gt;内部转账"),2))</f>
        <v/>
      </c>
      <c r="J26" s="27">
        <f>IF($B26="","",ROUND(SUMIFS(流水收入,流水客户,$B26,流水月份,202608,流水属性,"&lt;&gt;内部转账"),2))</f>
        <v/>
      </c>
      <c r="K26" s="27">
        <f>IF($B26="","",ROUND(SUMIFS(流水收入,流水客户,$B26,流水月份,202609,流水属性,"&lt;&gt;内部转账"),2))</f>
        <v/>
      </c>
      <c r="L26" s="27">
        <f>IF($B26="","",ROUND(SUMIFS(流水收入,流水客户,$B26,流水月份,202610,流水属性,"&lt;&gt;内部转账"),2))</f>
        <v/>
      </c>
      <c r="M26" s="27">
        <f>IF($B26="","",ROUND(SUMIFS(流水收入,流水客户,$B26,流水月份,202611,流水属性,"&lt;&gt;内部转账"),2))</f>
        <v/>
      </c>
      <c r="N26" s="27">
        <f>IF($B26="","",ROUND(SUMIFS(流水收入,流水客户,$B26,流水月份,202612,流水属性,"&lt;&gt;内部转账"),2))</f>
        <v/>
      </c>
      <c r="O26" s="27">
        <f>IF($B26="","",ROUND(SUM(C26:N26),2))</f>
        <v/>
      </c>
      <c r="P26" s="45">
        <f>IF(OR($B26="",N($O$4)=0),"",$O26/$O$4)</f>
        <v/>
      </c>
    </row>
    <row r="27">
      <c r="A27" s="17">
        <f>IF($B27="","",COUNTA($B$6:$B27))</f>
        <v/>
      </c>
      <c r="B27" s="26" t="n"/>
      <c r="C27" s="27">
        <f>IF($B27="","",ROUND(SUMIFS(流水收入,流水客户,$B27,流水月份,202601,流水属性,"&lt;&gt;内部转账"),2))</f>
        <v/>
      </c>
      <c r="D27" s="27">
        <f>IF($B27="","",ROUND(SUMIFS(流水收入,流水客户,$B27,流水月份,202602,流水属性,"&lt;&gt;内部转账"),2))</f>
        <v/>
      </c>
      <c r="E27" s="27">
        <f>IF($B27="","",ROUND(SUMIFS(流水收入,流水客户,$B27,流水月份,202603,流水属性,"&lt;&gt;内部转账"),2))</f>
        <v/>
      </c>
      <c r="F27" s="27">
        <f>IF($B27="","",ROUND(SUMIFS(流水收入,流水客户,$B27,流水月份,202604,流水属性,"&lt;&gt;内部转账"),2))</f>
        <v/>
      </c>
      <c r="G27" s="27">
        <f>IF($B27="","",ROUND(SUMIFS(流水收入,流水客户,$B27,流水月份,202605,流水属性,"&lt;&gt;内部转账"),2))</f>
        <v/>
      </c>
      <c r="H27" s="27">
        <f>IF($B27="","",ROUND(SUMIFS(流水收入,流水客户,$B27,流水月份,202606,流水属性,"&lt;&gt;内部转账"),2))</f>
        <v/>
      </c>
      <c r="I27" s="27">
        <f>IF($B27="","",ROUND(SUMIFS(流水收入,流水客户,$B27,流水月份,202607,流水属性,"&lt;&gt;内部转账"),2))</f>
        <v/>
      </c>
      <c r="J27" s="27">
        <f>IF($B27="","",ROUND(SUMIFS(流水收入,流水客户,$B27,流水月份,202608,流水属性,"&lt;&gt;内部转账"),2))</f>
        <v/>
      </c>
      <c r="K27" s="27">
        <f>IF($B27="","",ROUND(SUMIFS(流水收入,流水客户,$B27,流水月份,202609,流水属性,"&lt;&gt;内部转账"),2))</f>
        <v/>
      </c>
      <c r="L27" s="27">
        <f>IF($B27="","",ROUND(SUMIFS(流水收入,流水客户,$B27,流水月份,202610,流水属性,"&lt;&gt;内部转账"),2))</f>
        <v/>
      </c>
      <c r="M27" s="27">
        <f>IF($B27="","",ROUND(SUMIFS(流水收入,流水客户,$B27,流水月份,202611,流水属性,"&lt;&gt;内部转账"),2))</f>
        <v/>
      </c>
      <c r="N27" s="27">
        <f>IF($B27="","",ROUND(SUMIFS(流水收入,流水客户,$B27,流水月份,202612,流水属性,"&lt;&gt;内部转账"),2))</f>
        <v/>
      </c>
      <c r="O27" s="27">
        <f>IF($B27="","",ROUND(SUM(C27:N27),2))</f>
        <v/>
      </c>
      <c r="P27" s="45">
        <f>IF(OR($B27="",N($O$4)=0),"",$O27/$O$4)</f>
        <v/>
      </c>
    </row>
    <row r="28">
      <c r="A28" s="17">
        <f>IF($B28="","",COUNTA($B$6:$B28))</f>
        <v/>
      </c>
      <c r="B28" s="26" t="n"/>
      <c r="C28" s="27">
        <f>IF($B28="","",ROUND(SUMIFS(流水收入,流水客户,$B28,流水月份,202601,流水属性,"&lt;&gt;内部转账"),2))</f>
        <v/>
      </c>
      <c r="D28" s="27">
        <f>IF($B28="","",ROUND(SUMIFS(流水收入,流水客户,$B28,流水月份,202602,流水属性,"&lt;&gt;内部转账"),2))</f>
        <v/>
      </c>
      <c r="E28" s="27">
        <f>IF($B28="","",ROUND(SUMIFS(流水收入,流水客户,$B28,流水月份,202603,流水属性,"&lt;&gt;内部转账"),2))</f>
        <v/>
      </c>
      <c r="F28" s="27">
        <f>IF($B28="","",ROUND(SUMIFS(流水收入,流水客户,$B28,流水月份,202604,流水属性,"&lt;&gt;内部转账"),2))</f>
        <v/>
      </c>
      <c r="G28" s="27">
        <f>IF($B28="","",ROUND(SUMIFS(流水收入,流水客户,$B28,流水月份,202605,流水属性,"&lt;&gt;内部转账"),2))</f>
        <v/>
      </c>
      <c r="H28" s="27">
        <f>IF($B28="","",ROUND(SUMIFS(流水收入,流水客户,$B28,流水月份,202606,流水属性,"&lt;&gt;内部转账"),2))</f>
        <v/>
      </c>
      <c r="I28" s="27">
        <f>IF($B28="","",ROUND(SUMIFS(流水收入,流水客户,$B28,流水月份,202607,流水属性,"&lt;&gt;内部转账"),2))</f>
        <v/>
      </c>
      <c r="J28" s="27">
        <f>IF($B28="","",ROUND(SUMIFS(流水收入,流水客户,$B28,流水月份,202608,流水属性,"&lt;&gt;内部转账"),2))</f>
        <v/>
      </c>
      <c r="K28" s="27">
        <f>IF($B28="","",ROUND(SUMIFS(流水收入,流水客户,$B28,流水月份,202609,流水属性,"&lt;&gt;内部转账"),2))</f>
        <v/>
      </c>
      <c r="L28" s="27">
        <f>IF($B28="","",ROUND(SUMIFS(流水收入,流水客户,$B28,流水月份,202610,流水属性,"&lt;&gt;内部转账"),2))</f>
        <v/>
      </c>
      <c r="M28" s="27">
        <f>IF($B28="","",ROUND(SUMIFS(流水收入,流水客户,$B28,流水月份,202611,流水属性,"&lt;&gt;内部转账"),2))</f>
        <v/>
      </c>
      <c r="N28" s="27">
        <f>IF($B28="","",ROUND(SUMIFS(流水收入,流水客户,$B28,流水月份,202612,流水属性,"&lt;&gt;内部转账"),2))</f>
        <v/>
      </c>
      <c r="O28" s="27">
        <f>IF($B28="","",ROUND(SUM(C28:N28),2))</f>
        <v/>
      </c>
      <c r="P28" s="45">
        <f>IF(OR($B28="",N($O$4)=0),"",$O28/$O$4)</f>
        <v/>
      </c>
    </row>
    <row r="29">
      <c r="A29" s="17">
        <f>IF($B29="","",COUNTA($B$6:$B29))</f>
        <v/>
      </c>
      <c r="B29" s="26" t="n"/>
      <c r="C29" s="27">
        <f>IF($B29="","",ROUND(SUMIFS(流水收入,流水客户,$B29,流水月份,202601,流水属性,"&lt;&gt;内部转账"),2))</f>
        <v/>
      </c>
      <c r="D29" s="27">
        <f>IF($B29="","",ROUND(SUMIFS(流水收入,流水客户,$B29,流水月份,202602,流水属性,"&lt;&gt;内部转账"),2))</f>
        <v/>
      </c>
      <c r="E29" s="27">
        <f>IF($B29="","",ROUND(SUMIFS(流水收入,流水客户,$B29,流水月份,202603,流水属性,"&lt;&gt;内部转账"),2))</f>
        <v/>
      </c>
      <c r="F29" s="27">
        <f>IF($B29="","",ROUND(SUMIFS(流水收入,流水客户,$B29,流水月份,202604,流水属性,"&lt;&gt;内部转账"),2))</f>
        <v/>
      </c>
      <c r="G29" s="27">
        <f>IF($B29="","",ROUND(SUMIFS(流水收入,流水客户,$B29,流水月份,202605,流水属性,"&lt;&gt;内部转账"),2))</f>
        <v/>
      </c>
      <c r="H29" s="27">
        <f>IF($B29="","",ROUND(SUMIFS(流水收入,流水客户,$B29,流水月份,202606,流水属性,"&lt;&gt;内部转账"),2))</f>
        <v/>
      </c>
      <c r="I29" s="27">
        <f>IF($B29="","",ROUND(SUMIFS(流水收入,流水客户,$B29,流水月份,202607,流水属性,"&lt;&gt;内部转账"),2))</f>
        <v/>
      </c>
      <c r="J29" s="27">
        <f>IF($B29="","",ROUND(SUMIFS(流水收入,流水客户,$B29,流水月份,202608,流水属性,"&lt;&gt;内部转账"),2))</f>
        <v/>
      </c>
      <c r="K29" s="27">
        <f>IF($B29="","",ROUND(SUMIFS(流水收入,流水客户,$B29,流水月份,202609,流水属性,"&lt;&gt;内部转账"),2))</f>
        <v/>
      </c>
      <c r="L29" s="27">
        <f>IF($B29="","",ROUND(SUMIFS(流水收入,流水客户,$B29,流水月份,202610,流水属性,"&lt;&gt;内部转账"),2))</f>
        <v/>
      </c>
      <c r="M29" s="27">
        <f>IF($B29="","",ROUND(SUMIFS(流水收入,流水客户,$B29,流水月份,202611,流水属性,"&lt;&gt;内部转账"),2))</f>
        <v/>
      </c>
      <c r="N29" s="27">
        <f>IF($B29="","",ROUND(SUMIFS(流水收入,流水客户,$B29,流水月份,202612,流水属性,"&lt;&gt;内部转账"),2))</f>
        <v/>
      </c>
      <c r="O29" s="27">
        <f>IF($B29="","",ROUND(SUM(C29:N29),2))</f>
        <v/>
      </c>
      <c r="P29" s="45">
        <f>IF(OR($B29="",N($O$4)=0),"",$O29/$O$4)</f>
        <v/>
      </c>
    </row>
    <row r="30">
      <c r="A30" s="17">
        <f>IF($B30="","",COUNTA($B$6:$B30))</f>
        <v/>
      </c>
      <c r="B30" s="26" t="n"/>
      <c r="C30" s="27">
        <f>IF($B30="","",ROUND(SUMIFS(流水收入,流水客户,$B30,流水月份,202601,流水属性,"&lt;&gt;内部转账"),2))</f>
        <v/>
      </c>
      <c r="D30" s="27">
        <f>IF($B30="","",ROUND(SUMIFS(流水收入,流水客户,$B30,流水月份,202602,流水属性,"&lt;&gt;内部转账"),2))</f>
        <v/>
      </c>
      <c r="E30" s="27">
        <f>IF($B30="","",ROUND(SUMIFS(流水收入,流水客户,$B30,流水月份,202603,流水属性,"&lt;&gt;内部转账"),2))</f>
        <v/>
      </c>
      <c r="F30" s="27">
        <f>IF($B30="","",ROUND(SUMIFS(流水收入,流水客户,$B30,流水月份,202604,流水属性,"&lt;&gt;内部转账"),2))</f>
        <v/>
      </c>
      <c r="G30" s="27">
        <f>IF($B30="","",ROUND(SUMIFS(流水收入,流水客户,$B30,流水月份,202605,流水属性,"&lt;&gt;内部转账"),2))</f>
        <v/>
      </c>
      <c r="H30" s="27">
        <f>IF($B30="","",ROUND(SUMIFS(流水收入,流水客户,$B30,流水月份,202606,流水属性,"&lt;&gt;内部转账"),2))</f>
        <v/>
      </c>
      <c r="I30" s="27">
        <f>IF($B30="","",ROUND(SUMIFS(流水收入,流水客户,$B30,流水月份,202607,流水属性,"&lt;&gt;内部转账"),2))</f>
        <v/>
      </c>
      <c r="J30" s="27">
        <f>IF($B30="","",ROUND(SUMIFS(流水收入,流水客户,$B30,流水月份,202608,流水属性,"&lt;&gt;内部转账"),2))</f>
        <v/>
      </c>
      <c r="K30" s="27">
        <f>IF($B30="","",ROUND(SUMIFS(流水收入,流水客户,$B30,流水月份,202609,流水属性,"&lt;&gt;内部转账"),2))</f>
        <v/>
      </c>
      <c r="L30" s="27">
        <f>IF($B30="","",ROUND(SUMIFS(流水收入,流水客户,$B30,流水月份,202610,流水属性,"&lt;&gt;内部转账"),2))</f>
        <v/>
      </c>
      <c r="M30" s="27">
        <f>IF($B30="","",ROUND(SUMIFS(流水收入,流水客户,$B30,流水月份,202611,流水属性,"&lt;&gt;内部转账"),2))</f>
        <v/>
      </c>
      <c r="N30" s="27">
        <f>IF($B30="","",ROUND(SUMIFS(流水收入,流水客户,$B30,流水月份,202612,流水属性,"&lt;&gt;内部转账"),2))</f>
        <v/>
      </c>
      <c r="O30" s="27">
        <f>IF($B30="","",ROUND(SUM(C30:N30),2))</f>
        <v/>
      </c>
      <c r="P30" s="45">
        <f>IF(OR($B30="",N($O$4)=0),"",$O30/$O$4)</f>
        <v/>
      </c>
    </row>
    <row r="31">
      <c r="A31" s="17">
        <f>IF($B31="","",COUNTA($B$6:$B31))</f>
        <v/>
      </c>
      <c r="B31" s="26" t="n"/>
      <c r="C31" s="27">
        <f>IF($B31="","",ROUND(SUMIFS(流水收入,流水客户,$B31,流水月份,202601,流水属性,"&lt;&gt;内部转账"),2))</f>
        <v/>
      </c>
      <c r="D31" s="27">
        <f>IF($B31="","",ROUND(SUMIFS(流水收入,流水客户,$B31,流水月份,202602,流水属性,"&lt;&gt;内部转账"),2))</f>
        <v/>
      </c>
      <c r="E31" s="27">
        <f>IF($B31="","",ROUND(SUMIFS(流水收入,流水客户,$B31,流水月份,202603,流水属性,"&lt;&gt;内部转账"),2))</f>
        <v/>
      </c>
      <c r="F31" s="27">
        <f>IF($B31="","",ROUND(SUMIFS(流水收入,流水客户,$B31,流水月份,202604,流水属性,"&lt;&gt;内部转账"),2))</f>
        <v/>
      </c>
      <c r="G31" s="27">
        <f>IF($B31="","",ROUND(SUMIFS(流水收入,流水客户,$B31,流水月份,202605,流水属性,"&lt;&gt;内部转账"),2))</f>
        <v/>
      </c>
      <c r="H31" s="27">
        <f>IF($B31="","",ROUND(SUMIFS(流水收入,流水客户,$B31,流水月份,202606,流水属性,"&lt;&gt;内部转账"),2))</f>
        <v/>
      </c>
      <c r="I31" s="27">
        <f>IF($B31="","",ROUND(SUMIFS(流水收入,流水客户,$B31,流水月份,202607,流水属性,"&lt;&gt;内部转账"),2))</f>
        <v/>
      </c>
      <c r="J31" s="27">
        <f>IF($B31="","",ROUND(SUMIFS(流水收入,流水客户,$B31,流水月份,202608,流水属性,"&lt;&gt;内部转账"),2))</f>
        <v/>
      </c>
      <c r="K31" s="27">
        <f>IF($B31="","",ROUND(SUMIFS(流水收入,流水客户,$B31,流水月份,202609,流水属性,"&lt;&gt;内部转账"),2))</f>
        <v/>
      </c>
      <c r="L31" s="27">
        <f>IF($B31="","",ROUND(SUMIFS(流水收入,流水客户,$B31,流水月份,202610,流水属性,"&lt;&gt;内部转账"),2))</f>
        <v/>
      </c>
      <c r="M31" s="27">
        <f>IF($B31="","",ROUND(SUMIFS(流水收入,流水客户,$B31,流水月份,202611,流水属性,"&lt;&gt;内部转账"),2))</f>
        <v/>
      </c>
      <c r="N31" s="27">
        <f>IF($B31="","",ROUND(SUMIFS(流水收入,流水客户,$B31,流水月份,202612,流水属性,"&lt;&gt;内部转账"),2))</f>
        <v/>
      </c>
      <c r="O31" s="27">
        <f>IF($B31="","",ROUND(SUM(C31:N31),2))</f>
        <v/>
      </c>
      <c r="P31" s="45">
        <f>IF(OR($B31="",N($O$4)=0),"",$O31/$O$4)</f>
        <v/>
      </c>
    </row>
    <row r="32">
      <c r="A32" s="17">
        <f>IF($B32="","",COUNTA($B$6:$B32))</f>
        <v/>
      </c>
      <c r="B32" s="26" t="n"/>
      <c r="C32" s="27">
        <f>IF($B32="","",ROUND(SUMIFS(流水收入,流水客户,$B32,流水月份,202601,流水属性,"&lt;&gt;内部转账"),2))</f>
        <v/>
      </c>
      <c r="D32" s="27">
        <f>IF($B32="","",ROUND(SUMIFS(流水收入,流水客户,$B32,流水月份,202602,流水属性,"&lt;&gt;内部转账"),2))</f>
        <v/>
      </c>
      <c r="E32" s="27">
        <f>IF($B32="","",ROUND(SUMIFS(流水收入,流水客户,$B32,流水月份,202603,流水属性,"&lt;&gt;内部转账"),2))</f>
        <v/>
      </c>
      <c r="F32" s="27">
        <f>IF($B32="","",ROUND(SUMIFS(流水收入,流水客户,$B32,流水月份,202604,流水属性,"&lt;&gt;内部转账"),2))</f>
        <v/>
      </c>
      <c r="G32" s="27">
        <f>IF($B32="","",ROUND(SUMIFS(流水收入,流水客户,$B32,流水月份,202605,流水属性,"&lt;&gt;内部转账"),2))</f>
        <v/>
      </c>
      <c r="H32" s="27">
        <f>IF($B32="","",ROUND(SUMIFS(流水收入,流水客户,$B32,流水月份,202606,流水属性,"&lt;&gt;内部转账"),2))</f>
        <v/>
      </c>
      <c r="I32" s="27">
        <f>IF($B32="","",ROUND(SUMIFS(流水收入,流水客户,$B32,流水月份,202607,流水属性,"&lt;&gt;内部转账"),2))</f>
        <v/>
      </c>
      <c r="J32" s="27">
        <f>IF($B32="","",ROUND(SUMIFS(流水收入,流水客户,$B32,流水月份,202608,流水属性,"&lt;&gt;内部转账"),2))</f>
        <v/>
      </c>
      <c r="K32" s="27">
        <f>IF($B32="","",ROUND(SUMIFS(流水收入,流水客户,$B32,流水月份,202609,流水属性,"&lt;&gt;内部转账"),2))</f>
        <v/>
      </c>
      <c r="L32" s="27">
        <f>IF($B32="","",ROUND(SUMIFS(流水收入,流水客户,$B32,流水月份,202610,流水属性,"&lt;&gt;内部转账"),2))</f>
        <v/>
      </c>
      <c r="M32" s="27">
        <f>IF($B32="","",ROUND(SUMIFS(流水收入,流水客户,$B32,流水月份,202611,流水属性,"&lt;&gt;内部转账"),2))</f>
        <v/>
      </c>
      <c r="N32" s="27">
        <f>IF($B32="","",ROUND(SUMIFS(流水收入,流水客户,$B32,流水月份,202612,流水属性,"&lt;&gt;内部转账"),2))</f>
        <v/>
      </c>
      <c r="O32" s="27">
        <f>IF($B32="","",ROUND(SUM(C32:N32),2))</f>
        <v/>
      </c>
      <c r="P32" s="45">
        <f>IF(OR($B32="",N($O$4)=0),"",$O32/$O$4)</f>
        <v/>
      </c>
    </row>
    <row r="33">
      <c r="A33" s="17">
        <f>IF($B33="","",COUNTA($B$6:$B33))</f>
        <v/>
      </c>
      <c r="B33" s="26" t="n"/>
      <c r="C33" s="27">
        <f>IF($B33="","",ROUND(SUMIFS(流水收入,流水客户,$B33,流水月份,202601,流水属性,"&lt;&gt;内部转账"),2))</f>
        <v/>
      </c>
      <c r="D33" s="27">
        <f>IF($B33="","",ROUND(SUMIFS(流水收入,流水客户,$B33,流水月份,202602,流水属性,"&lt;&gt;内部转账"),2))</f>
        <v/>
      </c>
      <c r="E33" s="27">
        <f>IF($B33="","",ROUND(SUMIFS(流水收入,流水客户,$B33,流水月份,202603,流水属性,"&lt;&gt;内部转账"),2))</f>
        <v/>
      </c>
      <c r="F33" s="27">
        <f>IF($B33="","",ROUND(SUMIFS(流水收入,流水客户,$B33,流水月份,202604,流水属性,"&lt;&gt;内部转账"),2))</f>
        <v/>
      </c>
      <c r="G33" s="27">
        <f>IF($B33="","",ROUND(SUMIFS(流水收入,流水客户,$B33,流水月份,202605,流水属性,"&lt;&gt;内部转账"),2))</f>
        <v/>
      </c>
      <c r="H33" s="27">
        <f>IF($B33="","",ROUND(SUMIFS(流水收入,流水客户,$B33,流水月份,202606,流水属性,"&lt;&gt;内部转账"),2))</f>
        <v/>
      </c>
      <c r="I33" s="27">
        <f>IF($B33="","",ROUND(SUMIFS(流水收入,流水客户,$B33,流水月份,202607,流水属性,"&lt;&gt;内部转账"),2))</f>
        <v/>
      </c>
      <c r="J33" s="27">
        <f>IF($B33="","",ROUND(SUMIFS(流水收入,流水客户,$B33,流水月份,202608,流水属性,"&lt;&gt;内部转账"),2))</f>
        <v/>
      </c>
      <c r="K33" s="27">
        <f>IF($B33="","",ROUND(SUMIFS(流水收入,流水客户,$B33,流水月份,202609,流水属性,"&lt;&gt;内部转账"),2))</f>
        <v/>
      </c>
      <c r="L33" s="27">
        <f>IF($B33="","",ROUND(SUMIFS(流水收入,流水客户,$B33,流水月份,202610,流水属性,"&lt;&gt;内部转账"),2))</f>
        <v/>
      </c>
      <c r="M33" s="27">
        <f>IF($B33="","",ROUND(SUMIFS(流水收入,流水客户,$B33,流水月份,202611,流水属性,"&lt;&gt;内部转账"),2))</f>
        <v/>
      </c>
      <c r="N33" s="27">
        <f>IF($B33="","",ROUND(SUMIFS(流水收入,流水客户,$B33,流水月份,202612,流水属性,"&lt;&gt;内部转账"),2))</f>
        <v/>
      </c>
      <c r="O33" s="27">
        <f>IF($B33="","",ROUND(SUM(C33:N33),2))</f>
        <v/>
      </c>
      <c r="P33" s="45">
        <f>IF(OR($B33="",N($O$4)=0),"",$O33/$O$4)</f>
        <v/>
      </c>
    </row>
    <row r="34">
      <c r="A34" s="17">
        <f>IF($B34="","",COUNTA($B$6:$B34))</f>
        <v/>
      </c>
      <c r="B34" s="26" t="n"/>
      <c r="C34" s="27">
        <f>IF($B34="","",ROUND(SUMIFS(流水收入,流水客户,$B34,流水月份,202601,流水属性,"&lt;&gt;内部转账"),2))</f>
        <v/>
      </c>
      <c r="D34" s="27">
        <f>IF($B34="","",ROUND(SUMIFS(流水收入,流水客户,$B34,流水月份,202602,流水属性,"&lt;&gt;内部转账"),2))</f>
        <v/>
      </c>
      <c r="E34" s="27">
        <f>IF($B34="","",ROUND(SUMIFS(流水收入,流水客户,$B34,流水月份,202603,流水属性,"&lt;&gt;内部转账"),2))</f>
        <v/>
      </c>
      <c r="F34" s="27">
        <f>IF($B34="","",ROUND(SUMIFS(流水收入,流水客户,$B34,流水月份,202604,流水属性,"&lt;&gt;内部转账"),2))</f>
        <v/>
      </c>
      <c r="G34" s="27">
        <f>IF($B34="","",ROUND(SUMIFS(流水收入,流水客户,$B34,流水月份,202605,流水属性,"&lt;&gt;内部转账"),2))</f>
        <v/>
      </c>
      <c r="H34" s="27">
        <f>IF($B34="","",ROUND(SUMIFS(流水收入,流水客户,$B34,流水月份,202606,流水属性,"&lt;&gt;内部转账"),2))</f>
        <v/>
      </c>
      <c r="I34" s="27">
        <f>IF($B34="","",ROUND(SUMIFS(流水收入,流水客户,$B34,流水月份,202607,流水属性,"&lt;&gt;内部转账"),2))</f>
        <v/>
      </c>
      <c r="J34" s="27">
        <f>IF($B34="","",ROUND(SUMIFS(流水收入,流水客户,$B34,流水月份,202608,流水属性,"&lt;&gt;内部转账"),2))</f>
        <v/>
      </c>
      <c r="K34" s="27">
        <f>IF($B34="","",ROUND(SUMIFS(流水收入,流水客户,$B34,流水月份,202609,流水属性,"&lt;&gt;内部转账"),2))</f>
        <v/>
      </c>
      <c r="L34" s="27">
        <f>IF($B34="","",ROUND(SUMIFS(流水收入,流水客户,$B34,流水月份,202610,流水属性,"&lt;&gt;内部转账"),2))</f>
        <v/>
      </c>
      <c r="M34" s="27">
        <f>IF($B34="","",ROUND(SUMIFS(流水收入,流水客户,$B34,流水月份,202611,流水属性,"&lt;&gt;内部转账"),2))</f>
        <v/>
      </c>
      <c r="N34" s="27">
        <f>IF($B34="","",ROUND(SUMIFS(流水收入,流水客户,$B34,流水月份,202612,流水属性,"&lt;&gt;内部转账"),2))</f>
        <v/>
      </c>
      <c r="O34" s="27">
        <f>IF($B34="","",ROUND(SUM(C34:N34),2))</f>
        <v/>
      </c>
      <c r="P34" s="45">
        <f>IF(OR($B34="",N($O$4)=0),"",$O34/$O$4)</f>
        <v/>
      </c>
    </row>
    <row r="35">
      <c r="A35" s="17">
        <f>IF($B35="","",COUNTA($B$6:$B35))</f>
        <v/>
      </c>
      <c r="B35" s="26" t="n"/>
      <c r="C35" s="27">
        <f>IF($B35="","",ROUND(SUMIFS(流水收入,流水客户,$B35,流水月份,202601,流水属性,"&lt;&gt;内部转账"),2))</f>
        <v/>
      </c>
      <c r="D35" s="27">
        <f>IF($B35="","",ROUND(SUMIFS(流水收入,流水客户,$B35,流水月份,202602,流水属性,"&lt;&gt;内部转账"),2))</f>
        <v/>
      </c>
      <c r="E35" s="27">
        <f>IF($B35="","",ROUND(SUMIFS(流水收入,流水客户,$B35,流水月份,202603,流水属性,"&lt;&gt;内部转账"),2))</f>
        <v/>
      </c>
      <c r="F35" s="27">
        <f>IF($B35="","",ROUND(SUMIFS(流水收入,流水客户,$B35,流水月份,202604,流水属性,"&lt;&gt;内部转账"),2))</f>
        <v/>
      </c>
      <c r="G35" s="27">
        <f>IF($B35="","",ROUND(SUMIFS(流水收入,流水客户,$B35,流水月份,202605,流水属性,"&lt;&gt;内部转账"),2))</f>
        <v/>
      </c>
      <c r="H35" s="27">
        <f>IF($B35="","",ROUND(SUMIFS(流水收入,流水客户,$B35,流水月份,202606,流水属性,"&lt;&gt;内部转账"),2))</f>
        <v/>
      </c>
      <c r="I35" s="27">
        <f>IF($B35="","",ROUND(SUMIFS(流水收入,流水客户,$B35,流水月份,202607,流水属性,"&lt;&gt;内部转账"),2))</f>
        <v/>
      </c>
      <c r="J35" s="27">
        <f>IF($B35="","",ROUND(SUMIFS(流水收入,流水客户,$B35,流水月份,202608,流水属性,"&lt;&gt;内部转账"),2))</f>
        <v/>
      </c>
      <c r="K35" s="27">
        <f>IF($B35="","",ROUND(SUMIFS(流水收入,流水客户,$B35,流水月份,202609,流水属性,"&lt;&gt;内部转账"),2))</f>
        <v/>
      </c>
      <c r="L35" s="27">
        <f>IF($B35="","",ROUND(SUMIFS(流水收入,流水客户,$B35,流水月份,202610,流水属性,"&lt;&gt;内部转账"),2))</f>
        <v/>
      </c>
      <c r="M35" s="27">
        <f>IF($B35="","",ROUND(SUMIFS(流水收入,流水客户,$B35,流水月份,202611,流水属性,"&lt;&gt;内部转账"),2))</f>
        <v/>
      </c>
      <c r="N35" s="27">
        <f>IF($B35="","",ROUND(SUMIFS(流水收入,流水客户,$B35,流水月份,202612,流水属性,"&lt;&gt;内部转账"),2))</f>
        <v/>
      </c>
      <c r="O35" s="27">
        <f>IF($B35="","",ROUND(SUM(C35:N35),2))</f>
        <v/>
      </c>
      <c r="P35" s="45">
        <f>IF(OR($B35="",N($O$4)=0),"",$O35/$O$4)</f>
        <v/>
      </c>
    </row>
    <row r="36">
      <c r="A36" s="17">
        <f>IF($B36="","",COUNTA($B$6:$B36))</f>
        <v/>
      </c>
      <c r="B36" s="26" t="n"/>
      <c r="C36" s="27">
        <f>IF($B36="","",ROUND(SUMIFS(流水收入,流水客户,$B36,流水月份,202601,流水属性,"&lt;&gt;内部转账"),2))</f>
        <v/>
      </c>
      <c r="D36" s="27">
        <f>IF($B36="","",ROUND(SUMIFS(流水收入,流水客户,$B36,流水月份,202602,流水属性,"&lt;&gt;内部转账"),2))</f>
        <v/>
      </c>
      <c r="E36" s="27">
        <f>IF($B36="","",ROUND(SUMIFS(流水收入,流水客户,$B36,流水月份,202603,流水属性,"&lt;&gt;内部转账"),2))</f>
        <v/>
      </c>
      <c r="F36" s="27">
        <f>IF($B36="","",ROUND(SUMIFS(流水收入,流水客户,$B36,流水月份,202604,流水属性,"&lt;&gt;内部转账"),2))</f>
        <v/>
      </c>
      <c r="G36" s="27">
        <f>IF($B36="","",ROUND(SUMIFS(流水收入,流水客户,$B36,流水月份,202605,流水属性,"&lt;&gt;内部转账"),2))</f>
        <v/>
      </c>
      <c r="H36" s="27">
        <f>IF($B36="","",ROUND(SUMIFS(流水收入,流水客户,$B36,流水月份,202606,流水属性,"&lt;&gt;内部转账"),2))</f>
        <v/>
      </c>
      <c r="I36" s="27">
        <f>IF($B36="","",ROUND(SUMIFS(流水收入,流水客户,$B36,流水月份,202607,流水属性,"&lt;&gt;内部转账"),2))</f>
        <v/>
      </c>
      <c r="J36" s="27">
        <f>IF($B36="","",ROUND(SUMIFS(流水收入,流水客户,$B36,流水月份,202608,流水属性,"&lt;&gt;内部转账"),2))</f>
        <v/>
      </c>
      <c r="K36" s="27">
        <f>IF($B36="","",ROUND(SUMIFS(流水收入,流水客户,$B36,流水月份,202609,流水属性,"&lt;&gt;内部转账"),2))</f>
        <v/>
      </c>
      <c r="L36" s="27">
        <f>IF($B36="","",ROUND(SUMIFS(流水收入,流水客户,$B36,流水月份,202610,流水属性,"&lt;&gt;内部转账"),2))</f>
        <v/>
      </c>
      <c r="M36" s="27">
        <f>IF($B36="","",ROUND(SUMIFS(流水收入,流水客户,$B36,流水月份,202611,流水属性,"&lt;&gt;内部转账"),2))</f>
        <v/>
      </c>
      <c r="N36" s="27">
        <f>IF($B36="","",ROUND(SUMIFS(流水收入,流水客户,$B36,流水月份,202612,流水属性,"&lt;&gt;内部转账"),2))</f>
        <v/>
      </c>
      <c r="O36" s="27">
        <f>IF($B36="","",ROUND(SUM(C36:N36),2))</f>
        <v/>
      </c>
      <c r="P36" s="45">
        <f>IF(OR($B36="",N($O$4)=0),"",$O36/$O$4)</f>
        <v/>
      </c>
    </row>
    <row r="37">
      <c r="A37" s="17">
        <f>IF($B37="","",COUNTA($B$6:$B37))</f>
        <v/>
      </c>
      <c r="B37" s="26" t="n"/>
      <c r="C37" s="27">
        <f>IF($B37="","",ROUND(SUMIFS(流水收入,流水客户,$B37,流水月份,202601,流水属性,"&lt;&gt;内部转账"),2))</f>
        <v/>
      </c>
      <c r="D37" s="27">
        <f>IF($B37="","",ROUND(SUMIFS(流水收入,流水客户,$B37,流水月份,202602,流水属性,"&lt;&gt;内部转账"),2))</f>
        <v/>
      </c>
      <c r="E37" s="27">
        <f>IF($B37="","",ROUND(SUMIFS(流水收入,流水客户,$B37,流水月份,202603,流水属性,"&lt;&gt;内部转账"),2))</f>
        <v/>
      </c>
      <c r="F37" s="27">
        <f>IF($B37="","",ROUND(SUMIFS(流水收入,流水客户,$B37,流水月份,202604,流水属性,"&lt;&gt;内部转账"),2))</f>
        <v/>
      </c>
      <c r="G37" s="27">
        <f>IF($B37="","",ROUND(SUMIFS(流水收入,流水客户,$B37,流水月份,202605,流水属性,"&lt;&gt;内部转账"),2))</f>
        <v/>
      </c>
      <c r="H37" s="27">
        <f>IF($B37="","",ROUND(SUMIFS(流水收入,流水客户,$B37,流水月份,202606,流水属性,"&lt;&gt;内部转账"),2))</f>
        <v/>
      </c>
      <c r="I37" s="27">
        <f>IF($B37="","",ROUND(SUMIFS(流水收入,流水客户,$B37,流水月份,202607,流水属性,"&lt;&gt;内部转账"),2))</f>
        <v/>
      </c>
      <c r="J37" s="27">
        <f>IF($B37="","",ROUND(SUMIFS(流水收入,流水客户,$B37,流水月份,202608,流水属性,"&lt;&gt;内部转账"),2))</f>
        <v/>
      </c>
      <c r="K37" s="27">
        <f>IF($B37="","",ROUND(SUMIFS(流水收入,流水客户,$B37,流水月份,202609,流水属性,"&lt;&gt;内部转账"),2))</f>
        <v/>
      </c>
      <c r="L37" s="27">
        <f>IF($B37="","",ROUND(SUMIFS(流水收入,流水客户,$B37,流水月份,202610,流水属性,"&lt;&gt;内部转账"),2))</f>
        <v/>
      </c>
      <c r="M37" s="27">
        <f>IF($B37="","",ROUND(SUMIFS(流水收入,流水客户,$B37,流水月份,202611,流水属性,"&lt;&gt;内部转账"),2))</f>
        <v/>
      </c>
      <c r="N37" s="27">
        <f>IF($B37="","",ROUND(SUMIFS(流水收入,流水客户,$B37,流水月份,202612,流水属性,"&lt;&gt;内部转账"),2))</f>
        <v/>
      </c>
      <c r="O37" s="27">
        <f>IF($B37="","",ROUND(SUM(C37:N37),2))</f>
        <v/>
      </c>
      <c r="P37" s="45">
        <f>IF(OR($B37="",N($O$4)=0),"",$O37/$O$4)</f>
        <v/>
      </c>
    </row>
    <row r="38">
      <c r="A38" s="17">
        <f>IF($B38="","",COUNTA($B$6:$B38))</f>
        <v/>
      </c>
      <c r="B38" s="26" t="n"/>
      <c r="C38" s="27">
        <f>IF($B38="","",ROUND(SUMIFS(流水收入,流水客户,$B38,流水月份,202601,流水属性,"&lt;&gt;内部转账"),2))</f>
        <v/>
      </c>
      <c r="D38" s="27">
        <f>IF($B38="","",ROUND(SUMIFS(流水收入,流水客户,$B38,流水月份,202602,流水属性,"&lt;&gt;内部转账"),2))</f>
        <v/>
      </c>
      <c r="E38" s="27">
        <f>IF($B38="","",ROUND(SUMIFS(流水收入,流水客户,$B38,流水月份,202603,流水属性,"&lt;&gt;内部转账"),2))</f>
        <v/>
      </c>
      <c r="F38" s="27">
        <f>IF($B38="","",ROUND(SUMIFS(流水收入,流水客户,$B38,流水月份,202604,流水属性,"&lt;&gt;内部转账"),2))</f>
        <v/>
      </c>
      <c r="G38" s="27">
        <f>IF($B38="","",ROUND(SUMIFS(流水收入,流水客户,$B38,流水月份,202605,流水属性,"&lt;&gt;内部转账"),2))</f>
        <v/>
      </c>
      <c r="H38" s="27">
        <f>IF($B38="","",ROUND(SUMIFS(流水收入,流水客户,$B38,流水月份,202606,流水属性,"&lt;&gt;内部转账"),2))</f>
        <v/>
      </c>
      <c r="I38" s="27">
        <f>IF($B38="","",ROUND(SUMIFS(流水收入,流水客户,$B38,流水月份,202607,流水属性,"&lt;&gt;内部转账"),2))</f>
        <v/>
      </c>
      <c r="J38" s="27">
        <f>IF($B38="","",ROUND(SUMIFS(流水收入,流水客户,$B38,流水月份,202608,流水属性,"&lt;&gt;内部转账"),2))</f>
        <v/>
      </c>
      <c r="K38" s="27">
        <f>IF($B38="","",ROUND(SUMIFS(流水收入,流水客户,$B38,流水月份,202609,流水属性,"&lt;&gt;内部转账"),2))</f>
        <v/>
      </c>
      <c r="L38" s="27">
        <f>IF($B38="","",ROUND(SUMIFS(流水收入,流水客户,$B38,流水月份,202610,流水属性,"&lt;&gt;内部转账"),2))</f>
        <v/>
      </c>
      <c r="M38" s="27">
        <f>IF($B38="","",ROUND(SUMIFS(流水收入,流水客户,$B38,流水月份,202611,流水属性,"&lt;&gt;内部转账"),2))</f>
        <v/>
      </c>
      <c r="N38" s="27">
        <f>IF($B38="","",ROUND(SUMIFS(流水收入,流水客户,$B38,流水月份,202612,流水属性,"&lt;&gt;内部转账"),2))</f>
        <v/>
      </c>
      <c r="O38" s="27">
        <f>IF($B38="","",ROUND(SUM(C38:N38),2))</f>
        <v/>
      </c>
      <c r="P38" s="45">
        <f>IF(OR($B38="",N($O$4)=0),"",$O38/$O$4)</f>
        <v/>
      </c>
    </row>
    <row r="39">
      <c r="A39" s="17">
        <f>IF($B39="","",COUNTA($B$6:$B39))</f>
        <v/>
      </c>
      <c r="B39" s="26" t="n"/>
      <c r="C39" s="27">
        <f>IF($B39="","",ROUND(SUMIFS(流水收入,流水客户,$B39,流水月份,202601,流水属性,"&lt;&gt;内部转账"),2))</f>
        <v/>
      </c>
      <c r="D39" s="27">
        <f>IF($B39="","",ROUND(SUMIFS(流水收入,流水客户,$B39,流水月份,202602,流水属性,"&lt;&gt;内部转账"),2))</f>
        <v/>
      </c>
      <c r="E39" s="27">
        <f>IF($B39="","",ROUND(SUMIFS(流水收入,流水客户,$B39,流水月份,202603,流水属性,"&lt;&gt;内部转账"),2))</f>
        <v/>
      </c>
      <c r="F39" s="27">
        <f>IF($B39="","",ROUND(SUMIFS(流水收入,流水客户,$B39,流水月份,202604,流水属性,"&lt;&gt;内部转账"),2))</f>
        <v/>
      </c>
      <c r="G39" s="27">
        <f>IF($B39="","",ROUND(SUMIFS(流水收入,流水客户,$B39,流水月份,202605,流水属性,"&lt;&gt;内部转账"),2))</f>
        <v/>
      </c>
      <c r="H39" s="27">
        <f>IF($B39="","",ROUND(SUMIFS(流水收入,流水客户,$B39,流水月份,202606,流水属性,"&lt;&gt;内部转账"),2))</f>
        <v/>
      </c>
      <c r="I39" s="27">
        <f>IF($B39="","",ROUND(SUMIFS(流水收入,流水客户,$B39,流水月份,202607,流水属性,"&lt;&gt;内部转账"),2))</f>
        <v/>
      </c>
      <c r="J39" s="27">
        <f>IF($B39="","",ROUND(SUMIFS(流水收入,流水客户,$B39,流水月份,202608,流水属性,"&lt;&gt;内部转账"),2))</f>
        <v/>
      </c>
      <c r="K39" s="27">
        <f>IF($B39="","",ROUND(SUMIFS(流水收入,流水客户,$B39,流水月份,202609,流水属性,"&lt;&gt;内部转账"),2))</f>
        <v/>
      </c>
      <c r="L39" s="27">
        <f>IF($B39="","",ROUND(SUMIFS(流水收入,流水客户,$B39,流水月份,202610,流水属性,"&lt;&gt;内部转账"),2))</f>
        <v/>
      </c>
      <c r="M39" s="27">
        <f>IF($B39="","",ROUND(SUMIFS(流水收入,流水客户,$B39,流水月份,202611,流水属性,"&lt;&gt;内部转账"),2))</f>
        <v/>
      </c>
      <c r="N39" s="27">
        <f>IF($B39="","",ROUND(SUMIFS(流水收入,流水客户,$B39,流水月份,202612,流水属性,"&lt;&gt;内部转账"),2))</f>
        <v/>
      </c>
      <c r="O39" s="27">
        <f>IF($B39="","",ROUND(SUM(C39:N39),2))</f>
        <v/>
      </c>
      <c r="P39" s="45">
        <f>IF(OR($B39="",N($O$4)=0),"",$O39/$O$4)</f>
        <v/>
      </c>
    </row>
    <row r="40">
      <c r="A40" s="17">
        <f>IF($B40="","",COUNTA($B$6:$B40))</f>
        <v/>
      </c>
      <c r="B40" s="26" t="n"/>
      <c r="C40" s="27">
        <f>IF($B40="","",ROUND(SUMIFS(流水收入,流水客户,$B40,流水月份,202601,流水属性,"&lt;&gt;内部转账"),2))</f>
        <v/>
      </c>
      <c r="D40" s="27">
        <f>IF($B40="","",ROUND(SUMIFS(流水收入,流水客户,$B40,流水月份,202602,流水属性,"&lt;&gt;内部转账"),2))</f>
        <v/>
      </c>
      <c r="E40" s="27">
        <f>IF($B40="","",ROUND(SUMIFS(流水收入,流水客户,$B40,流水月份,202603,流水属性,"&lt;&gt;内部转账"),2))</f>
        <v/>
      </c>
      <c r="F40" s="27">
        <f>IF($B40="","",ROUND(SUMIFS(流水收入,流水客户,$B40,流水月份,202604,流水属性,"&lt;&gt;内部转账"),2))</f>
        <v/>
      </c>
      <c r="G40" s="27">
        <f>IF($B40="","",ROUND(SUMIFS(流水收入,流水客户,$B40,流水月份,202605,流水属性,"&lt;&gt;内部转账"),2))</f>
        <v/>
      </c>
      <c r="H40" s="27">
        <f>IF($B40="","",ROUND(SUMIFS(流水收入,流水客户,$B40,流水月份,202606,流水属性,"&lt;&gt;内部转账"),2))</f>
        <v/>
      </c>
      <c r="I40" s="27">
        <f>IF($B40="","",ROUND(SUMIFS(流水收入,流水客户,$B40,流水月份,202607,流水属性,"&lt;&gt;内部转账"),2))</f>
        <v/>
      </c>
      <c r="J40" s="27">
        <f>IF($B40="","",ROUND(SUMIFS(流水收入,流水客户,$B40,流水月份,202608,流水属性,"&lt;&gt;内部转账"),2))</f>
        <v/>
      </c>
      <c r="K40" s="27">
        <f>IF($B40="","",ROUND(SUMIFS(流水收入,流水客户,$B40,流水月份,202609,流水属性,"&lt;&gt;内部转账"),2))</f>
        <v/>
      </c>
      <c r="L40" s="27">
        <f>IF($B40="","",ROUND(SUMIFS(流水收入,流水客户,$B40,流水月份,202610,流水属性,"&lt;&gt;内部转账"),2))</f>
        <v/>
      </c>
      <c r="M40" s="27">
        <f>IF($B40="","",ROUND(SUMIFS(流水收入,流水客户,$B40,流水月份,202611,流水属性,"&lt;&gt;内部转账"),2))</f>
        <v/>
      </c>
      <c r="N40" s="27">
        <f>IF($B40="","",ROUND(SUMIFS(流水收入,流水客户,$B40,流水月份,202612,流水属性,"&lt;&gt;内部转账"),2))</f>
        <v/>
      </c>
      <c r="O40" s="27">
        <f>IF($B40="","",ROUND(SUM(C40:N40),2))</f>
        <v/>
      </c>
      <c r="P40" s="45">
        <f>IF(OR($B40="",N($O$4)=0),"",$O40/$O$4)</f>
        <v/>
      </c>
    </row>
    <row r="41">
      <c r="A41" s="17">
        <f>IF($B41="","",COUNTA($B$6:$B41))</f>
        <v/>
      </c>
      <c r="B41" s="26" t="n"/>
      <c r="C41" s="27">
        <f>IF($B41="","",ROUND(SUMIFS(流水收入,流水客户,$B41,流水月份,202601,流水属性,"&lt;&gt;内部转账"),2))</f>
        <v/>
      </c>
      <c r="D41" s="27">
        <f>IF($B41="","",ROUND(SUMIFS(流水收入,流水客户,$B41,流水月份,202602,流水属性,"&lt;&gt;内部转账"),2))</f>
        <v/>
      </c>
      <c r="E41" s="27">
        <f>IF($B41="","",ROUND(SUMIFS(流水收入,流水客户,$B41,流水月份,202603,流水属性,"&lt;&gt;内部转账"),2))</f>
        <v/>
      </c>
      <c r="F41" s="27">
        <f>IF($B41="","",ROUND(SUMIFS(流水收入,流水客户,$B41,流水月份,202604,流水属性,"&lt;&gt;内部转账"),2))</f>
        <v/>
      </c>
      <c r="G41" s="27">
        <f>IF($B41="","",ROUND(SUMIFS(流水收入,流水客户,$B41,流水月份,202605,流水属性,"&lt;&gt;内部转账"),2))</f>
        <v/>
      </c>
      <c r="H41" s="27">
        <f>IF($B41="","",ROUND(SUMIFS(流水收入,流水客户,$B41,流水月份,202606,流水属性,"&lt;&gt;内部转账"),2))</f>
        <v/>
      </c>
      <c r="I41" s="27">
        <f>IF($B41="","",ROUND(SUMIFS(流水收入,流水客户,$B41,流水月份,202607,流水属性,"&lt;&gt;内部转账"),2))</f>
        <v/>
      </c>
      <c r="J41" s="27">
        <f>IF($B41="","",ROUND(SUMIFS(流水收入,流水客户,$B41,流水月份,202608,流水属性,"&lt;&gt;内部转账"),2))</f>
        <v/>
      </c>
      <c r="K41" s="27">
        <f>IF($B41="","",ROUND(SUMIFS(流水收入,流水客户,$B41,流水月份,202609,流水属性,"&lt;&gt;内部转账"),2))</f>
        <v/>
      </c>
      <c r="L41" s="27">
        <f>IF($B41="","",ROUND(SUMIFS(流水收入,流水客户,$B41,流水月份,202610,流水属性,"&lt;&gt;内部转账"),2))</f>
        <v/>
      </c>
      <c r="M41" s="27">
        <f>IF($B41="","",ROUND(SUMIFS(流水收入,流水客户,$B41,流水月份,202611,流水属性,"&lt;&gt;内部转账"),2))</f>
        <v/>
      </c>
      <c r="N41" s="27">
        <f>IF($B41="","",ROUND(SUMIFS(流水收入,流水客户,$B41,流水月份,202612,流水属性,"&lt;&gt;内部转账"),2))</f>
        <v/>
      </c>
      <c r="O41" s="27">
        <f>IF($B41="","",ROUND(SUM(C41:N41),2))</f>
        <v/>
      </c>
      <c r="P41" s="45">
        <f>IF(OR($B41="",N($O$4)=0),"",$O41/$O$4)</f>
        <v/>
      </c>
    </row>
    <row r="42">
      <c r="A42" s="17">
        <f>IF($B42="","",COUNTA($B$6:$B42))</f>
        <v/>
      </c>
      <c r="B42" s="26" t="n"/>
      <c r="C42" s="27">
        <f>IF($B42="","",ROUND(SUMIFS(流水收入,流水客户,$B42,流水月份,202601,流水属性,"&lt;&gt;内部转账"),2))</f>
        <v/>
      </c>
      <c r="D42" s="27">
        <f>IF($B42="","",ROUND(SUMIFS(流水收入,流水客户,$B42,流水月份,202602,流水属性,"&lt;&gt;内部转账"),2))</f>
        <v/>
      </c>
      <c r="E42" s="27">
        <f>IF($B42="","",ROUND(SUMIFS(流水收入,流水客户,$B42,流水月份,202603,流水属性,"&lt;&gt;内部转账"),2))</f>
        <v/>
      </c>
      <c r="F42" s="27">
        <f>IF($B42="","",ROUND(SUMIFS(流水收入,流水客户,$B42,流水月份,202604,流水属性,"&lt;&gt;内部转账"),2))</f>
        <v/>
      </c>
      <c r="G42" s="27">
        <f>IF($B42="","",ROUND(SUMIFS(流水收入,流水客户,$B42,流水月份,202605,流水属性,"&lt;&gt;内部转账"),2))</f>
        <v/>
      </c>
      <c r="H42" s="27">
        <f>IF($B42="","",ROUND(SUMIFS(流水收入,流水客户,$B42,流水月份,202606,流水属性,"&lt;&gt;内部转账"),2))</f>
        <v/>
      </c>
      <c r="I42" s="27">
        <f>IF($B42="","",ROUND(SUMIFS(流水收入,流水客户,$B42,流水月份,202607,流水属性,"&lt;&gt;内部转账"),2))</f>
        <v/>
      </c>
      <c r="J42" s="27">
        <f>IF($B42="","",ROUND(SUMIFS(流水收入,流水客户,$B42,流水月份,202608,流水属性,"&lt;&gt;内部转账"),2))</f>
        <v/>
      </c>
      <c r="K42" s="27">
        <f>IF($B42="","",ROUND(SUMIFS(流水收入,流水客户,$B42,流水月份,202609,流水属性,"&lt;&gt;内部转账"),2))</f>
        <v/>
      </c>
      <c r="L42" s="27">
        <f>IF($B42="","",ROUND(SUMIFS(流水收入,流水客户,$B42,流水月份,202610,流水属性,"&lt;&gt;内部转账"),2))</f>
        <v/>
      </c>
      <c r="M42" s="27">
        <f>IF($B42="","",ROUND(SUMIFS(流水收入,流水客户,$B42,流水月份,202611,流水属性,"&lt;&gt;内部转账"),2))</f>
        <v/>
      </c>
      <c r="N42" s="27">
        <f>IF($B42="","",ROUND(SUMIFS(流水收入,流水客户,$B42,流水月份,202612,流水属性,"&lt;&gt;内部转账"),2))</f>
        <v/>
      </c>
      <c r="O42" s="27">
        <f>IF($B42="","",ROUND(SUM(C42:N42),2))</f>
        <v/>
      </c>
      <c r="P42" s="45">
        <f>IF(OR($B42="",N($O$4)=0),"",$O42/$O$4)</f>
        <v/>
      </c>
    </row>
    <row r="43">
      <c r="A43" s="17">
        <f>IF($B43="","",COUNTA($B$6:$B43))</f>
        <v/>
      </c>
      <c r="B43" s="26" t="n"/>
      <c r="C43" s="27">
        <f>IF($B43="","",ROUND(SUMIFS(流水收入,流水客户,$B43,流水月份,202601,流水属性,"&lt;&gt;内部转账"),2))</f>
        <v/>
      </c>
      <c r="D43" s="27">
        <f>IF($B43="","",ROUND(SUMIFS(流水收入,流水客户,$B43,流水月份,202602,流水属性,"&lt;&gt;内部转账"),2))</f>
        <v/>
      </c>
      <c r="E43" s="27">
        <f>IF($B43="","",ROUND(SUMIFS(流水收入,流水客户,$B43,流水月份,202603,流水属性,"&lt;&gt;内部转账"),2))</f>
        <v/>
      </c>
      <c r="F43" s="27">
        <f>IF($B43="","",ROUND(SUMIFS(流水收入,流水客户,$B43,流水月份,202604,流水属性,"&lt;&gt;内部转账"),2))</f>
        <v/>
      </c>
      <c r="G43" s="27">
        <f>IF($B43="","",ROUND(SUMIFS(流水收入,流水客户,$B43,流水月份,202605,流水属性,"&lt;&gt;内部转账"),2))</f>
        <v/>
      </c>
      <c r="H43" s="27">
        <f>IF($B43="","",ROUND(SUMIFS(流水收入,流水客户,$B43,流水月份,202606,流水属性,"&lt;&gt;内部转账"),2))</f>
        <v/>
      </c>
      <c r="I43" s="27">
        <f>IF($B43="","",ROUND(SUMIFS(流水收入,流水客户,$B43,流水月份,202607,流水属性,"&lt;&gt;内部转账"),2))</f>
        <v/>
      </c>
      <c r="J43" s="27">
        <f>IF($B43="","",ROUND(SUMIFS(流水收入,流水客户,$B43,流水月份,202608,流水属性,"&lt;&gt;内部转账"),2))</f>
        <v/>
      </c>
      <c r="K43" s="27">
        <f>IF($B43="","",ROUND(SUMIFS(流水收入,流水客户,$B43,流水月份,202609,流水属性,"&lt;&gt;内部转账"),2))</f>
        <v/>
      </c>
      <c r="L43" s="27">
        <f>IF($B43="","",ROUND(SUMIFS(流水收入,流水客户,$B43,流水月份,202610,流水属性,"&lt;&gt;内部转账"),2))</f>
        <v/>
      </c>
      <c r="M43" s="27">
        <f>IF($B43="","",ROUND(SUMIFS(流水收入,流水客户,$B43,流水月份,202611,流水属性,"&lt;&gt;内部转账"),2))</f>
        <v/>
      </c>
      <c r="N43" s="27">
        <f>IF($B43="","",ROUND(SUMIFS(流水收入,流水客户,$B43,流水月份,202612,流水属性,"&lt;&gt;内部转账"),2))</f>
        <v/>
      </c>
      <c r="O43" s="27">
        <f>IF($B43="","",ROUND(SUM(C43:N43),2))</f>
        <v/>
      </c>
      <c r="P43" s="45">
        <f>IF(OR($B43="",N($O$4)=0),"",$O43/$O$4)</f>
        <v/>
      </c>
    </row>
    <row r="44">
      <c r="A44" s="17">
        <f>IF($B44="","",COUNTA($B$6:$B44))</f>
        <v/>
      </c>
      <c r="B44" s="26" t="n"/>
      <c r="C44" s="27">
        <f>IF($B44="","",ROUND(SUMIFS(流水收入,流水客户,$B44,流水月份,202601,流水属性,"&lt;&gt;内部转账"),2))</f>
        <v/>
      </c>
      <c r="D44" s="27">
        <f>IF($B44="","",ROUND(SUMIFS(流水收入,流水客户,$B44,流水月份,202602,流水属性,"&lt;&gt;内部转账"),2))</f>
        <v/>
      </c>
      <c r="E44" s="27">
        <f>IF($B44="","",ROUND(SUMIFS(流水收入,流水客户,$B44,流水月份,202603,流水属性,"&lt;&gt;内部转账"),2))</f>
        <v/>
      </c>
      <c r="F44" s="27">
        <f>IF($B44="","",ROUND(SUMIFS(流水收入,流水客户,$B44,流水月份,202604,流水属性,"&lt;&gt;内部转账"),2))</f>
        <v/>
      </c>
      <c r="G44" s="27">
        <f>IF($B44="","",ROUND(SUMIFS(流水收入,流水客户,$B44,流水月份,202605,流水属性,"&lt;&gt;内部转账"),2))</f>
        <v/>
      </c>
      <c r="H44" s="27">
        <f>IF($B44="","",ROUND(SUMIFS(流水收入,流水客户,$B44,流水月份,202606,流水属性,"&lt;&gt;内部转账"),2))</f>
        <v/>
      </c>
      <c r="I44" s="27">
        <f>IF($B44="","",ROUND(SUMIFS(流水收入,流水客户,$B44,流水月份,202607,流水属性,"&lt;&gt;内部转账"),2))</f>
        <v/>
      </c>
      <c r="J44" s="27">
        <f>IF($B44="","",ROUND(SUMIFS(流水收入,流水客户,$B44,流水月份,202608,流水属性,"&lt;&gt;内部转账"),2))</f>
        <v/>
      </c>
      <c r="K44" s="27">
        <f>IF($B44="","",ROUND(SUMIFS(流水收入,流水客户,$B44,流水月份,202609,流水属性,"&lt;&gt;内部转账"),2))</f>
        <v/>
      </c>
      <c r="L44" s="27">
        <f>IF($B44="","",ROUND(SUMIFS(流水收入,流水客户,$B44,流水月份,202610,流水属性,"&lt;&gt;内部转账"),2))</f>
        <v/>
      </c>
      <c r="M44" s="27">
        <f>IF($B44="","",ROUND(SUMIFS(流水收入,流水客户,$B44,流水月份,202611,流水属性,"&lt;&gt;内部转账"),2))</f>
        <v/>
      </c>
      <c r="N44" s="27">
        <f>IF($B44="","",ROUND(SUMIFS(流水收入,流水客户,$B44,流水月份,202612,流水属性,"&lt;&gt;内部转账"),2))</f>
        <v/>
      </c>
      <c r="O44" s="27">
        <f>IF($B44="","",ROUND(SUM(C44:N44),2))</f>
        <v/>
      </c>
      <c r="P44" s="45">
        <f>IF(OR($B44="",N($O$4)=0),"",$O44/$O$4)</f>
        <v/>
      </c>
    </row>
    <row r="45">
      <c r="A45" s="17">
        <f>IF($B45="","",COUNTA($B$6:$B45))</f>
        <v/>
      </c>
      <c r="B45" s="26" t="n"/>
      <c r="C45" s="27">
        <f>IF($B45="","",ROUND(SUMIFS(流水收入,流水客户,$B45,流水月份,202601,流水属性,"&lt;&gt;内部转账"),2))</f>
        <v/>
      </c>
      <c r="D45" s="27">
        <f>IF($B45="","",ROUND(SUMIFS(流水收入,流水客户,$B45,流水月份,202602,流水属性,"&lt;&gt;内部转账"),2))</f>
        <v/>
      </c>
      <c r="E45" s="27">
        <f>IF($B45="","",ROUND(SUMIFS(流水收入,流水客户,$B45,流水月份,202603,流水属性,"&lt;&gt;内部转账"),2))</f>
        <v/>
      </c>
      <c r="F45" s="27">
        <f>IF($B45="","",ROUND(SUMIFS(流水收入,流水客户,$B45,流水月份,202604,流水属性,"&lt;&gt;内部转账"),2))</f>
        <v/>
      </c>
      <c r="G45" s="27">
        <f>IF($B45="","",ROUND(SUMIFS(流水收入,流水客户,$B45,流水月份,202605,流水属性,"&lt;&gt;内部转账"),2))</f>
        <v/>
      </c>
      <c r="H45" s="27">
        <f>IF($B45="","",ROUND(SUMIFS(流水收入,流水客户,$B45,流水月份,202606,流水属性,"&lt;&gt;内部转账"),2))</f>
        <v/>
      </c>
      <c r="I45" s="27">
        <f>IF($B45="","",ROUND(SUMIFS(流水收入,流水客户,$B45,流水月份,202607,流水属性,"&lt;&gt;内部转账"),2))</f>
        <v/>
      </c>
      <c r="J45" s="27">
        <f>IF($B45="","",ROUND(SUMIFS(流水收入,流水客户,$B45,流水月份,202608,流水属性,"&lt;&gt;内部转账"),2))</f>
        <v/>
      </c>
      <c r="K45" s="27">
        <f>IF($B45="","",ROUND(SUMIFS(流水收入,流水客户,$B45,流水月份,202609,流水属性,"&lt;&gt;内部转账"),2))</f>
        <v/>
      </c>
      <c r="L45" s="27">
        <f>IF($B45="","",ROUND(SUMIFS(流水收入,流水客户,$B45,流水月份,202610,流水属性,"&lt;&gt;内部转账"),2))</f>
        <v/>
      </c>
      <c r="M45" s="27">
        <f>IF($B45="","",ROUND(SUMIFS(流水收入,流水客户,$B45,流水月份,202611,流水属性,"&lt;&gt;内部转账"),2))</f>
        <v/>
      </c>
      <c r="N45" s="27">
        <f>IF($B45="","",ROUND(SUMIFS(流水收入,流水客户,$B45,流水月份,202612,流水属性,"&lt;&gt;内部转账"),2))</f>
        <v/>
      </c>
      <c r="O45" s="27">
        <f>IF($B45="","",ROUND(SUM(C45:N45),2))</f>
        <v/>
      </c>
      <c r="P45" s="45">
        <f>IF(OR($B45="",N($O$4)=0),"",$O45/$O$4)</f>
        <v/>
      </c>
    </row>
    <row r="46">
      <c r="A46" s="47" t="inlineStr"/>
      <c r="B46" s="52" t="inlineStr">
        <is>
          <t>未列示（自动补差，别删）</t>
        </is>
      </c>
      <c r="C46" s="33">
        <f>ROUND(C4-SUM(C6:C45),2)</f>
        <v/>
      </c>
      <c r="D46" s="33">
        <f>ROUND(D4-SUM(D6:D45),2)</f>
        <v/>
      </c>
      <c r="E46" s="33">
        <f>ROUND(E4-SUM(E6:E45),2)</f>
        <v/>
      </c>
      <c r="F46" s="33">
        <f>ROUND(F4-SUM(F6:F45),2)</f>
        <v/>
      </c>
      <c r="G46" s="33">
        <f>ROUND(G4-SUM(G6:G45),2)</f>
        <v/>
      </c>
      <c r="H46" s="33">
        <f>ROUND(H4-SUM(H6:H45),2)</f>
        <v/>
      </c>
      <c r="I46" s="33">
        <f>ROUND(I4-SUM(I6:I45),2)</f>
        <v/>
      </c>
      <c r="J46" s="33">
        <f>ROUND(J4-SUM(J6:J45),2)</f>
        <v/>
      </c>
      <c r="K46" s="33">
        <f>ROUND(K4-SUM(K6:K45),2)</f>
        <v/>
      </c>
      <c r="L46" s="33">
        <f>ROUND(L4-SUM(L6:L45),2)</f>
        <v/>
      </c>
      <c r="M46" s="33">
        <f>ROUND(M4-SUM(M6:M45),2)</f>
        <v/>
      </c>
      <c r="N46" s="33">
        <f>ROUND(N4-SUM(N6:N45),2)</f>
        <v/>
      </c>
      <c r="O46" s="33">
        <f>ROUND(SUM(C46:N46),2)</f>
        <v/>
      </c>
      <c r="P46" s="46">
        <f>IF(N($O$4)=0,"",$O46/$O$4)</f>
        <v/>
      </c>
    </row>
    <row r="48">
      <c r="A48" s="51" t="inlineStr"/>
      <c r="B48" s="34" t="inlineStr">
        <is>
          <t>支出总额（不含内部转账）</t>
        </is>
      </c>
      <c r="C48" s="33">
        <f>ROUND(SUMIFS(流水支出,流水月份,202601,流水属性,"&lt;&gt;内部转账"),2)</f>
        <v/>
      </c>
      <c r="D48" s="33">
        <f>ROUND(SUMIFS(流水支出,流水月份,202602,流水属性,"&lt;&gt;内部转账"),2)</f>
        <v/>
      </c>
      <c r="E48" s="33">
        <f>ROUND(SUMIFS(流水支出,流水月份,202603,流水属性,"&lt;&gt;内部转账"),2)</f>
        <v/>
      </c>
      <c r="F48" s="33">
        <f>ROUND(SUMIFS(流水支出,流水月份,202604,流水属性,"&lt;&gt;内部转账"),2)</f>
        <v/>
      </c>
      <c r="G48" s="33">
        <f>ROUND(SUMIFS(流水支出,流水月份,202605,流水属性,"&lt;&gt;内部转账"),2)</f>
        <v/>
      </c>
      <c r="H48" s="33">
        <f>ROUND(SUMIFS(流水支出,流水月份,202606,流水属性,"&lt;&gt;内部转账"),2)</f>
        <v/>
      </c>
      <c r="I48" s="33">
        <f>ROUND(SUMIFS(流水支出,流水月份,202607,流水属性,"&lt;&gt;内部转账"),2)</f>
        <v/>
      </c>
      <c r="J48" s="33">
        <f>ROUND(SUMIFS(流水支出,流水月份,202608,流水属性,"&lt;&gt;内部转账"),2)</f>
        <v/>
      </c>
      <c r="K48" s="33">
        <f>ROUND(SUMIFS(流水支出,流水月份,202609,流水属性,"&lt;&gt;内部转账"),2)</f>
        <v/>
      </c>
      <c r="L48" s="33">
        <f>ROUND(SUMIFS(流水支出,流水月份,202610,流水属性,"&lt;&gt;内部转账"),2)</f>
        <v/>
      </c>
      <c r="M48" s="33">
        <f>ROUND(SUMIFS(流水支出,流水月份,202611,流水属性,"&lt;&gt;内部转账"),2)</f>
        <v/>
      </c>
      <c r="N48" s="33">
        <f>ROUND(SUMIFS(流水支出,流水月份,202612,流水属性,"&lt;&gt;内部转账"),2)</f>
        <v/>
      </c>
      <c r="O48" s="33">
        <f>ROUND(SUM(C48:N48),2)</f>
        <v/>
      </c>
      <c r="P48" s="47" t="inlineStr"/>
    </row>
    <row r="49" ht="30" customHeight="1">
      <c r="A49" s="39" t="inlineStr">
        <is>
          <t>序</t>
        </is>
      </c>
      <c r="B49" s="39" t="inlineStr">
        <is>
          <t>资金支出（按收支类别）</t>
        </is>
      </c>
      <c r="C49" s="39" t="inlineStr">
        <is>
          <t>1月</t>
        </is>
      </c>
      <c r="D49" s="39" t="inlineStr">
        <is>
          <t>2月</t>
        </is>
      </c>
      <c r="E49" s="39" t="inlineStr">
        <is>
          <t>3月</t>
        </is>
      </c>
      <c r="F49" s="39" t="inlineStr">
        <is>
          <t>4月</t>
        </is>
      </c>
      <c r="G49" s="39" t="inlineStr">
        <is>
          <t>5月</t>
        </is>
      </c>
      <c r="H49" s="39" t="inlineStr">
        <is>
          <t>6月</t>
        </is>
      </c>
      <c r="I49" s="39" t="inlineStr">
        <is>
          <t>7月</t>
        </is>
      </c>
      <c r="J49" s="39" t="inlineStr">
        <is>
          <t>8月</t>
        </is>
      </c>
      <c r="K49" s="39" t="inlineStr">
        <is>
          <t>9月</t>
        </is>
      </c>
      <c r="L49" s="39" t="inlineStr">
        <is>
          <t>10月</t>
        </is>
      </c>
      <c r="M49" s="39" t="inlineStr">
        <is>
          <t>11月</t>
        </is>
      </c>
      <c r="N49" s="39" t="inlineStr">
        <is>
          <t>12月</t>
        </is>
      </c>
      <c r="O49" s="39" t="inlineStr">
        <is>
          <t>全年合计</t>
        </is>
      </c>
      <c r="P49" s="39" t="inlineStr">
        <is>
          <t>占比</t>
        </is>
      </c>
    </row>
    <row r="50">
      <c r="A50" s="17">
        <f>IF($B50="","",COUNTA($B$50:$B50))</f>
        <v/>
      </c>
      <c r="B50" s="26" t="inlineStr">
        <is>
          <t>供应商</t>
        </is>
      </c>
      <c r="C50" s="27">
        <f>IF($B50="","",ROUND(SUMIFS(流水支出,流水类别,$B50,流水月份,202601,流水属性,"&lt;&gt;内部转账"),2))</f>
        <v/>
      </c>
      <c r="D50" s="27">
        <f>IF($B50="","",ROUND(SUMIFS(流水支出,流水类别,$B50,流水月份,202602,流水属性,"&lt;&gt;内部转账"),2))</f>
        <v/>
      </c>
      <c r="E50" s="27">
        <f>IF($B50="","",ROUND(SUMIFS(流水支出,流水类别,$B50,流水月份,202603,流水属性,"&lt;&gt;内部转账"),2))</f>
        <v/>
      </c>
      <c r="F50" s="27">
        <f>IF($B50="","",ROUND(SUMIFS(流水支出,流水类别,$B50,流水月份,202604,流水属性,"&lt;&gt;内部转账"),2))</f>
        <v/>
      </c>
      <c r="G50" s="27">
        <f>IF($B50="","",ROUND(SUMIFS(流水支出,流水类别,$B50,流水月份,202605,流水属性,"&lt;&gt;内部转账"),2))</f>
        <v/>
      </c>
      <c r="H50" s="27">
        <f>IF($B50="","",ROUND(SUMIFS(流水支出,流水类别,$B50,流水月份,202606,流水属性,"&lt;&gt;内部转账"),2))</f>
        <v/>
      </c>
      <c r="I50" s="27">
        <f>IF($B50="","",ROUND(SUMIFS(流水支出,流水类别,$B50,流水月份,202607,流水属性,"&lt;&gt;内部转账"),2))</f>
        <v/>
      </c>
      <c r="J50" s="27">
        <f>IF($B50="","",ROUND(SUMIFS(流水支出,流水类别,$B50,流水月份,202608,流水属性,"&lt;&gt;内部转账"),2))</f>
        <v/>
      </c>
      <c r="K50" s="27">
        <f>IF($B50="","",ROUND(SUMIFS(流水支出,流水类别,$B50,流水月份,202609,流水属性,"&lt;&gt;内部转账"),2))</f>
        <v/>
      </c>
      <c r="L50" s="27">
        <f>IF($B50="","",ROUND(SUMIFS(流水支出,流水类别,$B50,流水月份,202610,流水属性,"&lt;&gt;内部转账"),2))</f>
        <v/>
      </c>
      <c r="M50" s="27">
        <f>IF($B50="","",ROUND(SUMIFS(流水支出,流水类别,$B50,流水月份,202611,流水属性,"&lt;&gt;内部转账"),2))</f>
        <v/>
      </c>
      <c r="N50" s="27">
        <f>IF($B50="","",ROUND(SUMIFS(流水支出,流水类别,$B50,流水月份,202612,流水属性,"&lt;&gt;内部转账"),2))</f>
        <v/>
      </c>
      <c r="O50" s="27">
        <f>IF($B50="","",ROUND(SUM(C50:N50),2))</f>
        <v/>
      </c>
      <c r="P50" s="45">
        <f>IF(OR($B50="",N($O$48)=0),"",$O50/$O$48)</f>
        <v/>
      </c>
    </row>
    <row r="51">
      <c r="A51" s="17">
        <f>IF($B51="","",COUNTA($B$50:$B51))</f>
        <v/>
      </c>
      <c r="B51" s="26" t="inlineStr">
        <is>
          <t>办公费</t>
        </is>
      </c>
      <c r="C51" s="27">
        <f>IF($B51="","",ROUND(SUMIFS(流水支出,流水类别,$B51,流水月份,202601,流水属性,"&lt;&gt;内部转账"),2))</f>
        <v/>
      </c>
      <c r="D51" s="27">
        <f>IF($B51="","",ROUND(SUMIFS(流水支出,流水类别,$B51,流水月份,202602,流水属性,"&lt;&gt;内部转账"),2))</f>
        <v/>
      </c>
      <c r="E51" s="27">
        <f>IF($B51="","",ROUND(SUMIFS(流水支出,流水类别,$B51,流水月份,202603,流水属性,"&lt;&gt;内部转账"),2))</f>
        <v/>
      </c>
      <c r="F51" s="27">
        <f>IF($B51="","",ROUND(SUMIFS(流水支出,流水类别,$B51,流水月份,202604,流水属性,"&lt;&gt;内部转账"),2))</f>
        <v/>
      </c>
      <c r="G51" s="27">
        <f>IF($B51="","",ROUND(SUMIFS(流水支出,流水类别,$B51,流水月份,202605,流水属性,"&lt;&gt;内部转账"),2))</f>
        <v/>
      </c>
      <c r="H51" s="27">
        <f>IF($B51="","",ROUND(SUMIFS(流水支出,流水类别,$B51,流水月份,202606,流水属性,"&lt;&gt;内部转账"),2))</f>
        <v/>
      </c>
      <c r="I51" s="27">
        <f>IF($B51="","",ROUND(SUMIFS(流水支出,流水类别,$B51,流水月份,202607,流水属性,"&lt;&gt;内部转账"),2))</f>
        <v/>
      </c>
      <c r="J51" s="27">
        <f>IF($B51="","",ROUND(SUMIFS(流水支出,流水类别,$B51,流水月份,202608,流水属性,"&lt;&gt;内部转账"),2))</f>
        <v/>
      </c>
      <c r="K51" s="27">
        <f>IF($B51="","",ROUND(SUMIFS(流水支出,流水类别,$B51,流水月份,202609,流水属性,"&lt;&gt;内部转账"),2))</f>
        <v/>
      </c>
      <c r="L51" s="27">
        <f>IF($B51="","",ROUND(SUMIFS(流水支出,流水类别,$B51,流水月份,202610,流水属性,"&lt;&gt;内部转账"),2))</f>
        <v/>
      </c>
      <c r="M51" s="27">
        <f>IF($B51="","",ROUND(SUMIFS(流水支出,流水类别,$B51,流水月份,202611,流水属性,"&lt;&gt;内部转账"),2))</f>
        <v/>
      </c>
      <c r="N51" s="27">
        <f>IF($B51="","",ROUND(SUMIFS(流水支出,流水类别,$B51,流水月份,202612,流水属性,"&lt;&gt;内部转账"),2))</f>
        <v/>
      </c>
      <c r="O51" s="27">
        <f>IF($B51="","",ROUND(SUM(C51:N51),2))</f>
        <v/>
      </c>
      <c r="P51" s="45">
        <f>IF(OR($B51="",N($O$48)=0),"",$O51/$O$48)</f>
        <v/>
      </c>
    </row>
    <row r="52">
      <c r="A52" s="17">
        <f>IF($B52="","",COUNTA($B$50:$B52))</f>
        <v/>
      </c>
      <c r="B52" s="26" t="inlineStr">
        <is>
          <t>水费</t>
        </is>
      </c>
      <c r="C52" s="27">
        <f>IF($B52="","",ROUND(SUMIFS(流水支出,流水类别,$B52,流水月份,202601,流水属性,"&lt;&gt;内部转账"),2))</f>
        <v/>
      </c>
      <c r="D52" s="27">
        <f>IF($B52="","",ROUND(SUMIFS(流水支出,流水类别,$B52,流水月份,202602,流水属性,"&lt;&gt;内部转账"),2))</f>
        <v/>
      </c>
      <c r="E52" s="27">
        <f>IF($B52="","",ROUND(SUMIFS(流水支出,流水类别,$B52,流水月份,202603,流水属性,"&lt;&gt;内部转账"),2))</f>
        <v/>
      </c>
      <c r="F52" s="27">
        <f>IF($B52="","",ROUND(SUMIFS(流水支出,流水类别,$B52,流水月份,202604,流水属性,"&lt;&gt;内部转账"),2))</f>
        <v/>
      </c>
      <c r="G52" s="27">
        <f>IF($B52="","",ROUND(SUMIFS(流水支出,流水类别,$B52,流水月份,202605,流水属性,"&lt;&gt;内部转账"),2))</f>
        <v/>
      </c>
      <c r="H52" s="27">
        <f>IF($B52="","",ROUND(SUMIFS(流水支出,流水类别,$B52,流水月份,202606,流水属性,"&lt;&gt;内部转账"),2))</f>
        <v/>
      </c>
      <c r="I52" s="27">
        <f>IF($B52="","",ROUND(SUMIFS(流水支出,流水类别,$B52,流水月份,202607,流水属性,"&lt;&gt;内部转账"),2))</f>
        <v/>
      </c>
      <c r="J52" s="27">
        <f>IF($B52="","",ROUND(SUMIFS(流水支出,流水类别,$B52,流水月份,202608,流水属性,"&lt;&gt;内部转账"),2))</f>
        <v/>
      </c>
      <c r="K52" s="27">
        <f>IF($B52="","",ROUND(SUMIFS(流水支出,流水类别,$B52,流水月份,202609,流水属性,"&lt;&gt;内部转账"),2))</f>
        <v/>
      </c>
      <c r="L52" s="27">
        <f>IF($B52="","",ROUND(SUMIFS(流水支出,流水类别,$B52,流水月份,202610,流水属性,"&lt;&gt;内部转账"),2))</f>
        <v/>
      </c>
      <c r="M52" s="27">
        <f>IF($B52="","",ROUND(SUMIFS(流水支出,流水类别,$B52,流水月份,202611,流水属性,"&lt;&gt;内部转账"),2))</f>
        <v/>
      </c>
      <c r="N52" s="27">
        <f>IF($B52="","",ROUND(SUMIFS(流水支出,流水类别,$B52,流水月份,202612,流水属性,"&lt;&gt;内部转账"),2))</f>
        <v/>
      </c>
      <c r="O52" s="27">
        <f>IF($B52="","",ROUND(SUM(C52:N52),2))</f>
        <v/>
      </c>
      <c r="P52" s="45">
        <f>IF(OR($B52="",N($O$48)=0),"",$O52/$O$48)</f>
        <v/>
      </c>
    </row>
    <row r="53">
      <c r="A53" s="17">
        <f>IF($B53="","",COUNTA($B$50:$B53))</f>
        <v/>
      </c>
      <c r="B53" s="26" t="inlineStr">
        <is>
          <t>电费</t>
        </is>
      </c>
      <c r="C53" s="27">
        <f>IF($B53="","",ROUND(SUMIFS(流水支出,流水类别,$B53,流水月份,202601,流水属性,"&lt;&gt;内部转账"),2))</f>
        <v/>
      </c>
      <c r="D53" s="27">
        <f>IF($B53="","",ROUND(SUMIFS(流水支出,流水类别,$B53,流水月份,202602,流水属性,"&lt;&gt;内部转账"),2))</f>
        <v/>
      </c>
      <c r="E53" s="27">
        <f>IF($B53="","",ROUND(SUMIFS(流水支出,流水类别,$B53,流水月份,202603,流水属性,"&lt;&gt;内部转账"),2))</f>
        <v/>
      </c>
      <c r="F53" s="27">
        <f>IF($B53="","",ROUND(SUMIFS(流水支出,流水类别,$B53,流水月份,202604,流水属性,"&lt;&gt;内部转账"),2))</f>
        <v/>
      </c>
      <c r="G53" s="27">
        <f>IF($B53="","",ROUND(SUMIFS(流水支出,流水类别,$B53,流水月份,202605,流水属性,"&lt;&gt;内部转账"),2))</f>
        <v/>
      </c>
      <c r="H53" s="27">
        <f>IF($B53="","",ROUND(SUMIFS(流水支出,流水类别,$B53,流水月份,202606,流水属性,"&lt;&gt;内部转账"),2))</f>
        <v/>
      </c>
      <c r="I53" s="27">
        <f>IF($B53="","",ROUND(SUMIFS(流水支出,流水类别,$B53,流水月份,202607,流水属性,"&lt;&gt;内部转账"),2))</f>
        <v/>
      </c>
      <c r="J53" s="27">
        <f>IF($B53="","",ROUND(SUMIFS(流水支出,流水类别,$B53,流水月份,202608,流水属性,"&lt;&gt;内部转账"),2))</f>
        <v/>
      </c>
      <c r="K53" s="27">
        <f>IF($B53="","",ROUND(SUMIFS(流水支出,流水类别,$B53,流水月份,202609,流水属性,"&lt;&gt;内部转账"),2))</f>
        <v/>
      </c>
      <c r="L53" s="27">
        <f>IF($B53="","",ROUND(SUMIFS(流水支出,流水类别,$B53,流水月份,202610,流水属性,"&lt;&gt;内部转账"),2))</f>
        <v/>
      </c>
      <c r="M53" s="27">
        <f>IF($B53="","",ROUND(SUMIFS(流水支出,流水类别,$B53,流水月份,202611,流水属性,"&lt;&gt;内部转账"),2))</f>
        <v/>
      </c>
      <c r="N53" s="27">
        <f>IF($B53="","",ROUND(SUMIFS(流水支出,流水类别,$B53,流水月份,202612,流水属性,"&lt;&gt;内部转账"),2))</f>
        <v/>
      </c>
      <c r="O53" s="27">
        <f>IF($B53="","",ROUND(SUM(C53:N53),2))</f>
        <v/>
      </c>
      <c r="P53" s="45">
        <f>IF(OR($B53="",N($O$48)=0),"",$O53/$O$48)</f>
        <v/>
      </c>
    </row>
    <row r="54">
      <c r="A54" s="17">
        <f>IF($B54="","",COUNTA($B$50:$B54))</f>
        <v/>
      </c>
      <c r="B54" s="26" t="inlineStr">
        <is>
          <t>伙食费</t>
        </is>
      </c>
      <c r="C54" s="27">
        <f>IF($B54="","",ROUND(SUMIFS(流水支出,流水类别,$B54,流水月份,202601,流水属性,"&lt;&gt;内部转账"),2))</f>
        <v/>
      </c>
      <c r="D54" s="27">
        <f>IF($B54="","",ROUND(SUMIFS(流水支出,流水类别,$B54,流水月份,202602,流水属性,"&lt;&gt;内部转账"),2))</f>
        <v/>
      </c>
      <c r="E54" s="27">
        <f>IF($B54="","",ROUND(SUMIFS(流水支出,流水类别,$B54,流水月份,202603,流水属性,"&lt;&gt;内部转账"),2))</f>
        <v/>
      </c>
      <c r="F54" s="27">
        <f>IF($B54="","",ROUND(SUMIFS(流水支出,流水类别,$B54,流水月份,202604,流水属性,"&lt;&gt;内部转账"),2))</f>
        <v/>
      </c>
      <c r="G54" s="27">
        <f>IF($B54="","",ROUND(SUMIFS(流水支出,流水类别,$B54,流水月份,202605,流水属性,"&lt;&gt;内部转账"),2))</f>
        <v/>
      </c>
      <c r="H54" s="27">
        <f>IF($B54="","",ROUND(SUMIFS(流水支出,流水类别,$B54,流水月份,202606,流水属性,"&lt;&gt;内部转账"),2))</f>
        <v/>
      </c>
      <c r="I54" s="27">
        <f>IF($B54="","",ROUND(SUMIFS(流水支出,流水类别,$B54,流水月份,202607,流水属性,"&lt;&gt;内部转账"),2))</f>
        <v/>
      </c>
      <c r="J54" s="27">
        <f>IF($B54="","",ROUND(SUMIFS(流水支出,流水类别,$B54,流水月份,202608,流水属性,"&lt;&gt;内部转账"),2))</f>
        <v/>
      </c>
      <c r="K54" s="27">
        <f>IF($B54="","",ROUND(SUMIFS(流水支出,流水类别,$B54,流水月份,202609,流水属性,"&lt;&gt;内部转账"),2))</f>
        <v/>
      </c>
      <c r="L54" s="27">
        <f>IF($B54="","",ROUND(SUMIFS(流水支出,流水类别,$B54,流水月份,202610,流水属性,"&lt;&gt;内部转账"),2))</f>
        <v/>
      </c>
      <c r="M54" s="27">
        <f>IF($B54="","",ROUND(SUMIFS(流水支出,流水类别,$B54,流水月份,202611,流水属性,"&lt;&gt;内部转账"),2))</f>
        <v/>
      </c>
      <c r="N54" s="27">
        <f>IF($B54="","",ROUND(SUMIFS(流水支出,流水类别,$B54,流水月份,202612,流水属性,"&lt;&gt;内部转账"),2))</f>
        <v/>
      </c>
      <c r="O54" s="27">
        <f>IF($B54="","",ROUND(SUM(C54:N54),2))</f>
        <v/>
      </c>
      <c r="P54" s="45">
        <f>IF(OR($B54="",N($O$48)=0),"",$O54/$O$48)</f>
        <v/>
      </c>
    </row>
    <row r="55">
      <c r="A55" s="17">
        <f>IF($B55="","",COUNTA($B$50:$B55))</f>
        <v/>
      </c>
      <c r="B55" s="26" t="inlineStr">
        <is>
          <t>工资</t>
        </is>
      </c>
      <c r="C55" s="27">
        <f>IF($B55="","",ROUND(SUMIFS(流水支出,流水类别,$B55,流水月份,202601,流水属性,"&lt;&gt;内部转账"),2))</f>
        <v/>
      </c>
      <c r="D55" s="27">
        <f>IF($B55="","",ROUND(SUMIFS(流水支出,流水类别,$B55,流水月份,202602,流水属性,"&lt;&gt;内部转账"),2))</f>
        <v/>
      </c>
      <c r="E55" s="27">
        <f>IF($B55="","",ROUND(SUMIFS(流水支出,流水类别,$B55,流水月份,202603,流水属性,"&lt;&gt;内部转账"),2))</f>
        <v/>
      </c>
      <c r="F55" s="27">
        <f>IF($B55="","",ROUND(SUMIFS(流水支出,流水类别,$B55,流水月份,202604,流水属性,"&lt;&gt;内部转账"),2))</f>
        <v/>
      </c>
      <c r="G55" s="27">
        <f>IF($B55="","",ROUND(SUMIFS(流水支出,流水类别,$B55,流水月份,202605,流水属性,"&lt;&gt;内部转账"),2))</f>
        <v/>
      </c>
      <c r="H55" s="27">
        <f>IF($B55="","",ROUND(SUMIFS(流水支出,流水类别,$B55,流水月份,202606,流水属性,"&lt;&gt;内部转账"),2))</f>
        <v/>
      </c>
      <c r="I55" s="27">
        <f>IF($B55="","",ROUND(SUMIFS(流水支出,流水类别,$B55,流水月份,202607,流水属性,"&lt;&gt;内部转账"),2))</f>
        <v/>
      </c>
      <c r="J55" s="27">
        <f>IF($B55="","",ROUND(SUMIFS(流水支出,流水类别,$B55,流水月份,202608,流水属性,"&lt;&gt;内部转账"),2))</f>
        <v/>
      </c>
      <c r="K55" s="27">
        <f>IF($B55="","",ROUND(SUMIFS(流水支出,流水类别,$B55,流水月份,202609,流水属性,"&lt;&gt;内部转账"),2))</f>
        <v/>
      </c>
      <c r="L55" s="27">
        <f>IF($B55="","",ROUND(SUMIFS(流水支出,流水类别,$B55,流水月份,202610,流水属性,"&lt;&gt;内部转账"),2))</f>
        <v/>
      </c>
      <c r="M55" s="27">
        <f>IF($B55="","",ROUND(SUMIFS(流水支出,流水类别,$B55,流水月份,202611,流水属性,"&lt;&gt;内部转账"),2))</f>
        <v/>
      </c>
      <c r="N55" s="27">
        <f>IF($B55="","",ROUND(SUMIFS(流水支出,流水类别,$B55,流水月份,202612,流水属性,"&lt;&gt;内部转账"),2))</f>
        <v/>
      </c>
      <c r="O55" s="27">
        <f>IF($B55="","",ROUND(SUM(C55:N55),2))</f>
        <v/>
      </c>
      <c r="P55" s="45">
        <f>IF(OR($B55="",N($O$48)=0),"",$O55/$O$48)</f>
        <v/>
      </c>
    </row>
    <row r="56">
      <c r="A56" s="17">
        <f>IF($B56="","",COUNTA($B$50:$B56))</f>
        <v/>
      </c>
      <c r="B56" s="26" t="inlineStr">
        <is>
          <t>租赁费</t>
        </is>
      </c>
      <c r="C56" s="27">
        <f>IF($B56="","",ROUND(SUMIFS(流水支出,流水类别,$B56,流水月份,202601,流水属性,"&lt;&gt;内部转账"),2))</f>
        <v/>
      </c>
      <c r="D56" s="27">
        <f>IF($B56="","",ROUND(SUMIFS(流水支出,流水类别,$B56,流水月份,202602,流水属性,"&lt;&gt;内部转账"),2))</f>
        <v/>
      </c>
      <c r="E56" s="27">
        <f>IF($B56="","",ROUND(SUMIFS(流水支出,流水类别,$B56,流水月份,202603,流水属性,"&lt;&gt;内部转账"),2))</f>
        <v/>
      </c>
      <c r="F56" s="27">
        <f>IF($B56="","",ROUND(SUMIFS(流水支出,流水类别,$B56,流水月份,202604,流水属性,"&lt;&gt;内部转账"),2))</f>
        <v/>
      </c>
      <c r="G56" s="27">
        <f>IF($B56="","",ROUND(SUMIFS(流水支出,流水类别,$B56,流水月份,202605,流水属性,"&lt;&gt;内部转账"),2))</f>
        <v/>
      </c>
      <c r="H56" s="27">
        <f>IF($B56="","",ROUND(SUMIFS(流水支出,流水类别,$B56,流水月份,202606,流水属性,"&lt;&gt;内部转账"),2))</f>
        <v/>
      </c>
      <c r="I56" s="27">
        <f>IF($B56="","",ROUND(SUMIFS(流水支出,流水类别,$B56,流水月份,202607,流水属性,"&lt;&gt;内部转账"),2))</f>
        <v/>
      </c>
      <c r="J56" s="27">
        <f>IF($B56="","",ROUND(SUMIFS(流水支出,流水类别,$B56,流水月份,202608,流水属性,"&lt;&gt;内部转账"),2))</f>
        <v/>
      </c>
      <c r="K56" s="27">
        <f>IF($B56="","",ROUND(SUMIFS(流水支出,流水类别,$B56,流水月份,202609,流水属性,"&lt;&gt;内部转账"),2))</f>
        <v/>
      </c>
      <c r="L56" s="27">
        <f>IF($B56="","",ROUND(SUMIFS(流水支出,流水类别,$B56,流水月份,202610,流水属性,"&lt;&gt;内部转账"),2))</f>
        <v/>
      </c>
      <c r="M56" s="27">
        <f>IF($B56="","",ROUND(SUMIFS(流水支出,流水类别,$B56,流水月份,202611,流水属性,"&lt;&gt;内部转账"),2))</f>
        <v/>
      </c>
      <c r="N56" s="27">
        <f>IF($B56="","",ROUND(SUMIFS(流水支出,流水类别,$B56,流水月份,202612,流水属性,"&lt;&gt;内部转账"),2))</f>
        <v/>
      </c>
      <c r="O56" s="27">
        <f>IF($B56="","",ROUND(SUM(C56:N56),2))</f>
        <v/>
      </c>
      <c r="P56" s="45">
        <f>IF(OR($B56="",N($O$48)=0),"",$O56/$O$48)</f>
        <v/>
      </c>
    </row>
    <row r="57">
      <c r="A57" s="17">
        <f>IF($B57="","",COUNTA($B$50:$B57))</f>
        <v/>
      </c>
      <c r="B57" s="26" t="inlineStr">
        <is>
          <t>差旅费</t>
        </is>
      </c>
      <c r="C57" s="27">
        <f>IF($B57="","",ROUND(SUMIFS(流水支出,流水类别,$B57,流水月份,202601,流水属性,"&lt;&gt;内部转账"),2))</f>
        <v/>
      </c>
      <c r="D57" s="27">
        <f>IF($B57="","",ROUND(SUMIFS(流水支出,流水类别,$B57,流水月份,202602,流水属性,"&lt;&gt;内部转账"),2))</f>
        <v/>
      </c>
      <c r="E57" s="27">
        <f>IF($B57="","",ROUND(SUMIFS(流水支出,流水类别,$B57,流水月份,202603,流水属性,"&lt;&gt;内部转账"),2))</f>
        <v/>
      </c>
      <c r="F57" s="27">
        <f>IF($B57="","",ROUND(SUMIFS(流水支出,流水类别,$B57,流水月份,202604,流水属性,"&lt;&gt;内部转账"),2))</f>
        <v/>
      </c>
      <c r="G57" s="27">
        <f>IF($B57="","",ROUND(SUMIFS(流水支出,流水类别,$B57,流水月份,202605,流水属性,"&lt;&gt;内部转账"),2))</f>
        <v/>
      </c>
      <c r="H57" s="27">
        <f>IF($B57="","",ROUND(SUMIFS(流水支出,流水类别,$B57,流水月份,202606,流水属性,"&lt;&gt;内部转账"),2))</f>
        <v/>
      </c>
      <c r="I57" s="27">
        <f>IF($B57="","",ROUND(SUMIFS(流水支出,流水类别,$B57,流水月份,202607,流水属性,"&lt;&gt;内部转账"),2))</f>
        <v/>
      </c>
      <c r="J57" s="27">
        <f>IF($B57="","",ROUND(SUMIFS(流水支出,流水类别,$B57,流水月份,202608,流水属性,"&lt;&gt;内部转账"),2))</f>
        <v/>
      </c>
      <c r="K57" s="27">
        <f>IF($B57="","",ROUND(SUMIFS(流水支出,流水类别,$B57,流水月份,202609,流水属性,"&lt;&gt;内部转账"),2))</f>
        <v/>
      </c>
      <c r="L57" s="27">
        <f>IF($B57="","",ROUND(SUMIFS(流水支出,流水类别,$B57,流水月份,202610,流水属性,"&lt;&gt;内部转账"),2))</f>
        <v/>
      </c>
      <c r="M57" s="27">
        <f>IF($B57="","",ROUND(SUMIFS(流水支出,流水类别,$B57,流水月份,202611,流水属性,"&lt;&gt;内部转账"),2))</f>
        <v/>
      </c>
      <c r="N57" s="27">
        <f>IF($B57="","",ROUND(SUMIFS(流水支出,流水类别,$B57,流水月份,202612,流水属性,"&lt;&gt;内部转账"),2))</f>
        <v/>
      </c>
      <c r="O57" s="27">
        <f>IF($B57="","",ROUND(SUM(C57:N57),2))</f>
        <v/>
      </c>
      <c r="P57" s="45">
        <f>IF(OR($B57="",N($O$48)=0),"",$O57/$O$48)</f>
        <v/>
      </c>
    </row>
    <row r="58">
      <c r="A58" s="17">
        <f>IF($B58="","",COUNTA($B$50:$B58))</f>
        <v/>
      </c>
      <c r="B58" s="26" t="inlineStr">
        <is>
          <t>业务招待费</t>
        </is>
      </c>
      <c r="C58" s="27">
        <f>IF($B58="","",ROUND(SUMIFS(流水支出,流水类别,$B58,流水月份,202601,流水属性,"&lt;&gt;内部转账"),2))</f>
        <v/>
      </c>
      <c r="D58" s="27">
        <f>IF($B58="","",ROUND(SUMIFS(流水支出,流水类别,$B58,流水月份,202602,流水属性,"&lt;&gt;内部转账"),2))</f>
        <v/>
      </c>
      <c r="E58" s="27">
        <f>IF($B58="","",ROUND(SUMIFS(流水支出,流水类别,$B58,流水月份,202603,流水属性,"&lt;&gt;内部转账"),2))</f>
        <v/>
      </c>
      <c r="F58" s="27">
        <f>IF($B58="","",ROUND(SUMIFS(流水支出,流水类别,$B58,流水月份,202604,流水属性,"&lt;&gt;内部转账"),2))</f>
        <v/>
      </c>
      <c r="G58" s="27">
        <f>IF($B58="","",ROUND(SUMIFS(流水支出,流水类别,$B58,流水月份,202605,流水属性,"&lt;&gt;内部转账"),2))</f>
        <v/>
      </c>
      <c r="H58" s="27">
        <f>IF($B58="","",ROUND(SUMIFS(流水支出,流水类别,$B58,流水月份,202606,流水属性,"&lt;&gt;内部转账"),2))</f>
        <v/>
      </c>
      <c r="I58" s="27">
        <f>IF($B58="","",ROUND(SUMIFS(流水支出,流水类别,$B58,流水月份,202607,流水属性,"&lt;&gt;内部转账"),2))</f>
        <v/>
      </c>
      <c r="J58" s="27">
        <f>IF($B58="","",ROUND(SUMIFS(流水支出,流水类别,$B58,流水月份,202608,流水属性,"&lt;&gt;内部转账"),2))</f>
        <v/>
      </c>
      <c r="K58" s="27">
        <f>IF($B58="","",ROUND(SUMIFS(流水支出,流水类别,$B58,流水月份,202609,流水属性,"&lt;&gt;内部转账"),2))</f>
        <v/>
      </c>
      <c r="L58" s="27">
        <f>IF($B58="","",ROUND(SUMIFS(流水支出,流水类别,$B58,流水月份,202610,流水属性,"&lt;&gt;内部转账"),2))</f>
        <v/>
      </c>
      <c r="M58" s="27">
        <f>IF($B58="","",ROUND(SUMIFS(流水支出,流水类别,$B58,流水月份,202611,流水属性,"&lt;&gt;内部转账"),2))</f>
        <v/>
      </c>
      <c r="N58" s="27">
        <f>IF($B58="","",ROUND(SUMIFS(流水支出,流水类别,$B58,流水月份,202612,流水属性,"&lt;&gt;内部转账"),2))</f>
        <v/>
      </c>
      <c r="O58" s="27">
        <f>IF($B58="","",ROUND(SUM(C58:N58),2))</f>
        <v/>
      </c>
      <c r="P58" s="45">
        <f>IF(OR($B58="",N($O$48)=0),"",$O58/$O$48)</f>
        <v/>
      </c>
    </row>
    <row r="59">
      <c r="A59" s="17">
        <f>IF($B59="","",COUNTA($B$50:$B59))</f>
        <v/>
      </c>
      <c r="B59" s="26" t="inlineStr">
        <is>
          <t>车辆费用</t>
        </is>
      </c>
      <c r="C59" s="27">
        <f>IF($B59="","",ROUND(SUMIFS(流水支出,流水类别,$B59,流水月份,202601,流水属性,"&lt;&gt;内部转账"),2))</f>
        <v/>
      </c>
      <c r="D59" s="27">
        <f>IF($B59="","",ROUND(SUMIFS(流水支出,流水类别,$B59,流水月份,202602,流水属性,"&lt;&gt;内部转账"),2))</f>
        <v/>
      </c>
      <c r="E59" s="27">
        <f>IF($B59="","",ROUND(SUMIFS(流水支出,流水类别,$B59,流水月份,202603,流水属性,"&lt;&gt;内部转账"),2))</f>
        <v/>
      </c>
      <c r="F59" s="27">
        <f>IF($B59="","",ROUND(SUMIFS(流水支出,流水类别,$B59,流水月份,202604,流水属性,"&lt;&gt;内部转账"),2))</f>
        <v/>
      </c>
      <c r="G59" s="27">
        <f>IF($B59="","",ROUND(SUMIFS(流水支出,流水类别,$B59,流水月份,202605,流水属性,"&lt;&gt;内部转账"),2))</f>
        <v/>
      </c>
      <c r="H59" s="27">
        <f>IF($B59="","",ROUND(SUMIFS(流水支出,流水类别,$B59,流水月份,202606,流水属性,"&lt;&gt;内部转账"),2))</f>
        <v/>
      </c>
      <c r="I59" s="27">
        <f>IF($B59="","",ROUND(SUMIFS(流水支出,流水类别,$B59,流水月份,202607,流水属性,"&lt;&gt;内部转账"),2))</f>
        <v/>
      </c>
      <c r="J59" s="27">
        <f>IF($B59="","",ROUND(SUMIFS(流水支出,流水类别,$B59,流水月份,202608,流水属性,"&lt;&gt;内部转账"),2))</f>
        <v/>
      </c>
      <c r="K59" s="27">
        <f>IF($B59="","",ROUND(SUMIFS(流水支出,流水类别,$B59,流水月份,202609,流水属性,"&lt;&gt;内部转账"),2))</f>
        <v/>
      </c>
      <c r="L59" s="27">
        <f>IF($B59="","",ROUND(SUMIFS(流水支出,流水类别,$B59,流水月份,202610,流水属性,"&lt;&gt;内部转账"),2))</f>
        <v/>
      </c>
      <c r="M59" s="27">
        <f>IF($B59="","",ROUND(SUMIFS(流水支出,流水类别,$B59,流水月份,202611,流水属性,"&lt;&gt;内部转账"),2))</f>
        <v/>
      </c>
      <c r="N59" s="27">
        <f>IF($B59="","",ROUND(SUMIFS(流水支出,流水类别,$B59,流水月份,202612,流水属性,"&lt;&gt;内部转账"),2))</f>
        <v/>
      </c>
      <c r="O59" s="27">
        <f>IF($B59="","",ROUND(SUM(C59:N59),2))</f>
        <v/>
      </c>
      <c r="P59" s="45">
        <f>IF(OR($B59="",N($O$48)=0),"",$O59/$O$48)</f>
        <v/>
      </c>
    </row>
    <row r="60">
      <c r="A60" s="17">
        <f>IF($B60="","",COUNTA($B$50:$B60))</f>
        <v/>
      </c>
      <c r="B60" s="26" t="inlineStr">
        <is>
          <t>银行手续费</t>
        </is>
      </c>
      <c r="C60" s="27">
        <f>IF($B60="","",ROUND(SUMIFS(流水支出,流水类别,$B60,流水月份,202601,流水属性,"&lt;&gt;内部转账"),2))</f>
        <v/>
      </c>
      <c r="D60" s="27">
        <f>IF($B60="","",ROUND(SUMIFS(流水支出,流水类别,$B60,流水月份,202602,流水属性,"&lt;&gt;内部转账"),2))</f>
        <v/>
      </c>
      <c r="E60" s="27">
        <f>IF($B60="","",ROUND(SUMIFS(流水支出,流水类别,$B60,流水月份,202603,流水属性,"&lt;&gt;内部转账"),2))</f>
        <v/>
      </c>
      <c r="F60" s="27">
        <f>IF($B60="","",ROUND(SUMIFS(流水支出,流水类别,$B60,流水月份,202604,流水属性,"&lt;&gt;内部转账"),2))</f>
        <v/>
      </c>
      <c r="G60" s="27">
        <f>IF($B60="","",ROUND(SUMIFS(流水支出,流水类别,$B60,流水月份,202605,流水属性,"&lt;&gt;内部转账"),2))</f>
        <v/>
      </c>
      <c r="H60" s="27">
        <f>IF($B60="","",ROUND(SUMIFS(流水支出,流水类别,$B60,流水月份,202606,流水属性,"&lt;&gt;内部转账"),2))</f>
        <v/>
      </c>
      <c r="I60" s="27">
        <f>IF($B60="","",ROUND(SUMIFS(流水支出,流水类别,$B60,流水月份,202607,流水属性,"&lt;&gt;内部转账"),2))</f>
        <v/>
      </c>
      <c r="J60" s="27">
        <f>IF($B60="","",ROUND(SUMIFS(流水支出,流水类别,$B60,流水月份,202608,流水属性,"&lt;&gt;内部转账"),2))</f>
        <v/>
      </c>
      <c r="K60" s="27">
        <f>IF($B60="","",ROUND(SUMIFS(流水支出,流水类别,$B60,流水月份,202609,流水属性,"&lt;&gt;内部转账"),2))</f>
        <v/>
      </c>
      <c r="L60" s="27">
        <f>IF($B60="","",ROUND(SUMIFS(流水支出,流水类别,$B60,流水月份,202610,流水属性,"&lt;&gt;内部转账"),2))</f>
        <v/>
      </c>
      <c r="M60" s="27">
        <f>IF($B60="","",ROUND(SUMIFS(流水支出,流水类别,$B60,流水月份,202611,流水属性,"&lt;&gt;内部转账"),2))</f>
        <v/>
      </c>
      <c r="N60" s="27">
        <f>IF($B60="","",ROUND(SUMIFS(流水支出,流水类别,$B60,流水月份,202612,流水属性,"&lt;&gt;内部转账"),2))</f>
        <v/>
      </c>
      <c r="O60" s="27">
        <f>IF($B60="","",ROUND(SUM(C60:N60),2))</f>
        <v/>
      </c>
      <c r="P60" s="45">
        <f>IF(OR($B60="",N($O$48)=0),"",$O60/$O$48)</f>
        <v/>
      </c>
    </row>
    <row r="61">
      <c r="A61" s="17">
        <f>IF($B61="","",COUNTA($B$50:$B61))</f>
        <v/>
      </c>
      <c r="B61" s="26" t="inlineStr">
        <is>
          <t>税费</t>
        </is>
      </c>
      <c r="C61" s="27">
        <f>IF($B61="","",ROUND(SUMIFS(流水支出,流水类别,$B61,流水月份,202601,流水属性,"&lt;&gt;内部转账"),2))</f>
        <v/>
      </c>
      <c r="D61" s="27">
        <f>IF($B61="","",ROUND(SUMIFS(流水支出,流水类别,$B61,流水月份,202602,流水属性,"&lt;&gt;内部转账"),2))</f>
        <v/>
      </c>
      <c r="E61" s="27">
        <f>IF($B61="","",ROUND(SUMIFS(流水支出,流水类别,$B61,流水月份,202603,流水属性,"&lt;&gt;内部转账"),2))</f>
        <v/>
      </c>
      <c r="F61" s="27">
        <f>IF($B61="","",ROUND(SUMIFS(流水支出,流水类别,$B61,流水月份,202604,流水属性,"&lt;&gt;内部转账"),2))</f>
        <v/>
      </c>
      <c r="G61" s="27">
        <f>IF($B61="","",ROUND(SUMIFS(流水支出,流水类别,$B61,流水月份,202605,流水属性,"&lt;&gt;内部转账"),2))</f>
        <v/>
      </c>
      <c r="H61" s="27">
        <f>IF($B61="","",ROUND(SUMIFS(流水支出,流水类别,$B61,流水月份,202606,流水属性,"&lt;&gt;内部转账"),2))</f>
        <v/>
      </c>
      <c r="I61" s="27">
        <f>IF($B61="","",ROUND(SUMIFS(流水支出,流水类别,$B61,流水月份,202607,流水属性,"&lt;&gt;内部转账"),2))</f>
        <v/>
      </c>
      <c r="J61" s="27">
        <f>IF($B61="","",ROUND(SUMIFS(流水支出,流水类别,$B61,流水月份,202608,流水属性,"&lt;&gt;内部转账"),2))</f>
        <v/>
      </c>
      <c r="K61" s="27">
        <f>IF($B61="","",ROUND(SUMIFS(流水支出,流水类别,$B61,流水月份,202609,流水属性,"&lt;&gt;内部转账"),2))</f>
        <v/>
      </c>
      <c r="L61" s="27">
        <f>IF($B61="","",ROUND(SUMIFS(流水支出,流水类别,$B61,流水月份,202610,流水属性,"&lt;&gt;内部转账"),2))</f>
        <v/>
      </c>
      <c r="M61" s="27">
        <f>IF($B61="","",ROUND(SUMIFS(流水支出,流水类别,$B61,流水月份,202611,流水属性,"&lt;&gt;内部转账"),2))</f>
        <v/>
      </c>
      <c r="N61" s="27">
        <f>IF($B61="","",ROUND(SUMIFS(流水支出,流水类别,$B61,流水月份,202612,流水属性,"&lt;&gt;内部转账"),2))</f>
        <v/>
      </c>
      <c r="O61" s="27">
        <f>IF($B61="","",ROUND(SUM(C61:N61),2))</f>
        <v/>
      </c>
      <c r="P61" s="45">
        <f>IF(OR($B61="",N($O$48)=0),"",$O61/$O$48)</f>
        <v/>
      </c>
    </row>
    <row r="62">
      <c r="A62" s="17">
        <f>IF($B62="","",COUNTA($B$50:$B62))</f>
        <v/>
      </c>
      <c r="B62" s="26" t="inlineStr">
        <is>
          <t>还款</t>
        </is>
      </c>
      <c r="C62" s="27">
        <f>IF($B62="","",ROUND(SUMIFS(流水支出,流水类别,$B62,流水月份,202601,流水属性,"&lt;&gt;内部转账"),2))</f>
        <v/>
      </c>
      <c r="D62" s="27">
        <f>IF($B62="","",ROUND(SUMIFS(流水支出,流水类别,$B62,流水月份,202602,流水属性,"&lt;&gt;内部转账"),2))</f>
        <v/>
      </c>
      <c r="E62" s="27">
        <f>IF($B62="","",ROUND(SUMIFS(流水支出,流水类别,$B62,流水月份,202603,流水属性,"&lt;&gt;内部转账"),2))</f>
        <v/>
      </c>
      <c r="F62" s="27">
        <f>IF($B62="","",ROUND(SUMIFS(流水支出,流水类别,$B62,流水月份,202604,流水属性,"&lt;&gt;内部转账"),2))</f>
        <v/>
      </c>
      <c r="G62" s="27">
        <f>IF($B62="","",ROUND(SUMIFS(流水支出,流水类别,$B62,流水月份,202605,流水属性,"&lt;&gt;内部转账"),2))</f>
        <v/>
      </c>
      <c r="H62" s="27">
        <f>IF($B62="","",ROUND(SUMIFS(流水支出,流水类别,$B62,流水月份,202606,流水属性,"&lt;&gt;内部转账"),2))</f>
        <v/>
      </c>
      <c r="I62" s="27">
        <f>IF($B62="","",ROUND(SUMIFS(流水支出,流水类别,$B62,流水月份,202607,流水属性,"&lt;&gt;内部转账"),2))</f>
        <v/>
      </c>
      <c r="J62" s="27">
        <f>IF($B62="","",ROUND(SUMIFS(流水支出,流水类别,$B62,流水月份,202608,流水属性,"&lt;&gt;内部转账"),2))</f>
        <v/>
      </c>
      <c r="K62" s="27">
        <f>IF($B62="","",ROUND(SUMIFS(流水支出,流水类别,$B62,流水月份,202609,流水属性,"&lt;&gt;内部转账"),2))</f>
        <v/>
      </c>
      <c r="L62" s="27">
        <f>IF($B62="","",ROUND(SUMIFS(流水支出,流水类别,$B62,流水月份,202610,流水属性,"&lt;&gt;内部转账"),2))</f>
        <v/>
      </c>
      <c r="M62" s="27">
        <f>IF($B62="","",ROUND(SUMIFS(流水支出,流水类别,$B62,流水月份,202611,流水属性,"&lt;&gt;内部转账"),2))</f>
        <v/>
      </c>
      <c r="N62" s="27">
        <f>IF($B62="","",ROUND(SUMIFS(流水支出,流水类别,$B62,流水月份,202612,流水属性,"&lt;&gt;内部转账"),2))</f>
        <v/>
      </c>
      <c r="O62" s="27">
        <f>IF($B62="","",ROUND(SUM(C62:N62),2))</f>
        <v/>
      </c>
      <c r="P62" s="45">
        <f>IF(OR($B62="",N($O$48)=0),"",$O62/$O$48)</f>
        <v/>
      </c>
    </row>
    <row r="63">
      <c r="A63" s="17">
        <f>IF($B63="","",COUNTA($B$50:$B63))</f>
        <v/>
      </c>
      <c r="B63" s="26" t="inlineStr">
        <is>
          <t>资产购买</t>
        </is>
      </c>
      <c r="C63" s="27">
        <f>IF($B63="","",ROUND(SUMIFS(流水支出,流水类别,$B63,流水月份,202601,流水属性,"&lt;&gt;内部转账"),2))</f>
        <v/>
      </c>
      <c r="D63" s="27">
        <f>IF($B63="","",ROUND(SUMIFS(流水支出,流水类别,$B63,流水月份,202602,流水属性,"&lt;&gt;内部转账"),2))</f>
        <v/>
      </c>
      <c r="E63" s="27">
        <f>IF($B63="","",ROUND(SUMIFS(流水支出,流水类别,$B63,流水月份,202603,流水属性,"&lt;&gt;内部转账"),2))</f>
        <v/>
      </c>
      <c r="F63" s="27">
        <f>IF($B63="","",ROUND(SUMIFS(流水支出,流水类别,$B63,流水月份,202604,流水属性,"&lt;&gt;内部转账"),2))</f>
        <v/>
      </c>
      <c r="G63" s="27">
        <f>IF($B63="","",ROUND(SUMIFS(流水支出,流水类别,$B63,流水月份,202605,流水属性,"&lt;&gt;内部转账"),2))</f>
        <v/>
      </c>
      <c r="H63" s="27">
        <f>IF($B63="","",ROUND(SUMIFS(流水支出,流水类别,$B63,流水月份,202606,流水属性,"&lt;&gt;内部转账"),2))</f>
        <v/>
      </c>
      <c r="I63" s="27">
        <f>IF($B63="","",ROUND(SUMIFS(流水支出,流水类别,$B63,流水月份,202607,流水属性,"&lt;&gt;内部转账"),2))</f>
        <v/>
      </c>
      <c r="J63" s="27">
        <f>IF($B63="","",ROUND(SUMIFS(流水支出,流水类别,$B63,流水月份,202608,流水属性,"&lt;&gt;内部转账"),2))</f>
        <v/>
      </c>
      <c r="K63" s="27">
        <f>IF($B63="","",ROUND(SUMIFS(流水支出,流水类别,$B63,流水月份,202609,流水属性,"&lt;&gt;内部转账"),2))</f>
        <v/>
      </c>
      <c r="L63" s="27">
        <f>IF($B63="","",ROUND(SUMIFS(流水支出,流水类别,$B63,流水月份,202610,流水属性,"&lt;&gt;内部转账"),2))</f>
        <v/>
      </c>
      <c r="M63" s="27">
        <f>IF($B63="","",ROUND(SUMIFS(流水支出,流水类别,$B63,流水月份,202611,流水属性,"&lt;&gt;内部转账"),2))</f>
        <v/>
      </c>
      <c r="N63" s="27">
        <f>IF($B63="","",ROUND(SUMIFS(流水支出,流水类别,$B63,流水月份,202612,流水属性,"&lt;&gt;内部转账"),2))</f>
        <v/>
      </c>
      <c r="O63" s="27">
        <f>IF($B63="","",ROUND(SUM(C63:N63),2))</f>
        <v/>
      </c>
      <c r="P63" s="45">
        <f>IF(OR($B63="",N($O$48)=0),"",$O63/$O$48)</f>
        <v/>
      </c>
    </row>
    <row r="64">
      <c r="A64" s="17">
        <f>IF($B64="","",COUNTA($B$50:$B64))</f>
        <v/>
      </c>
      <c r="B64" s="26" t="inlineStr">
        <is>
          <t>利息支出</t>
        </is>
      </c>
      <c r="C64" s="27">
        <f>IF($B64="","",ROUND(SUMIFS(流水支出,流水类别,$B64,流水月份,202601,流水属性,"&lt;&gt;内部转账"),2))</f>
        <v/>
      </c>
      <c r="D64" s="27">
        <f>IF($B64="","",ROUND(SUMIFS(流水支出,流水类别,$B64,流水月份,202602,流水属性,"&lt;&gt;内部转账"),2))</f>
        <v/>
      </c>
      <c r="E64" s="27">
        <f>IF($B64="","",ROUND(SUMIFS(流水支出,流水类别,$B64,流水月份,202603,流水属性,"&lt;&gt;内部转账"),2))</f>
        <v/>
      </c>
      <c r="F64" s="27">
        <f>IF($B64="","",ROUND(SUMIFS(流水支出,流水类别,$B64,流水月份,202604,流水属性,"&lt;&gt;内部转账"),2))</f>
        <v/>
      </c>
      <c r="G64" s="27">
        <f>IF($B64="","",ROUND(SUMIFS(流水支出,流水类别,$B64,流水月份,202605,流水属性,"&lt;&gt;内部转账"),2))</f>
        <v/>
      </c>
      <c r="H64" s="27">
        <f>IF($B64="","",ROUND(SUMIFS(流水支出,流水类别,$B64,流水月份,202606,流水属性,"&lt;&gt;内部转账"),2))</f>
        <v/>
      </c>
      <c r="I64" s="27">
        <f>IF($B64="","",ROUND(SUMIFS(流水支出,流水类别,$B64,流水月份,202607,流水属性,"&lt;&gt;内部转账"),2))</f>
        <v/>
      </c>
      <c r="J64" s="27">
        <f>IF($B64="","",ROUND(SUMIFS(流水支出,流水类别,$B64,流水月份,202608,流水属性,"&lt;&gt;内部转账"),2))</f>
        <v/>
      </c>
      <c r="K64" s="27">
        <f>IF($B64="","",ROUND(SUMIFS(流水支出,流水类别,$B64,流水月份,202609,流水属性,"&lt;&gt;内部转账"),2))</f>
        <v/>
      </c>
      <c r="L64" s="27">
        <f>IF($B64="","",ROUND(SUMIFS(流水支出,流水类别,$B64,流水月份,202610,流水属性,"&lt;&gt;内部转账"),2))</f>
        <v/>
      </c>
      <c r="M64" s="27">
        <f>IF($B64="","",ROUND(SUMIFS(流水支出,流水类别,$B64,流水月份,202611,流水属性,"&lt;&gt;内部转账"),2))</f>
        <v/>
      </c>
      <c r="N64" s="27">
        <f>IF($B64="","",ROUND(SUMIFS(流水支出,流水类别,$B64,流水月份,202612,流水属性,"&lt;&gt;内部转账"),2))</f>
        <v/>
      </c>
      <c r="O64" s="27">
        <f>IF($B64="","",ROUND(SUM(C64:N64),2))</f>
        <v/>
      </c>
      <c r="P64" s="45">
        <f>IF(OR($B64="",N($O$48)=0),"",$O64/$O$48)</f>
        <v/>
      </c>
    </row>
    <row r="65">
      <c r="A65" s="17">
        <f>IF($B65="","",COUNTA($B$50:$B65))</f>
        <v/>
      </c>
      <c r="B65" s="26" t="n"/>
      <c r="C65" s="27">
        <f>IF($B65="","",ROUND(SUMIFS(流水支出,流水类别,$B65,流水月份,202601,流水属性,"&lt;&gt;内部转账"),2))</f>
        <v/>
      </c>
      <c r="D65" s="27">
        <f>IF($B65="","",ROUND(SUMIFS(流水支出,流水类别,$B65,流水月份,202602,流水属性,"&lt;&gt;内部转账"),2))</f>
        <v/>
      </c>
      <c r="E65" s="27">
        <f>IF($B65="","",ROUND(SUMIFS(流水支出,流水类别,$B65,流水月份,202603,流水属性,"&lt;&gt;内部转账"),2))</f>
        <v/>
      </c>
      <c r="F65" s="27">
        <f>IF($B65="","",ROUND(SUMIFS(流水支出,流水类别,$B65,流水月份,202604,流水属性,"&lt;&gt;内部转账"),2))</f>
        <v/>
      </c>
      <c r="G65" s="27">
        <f>IF($B65="","",ROUND(SUMIFS(流水支出,流水类别,$B65,流水月份,202605,流水属性,"&lt;&gt;内部转账"),2))</f>
        <v/>
      </c>
      <c r="H65" s="27">
        <f>IF($B65="","",ROUND(SUMIFS(流水支出,流水类别,$B65,流水月份,202606,流水属性,"&lt;&gt;内部转账"),2))</f>
        <v/>
      </c>
      <c r="I65" s="27">
        <f>IF($B65="","",ROUND(SUMIFS(流水支出,流水类别,$B65,流水月份,202607,流水属性,"&lt;&gt;内部转账"),2))</f>
        <v/>
      </c>
      <c r="J65" s="27">
        <f>IF($B65="","",ROUND(SUMIFS(流水支出,流水类别,$B65,流水月份,202608,流水属性,"&lt;&gt;内部转账"),2))</f>
        <v/>
      </c>
      <c r="K65" s="27">
        <f>IF($B65="","",ROUND(SUMIFS(流水支出,流水类别,$B65,流水月份,202609,流水属性,"&lt;&gt;内部转账"),2))</f>
        <v/>
      </c>
      <c r="L65" s="27">
        <f>IF($B65="","",ROUND(SUMIFS(流水支出,流水类别,$B65,流水月份,202610,流水属性,"&lt;&gt;内部转账"),2))</f>
        <v/>
      </c>
      <c r="M65" s="27">
        <f>IF($B65="","",ROUND(SUMIFS(流水支出,流水类别,$B65,流水月份,202611,流水属性,"&lt;&gt;内部转账"),2))</f>
        <v/>
      </c>
      <c r="N65" s="27">
        <f>IF($B65="","",ROUND(SUMIFS(流水支出,流水类别,$B65,流水月份,202612,流水属性,"&lt;&gt;内部转账"),2))</f>
        <v/>
      </c>
      <c r="O65" s="27">
        <f>IF($B65="","",ROUND(SUM(C65:N65),2))</f>
        <v/>
      </c>
      <c r="P65" s="45">
        <f>IF(OR($B65="",N($O$48)=0),"",$O65/$O$48)</f>
        <v/>
      </c>
    </row>
    <row r="66">
      <c r="A66" s="17">
        <f>IF($B66="","",COUNTA($B$50:$B66))</f>
        <v/>
      </c>
      <c r="B66" s="26" t="n"/>
      <c r="C66" s="27">
        <f>IF($B66="","",ROUND(SUMIFS(流水支出,流水类别,$B66,流水月份,202601,流水属性,"&lt;&gt;内部转账"),2))</f>
        <v/>
      </c>
      <c r="D66" s="27">
        <f>IF($B66="","",ROUND(SUMIFS(流水支出,流水类别,$B66,流水月份,202602,流水属性,"&lt;&gt;内部转账"),2))</f>
        <v/>
      </c>
      <c r="E66" s="27">
        <f>IF($B66="","",ROUND(SUMIFS(流水支出,流水类别,$B66,流水月份,202603,流水属性,"&lt;&gt;内部转账"),2))</f>
        <v/>
      </c>
      <c r="F66" s="27">
        <f>IF($B66="","",ROUND(SUMIFS(流水支出,流水类别,$B66,流水月份,202604,流水属性,"&lt;&gt;内部转账"),2))</f>
        <v/>
      </c>
      <c r="G66" s="27">
        <f>IF($B66="","",ROUND(SUMIFS(流水支出,流水类别,$B66,流水月份,202605,流水属性,"&lt;&gt;内部转账"),2))</f>
        <v/>
      </c>
      <c r="H66" s="27">
        <f>IF($B66="","",ROUND(SUMIFS(流水支出,流水类别,$B66,流水月份,202606,流水属性,"&lt;&gt;内部转账"),2))</f>
        <v/>
      </c>
      <c r="I66" s="27">
        <f>IF($B66="","",ROUND(SUMIFS(流水支出,流水类别,$B66,流水月份,202607,流水属性,"&lt;&gt;内部转账"),2))</f>
        <v/>
      </c>
      <c r="J66" s="27">
        <f>IF($B66="","",ROUND(SUMIFS(流水支出,流水类别,$B66,流水月份,202608,流水属性,"&lt;&gt;内部转账"),2))</f>
        <v/>
      </c>
      <c r="K66" s="27">
        <f>IF($B66="","",ROUND(SUMIFS(流水支出,流水类别,$B66,流水月份,202609,流水属性,"&lt;&gt;内部转账"),2))</f>
        <v/>
      </c>
      <c r="L66" s="27">
        <f>IF($B66="","",ROUND(SUMIFS(流水支出,流水类别,$B66,流水月份,202610,流水属性,"&lt;&gt;内部转账"),2))</f>
        <v/>
      </c>
      <c r="M66" s="27">
        <f>IF($B66="","",ROUND(SUMIFS(流水支出,流水类别,$B66,流水月份,202611,流水属性,"&lt;&gt;内部转账"),2))</f>
        <v/>
      </c>
      <c r="N66" s="27">
        <f>IF($B66="","",ROUND(SUMIFS(流水支出,流水类别,$B66,流水月份,202612,流水属性,"&lt;&gt;内部转账"),2))</f>
        <v/>
      </c>
      <c r="O66" s="27">
        <f>IF($B66="","",ROUND(SUM(C66:N66),2))</f>
        <v/>
      </c>
      <c r="P66" s="45">
        <f>IF(OR($B66="",N($O$48)=0),"",$O66/$O$48)</f>
        <v/>
      </c>
    </row>
    <row r="67">
      <c r="A67" s="17">
        <f>IF($B67="","",COUNTA($B$50:$B67))</f>
        <v/>
      </c>
      <c r="B67" s="26" t="n"/>
      <c r="C67" s="27">
        <f>IF($B67="","",ROUND(SUMIFS(流水支出,流水类别,$B67,流水月份,202601,流水属性,"&lt;&gt;内部转账"),2))</f>
        <v/>
      </c>
      <c r="D67" s="27">
        <f>IF($B67="","",ROUND(SUMIFS(流水支出,流水类别,$B67,流水月份,202602,流水属性,"&lt;&gt;内部转账"),2))</f>
        <v/>
      </c>
      <c r="E67" s="27">
        <f>IF($B67="","",ROUND(SUMIFS(流水支出,流水类别,$B67,流水月份,202603,流水属性,"&lt;&gt;内部转账"),2))</f>
        <v/>
      </c>
      <c r="F67" s="27">
        <f>IF($B67="","",ROUND(SUMIFS(流水支出,流水类别,$B67,流水月份,202604,流水属性,"&lt;&gt;内部转账"),2))</f>
        <v/>
      </c>
      <c r="G67" s="27">
        <f>IF($B67="","",ROUND(SUMIFS(流水支出,流水类别,$B67,流水月份,202605,流水属性,"&lt;&gt;内部转账"),2))</f>
        <v/>
      </c>
      <c r="H67" s="27">
        <f>IF($B67="","",ROUND(SUMIFS(流水支出,流水类别,$B67,流水月份,202606,流水属性,"&lt;&gt;内部转账"),2))</f>
        <v/>
      </c>
      <c r="I67" s="27">
        <f>IF($B67="","",ROUND(SUMIFS(流水支出,流水类别,$B67,流水月份,202607,流水属性,"&lt;&gt;内部转账"),2))</f>
        <v/>
      </c>
      <c r="J67" s="27">
        <f>IF($B67="","",ROUND(SUMIFS(流水支出,流水类别,$B67,流水月份,202608,流水属性,"&lt;&gt;内部转账"),2))</f>
        <v/>
      </c>
      <c r="K67" s="27">
        <f>IF($B67="","",ROUND(SUMIFS(流水支出,流水类别,$B67,流水月份,202609,流水属性,"&lt;&gt;内部转账"),2))</f>
        <v/>
      </c>
      <c r="L67" s="27">
        <f>IF($B67="","",ROUND(SUMIFS(流水支出,流水类别,$B67,流水月份,202610,流水属性,"&lt;&gt;内部转账"),2))</f>
        <v/>
      </c>
      <c r="M67" s="27">
        <f>IF($B67="","",ROUND(SUMIFS(流水支出,流水类别,$B67,流水月份,202611,流水属性,"&lt;&gt;内部转账"),2))</f>
        <v/>
      </c>
      <c r="N67" s="27">
        <f>IF($B67="","",ROUND(SUMIFS(流水支出,流水类别,$B67,流水月份,202612,流水属性,"&lt;&gt;内部转账"),2))</f>
        <v/>
      </c>
      <c r="O67" s="27">
        <f>IF($B67="","",ROUND(SUM(C67:N67),2))</f>
        <v/>
      </c>
      <c r="P67" s="45">
        <f>IF(OR($B67="",N($O$48)=0),"",$O67/$O$48)</f>
        <v/>
      </c>
    </row>
    <row r="68">
      <c r="A68" s="17">
        <f>IF($B68="","",COUNTA($B$50:$B68))</f>
        <v/>
      </c>
      <c r="B68" s="26" t="n"/>
      <c r="C68" s="27">
        <f>IF($B68="","",ROUND(SUMIFS(流水支出,流水类别,$B68,流水月份,202601,流水属性,"&lt;&gt;内部转账"),2))</f>
        <v/>
      </c>
      <c r="D68" s="27">
        <f>IF($B68="","",ROUND(SUMIFS(流水支出,流水类别,$B68,流水月份,202602,流水属性,"&lt;&gt;内部转账"),2))</f>
        <v/>
      </c>
      <c r="E68" s="27">
        <f>IF($B68="","",ROUND(SUMIFS(流水支出,流水类别,$B68,流水月份,202603,流水属性,"&lt;&gt;内部转账"),2))</f>
        <v/>
      </c>
      <c r="F68" s="27">
        <f>IF($B68="","",ROUND(SUMIFS(流水支出,流水类别,$B68,流水月份,202604,流水属性,"&lt;&gt;内部转账"),2))</f>
        <v/>
      </c>
      <c r="G68" s="27">
        <f>IF($B68="","",ROUND(SUMIFS(流水支出,流水类别,$B68,流水月份,202605,流水属性,"&lt;&gt;内部转账"),2))</f>
        <v/>
      </c>
      <c r="H68" s="27">
        <f>IF($B68="","",ROUND(SUMIFS(流水支出,流水类别,$B68,流水月份,202606,流水属性,"&lt;&gt;内部转账"),2))</f>
        <v/>
      </c>
      <c r="I68" s="27">
        <f>IF($B68="","",ROUND(SUMIFS(流水支出,流水类别,$B68,流水月份,202607,流水属性,"&lt;&gt;内部转账"),2))</f>
        <v/>
      </c>
      <c r="J68" s="27">
        <f>IF($B68="","",ROUND(SUMIFS(流水支出,流水类别,$B68,流水月份,202608,流水属性,"&lt;&gt;内部转账"),2))</f>
        <v/>
      </c>
      <c r="K68" s="27">
        <f>IF($B68="","",ROUND(SUMIFS(流水支出,流水类别,$B68,流水月份,202609,流水属性,"&lt;&gt;内部转账"),2))</f>
        <v/>
      </c>
      <c r="L68" s="27">
        <f>IF($B68="","",ROUND(SUMIFS(流水支出,流水类别,$B68,流水月份,202610,流水属性,"&lt;&gt;内部转账"),2))</f>
        <v/>
      </c>
      <c r="M68" s="27">
        <f>IF($B68="","",ROUND(SUMIFS(流水支出,流水类别,$B68,流水月份,202611,流水属性,"&lt;&gt;内部转账"),2))</f>
        <v/>
      </c>
      <c r="N68" s="27">
        <f>IF($B68="","",ROUND(SUMIFS(流水支出,流水类别,$B68,流水月份,202612,流水属性,"&lt;&gt;内部转账"),2))</f>
        <v/>
      </c>
      <c r="O68" s="27">
        <f>IF($B68="","",ROUND(SUM(C68:N68),2))</f>
        <v/>
      </c>
      <c r="P68" s="45">
        <f>IF(OR($B68="",N($O$48)=0),"",$O68/$O$48)</f>
        <v/>
      </c>
    </row>
    <row r="69">
      <c r="A69" s="17">
        <f>IF($B69="","",COUNTA($B$50:$B69))</f>
        <v/>
      </c>
      <c r="B69" s="26" t="n"/>
      <c r="C69" s="27">
        <f>IF($B69="","",ROUND(SUMIFS(流水支出,流水类别,$B69,流水月份,202601,流水属性,"&lt;&gt;内部转账"),2))</f>
        <v/>
      </c>
      <c r="D69" s="27">
        <f>IF($B69="","",ROUND(SUMIFS(流水支出,流水类别,$B69,流水月份,202602,流水属性,"&lt;&gt;内部转账"),2))</f>
        <v/>
      </c>
      <c r="E69" s="27">
        <f>IF($B69="","",ROUND(SUMIFS(流水支出,流水类别,$B69,流水月份,202603,流水属性,"&lt;&gt;内部转账"),2))</f>
        <v/>
      </c>
      <c r="F69" s="27">
        <f>IF($B69="","",ROUND(SUMIFS(流水支出,流水类别,$B69,流水月份,202604,流水属性,"&lt;&gt;内部转账"),2))</f>
        <v/>
      </c>
      <c r="G69" s="27">
        <f>IF($B69="","",ROUND(SUMIFS(流水支出,流水类别,$B69,流水月份,202605,流水属性,"&lt;&gt;内部转账"),2))</f>
        <v/>
      </c>
      <c r="H69" s="27">
        <f>IF($B69="","",ROUND(SUMIFS(流水支出,流水类别,$B69,流水月份,202606,流水属性,"&lt;&gt;内部转账"),2))</f>
        <v/>
      </c>
      <c r="I69" s="27">
        <f>IF($B69="","",ROUND(SUMIFS(流水支出,流水类别,$B69,流水月份,202607,流水属性,"&lt;&gt;内部转账"),2))</f>
        <v/>
      </c>
      <c r="J69" s="27">
        <f>IF($B69="","",ROUND(SUMIFS(流水支出,流水类别,$B69,流水月份,202608,流水属性,"&lt;&gt;内部转账"),2))</f>
        <v/>
      </c>
      <c r="K69" s="27">
        <f>IF($B69="","",ROUND(SUMIFS(流水支出,流水类别,$B69,流水月份,202609,流水属性,"&lt;&gt;内部转账"),2))</f>
        <v/>
      </c>
      <c r="L69" s="27">
        <f>IF($B69="","",ROUND(SUMIFS(流水支出,流水类别,$B69,流水月份,202610,流水属性,"&lt;&gt;内部转账"),2))</f>
        <v/>
      </c>
      <c r="M69" s="27">
        <f>IF($B69="","",ROUND(SUMIFS(流水支出,流水类别,$B69,流水月份,202611,流水属性,"&lt;&gt;内部转账"),2))</f>
        <v/>
      </c>
      <c r="N69" s="27">
        <f>IF($B69="","",ROUND(SUMIFS(流水支出,流水类别,$B69,流水月份,202612,流水属性,"&lt;&gt;内部转账"),2))</f>
        <v/>
      </c>
      <c r="O69" s="27">
        <f>IF($B69="","",ROUND(SUM(C69:N69),2))</f>
        <v/>
      </c>
      <c r="P69" s="45">
        <f>IF(OR($B69="",N($O$48)=0),"",$O69/$O$48)</f>
        <v/>
      </c>
    </row>
    <row r="70">
      <c r="A70" s="17">
        <f>IF($B70="","",COUNTA($B$50:$B70))</f>
        <v/>
      </c>
      <c r="B70" s="26" t="n"/>
      <c r="C70" s="27">
        <f>IF($B70="","",ROUND(SUMIFS(流水支出,流水类别,$B70,流水月份,202601,流水属性,"&lt;&gt;内部转账"),2))</f>
        <v/>
      </c>
      <c r="D70" s="27">
        <f>IF($B70="","",ROUND(SUMIFS(流水支出,流水类别,$B70,流水月份,202602,流水属性,"&lt;&gt;内部转账"),2))</f>
        <v/>
      </c>
      <c r="E70" s="27">
        <f>IF($B70="","",ROUND(SUMIFS(流水支出,流水类别,$B70,流水月份,202603,流水属性,"&lt;&gt;内部转账"),2))</f>
        <v/>
      </c>
      <c r="F70" s="27">
        <f>IF($B70="","",ROUND(SUMIFS(流水支出,流水类别,$B70,流水月份,202604,流水属性,"&lt;&gt;内部转账"),2))</f>
        <v/>
      </c>
      <c r="G70" s="27">
        <f>IF($B70="","",ROUND(SUMIFS(流水支出,流水类别,$B70,流水月份,202605,流水属性,"&lt;&gt;内部转账"),2))</f>
        <v/>
      </c>
      <c r="H70" s="27">
        <f>IF($B70="","",ROUND(SUMIFS(流水支出,流水类别,$B70,流水月份,202606,流水属性,"&lt;&gt;内部转账"),2))</f>
        <v/>
      </c>
      <c r="I70" s="27">
        <f>IF($B70="","",ROUND(SUMIFS(流水支出,流水类别,$B70,流水月份,202607,流水属性,"&lt;&gt;内部转账"),2))</f>
        <v/>
      </c>
      <c r="J70" s="27">
        <f>IF($B70="","",ROUND(SUMIFS(流水支出,流水类别,$B70,流水月份,202608,流水属性,"&lt;&gt;内部转账"),2))</f>
        <v/>
      </c>
      <c r="K70" s="27">
        <f>IF($B70="","",ROUND(SUMIFS(流水支出,流水类别,$B70,流水月份,202609,流水属性,"&lt;&gt;内部转账"),2))</f>
        <v/>
      </c>
      <c r="L70" s="27">
        <f>IF($B70="","",ROUND(SUMIFS(流水支出,流水类别,$B70,流水月份,202610,流水属性,"&lt;&gt;内部转账"),2))</f>
        <v/>
      </c>
      <c r="M70" s="27">
        <f>IF($B70="","",ROUND(SUMIFS(流水支出,流水类别,$B70,流水月份,202611,流水属性,"&lt;&gt;内部转账"),2))</f>
        <v/>
      </c>
      <c r="N70" s="27">
        <f>IF($B70="","",ROUND(SUMIFS(流水支出,流水类别,$B70,流水月份,202612,流水属性,"&lt;&gt;内部转账"),2))</f>
        <v/>
      </c>
      <c r="O70" s="27">
        <f>IF($B70="","",ROUND(SUM(C70:N70),2))</f>
        <v/>
      </c>
      <c r="P70" s="45">
        <f>IF(OR($B70="",N($O$48)=0),"",$O70/$O$48)</f>
        <v/>
      </c>
    </row>
    <row r="71">
      <c r="A71" s="17">
        <f>IF($B71="","",COUNTA($B$50:$B71))</f>
        <v/>
      </c>
      <c r="B71" s="26" t="n"/>
      <c r="C71" s="27">
        <f>IF($B71="","",ROUND(SUMIFS(流水支出,流水类别,$B71,流水月份,202601,流水属性,"&lt;&gt;内部转账"),2))</f>
        <v/>
      </c>
      <c r="D71" s="27">
        <f>IF($B71="","",ROUND(SUMIFS(流水支出,流水类别,$B71,流水月份,202602,流水属性,"&lt;&gt;内部转账"),2))</f>
        <v/>
      </c>
      <c r="E71" s="27">
        <f>IF($B71="","",ROUND(SUMIFS(流水支出,流水类别,$B71,流水月份,202603,流水属性,"&lt;&gt;内部转账"),2))</f>
        <v/>
      </c>
      <c r="F71" s="27">
        <f>IF($B71="","",ROUND(SUMIFS(流水支出,流水类别,$B71,流水月份,202604,流水属性,"&lt;&gt;内部转账"),2))</f>
        <v/>
      </c>
      <c r="G71" s="27">
        <f>IF($B71="","",ROUND(SUMIFS(流水支出,流水类别,$B71,流水月份,202605,流水属性,"&lt;&gt;内部转账"),2))</f>
        <v/>
      </c>
      <c r="H71" s="27">
        <f>IF($B71="","",ROUND(SUMIFS(流水支出,流水类别,$B71,流水月份,202606,流水属性,"&lt;&gt;内部转账"),2))</f>
        <v/>
      </c>
      <c r="I71" s="27">
        <f>IF($B71="","",ROUND(SUMIFS(流水支出,流水类别,$B71,流水月份,202607,流水属性,"&lt;&gt;内部转账"),2))</f>
        <v/>
      </c>
      <c r="J71" s="27">
        <f>IF($B71="","",ROUND(SUMIFS(流水支出,流水类别,$B71,流水月份,202608,流水属性,"&lt;&gt;内部转账"),2))</f>
        <v/>
      </c>
      <c r="K71" s="27">
        <f>IF($B71="","",ROUND(SUMIFS(流水支出,流水类别,$B71,流水月份,202609,流水属性,"&lt;&gt;内部转账"),2))</f>
        <v/>
      </c>
      <c r="L71" s="27">
        <f>IF($B71="","",ROUND(SUMIFS(流水支出,流水类别,$B71,流水月份,202610,流水属性,"&lt;&gt;内部转账"),2))</f>
        <v/>
      </c>
      <c r="M71" s="27">
        <f>IF($B71="","",ROUND(SUMIFS(流水支出,流水类别,$B71,流水月份,202611,流水属性,"&lt;&gt;内部转账"),2))</f>
        <v/>
      </c>
      <c r="N71" s="27">
        <f>IF($B71="","",ROUND(SUMIFS(流水支出,流水类别,$B71,流水月份,202612,流水属性,"&lt;&gt;内部转账"),2))</f>
        <v/>
      </c>
      <c r="O71" s="27">
        <f>IF($B71="","",ROUND(SUM(C71:N71),2))</f>
        <v/>
      </c>
      <c r="P71" s="45">
        <f>IF(OR($B71="",N($O$48)=0),"",$O71/$O$48)</f>
        <v/>
      </c>
    </row>
    <row r="72">
      <c r="A72" s="17">
        <f>IF($B72="","",COUNTA($B$50:$B72))</f>
        <v/>
      </c>
      <c r="B72" s="26" t="n"/>
      <c r="C72" s="27">
        <f>IF($B72="","",ROUND(SUMIFS(流水支出,流水类别,$B72,流水月份,202601,流水属性,"&lt;&gt;内部转账"),2))</f>
        <v/>
      </c>
      <c r="D72" s="27">
        <f>IF($B72="","",ROUND(SUMIFS(流水支出,流水类别,$B72,流水月份,202602,流水属性,"&lt;&gt;内部转账"),2))</f>
        <v/>
      </c>
      <c r="E72" s="27">
        <f>IF($B72="","",ROUND(SUMIFS(流水支出,流水类别,$B72,流水月份,202603,流水属性,"&lt;&gt;内部转账"),2))</f>
        <v/>
      </c>
      <c r="F72" s="27">
        <f>IF($B72="","",ROUND(SUMIFS(流水支出,流水类别,$B72,流水月份,202604,流水属性,"&lt;&gt;内部转账"),2))</f>
        <v/>
      </c>
      <c r="G72" s="27">
        <f>IF($B72="","",ROUND(SUMIFS(流水支出,流水类别,$B72,流水月份,202605,流水属性,"&lt;&gt;内部转账"),2))</f>
        <v/>
      </c>
      <c r="H72" s="27">
        <f>IF($B72="","",ROUND(SUMIFS(流水支出,流水类别,$B72,流水月份,202606,流水属性,"&lt;&gt;内部转账"),2))</f>
        <v/>
      </c>
      <c r="I72" s="27">
        <f>IF($B72="","",ROUND(SUMIFS(流水支出,流水类别,$B72,流水月份,202607,流水属性,"&lt;&gt;内部转账"),2))</f>
        <v/>
      </c>
      <c r="J72" s="27">
        <f>IF($B72="","",ROUND(SUMIFS(流水支出,流水类别,$B72,流水月份,202608,流水属性,"&lt;&gt;内部转账"),2))</f>
        <v/>
      </c>
      <c r="K72" s="27">
        <f>IF($B72="","",ROUND(SUMIFS(流水支出,流水类别,$B72,流水月份,202609,流水属性,"&lt;&gt;内部转账"),2))</f>
        <v/>
      </c>
      <c r="L72" s="27">
        <f>IF($B72="","",ROUND(SUMIFS(流水支出,流水类别,$B72,流水月份,202610,流水属性,"&lt;&gt;内部转账"),2))</f>
        <v/>
      </c>
      <c r="M72" s="27">
        <f>IF($B72="","",ROUND(SUMIFS(流水支出,流水类别,$B72,流水月份,202611,流水属性,"&lt;&gt;内部转账"),2))</f>
        <v/>
      </c>
      <c r="N72" s="27">
        <f>IF($B72="","",ROUND(SUMIFS(流水支出,流水类别,$B72,流水月份,202612,流水属性,"&lt;&gt;内部转账"),2))</f>
        <v/>
      </c>
      <c r="O72" s="27">
        <f>IF($B72="","",ROUND(SUM(C72:N72),2))</f>
        <v/>
      </c>
      <c r="P72" s="45">
        <f>IF(OR($B72="",N($O$48)=0),"",$O72/$O$48)</f>
        <v/>
      </c>
    </row>
    <row r="73">
      <c r="A73" s="17">
        <f>IF($B73="","",COUNTA($B$50:$B73))</f>
        <v/>
      </c>
      <c r="B73" s="26" t="n"/>
      <c r="C73" s="27">
        <f>IF($B73="","",ROUND(SUMIFS(流水支出,流水类别,$B73,流水月份,202601,流水属性,"&lt;&gt;内部转账"),2))</f>
        <v/>
      </c>
      <c r="D73" s="27">
        <f>IF($B73="","",ROUND(SUMIFS(流水支出,流水类别,$B73,流水月份,202602,流水属性,"&lt;&gt;内部转账"),2))</f>
        <v/>
      </c>
      <c r="E73" s="27">
        <f>IF($B73="","",ROUND(SUMIFS(流水支出,流水类别,$B73,流水月份,202603,流水属性,"&lt;&gt;内部转账"),2))</f>
        <v/>
      </c>
      <c r="F73" s="27">
        <f>IF($B73="","",ROUND(SUMIFS(流水支出,流水类别,$B73,流水月份,202604,流水属性,"&lt;&gt;内部转账"),2))</f>
        <v/>
      </c>
      <c r="G73" s="27">
        <f>IF($B73="","",ROUND(SUMIFS(流水支出,流水类别,$B73,流水月份,202605,流水属性,"&lt;&gt;内部转账"),2))</f>
        <v/>
      </c>
      <c r="H73" s="27">
        <f>IF($B73="","",ROUND(SUMIFS(流水支出,流水类别,$B73,流水月份,202606,流水属性,"&lt;&gt;内部转账"),2))</f>
        <v/>
      </c>
      <c r="I73" s="27">
        <f>IF($B73="","",ROUND(SUMIFS(流水支出,流水类别,$B73,流水月份,202607,流水属性,"&lt;&gt;内部转账"),2))</f>
        <v/>
      </c>
      <c r="J73" s="27">
        <f>IF($B73="","",ROUND(SUMIFS(流水支出,流水类别,$B73,流水月份,202608,流水属性,"&lt;&gt;内部转账"),2))</f>
        <v/>
      </c>
      <c r="K73" s="27">
        <f>IF($B73="","",ROUND(SUMIFS(流水支出,流水类别,$B73,流水月份,202609,流水属性,"&lt;&gt;内部转账"),2))</f>
        <v/>
      </c>
      <c r="L73" s="27">
        <f>IF($B73="","",ROUND(SUMIFS(流水支出,流水类别,$B73,流水月份,202610,流水属性,"&lt;&gt;内部转账"),2))</f>
        <v/>
      </c>
      <c r="M73" s="27">
        <f>IF($B73="","",ROUND(SUMIFS(流水支出,流水类别,$B73,流水月份,202611,流水属性,"&lt;&gt;内部转账"),2))</f>
        <v/>
      </c>
      <c r="N73" s="27">
        <f>IF($B73="","",ROUND(SUMIFS(流水支出,流水类别,$B73,流水月份,202612,流水属性,"&lt;&gt;内部转账"),2))</f>
        <v/>
      </c>
      <c r="O73" s="27">
        <f>IF($B73="","",ROUND(SUM(C73:N73),2))</f>
        <v/>
      </c>
      <c r="P73" s="45">
        <f>IF(OR($B73="",N($O$48)=0),"",$O73/$O$48)</f>
        <v/>
      </c>
    </row>
    <row r="74">
      <c r="A74" s="17">
        <f>IF($B74="","",COUNTA($B$50:$B74))</f>
        <v/>
      </c>
      <c r="B74" s="26" t="n"/>
      <c r="C74" s="27">
        <f>IF($B74="","",ROUND(SUMIFS(流水支出,流水类别,$B74,流水月份,202601,流水属性,"&lt;&gt;内部转账"),2))</f>
        <v/>
      </c>
      <c r="D74" s="27">
        <f>IF($B74="","",ROUND(SUMIFS(流水支出,流水类别,$B74,流水月份,202602,流水属性,"&lt;&gt;内部转账"),2))</f>
        <v/>
      </c>
      <c r="E74" s="27">
        <f>IF($B74="","",ROUND(SUMIFS(流水支出,流水类别,$B74,流水月份,202603,流水属性,"&lt;&gt;内部转账"),2))</f>
        <v/>
      </c>
      <c r="F74" s="27">
        <f>IF($B74="","",ROUND(SUMIFS(流水支出,流水类别,$B74,流水月份,202604,流水属性,"&lt;&gt;内部转账"),2))</f>
        <v/>
      </c>
      <c r="G74" s="27">
        <f>IF($B74="","",ROUND(SUMIFS(流水支出,流水类别,$B74,流水月份,202605,流水属性,"&lt;&gt;内部转账"),2))</f>
        <v/>
      </c>
      <c r="H74" s="27">
        <f>IF($B74="","",ROUND(SUMIFS(流水支出,流水类别,$B74,流水月份,202606,流水属性,"&lt;&gt;内部转账"),2))</f>
        <v/>
      </c>
      <c r="I74" s="27">
        <f>IF($B74="","",ROUND(SUMIFS(流水支出,流水类别,$B74,流水月份,202607,流水属性,"&lt;&gt;内部转账"),2))</f>
        <v/>
      </c>
      <c r="J74" s="27">
        <f>IF($B74="","",ROUND(SUMIFS(流水支出,流水类别,$B74,流水月份,202608,流水属性,"&lt;&gt;内部转账"),2))</f>
        <v/>
      </c>
      <c r="K74" s="27">
        <f>IF($B74="","",ROUND(SUMIFS(流水支出,流水类别,$B74,流水月份,202609,流水属性,"&lt;&gt;内部转账"),2))</f>
        <v/>
      </c>
      <c r="L74" s="27">
        <f>IF($B74="","",ROUND(SUMIFS(流水支出,流水类别,$B74,流水月份,202610,流水属性,"&lt;&gt;内部转账"),2))</f>
        <v/>
      </c>
      <c r="M74" s="27">
        <f>IF($B74="","",ROUND(SUMIFS(流水支出,流水类别,$B74,流水月份,202611,流水属性,"&lt;&gt;内部转账"),2))</f>
        <v/>
      </c>
      <c r="N74" s="27">
        <f>IF($B74="","",ROUND(SUMIFS(流水支出,流水类别,$B74,流水月份,202612,流水属性,"&lt;&gt;内部转账"),2))</f>
        <v/>
      </c>
      <c r="O74" s="27">
        <f>IF($B74="","",ROUND(SUM(C74:N74),2))</f>
        <v/>
      </c>
      <c r="P74" s="45">
        <f>IF(OR($B74="",N($O$48)=0),"",$O74/$O$48)</f>
        <v/>
      </c>
    </row>
    <row r="75">
      <c r="A75" s="17">
        <f>IF($B75="","",COUNTA($B$50:$B75))</f>
        <v/>
      </c>
      <c r="B75" s="26" t="n"/>
      <c r="C75" s="27">
        <f>IF($B75="","",ROUND(SUMIFS(流水支出,流水类别,$B75,流水月份,202601,流水属性,"&lt;&gt;内部转账"),2))</f>
        <v/>
      </c>
      <c r="D75" s="27">
        <f>IF($B75="","",ROUND(SUMIFS(流水支出,流水类别,$B75,流水月份,202602,流水属性,"&lt;&gt;内部转账"),2))</f>
        <v/>
      </c>
      <c r="E75" s="27">
        <f>IF($B75="","",ROUND(SUMIFS(流水支出,流水类别,$B75,流水月份,202603,流水属性,"&lt;&gt;内部转账"),2))</f>
        <v/>
      </c>
      <c r="F75" s="27">
        <f>IF($B75="","",ROUND(SUMIFS(流水支出,流水类别,$B75,流水月份,202604,流水属性,"&lt;&gt;内部转账"),2))</f>
        <v/>
      </c>
      <c r="G75" s="27">
        <f>IF($B75="","",ROUND(SUMIFS(流水支出,流水类别,$B75,流水月份,202605,流水属性,"&lt;&gt;内部转账"),2))</f>
        <v/>
      </c>
      <c r="H75" s="27">
        <f>IF($B75="","",ROUND(SUMIFS(流水支出,流水类别,$B75,流水月份,202606,流水属性,"&lt;&gt;内部转账"),2))</f>
        <v/>
      </c>
      <c r="I75" s="27">
        <f>IF($B75="","",ROUND(SUMIFS(流水支出,流水类别,$B75,流水月份,202607,流水属性,"&lt;&gt;内部转账"),2))</f>
        <v/>
      </c>
      <c r="J75" s="27">
        <f>IF($B75="","",ROUND(SUMIFS(流水支出,流水类别,$B75,流水月份,202608,流水属性,"&lt;&gt;内部转账"),2))</f>
        <v/>
      </c>
      <c r="K75" s="27">
        <f>IF($B75="","",ROUND(SUMIFS(流水支出,流水类别,$B75,流水月份,202609,流水属性,"&lt;&gt;内部转账"),2))</f>
        <v/>
      </c>
      <c r="L75" s="27">
        <f>IF($B75="","",ROUND(SUMIFS(流水支出,流水类别,$B75,流水月份,202610,流水属性,"&lt;&gt;内部转账"),2))</f>
        <v/>
      </c>
      <c r="M75" s="27">
        <f>IF($B75="","",ROUND(SUMIFS(流水支出,流水类别,$B75,流水月份,202611,流水属性,"&lt;&gt;内部转账"),2))</f>
        <v/>
      </c>
      <c r="N75" s="27">
        <f>IF($B75="","",ROUND(SUMIFS(流水支出,流水类别,$B75,流水月份,202612,流水属性,"&lt;&gt;内部转账"),2))</f>
        <v/>
      </c>
      <c r="O75" s="27">
        <f>IF($B75="","",ROUND(SUM(C75:N75),2))</f>
        <v/>
      </c>
      <c r="P75" s="45">
        <f>IF(OR($B75="",N($O$48)=0),"",$O75/$O$48)</f>
        <v/>
      </c>
    </row>
    <row r="76">
      <c r="A76" s="17">
        <f>IF($B76="","",COUNTA($B$50:$B76))</f>
        <v/>
      </c>
      <c r="B76" s="26" t="n"/>
      <c r="C76" s="27">
        <f>IF($B76="","",ROUND(SUMIFS(流水支出,流水类别,$B76,流水月份,202601,流水属性,"&lt;&gt;内部转账"),2))</f>
        <v/>
      </c>
      <c r="D76" s="27">
        <f>IF($B76="","",ROUND(SUMIFS(流水支出,流水类别,$B76,流水月份,202602,流水属性,"&lt;&gt;内部转账"),2))</f>
        <v/>
      </c>
      <c r="E76" s="27">
        <f>IF($B76="","",ROUND(SUMIFS(流水支出,流水类别,$B76,流水月份,202603,流水属性,"&lt;&gt;内部转账"),2))</f>
        <v/>
      </c>
      <c r="F76" s="27">
        <f>IF($B76="","",ROUND(SUMIFS(流水支出,流水类别,$B76,流水月份,202604,流水属性,"&lt;&gt;内部转账"),2))</f>
        <v/>
      </c>
      <c r="G76" s="27">
        <f>IF($B76="","",ROUND(SUMIFS(流水支出,流水类别,$B76,流水月份,202605,流水属性,"&lt;&gt;内部转账"),2))</f>
        <v/>
      </c>
      <c r="H76" s="27">
        <f>IF($B76="","",ROUND(SUMIFS(流水支出,流水类别,$B76,流水月份,202606,流水属性,"&lt;&gt;内部转账"),2))</f>
        <v/>
      </c>
      <c r="I76" s="27">
        <f>IF($B76="","",ROUND(SUMIFS(流水支出,流水类别,$B76,流水月份,202607,流水属性,"&lt;&gt;内部转账"),2))</f>
        <v/>
      </c>
      <c r="J76" s="27">
        <f>IF($B76="","",ROUND(SUMIFS(流水支出,流水类别,$B76,流水月份,202608,流水属性,"&lt;&gt;内部转账"),2))</f>
        <v/>
      </c>
      <c r="K76" s="27">
        <f>IF($B76="","",ROUND(SUMIFS(流水支出,流水类别,$B76,流水月份,202609,流水属性,"&lt;&gt;内部转账"),2))</f>
        <v/>
      </c>
      <c r="L76" s="27">
        <f>IF($B76="","",ROUND(SUMIFS(流水支出,流水类别,$B76,流水月份,202610,流水属性,"&lt;&gt;内部转账"),2))</f>
        <v/>
      </c>
      <c r="M76" s="27">
        <f>IF($B76="","",ROUND(SUMIFS(流水支出,流水类别,$B76,流水月份,202611,流水属性,"&lt;&gt;内部转账"),2))</f>
        <v/>
      </c>
      <c r="N76" s="27">
        <f>IF($B76="","",ROUND(SUMIFS(流水支出,流水类别,$B76,流水月份,202612,流水属性,"&lt;&gt;内部转账"),2))</f>
        <v/>
      </c>
      <c r="O76" s="27">
        <f>IF($B76="","",ROUND(SUM(C76:N76),2))</f>
        <v/>
      </c>
      <c r="P76" s="45">
        <f>IF(OR($B76="",N($O$48)=0),"",$O76/$O$48)</f>
        <v/>
      </c>
    </row>
    <row r="77">
      <c r="A77" s="17">
        <f>IF($B77="","",COUNTA($B$50:$B77))</f>
        <v/>
      </c>
      <c r="B77" s="26" t="n"/>
      <c r="C77" s="27">
        <f>IF($B77="","",ROUND(SUMIFS(流水支出,流水类别,$B77,流水月份,202601,流水属性,"&lt;&gt;内部转账"),2))</f>
        <v/>
      </c>
      <c r="D77" s="27">
        <f>IF($B77="","",ROUND(SUMIFS(流水支出,流水类别,$B77,流水月份,202602,流水属性,"&lt;&gt;内部转账"),2))</f>
        <v/>
      </c>
      <c r="E77" s="27">
        <f>IF($B77="","",ROUND(SUMIFS(流水支出,流水类别,$B77,流水月份,202603,流水属性,"&lt;&gt;内部转账"),2))</f>
        <v/>
      </c>
      <c r="F77" s="27">
        <f>IF($B77="","",ROUND(SUMIFS(流水支出,流水类别,$B77,流水月份,202604,流水属性,"&lt;&gt;内部转账"),2))</f>
        <v/>
      </c>
      <c r="G77" s="27">
        <f>IF($B77="","",ROUND(SUMIFS(流水支出,流水类别,$B77,流水月份,202605,流水属性,"&lt;&gt;内部转账"),2))</f>
        <v/>
      </c>
      <c r="H77" s="27">
        <f>IF($B77="","",ROUND(SUMIFS(流水支出,流水类别,$B77,流水月份,202606,流水属性,"&lt;&gt;内部转账"),2))</f>
        <v/>
      </c>
      <c r="I77" s="27">
        <f>IF($B77="","",ROUND(SUMIFS(流水支出,流水类别,$B77,流水月份,202607,流水属性,"&lt;&gt;内部转账"),2))</f>
        <v/>
      </c>
      <c r="J77" s="27">
        <f>IF($B77="","",ROUND(SUMIFS(流水支出,流水类别,$B77,流水月份,202608,流水属性,"&lt;&gt;内部转账"),2))</f>
        <v/>
      </c>
      <c r="K77" s="27">
        <f>IF($B77="","",ROUND(SUMIFS(流水支出,流水类别,$B77,流水月份,202609,流水属性,"&lt;&gt;内部转账"),2))</f>
        <v/>
      </c>
      <c r="L77" s="27">
        <f>IF($B77="","",ROUND(SUMIFS(流水支出,流水类别,$B77,流水月份,202610,流水属性,"&lt;&gt;内部转账"),2))</f>
        <v/>
      </c>
      <c r="M77" s="27">
        <f>IF($B77="","",ROUND(SUMIFS(流水支出,流水类别,$B77,流水月份,202611,流水属性,"&lt;&gt;内部转账"),2))</f>
        <v/>
      </c>
      <c r="N77" s="27">
        <f>IF($B77="","",ROUND(SUMIFS(流水支出,流水类别,$B77,流水月份,202612,流水属性,"&lt;&gt;内部转账"),2))</f>
        <v/>
      </c>
      <c r="O77" s="27">
        <f>IF($B77="","",ROUND(SUM(C77:N77),2))</f>
        <v/>
      </c>
      <c r="P77" s="45">
        <f>IF(OR($B77="",N($O$48)=0),"",$O77/$O$48)</f>
        <v/>
      </c>
    </row>
    <row r="78">
      <c r="A78" s="17">
        <f>IF($B78="","",COUNTA($B$50:$B78))</f>
        <v/>
      </c>
      <c r="B78" s="26" t="n"/>
      <c r="C78" s="27">
        <f>IF($B78="","",ROUND(SUMIFS(流水支出,流水类别,$B78,流水月份,202601,流水属性,"&lt;&gt;内部转账"),2))</f>
        <v/>
      </c>
      <c r="D78" s="27">
        <f>IF($B78="","",ROUND(SUMIFS(流水支出,流水类别,$B78,流水月份,202602,流水属性,"&lt;&gt;内部转账"),2))</f>
        <v/>
      </c>
      <c r="E78" s="27">
        <f>IF($B78="","",ROUND(SUMIFS(流水支出,流水类别,$B78,流水月份,202603,流水属性,"&lt;&gt;内部转账"),2))</f>
        <v/>
      </c>
      <c r="F78" s="27">
        <f>IF($B78="","",ROUND(SUMIFS(流水支出,流水类别,$B78,流水月份,202604,流水属性,"&lt;&gt;内部转账"),2))</f>
        <v/>
      </c>
      <c r="G78" s="27">
        <f>IF($B78="","",ROUND(SUMIFS(流水支出,流水类别,$B78,流水月份,202605,流水属性,"&lt;&gt;内部转账"),2))</f>
        <v/>
      </c>
      <c r="H78" s="27">
        <f>IF($B78="","",ROUND(SUMIFS(流水支出,流水类别,$B78,流水月份,202606,流水属性,"&lt;&gt;内部转账"),2))</f>
        <v/>
      </c>
      <c r="I78" s="27">
        <f>IF($B78="","",ROUND(SUMIFS(流水支出,流水类别,$B78,流水月份,202607,流水属性,"&lt;&gt;内部转账"),2))</f>
        <v/>
      </c>
      <c r="J78" s="27">
        <f>IF($B78="","",ROUND(SUMIFS(流水支出,流水类别,$B78,流水月份,202608,流水属性,"&lt;&gt;内部转账"),2))</f>
        <v/>
      </c>
      <c r="K78" s="27">
        <f>IF($B78="","",ROUND(SUMIFS(流水支出,流水类别,$B78,流水月份,202609,流水属性,"&lt;&gt;内部转账"),2))</f>
        <v/>
      </c>
      <c r="L78" s="27">
        <f>IF($B78="","",ROUND(SUMIFS(流水支出,流水类别,$B78,流水月份,202610,流水属性,"&lt;&gt;内部转账"),2))</f>
        <v/>
      </c>
      <c r="M78" s="27">
        <f>IF($B78="","",ROUND(SUMIFS(流水支出,流水类别,$B78,流水月份,202611,流水属性,"&lt;&gt;内部转账"),2))</f>
        <v/>
      </c>
      <c r="N78" s="27">
        <f>IF($B78="","",ROUND(SUMIFS(流水支出,流水类别,$B78,流水月份,202612,流水属性,"&lt;&gt;内部转账"),2))</f>
        <v/>
      </c>
      <c r="O78" s="27">
        <f>IF($B78="","",ROUND(SUM(C78:N78),2))</f>
        <v/>
      </c>
      <c r="P78" s="45">
        <f>IF(OR($B78="",N($O$48)=0),"",$O78/$O$48)</f>
        <v/>
      </c>
    </row>
    <row r="79">
      <c r="A79" s="17">
        <f>IF($B79="","",COUNTA($B$50:$B79))</f>
        <v/>
      </c>
      <c r="B79" s="26" t="n"/>
      <c r="C79" s="27">
        <f>IF($B79="","",ROUND(SUMIFS(流水支出,流水类别,$B79,流水月份,202601,流水属性,"&lt;&gt;内部转账"),2))</f>
        <v/>
      </c>
      <c r="D79" s="27">
        <f>IF($B79="","",ROUND(SUMIFS(流水支出,流水类别,$B79,流水月份,202602,流水属性,"&lt;&gt;内部转账"),2))</f>
        <v/>
      </c>
      <c r="E79" s="27">
        <f>IF($B79="","",ROUND(SUMIFS(流水支出,流水类别,$B79,流水月份,202603,流水属性,"&lt;&gt;内部转账"),2))</f>
        <v/>
      </c>
      <c r="F79" s="27">
        <f>IF($B79="","",ROUND(SUMIFS(流水支出,流水类别,$B79,流水月份,202604,流水属性,"&lt;&gt;内部转账"),2))</f>
        <v/>
      </c>
      <c r="G79" s="27">
        <f>IF($B79="","",ROUND(SUMIFS(流水支出,流水类别,$B79,流水月份,202605,流水属性,"&lt;&gt;内部转账"),2))</f>
        <v/>
      </c>
      <c r="H79" s="27">
        <f>IF($B79="","",ROUND(SUMIFS(流水支出,流水类别,$B79,流水月份,202606,流水属性,"&lt;&gt;内部转账"),2))</f>
        <v/>
      </c>
      <c r="I79" s="27">
        <f>IF($B79="","",ROUND(SUMIFS(流水支出,流水类别,$B79,流水月份,202607,流水属性,"&lt;&gt;内部转账"),2))</f>
        <v/>
      </c>
      <c r="J79" s="27">
        <f>IF($B79="","",ROUND(SUMIFS(流水支出,流水类别,$B79,流水月份,202608,流水属性,"&lt;&gt;内部转账"),2))</f>
        <v/>
      </c>
      <c r="K79" s="27">
        <f>IF($B79="","",ROUND(SUMIFS(流水支出,流水类别,$B79,流水月份,202609,流水属性,"&lt;&gt;内部转账"),2))</f>
        <v/>
      </c>
      <c r="L79" s="27">
        <f>IF($B79="","",ROUND(SUMIFS(流水支出,流水类别,$B79,流水月份,202610,流水属性,"&lt;&gt;内部转账"),2))</f>
        <v/>
      </c>
      <c r="M79" s="27">
        <f>IF($B79="","",ROUND(SUMIFS(流水支出,流水类别,$B79,流水月份,202611,流水属性,"&lt;&gt;内部转账"),2))</f>
        <v/>
      </c>
      <c r="N79" s="27">
        <f>IF($B79="","",ROUND(SUMIFS(流水支出,流水类别,$B79,流水月份,202612,流水属性,"&lt;&gt;内部转账"),2))</f>
        <v/>
      </c>
      <c r="O79" s="27">
        <f>IF($B79="","",ROUND(SUM(C79:N79),2))</f>
        <v/>
      </c>
      <c r="P79" s="45">
        <f>IF(OR($B79="",N($O$48)=0),"",$O79/$O$48)</f>
        <v/>
      </c>
    </row>
    <row r="80">
      <c r="A80" s="17">
        <f>IF($B80="","",COUNTA($B$50:$B80))</f>
        <v/>
      </c>
      <c r="B80" s="26" t="n"/>
      <c r="C80" s="27">
        <f>IF($B80="","",ROUND(SUMIFS(流水支出,流水类别,$B80,流水月份,202601,流水属性,"&lt;&gt;内部转账"),2))</f>
        <v/>
      </c>
      <c r="D80" s="27">
        <f>IF($B80="","",ROUND(SUMIFS(流水支出,流水类别,$B80,流水月份,202602,流水属性,"&lt;&gt;内部转账"),2))</f>
        <v/>
      </c>
      <c r="E80" s="27">
        <f>IF($B80="","",ROUND(SUMIFS(流水支出,流水类别,$B80,流水月份,202603,流水属性,"&lt;&gt;内部转账"),2))</f>
        <v/>
      </c>
      <c r="F80" s="27">
        <f>IF($B80="","",ROUND(SUMIFS(流水支出,流水类别,$B80,流水月份,202604,流水属性,"&lt;&gt;内部转账"),2))</f>
        <v/>
      </c>
      <c r="G80" s="27">
        <f>IF($B80="","",ROUND(SUMIFS(流水支出,流水类别,$B80,流水月份,202605,流水属性,"&lt;&gt;内部转账"),2))</f>
        <v/>
      </c>
      <c r="H80" s="27">
        <f>IF($B80="","",ROUND(SUMIFS(流水支出,流水类别,$B80,流水月份,202606,流水属性,"&lt;&gt;内部转账"),2))</f>
        <v/>
      </c>
      <c r="I80" s="27">
        <f>IF($B80="","",ROUND(SUMIFS(流水支出,流水类别,$B80,流水月份,202607,流水属性,"&lt;&gt;内部转账"),2))</f>
        <v/>
      </c>
      <c r="J80" s="27">
        <f>IF($B80="","",ROUND(SUMIFS(流水支出,流水类别,$B80,流水月份,202608,流水属性,"&lt;&gt;内部转账"),2))</f>
        <v/>
      </c>
      <c r="K80" s="27">
        <f>IF($B80="","",ROUND(SUMIFS(流水支出,流水类别,$B80,流水月份,202609,流水属性,"&lt;&gt;内部转账"),2))</f>
        <v/>
      </c>
      <c r="L80" s="27">
        <f>IF($B80="","",ROUND(SUMIFS(流水支出,流水类别,$B80,流水月份,202610,流水属性,"&lt;&gt;内部转账"),2))</f>
        <v/>
      </c>
      <c r="M80" s="27">
        <f>IF($B80="","",ROUND(SUMIFS(流水支出,流水类别,$B80,流水月份,202611,流水属性,"&lt;&gt;内部转账"),2))</f>
        <v/>
      </c>
      <c r="N80" s="27">
        <f>IF($B80="","",ROUND(SUMIFS(流水支出,流水类别,$B80,流水月份,202612,流水属性,"&lt;&gt;内部转账"),2))</f>
        <v/>
      </c>
      <c r="O80" s="27">
        <f>IF($B80="","",ROUND(SUM(C80:N80),2))</f>
        <v/>
      </c>
      <c r="P80" s="45">
        <f>IF(OR($B80="",N($O$48)=0),"",$O80/$O$48)</f>
        <v/>
      </c>
    </row>
    <row r="81">
      <c r="A81" s="17">
        <f>IF($B81="","",COUNTA($B$50:$B81))</f>
        <v/>
      </c>
      <c r="B81" s="26" t="n"/>
      <c r="C81" s="27">
        <f>IF($B81="","",ROUND(SUMIFS(流水支出,流水类别,$B81,流水月份,202601,流水属性,"&lt;&gt;内部转账"),2))</f>
        <v/>
      </c>
      <c r="D81" s="27">
        <f>IF($B81="","",ROUND(SUMIFS(流水支出,流水类别,$B81,流水月份,202602,流水属性,"&lt;&gt;内部转账"),2))</f>
        <v/>
      </c>
      <c r="E81" s="27">
        <f>IF($B81="","",ROUND(SUMIFS(流水支出,流水类别,$B81,流水月份,202603,流水属性,"&lt;&gt;内部转账"),2))</f>
        <v/>
      </c>
      <c r="F81" s="27">
        <f>IF($B81="","",ROUND(SUMIFS(流水支出,流水类别,$B81,流水月份,202604,流水属性,"&lt;&gt;内部转账"),2))</f>
        <v/>
      </c>
      <c r="G81" s="27">
        <f>IF($B81="","",ROUND(SUMIFS(流水支出,流水类别,$B81,流水月份,202605,流水属性,"&lt;&gt;内部转账"),2))</f>
        <v/>
      </c>
      <c r="H81" s="27">
        <f>IF($B81="","",ROUND(SUMIFS(流水支出,流水类别,$B81,流水月份,202606,流水属性,"&lt;&gt;内部转账"),2))</f>
        <v/>
      </c>
      <c r="I81" s="27">
        <f>IF($B81="","",ROUND(SUMIFS(流水支出,流水类别,$B81,流水月份,202607,流水属性,"&lt;&gt;内部转账"),2))</f>
        <v/>
      </c>
      <c r="J81" s="27">
        <f>IF($B81="","",ROUND(SUMIFS(流水支出,流水类别,$B81,流水月份,202608,流水属性,"&lt;&gt;内部转账"),2))</f>
        <v/>
      </c>
      <c r="K81" s="27">
        <f>IF($B81="","",ROUND(SUMIFS(流水支出,流水类别,$B81,流水月份,202609,流水属性,"&lt;&gt;内部转账"),2))</f>
        <v/>
      </c>
      <c r="L81" s="27">
        <f>IF($B81="","",ROUND(SUMIFS(流水支出,流水类别,$B81,流水月份,202610,流水属性,"&lt;&gt;内部转账"),2))</f>
        <v/>
      </c>
      <c r="M81" s="27">
        <f>IF($B81="","",ROUND(SUMIFS(流水支出,流水类别,$B81,流水月份,202611,流水属性,"&lt;&gt;内部转账"),2))</f>
        <v/>
      </c>
      <c r="N81" s="27">
        <f>IF($B81="","",ROUND(SUMIFS(流水支出,流水类别,$B81,流水月份,202612,流水属性,"&lt;&gt;内部转账"),2))</f>
        <v/>
      </c>
      <c r="O81" s="27">
        <f>IF($B81="","",ROUND(SUM(C81:N81),2))</f>
        <v/>
      </c>
      <c r="P81" s="45">
        <f>IF(OR($B81="",N($O$48)=0),"",$O81/$O$48)</f>
        <v/>
      </c>
    </row>
    <row r="82">
      <c r="A82" s="17">
        <f>IF($B82="","",COUNTA($B$50:$B82))</f>
        <v/>
      </c>
      <c r="B82" s="26" t="n"/>
      <c r="C82" s="27">
        <f>IF($B82="","",ROUND(SUMIFS(流水支出,流水类别,$B82,流水月份,202601,流水属性,"&lt;&gt;内部转账"),2))</f>
        <v/>
      </c>
      <c r="D82" s="27">
        <f>IF($B82="","",ROUND(SUMIFS(流水支出,流水类别,$B82,流水月份,202602,流水属性,"&lt;&gt;内部转账"),2))</f>
        <v/>
      </c>
      <c r="E82" s="27">
        <f>IF($B82="","",ROUND(SUMIFS(流水支出,流水类别,$B82,流水月份,202603,流水属性,"&lt;&gt;内部转账"),2))</f>
        <v/>
      </c>
      <c r="F82" s="27">
        <f>IF($B82="","",ROUND(SUMIFS(流水支出,流水类别,$B82,流水月份,202604,流水属性,"&lt;&gt;内部转账"),2))</f>
        <v/>
      </c>
      <c r="G82" s="27">
        <f>IF($B82="","",ROUND(SUMIFS(流水支出,流水类别,$B82,流水月份,202605,流水属性,"&lt;&gt;内部转账"),2))</f>
        <v/>
      </c>
      <c r="H82" s="27">
        <f>IF($B82="","",ROUND(SUMIFS(流水支出,流水类别,$B82,流水月份,202606,流水属性,"&lt;&gt;内部转账"),2))</f>
        <v/>
      </c>
      <c r="I82" s="27">
        <f>IF($B82="","",ROUND(SUMIFS(流水支出,流水类别,$B82,流水月份,202607,流水属性,"&lt;&gt;内部转账"),2))</f>
        <v/>
      </c>
      <c r="J82" s="27">
        <f>IF($B82="","",ROUND(SUMIFS(流水支出,流水类别,$B82,流水月份,202608,流水属性,"&lt;&gt;内部转账"),2))</f>
        <v/>
      </c>
      <c r="K82" s="27">
        <f>IF($B82="","",ROUND(SUMIFS(流水支出,流水类别,$B82,流水月份,202609,流水属性,"&lt;&gt;内部转账"),2))</f>
        <v/>
      </c>
      <c r="L82" s="27">
        <f>IF($B82="","",ROUND(SUMIFS(流水支出,流水类别,$B82,流水月份,202610,流水属性,"&lt;&gt;内部转账"),2))</f>
        <v/>
      </c>
      <c r="M82" s="27">
        <f>IF($B82="","",ROUND(SUMIFS(流水支出,流水类别,$B82,流水月份,202611,流水属性,"&lt;&gt;内部转账"),2))</f>
        <v/>
      </c>
      <c r="N82" s="27">
        <f>IF($B82="","",ROUND(SUMIFS(流水支出,流水类别,$B82,流水月份,202612,流水属性,"&lt;&gt;内部转账"),2))</f>
        <v/>
      </c>
      <c r="O82" s="27">
        <f>IF($B82="","",ROUND(SUM(C82:N82),2))</f>
        <v/>
      </c>
      <c r="P82" s="45">
        <f>IF(OR($B82="",N($O$48)=0),"",$O82/$O$48)</f>
        <v/>
      </c>
    </row>
    <row r="83">
      <c r="A83" s="17">
        <f>IF($B83="","",COUNTA($B$50:$B83))</f>
        <v/>
      </c>
      <c r="B83" s="26" t="n"/>
      <c r="C83" s="27">
        <f>IF($B83="","",ROUND(SUMIFS(流水支出,流水类别,$B83,流水月份,202601,流水属性,"&lt;&gt;内部转账"),2))</f>
        <v/>
      </c>
      <c r="D83" s="27">
        <f>IF($B83="","",ROUND(SUMIFS(流水支出,流水类别,$B83,流水月份,202602,流水属性,"&lt;&gt;内部转账"),2))</f>
        <v/>
      </c>
      <c r="E83" s="27">
        <f>IF($B83="","",ROUND(SUMIFS(流水支出,流水类别,$B83,流水月份,202603,流水属性,"&lt;&gt;内部转账"),2))</f>
        <v/>
      </c>
      <c r="F83" s="27">
        <f>IF($B83="","",ROUND(SUMIFS(流水支出,流水类别,$B83,流水月份,202604,流水属性,"&lt;&gt;内部转账"),2))</f>
        <v/>
      </c>
      <c r="G83" s="27">
        <f>IF($B83="","",ROUND(SUMIFS(流水支出,流水类别,$B83,流水月份,202605,流水属性,"&lt;&gt;内部转账"),2))</f>
        <v/>
      </c>
      <c r="H83" s="27">
        <f>IF($B83="","",ROUND(SUMIFS(流水支出,流水类别,$B83,流水月份,202606,流水属性,"&lt;&gt;内部转账"),2))</f>
        <v/>
      </c>
      <c r="I83" s="27">
        <f>IF($B83="","",ROUND(SUMIFS(流水支出,流水类别,$B83,流水月份,202607,流水属性,"&lt;&gt;内部转账"),2))</f>
        <v/>
      </c>
      <c r="J83" s="27">
        <f>IF($B83="","",ROUND(SUMIFS(流水支出,流水类别,$B83,流水月份,202608,流水属性,"&lt;&gt;内部转账"),2))</f>
        <v/>
      </c>
      <c r="K83" s="27">
        <f>IF($B83="","",ROUND(SUMIFS(流水支出,流水类别,$B83,流水月份,202609,流水属性,"&lt;&gt;内部转账"),2))</f>
        <v/>
      </c>
      <c r="L83" s="27">
        <f>IF($B83="","",ROUND(SUMIFS(流水支出,流水类别,$B83,流水月份,202610,流水属性,"&lt;&gt;内部转账"),2))</f>
        <v/>
      </c>
      <c r="M83" s="27">
        <f>IF($B83="","",ROUND(SUMIFS(流水支出,流水类别,$B83,流水月份,202611,流水属性,"&lt;&gt;内部转账"),2))</f>
        <v/>
      </c>
      <c r="N83" s="27">
        <f>IF($B83="","",ROUND(SUMIFS(流水支出,流水类别,$B83,流水月份,202612,流水属性,"&lt;&gt;内部转账"),2))</f>
        <v/>
      </c>
      <c r="O83" s="27">
        <f>IF($B83="","",ROUND(SUM(C83:N83),2))</f>
        <v/>
      </c>
      <c r="P83" s="45">
        <f>IF(OR($B83="",N($O$48)=0),"",$O83/$O$48)</f>
        <v/>
      </c>
    </row>
    <row r="84">
      <c r="A84" s="17">
        <f>IF($B84="","",COUNTA($B$50:$B84))</f>
        <v/>
      </c>
      <c r="B84" s="26" t="n"/>
      <c r="C84" s="27">
        <f>IF($B84="","",ROUND(SUMIFS(流水支出,流水类别,$B84,流水月份,202601,流水属性,"&lt;&gt;内部转账"),2))</f>
        <v/>
      </c>
      <c r="D84" s="27">
        <f>IF($B84="","",ROUND(SUMIFS(流水支出,流水类别,$B84,流水月份,202602,流水属性,"&lt;&gt;内部转账"),2))</f>
        <v/>
      </c>
      <c r="E84" s="27">
        <f>IF($B84="","",ROUND(SUMIFS(流水支出,流水类别,$B84,流水月份,202603,流水属性,"&lt;&gt;内部转账"),2))</f>
        <v/>
      </c>
      <c r="F84" s="27">
        <f>IF($B84="","",ROUND(SUMIFS(流水支出,流水类别,$B84,流水月份,202604,流水属性,"&lt;&gt;内部转账"),2))</f>
        <v/>
      </c>
      <c r="G84" s="27">
        <f>IF($B84="","",ROUND(SUMIFS(流水支出,流水类别,$B84,流水月份,202605,流水属性,"&lt;&gt;内部转账"),2))</f>
        <v/>
      </c>
      <c r="H84" s="27">
        <f>IF($B84="","",ROUND(SUMIFS(流水支出,流水类别,$B84,流水月份,202606,流水属性,"&lt;&gt;内部转账"),2))</f>
        <v/>
      </c>
      <c r="I84" s="27">
        <f>IF($B84="","",ROUND(SUMIFS(流水支出,流水类别,$B84,流水月份,202607,流水属性,"&lt;&gt;内部转账"),2))</f>
        <v/>
      </c>
      <c r="J84" s="27">
        <f>IF($B84="","",ROUND(SUMIFS(流水支出,流水类别,$B84,流水月份,202608,流水属性,"&lt;&gt;内部转账"),2))</f>
        <v/>
      </c>
      <c r="K84" s="27">
        <f>IF($B84="","",ROUND(SUMIFS(流水支出,流水类别,$B84,流水月份,202609,流水属性,"&lt;&gt;内部转账"),2))</f>
        <v/>
      </c>
      <c r="L84" s="27">
        <f>IF($B84="","",ROUND(SUMIFS(流水支出,流水类别,$B84,流水月份,202610,流水属性,"&lt;&gt;内部转账"),2))</f>
        <v/>
      </c>
      <c r="M84" s="27">
        <f>IF($B84="","",ROUND(SUMIFS(流水支出,流水类别,$B84,流水月份,202611,流水属性,"&lt;&gt;内部转账"),2))</f>
        <v/>
      </c>
      <c r="N84" s="27">
        <f>IF($B84="","",ROUND(SUMIFS(流水支出,流水类别,$B84,流水月份,202612,流水属性,"&lt;&gt;内部转账"),2))</f>
        <v/>
      </c>
      <c r="O84" s="27">
        <f>IF($B84="","",ROUND(SUM(C84:N84),2))</f>
        <v/>
      </c>
      <c r="P84" s="45">
        <f>IF(OR($B84="",N($O$48)=0),"",$O84/$O$48)</f>
        <v/>
      </c>
    </row>
    <row r="85">
      <c r="A85" s="17">
        <f>IF($B85="","",COUNTA($B$50:$B85))</f>
        <v/>
      </c>
      <c r="B85" s="26" t="n"/>
      <c r="C85" s="27">
        <f>IF($B85="","",ROUND(SUMIFS(流水支出,流水类别,$B85,流水月份,202601,流水属性,"&lt;&gt;内部转账"),2))</f>
        <v/>
      </c>
      <c r="D85" s="27">
        <f>IF($B85="","",ROUND(SUMIFS(流水支出,流水类别,$B85,流水月份,202602,流水属性,"&lt;&gt;内部转账"),2))</f>
        <v/>
      </c>
      <c r="E85" s="27">
        <f>IF($B85="","",ROUND(SUMIFS(流水支出,流水类别,$B85,流水月份,202603,流水属性,"&lt;&gt;内部转账"),2))</f>
        <v/>
      </c>
      <c r="F85" s="27">
        <f>IF($B85="","",ROUND(SUMIFS(流水支出,流水类别,$B85,流水月份,202604,流水属性,"&lt;&gt;内部转账"),2))</f>
        <v/>
      </c>
      <c r="G85" s="27">
        <f>IF($B85="","",ROUND(SUMIFS(流水支出,流水类别,$B85,流水月份,202605,流水属性,"&lt;&gt;内部转账"),2))</f>
        <v/>
      </c>
      <c r="H85" s="27">
        <f>IF($B85="","",ROUND(SUMIFS(流水支出,流水类别,$B85,流水月份,202606,流水属性,"&lt;&gt;内部转账"),2))</f>
        <v/>
      </c>
      <c r="I85" s="27">
        <f>IF($B85="","",ROUND(SUMIFS(流水支出,流水类别,$B85,流水月份,202607,流水属性,"&lt;&gt;内部转账"),2))</f>
        <v/>
      </c>
      <c r="J85" s="27">
        <f>IF($B85="","",ROUND(SUMIFS(流水支出,流水类别,$B85,流水月份,202608,流水属性,"&lt;&gt;内部转账"),2))</f>
        <v/>
      </c>
      <c r="K85" s="27">
        <f>IF($B85="","",ROUND(SUMIFS(流水支出,流水类别,$B85,流水月份,202609,流水属性,"&lt;&gt;内部转账"),2))</f>
        <v/>
      </c>
      <c r="L85" s="27">
        <f>IF($B85="","",ROUND(SUMIFS(流水支出,流水类别,$B85,流水月份,202610,流水属性,"&lt;&gt;内部转账"),2))</f>
        <v/>
      </c>
      <c r="M85" s="27">
        <f>IF($B85="","",ROUND(SUMIFS(流水支出,流水类别,$B85,流水月份,202611,流水属性,"&lt;&gt;内部转账"),2))</f>
        <v/>
      </c>
      <c r="N85" s="27">
        <f>IF($B85="","",ROUND(SUMIFS(流水支出,流水类别,$B85,流水月份,202612,流水属性,"&lt;&gt;内部转账"),2))</f>
        <v/>
      </c>
      <c r="O85" s="27">
        <f>IF($B85="","",ROUND(SUM(C85:N85),2))</f>
        <v/>
      </c>
      <c r="P85" s="45">
        <f>IF(OR($B85="",N($O$48)=0),"",$O85/$O$48)</f>
        <v/>
      </c>
    </row>
    <row r="86">
      <c r="A86" s="17">
        <f>IF($B86="","",COUNTA($B$50:$B86))</f>
        <v/>
      </c>
      <c r="B86" s="26" t="n"/>
      <c r="C86" s="27">
        <f>IF($B86="","",ROUND(SUMIFS(流水支出,流水类别,$B86,流水月份,202601,流水属性,"&lt;&gt;内部转账"),2))</f>
        <v/>
      </c>
      <c r="D86" s="27">
        <f>IF($B86="","",ROUND(SUMIFS(流水支出,流水类别,$B86,流水月份,202602,流水属性,"&lt;&gt;内部转账"),2))</f>
        <v/>
      </c>
      <c r="E86" s="27">
        <f>IF($B86="","",ROUND(SUMIFS(流水支出,流水类别,$B86,流水月份,202603,流水属性,"&lt;&gt;内部转账"),2))</f>
        <v/>
      </c>
      <c r="F86" s="27">
        <f>IF($B86="","",ROUND(SUMIFS(流水支出,流水类别,$B86,流水月份,202604,流水属性,"&lt;&gt;内部转账"),2))</f>
        <v/>
      </c>
      <c r="G86" s="27">
        <f>IF($B86="","",ROUND(SUMIFS(流水支出,流水类别,$B86,流水月份,202605,流水属性,"&lt;&gt;内部转账"),2))</f>
        <v/>
      </c>
      <c r="H86" s="27">
        <f>IF($B86="","",ROUND(SUMIFS(流水支出,流水类别,$B86,流水月份,202606,流水属性,"&lt;&gt;内部转账"),2))</f>
        <v/>
      </c>
      <c r="I86" s="27">
        <f>IF($B86="","",ROUND(SUMIFS(流水支出,流水类别,$B86,流水月份,202607,流水属性,"&lt;&gt;内部转账"),2))</f>
        <v/>
      </c>
      <c r="J86" s="27">
        <f>IF($B86="","",ROUND(SUMIFS(流水支出,流水类别,$B86,流水月份,202608,流水属性,"&lt;&gt;内部转账"),2))</f>
        <v/>
      </c>
      <c r="K86" s="27">
        <f>IF($B86="","",ROUND(SUMIFS(流水支出,流水类别,$B86,流水月份,202609,流水属性,"&lt;&gt;内部转账"),2))</f>
        <v/>
      </c>
      <c r="L86" s="27">
        <f>IF($B86="","",ROUND(SUMIFS(流水支出,流水类别,$B86,流水月份,202610,流水属性,"&lt;&gt;内部转账"),2))</f>
        <v/>
      </c>
      <c r="M86" s="27">
        <f>IF($B86="","",ROUND(SUMIFS(流水支出,流水类别,$B86,流水月份,202611,流水属性,"&lt;&gt;内部转账"),2))</f>
        <v/>
      </c>
      <c r="N86" s="27">
        <f>IF($B86="","",ROUND(SUMIFS(流水支出,流水类别,$B86,流水月份,202612,流水属性,"&lt;&gt;内部转账"),2))</f>
        <v/>
      </c>
      <c r="O86" s="27">
        <f>IF($B86="","",ROUND(SUM(C86:N86),2))</f>
        <v/>
      </c>
      <c r="P86" s="45">
        <f>IF(OR($B86="",N($O$48)=0),"",$O86/$O$48)</f>
        <v/>
      </c>
    </row>
    <row r="87">
      <c r="A87" s="17">
        <f>IF($B87="","",COUNTA($B$50:$B87))</f>
        <v/>
      </c>
      <c r="B87" s="26" t="n"/>
      <c r="C87" s="27">
        <f>IF($B87="","",ROUND(SUMIFS(流水支出,流水类别,$B87,流水月份,202601,流水属性,"&lt;&gt;内部转账"),2))</f>
        <v/>
      </c>
      <c r="D87" s="27">
        <f>IF($B87="","",ROUND(SUMIFS(流水支出,流水类别,$B87,流水月份,202602,流水属性,"&lt;&gt;内部转账"),2))</f>
        <v/>
      </c>
      <c r="E87" s="27">
        <f>IF($B87="","",ROUND(SUMIFS(流水支出,流水类别,$B87,流水月份,202603,流水属性,"&lt;&gt;内部转账"),2))</f>
        <v/>
      </c>
      <c r="F87" s="27">
        <f>IF($B87="","",ROUND(SUMIFS(流水支出,流水类别,$B87,流水月份,202604,流水属性,"&lt;&gt;内部转账"),2))</f>
        <v/>
      </c>
      <c r="G87" s="27">
        <f>IF($B87="","",ROUND(SUMIFS(流水支出,流水类别,$B87,流水月份,202605,流水属性,"&lt;&gt;内部转账"),2))</f>
        <v/>
      </c>
      <c r="H87" s="27">
        <f>IF($B87="","",ROUND(SUMIFS(流水支出,流水类别,$B87,流水月份,202606,流水属性,"&lt;&gt;内部转账"),2))</f>
        <v/>
      </c>
      <c r="I87" s="27">
        <f>IF($B87="","",ROUND(SUMIFS(流水支出,流水类别,$B87,流水月份,202607,流水属性,"&lt;&gt;内部转账"),2))</f>
        <v/>
      </c>
      <c r="J87" s="27">
        <f>IF($B87="","",ROUND(SUMIFS(流水支出,流水类别,$B87,流水月份,202608,流水属性,"&lt;&gt;内部转账"),2))</f>
        <v/>
      </c>
      <c r="K87" s="27">
        <f>IF($B87="","",ROUND(SUMIFS(流水支出,流水类别,$B87,流水月份,202609,流水属性,"&lt;&gt;内部转账"),2))</f>
        <v/>
      </c>
      <c r="L87" s="27">
        <f>IF($B87="","",ROUND(SUMIFS(流水支出,流水类别,$B87,流水月份,202610,流水属性,"&lt;&gt;内部转账"),2))</f>
        <v/>
      </c>
      <c r="M87" s="27">
        <f>IF($B87="","",ROUND(SUMIFS(流水支出,流水类别,$B87,流水月份,202611,流水属性,"&lt;&gt;内部转账"),2))</f>
        <v/>
      </c>
      <c r="N87" s="27">
        <f>IF($B87="","",ROUND(SUMIFS(流水支出,流水类别,$B87,流水月份,202612,流水属性,"&lt;&gt;内部转账"),2))</f>
        <v/>
      </c>
      <c r="O87" s="27">
        <f>IF($B87="","",ROUND(SUM(C87:N87),2))</f>
        <v/>
      </c>
      <c r="P87" s="45">
        <f>IF(OR($B87="",N($O$48)=0),"",$O87/$O$48)</f>
        <v/>
      </c>
    </row>
    <row r="88">
      <c r="A88" s="17">
        <f>IF($B88="","",COUNTA($B$50:$B88))</f>
        <v/>
      </c>
      <c r="B88" s="26" t="n"/>
      <c r="C88" s="27">
        <f>IF($B88="","",ROUND(SUMIFS(流水支出,流水类别,$B88,流水月份,202601,流水属性,"&lt;&gt;内部转账"),2))</f>
        <v/>
      </c>
      <c r="D88" s="27">
        <f>IF($B88="","",ROUND(SUMIFS(流水支出,流水类别,$B88,流水月份,202602,流水属性,"&lt;&gt;内部转账"),2))</f>
        <v/>
      </c>
      <c r="E88" s="27">
        <f>IF($B88="","",ROUND(SUMIFS(流水支出,流水类别,$B88,流水月份,202603,流水属性,"&lt;&gt;内部转账"),2))</f>
        <v/>
      </c>
      <c r="F88" s="27">
        <f>IF($B88="","",ROUND(SUMIFS(流水支出,流水类别,$B88,流水月份,202604,流水属性,"&lt;&gt;内部转账"),2))</f>
        <v/>
      </c>
      <c r="G88" s="27">
        <f>IF($B88="","",ROUND(SUMIFS(流水支出,流水类别,$B88,流水月份,202605,流水属性,"&lt;&gt;内部转账"),2))</f>
        <v/>
      </c>
      <c r="H88" s="27">
        <f>IF($B88="","",ROUND(SUMIFS(流水支出,流水类别,$B88,流水月份,202606,流水属性,"&lt;&gt;内部转账"),2))</f>
        <v/>
      </c>
      <c r="I88" s="27">
        <f>IF($B88="","",ROUND(SUMIFS(流水支出,流水类别,$B88,流水月份,202607,流水属性,"&lt;&gt;内部转账"),2))</f>
        <v/>
      </c>
      <c r="J88" s="27">
        <f>IF($B88="","",ROUND(SUMIFS(流水支出,流水类别,$B88,流水月份,202608,流水属性,"&lt;&gt;内部转账"),2))</f>
        <v/>
      </c>
      <c r="K88" s="27">
        <f>IF($B88="","",ROUND(SUMIFS(流水支出,流水类别,$B88,流水月份,202609,流水属性,"&lt;&gt;内部转账"),2))</f>
        <v/>
      </c>
      <c r="L88" s="27">
        <f>IF($B88="","",ROUND(SUMIFS(流水支出,流水类别,$B88,流水月份,202610,流水属性,"&lt;&gt;内部转账"),2))</f>
        <v/>
      </c>
      <c r="M88" s="27">
        <f>IF($B88="","",ROUND(SUMIFS(流水支出,流水类别,$B88,流水月份,202611,流水属性,"&lt;&gt;内部转账"),2))</f>
        <v/>
      </c>
      <c r="N88" s="27">
        <f>IF($B88="","",ROUND(SUMIFS(流水支出,流水类别,$B88,流水月份,202612,流水属性,"&lt;&gt;内部转账"),2))</f>
        <v/>
      </c>
      <c r="O88" s="27">
        <f>IF($B88="","",ROUND(SUM(C88:N88),2))</f>
        <v/>
      </c>
      <c r="P88" s="45">
        <f>IF(OR($B88="",N($O$48)=0),"",$O88/$O$48)</f>
        <v/>
      </c>
    </row>
    <row r="89">
      <c r="A89" s="17">
        <f>IF($B89="","",COUNTA($B$50:$B89))</f>
        <v/>
      </c>
      <c r="B89" s="26" t="n"/>
      <c r="C89" s="27">
        <f>IF($B89="","",ROUND(SUMIFS(流水支出,流水类别,$B89,流水月份,202601,流水属性,"&lt;&gt;内部转账"),2))</f>
        <v/>
      </c>
      <c r="D89" s="27">
        <f>IF($B89="","",ROUND(SUMIFS(流水支出,流水类别,$B89,流水月份,202602,流水属性,"&lt;&gt;内部转账"),2))</f>
        <v/>
      </c>
      <c r="E89" s="27">
        <f>IF($B89="","",ROUND(SUMIFS(流水支出,流水类别,$B89,流水月份,202603,流水属性,"&lt;&gt;内部转账"),2))</f>
        <v/>
      </c>
      <c r="F89" s="27">
        <f>IF($B89="","",ROUND(SUMIFS(流水支出,流水类别,$B89,流水月份,202604,流水属性,"&lt;&gt;内部转账"),2))</f>
        <v/>
      </c>
      <c r="G89" s="27">
        <f>IF($B89="","",ROUND(SUMIFS(流水支出,流水类别,$B89,流水月份,202605,流水属性,"&lt;&gt;内部转账"),2))</f>
        <v/>
      </c>
      <c r="H89" s="27">
        <f>IF($B89="","",ROUND(SUMIFS(流水支出,流水类别,$B89,流水月份,202606,流水属性,"&lt;&gt;内部转账"),2))</f>
        <v/>
      </c>
      <c r="I89" s="27">
        <f>IF($B89="","",ROUND(SUMIFS(流水支出,流水类别,$B89,流水月份,202607,流水属性,"&lt;&gt;内部转账"),2))</f>
        <v/>
      </c>
      <c r="J89" s="27">
        <f>IF($B89="","",ROUND(SUMIFS(流水支出,流水类别,$B89,流水月份,202608,流水属性,"&lt;&gt;内部转账"),2))</f>
        <v/>
      </c>
      <c r="K89" s="27">
        <f>IF($B89="","",ROUND(SUMIFS(流水支出,流水类别,$B89,流水月份,202609,流水属性,"&lt;&gt;内部转账"),2))</f>
        <v/>
      </c>
      <c r="L89" s="27">
        <f>IF($B89="","",ROUND(SUMIFS(流水支出,流水类别,$B89,流水月份,202610,流水属性,"&lt;&gt;内部转账"),2))</f>
        <v/>
      </c>
      <c r="M89" s="27">
        <f>IF($B89="","",ROUND(SUMIFS(流水支出,流水类别,$B89,流水月份,202611,流水属性,"&lt;&gt;内部转账"),2))</f>
        <v/>
      </c>
      <c r="N89" s="27">
        <f>IF($B89="","",ROUND(SUMIFS(流水支出,流水类别,$B89,流水月份,202612,流水属性,"&lt;&gt;内部转账"),2))</f>
        <v/>
      </c>
      <c r="O89" s="27">
        <f>IF($B89="","",ROUND(SUM(C89:N89),2))</f>
        <v/>
      </c>
      <c r="P89" s="45">
        <f>IF(OR($B89="",N($O$48)=0),"",$O89/$O$48)</f>
        <v/>
      </c>
    </row>
    <row r="90">
      <c r="A90" s="47" t="inlineStr"/>
      <c r="B90" s="52" t="inlineStr">
        <is>
          <t>未列示（自动补差，别删）</t>
        </is>
      </c>
      <c r="C90" s="33">
        <f>ROUND(C48-SUM(C50:C89),2)</f>
        <v/>
      </c>
      <c r="D90" s="33">
        <f>ROUND(D48-SUM(D50:D89),2)</f>
        <v/>
      </c>
      <c r="E90" s="33">
        <f>ROUND(E48-SUM(E50:E89),2)</f>
        <v/>
      </c>
      <c r="F90" s="33">
        <f>ROUND(F48-SUM(F50:F89),2)</f>
        <v/>
      </c>
      <c r="G90" s="33">
        <f>ROUND(G48-SUM(G50:G89),2)</f>
        <v/>
      </c>
      <c r="H90" s="33">
        <f>ROUND(H48-SUM(H50:H89),2)</f>
        <v/>
      </c>
      <c r="I90" s="33">
        <f>ROUND(I48-SUM(I50:I89),2)</f>
        <v/>
      </c>
      <c r="J90" s="33">
        <f>ROUND(J48-SUM(J50:J89),2)</f>
        <v/>
      </c>
      <c r="K90" s="33">
        <f>ROUND(K48-SUM(K50:K89),2)</f>
        <v/>
      </c>
      <c r="L90" s="33">
        <f>ROUND(L48-SUM(L50:L89),2)</f>
        <v/>
      </c>
      <c r="M90" s="33">
        <f>ROUND(M48-SUM(M50:M89),2)</f>
        <v/>
      </c>
      <c r="N90" s="33">
        <f>ROUND(N48-SUM(N50:N89),2)</f>
        <v/>
      </c>
      <c r="O90" s="33">
        <f>ROUND(SUM(C90:N90),2)</f>
        <v/>
      </c>
      <c r="P90" s="46">
        <f>IF(N($O$48)=0,"",$O90/$O$48)</f>
        <v/>
      </c>
    </row>
  </sheetData>
  <mergeCells count="2">
    <mergeCell ref="A1:P1"/>
    <mergeCell ref="A2:P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H4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0" customWidth="1" min="4" max="4"/>
    <col width="5" customWidth="1" min="5" max="5"/>
    <col width="20" customWidth="1" min="6" max="6"/>
    <col width="15" customWidth="1" min="7" max="7"/>
    <col width="10" customWidth="1" min="8" max="8"/>
  </cols>
  <sheetData>
    <row r="1" ht="30" customHeight="1">
      <c r="A1" s="11" t="inlineStr">
        <is>
          <t>任意时间段收支报表 · 改上面两个日期就行</t>
        </is>
      </c>
    </row>
    <row r="2" ht="24" customHeight="1">
      <c r="A2" s="12" t="inlineStr">
        <is>
          <t>左边收入按客户、右边支出按收支类别，各留了 40 行，空行直接往下打字，合计已经把整块算进去了。最后一行「未列示」自动补差，合计永远等于总额。收入总额和支出总额都不含内部转账，内部转账净额单独显示。</t>
        </is>
      </c>
    </row>
    <row r="3">
      <c r="A3" s="30" t="inlineStr">
        <is>
          <t>开始日期</t>
        </is>
      </c>
      <c r="B3" s="31" t="n">
        <v>46174</v>
      </c>
      <c r="C3" s="32" t="inlineStr">
        <is>
          <t>收入总额</t>
        </is>
      </c>
      <c r="D3" s="33">
        <f>ROUND(SUMIFS(流水收入,流水日期,"&gt;="&amp;$B$3,流水日期,"&lt;="&amp;$B$4,流水属性,"&lt;&gt;内部转账"),2)</f>
        <v/>
      </c>
      <c r="E3" s="32" t="inlineStr">
        <is>
          <t>支出总额</t>
        </is>
      </c>
      <c r="F3" s="33">
        <f>ROUND(SUMIFS(流水支出,流水日期,"&gt;="&amp;$B$3,流水日期,"&lt;="&amp;$B$4,流水属性,"&lt;&gt;内部转账"),2)</f>
        <v/>
      </c>
      <c r="G3" s="32" t="inlineStr">
        <is>
          <t>经营盈亏</t>
        </is>
      </c>
      <c r="H3" s="33">
        <f>ROUND($D$3-$F$3,2)</f>
        <v/>
      </c>
    </row>
    <row r="4">
      <c r="A4" s="30" t="inlineStr">
        <is>
          <t>结束日期</t>
        </is>
      </c>
      <c r="B4" s="31" t="n">
        <v>46203</v>
      </c>
      <c r="C4" s="39" t="inlineStr">
        <is>
          <t>内部转账净额</t>
        </is>
      </c>
      <c r="D4" s="33">
        <f>ROUND(SUMIFS(流水收入,流水日期,"&gt;="&amp;$B$3,流水日期,"&lt;="&amp;$B$4,流水属性,"内部转账")-SUMIFS(流水支出,流水日期,"&gt;="&amp;$B$3,流水日期,"&lt;="&amp;$B$4,流水属性,"内部转账"),2)</f>
        <v/>
      </c>
      <c r="F4" s="25">
        <f>IF(OR($B$3="",$B$4=""),"",IF($B$4&lt;$B$3,"※结束日期早于开始日期","共 "&amp;($B$4-$B$3+1)&amp;" 天，"&amp;COUNTIFS(流水日期,"&gt;="&amp;$B$3,流水日期,"&lt;="&amp;$B$4)&amp;" 笔"))</f>
        <v/>
      </c>
      <c r="G4" s="2" t="n"/>
      <c r="H4" s="3" t="n"/>
    </row>
    <row r="6" ht="30" customHeight="1">
      <c r="A6" s="32" t="inlineStr">
        <is>
          <t>序</t>
        </is>
      </c>
      <c r="B6" s="32" t="inlineStr">
        <is>
          <t>资金收入（按客户）</t>
        </is>
      </c>
      <c r="C6" s="32" t="inlineStr">
        <is>
          <t>金额</t>
        </is>
      </c>
      <c r="D6" s="32" t="inlineStr">
        <is>
          <t>收入占比</t>
        </is>
      </c>
      <c r="E6" s="32" t="inlineStr">
        <is>
          <t>序</t>
        </is>
      </c>
      <c r="F6" s="32" t="inlineStr">
        <is>
          <t>资金支出（按收支类别）</t>
        </is>
      </c>
      <c r="G6" s="32" t="inlineStr">
        <is>
          <t>金额</t>
        </is>
      </c>
      <c r="H6" s="32" t="inlineStr">
        <is>
          <t>支出占比</t>
        </is>
      </c>
    </row>
    <row r="7">
      <c r="A7" s="17">
        <f>IF($B7="","",COUNTA($B$7:$B7))</f>
        <v/>
      </c>
      <c r="B7" s="26" t="inlineStr">
        <is>
          <t>客户1</t>
        </is>
      </c>
      <c r="C7" s="27">
        <f>IF($B7="","",ROUND(SUMIFS(流水收入,流水客户,$B7,流水日期,"&gt;="&amp;$B$3,流水日期,"&lt;="&amp;$B$4,流水属性,"&lt;&gt;内部转账"),2))</f>
        <v/>
      </c>
      <c r="D7" s="45">
        <f>IF(OR($B7="",N($D$3)=0),"",C7/$D$3)</f>
        <v/>
      </c>
      <c r="E7" s="17">
        <f>IF($F7="","",COUNTA($F$7:$F7))</f>
        <v/>
      </c>
      <c r="F7" s="26" t="inlineStr">
        <is>
          <t>供应商</t>
        </is>
      </c>
      <c r="G7" s="27">
        <f>IF($F7="","",ROUND(SUMIFS(流水支出,流水类别,$F7,流水日期,"&gt;="&amp;$B$3,流水日期,"&lt;="&amp;$B$4,流水属性,"&lt;&gt;内部转账"),2))</f>
        <v/>
      </c>
      <c r="H7" s="45">
        <f>IF(OR($F7="",N($F$3)=0),"",G7/$F$3)</f>
        <v/>
      </c>
    </row>
    <row r="8">
      <c r="A8" s="17">
        <f>IF($B8="","",COUNTA($B$7:$B8))</f>
        <v/>
      </c>
      <c r="B8" s="26" t="inlineStr">
        <is>
          <t>客户2</t>
        </is>
      </c>
      <c r="C8" s="27">
        <f>IF($B8="","",ROUND(SUMIFS(流水收入,流水客户,$B8,流水日期,"&gt;="&amp;$B$3,流水日期,"&lt;="&amp;$B$4,流水属性,"&lt;&gt;内部转账"),2))</f>
        <v/>
      </c>
      <c r="D8" s="45">
        <f>IF(OR($B8="",N($D$3)=0),"",C8/$D$3)</f>
        <v/>
      </c>
      <c r="E8" s="17">
        <f>IF($F8="","",COUNTA($F$7:$F8))</f>
        <v/>
      </c>
      <c r="F8" s="26" t="inlineStr">
        <is>
          <t>办公费</t>
        </is>
      </c>
      <c r="G8" s="27">
        <f>IF($F8="","",ROUND(SUMIFS(流水支出,流水类别,$F8,流水日期,"&gt;="&amp;$B$3,流水日期,"&lt;="&amp;$B$4,流水属性,"&lt;&gt;内部转账"),2))</f>
        <v/>
      </c>
      <c r="H8" s="45">
        <f>IF(OR($F8="",N($F$3)=0),"",G8/$F$3)</f>
        <v/>
      </c>
    </row>
    <row r="9">
      <c r="A9" s="17">
        <f>IF($B9="","",COUNTA($B$7:$B9))</f>
        <v/>
      </c>
      <c r="B9" s="26" t="inlineStr">
        <is>
          <t>客户3</t>
        </is>
      </c>
      <c r="C9" s="27">
        <f>IF($B9="","",ROUND(SUMIFS(流水收入,流水客户,$B9,流水日期,"&gt;="&amp;$B$3,流水日期,"&lt;="&amp;$B$4,流水属性,"&lt;&gt;内部转账"),2))</f>
        <v/>
      </c>
      <c r="D9" s="45">
        <f>IF(OR($B9="",N($D$3)=0),"",C9/$D$3)</f>
        <v/>
      </c>
      <c r="E9" s="17">
        <f>IF($F9="","",COUNTA($F$7:$F9))</f>
        <v/>
      </c>
      <c r="F9" s="26" t="inlineStr">
        <is>
          <t>水费</t>
        </is>
      </c>
      <c r="G9" s="27">
        <f>IF($F9="","",ROUND(SUMIFS(流水支出,流水类别,$F9,流水日期,"&gt;="&amp;$B$3,流水日期,"&lt;="&amp;$B$4,流水属性,"&lt;&gt;内部转账"),2))</f>
        <v/>
      </c>
      <c r="H9" s="45">
        <f>IF(OR($F9="",N($F$3)=0),"",G9/$F$3)</f>
        <v/>
      </c>
    </row>
    <row r="10">
      <c r="A10" s="17">
        <f>IF($B10="","",COUNTA($B$7:$B10))</f>
        <v/>
      </c>
      <c r="B10" s="26" t="inlineStr">
        <is>
          <t>客户4</t>
        </is>
      </c>
      <c r="C10" s="27">
        <f>IF($B10="","",ROUND(SUMIFS(流水收入,流水客户,$B10,流水日期,"&gt;="&amp;$B$3,流水日期,"&lt;="&amp;$B$4,流水属性,"&lt;&gt;内部转账"),2))</f>
        <v/>
      </c>
      <c r="D10" s="45">
        <f>IF(OR($B10="",N($D$3)=0),"",C10/$D$3)</f>
        <v/>
      </c>
      <c r="E10" s="17">
        <f>IF($F10="","",COUNTA($F$7:$F10))</f>
        <v/>
      </c>
      <c r="F10" s="26" t="inlineStr">
        <is>
          <t>电费</t>
        </is>
      </c>
      <c r="G10" s="27">
        <f>IF($F10="","",ROUND(SUMIFS(流水支出,流水类别,$F10,流水日期,"&gt;="&amp;$B$3,流水日期,"&lt;="&amp;$B$4,流水属性,"&lt;&gt;内部转账"),2))</f>
        <v/>
      </c>
      <c r="H10" s="45">
        <f>IF(OR($F10="",N($F$3)=0),"",G10/$F$3)</f>
        <v/>
      </c>
    </row>
    <row r="11">
      <c r="A11" s="17">
        <f>IF($B11="","",COUNTA($B$7:$B11))</f>
        <v/>
      </c>
      <c r="B11" s="26" t="inlineStr">
        <is>
          <t>客户5</t>
        </is>
      </c>
      <c r="C11" s="27">
        <f>IF($B11="","",ROUND(SUMIFS(流水收入,流水客户,$B11,流水日期,"&gt;="&amp;$B$3,流水日期,"&lt;="&amp;$B$4,流水属性,"&lt;&gt;内部转账"),2))</f>
        <v/>
      </c>
      <c r="D11" s="45">
        <f>IF(OR($B11="",N($D$3)=0),"",C11/$D$3)</f>
        <v/>
      </c>
      <c r="E11" s="17">
        <f>IF($F11="","",COUNTA($F$7:$F11))</f>
        <v/>
      </c>
      <c r="F11" s="26" t="inlineStr">
        <is>
          <t>伙食费</t>
        </is>
      </c>
      <c r="G11" s="27">
        <f>IF($F11="","",ROUND(SUMIFS(流水支出,流水类别,$F11,流水日期,"&gt;="&amp;$B$3,流水日期,"&lt;="&amp;$B$4,流水属性,"&lt;&gt;内部转账"),2))</f>
        <v/>
      </c>
      <c r="H11" s="45">
        <f>IF(OR($F11="",N($F$3)=0),"",G11/$F$3)</f>
        <v/>
      </c>
    </row>
    <row r="12">
      <c r="A12" s="17">
        <f>IF($B12="","",COUNTA($B$7:$B12))</f>
        <v/>
      </c>
      <c r="B12" s="26" t="inlineStr">
        <is>
          <t>客户6</t>
        </is>
      </c>
      <c r="C12" s="27">
        <f>IF($B12="","",ROUND(SUMIFS(流水收入,流水客户,$B12,流水日期,"&gt;="&amp;$B$3,流水日期,"&lt;="&amp;$B$4,流水属性,"&lt;&gt;内部转账"),2))</f>
        <v/>
      </c>
      <c r="D12" s="45">
        <f>IF(OR($B12="",N($D$3)=0),"",C12/$D$3)</f>
        <v/>
      </c>
      <c r="E12" s="17">
        <f>IF($F12="","",COUNTA($F$7:$F12))</f>
        <v/>
      </c>
      <c r="F12" s="26" t="inlineStr">
        <is>
          <t>工资</t>
        </is>
      </c>
      <c r="G12" s="27">
        <f>IF($F12="","",ROUND(SUMIFS(流水支出,流水类别,$F12,流水日期,"&gt;="&amp;$B$3,流水日期,"&lt;="&amp;$B$4,流水属性,"&lt;&gt;内部转账"),2))</f>
        <v/>
      </c>
      <c r="H12" s="45">
        <f>IF(OR($F12="",N($F$3)=0),"",G12/$F$3)</f>
        <v/>
      </c>
    </row>
    <row r="13">
      <c r="A13" s="17">
        <f>IF($B13="","",COUNTA($B$7:$B13))</f>
        <v/>
      </c>
      <c r="B13" s="26" t="inlineStr">
        <is>
          <t>客户7</t>
        </is>
      </c>
      <c r="C13" s="27">
        <f>IF($B13="","",ROUND(SUMIFS(流水收入,流水客户,$B13,流水日期,"&gt;="&amp;$B$3,流水日期,"&lt;="&amp;$B$4,流水属性,"&lt;&gt;内部转账"),2))</f>
        <v/>
      </c>
      <c r="D13" s="45">
        <f>IF(OR($B13="",N($D$3)=0),"",C13/$D$3)</f>
        <v/>
      </c>
      <c r="E13" s="17">
        <f>IF($F13="","",COUNTA($F$7:$F13))</f>
        <v/>
      </c>
      <c r="F13" s="26" t="inlineStr">
        <is>
          <t>租赁费</t>
        </is>
      </c>
      <c r="G13" s="27">
        <f>IF($F13="","",ROUND(SUMIFS(流水支出,流水类别,$F13,流水日期,"&gt;="&amp;$B$3,流水日期,"&lt;="&amp;$B$4,流水属性,"&lt;&gt;内部转账"),2))</f>
        <v/>
      </c>
      <c r="H13" s="45">
        <f>IF(OR($F13="",N($F$3)=0),"",G13/$F$3)</f>
        <v/>
      </c>
    </row>
    <row r="14">
      <c r="A14" s="17">
        <f>IF($B14="","",COUNTA($B$7:$B14))</f>
        <v/>
      </c>
      <c r="B14" s="26" t="inlineStr">
        <is>
          <t>客户8</t>
        </is>
      </c>
      <c r="C14" s="27">
        <f>IF($B14="","",ROUND(SUMIFS(流水收入,流水客户,$B14,流水日期,"&gt;="&amp;$B$3,流水日期,"&lt;="&amp;$B$4,流水属性,"&lt;&gt;内部转账"),2))</f>
        <v/>
      </c>
      <c r="D14" s="45">
        <f>IF(OR($B14="",N($D$3)=0),"",C14/$D$3)</f>
        <v/>
      </c>
      <c r="E14" s="17">
        <f>IF($F14="","",COUNTA($F$7:$F14))</f>
        <v/>
      </c>
      <c r="F14" s="26" t="inlineStr">
        <is>
          <t>差旅费</t>
        </is>
      </c>
      <c r="G14" s="27">
        <f>IF($F14="","",ROUND(SUMIFS(流水支出,流水类别,$F14,流水日期,"&gt;="&amp;$B$3,流水日期,"&lt;="&amp;$B$4,流水属性,"&lt;&gt;内部转账"),2))</f>
        <v/>
      </c>
      <c r="H14" s="45">
        <f>IF(OR($F14="",N($F$3)=0),"",G14/$F$3)</f>
        <v/>
      </c>
    </row>
    <row r="15">
      <c r="A15" s="17">
        <f>IF($B15="","",COUNTA($B$7:$B15))</f>
        <v/>
      </c>
      <c r="B15" s="26" t="inlineStr">
        <is>
          <t>客户9</t>
        </is>
      </c>
      <c r="C15" s="27">
        <f>IF($B15="","",ROUND(SUMIFS(流水收入,流水客户,$B15,流水日期,"&gt;="&amp;$B$3,流水日期,"&lt;="&amp;$B$4,流水属性,"&lt;&gt;内部转账"),2))</f>
        <v/>
      </c>
      <c r="D15" s="45">
        <f>IF(OR($B15="",N($D$3)=0),"",C15/$D$3)</f>
        <v/>
      </c>
      <c r="E15" s="17">
        <f>IF($F15="","",COUNTA($F$7:$F15))</f>
        <v/>
      </c>
      <c r="F15" s="26" t="inlineStr">
        <is>
          <t>业务招待费</t>
        </is>
      </c>
      <c r="G15" s="27">
        <f>IF($F15="","",ROUND(SUMIFS(流水支出,流水类别,$F15,流水日期,"&gt;="&amp;$B$3,流水日期,"&lt;="&amp;$B$4,流水属性,"&lt;&gt;内部转账"),2))</f>
        <v/>
      </c>
      <c r="H15" s="45">
        <f>IF(OR($F15="",N($F$3)=0),"",G15/$F$3)</f>
        <v/>
      </c>
    </row>
    <row r="16">
      <c r="A16" s="17">
        <f>IF($B16="","",COUNTA($B$7:$B16))</f>
        <v/>
      </c>
      <c r="B16" s="26" t="inlineStr">
        <is>
          <t>客户10</t>
        </is>
      </c>
      <c r="C16" s="27">
        <f>IF($B16="","",ROUND(SUMIFS(流水收入,流水客户,$B16,流水日期,"&gt;="&amp;$B$3,流水日期,"&lt;="&amp;$B$4,流水属性,"&lt;&gt;内部转账"),2))</f>
        <v/>
      </c>
      <c r="D16" s="45">
        <f>IF(OR($B16="",N($D$3)=0),"",C16/$D$3)</f>
        <v/>
      </c>
      <c r="E16" s="17">
        <f>IF($F16="","",COUNTA($F$7:$F16))</f>
        <v/>
      </c>
      <c r="F16" s="26" t="inlineStr">
        <is>
          <t>车辆费用</t>
        </is>
      </c>
      <c r="G16" s="27">
        <f>IF($F16="","",ROUND(SUMIFS(流水支出,流水类别,$F16,流水日期,"&gt;="&amp;$B$3,流水日期,"&lt;="&amp;$B$4,流水属性,"&lt;&gt;内部转账"),2))</f>
        <v/>
      </c>
      <c r="H16" s="45">
        <f>IF(OR($F16="",N($F$3)=0),"",G16/$F$3)</f>
        <v/>
      </c>
    </row>
    <row r="17">
      <c r="A17" s="17">
        <f>IF($B17="","",COUNTA($B$7:$B17))</f>
        <v/>
      </c>
      <c r="B17" s="26" t="inlineStr">
        <is>
          <t>客户11</t>
        </is>
      </c>
      <c r="C17" s="27">
        <f>IF($B17="","",ROUND(SUMIFS(流水收入,流水客户,$B17,流水日期,"&gt;="&amp;$B$3,流水日期,"&lt;="&amp;$B$4,流水属性,"&lt;&gt;内部转账"),2))</f>
        <v/>
      </c>
      <c r="D17" s="45">
        <f>IF(OR($B17="",N($D$3)=0),"",C17/$D$3)</f>
        <v/>
      </c>
      <c r="E17" s="17">
        <f>IF($F17="","",COUNTA($F$7:$F17))</f>
        <v/>
      </c>
      <c r="F17" s="26" t="inlineStr">
        <is>
          <t>银行手续费</t>
        </is>
      </c>
      <c r="G17" s="27">
        <f>IF($F17="","",ROUND(SUMIFS(流水支出,流水类别,$F17,流水日期,"&gt;="&amp;$B$3,流水日期,"&lt;="&amp;$B$4,流水属性,"&lt;&gt;内部转账"),2))</f>
        <v/>
      </c>
      <c r="H17" s="45">
        <f>IF(OR($F17="",N($F$3)=0),"",G17/$F$3)</f>
        <v/>
      </c>
    </row>
    <row r="18">
      <c r="A18" s="17">
        <f>IF($B18="","",COUNTA($B$7:$B18))</f>
        <v/>
      </c>
      <c r="B18" s="26" t="inlineStr">
        <is>
          <t>客户12</t>
        </is>
      </c>
      <c r="C18" s="27">
        <f>IF($B18="","",ROUND(SUMIFS(流水收入,流水客户,$B18,流水日期,"&gt;="&amp;$B$3,流水日期,"&lt;="&amp;$B$4,流水属性,"&lt;&gt;内部转账"),2))</f>
        <v/>
      </c>
      <c r="D18" s="45">
        <f>IF(OR($B18="",N($D$3)=0),"",C18/$D$3)</f>
        <v/>
      </c>
      <c r="E18" s="17">
        <f>IF($F18="","",COUNTA($F$7:$F18))</f>
        <v/>
      </c>
      <c r="F18" s="26" t="inlineStr">
        <is>
          <t>税费</t>
        </is>
      </c>
      <c r="G18" s="27">
        <f>IF($F18="","",ROUND(SUMIFS(流水支出,流水类别,$F18,流水日期,"&gt;="&amp;$B$3,流水日期,"&lt;="&amp;$B$4,流水属性,"&lt;&gt;内部转账"),2))</f>
        <v/>
      </c>
      <c r="H18" s="45">
        <f>IF(OR($F18="",N($F$3)=0),"",G18/$F$3)</f>
        <v/>
      </c>
    </row>
    <row r="19">
      <c r="A19" s="17">
        <f>IF($B19="","",COUNTA($B$7:$B19))</f>
        <v/>
      </c>
      <c r="B19" s="26" t="inlineStr">
        <is>
          <t>客户13</t>
        </is>
      </c>
      <c r="C19" s="27">
        <f>IF($B19="","",ROUND(SUMIFS(流水收入,流水客户,$B19,流水日期,"&gt;="&amp;$B$3,流水日期,"&lt;="&amp;$B$4,流水属性,"&lt;&gt;内部转账"),2))</f>
        <v/>
      </c>
      <c r="D19" s="45">
        <f>IF(OR($B19="",N($D$3)=0),"",C19/$D$3)</f>
        <v/>
      </c>
      <c r="E19" s="17">
        <f>IF($F19="","",COUNTA($F$7:$F19))</f>
        <v/>
      </c>
      <c r="F19" s="26" t="inlineStr">
        <is>
          <t>还款</t>
        </is>
      </c>
      <c r="G19" s="27">
        <f>IF($F19="","",ROUND(SUMIFS(流水支出,流水类别,$F19,流水日期,"&gt;="&amp;$B$3,流水日期,"&lt;="&amp;$B$4,流水属性,"&lt;&gt;内部转账"),2))</f>
        <v/>
      </c>
      <c r="H19" s="45">
        <f>IF(OR($F19="",N($F$3)=0),"",G19/$F$3)</f>
        <v/>
      </c>
    </row>
    <row r="20">
      <c r="A20" s="17">
        <f>IF($B20="","",COUNTA($B$7:$B20))</f>
        <v/>
      </c>
      <c r="B20" s="26" t="n"/>
      <c r="C20" s="27">
        <f>IF($B20="","",ROUND(SUMIFS(流水收入,流水客户,$B20,流水日期,"&gt;="&amp;$B$3,流水日期,"&lt;="&amp;$B$4,流水属性,"&lt;&gt;内部转账"),2))</f>
        <v/>
      </c>
      <c r="D20" s="45">
        <f>IF(OR($B20="",N($D$3)=0),"",C20/$D$3)</f>
        <v/>
      </c>
      <c r="E20" s="17">
        <f>IF($F20="","",COUNTA($F$7:$F20))</f>
        <v/>
      </c>
      <c r="F20" s="26" t="inlineStr">
        <is>
          <t>资产购买</t>
        </is>
      </c>
      <c r="G20" s="27">
        <f>IF($F20="","",ROUND(SUMIFS(流水支出,流水类别,$F20,流水日期,"&gt;="&amp;$B$3,流水日期,"&lt;="&amp;$B$4,流水属性,"&lt;&gt;内部转账"),2))</f>
        <v/>
      </c>
      <c r="H20" s="45">
        <f>IF(OR($F20="",N($F$3)=0),"",G20/$F$3)</f>
        <v/>
      </c>
    </row>
    <row r="21">
      <c r="A21" s="17">
        <f>IF($B21="","",COUNTA($B$7:$B21))</f>
        <v/>
      </c>
      <c r="B21" s="26" t="n"/>
      <c r="C21" s="27">
        <f>IF($B21="","",ROUND(SUMIFS(流水收入,流水客户,$B21,流水日期,"&gt;="&amp;$B$3,流水日期,"&lt;="&amp;$B$4,流水属性,"&lt;&gt;内部转账"),2))</f>
        <v/>
      </c>
      <c r="D21" s="45">
        <f>IF(OR($B21="",N($D$3)=0),"",C21/$D$3)</f>
        <v/>
      </c>
      <c r="E21" s="17">
        <f>IF($F21="","",COUNTA($F$7:$F21))</f>
        <v/>
      </c>
      <c r="F21" s="26" t="inlineStr">
        <is>
          <t>利息支出</t>
        </is>
      </c>
      <c r="G21" s="27">
        <f>IF($F21="","",ROUND(SUMIFS(流水支出,流水类别,$F21,流水日期,"&gt;="&amp;$B$3,流水日期,"&lt;="&amp;$B$4,流水属性,"&lt;&gt;内部转账"),2))</f>
        <v/>
      </c>
      <c r="H21" s="45">
        <f>IF(OR($F21="",N($F$3)=0),"",G21/$F$3)</f>
        <v/>
      </c>
    </row>
    <row r="22">
      <c r="A22" s="17">
        <f>IF($B22="","",COUNTA($B$7:$B22))</f>
        <v/>
      </c>
      <c r="B22" s="26" t="n"/>
      <c r="C22" s="27">
        <f>IF($B22="","",ROUND(SUMIFS(流水收入,流水客户,$B22,流水日期,"&gt;="&amp;$B$3,流水日期,"&lt;="&amp;$B$4,流水属性,"&lt;&gt;内部转账"),2))</f>
        <v/>
      </c>
      <c r="D22" s="45">
        <f>IF(OR($B22="",N($D$3)=0),"",C22/$D$3)</f>
        <v/>
      </c>
      <c r="E22" s="17">
        <f>IF($F22="","",COUNTA($F$7:$F22))</f>
        <v/>
      </c>
      <c r="F22" s="26" t="n"/>
      <c r="G22" s="27">
        <f>IF($F22="","",ROUND(SUMIFS(流水支出,流水类别,$F22,流水日期,"&gt;="&amp;$B$3,流水日期,"&lt;="&amp;$B$4,流水属性,"&lt;&gt;内部转账"),2))</f>
        <v/>
      </c>
      <c r="H22" s="45">
        <f>IF(OR($F22="",N($F$3)=0),"",G22/$F$3)</f>
        <v/>
      </c>
    </row>
    <row r="23">
      <c r="A23" s="17">
        <f>IF($B23="","",COUNTA($B$7:$B23))</f>
        <v/>
      </c>
      <c r="B23" s="26" t="n"/>
      <c r="C23" s="27">
        <f>IF($B23="","",ROUND(SUMIFS(流水收入,流水客户,$B23,流水日期,"&gt;="&amp;$B$3,流水日期,"&lt;="&amp;$B$4,流水属性,"&lt;&gt;内部转账"),2))</f>
        <v/>
      </c>
      <c r="D23" s="45">
        <f>IF(OR($B23="",N($D$3)=0),"",C23/$D$3)</f>
        <v/>
      </c>
      <c r="E23" s="17">
        <f>IF($F23="","",COUNTA($F$7:$F23))</f>
        <v/>
      </c>
      <c r="F23" s="26" t="n"/>
      <c r="G23" s="27">
        <f>IF($F23="","",ROUND(SUMIFS(流水支出,流水类别,$F23,流水日期,"&gt;="&amp;$B$3,流水日期,"&lt;="&amp;$B$4,流水属性,"&lt;&gt;内部转账"),2))</f>
        <v/>
      </c>
      <c r="H23" s="45">
        <f>IF(OR($F23="",N($F$3)=0),"",G23/$F$3)</f>
        <v/>
      </c>
    </row>
    <row r="24">
      <c r="A24" s="17">
        <f>IF($B24="","",COUNTA($B$7:$B24))</f>
        <v/>
      </c>
      <c r="B24" s="26" t="n"/>
      <c r="C24" s="27">
        <f>IF($B24="","",ROUND(SUMIFS(流水收入,流水客户,$B24,流水日期,"&gt;="&amp;$B$3,流水日期,"&lt;="&amp;$B$4,流水属性,"&lt;&gt;内部转账"),2))</f>
        <v/>
      </c>
      <c r="D24" s="45">
        <f>IF(OR($B24="",N($D$3)=0),"",C24/$D$3)</f>
        <v/>
      </c>
      <c r="E24" s="17">
        <f>IF($F24="","",COUNTA($F$7:$F24))</f>
        <v/>
      </c>
      <c r="F24" s="26" t="n"/>
      <c r="G24" s="27">
        <f>IF($F24="","",ROUND(SUMIFS(流水支出,流水类别,$F24,流水日期,"&gt;="&amp;$B$3,流水日期,"&lt;="&amp;$B$4,流水属性,"&lt;&gt;内部转账"),2))</f>
        <v/>
      </c>
      <c r="H24" s="45">
        <f>IF(OR($F24="",N($F$3)=0),"",G24/$F$3)</f>
        <v/>
      </c>
    </row>
    <row r="25">
      <c r="A25" s="17">
        <f>IF($B25="","",COUNTA($B$7:$B25))</f>
        <v/>
      </c>
      <c r="B25" s="26" t="n"/>
      <c r="C25" s="27">
        <f>IF($B25="","",ROUND(SUMIFS(流水收入,流水客户,$B25,流水日期,"&gt;="&amp;$B$3,流水日期,"&lt;="&amp;$B$4,流水属性,"&lt;&gt;内部转账"),2))</f>
        <v/>
      </c>
      <c r="D25" s="45">
        <f>IF(OR($B25="",N($D$3)=0),"",C25/$D$3)</f>
        <v/>
      </c>
      <c r="E25" s="17">
        <f>IF($F25="","",COUNTA($F$7:$F25))</f>
        <v/>
      </c>
      <c r="F25" s="26" t="n"/>
      <c r="G25" s="27">
        <f>IF($F25="","",ROUND(SUMIFS(流水支出,流水类别,$F25,流水日期,"&gt;="&amp;$B$3,流水日期,"&lt;="&amp;$B$4,流水属性,"&lt;&gt;内部转账"),2))</f>
        <v/>
      </c>
      <c r="H25" s="45">
        <f>IF(OR($F25="",N($F$3)=0),"",G25/$F$3)</f>
        <v/>
      </c>
    </row>
    <row r="26">
      <c r="A26" s="17">
        <f>IF($B26="","",COUNTA($B$7:$B26))</f>
        <v/>
      </c>
      <c r="B26" s="26" t="n"/>
      <c r="C26" s="27">
        <f>IF($B26="","",ROUND(SUMIFS(流水收入,流水客户,$B26,流水日期,"&gt;="&amp;$B$3,流水日期,"&lt;="&amp;$B$4,流水属性,"&lt;&gt;内部转账"),2))</f>
        <v/>
      </c>
      <c r="D26" s="45">
        <f>IF(OR($B26="",N($D$3)=0),"",C26/$D$3)</f>
        <v/>
      </c>
      <c r="E26" s="17">
        <f>IF($F26="","",COUNTA($F$7:$F26))</f>
        <v/>
      </c>
      <c r="F26" s="26" t="n"/>
      <c r="G26" s="27">
        <f>IF($F26="","",ROUND(SUMIFS(流水支出,流水类别,$F26,流水日期,"&gt;="&amp;$B$3,流水日期,"&lt;="&amp;$B$4,流水属性,"&lt;&gt;内部转账"),2))</f>
        <v/>
      </c>
      <c r="H26" s="45">
        <f>IF(OR($F26="",N($F$3)=0),"",G26/$F$3)</f>
        <v/>
      </c>
    </row>
    <row r="27">
      <c r="A27" s="17">
        <f>IF($B27="","",COUNTA($B$7:$B27))</f>
        <v/>
      </c>
      <c r="B27" s="26" t="n"/>
      <c r="C27" s="27">
        <f>IF($B27="","",ROUND(SUMIFS(流水收入,流水客户,$B27,流水日期,"&gt;="&amp;$B$3,流水日期,"&lt;="&amp;$B$4,流水属性,"&lt;&gt;内部转账"),2))</f>
        <v/>
      </c>
      <c r="D27" s="45">
        <f>IF(OR($B27="",N($D$3)=0),"",C27/$D$3)</f>
        <v/>
      </c>
      <c r="E27" s="17">
        <f>IF($F27="","",COUNTA($F$7:$F27))</f>
        <v/>
      </c>
      <c r="F27" s="26" t="n"/>
      <c r="G27" s="27">
        <f>IF($F27="","",ROUND(SUMIFS(流水支出,流水类别,$F27,流水日期,"&gt;="&amp;$B$3,流水日期,"&lt;="&amp;$B$4,流水属性,"&lt;&gt;内部转账"),2))</f>
        <v/>
      </c>
      <c r="H27" s="45">
        <f>IF(OR($F27="",N($F$3)=0),"",G27/$F$3)</f>
        <v/>
      </c>
    </row>
    <row r="28">
      <c r="A28" s="17">
        <f>IF($B28="","",COUNTA($B$7:$B28))</f>
        <v/>
      </c>
      <c r="B28" s="26" t="n"/>
      <c r="C28" s="27">
        <f>IF($B28="","",ROUND(SUMIFS(流水收入,流水客户,$B28,流水日期,"&gt;="&amp;$B$3,流水日期,"&lt;="&amp;$B$4,流水属性,"&lt;&gt;内部转账"),2))</f>
        <v/>
      </c>
      <c r="D28" s="45">
        <f>IF(OR($B28="",N($D$3)=0),"",C28/$D$3)</f>
        <v/>
      </c>
      <c r="E28" s="17">
        <f>IF($F28="","",COUNTA($F$7:$F28))</f>
        <v/>
      </c>
      <c r="F28" s="26" t="n"/>
      <c r="G28" s="27">
        <f>IF($F28="","",ROUND(SUMIFS(流水支出,流水类别,$F28,流水日期,"&gt;="&amp;$B$3,流水日期,"&lt;="&amp;$B$4,流水属性,"&lt;&gt;内部转账"),2))</f>
        <v/>
      </c>
      <c r="H28" s="45">
        <f>IF(OR($F28="",N($F$3)=0),"",G28/$F$3)</f>
        <v/>
      </c>
    </row>
    <row r="29">
      <c r="A29" s="17">
        <f>IF($B29="","",COUNTA($B$7:$B29))</f>
        <v/>
      </c>
      <c r="B29" s="26" t="n"/>
      <c r="C29" s="27">
        <f>IF($B29="","",ROUND(SUMIFS(流水收入,流水客户,$B29,流水日期,"&gt;="&amp;$B$3,流水日期,"&lt;="&amp;$B$4,流水属性,"&lt;&gt;内部转账"),2))</f>
        <v/>
      </c>
      <c r="D29" s="45">
        <f>IF(OR($B29="",N($D$3)=0),"",C29/$D$3)</f>
        <v/>
      </c>
      <c r="E29" s="17">
        <f>IF($F29="","",COUNTA($F$7:$F29))</f>
        <v/>
      </c>
      <c r="F29" s="26" t="n"/>
      <c r="G29" s="27">
        <f>IF($F29="","",ROUND(SUMIFS(流水支出,流水类别,$F29,流水日期,"&gt;="&amp;$B$3,流水日期,"&lt;="&amp;$B$4,流水属性,"&lt;&gt;内部转账"),2))</f>
        <v/>
      </c>
      <c r="H29" s="45">
        <f>IF(OR($F29="",N($F$3)=0),"",G29/$F$3)</f>
        <v/>
      </c>
    </row>
    <row r="30">
      <c r="A30" s="17">
        <f>IF($B30="","",COUNTA($B$7:$B30))</f>
        <v/>
      </c>
      <c r="B30" s="26" t="n"/>
      <c r="C30" s="27">
        <f>IF($B30="","",ROUND(SUMIFS(流水收入,流水客户,$B30,流水日期,"&gt;="&amp;$B$3,流水日期,"&lt;="&amp;$B$4,流水属性,"&lt;&gt;内部转账"),2))</f>
        <v/>
      </c>
      <c r="D30" s="45">
        <f>IF(OR($B30="",N($D$3)=0),"",C30/$D$3)</f>
        <v/>
      </c>
      <c r="E30" s="17">
        <f>IF($F30="","",COUNTA($F$7:$F30))</f>
        <v/>
      </c>
      <c r="F30" s="26" t="n"/>
      <c r="G30" s="27">
        <f>IF($F30="","",ROUND(SUMIFS(流水支出,流水类别,$F30,流水日期,"&gt;="&amp;$B$3,流水日期,"&lt;="&amp;$B$4,流水属性,"&lt;&gt;内部转账"),2))</f>
        <v/>
      </c>
      <c r="H30" s="45">
        <f>IF(OR($F30="",N($F$3)=0),"",G30/$F$3)</f>
        <v/>
      </c>
    </row>
    <row r="31">
      <c r="A31" s="17">
        <f>IF($B31="","",COUNTA($B$7:$B31))</f>
        <v/>
      </c>
      <c r="B31" s="26" t="n"/>
      <c r="C31" s="27">
        <f>IF($B31="","",ROUND(SUMIFS(流水收入,流水客户,$B31,流水日期,"&gt;="&amp;$B$3,流水日期,"&lt;="&amp;$B$4,流水属性,"&lt;&gt;内部转账"),2))</f>
        <v/>
      </c>
      <c r="D31" s="45">
        <f>IF(OR($B31="",N($D$3)=0),"",C31/$D$3)</f>
        <v/>
      </c>
      <c r="E31" s="17">
        <f>IF($F31="","",COUNTA($F$7:$F31))</f>
        <v/>
      </c>
      <c r="F31" s="26" t="n"/>
      <c r="G31" s="27">
        <f>IF($F31="","",ROUND(SUMIFS(流水支出,流水类别,$F31,流水日期,"&gt;="&amp;$B$3,流水日期,"&lt;="&amp;$B$4,流水属性,"&lt;&gt;内部转账"),2))</f>
        <v/>
      </c>
      <c r="H31" s="45">
        <f>IF(OR($F31="",N($F$3)=0),"",G31/$F$3)</f>
        <v/>
      </c>
    </row>
    <row r="32">
      <c r="A32" s="17">
        <f>IF($B32="","",COUNTA($B$7:$B32))</f>
        <v/>
      </c>
      <c r="B32" s="26" t="n"/>
      <c r="C32" s="27">
        <f>IF($B32="","",ROUND(SUMIFS(流水收入,流水客户,$B32,流水日期,"&gt;="&amp;$B$3,流水日期,"&lt;="&amp;$B$4,流水属性,"&lt;&gt;内部转账"),2))</f>
        <v/>
      </c>
      <c r="D32" s="45">
        <f>IF(OR($B32="",N($D$3)=0),"",C32/$D$3)</f>
        <v/>
      </c>
      <c r="E32" s="17">
        <f>IF($F32="","",COUNTA($F$7:$F32))</f>
        <v/>
      </c>
      <c r="F32" s="26" t="n"/>
      <c r="G32" s="27">
        <f>IF($F32="","",ROUND(SUMIFS(流水支出,流水类别,$F32,流水日期,"&gt;="&amp;$B$3,流水日期,"&lt;="&amp;$B$4,流水属性,"&lt;&gt;内部转账"),2))</f>
        <v/>
      </c>
      <c r="H32" s="45">
        <f>IF(OR($F32="",N($F$3)=0),"",G32/$F$3)</f>
        <v/>
      </c>
    </row>
    <row r="33">
      <c r="A33" s="17">
        <f>IF($B33="","",COUNTA($B$7:$B33))</f>
        <v/>
      </c>
      <c r="B33" s="26" t="n"/>
      <c r="C33" s="27">
        <f>IF($B33="","",ROUND(SUMIFS(流水收入,流水客户,$B33,流水日期,"&gt;="&amp;$B$3,流水日期,"&lt;="&amp;$B$4,流水属性,"&lt;&gt;内部转账"),2))</f>
        <v/>
      </c>
      <c r="D33" s="45">
        <f>IF(OR($B33="",N($D$3)=0),"",C33/$D$3)</f>
        <v/>
      </c>
      <c r="E33" s="17">
        <f>IF($F33="","",COUNTA($F$7:$F33))</f>
        <v/>
      </c>
      <c r="F33" s="26" t="n"/>
      <c r="G33" s="27">
        <f>IF($F33="","",ROUND(SUMIFS(流水支出,流水类别,$F33,流水日期,"&gt;="&amp;$B$3,流水日期,"&lt;="&amp;$B$4,流水属性,"&lt;&gt;内部转账"),2))</f>
        <v/>
      </c>
      <c r="H33" s="45">
        <f>IF(OR($F33="",N($F$3)=0),"",G33/$F$3)</f>
        <v/>
      </c>
    </row>
    <row r="34">
      <c r="A34" s="17">
        <f>IF($B34="","",COUNTA($B$7:$B34))</f>
        <v/>
      </c>
      <c r="B34" s="26" t="n"/>
      <c r="C34" s="27">
        <f>IF($B34="","",ROUND(SUMIFS(流水收入,流水客户,$B34,流水日期,"&gt;="&amp;$B$3,流水日期,"&lt;="&amp;$B$4,流水属性,"&lt;&gt;内部转账"),2))</f>
        <v/>
      </c>
      <c r="D34" s="45">
        <f>IF(OR($B34="",N($D$3)=0),"",C34/$D$3)</f>
        <v/>
      </c>
      <c r="E34" s="17">
        <f>IF($F34="","",COUNTA($F$7:$F34))</f>
        <v/>
      </c>
      <c r="F34" s="26" t="n"/>
      <c r="G34" s="27">
        <f>IF($F34="","",ROUND(SUMIFS(流水支出,流水类别,$F34,流水日期,"&gt;="&amp;$B$3,流水日期,"&lt;="&amp;$B$4,流水属性,"&lt;&gt;内部转账"),2))</f>
        <v/>
      </c>
      <c r="H34" s="45">
        <f>IF(OR($F34="",N($F$3)=0),"",G34/$F$3)</f>
        <v/>
      </c>
    </row>
    <row r="35">
      <c r="A35" s="17">
        <f>IF($B35="","",COUNTA($B$7:$B35))</f>
        <v/>
      </c>
      <c r="B35" s="26" t="n"/>
      <c r="C35" s="27">
        <f>IF($B35="","",ROUND(SUMIFS(流水收入,流水客户,$B35,流水日期,"&gt;="&amp;$B$3,流水日期,"&lt;="&amp;$B$4,流水属性,"&lt;&gt;内部转账"),2))</f>
        <v/>
      </c>
      <c r="D35" s="45">
        <f>IF(OR($B35="",N($D$3)=0),"",C35/$D$3)</f>
        <v/>
      </c>
      <c r="E35" s="17">
        <f>IF($F35="","",COUNTA($F$7:$F35))</f>
        <v/>
      </c>
      <c r="F35" s="26" t="n"/>
      <c r="G35" s="27">
        <f>IF($F35="","",ROUND(SUMIFS(流水支出,流水类别,$F35,流水日期,"&gt;="&amp;$B$3,流水日期,"&lt;="&amp;$B$4,流水属性,"&lt;&gt;内部转账"),2))</f>
        <v/>
      </c>
      <c r="H35" s="45">
        <f>IF(OR($F35="",N($F$3)=0),"",G35/$F$3)</f>
        <v/>
      </c>
    </row>
    <row r="36">
      <c r="A36" s="17">
        <f>IF($B36="","",COUNTA($B$7:$B36))</f>
        <v/>
      </c>
      <c r="B36" s="26" t="n"/>
      <c r="C36" s="27">
        <f>IF($B36="","",ROUND(SUMIFS(流水收入,流水客户,$B36,流水日期,"&gt;="&amp;$B$3,流水日期,"&lt;="&amp;$B$4,流水属性,"&lt;&gt;内部转账"),2))</f>
        <v/>
      </c>
      <c r="D36" s="45">
        <f>IF(OR($B36="",N($D$3)=0),"",C36/$D$3)</f>
        <v/>
      </c>
      <c r="E36" s="17">
        <f>IF($F36="","",COUNTA($F$7:$F36))</f>
        <v/>
      </c>
      <c r="F36" s="26" t="n"/>
      <c r="G36" s="27">
        <f>IF($F36="","",ROUND(SUMIFS(流水支出,流水类别,$F36,流水日期,"&gt;="&amp;$B$3,流水日期,"&lt;="&amp;$B$4,流水属性,"&lt;&gt;内部转账"),2))</f>
        <v/>
      </c>
      <c r="H36" s="45">
        <f>IF(OR($F36="",N($F$3)=0),"",G36/$F$3)</f>
        <v/>
      </c>
    </row>
    <row r="37">
      <c r="A37" s="17">
        <f>IF($B37="","",COUNTA($B$7:$B37))</f>
        <v/>
      </c>
      <c r="B37" s="26" t="n"/>
      <c r="C37" s="27">
        <f>IF($B37="","",ROUND(SUMIFS(流水收入,流水客户,$B37,流水日期,"&gt;="&amp;$B$3,流水日期,"&lt;="&amp;$B$4,流水属性,"&lt;&gt;内部转账"),2))</f>
        <v/>
      </c>
      <c r="D37" s="45">
        <f>IF(OR($B37="",N($D$3)=0),"",C37/$D$3)</f>
        <v/>
      </c>
      <c r="E37" s="17">
        <f>IF($F37="","",COUNTA($F$7:$F37))</f>
        <v/>
      </c>
      <c r="F37" s="26" t="n"/>
      <c r="G37" s="27">
        <f>IF($F37="","",ROUND(SUMIFS(流水支出,流水类别,$F37,流水日期,"&gt;="&amp;$B$3,流水日期,"&lt;="&amp;$B$4,流水属性,"&lt;&gt;内部转账"),2))</f>
        <v/>
      </c>
      <c r="H37" s="45">
        <f>IF(OR($F37="",N($F$3)=0),"",G37/$F$3)</f>
        <v/>
      </c>
    </row>
    <row r="38">
      <c r="A38" s="17">
        <f>IF($B38="","",COUNTA($B$7:$B38))</f>
        <v/>
      </c>
      <c r="B38" s="26" t="n"/>
      <c r="C38" s="27">
        <f>IF($B38="","",ROUND(SUMIFS(流水收入,流水客户,$B38,流水日期,"&gt;="&amp;$B$3,流水日期,"&lt;="&amp;$B$4,流水属性,"&lt;&gt;内部转账"),2))</f>
        <v/>
      </c>
      <c r="D38" s="45">
        <f>IF(OR($B38="",N($D$3)=0),"",C38/$D$3)</f>
        <v/>
      </c>
      <c r="E38" s="17">
        <f>IF($F38="","",COUNTA($F$7:$F38))</f>
        <v/>
      </c>
      <c r="F38" s="26" t="n"/>
      <c r="G38" s="27">
        <f>IF($F38="","",ROUND(SUMIFS(流水支出,流水类别,$F38,流水日期,"&gt;="&amp;$B$3,流水日期,"&lt;="&amp;$B$4,流水属性,"&lt;&gt;内部转账"),2))</f>
        <v/>
      </c>
      <c r="H38" s="45">
        <f>IF(OR($F38="",N($F$3)=0),"",G38/$F$3)</f>
        <v/>
      </c>
    </row>
    <row r="39">
      <c r="A39" s="17">
        <f>IF($B39="","",COUNTA($B$7:$B39))</f>
        <v/>
      </c>
      <c r="B39" s="26" t="n"/>
      <c r="C39" s="27">
        <f>IF($B39="","",ROUND(SUMIFS(流水收入,流水客户,$B39,流水日期,"&gt;="&amp;$B$3,流水日期,"&lt;="&amp;$B$4,流水属性,"&lt;&gt;内部转账"),2))</f>
        <v/>
      </c>
      <c r="D39" s="45">
        <f>IF(OR($B39="",N($D$3)=0),"",C39/$D$3)</f>
        <v/>
      </c>
      <c r="E39" s="17">
        <f>IF($F39="","",COUNTA($F$7:$F39))</f>
        <v/>
      </c>
      <c r="F39" s="26" t="n"/>
      <c r="G39" s="27">
        <f>IF($F39="","",ROUND(SUMIFS(流水支出,流水类别,$F39,流水日期,"&gt;="&amp;$B$3,流水日期,"&lt;="&amp;$B$4,流水属性,"&lt;&gt;内部转账"),2))</f>
        <v/>
      </c>
      <c r="H39" s="45">
        <f>IF(OR($F39="",N($F$3)=0),"",G39/$F$3)</f>
        <v/>
      </c>
    </row>
    <row r="40">
      <c r="A40" s="17">
        <f>IF($B40="","",COUNTA($B$7:$B40))</f>
        <v/>
      </c>
      <c r="B40" s="26" t="n"/>
      <c r="C40" s="27">
        <f>IF($B40="","",ROUND(SUMIFS(流水收入,流水客户,$B40,流水日期,"&gt;="&amp;$B$3,流水日期,"&lt;="&amp;$B$4,流水属性,"&lt;&gt;内部转账"),2))</f>
        <v/>
      </c>
      <c r="D40" s="45">
        <f>IF(OR($B40="",N($D$3)=0),"",C40/$D$3)</f>
        <v/>
      </c>
      <c r="E40" s="17">
        <f>IF($F40="","",COUNTA($F$7:$F40))</f>
        <v/>
      </c>
      <c r="F40" s="26" t="n"/>
      <c r="G40" s="27">
        <f>IF($F40="","",ROUND(SUMIFS(流水支出,流水类别,$F40,流水日期,"&gt;="&amp;$B$3,流水日期,"&lt;="&amp;$B$4,流水属性,"&lt;&gt;内部转账"),2))</f>
        <v/>
      </c>
      <c r="H40" s="45">
        <f>IF(OR($F40="",N($F$3)=0),"",G40/$F$3)</f>
        <v/>
      </c>
    </row>
    <row r="41">
      <c r="A41" s="17">
        <f>IF($B41="","",COUNTA($B$7:$B41))</f>
        <v/>
      </c>
      <c r="B41" s="26" t="n"/>
      <c r="C41" s="27">
        <f>IF($B41="","",ROUND(SUMIFS(流水收入,流水客户,$B41,流水日期,"&gt;="&amp;$B$3,流水日期,"&lt;="&amp;$B$4,流水属性,"&lt;&gt;内部转账"),2))</f>
        <v/>
      </c>
      <c r="D41" s="45">
        <f>IF(OR($B41="",N($D$3)=0),"",C41/$D$3)</f>
        <v/>
      </c>
      <c r="E41" s="17">
        <f>IF($F41="","",COUNTA($F$7:$F41))</f>
        <v/>
      </c>
      <c r="F41" s="26" t="n"/>
      <c r="G41" s="27">
        <f>IF($F41="","",ROUND(SUMIFS(流水支出,流水类别,$F41,流水日期,"&gt;="&amp;$B$3,流水日期,"&lt;="&amp;$B$4,流水属性,"&lt;&gt;内部转账"),2))</f>
        <v/>
      </c>
      <c r="H41" s="45">
        <f>IF(OR($F41="",N($F$3)=0),"",G41/$F$3)</f>
        <v/>
      </c>
    </row>
    <row r="42">
      <c r="A42" s="17">
        <f>IF($B42="","",COUNTA($B$7:$B42))</f>
        <v/>
      </c>
      <c r="B42" s="26" t="n"/>
      <c r="C42" s="27">
        <f>IF($B42="","",ROUND(SUMIFS(流水收入,流水客户,$B42,流水日期,"&gt;="&amp;$B$3,流水日期,"&lt;="&amp;$B$4,流水属性,"&lt;&gt;内部转账"),2))</f>
        <v/>
      </c>
      <c r="D42" s="45">
        <f>IF(OR($B42="",N($D$3)=0),"",C42/$D$3)</f>
        <v/>
      </c>
      <c r="E42" s="17">
        <f>IF($F42="","",COUNTA($F$7:$F42))</f>
        <v/>
      </c>
      <c r="F42" s="26" t="n"/>
      <c r="G42" s="27">
        <f>IF($F42="","",ROUND(SUMIFS(流水支出,流水类别,$F42,流水日期,"&gt;="&amp;$B$3,流水日期,"&lt;="&amp;$B$4,流水属性,"&lt;&gt;内部转账"),2))</f>
        <v/>
      </c>
      <c r="H42" s="45">
        <f>IF(OR($F42="",N($F$3)=0),"",G42/$F$3)</f>
        <v/>
      </c>
    </row>
    <row r="43">
      <c r="A43" s="17">
        <f>IF($B43="","",COUNTA($B$7:$B43))</f>
        <v/>
      </c>
      <c r="B43" s="26" t="n"/>
      <c r="C43" s="27">
        <f>IF($B43="","",ROUND(SUMIFS(流水收入,流水客户,$B43,流水日期,"&gt;="&amp;$B$3,流水日期,"&lt;="&amp;$B$4,流水属性,"&lt;&gt;内部转账"),2))</f>
        <v/>
      </c>
      <c r="D43" s="45">
        <f>IF(OR($B43="",N($D$3)=0),"",C43/$D$3)</f>
        <v/>
      </c>
      <c r="E43" s="17">
        <f>IF($F43="","",COUNTA($F$7:$F43))</f>
        <v/>
      </c>
      <c r="F43" s="26" t="n"/>
      <c r="G43" s="27">
        <f>IF($F43="","",ROUND(SUMIFS(流水支出,流水类别,$F43,流水日期,"&gt;="&amp;$B$3,流水日期,"&lt;="&amp;$B$4,流水属性,"&lt;&gt;内部转账"),2))</f>
        <v/>
      </c>
      <c r="H43" s="45">
        <f>IF(OR($F43="",N($F$3)=0),"",G43/$F$3)</f>
        <v/>
      </c>
    </row>
    <row r="44">
      <c r="A44" s="17">
        <f>IF($B44="","",COUNTA($B$7:$B44))</f>
        <v/>
      </c>
      <c r="B44" s="26" t="n"/>
      <c r="C44" s="27">
        <f>IF($B44="","",ROUND(SUMIFS(流水收入,流水客户,$B44,流水日期,"&gt;="&amp;$B$3,流水日期,"&lt;="&amp;$B$4,流水属性,"&lt;&gt;内部转账"),2))</f>
        <v/>
      </c>
      <c r="D44" s="45">
        <f>IF(OR($B44="",N($D$3)=0),"",C44/$D$3)</f>
        <v/>
      </c>
      <c r="E44" s="17">
        <f>IF($F44="","",COUNTA($F$7:$F44))</f>
        <v/>
      </c>
      <c r="F44" s="26" t="n"/>
      <c r="G44" s="27">
        <f>IF($F44="","",ROUND(SUMIFS(流水支出,流水类别,$F44,流水日期,"&gt;="&amp;$B$3,流水日期,"&lt;="&amp;$B$4,流水属性,"&lt;&gt;内部转账"),2))</f>
        <v/>
      </c>
      <c r="H44" s="45">
        <f>IF(OR($F44="",N($F$3)=0),"",G44/$F$3)</f>
        <v/>
      </c>
    </row>
    <row r="45">
      <c r="A45" s="17">
        <f>IF($B45="","",COUNTA($B$7:$B45))</f>
        <v/>
      </c>
      <c r="B45" s="26" t="n"/>
      <c r="C45" s="27">
        <f>IF($B45="","",ROUND(SUMIFS(流水收入,流水客户,$B45,流水日期,"&gt;="&amp;$B$3,流水日期,"&lt;="&amp;$B$4,流水属性,"&lt;&gt;内部转账"),2))</f>
        <v/>
      </c>
      <c r="D45" s="45">
        <f>IF(OR($B45="",N($D$3)=0),"",C45/$D$3)</f>
        <v/>
      </c>
      <c r="E45" s="17">
        <f>IF($F45="","",COUNTA($F$7:$F45))</f>
        <v/>
      </c>
      <c r="F45" s="26" t="n"/>
      <c r="G45" s="27">
        <f>IF($F45="","",ROUND(SUMIFS(流水支出,流水类别,$F45,流水日期,"&gt;="&amp;$B$3,流水日期,"&lt;="&amp;$B$4,流水属性,"&lt;&gt;内部转账"),2))</f>
        <v/>
      </c>
      <c r="H45" s="45">
        <f>IF(OR($F45="",N($F$3)=0),"",G45/$F$3)</f>
        <v/>
      </c>
    </row>
    <row r="46">
      <c r="A46" s="17">
        <f>IF($B46="","",COUNTA($B$7:$B46))</f>
        <v/>
      </c>
      <c r="B46" s="26" t="n"/>
      <c r="C46" s="27">
        <f>IF($B46="","",ROUND(SUMIFS(流水收入,流水客户,$B46,流水日期,"&gt;="&amp;$B$3,流水日期,"&lt;="&amp;$B$4,流水属性,"&lt;&gt;内部转账"),2))</f>
        <v/>
      </c>
      <c r="D46" s="45">
        <f>IF(OR($B46="",N($D$3)=0),"",C46/$D$3)</f>
        <v/>
      </c>
      <c r="E46" s="17">
        <f>IF($F46="","",COUNTA($F$7:$F46))</f>
        <v/>
      </c>
      <c r="F46" s="26" t="n"/>
      <c r="G46" s="27">
        <f>IF($F46="","",ROUND(SUMIFS(流水支出,流水类别,$F46,流水日期,"&gt;="&amp;$B$3,流水日期,"&lt;="&amp;$B$4,流水属性,"&lt;&gt;内部转账"),2))</f>
        <v/>
      </c>
      <c r="H46" s="45">
        <f>IF(OR($F46="",N($F$3)=0),"",G46/$F$3)</f>
        <v/>
      </c>
    </row>
    <row r="47">
      <c r="A47" s="47" t="inlineStr"/>
      <c r="B47" s="52" t="inlineStr">
        <is>
          <t>未列示（自动补差，别删）</t>
        </is>
      </c>
      <c r="C47" s="33">
        <f>ROUND($D$3-SUM(C7:C46),2)</f>
        <v/>
      </c>
      <c r="D47" s="46">
        <f>IF(N($D$3)=0,"",C47/$D$3)</f>
        <v/>
      </c>
      <c r="E47" s="47" t="inlineStr"/>
      <c r="F47" s="52" t="inlineStr">
        <is>
          <t>未列示（自动补差，别删）</t>
        </is>
      </c>
      <c r="G47" s="33">
        <f>ROUND($F$3-SUM(G7:G46),2)</f>
        <v/>
      </c>
      <c r="H47" s="46">
        <f>IF(N($F$3)=0,"",G47/$F$3)</f>
        <v/>
      </c>
    </row>
    <row r="48">
      <c r="A48" s="51" t="inlineStr"/>
      <c r="B48" s="34" t="inlineStr">
        <is>
          <t>合计</t>
        </is>
      </c>
      <c r="C48" s="33">
        <f>ROUND(SUM(C7:C47),2)</f>
        <v/>
      </c>
      <c r="D48" s="51" t="inlineStr"/>
      <c r="E48" s="51" t="inlineStr"/>
      <c r="F48" s="34" t="inlineStr">
        <is>
          <t>合计</t>
        </is>
      </c>
      <c r="G48" s="33">
        <f>ROUND(SUM(G7:G47),2)</f>
        <v/>
      </c>
      <c r="H48" s="51" t="inlineStr"/>
    </row>
  </sheetData>
  <mergeCells count="3">
    <mergeCell ref="F4:H4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【现金】账户流水明细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现金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【微信】账户流水明细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微信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【工行】账户流水明细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工行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【民生】账户流水明细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民生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【建行】账户流水明细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建行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【农行】账户流水明细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农行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【中行】账户流水明细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中行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【支付宝】账户流水明细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支付宝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【农商行】账户流水明细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农商行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【备用】账户流水明细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备用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【备用1】账户流水明细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备用1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【备用2】账户流水明细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备用2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【备用3】账户流水明细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备用3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P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9" customWidth="1" min="11" max="11"/>
    <col width="10" customWidth="1" min="12" max="12"/>
    <col width="13" customWidth="1" min="13" max="13"/>
    <col width="12" customWidth="1" min="14" max="14"/>
    <col width="16" customWidth="1" min="15" max="15"/>
    <col width="32" customWidth="1" min="16" max="16"/>
  </cols>
  <sheetData>
    <row r="1" ht="30" customHeight="1">
      <c r="A1" s="11" t="inlineStr">
        <is>
          <t>【备用4】账户流水明细 · 自动从【数据录入】拆出来，不用填</t>
        </is>
      </c>
    </row>
    <row r="2" ht="24" customHeight="1">
      <c r="A2" s="39" t="inlineStr">
        <is>
          <t>账户名称</t>
        </is>
      </c>
      <c r="B2" s="53" t="inlineStr">
        <is>
          <t>备用4</t>
        </is>
      </c>
      <c r="C2" s="54" t="inlineStr">
        <is>
          <t>← 这格是拆分依据（可以改成别的账户名）。下面整块是一条公式的结果，在里面打字会把公式顶掉；要改数据去【数据录入】改。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20" customHeight="1">
      <c r="A3" s="55" t="inlineStr">
        <is>
          <t>期初余额</t>
        </is>
      </c>
      <c r="B3" s="33">
        <f>IF($B$2="","",ROUND(SUMIF(账户表,$B$2,账户期初),2))</f>
        <v/>
      </c>
      <c r="C3" s="55" t="inlineStr">
        <is>
          <t>收入合计</t>
        </is>
      </c>
      <c r="D3" s="33">
        <f>IF($B$2="","",ROUND(SUMIFS(流水收入,流水账户,$B$2,流水属性,"&lt;&gt;内部转账"),2))</f>
        <v/>
      </c>
      <c r="E3" s="55" t="inlineStr">
        <is>
          <t>支出合计</t>
        </is>
      </c>
      <c r="F3" s="33">
        <f>IF($B$2="","",ROUND(SUMIFS(流水支出,流水账户,$B$2,流水属性,"&lt;&gt;内部转账"),2))</f>
        <v/>
      </c>
      <c r="G3" s="55" t="inlineStr">
        <is>
          <t>内部转入</t>
        </is>
      </c>
      <c r="H3" s="33">
        <f>IF($B$2="","",ROUND(SUMIFS(流水收入,流水账户,$B$2,流水属性,"内部转账"),2))</f>
        <v/>
      </c>
      <c r="I3" s="55" t="inlineStr">
        <is>
          <t>内部转出</t>
        </is>
      </c>
      <c r="J3" s="33">
        <f>IF($B$2="","",ROUND(SUMIFS(流水支出,流水账户,$B$2,流水属性,"内部转账"),2))</f>
        <v/>
      </c>
      <c r="K3" s="55" t="inlineStr">
        <is>
          <t>当前余额</t>
        </is>
      </c>
      <c r="L3" s="33">
        <f>IF($B$2="","",ROUND(SUMIF(账户表,$B$2,账户期初)+SUMIF(流水账户,$B$2,流水收入)-SUMIF(流水账户,$B$2,流水支出),2))</f>
        <v/>
      </c>
    </row>
    <row r="4" ht="30" customHeight="1">
      <c r="A4" s="39" t="inlineStr">
        <is>
          <t>序号</t>
        </is>
      </c>
      <c r="B4" s="39" t="inlineStr">
        <is>
          <t>日期 ★</t>
        </is>
      </c>
      <c r="C4" s="39" t="inlineStr">
        <is>
          <t>公司账户 ★</t>
        </is>
      </c>
      <c r="D4" s="39" t="inlineStr">
        <is>
          <t>收/支类别 ★</t>
        </is>
      </c>
      <c r="E4" s="39" t="inlineStr">
        <is>
          <t>摘要内容</t>
        </is>
      </c>
      <c r="F4" s="39" t="inlineStr">
        <is>
          <t>收入</t>
        </is>
      </c>
      <c r="G4" s="39" t="inlineStr">
        <is>
          <t>支出</t>
        </is>
      </c>
      <c r="H4" s="39" t="inlineStr">
        <is>
          <t>账户余额</t>
        </is>
      </c>
      <c r="I4" s="39" t="inlineStr">
        <is>
          <t>客户</t>
        </is>
      </c>
      <c r="J4" s="39" t="inlineStr">
        <is>
          <t>供应商</t>
        </is>
      </c>
      <c r="K4" s="39" t="inlineStr">
        <is>
          <t>月份</t>
        </is>
      </c>
      <c r="L4" s="39" t="inlineStr">
        <is>
          <t>类别属性</t>
        </is>
      </c>
      <c r="M4" s="39" t="inlineStr">
        <is>
          <t>对方账户
(内部转账填)</t>
        </is>
      </c>
      <c r="N4" s="39" t="inlineStr">
        <is>
          <t>项目/部门</t>
        </is>
      </c>
      <c r="O4" s="39" t="inlineStr">
        <is>
          <t>备注</t>
        </is>
      </c>
      <c r="P4" s="39" t="inlineStr">
        <is>
          <t>核对</t>
        </is>
      </c>
    </row>
    <row r="5">
      <c r="A5" s="17" cm="1">
        <f t="array" ref="A5:P604">_xlfn._xlws.FILTER(IF(数据录入!$A$5:$P$5004="","",数据录入!$A$5:$P$5004),数据录入!$C$5:$C$5004=$B$2,"这个账户还没有流水")</f>
        <v/>
      </c>
      <c r="B5" s="35" t="n"/>
      <c r="C5" s="29" t="n"/>
      <c r="D5" s="29" t="n"/>
      <c r="E5" s="29" t="n"/>
      <c r="F5" s="27" t="n"/>
      <c r="G5" s="27" t="n"/>
      <c r="H5" s="27" t="n"/>
      <c r="I5" s="29" t="n"/>
      <c r="J5" s="29" t="n"/>
      <c r="K5" s="28" t="n"/>
      <c r="L5" s="29" t="n"/>
      <c r="M5" s="29" t="n"/>
      <c r="N5" s="29" t="n"/>
      <c r="O5" s="29" t="n"/>
      <c r="P5" s="29" t="n"/>
    </row>
    <row r="6">
      <c r="A6" s="17" t="n"/>
      <c r="B6" s="35" t="n"/>
      <c r="C6" s="29" t="n"/>
      <c r="D6" s="29" t="n"/>
      <c r="E6" s="29" t="n"/>
      <c r="F6" s="27" t="n"/>
      <c r="G6" s="27" t="n"/>
      <c r="H6" s="27" t="n"/>
      <c r="I6" s="29" t="n"/>
      <c r="J6" s="29" t="n"/>
      <c r="K6" s="28" t="n"/>
      <c r="L6" s="29" t="n"/>
      <c r="M6" s="29" t="n"/>
      <c r="N6" s="29" t="n"/>
      <c r="O6" s="29" t="n"/>
      <c r="P6" s="29" t="n"/>
    </row>
    <row r="7">
      <c r="A7" s="17" t="n"/>
      <c r="B7" s="35" t="n"/>
      <c r="C7" s="29" t="n"/>
      <c r="D7" s="29" t="n"/>
      <c r="E7" s="29" t="n"/>
      <c r="F7" s="27" t="n"/>
      <c r="G7" s="27" t="n"/>
      <c r="H7" s="27" t="n"/>
      <c r="I7" s="29" t="n"/>
      <c r="J7" s="29" t="n"/>
      <c r="K7" s="28" t="n"/>
      <c r="L7" s="29" t="n"/>
      <c r="M7" s="29" t="n"/>
      <c r="N7" s="29" t="n"/>
      <c r="O7" s="29" t="n"/>
      <c r="P7" s="29" t="n"/>
    </row>
    <row r="8">
      <c r="A8" s="17" t="n"/>
      <c r="B8" s="35" t="n"/>
      <c r="C8" s="29" t="n"/>
      <c r="D8" s="29" t="n"/>
      <c r="E8" s="29" t="n"/>
      <c r="F8" s="27" t="n"/>
      <c r="G8" s="27" t="n"/>
      <c r="H8" s="27" t="n"/>
      <c r="I8" s="29" t="n"/>
      <c r="J8" s="29" t="n"/>
      <c r="K8" s="28" t="n"/>
      <c r="L8" s="29" t="n"/>
      <c r="M8" s="29" t="n"/>
      <c r="N8" s="29" t="n"/>
      <c r="O8" s="29" t="n"/>
      <c r="P8" s="29" t="n"/>
    </row>
    <row r="9">
      <c r="A9" s="17" t="n"/>
      <c r="B9" s="35" t="n"/>
      <c r="C9" s="29" t="n"/>
      <c r="D9" s="29" t="n"/>
      <c r="E9" s="29" t="n"/>
      <c r="F9" s="27" t="n"/>
      <c r="G9" s="27" t="n"/>
      <c r="H9" s="27" t="n"/>
      <c r="I9" s="29" t="n"/>
      <c r="J9" s="29" t="n"/>
      <c r="K9" s="28" t="n"/>
      <c r="L9" s="29" t="n"/>
      <c r="M9" s="29" t="n"/>
      <c r="N9" s="29" t="n"/>
      <c r="O9" s="29" t="n"/>
      <c r="P9" s="29" t="n"/>
    </row>
    <row r="10">
      <c r="A10" s="17" t="n"/>
      <c r="B10" s="35" t="n"/>
      <c r="C10" s="29" t="n"/>
      <c r="D10" s="29" t="n"/>
      <c r="E10" s="29" t="n"/>
      <c r="F10" s="27" t="n"/>
      <c r="G10" s="27" t="n"/>
      <c r="H10" s="27" t="n"/>
      <c r="I10" s="29" t="n"/>
      <c r="J10" s="29" t="n"/>
      <c r="K10" s="28" t="n"/>
      <c r="L10" s="29" t="n"/>
      <c r="M10" s="29" t="n"/>
      <c r="N10" s="29" t="n"/>
      <c r="O10" s="29" t="n"/>
      <c r="P10" s="29" t="n"/>
    </row>
    <row r="11">
      <c r="A11" s="17" t="n"/>
      <c r="B11" s="35" t="n"/>
      <c r="C11" s="29" t="n"/>
      <c r="D11" s="29" t="n"/>
      <c r="E11" s="29" t="n"/>
      <c r="F11" s="27" t="n"/>
      <c r="G11" s="27" t="n"/>
      <c r="H11" s="27" t="n"/>
      <c r="I11" s="29" t="n"/>
      <c r="J11" s="29" t="n"/>
      <c r="K11" s="28" t="n"/>
      <c r="L11" s="29" t="n"/>
      <c r="M11" s="29" t="n"/>
      <c r="N11" s="29" t="n"/>
      <c r="O11" s="29" t="n"/>
      <c r="P11" s="29" t="n"/>
    </row>
    <row r="12">
      <c r="A12" s="17" t="n"/>
      <c r="B12" s="35" t="n"/>
      <c r="C12" s="29" t="n"/>
      <c r="D12" s="29" t="n"/>
      <c r="E12" s="29" t="n"/>
      <c r="F12" s="27" t="n"/>
      <c r="G12" s="27" t="n"/>
      <c r="H12" s="27" t="n"/>
      <c r="I12" s="29" t="n"/>
      <c r="J12" s="29" t="n"/>
      <c r="K12" s="28" t="n"/>
      <c r="L12" s="29" t="n"/>
      <c r="M12" s="29" t="n"/>
      <c r="N12" s="29" t="n"/>
      <c r="O12" s="29" t="n"/>
      <c r="P12" s="29" t="n"/>
    </row>
    <row r="13">
      <c r="A13" s="17" t="n"/>
      <c r="B13" s="35" t="n"/>
      <c r="C13" s="29" t="n"/>
      <c r="D13" s="29" t="n"/>
      <c r="E13" s="29" t="n"/>
      <c r="F13" s="27" t="n"/>
      <c r="G13" s="27" t="n"/>
      <c r="H13" s="27" t="n"/>
      <c r="I13" s="29" t="n"/>
      <c r="J13" s="29" t="n"/>
      <c r="K13" s="28" t="n"/>
      <c r="L13" s="29" t="n"/>
      <c r="M13" s="29" t="n"/>
      <c r="N13" s="29" t="n"/>
      <c r="O13" s="29" t="n"/>
      <c r="P13" s="29" t="n"/>
    </row>
    <row r="14">
      <c r="A14" s="17" t="n"/>
      <c r="B14" s="35" t="n"/>
      <c r="C14" s="29" t="n"/>
      <c r="D14" s="29" t="n"/>
      <c r="E14" s="29" t="n"/>
      <c r="F14" s="27" t="n"/>
      <c r="G14" s="27" t="n"/>
      <c r="H14" s="27" t="n"/>
      <c r="I14" s="29" t="n"/>
      <c r="J14" s="29" t="n"/>
      <c r="K14" s="28" t="n"/>
      <c r="L14" s="29" t="n"/>
      <c r="M14" s="29" t="n"/>
      <c r="N14" s="29" t="n"/>
      <c r="O14" s="29" t="n"/>
      <c r="P14" s="29" t="n"/>
    </row>
    <row r="15">
      <c r="A15" s="17" t="n"/>
      <c r="B15" s="35" t="n"/>
      <c r="C15" s="29" t="n"/>
      <c r="D15" s="29" t="n"/>
      <c r="E15" s="29" t="n"/>
      <c r="F15" s="27" t="n"/>
      <c r="G15" s="27" t="n"/>
      <c r="H15" s="27" t="n"/>
      <c r="I15" s="29" t="n"/>
      <c r="J15" s="29" t="n"/>
      <c r="K15" s="28" t="n"/>
      <c r="L15" s="29" t="n"/>
      <c r="M15" s="29" t="n"/>
      <c r="N15" s="29" t="n"/>
      <c r="O15" s="29" t="n"/>
      <c r="P15" s="29" t="n"/>
    </row>
    <row r="16">
      <c r="A16" s="17" t="n"/>
      <c r="B16" s="35" t="n"/>
      <c r="C16" s="29" t="n"/>
      <c r="D16" s="29" t="n"/>
      <c r="E16" s="29" t="n"/>
      <c r="F16" s="27" t="n"/>
      <c r="G16" s="27" t="n"/>
      <c r="H16" s="27" t="n"/>
      <c r="I16" s="29" t="n"/>
      <c r="J16" s="29" t="n"/>
      <c r="K16" s="28" t="n"/>
      <c r="L16" s="29" t="n"/>
      <c r="M16" s="29" t="n"/>
      <c r="N16" s="29" t="n"/>
      <c r="O16" s="29" t="n"/>
      <c r="P16" s="29" t="n"/>
    </row>
    <row r="17">
      <c r="A17" s="17" t="n"/>
      <c r="B17" s="35" t="n"/>
      <c r="C17" s="29" t="n"/>
      <c r="D17" s="29" t="n"/>
      <c r="E17" s="29" t="n"/>
      <c r="F17" s="27" t="n"/>
      <c r="G17" s="27" t="n"/>
      <c r="H17" s="27" t="n"/>
      <c r="I17" s="29" t="n"/>
      <c r="J17" s="29" t="n"/>
      <c r="K17" s="28" t="n"/>
      <c r="L17" s="29" t="n"/>
      <c r="M17" s="29" t="n"/>
      <c r="N17" s="29" t="n"/>
      <c r="O17" s="29" t="n"/>
      <c r="P17" s="29" t="n"/>
    </row>
    <row r="18">
      <c r="A18" s="17" t="n"/>
      <c r="B18" s="35" t="n"/>
      <c r="C18" s="29" t="n"/>
      <c r="D18" s="29" t="n"/>
      <c r="E18" s="29" t="n"/>
      <c r="F18" s="27" t="n"/>
      <c r="G18" s="27" t="n"/>
      <c r="H18" s="27" t="n"/>
      <c r="I18" s="29" t="n"/>
      <c r="J18" s="29" t="n"/>
      <c r="K18" s="28" t="n"/>
      <c r="L18" s="29" t="n"/>
      <c r="M18" s="29" t="n"/>
      <c r="N18" s="29" t="n"/>
      <c r="O18" s="29" t="n"/>
      <c r="P18" s="29" t="n"/>
    </row>
    <row r="19">
      <c r="A19" s="17" t="n"/>
      <c r="B19" s="35" t="n"/>
      <c r="C19" s="29" t="n"/>
      <c r="D19" s="29" t="n"/>
      <c r="E19" s="29" t="n"/>
      <c r="F19" s="27" t="n"/>
      <c r="G19" s="27" t="n"/>
      <c r="H19" s="27" t="n"/>
      <c r="I19" s="29" t="n"/>
      <c r="J19" s="29" t="n"/>
      <c r="K19" s="28" t="n"/>
      <c r="L19" s="29" t="n"/>
      <c r="M19" s="29" t="n"/>
      <c r="N19" s="29" t="n"/>
      <c r="O19" s="29" t="n"/>
      <c r="P19" s="29" t="n"/>
    </row>
    <row r="20">
      <c r="A20" s="17" t="n"/>
      <c r="B20" s="35" t="n"/>
      <c r="C20" s="29" t="n"/>
      <c r="D20" s="29" t="n"/>
      <c r="E20" s="29" t="n"/>
      <c r="F20" s="27" t="n"/>
      <c r="G20" s="27" t="n"/>
      <c r="H20" s="27" t="n"/>
      <c r="I20" s="29" t="n"/>
      <c r="J20" s="29" t="n"/>
      <c r="K20" s="28" t="n"/>
      <c r="L20" s="29" t="n"/>
      <c r="M20" s="29" t="n"/>
      <c r="N20" s="29" t="n"/>
      <c r="O20" s="29" t="n"/>
      <c r="P20" s="29" t="n"/>
    </row>
    <row r="21">
      <c r="A21" s="17" t="n"/>
      <c r="B21" s="35" t="n"/>
      <c r="C21" s="29" t="n"/>
      <c r="D21" s="29" t="n"/>
      <c r="E21" s="29" t="n"/>
      <c r="F21" s="27" t="n"/>
      <c r="G21" s="27" t="n"/>
      <c r="H21" s="27" t="n"/>
      <c r="I21" s="29" t="n"/>
      <c r="J21" s="29" t="n"/>
      <c r="K21" s="28" t="n"/>
      <c r="L21" s="29" t="n"/>
      <c r="M21" s="29" t="n"/>
      <c r="N21" s="29" t="n"/>
      <c r="O21" s="29" t="n"/>
      <c r="P21" s="29" t="n"/>
    </row>
    <row r="22">
      <c r="A22" s="17" t="n"/>
      <c r="B22" s="35" t="n"/>
      <c r="C22" s="29" t="n"/>
      <c r="D22" s="29" t="n"/>
      <c r="E22" s="29" t="n"/>
      <c r="F22" s="27" t="n"/>
      <c r="G22" s="27" t="n"/>
      <c r="H22" s="27" t="n"/>
      <c r="I22" s="29" t="n"/>
      <c r="J22" s="29" t="n"/>
      <c r="K22" s="28" t="n"/>
      <c r="L22" s="29" t="n"/>
      <c r="M22" s="29" t="n"/>
      <c r="N22" s="29" t="n"/>
      <c r="O22" s="29" t="n"/>
      <c r="P22" s="29" t="n"/>
    </row>
    <row r="23">
      <c r="A23" s="17" t="n"/>
      <c r="B23" s="35" t="n"/>
      <c r="C23" s="29" t="n"/>
      <c r="D23" s="29" t="n"/>
      <c r="E23" s="29" t="n"/>
      <c r="F23" s="27" t="n"/>
      <c r="G23" s="27" t="n"/>
      <c r="H23" s="27" t="n"/>
      <c r="I23" s="29" t="n"/>
      <c r="J23" s="29" t="n"/>
      <c r="K23" s="28" t="n"/>
      <c r="L23" s="29" t="n"/>
      <c r="M23" s="29" t="n"/>
      <c r="N23" s="29" t="n"/>
      <c r="O23" s="29" t="n"/>
      <c r="P23" s="29" t="n"/>
    </row>
    <row r="24">
      <c r="A24" s="17" t="n"/>
      <c r="B24" s="35" t="n"/>
      <c r="C24" s="29" t="n"/>
      <c r="D24" s="29" t="n"/>
      <c r="E24" s="29" t="n"/>
      <c r="F24" s="27" t="n"/>
      <c r="G24" s="27" t="n"/>
      <c r="H24" s="27" t="n"/>
      <c r="I24" s="29" t="n"/>
      <c r="J24" s="29" t="n"/>
      <c r="K24" s="28" t="n"/>
      <c r="L24" s="29" t="n"/>
      <c r="M24" s="29" t="n"/>
      <c r="N24" s="29" t="n"/>
      <c r="O24" s="29" t="n"/>
      <c r="P24" s="29" t="n"/>
    </row>
    <row r="25">
      <c r="A25" s="17" t="n"/>
      <c r="B25" s="35" t="n"/>
      <c r="C25" s="29" t="n"/>
      <c r="D25" s="29" t="n"/>
      <c r="E25" s="29" t="n"/>
      <c r="F25" s="27" t="n"/>
      <c r="G25" s="27" t="n"/>
      <c r="H25" s="27" t="n"/>
      <c r="I25" s="29" t="n"/>
      <c r="J25" s="29" t="n"/>
      <c r="K25" s="28" t="n"/>
      <c r="L25" s="29" t="n"/>
      <c r="M25" s="29" t="n"/>
      <c r="N25" s="29" t="n"/>
      <c r="O25" s="29" t="n"/>
      <c r="P25" s="29" t="n"/>
    </row>
    <row r="26">
      <c r="A26" s="17" t="n"/>
      <c r="B26" s="35" t="n"/>
      <c r="C26" s="29" t="n"/>
      <c r="D26" s="29" t="n"/>
      <c r="E26" s="29" t="n"/>
      <c r="F26" s="27" t="n"/>
      <c r="G26" s="27" t="n"/>
      <c r="H26" s="27" t="n"/>
      <c r="I26" s="29" t="n"/>
      <c r="J26" s="29" t="n"/>
      <c r="K26" s="28" t="n"/>
      <c r="L26" s="29" t="n"/>
      <c r="M26" s="29" t="n"/>
      <c r="N26" s="29" t="n"/>
      <c r="O26" s="29" t="n"/>
      <c r="P26" s="29" t="n"/>
    </row>
    <row r="27">
      <c r="A27" s="17" t="n"/>
      <c r="B27" s="35" t="n"/>
      <c r="C27" s="29" t="n"/>
      <c r="D27" s="29" t="n"/>
      <c r="E27" s="29" t="n"/>
      <c r="F27" s="27" t="n"/>
      <c r="G27" s="27" t="n"/>
      <c r="H27" s="27" t="n"/>
      <c r="I27" s="29" t="n"/>
      <c r="J27" s="29" t="n"/>
      <c r="K27" s="28" t="n"/>
      <c r="L27" s="29" t="n"/>
      <c r="M27" s="29" t="n"/>
      <c r="N27" s="29" t="n"/>
      <c r="O27" s="29" t="n"/>
      <c r="P27" s="29" t="n"/>
    </row>
    <row r="28">
      <c r="A28" s="17" t="n"/>
      <c r="B28" s="35" t="n"/>
      <c r="C28" s="29" t="n"/>
      <c r="D28" s="29" t="n"/>
      <c r="E28" s="29" t="n"/>
      <c r="F28" s="27" t="n"/>
      <c r="G28" s="27" t="n"/>
      <c r="H28" s="27" t="n"/>
      <c r="I28" s="29" t="n"/>
      <c r="J28" s="29" t="n"/>
      <c r="K28" s="28" t="n"/>
      <c r="L28" s="29" t="n"/>
      <c r="M28" s="29" t="n"/>
      <c r="N28" s="29" t="n"/>
      <c r="O28" s="29" t="n"/>
      <c r="P28" s="29" t="n"/>
    </row>
    <row r="29">
      <c r="A29" s="17" t="n"/>
      <c r="B29" s="35" t="n"/>
      <c r="C29" s="29" t="n"/>
      <c r="D29" s="29" t="n"/>
      <c r="E29" s="29" t="n"/>
      <c r="F29" s="27" t="n"/>
      <c r="G29" s="27" t="n"/>
      <c r="H29" s="27" t="n"/>
      <c r="I29" s="29" t="n"/>
      <c r="J29" s="29" t="n"/>
      <c r="K29" s="28" t="n"/>
      <c r="L29" s="29" t="n"/>
      <c r="M29" s="29" t="n"/>
      <c r="N29" s="29" t="n"/>
      <c r="O29" s="29" t="n"/>
      <c r="P29" s="29" t="n"/>
    </row>
    <row r="30">
      <c r="A30" s="17" t="n"/>
      <c r="B30" s="35" t="n"/>
      <c r="C30" s="29" t="n"/>
      <c r="D30" s="29" t="n"/>
      <c r="E30" s="29" t="n"/>
      <c r="F30" s="27" t="n"/>
      <c r="G30" s="27" t="n"/>
      <c r="H30" s="27" t="n"/>
      <c r="I30" s="29" t="n"/>
      <c r="J30" s="29" t="n"/>
      <c r="K30" s="28" t="n"/>
      <c r="L30" s="29" t="n"/>
      <c r="M30" s="29" t="n"/>
      <c r="N30" s="29" t="n"/>
      <c r="O30" s="29" t="n"/>
      <c r="P30" s="29" t="n"/>
    </row>
    <row r="31">
      <c r="A31" s="17" t="n"/>
      <c r="B31" s="35" t="n"/>
      <c r="C31" s="29" t="n"/>
      <c r="D31" s="29" t="n"/>
      <c r="E31" s="29" t="n"/>
      <c r="F31" s="27" t="n"/>
      <c r="G31" s="27" t="n"/>
      <c r="H31" s="27" t="n"/>
      <c r="I31" s="29" t="n"/>
      <c r="J31" s="29" t="n"/>
      <c r="K31" s="28" t="n"/>
      <c r="L31" s="29" t="n"/>
      <c r="M31" s="29" t="n"/>
      <c r="N31" s="29" t="n"/>
      <c r="O31" s="29" t="n"/>
      <c r="P31" s="29" t="n"/>
    </row>
    <row r="32">
      <c r="A32" s="17" t="n"/>
      <c r="B32" s="35" t="n"/>
      <c r="C32" s="29" t="n"/>
      <c r="D32" s="29" t="n"/>
      <c r="E32" s="29" t="n"/>
      <c r="F32" s="27" t="n"/>
      <c r="G32" s="27" t="n"/>
      <c r="H32" s="27" t="n"/>
      <c r="I32" s="29" t="n"/>
      <c r="J32" s="29" t="n"/>
      <c r="K32" s="28" t="n"/>
      <c r="L32" s="29" t="n"/>
      <c r="M32" s="29" t="n"/>
      <c r="N32" s="29" t="n"/>
      <c r="O32" s="29" t="n"/>
      <c r="P32" s="29" t="n"/>
    </row>
    <row r="33">
      <c r="A33" s="17" t="n"/>
      <c r="B33" s="35" t="n"/>
      <c r="C33" s="29" t="n"/>
      <c r="D33" s="29" t="n"/>
      <c r="E33" s="29" t="n"/>
      <c r="F33" s="27" t="n"/>
      <c r="G33" s="27" t="n"/>
      <c r="H33" s="27" t="n"/>
      <c r="I33" s="29" t="n"/>
      <c r="J33" s="29" t="n"/>
      <c r="K33" s="28" t="n"/>
      <c r="L33" s="29" t="n"/>
      <c r="M33" s="29" t="n"/>
      <c r="N33" s="29" t="n"/>
      <c r="O33" s="29" t="n"/>
      <c r="P33" s="29" t="n"/>
    </row>
    <row r="34">
      <c r="A34" s="17" t="n"/>
      <c r="B34" s="35" t="n"/>
      <c r="C34" s="29" t="n"/>
      <c r="D34" s="29" t="n"/>
      <c r="E34" s="29" t="n"/>
      <c r="F34" s="27" t="n"/>
      <c r="G34" s="27" t="n"/>
      <c r="H34" s="27" t="n"/>
      <c r="I34" s="29" t="n"/>
      <c r="J34" s="29" t="n"/>
      <c r="K34" s="28" t="n"/>
      <c r="L34" s="29" t="n"/>
      <c r="M34" s="29" t="n"/>
      <c r="N34" s="29" t="n"/>
      <c r="O34" s="29" t="n"/>
      <c r="P34" s="29" t="n"/>
    </row>
    <row r="35">
      <c r="A35" s="17" t="n"/>
      <c r="B35" s="35" t="n"/>
      <c r="C35" s="29" t="n"/>
      <c r="D35" s="29" t="n"/>
      <c r="E35" s="29" t="n"/>
      <c r="F35" s="27" t="n"/>
      <c r="G35" s="27" t="n"/>
      <c r="H35" s="27" t="n"/>
      <c r="I35" s="29" t="n"/>
      <c r="J35" s="29" t="n"/>
      <c r="K35" s="28" t="n"/>
      <c r="L35" s="29" t="n"/>
      <c r="M35" s="29" t="n"/>
      <c r="N35" s="29" t="n"/>
      <c r="O35" s="29" t="n"/>
      <c r="P35" s="29" t="n"/>
    </row>
    <row r="36">
      <c r="A36" s="17" t="n"/>
      <c r="B36" s="35" t="n"/>
      <c r="C36" s="29" t="n"/>
      <c r="D36" s="29" t="n"/>
      <c r="E36" s="29" t="n"/>
      <c r="F36" s="27" t="n"/>
      <c r="G36" s="27" t="n"/>
      <c r="H36" s="27" t="n"/>
      <c r="I36" s="29" t="n"/>
      <c r="J36" s="29" t="n"/>
      <c r="K36" s="28" t="n"/>
      <c r="L36" s="29" t="n"/>
      <c r="M36" s="29" t="n"/>
      <c r="N36" s="29" t="n"/>
      <c r="O36" s="29" t="n"/>
      <c r="P36" s="29" t="n"/>
    </row>
    <row r="37">
      <c r="A37" s="17" t="n"/>
      <c r="B37" s="35" t="n"/>
      <c r="C37" s="29" t="n"/>
      <c r="D37" s="29" t="n"/>
      <c r="E37" s="29" t="n"/>
      <c r="F37" s="27" t="n"/>
      <c r="G37" s="27" t="n"/>
      <c r="H37" s="27" t="n"/>
      <c r="I37" s="29" t="n"/>
      <c r="J37" s="29" t="n"/>
      <c r="K37" s="28" t="n"/>
      <c r="L37" s="29" t="n"/>
      <c r="M37" s="29" t="n"/>
      <c r="N37" s="29" t="n"/>
      <c r="O37" s="29" t="n"/>
      <c r="P37" s="29" t="n"/>
    </row>
    <row r="38">
      <c r="A38" s="17" t="n"/>
      <c r="B38" s="35" t="n"/>
      <c r="C38" s="29" t="n"/>
      <c r="D38" s="29" t="n"/>
      <c r="E38" s="29" t="n"/>
      <c r="F38" s="27" t="n"/>
      <c r="G38" s="27" t="n"/>
      <c r="H38" s="27" t="n"/>
      <c r="I38" s="29" t="n"/>
      <c r="J38" s="29" t="n"/>
      <c r="K38" s="28" t="n"/>
      <c r="L38" s="29" t="n"/>
      <c r="M38" s="29" t="n"/>
      <c r="N38" s="29" t="n"/>
      <c r="O38" s="29" t="n"/>
      <c r="P38" s="29" t="n"/>
    </row>
    <row r="39">
      <c r="A39" s="17" t="n"/>
      <c r="B39" s="35" t="n"/>
      <c r="C39" s="29" t="n"/>
      <c r="D39" s="29" t="n"/>
      <c r="E39" s="29" t="n"/>
      <c r="F39" s="27" t="n"/>
      <c r="G39" s="27" t="n"/>
      <c r="H39" s="27" t="n"/>
      <c r="I39" s="29" t="n"/>
      <c r="J39" s="29" t="n"/>
      <c r="K39" s="28" t="n"/>
      <c r="L39" s="29" t="n"/>
      <c r="M39" s="29" t="n"/>
      <c r="N39" s="29" t="n"/>
      <c r="O39" s="29" t="n"/>
      <c r="P39" s="29" t="n"/>
    </row>
    <row r="40">
      <c r="A40" s="17" t="n"/>
      <c r="B40" s="35" t="n"/>
      <c r="C40" s="29" t="n"/>
      <c r="D40" s="29" t="n"/>
      <c r="E40" s="29" t="n"/>
      <c r="F40" s="27" t="n"/>
      <c r="G40" s="27" t="n"/>
      <c r="H40" s="27" t="n"/>
      <c r="I40" s="29" t="n"/>
      <c r="J40" s="29" t="n"/>
      <c r="K40" s="28" t="n"/>
      <c r="L40" s="29" t="n"/>
      <c r="M40" s="29" t="n"/>
      <c r="N40" s="29" t="n"/>
      <c r="O40" s="29" t="n"/>
      <c r="P40" s="29" t="n"/>
    </row>
    <row r="41">
      <c r="A41" s="17" t="n"/>
      <c r="B41" s="35" t="n"/>
      <c r="C41" s="29" t="n"/>
      <c r="D41" s="29" t="n"/>
      <c r="E41" s="29" t="n"/>
      <c r="F41" s="27" t="n"/>
      <c r="G41" s="27" t="n"/>
      <c r="H41" s="27" t="n"/>
      <c r="I41" s="29" t="n"/>
      <c r="J41" s="29" t="n"/>
      <c r="K41" s="28" t="n"/>
      <c r="L41" s="29" t="n"/>
      <c r="M41" s="29" t="n"/>
      <c r="N41" s="29" t="n"/>
      <c r="O41" s="29" t="n"/>
      <c r="P41" s="29" t="n"/>
    </row>
    <row r="42">
      <c r="A42" s="17" t="n"/>
      <c r="B42" s="35" t="n"/>
      <c r="C42" s="29" t="n"/>
      <c r="D42" s="29" t="n"/>
      <c r="E42" s="29" t="n"/>
      <c r="F42" s="27" t="n"/>
      <c r="G42" s="27" t="n"/>
      <c r="H42" s="27" t="n"/>
      <c r="I42" s="29" t="n"/>
      <c r="J42" s="29" t="n"/>
      <c r="K42" s="28" t="n"/>
      <c r="L42" s="29" t="n"/>
      <c r="M42" s="29" t="n"/>
      <c r="N42" s="29" t="n"/>
      <c r="O42" s="29" t="n"/>
      <c r="P42" s="29" t="n"/>
    </row>
    <row r="43">
      <c r="A43" s="17" t="n"/>
      <c r="B43" s="35" t="n"/>
      <c r="C43" s="29" t="n"/>
      <c r="D43" s="29" t="n"/>
      <c r="E43" s="29" t="n"/>
      <c r="F43" s="27" t="n"/>
      <c r="G43" s="27" t="n"/>
      <c r="H43" s="27" t="n"/>
      <c r="I43" s="29" t="n"/>
      <c r="J43" s="29" t="n"/>
      <c r="K43" s="28" t="n"/>
      <c r="L43" s="29" t="n"/>
      <c r="M43" s="29" t="n"/>
      <c r="N43" s="29" t="n"/>
      <c r="O43" s="29" t="n"/>
      <c r="P43" s="29" t="n"/>
    </row>
    <row r="44">
      <c r="A44" s="17" t="n"/>
      <c r="B44" s="35" t="n"/>
      <c r="C44" s="29" t="n"/>
      <c r="D44" s="29" t="n"/>
      <c r="E44" s="29" t="n"/>
      <c r="F44" s="27" t="n"/>
      <c r="G44" s="27" t="n"/>
      <c r="H44" s="27" t="n"/>
      <c r="I44" s="29" t="n"/>
      <c r="J44" s="29" t="n"/>
      <c r="K44" s="28" t="n"/>
      <c r="L44" s="29" t="n"/>
      <c r="M44" s="29" t="n"/>
      <c r="N44" s="29" t="n"/>
      <c r="O44" s="29" t="n"/>
      <c r="P44" s="29" t="n"/>
    </row>
    <row r="45">
      <c r="A45" s="17" t="n"/>
      <c r="B45" s="35" t="n"/>
      <c r="C45" s="29" t="n"/>
      <c r="D45" s="29" t="n"/>
      <c r="E45" s="29" t="n"/>
      <c r="F45" s="27" t="n"/>
      <c r="G45" s="27" t="n"/>
      <c r="H45" s="27" t="n"/>
      <c r="I45" s="29" t="n"/>
      <c r="J45" s="29" t="n"/>
      <c r="K45" s="28" t="n"/>
      <c r="L45" s="29" t="n"/>
      <c r="M45" s="29" t="n"/>
      <c r="N45" s="29" t="n"/>
      <c r="O45" s="29" t="n"/>
      <c r="P45" s="29" t="n"/>
    </row>
    <row r="46">
      <c r="A46" s="17" t="n"/>
      <c r="B46" s="35" t="n"/>
      <c r="C46" s="29" t="n"/>
      <c r="D46" s="29" t="n"/>
      <c r="E46" s="29" t="n"/>
      <c r="F46" s="27" t="n"/>
      <c r="G46" s="27" t="n"/>
      <c r="H46" s="27" t="n"/>
      <c r="I46" s="29" t="n"/>
      <c r="J46" s="29" t="n"/>
      <c r="K46" s="28" t="n"/>
      <c r="L46" s="29" t="n"/>
      <c r="M46" s="29" t="n"/>
      <c r="N46" s="29" t="n"/>
      <c r="O46" s="29" t="n"/>
      <c r="P46" s="29" t="n"/>
    </row>
    <row r="47">
      <c r="A47" s="17" t="n"/>
      <c r="B47" s="35" t="n"/>
      <c r="C47" s="29" t="n"/>
      <c r="D47" s="29" t="n"/>
      <c r="E47" s="29" t="n"/>
      <c r="F47" s="27" t="n"/>
      <c r="G47" s="27" t="n"/>
      <c r="H47" s="27" t="n"/>
      <c r="I47" s="29" t="n"/>
      <c r="J47" s="29" t="n"/>
      <c r="K47" s="28" t="n"/>
      <c r="L47" s="29" t="n"/>
      <c r="M47" s="29" t="n"/>
      <c r="N47" s="29" t="n"/>
      <c r="O47" s="29" t="n"/>
      <c r="P47" s="29" t="n"/>
    </row>
    <row r="48">
      <c r="A48" s="17" t="n"/>
      <c r="B48" s="35" t="n"/>
      <c r="C48" s="29" t="n"/>
      <c r="D48" s="29" t="n"/>
      <c r="E48" s="29" t="n"/>
      <c r="F48" s="27" t="n"/>
      <c r="G48" s="27" t="n"/>
      <c r="H48" s="27" t="n"/>
      <c r="I48" s="29" t="n"/>
      <c r="J48" s="29" t="n"/>
      <c r="K48" s="28" t="n"/>
      <c r="L48" s="29" t="n"/>
      <c r="M48" s="29" t="n"/>
      <c r="N48" s="29" t="n"/>
      <c r="O48" s="29" t="n"/>
      <c r="P48" s="29" t="n"/>
    </row>
    <row r="49">
      <c r="A49" s="17" t="n"/>
      <c r="B49" s="35" t="n"/>
      <c r="C49" s="29" t="n"/>
      <c r="D49" s="29" t="n"/>
      <c r="E49" s="29" t="n"/>
      <c r="F49" s="27" t="n"/>
      <c r="G49" s="27" t="n"/>
      <c r="H49" s="27" t="n"/>
      <c r="I49" s="29" t="n"/>
      <c r="J49" s="29" t="n"/>
      <c r="K49" s="28" t="n"/>
      <c r="L49" s="29" t="n"/>
      <c r="M49" s="29" t="n"/>
      <c r="N49" s="29" t="n"/>
      <c r="O49" s="29" t="n"/>
      <c r="P49" s="29" t="n"/>
    </row>
    <row r="50">
      <c r="A50" s="17" t="n"/>
      <c r="B50" s="35" t="n"/>
      <c r="C50" s="29" t="n"/>
      <c r="D50" s="29" t="n"/>
      <c r="E50" s="29" t="n"/>
      <c r="F50" s="27" t="n"/>
      <c r="G50" s="27" t="n"/>
      <c r="H50" s="27" t="n"/>
      <c r="I50" s="29" t="n"/>
      <c r="J50" s="29" t="n"/>
      <c r="K50" s="28" t="n"/>
      <c r="L50" s="29" t="n"/>
      <c r="M50" s="29" t="n"/>
      <c r="N50" s="29" t="n"/>
      <c r="O50" s="29" t="n"/>
      <c r="P50" s="29" t="n"/>
    </row>
    <row r="51">
      <c r="A51" s="17" t="n"/>
      <c r="B51" s="35" t="n"/>
      <c r="C51" s="29" t="n"/>
      <c r="D51" s="29" t="n"/>
      <c r="E51" s="29" t="n"/>
      <c r="F51" s="27" t="n"/>
      <c r="G51" s="27" t="n"/>
      <c r="H51" s="27" t="n"/>
      <c r="I51" s="29" t="n"/>
      <c r="J51" s="29" t="n"/>
      <c r="K51" s="28" t="n"/>
      <c r="L51" s="29" t="n"/>
      <c r="M51" s="29" t="n"/>
      <c r="N51" s="29" t="n"/>
      <c r="O51" s="29" t="n"/>
      <c r="P51" s="29" t="n"/>
    </row>
    <row r="52">
      <c r="A52" s="17" t="n"/>
      <c r="B52" s="35" t="n"/>
      <c r="C52" s="29" t="n"/>
      <c r="D52" s="29" t="n"/>
      <c r="E52" s="29" t="n"/>
      <c r="F52" s="27" t="n"/>
      <c r="G52" s="27" t="n"/>
      <c r="H52" s="27" t="n"/>
      <c r="I52" s="29" t="n"/>
      <c r="J52" s="29" t="n"/>
      <c r="K52" s="28" t="n"/>
      <c r="L52" s="29" t="n"/>
      <c r="M52" s="29" t="n"/>
      <c r="N52" s="29" t="n"/>
      <c r="O52" s="29" t="n"/>
      <c r="P52" s="29" t="n"/>
    </row>
    <row r="53">
      <c r="A53" s="17" t="n"/>
      <c r="B53" s="35" t="n"/>
      <c r="C53" s="29" t="n"/>
      <c r="D53" s="29" t="n"/>
      <c r="E53" s="29" t="n"/>
      <c r="F53" s="27" t="n"/>
      <c r="G53" s="27" t="n"/>
      <c r="H53" s="27" t="n"/>
      <c r="I53" s="29" t="n"/>
      <c r="J53" s="29" t="n"/>
      <c r="K53" s="28" t="n"/>
      <c r="L53" s="29" t="n"/>
      <c r="M53" s="29" t="n"/>
      <c r="N53" s="29" t="n"/>
      <c r="O53" s="29" t="n"/>
      <c r="P53" s="29" t="n"/>
    </row>
    <row r="54">
      <c r="A54" s="17" t="n"/>
      <c r="B54" s="35" t="n"/>
      <c r="C54" s="29" t="n"/>
      <c r="D54" s="29" t="n"/>
      <c r="E54" s="29" t="n"/>
      <c r="F54" s="27" t="n"/>
      <c r="G54" s="27" t="n"/>
      <c r="H54" s="27" t="n"/>
      <c r="I54" s="29" t="n"/>
      <c r="J54" s="29" t="n"/>
      <c r="K54" s="28" t="n"/>
      <c r="L54" s="29" t="n"/>
      <c r="M54" s="29" t="n"/>
      <c r="N54" s="29" t="n"/>
      <c r="O54" s="29" t="n"/>
      <c r="P54" s="29" t="n"/>
    </row>
    <row r="55">
      <c r="A55" s="17" t="n"/>
      <c r="B55" s="35" t="n"/>
      <c r="C55" s="29" t="n"/>
      <c r="D55" s="29" t="n"/>
      <c r="E55" s="29" t="n"/>
      <c r="F55" s="27" t="n"/>
      <c r="G55" s="27" t="n"/>
      <c r="H55" s="27" t="n"/>
      <c r="I55" s="29" t="n"/>
      <c r="J55" s="29" t="n"/>
      <c r="K55" s="28" t="n"/>
      <c r="L55" s="29" t="n"/>
      <c r="M55" s="29" t="n"/>
      <c r="N55" s="29" t="n"/>
      <c r="O55" s="29" t="n"/>
      <c r="P55" s="29" t="n"/>
    </row>
    <row r="56">
      <c r="A56" s="17" t="n"/>
      <c r="B56" s="35" t="n"/>
      <c r="C56" s="29" t="n"/>
      <c r="D56" s="29" t="n"/>
      <c r="E56" s="29" t="n"/>
      <c r="F56" s="27" t="n"/>
      <c r="G56" s="27" t="n"/>
      <c r="H56" s="27" t="n"/>
      <c r="I56" s="29" t="n"/>
      <c r="J56" s="29" t="n"/>
      <c r="K56" s="28" t="n"/>
      <c r="L56" s="29" t="n"/>
      <c r="M56" s="29" t="n"/>
      <c r="N56" s="29" t="n"/>
      <c r="O56" s="29" t="n"/>
      <c r="P56" s="29" t="n"/>
    </row>
    <row r="57">
      <c r="A57" s="17" t="n"/>
      <c r="B57" s="35" t="n"/>
      <c r="C57" s="29" t="n"/>
      <c r="D57" s="29" t="n"/>
      <c r="E57" s="29" t="n"/>
      <c r="F57" s="27" t="n"/>
      <c r="G57" s="27" t="n"/>
      <c r="H57" s="27" t="n"/>
      <c r="I57" s="29" t="n"/>
      <c r="J57" s="29" t="n"/>
      <c r="K57" s="28" t="n"/>
      <c r="L57" s="29" t="n"/>
      <c r="M57" s="29" t="n"/>
      <c r="N57" s="29" t="n"/>
      <c r="O57" s="29" t="n"/>
      <c r="P57" s="29" t="n"/>
    </row>
    <row r="58">
      <c r="A58" s="17" t="n"/>
      <c r="B58" s="35" t="n"/>
      <c r="C58" s="29" t="n"/>
      <c r="D58" s="29" t="n"/>
      <c r="E58" s="29" t="n"/>
      <c r="F58" s="27" t="n"/>
      <c r="G58" s="27" t="n"/>
      <c r="H58" s="27" t="n"/>
      <c r="I58" s="29" t="n"/>
      <c r="J58" s="29" t="n"/>
      <c r="K58" s="28" t="n"/>
      <c r="L58" s="29" t="n"/>
      <c r="M58" s="29" t="n"/>
      <c r="N58" s="29" t="n"/>
      <c r="O58" s="29" t="n"/>
      <c r="P58" s="29" t="n"/>
    </row>
    <row r="59">
      <c r="A59" s="17" t="n"/>
      <c r="B59" s="35" t="n"/>
      <c r="C59" s="29" t="n"/>
      <c r="D59" s="29" t="n"/>
      <c r="E59" s="29" t="n"/>
      <c r="F59" s="27" t="n"/>
      <c r="G59" s="27" t="n"/>
      <c r="H59" s="27" t="n"/>
      <c r="I59" s="29" t="n"/>
      <c r="J59" s="29" t="n"/>
      <c r="K59" s="28" t="n"/>
      <c r="L59" s="29" t="n"/>
      <c r="M59" s="29" t="n"/>
      <c r="N59" s="29" t="n"/>
      <c r="O59" s="29" t="n"/>
      <c r="P59" s="29" t="n"/>
    </row>
    <row r="60">
      <c r="A60" s="17" t="n"/>
      <c r="B60" s="35" t="n"/>
      <c r="C60" s="29" t="n"/>
      <c r="D60" s="29" t="n"/>
      <c r="E60" s="29" t="n"/>
      <c r="F60" s="27" t="n"/>
      <c r="G60" s="27" t="n"/>
      <c r="H60" s="27" t="n"/>
      <c r="I60" s="29" t="n"/>
      <c r="J60" s="29" t="n"/>
      <c r="K60" s="28" t="n"/>
      <c r="L60" s="29" t="n"/>
      <c r="M60" s="29" t="n"/>
      <c r="N60" s="29" t="n"/>
      <c r="O60" s="29" t="n"/>
      <c r="P60" s="29" t="n"/>
    </row>
    <row r="61">
      <c r="A61" s="17" t="n"/>
      <c r="B61" s="35" t="n"/>
      <c r="C61" s="29" t="n"/>
      <c r="D61" s="29" t="n"/>
      <c r="E61" s="29" t="n"/>
      <c r="F61" s="27" t="n"/>
      <c r="G61" s="27" t="n"/>
      <c r="H61" s="27" t="n"/>
      <c r="I61" s="29" t="n"/>
      <c r="J61" s="29" t="n"/>
      <c r="K61" s="28" t="n"/>
      <c r="L61" s="29" t="n"/>
      <c r="M61" s="29" t="n"/>
      <c r="N61" s="29" t="n"/>
      <c r="O61" s="29" t="n"/>
      <c r="P61" s="29" t="n"/>
    </row>
    <row r="62">
      <c r="A62" s="17" t="n"/>
      <c r="B62" s="35" t="n"/>
      <c r="C62" s="29" t="n"/>
      <c r="D62" s="29" t="n"/>
      <c r="E62" s="29" t="n"/>
      <c r="F62" s="27" t="n"/>
      <c r="G62" s="27" t="n"/>
      <c r="H62" s="27" t="n"/>
      <c r="I62" s="29" t="n"/>
      <c r="J62" s="29" t="n"/>
      <c r="K62" s="28" t="n"/>
      <c r="L62" s="29" t="n"/>
      <c r="M62" s="29" t="n"/>
      <c r="N62" s="29" t="n"/>
      <c r="O62" s="29" t="n"/>
      <c r="P62" s="29" t="n"/>
    </row>
    <row r="63">
      <c r="A63" s="17" t="n"/>
      <c r="B63" s="35" t="n"/>
      <c r="C63" s="29" t="n"/>
      <c r="D63" s="29" t="n"/>
      <c r="E63" s="29" t="n"/>
      <c r="F63" s="27" t="n"/>
      <c r="G63" s="27" t="n"/>
      <c r="H63" s="27" t="n"/>
      <c r="I63" s="29" t="n"/>
      <c r="J63" s="29" t="n"/>
      <c r="K63" s="28" t="n"/>
      <c r="L63" s="29" t="n"/>
      <c r="M63" s="29" t="n"/>
      <c r="N63" s="29" t="n"/>
      <c r="O63" s="29" t="n"/>
      <c r="P63" s="29" t="n"/>
    </row>
    <row r="64">
      <c r="A64" s="17" t="n"/>
      <c r="B64" s="35" t="n"/>
      <c r="C64" s="29" t="n"/>
      <c r="D64" s="29" t="n"/>
      <c r="E64" s="29" t="n"/>
      <c r="F64" s="27" t="n"/>
      <c r="G64" s="27" t="n"/>
      <c r="H64" s="27" t="n"/>
      <c r="I64" s="29" t="n"/>
      <c r="J64" s="29" t="n"/>
      <c r="K64" s="28" t="n"/>
      <c r="L64" s="29" t="n"/>
      <c r="M64" s="29" t="n"/>
      <c r="N64" s="29" t="n"/>
      <c r="O64" s="29" t="n"/>
      <c r="P64" s="29" t="n"/>
    </row>
    <row r="65">
      <c r="A65" s="17" t="n"/>
      <c r="B65" s="35" t="n"/>
      <c r="C65" s="29" t="n"/>
      <c r="D65" s="29" t="n"/>
      <c r="E65" s="29" t="n"/>
      <c r="F65" s="27" t="n"/>
      <c r="G65" s="27" t="n"/>
      <c r="H65" s="27" t="n"/>
      <c r="I65" s="29" t="n"/>
      <c r="J65" s="29" t="n"/>
      <c r="K65" s="28" t="n"/>
      <c r="L65" s="29" t="n"/>
      <c r="M65" s="29" t="n"/>
      <c r="N65" s="29" t="n"/>
      <c r="O65" s="29" t="n"/>
      <c r="P65" s="29" t="n"/>
    </row>
    <row r="66">
      <c r="A66" s="17" t="n"/>
      <c r="B66" s="35" t="n"/>
      <c r="C66" s="29" t="n"/>
      <c r="D66" s="29" t="n"/>
      <c r="E66" s="29" t="n"/>
      <c r="F66" s="27" t="n"/>
      <c r="G66" s="27" t="n"/>
      <c r="H66" s="27" t="n"/>
      <c r="I66" s="29" t="n"/>
      <c r="J66" s="29" t="n"/>
      <c r="K66" s="28" t="n"/>
      <c r="L66" s="29" t="n"/>
      <c r="M66" s="29" t="n"/>
      <c r="N66" s="29" t="n"/>
      <c r="O66" s="29" t="n"/>
      <c r="P66" s="29" t="n"/>
    </row>
    <row r="67">
      <c r="A67" s="17" t="n"/>
      <c r="B67" s="35" t="n"/>
      <c r="C67" s="29" t="n"/>
      <c r="D67" s="29" t="n"/>
      <c r="E67" s="29" t="n"/>
      <c r="F67" s="27" t="n"/>
      <c r="G67" s="27" t="n"/>
      <c r="H67" s="27" t="n"/>
      <c r="I67" s="29" t="n"/>
      <c r="J67" s="29" t="n"/>
      <c r="K67" s="28" t="n"/>
      <c r="L67" s="29" t="n"/>
      <c r="M67" s="29" t="n"/>
      <c r="N67" s="29" t="n"/>
      <c r="O67" s="29" t="n"/>
      <c r="P67" s="29" t="n"/>
    </row>
    <row r="68">
      <c r="A68" s="17" t="n"/>
      <c r="B68" s="35" t="n"/>
      <c r="C68" s="29" t="n"/>
      <c r="D68" s="29" t="n"/>
      <c r="E68" s="29" t="n"/>
      <c r="F68" s="27" t="n"/>
      <c r="G68" s="27" t="n"/>
      <c r="H68" s="27" t="n"/>
      <c r="I68" s="29" t="n"/>
      <c r="J68" s="29" t="n"/>
      <c r="K68" s="28" t="n"/>
      <c r="L68" s="29" t="n"/>
      <c r="M68" s="29" t="n"/>
      <c r="N68" s="29" t="n"/>
      <c r="O68" s="29" t="n"/>
      <c r="P68" s="29" t="n"/>
    </row>
    <row r="69">
      <c r="A69" s="17" t="n"/>
      <c r="B69" s="35" t="n"/>
      <c r="C69" s="29" t="n"/>
      <c r="D69" s="29" t="n"/>
      <c r="E69" s="29" t="n"/>
      <c r="F69" s="27" t="n"/>
      <c r="G69" s="27" t="n"/>
      <c r="H69" s="27" t="n"/>
      <c r="I69" s="29" t="n"/>
      <c r="J69" s="29" t="n"/>
      <c r="K69" s="28" t="n"/>
      <c r="L69" s="29" t="n"/>
      <c r="M69" s="29" t="n"/>
      <c r="N69" s="29" t="n"/>
      <c r="O69" s="29" t="n"/>
      <c r="P69" s="29" t="n"/>
    </row>
    <row r="70">
      <c r="A70" s="17" t="n"/>
      <c r="B70" s="35" t="n"/>
      <c r="C70" s="29" t="n"/>
      <c r="D70" s="29" t="n"/>
      <c r="E70" s="29" t="n"/>
      <c r="F70" s="27" t="n"/>
      <c r="G70" s="27" t="n"/>
      <c r="H70" s="27" t="n"/>
      <c r="I70" s="29" t="n"/>
      <c r="J70" s="29" t="n"/>
      <c r="K70" s="28" t="n"/>
      <c r="L70" s="29" t="n"/>
      <c r="M70" s="29" t="n"/>
      <c r="N70" s="29" t="n"/>
      <c r="O70" s="29" t="n"/>
      <c r="P70" s="29" t="n"/>
    </row>
    <row r="71">
      <c r="A71" s="17" t="n"/>
      <c r="B71" s="35" t="n"/>
      <c r="C71" s="29" t="n"/>
      <c r="D71" s="29" t="n"/>
      <c r="E71" s="29" t="n"/>
      <c r="F71" s="27" t="n"/>
      <c r="G71" s="27" t="n"/>
      <c r="H71" s="27" t="n"/>
      <c r="I71" s="29" t="n"/>
      <c r="J71" s="29" t="n"/>
      <c r="K71" s="28" t="n"/>
      <c r="L71" s="29" t="n"/>
      <c r="M71" s="29" t="n"/>
      <c r="N71" s="29" t="n"/>
      <c r="O71" s="29" t="n"/>
      <c r="P71" s="29" t="n"/>
    </row>
    <row r="72">
      <c r="A72" s="17" t="n"/>
      <c r="B72" s="35" t="n"/>
      <c r="C72" s="29" t="n"/>
      <c r="D72" s="29" t="n"/>
      <c r="E72" s="29" t="n"/>
      <c r="F72" s="27" t="n"/>
      <c r="G72" s="27" t="n"/>
      <c r="H72" s="27" t="n"/>
      <c r="I72" s="29" t="n"/>
      <c r="J72" s="29" t="n"/>
      <c r="K72" s="28" t="n"/>
      <c r="L72" s="29" t="n"/>
      <c r="M72" s="29" t="n"/>
      <c r="N72" s="29" t="n"/>
      <c r="O72" s="29" t="n"/>
      <c r="P72" s="29" t="n"/>
    </row>
    <row r="73">
      <c r="A73" s="17" t="n"/>
      <c r="B73" s="35" t="n"/>
      <c r="C73" s="29" t="n"/>
      <c r="D73" s="29" t="n"/>
      <c r="E73" s="29" t="n"/>
      <c r="F73" s="27" t="n"/>
      <c r="G73" s="27" t="n"/>
      <c r="H73" s="27" t="n"/>
      <c r="I73" s="29" t="n"/>
      <c r="J73" s="29" t="n"/>
      <c r="K73" s="28" t="n"/>
      <c r="L73" s="29" t="n"/>
      <c r="M73" s="29" t="n"/>
      <c r="N73" s="29" t="n"/>
      <c r="O73" s="29" t="n"/>
      <c r="P73" s="29" t="n"/>
    </row>
    <row r="74">
      <c r="A74" s="17" t="n"/>
      <c r="B74" s="35" t="n"/>
      <c r="C74" s="29" t="n"/>
      <c r="D74" s="29" t="n"/>
      <c r="E74" s="29" t="n"/>
      <c r="F74" s="27" t="n"/>
      <c r="G74" s="27" t="n"/>
      <c r="H74" s="27" t="n"/>
      <c r="I74" s="29" t="n"/>
      <c r="J74" s="29" t="n"/>
      <c r="K74" s="28" t="n"/>
      <c r="L74" s="29" t="n"/>
      <c r="M74" s="29" t="n"/>
      <c r="N74" s="29" t="n"/>
      <c r="O74" s="29" t="n"/>
      <c r="P74" s="29" t="n"/>
    </row>
    <row r="75">
      <c r="A75" s="17" t="n"/>
      <c r="B75" s="35" t="n"/>
      <c r="C75" s="29" t="n"/>
      <c r="D75" s="29" t="n"/>
      <c r="E75" s="29" t="n"/>
      <c r="F75" s="27" t="n"/>
      <c r="G75" s="27" t="n"/>
      <c r="H75" s="27" t="n"/>
      <c r="I75" s="29" t="n"/>
      <c r="J75" s="29" t="n"/>
      <c r="K75" s="28" t="n"/>
      <c r="L75" s="29" t="n"/>
      <c r="M75" s="29" t="n"/>
      <c r="N75" s="29" t="n"/>
      <c r="O75" s="29" t="n"/>
      <c r="P75" s="29" t="n"/>
    </row>
    <row r="76">
      <c r="A76" s="17" t="n"/>
      <c r="B76" s="35" t="n"/>
      <c r="C76" s="29" t="n"/>
      <c r="D76" s="29" t="n"/>
      <c r="E76" s="29" t="n"/>
      <c r="F76" s="27" t="n"/>
      <c r="G76" s="27" t="n"/>
      <c r="H76" s="27" t="n"/>
      <c r="I76" s="29" t="n"/>
      <c r="J76" s="29" t="n"/>
      <c r="K76" s="28" t="n"/>
      <c r="L76" s="29" t="n"/>
      <c r="M76" s="29" t="n"/>
      <c r="N76" s="29" t="n"/>
      <c r="O76" s="29" t="n"/>
      <c r="P76" s="29" t="n"/>
    </row>
    <row r="77">
      <c r="A77" s="17" t="n"/>
      <c r="B77" s="35" t="n"/>
      <c r="C77" s="29" t="n"/>
      <c r="D77" s="29" t="n"/>
      <c r="E77" s="29" t="n"/>
      <c r="F77" s="27" t="n"/>
      <c r="G77" s="27" t="n"/>
      <c r="H77" s="27" t="n"/>
      <c r="I77" s="29" t="n"/>
      <c r="J77" s="29" t="n"/>
      <c r="K77" s="28" t="n"/>
      <c r="L77" s="29" t="n"/>
      <c r="M77" s="29" t="n"/>
      <c r="N77" s="29" t="n"/>
      <c r="O77" s="29" t="n"/>
      <c r="P77" s="29" t="n"/>
    </row>
    <row r="78">
      <c r="A78" s="17" t="n"/>
      <c r="B78" s="35" t="n"/>
      <c r="C78" s="29" t="n"/>
      <c r="D78" s="29" t="n"/>
      <c r="E78" s="29" t="n"/>
      <c r="F78" s="27" t="n"/>
      <c r="G78" s="27" t="n"/>
      <c r="H78" s="27" t="n"/>
      <c r="I78" s="29" t="n"/>
      <c r="J78" s="29" t="n"/>
      <c r="K78" s="28" t="n"/>
      <c r="L78" s="29" t="n"/>
      <c r="M78" s="29" t="n"/>
      <c r="N78" s="29" t="n"/>
      <c r="O78" s="29" t="n"/>
      <c r="P78" s="29" t="n"/>
    </row>
    <row r="79">
      <c r="A79" s="17" t="n"/>
      <c r="B79" s="35" t="n"/>
      <c r="C79" s="29" t="n"/>
      <c r="D79" s="29" t="n"/>
      <c r="E79" s="29" t="n"/>
      <c r="F79" s="27" t="n"/>
      <c r="G79" s="27" t="n"/>
      <c r="H79" s="27" t="n"/>
      <c r="I79" s="29" t="n"/>
      <c r="J79" s="29" t="n"/>
      <c r="K79" s="28" t="n"/>
      <c r="L79" s="29" t="n"/>
      <c r="M79" s="29" t="n"/>
      <c r="N79" s="29" t="n"/>
      <c r="O79" s="29" t="n"/>
      <c r="P79" s="29" t="n"/>
    </row>
    <row r="80">
      <c r="A80" s="17" t="n"/>
      <c r="B80" s="35" t="n"/>
      <c r="C80" s="29" t="n"/>
      <c r="D80" s="29" t="n"/>
      <c r="E80" s="29" t="n"/>
      <c r="F80" s="27" t="n"/>
      <c r="G80" s="27" t="n"/>
      <c r="H80" s="27" t="n"/>
      <c r="I80" s="29" t="n"/>
      <c r="J80" s="29" t="n"/>
      <c r="K80" s="28" t="n"/>
      <c r="L80" s="29" t="n"/>
      <c r="M80" s="29" t="n"/>
      <c r="N80" s="29" t="n"/>
      <c r="O80" s="29" t="n"/>
      <c r="P80" s="29" t="n"/>
    </row>
    <row r="81">
      <c r="A81" s="17" t="n"/>
      <c r="B81" s="35" t="n"/>
      <c r="C81" s="29" t="n"/>
      <c r="D81" s="29" t="n"/>
      <c r="E81" s="29" t="n"/>
      <c r="F81" s="27" t="n"/>
      <c r="G81" s="27" t="n"/>
      <c r="H81" s="27" t="n"/>
      <c r="I81" s="29" t="n"/>
      <c r="J81" s="29" t="n"/>
      <c r="K81" s="28" t="n"/>
      <c r="L81" s="29" t="n"/>
      <c r="M81" s="29" t="n"/>
      <c r="N81" s="29" t="n"/>
      <c r="O81" s="29" t="n"/>
      <c r="P81" s="29" t="n"/>
    </row>
    <row r="82">
      <c r="A82" s="17" t="n"/>
      <c r="B82" s="35" t="n"/>
      <c r="C82" s="29" t="n"/>
      <c r="D82" s="29" t="n"/>
      <c r="E82" s="29" t="n"/>
      <c r="F82" s="27" t="n"/>
      <c r="G82" s="27" t="n"/>
      <c r="H82" s="27" t="n"/>
      <c r="I82" s="29" t="n"/>
      <c r="J82" s="29" t="n"/>
      <c r="K82" s="28" t="n"/>
      <c r="L82" s="29" t="n"/>
      <c r="M82" s="29" t="n"/>
      <c r="N82" s="29" t="n"/>
      <c r="O82" s="29" t="n"/>
      <c r="P82" s="29" t="n"/>
    </row>
    <row r="83">
      <c r="A83" s="17" t="n"/>
      <c r="B83" s="35" t="n"/>
      <c r="C83" s="29" t="n"/>
      <c r="D83" s="29" t="n"/>
      <c r="E83" s="29" t="n"/>
      <c r="F83" s="27" t="n"/>
      <c r="G83" s="27" t="n"/>
      <c r="H83" s="27" t="n"/>
      <c r="I83" s="29" t="n"/>
      <c r="J83" s="29" t="n"/>
      <c r="K83" s="28" t="n"/>
      <c r="L83" s="29" t="n"/>
      <c r="M83" s="29" t="n"/>
      <c r="N83" s="29" t="n"/>
      <c r="O83" s="29" t="n"/>
      <c r="P83" s="29" t="n"/>
    </row>
    <row r="84">
      <c r="A84" s="17" t="n"/>
      <c r="B84" s="35" t="n"/>
      <c r="C84" s="29" t="n"/>
      <c r="D84" s="29" t="n"/>
      <c r="E84" s="29" t="n"/>
      <c r="F84" s="27" t="n"/>
      <c r="G84" s="27" t="n"/>
      <c r="H84" s="27" t="n"/>
      <c r="I84" s="29" t="n"/>
      <c r="J84" s="29" t="n"/>
      <c r="K84" s="28" t="n"/>
      <c r="L84" s="29" t="n"/>
      <c r="M84" s="29" t="n"/>
      <c r="N84" s="29" t="n"/>
      <c r="O84" s="29" t="n"/>
      <c r="P84" s="29" t="n"/>
    </row>
    <row r="85">
      <c r="A85" s="17" t="n"/>
      <c r="B85" s="35" t="n"/>
      <c r="C85" s="29" t="n"/>
      <c r="D85" s="29" t="n"/>
      <c r="E85" s="29" t="n"/>
      <c r="F85" s="27" t="n"/>
      <c r="G85" s="27" t="n"/>
      <c r="H85" s="27" t="n"/>
      <c r="I85" s="29" t="n"/>
      <c r="J85" s="29" t="n"/>
      <c r="K85" s="28" t="n"/>
      <c r="L85" s="29" t="n"/>
      <c r="M85" s="29" t="n"/>
      <c r="N85" s="29" t="n"/>
      <c r="O85" s="29" t="n"/>
      <c r="P85" s="29" t="n"/>
    </row>
    <row r="86">
      <c r="A86" s="17" t="n"/>
      <c r="B86" s="35" t="n"/>
      <c r="C86" s="29" t="n"/>
      <c r="D86" s="29" t="n"/>
      <c r="E86" s="29" t="n"/>
      <c r="F86" s="27" t="n"/>
      <c r="G86" s="27" t="n"/>
      <c r="H86" s="27" t="n"/>
      <c r="I86" s="29" t="n"/>
      <c r="J86" s="29" t="n"/>
      <c r="K86" s="28" t="n"/>
      <c r="L86" s="29" t="n"/>
      <c r="M86" s="29" t="n"/>
      <c r="N86" s="29" t="n"/>
      <c r="O86" s="29" t="n"/>
      <c r="P86" s="29" t="n"/>
    </row>
    <row r="87">
      <c r="A87" s="17" t="n"/>
      <c r="B87" s="35" t="n"/>
      <c r="C87" s="29" t="n"/>
      <c r="D87" s="29" t="n"/>
      <c r="E87" s="29" t="n"/>
      <c r="F87" s="27" t="n"/>
      <c r="G87" s="27" t="n"/>
      <c r="H87" s="27" t="n"/>
      <c r="I87" s="29" t="n"/>
      <c r="J87" s="29" t="n"/>
      <c r="K87" s="28" t="n"/>
      <c r="L87" s="29" t="n"/>
      <c r="M87" s="29" t="n"/>
      <c r="N87" s="29" t="n"/>
      <c r="O87" s="29" t="n"/>
      <c r="P87" s="29" t="n"/>
    </row>
    <row r="88">
      <c r="A88" s="17" t="n"/>
      <c r="B88" s="35" t="n"/>
      <c r="C88" s="29" t="n"/>
      <c r="D88" s="29" t="n"/>
      <c r="E88" s="29" t="n"/>
      <c r="F88" s="27" t="n"/>
      <c r="G88" s="27" t="n"/>
      <c r="H88" s="27" t="n"/>
      <c r="I88" s="29" t="n"/>
      <c r="J88" s="29" t="n"/>
      <c r="K88" s="28" t="n"/>
      <c r="L88" s="29" t="n"/>
      <c r="M88" s="29" t="n"/>
      <c r="N88" s="29" t="n"/>
      <c r="O88" s="29" t="n"/>
      <c r="P88" s="29" t="n"/>
    </row>
    <row r="89">
      <c r="A89" s="17" t="n"/>
      <c r="B89" s="35" t="n"/>
      <c r="C89" s="29" t="n"/>
      <c r="D89" s="29" t="n"/>
      <c r="E89" s="29" t="n"/>
      <c r="F89" s="27" t="n"/>
      <c r="G89" s="27" t="n"/>
      <c r="H89" s="27" t="n"/>
      <c r="I89" s="29" t="n"/>
      <c r="J89" s="29" t="n"/>
      <c r="K89" s="28" t="n"/>
      <c r="L89" s="29" t="n"/>
      <c r="M89" s="29" t="n"/>
      <c r="N89" s="29" t="n"/>
      <c r="O89" s="29" t="n"/>
      <c r="P89" s="29" t="n"/>
    </row>
    <row r="90">
      <c r="A90" s="17" t="n"/>
      <c r="B90" s="35" t="n"/>
      <c r="C90" s="29" t="n"/>
      <c r="D90" s="29" t="n"/>
      <c r="E90" s="29" t="n"/>
      <c r="F90" s="27" t="n"/>
      <c r="G90" s="27" t="n"/>
      <c r="H90" s="27" t="n"/>
      <c r="I90" s="29" t="n"/>
      <c r="J90" s="29" t="n"/>
      <c r="K90" s="28" t="n"/>
      <c r="L90" s="29" t="n"/>
      <c r="M90" s="29" t="n"/>
      <c r="N90" s="29" t="n"/>
      <c r="O90" s="29" t="n"/>
      <c r="P90" s="29" t="n"/>
    </row>
    <row r="91">
      <c r="A91" s="17" t="n"/>
      <c r="B91" s="35" t="n"/>
      <c r="C91" s="29" t="n"/>
      <c r="D91" s="29" t="n"/>
      <c r="E91" s="29" t="n"/>
      <c r="F91" s="27" t="n"/>
      <c r="G91" s="27" t="n"/>
      <c r="H91" s="27" t="n"/>
      <c r="I91" s="29" t="n"/>
      <c r="J91" s="29" t="n"/>
      <c r="K91" s="28" t="n"/>
      <c r="L91" s="29" t="n"/>
      <c r="M91" s="29" t="n"/>
      <c r="N91" s="29" t="n"/>
      <c r="O91" s="29" t="n"/>
      <c r="P91" s="29" t="n"/>
    </row>
    <row r="92">
      <c r="A92" s="17" t="n"/>
      <c r="B92" s="35" t="n"/>
      <c r="C92" s="29" t="n"/>
      <c r="D92" s="29" t="n"/>
      <c r="E92" s="29" t="n"/>
      <c r="F92" s="27" t="n"/>
      <c r="G92" s="27" t="n"/>
      <c r="H92" s="27" t="n"/>
      <c r="I92" s="29" t="n"/>
      <c r="J92" s="29" t="n"/>
      <c r="K92" s="28" t="n"/>
      <c r="L92" s="29" t="n"/>
      <c r="M92" s="29" t="n"/>
      <c r="N92" s="29" t="n"/>
      <c r="O92" s="29" t="n"/>
      <c r="P92" s="29" t="n"/>
    </row>
    <row r="93">
      <c r="A93" s="17" t="n"/>
      <c r="B93" s="35" t="n"/>
      <c r="C93" s="29" t="n"/>
      <c r="D93" s="29" t="n"/>
      <c r="E93" s="29" t="n"/>
      <c r="F93" s="27" t="n"/>
      <c r="G93" s="27" t="n"/>
      <c r="H93" s="27" t="n"/>
      <c r="I93" s="29" t="n"/>
      <c r="J93" s="29" t="n"/>
      <c r="K93" s="28" t="n"/>
      <c r="L93" s="29" t="n"/>
      <c r="M93" s="29" t="n"/>
      <c r="N93" s="29" t="n"/>
      <c r="O93" s="29" t="n"/>
      <c r="P93" s="29" t="n"/>
    </row>
    <row r="94">
      <c r="A94" s="17" t="n"/>
      <c r="B94" s="35" t="n"/>
      <c r="C94" s="29" t="n"/>
      <c r="D94" s="29" t="n"/>
      <c r="E94" s="29" t="n"/>
      <c r="F94" s="27" t="n"/>
      <c r="G94" s="27" t="n"/>
      <c r="H94" s="27" t="n"/>
      <c r="I94" s="29" t="n"/>
      <c r="J94" s="29" t="n"/>
      <c r="K94" s="28" t="n"/>
      <c r="L94" s="29" t="n"/>
      <c r="M94" s="29" t="n"/>
      <c r="N94" s="29" t="n"/>
      <c r="O94" s="29" t="n"/>
      <c r="P94" s="29" t="n"/>
    </row>
    <row r="95">
      <c r="A95" s="17" t="n"/>
      <c r="B95" s="35" t="n"/>
      <c r="C95" s="29" t="n"/>
      <c r="D95" s="29" t="n"/>
      <c r="E95" s="29" t="n"/>
      <c r="F95" s="27" t="n"/>
      <c r="G95" s="27" t="n"/>
      <c r="H95" s="27" t="n"/>
      <c r="I95" s="29" t="n"/>
      <c r="J95" s="29" t="n"/>
      <c r="K95" s="28" t="n"/>
      <c r="L95" s="29" t="n"/>
      <c r="M95" s="29" t="n"/>
      <c r="N95" s="29" t="n"/>
      <c r="O95" s="29" t="n"/>
      <c r="P95" s="29" t="n"/>
    </row>
    <row r="96">
      <c r="A96" s="17" t="n"/>
      <c r="B96" s="35" t="n"/>
      <c r="C96" s="29" t="n"/>
      <c r="D96" s="29" t="n"/>
      <c r="E96" s="29" t="n"/>
      <c r="F96" s="27" t="n"/>
      <c r="G96" s="27" t="n"/>
      <c r="H96" s="27" t="n"/>
      <c r="I96" s="29" t="n"/>
      <c r="J96" s="29" t="n"/>
      <c r="K96" s="28" t="n"/>
      <c r="L96" s="29" t="n"/>
      <c r="M96" s="29" t="n"/>
      <c r="N96" s="29" t="n"/>
      <c r="O96" s="29" t="n"/>
      <c r="P96" s="29" t="n"/>
    </row>
    <row r="97">
      <c r="A97" s="17" t="n"/>
      <c r="B97" s="35" t="n"/>
      <c r="C97" s="29" t="n"/>
      <c r="D97" s="29" t="n"/>
      <c r="E97" s="29" t="n"/>
      <c r="F97" s="27" t="n"/>
      <c r="G97" s="27" t="n"/>
      <c r="H97" s="27" t="n"/>
      <c r="I97" s="29" t="n"/>
      <c r="J97" s="29" t="n"/>
      <c r="K97" s="28" t="n"/>
      <c r="L97" s="29" t="n"/>
      <c r="M97" s="29" t="n"/>
      <c r="N97" s="29" t="n"/>
      <c r="O97" s="29" t="n"/>
      <c r="P97" s="29" t="n"/>
    </row>
    <row r="98">
      <c r="A98" s="17" t="n"/>
      <c r="B98" s="35" t="n"/>
      <c r="C98" s="29" t="n"/>
      <c r="D98" s="29" t="n"/>
      <c r="E98" s="29" t="n"/>
      <c r="F98" s="27" t="n"/>
      <c r="G98" s="27" t="n"/>
      <c r="H98" s="27" t="n"/>
      <c r="I98" s="29" t="n"/>
      <c r="J98" s="29" t="n"/>
      <c r="K98" s="28" t="n"/>
      <c r="L98" s="29" t="n"/>
      <c r="M98" s="29" t="n"/>
      <c r="N98" s="29" t="n"/>
      <c r="O98" s="29" t="n"/>
      <c r="P98" s="29" t="n"/>
    </row>
    <row r="99">
      <c r="A99" s="17" t="n"/>
      <c r="B99" s="35" t="n"/>
      <c r="C99" s="29" t="n"/>
      <c r="D99" s="29" t="n"/>
      <c r="E99" s="29" t="n"/>
      <c r="F99" s="27" t="n"/>
      <c r="G99" s="27" t="n"/>
      <c r="H99" s="27" t="n"/>
      <c r="I99" s="29" t="n"/>
      <c r="J99" s="29" t="n"/>
      <c r="K99" s="28" t="n"/>
      <c r="L99" s="29" t="n"/>
      <c r="M99" s="29" t="n"/>
      <c r="N99" s="29" t="n"/>
      <c r="O99" s="29" t="n"/>
      <c r="P99" s="29" t="n"/>
    </row>
    <row r="100">
      <c r="A100" s="17" t="n"/>
      <c r="B100" s="35" t="n"/>
      <c r="C100" s="29" t="n"/>
      <c r="D100" s="29" t="n"/>
      <c r="E100" s="29" t="n"/>
      <c r="F100" s="27" t="n"/>
      <c r="G100" s="27" t="n"/>
      <c r="H100" s="27" t="n"/>
      <c r="I100" s="29" t="n"/>
      <c r="J100" s="29" t="n"/>
      <c r="K100" s="28" t="n"/>
      <c r="L100" s="29" t="n"/>
      <c r="M100" s="29" t="n"/>
      <c r="N100" s="29" t="n"/>
      <c r="O100" s="29" t="n"/>
      <c r="P100" s="29" t="n"/>
    </row>
    <row r="101">
      <c r="A101" s="17" t="n"/>
      <c r="B101" s="35" t="n"/>
      <c r="C101" s="29" t="n"/>
      <c r="D101" s="29" t="n"/>
      <c r="E101" s="29" t="n"/>
      <c r="F101" s="27" t="n"/>
      <c r="G101" s="27" t="n"/>
      <c r="H101" s="27" t="n"/>
      <c r="I101" s="29" t="n"/>
      <c r="J101" s="29" t="n"/>
      <c r="K101" s="28" t="n"/>
      <c r="L101" s="29" t="n"/>
      <c r="M101" s="29" t="n"/>
      <c r="N101" s="29" t="n"/>
      <c r="O101" s="29" t="n"/>
      <c r="P101" s="29" t="n"/>
    </row>
    <row r="102">
      <c r="A102" s="17" t="n"/>
      <c r="B102" s="35" t="n"/>
      <c r="C102" s="29" t="n"/>
      <c r="D102" s="29" t="n"/>
      <c r="E102" s="29" t="n"/>
      <c r="F102" s="27" t="n"/>
      <c r="G102" s="27" t="n"/>
      <c r="H102" s="27" t="n"/>
      <c r="I102" s="29" t="n"/>
      <c r="J102" s="29" t="n"/>
      <c r="K102" s="28" t="n"/>
      <c r="L102" s="29" t="n"/>
      <c r="M102" s="29" t="n"/>
      <c r="N102" s="29" t="n"/>
      <c r="O102" s="29" t="n"/>
      <c r="P102" s="29" t="n"/>
    </row>
    <row r="103">
      <c r="A103" s="17" t="n"/>
      <c r="B103" s="35" t="n"/>
      <c r="C103" s="29" t="n"/>
      <c r="D103" s="29" t="n"/>
      <c r="E103" s="29" t="n"/>
      <c r="F103" s="27" t="n"/>
      <c r="G103" s="27" t="n"/>
      <c r="H103" s="27" t="n"/>
      <c r="I103" s="29" t="n"/>
      <c r="J103" s="29" t="n"/>
      <c r="K103" s="28" t="n"/>
      <c r="L103" s="29" t="n"/>
      <c r="M103" s="29" t="n"/>
      <c r="N103" s="29" t="n"/>
      <c r="O103" s="29" t="n"/>
      <c r="P103" s="29" t="n"/>
    </row>
    <row r="104">
      <c r="A104" s="17" t="n"/>
      <c r="B104" s="35" t="n"/>
      <c r="C104" s="29" t="n"/>
      <c r="D104" s="29" t="n"/>
      <c r="E104" s="29" t="n"/>
      <c r="F104" s="27" t="n"/>
      <c r="G104" s="27" t="n"/>
      <c r="H104" s="27" t="n"/>
      <c r="I104" s="29" t="n"/>
      <c r="J104" s="29" t="n"/>
      <c r="K104" s="28" t="n"/>
      <c r="L104" s="29" t="n"/>
      <c r="M104" s="29" t="n"/>
      <c r="N104" s="29" t="n"/>
      <c r="O104" s="29" t="n"/>
      <c r="P104" s="29" t="n"/>
    </row>
    <row r="105">
      <c r="A105" s="17" t="n"/>
      <c r="B105" s="35" t="n"/>
      <c r="C105" s="29" t="n"/>
      <c r="D105" s="29" t="n"/>
      <c r="E105" s="29" t="n"/>
      <c r="F105" s="27" t="n"/>
      <c r="G105" s="27" t="n"/>
      <c r="H105" s="27" t="n"/>
      <c r="I105" s="29" t="n"/>
      <c r="J105" s="29" t="n"/>
      <c r="K105" s="28" t="n"/>
      <c r="L105" s="29" t="n"/>
      <c r="M105" s="29" t="n"/>
      <c r="N105" s="29" t="n"/>
      <c r="O105" s="29" t="n"/>
      <c r="P105" s="29" t="n"/>
    </row>
    <row r="106">
      <c r="A106" s="17" t="n"/>
      <c r="B106" s="35" t="n"/>
      <c r="C106" s="29" t="n"/>
      <c r="D106" s="29" t="n"/>
      <c r="E106" s="29" t="n"/>
      <c r="F106" s="27" t="n"/>
      <c r="G106" s="27" t="n"/>
      <c r="H106" s="27" t="n"/>
      <c r="I106" s="29" t="n"/>
      <c r="J106" s="29" t="n"/>
      <c r="K106" s="28" t="n"/>
      <c r="L106" s="29" t="n"/>
      <c r="M106" s="29" t="n"/>
      <c r="N106" s="29" t="n"/>
      <c r="O106" s="29" t="n"/>
      <c r="P106" s="29" t="n"/>
    </row>
    <row r="107">
      <c r="A107" s="17" t="n"/>
      <c r="B107" s="35" t="n"/>
      <c r="C107" s="29" t="n"/>
      <c r="D107" s="29" t="n"/>
      <c r="E107" s="29" t="n"/>
      <c r="F107" s="27" t="n"/>
      <c r="G107" s="27" t="n"/>
      <c r="H107" s="27" t="n"/>
      <c r="I107" s="29" t="n"/>
      <c r="J107" s="29" t="n"/>
      <c r="K107" s="28" t="n"/>
      <c r="L107" s="29" t="n"/>
      <c r="M107" s="29" t="n"/>
      <c r="N107" s="29" t="n"/>
      <c r="O107" s="29" t="n"/>
      <c r="P107" s="29" t="n"/>
    </row>
    <row r="108">
      <c r="A108" s="17" t="n"/>
      <c r="B108" s="35" t="n"/>
      <c r="C108" s="29" t="n"/>
      <c r="D108" s="29" t="n"/>
      <c r="E108" s="29" t="n"/>
      <c r="F108" s="27" t="n"/>
      <c r="G108" s="27" t="n"/>
      <c r="H108" s="27" t="n"/>
      <c r="I108" s="29" t="n"/>
      <c r="J108" s="29" t="n"/>
      <c r="K108" s="28" t="n"/>
      <c r="L108" s="29" t="n"/>
      <c r="M108" s="29" t="n"/>
      <c r="N108" s="29" t="n"/>
      <c r="O108" s="29" t="n"/>
      <c r="P108" s="29" t="n"/>
    </row>
    <row r="109">
      <c r="A109" s="17" t="n"/>
      <c r="B109" s="35" t="n"/>
      <c r="C109" s="29" t="n"/>
      <c r="D109" s="29" t="n"/>
      <c r="E109" s="29" t="n"/>
      <c r="F109" s="27" t="n"/>
      <c r="G109" s="27" t="n"/>
      <c r="H109" s="27" t="n"/>
      <c r="I109" s="29" t="n"/>
      <c r="J109" s="29" t="n"/>
      <c r="K109" s="28" t="n"/>
      <c r="L109" s="29" t="n"/>
      <c r="M109" s="29" t="n"/>
      <c r="N109" s="29" t="n"/>
      <c r="O109" s="29" t="n"/>
      <c r="P109" s="29" t="n"/>
    </row>
    <row r="110">
      <c r="A110" s="17" t="n"/>
      <c r="B110" s="35" t="n"/>
      <c r="C110" s="29" t="n"/>
      <c r="D110" s="29" t="n"/>
      <c r="E110" s="29" t="n"/>
      <c r="F110" s="27" t="n"/>
      <c r="G110" s="27" t="n"/>
      <c r="H110" s="27" t="n"/>
      <c r="I110" s="29" t="n"/>
      <c r="J110" s="29" t="n"/>
      <c r="K110" s="28" t="n"/>
      <c r="L110" s="29" t="n"/>
      <c r="M110" s="29" t="n"/>
      <c r="N110" s="29" t="n"/>
      <c r="O110" s="29" t="n"/>
      <c r="P110" s="29" t="n"/>
    </row>
    <row r="111">
      <c r="A111" s="17" t="n"/>
      <c r="B111" s="35" t="n"/>
      <c r="C111" s="29" t="n"/>
      <c r="D111" s="29" t="n"/>
      <c r="E111" s="29" t="n"/>
      <c r="F111" s="27" t="n"/>
      <c r="G111" s="27" t="n"/>
      <c r="H111" s="27" t="n"/>
      <c r="I111" s="29" t="n"/>
      <c r="J111" s="29" t="n"/>
      <c r="K111" s="28" t="n"/>
      <c r="L111" s="29" t="n"/>
      <c r="M111" s="29" t="n"/>
      <c r="N111" s="29" t="n"/>
      <c r="O111" s="29" t="n"/>
      <c r="P111" s="29" t="n"/>
    </row>
    <row r="112">
      <c r="A112" s="17" t="n"/>
      <c r="B112" s="35" t="n"/>
      <c r="C112" s="29" t="n"/>
      <c r="D112" s="29" t="n"/>
      <c r="E112" s="29" t="n"/>
      <c r="F112" s="27" t="n"/>
      <c r="G112" s="27" t="n"/>
      <c r="H112" s="27" t="n"/>
      <c r="I112" s="29" t="n"/>
      <c r="J112" s="29" t="n"/>
      <c r="K112" s="28" t="n"/>
      <c r="L112" s="29" t="n"/>
      <c r="M112" s="29" t="n"/>
      <c r="N112" s="29" t="n"/>
      <c r="O112" s="29" t="n"/>
      <c r="P112" s="29" t="n"/>
    </row>
    <row r="113">
      <c r="A113" s="17" t="n"/>
      <c r="B113" s="35" t="n"/>
      <c r="C113" s="29" t="n"/>
      <c r="D113" s="29" t="n"/>
      <c r="E113" s="29" t="n"/>
      <c r="F113" s="27" t="n"/>
      <c r="G113" s="27" t="n"/>
      <c r="H113" s="27" t="n"/>
      <c r="I113" s="29" t="n"/>
      <c r="J113" s="29" t="n"/>
      <c r="K113" s="28" t="n"/>
      <c r="L113" s="29" t="n"/>
      <c r="M113" s="29" t="n"/>
      <c r="N113" s="29" t="n"/>
      <c r="O113" s="29" t="n"/>
      <c r="P113" s="29" t="n"/>
    </row>
    <row r="114">
      <c r="A114" s="17" t="n"/>
      <c r="B114" s="35" t="n"/>
      <c r="C114" s="29" t="n"/>
      <c r="D114" s="29" t="n"/>
      <c r="E114" s="29" t="n"/>
      <c r="F114" s="27" t="n"/>
      <c r="G114" s="27" t="n"/>
      <c r="H114" s="27" t="n"/>
      <c r="I114" s="29" t="n"/>
      <c r="J114" s="29" t="n"/>
      <c r="K114" s="28" t="n"/>
      <c r="L114" s="29" t="n"/>
      <c r="M114" s="29" t="n"/>
      <c r="N114" s="29" t="n"/>
      <c r="O114" s="29" t="n"/>
      <c r="P114" s="29" t="n"/>
    </row>
    <row r="115">
      <c r="A115" s="17" t="n"/>
      <c r="B115" s="35" t="n"/>
      <c r="C115" s="29" t="n"/>
      <c r="D115" s="29" t="n"/>
      <c r="E115" s="29" t="n"/>
      <c r="F115" s="27" t="n"/>
      <c r="G115" s="27" t="n"/>
      <c r="H115" s="27" t="n"/>
      <c r="I115" s="29" t="n"/>
      <c r="J115" s="29" t="n"/>
      <c r="K115" s="28" t="n"/>
      <c r="L115" s="29" t="n"/>
      <c r="M115" s="29" t="n"/>
      <c r="N115" s="29" t="n"/>
      <c r="O115" s="29" t="n"/>
      <c r="P115" s="29" t="n"/>
    </row>
    <row r="116">
      <c r="A116" s="17" t="n"/>
      <c r="B116" s="35" t="n"/>
      <c r="C116" s="29" t="n"/>
      <c r="D116" s="29" t="n"/>
      <c r="E116" s="29" t="n"/>
      <c r="F116" s="27" t="n"/>
      <c r="G116" s="27" t="n"/>
      <c r="H116" s="27" t="n"/>
      <c r="I116" s="29" t="n"/>
      <c r="J116" s="29" t="n"/>
      <c r="K116" s="28" t="n"/>
      <c r="L116" s="29" t="n"/>
      <c r="M116" s="29" t="n"/>
      <c r="N116" s="29" t="n"/>
      <c r="O116" s="29" t="n"/>
      <c r="P116" s="29" t="n"/>
    </row>
    <row r="117">
      <c r="A117" s="17" t="n"/>
      <c r="B117" s="35" t="n"/>
      <c r="C117" s="29" t="n"/>
      <c r="D117" s="29" t="n"/>
      <c r="E117" s="29" t="n"/>
      <c r="F117" s="27" t="n"/>
      <c r="G117" s="27" t="n"/>
      <c r="H117" s="27" t="n"/>
      <c r="I117" s="29" t="n"/>
      <c r="J117" s="29" t="n"/>
      <c r="K117" s="28" t="n"/>
      <c r="L117" s="29" t="n"/>
      <c r="M117" s="29" t="n"/>
      <c r="N117" s="29" t="n"/>
      <c r="O117" s="29" t="n"/>
      <c r="P117" s="29" t="n"/>
    </row>
    <row r="118">
      <c r="A118" s="17" t="n"/>
      <c r="B118" s="35" t="n"/>
      <c r="C118" s="29" t="n"/>
      <c r="D118" s="29" t="n"/>
      <c r="E118" s="29" t="n"/>
      <c r="F118" s="27" t="n"/>
      <c r="G118" s="27" t="n"/>
      <c r="H118" s="27" t="n"/>
      <c r="I118" s="29" t="n"/>
      <c r="J118" s="29" t="n"/>
      <c r="K118" s="28" t="n"/>
      <c r="L118" s="29" t="n"/>
      <c r="M118" s="29" t="n"/>
      <c r="N118" s="29" t="n"/>
      <c r="O118" s="29" t="n"/>
      <c r="P118" s="29" t="n"/>
    </row>
    <row r="119">
      <c r="A119" s="17" t="n"/>
      <c r="B119" s="35" t="n"/>
      <c r="C119" s="29" t="n"/>
      <c r="D119" s="29" t="n"/>
      <c r="E119" s="29" t="n"/>
      <c r="F119" s="27" t="n"/>
      <c r="G119" s="27" t="n"/>
      <c r="H119" s="27" t="n"/>
      <c r="I119" s="29" t="n"/>
      <c r="J119" s="29" t="n"/>
      <c r="K119" s="28" t="n"/>
      <c r="L119" s="29" t="n"/>
      <c r="M119" s="29" t="n"/>
      <c r="N119" s="29" t="n"/>
      <c r="O119" s="29" t="n"/>
      <c r="P119" s="29" t="n"/>
    </row>
    <row r="120">
      <c r="A120" s="17" t="n"/>
      <c r="B120" s="35" t="n"/>
      <c r="C120" s="29" t="n"/>
      <c r="D120" s="29" t="n"/>
      <c r="E120" s="29" t="n"/>
      <c r="F120" s="27" t="n"/>
      <c r="G120" s="27" t="n"/>
      <c r="H120" s="27" t="n"/>
      <c r="I120" s="29" t="n"/>
      <c r="J120" s="29" t="n"/>
      <c r="K120" s="28" t="n"/>
      <c r="L120" s="29" t="n"/>
      <c r="M120" s="29" t="n"/>
      <c r="N120" s="29" t="n"/>
      <c r="O120" s="29" t="n"/>
      <c r="P120" s="29" t="n"/>
    </row>
    <row r="121">
      <c r="A121" s="17" t="n"/>
      <c r="B121" s="35" t="n"/>
      <c r="C121" s="29" t="n"/>
      <c r="D121" s="29" t="n"/>
      <c r="E121" s="29" t="n"/>
      <c r="F121" s="27" t="n"/>
      <c r="G121" s="27" t="n"/>
      <c r="H121" s="27" t="n"/>
      <c r="I121" s="29" t="n"/>
      <c r="J121" s="29" t="n"/>
      <c r="K121" s="28" t="n"/>
      <c r="L121" s="29" t="n"/>
      <c r="M121" s="29" t="n"/>
      <c r="N121" s="29" t="n"/>
      <c r="O121" s="29" t="n"/>
      <c r="P121" s="29" t="n"/>
    </row>
    <row r="122">
      <c r="A122" s="17" t="n"/>
      <c r="B122" s="35" t="n"/>
      <c r="C122" s="29" t="n"/>
      <c r="D122" s="29" t="n"/>
      <c r="E122" s="29" t="n"/>
      <c r="F122" s="27" t="n"/>
      <c r="G122" s="27" t="n"/>
      <c r="H122" s="27" t="n"/>
      <c r="I122" s="29" t="n"/>
      <c r="J122" s="29" t="n"/>
      <c r="K122" s="28" t="n"/>
      <c r="L122" s="29" t="n"/>
      <c r="M122" s="29" t="n"/>
      <c r="N122" s="29" t="n"/>
      <c r="O122" s="29" t="n"/>
      <c r="P122" s="29" t="n"/>
    </row>
    <row r="123">
      <c r="A123" s="17" t="n"/>
      <c r="B123" s="35" t="n"/>
      <c r="C123" s="29" t="n"/>
      <c r="D123" s="29" t="n"/>
      <c r="E123" s="29" t="n"/>
      <c r="F123" s="27" t="n"/>
      <c r="G123" s="27" t="n"/>
      <c r="H123" s="27" t="n"/>
      <c r="I123" s="29" t="n"/>
      <c r="J123" s="29" t="n"/>
      <c r="K123" s="28" t="n"/>
      <c r="L123" s="29" t="n"/>
      <c r="M123" s="29" t="n"/>
      <c r="N123" s="29" t="n"/>
      <c r="O123" s="29" t="n"/>
      <c r="P123" s="29" t="n"/>
    </row>
    <row r="124">
      <c r="A124" s="17" t="n"/>
      <c r="B124" s="35" t="n"/>
      <c r="C124" s="29" t="n"/>
      <c r="D124" s="29" t="n"/>
      <c r="E124" s="29" t="n"/>
      <c r="F124" s="27" t="n"/>
      <c r="G124" s="27" t="n"/>
      <c r="H124" s="27" t="n"/>
      <c r="I124" s="29" t="n"/>
      <c r="J124" s="29" t="n"/>
      <c r="K124" s="28" t="n"/>
      <c r="L124" s="29" t="n"/>
      <c r="M124" s="29" t="n"/>
      <c r="N124" s="29" t="n"/>
      <c r="O124" s="29" t="n"/>
      <c r="P124" s="29" t="n"/>
    </row>
    <row r="125">
      <c r="A125" s="17" t="n"/>
      <c r="B125" s="35" t="n"/>
      <c r="C125" s="29" t="n"/>
      <c r="D125" s="29" t="n"/>
      <c r="E125" s="29" t="n"/>
      <c r="F125" s="27" t="n"/>
      <c r="G125" s="27" t="n"/>
      <c r="H125" s="27" t="n"/>
      <c r="I125" s="29" t="n"/>
      <c r="J125" s="29" t="n"/>
      <c r="K125" s="28" t="n"/>
      <c r="L125" s="29" t="n"/>
      <c r="M125" s="29" t="n"/>
      <c r="N125" s="29" t="n"/>
      <c r="O125" s="29" t="n"/>
      <c r="P125" s="29" t="n"/>
    </row>
    <row r="126">
      <c r="A126" s="17" t="n"/>
      <c r="B126" s="35" t="n"/>
      <c r="C126" s="29" t="n"/>
      <c r="D126" s="29" t="n"/>
      <c r="E126" s="29" t="n"/>
      <c r="F126" s="27" t="n"/>
      <c r="G126" s="27" t="n"/>
      <c r="H126" s="27" t="n"/>
      <c r="I126" s="29" t="n"/>
      <c r="J126" s="29" t="n"/>
      <c r="K126" s="28" t="n"/>
      <c r="L126" s="29" t="n"/>
      <c r="M126" s="29" t="n"/>
      <c r="N126" s="29" t="n"/>
      <c r="O126" s="29" t="n"/>
      <c r="P126" s="29" t="n"/>
    </row>
    <row r="127">
      <c r="A127" s="17" t="n"/>
      <c r="B127" s="35" t="n"/>
      <c r="C127" s="29" t="n"/>
      <c r="D127" s="29" t="n"/>
      <c r="E127" s="29" t="n"/>
      <c r="F127" s="27" t="n"/>
      <c r="G127" s="27" t="n"/>
      <c r="H127" s="27" t="n"/>
      <c r="I127" s="29" t="n"/>
      <c r="J127" s="29" t="n"/>
      <c r="K127" s="28" t="n"/>
      <c r="L127" s="29" t="n"/>
      <c r="M127" s="29" t="n"/>
      <c r="N127" s="29" t="n"/>
      <c r="O127" s="29" t="n"/>
      <c r="P127" s="29" t="n"/>
    </row>
    <row r="128">
      <c r="A128" s="17" t="n"/>
      <c r="B128" s="35" t="n"/>
      <c r="C128" s="29" t="n"/>
      <c r="D128" s="29" t="n"/>
      <c r="E128" s="29" t="n"/>
      <c r="F128" s="27" t="n"/>
      <c r="G128" s="27" t="n"/>
      <c r="H128" s="27" t="n"/>
      <c r="I128" s="29" t="n"/>
      <c r="J128" s="29" t="n"/>
      <c r="K128" s="28" t="n"/>
      <c r="L128" s="29" t="n"/>
      <c r="M128" s="29" t="n"/>
      <c r="N128" s="29" t="n"/>
      <c r="O128" s="29" t="n"/>
      <c r="P128" s="29" t="n"/>
    </row>
    <row r="129">
      <c r="A129" s="17" t="n"/>
      <c r="B129" s="35" t="n"/>
      <c r="C129" s="29" t="n"/>
      <c r="D129" s="29" t="n"/>
      <c r="E129" s="29" t="n"/>
      <c r="F129" s="27" t="n"/>
      <c r="G129" s="27" t="n"/>
      <c r="H129" s="27" t="n"/>
      <c r="I129" s="29" t="n"/>
      <c r="J129" s="29" t="n"/>
      <c r="K129" s="28" t="n"/>
      <c r="L129" s="29" t="n"/>
      <c r="M129" s="29" t="n"/>
      <c r="N129" s="29" t="n"/>
      <c r="O129" s="29" t="n"/>
      <c r="P129" s="29" t="n"/>
    </row>
    <row r="130">
      <c r="A130" s="17" t="n"/>
      <c r="B130" s="35" t="n"/>
      <c r="C130" s="29" t="n"/>
      <c r="D130" s="29" t="n"/>
      <c r="E130" s="29" t="n"/>
      <c r="F130" s="27" t="n"/>
      <c r="G130" s="27" t="n"/>
      <c r="H130" s="27" t="n"/>
      <c r="I130" s="29" t="n"/>
      <c r="J130" s="29" t="n"/>
      <c r="K130" s="28" t="n"/>
      <c r="L130" s="29" t="n"/>
      <c r="M130" s="29" t="n"/>
      <c r="N130" s="29" t="n"/>
      <c r="O130" s="29" t="n"/>
      <c r="P130" s="29" t="n"/>
    </row>
    <row r="131">
      <c r="A131" s="17" t="n"/>
      <c r="B131" s="35" t="n"/>
      <c r="C131" s="29" t="n"/>
      <c r="D131" s="29" t="n"/>
      <c r="E131" s="29" t="n"/>
      <c r="F131" s="27" t="n"/>
      <c r="G131" s="27" t="n"/>
      <c r="H131" s="27" t="n"/>
      <c r="I131" s="29" t="n"/>
      <c r="J131" s="29" t="n"/>
      <c r="K131" s="28" t="n"/>
      <c r="L131" s="29" t="n"/>
      <c r="M131" s="29" t="n"/>
      <c r="N131" s="29" t="n"/>
      <c r="O131" s="29" t="n"/>
      <c r="P131" s="29" t="n"/>
    </row>
    <row r="132">
      <c r="A132" s="17" t="n"/>
      <c r="B132" s="35" t="n"/>
      <c r="C132" s="29" t="n"/>
      <c r="D132" s="29" t="n"/>
      <c r="E132" s="29" t="n"/>
      <c r="F132" s="27" t="n"/>
      <c r="G132" s="27" t="n"/>
      <c r="H132" s="27" t="n"/>
      <c r="I132" s="29" t="n"/>
      <c r="J132" s="29" t="n"/>
      <c r="K132" s="28" t="n"/>
      <c r="L132" s="29" t="n"/>
      <c r="M132" s="29" t="n"/>
      <c r="N132" s="29" t="n"/>
      <c r="O132" s="29" t="n"/>
      <c r="P132" s="29" t="n"/>
    </row>
    <row r="133">
      <c r="A133" s="17" t="n"/>
      <c r="B133" s="35" t="n"/>
      <c r="C133" s="29" t="n"/>
      <c r="D133" s="29" t="n"/>
      <c r="E133" s="29" t="n"/>
      <c r="F133" s="27" t="n"/>
      <c r="G133" s="27" t="n"/>
      <c r="H133" s="27" t="n"/>
      <c r="I133" s="29" t="n"/>
      <c r="J133" s="29" t="n"/>
      <c r="K133" s="28" t="n"/>
      <c r="L133" s="29" t="n"/>
      <c r="M133" s="29" t="n"/>
      <c r="N133" s="29" t="n"/>
      <c r="O133" s="29" t="n"/>
      <c r="P133" s="29" t="n"/>
    </row>
    <row r="134">
      <c r="A134" s="17" t="n"/>
      <c r="B134" s="35" t="n"/>
      <c r="C134" s="29" t="n"/>
      <c r="D134" s="29" t="n"/>
      <c r="E134" s="29" t="n"/>
      <c r="F134" s="27" t="n"/>
      <c r="G134" s="27" t="n"/>
      <c r="H134" s="27" t="n"/>
      <c r="I134" s="29" t="n"/>
      <c r="J134" s="29" t="n"/>
      <c r="K134" s="28" t="n"/>
      <c r="L134" s="29" t="n"/>
      <c r="M134" s="29" t="n"/>
      <c r="N134" s="29" t="n"/>
      <c r="O134" s="29" t="n"/>
      <c r="P134" s="29" t="n"/>
    </row>
    <row r="135">
      <c r="A135" s="17" t="n"/>
      <c r="B135" s="35" t="n"/>
      <c r="C135" s="29" t="n"/>
      <c r="D135" s="29" t="n"/>
      <c r="E135" s="29" t="n"/>
      <c r="F135" s="27" t="n"/>
      <c r="G135" s="27" t="n"/>
      <c r="H135" s="27" t="n"/>
      <c r="I135" s="29" t="n"/>
      <c r="J135" s="29" t="n"/>
      <c r="K135" s="28" t="n"/>
      <c r="L135" s="29" t="n"/>
      <c r="M135" s="29" t="n"/>
      <c r="N135" s="29" t="n"/>
      <c r="O135" s="29" t="n"/>
      <c r="P135" s="29" t="n"/>
    </row>
    <row r="136">
      <c r="A136" s="17" t="n"/>
      <c r="B136" s="35" t="n"/>
      <c r="C136" s="29" t="n"/>
      <c r="D136" s="29" t="n"/>
      <c r="E136" s="29" t="n"/>
      <c r="F136" s="27" t="n"/>
      <c r="G136" s="27" t="n"/>
      <c r="H136" s="27" t="n"/>
      <c r="I136" s="29" t="n"/>
      <c r="J136" s="29" t="n"/>
      <c r="K136" s="28" t="n"/>
      <c r="L136" s="29" t="n"/>
      <c r="M136" s="29" t="n"/>
      <c r="N136" s="29" t="n"/>
      <c r="O136" s="29" t="n"/>
      <c r="P136" s="29" t="n"/>
    </row>
    <row r="137">
      <c r="A137" s="17" t="n"/>
      <c r="B137" s="35" t="n"/>
      <c r="C137" s="29" t="n"/>
      <c r="D137" s="29" t="n"/>
      <c r="E137" s="29" t="n"/>
      <c r="F137" s="27" t="n"/>
      <c r="G137" s="27" t="n"/>
      <c r="H137" s="27" t="n"/>
      <c r="I137" s="29" t="n"/>
      <c r="J137" s="29" t="n"/>
      <c r="K137" s="28" t="n"/>
      <c r="L137" s="29" t="n"/>
      <c r="M137" s="29" t="n"/>
      <c r="N137" s="29" t="n"/>
      <c r="O137" s="29" t="n"/>
      <c r="P137" s="29" t="n"/>
    </row>
    <row r="138">
      <c r="A138" s="17" t="n"/>
      <c r="B138" s="35" t="n"/>
      <c r="C138" s="29" t="n"/>
      <c r="D138" s="29" t="n"/>
      <c r="E138" s="29" t="n"/>
      <c r="F138" s="27" t="n"/>
      <c r="G138" s="27" t="n"/>
      <c r="H138" s="27" t="n"/>
      <c r="I138" s="29" t="n"/>
      <c r="J138" s="29" t="n"/>
      <c r="K138" s="28" t="n"/>
      <c r="L138" s="29" t="n"/>
      <c r="M138" s="29" t="n"/>
      <c r="N138" s="29" t="n"/>
      <c r="O138" s="29" t="n"/>
      <c r="P138" s="29" t="n"/>
    </row>
    <row r="139">
      <c r="A139" s="17" t="n"/>
      <c r="B139" s="35" t="n"/>
      <c r="C139" s="29" t="n"/>
      <c r="D139" s="29" t="n"/>
      <c r="E139" s="29" t="n"/>
      <c r="F139" s="27" t="n"/>
      <c r="G139" s="27" t="n"/>
      <c r="H139" s="27" t="n"/>
      <c r="I139" s="29" t="n"/>
      <c r="J139" s="29" t="n"/>
      <c r="K139" s="28" t="n"/>
      <c r="L139" s="29" t="n"/>
      <c r="M139" s="29" t="n"/>
      <c r="N139" s="29" t="n"/>
      <c r="O139" s="29" t="n"/>
      <c r="P139" s="29" t="n"/>
    </row>
    <row r="140">
      <c r="A140" s="17" t="n"/>
      <c r="B140" s="35" t="n"/>
      <c r="C140" s="29" t="n"/>
      <c r="D140" s="29" t="n"/>
      <c r="E140" s="29" t="n"/>
      <c r="F140" s="27" t="n"/>
      <c r="G140" s="27" t="n"/>
      <c r="H140" s="27" t="n"/>
      <c r="I140" s="29" t="n"/>
      <c r="J140" s="29" t="n"/>
      <c r="K140" s="28" t="n"/>
      <c r="L140" s="29" t="n"/>
      <c r="M140" s="29" t="n"/>
      <c r="N140" s="29" t="n"/>
      <c r="O140" s="29" t="n"/>
      <c r="P140" s="29" t="n"/>
    </row>
    <row r="141">
      <c r="A141" s="17" t="n"/>
      <c r="B141" s="35" t="n"/>
      <c r="C141" s="29" t="n"/>
      <c r="D141" s="29" t="n"/>
      <c r="E141" s="29" t="n"/>
      <c r="F141" s="27" t="n"/>
      <c r="G141" s="27" t="n"/>
      <c r="H141" s="27" t="n"/>
      <c r="I141" s="29" t="n"/>
      <c r="J141" s="29" t="n"/>
      <c r="K141" s="28" t="n"/>
      <c r="L141" s="29" t="n"/>
      <c r="M141" s="29" t="n"/>
      <c r="N141" s="29" t="n"/>
      <c r="O141" s="29" t="n"/>
      <c r="P141" s="29" t="n"/>
    </row>
    <row r="142">
      <c r="A142" s="17" t="n"/>
      <c r="B142" s="35" t="n"/>
      <c r="C142" s="29" t="n"/>
      <c r="D142" s="29" t="n"/>
      <c r="E142" s="29" t="n"/>
      <c r="F142" s="27" t="n"/>
      <c r="G142" s="27" t="n"/>
      <c r="H142" s="27" t="n"/>
      <c r="I142" s="29" t="n"/>
      <c r="J142" s="29" t="n"/>
      <c r="K142" s="28" t="n"/>
      <c r="L142" s="29" t="n"/>
      <c r="M142" s="29" t="n"/>
      <c r="N142" s="29" t="n"/>
      <c r="O142" s="29" t="n"/>
      <c r="P142" s="29" t="n"/>
    </row>
    <row r="143">
      <c r="A143" s="17" t="n"/>
      <c r="B143" s="35" t="n"/>
      <c r="C143" s="29" t="n"/>
      <c r="D143" s="29" t="n"/>
      <c r="E143" s="29" t="n"/>
      <c r="F143" s="27" t="n"/>
      <c r="G143" s="27" t="n"/>
      <c r="H143" s="27" t="n"/>
      <c r="I143" s="29" t="n"/>
      <c r="J143" s="29" t="n"/>
      <c r="K143" s="28" t="n"/>
      <c r="L143" s="29" t="n"/>
      <c r="M143" s="29" t="n"/>
      <c r="N143" s="29" t="n"/>
      <c r="O143" s="29" t="n"/>
      <c r="P143" s="29" t="n"/>
    </row>
    <row r="144">
      <c r="A144" s="17" t="n"/>
      <c r="B144" s="35" t="n"/>
      <c r="C144" s="29" t="n"/>
      <c r="D144" s="29" t="n"/>
      <c r="E144" s="29" t="n"/>
      <c r="F144" s="27" t="n"/>
      <c r="G144" s="27" t="n"/>
      <c r="H144" s="27" t="n"/>
      <c r="I144" s="29" t="n"/>
      <c r="J144" s="29" t="n"/>
      <c r="K144" s="28" t="n"/>
      <c r="L144" s="29" t="n"/>
      <c r="M144" s="29" t="n"/>
      <c r="N144" s="29" t="n"/>
      <c r="O144" s="29" t="n"/>
      <c r="P144" s="29" t="n"/>
    </row>
    <row r="145">
      <c r="A145" s="17" t="n"/>
      <c r="B145" s="35" t="n"/>
      <c r="C145" s="29" t="n"/>
      <c r="D145" s="29" t="n"/>
      <c r="E145" s="29" t="n"/>
      <c r="F145" s="27" t="n"/>
      <c r="G145" s="27" t="n"/>
      <c r="H145" s="27" t="n"/>
      <c r="I145" s="29" t="n"/>
      <c r="J145" s="29" t="n"/>
      <c r="K145" s="28" t="n"/>
      <c r="L145" s="29" t="n"/>
      <c r="M145" s="29" t="n"/>
      <c r="N145" s="29" t="n"/>
      <c r="O145" s="29" t="n"/>
      <c r="P145" s="29" t="n"/>
    </row>
    <row r="146">
      <c r="A146" s="17" t="n"/>
      <c r="B146" s="35" t="n"/>
      <c r="C146" s="29" t="n"/>
      <c r="D146" s="29" t="n"/>
      <c r="E146" s="29" t="n"/>
      <c r="F146" s="27" t="n"/>
      <c r="G146" s="27" t="n"/>
      <c r="H146" s="27" t="n"/>
      <c r="I146" s="29" t="n"/>
      <c r="J146" s="29" t="n"/>
      <c r="K146" s="28" t="n"/>
      <c r="L146" s="29" t="n"/>
      <c r="M146" s="29" t="n"/>
      <c r="N146" s="29" t="n"/>
      <c r="O146" s="29" t="n"/>
      <c r="P146" s="29" t="n"/>
    </row>
    <row r="147">
      <c r="A147" s="17" t="n"/>
      <c r="B147" s="35" t="n"/>
      <c r="C147" s="29" t="n"/>
      <c r="D147" s="29" t="n"/>
      <c r="E147" s="29" t="n"/>
      <c r="F147" s="27" t="n"/>
      <c r="G147" s="27" t="n"/>
      <c r="H147" s="27" t="n"/>
      <c r="I147" s="29" t="n"/>
      <c r="J147" s="29" t="n"/>
      <c r="K147" s="28" t="n"/>
      <c r="L147" s="29" t="n"/>
      <c r="M147" s="29" t="n"/>
      <c r="N147" s="29" t="n"/>
      <c r="O147" s="29" t="n"/>
      <c r="P147" s="29" t="n"/>
    </row>
    <row r="148">
      <c r="A148" s="17" t="n"/>
      <c r="B148" s="35" t="n"/>
      <c r="C148" s="29" t="n"/>
      <c r="D148" s="29" t="n"/>
      <c r="E148" s="29" t="n"/>
      <c r="F148" s="27" t="n"/>
      <c r="G148" s="27" t="n"/>
      <c r="H148" s="27" t="n"/>
      <c r="I148" s="29" t="n"/>
      <c r="J148" s="29" t="n"/>
      <c r="K148" s="28" t="n"/>
      <c r="L148" s="29" t="n"/>
      <c r="M148" s="29" t="n"/>
      <c r="N148" s="29" t="n"/>
      <c r="O148" s="29" t="n"/>
      <c r="P148" s="29" t="n"/>
    </row>
    <row r="149">
      <c r="A149" s="17" t="n"/>
      <c r="B149" s="35" t="n"/>
      <c r="C149" s="29" t="n"/>
      <c r="D149" s="29" t="n"/>
      <c r="E149" s="29" t="n"/>
      <c r="F149" s="27" t="n"/>
      <c r="G149" s="27" t="n"/>
      <c r="H149" s="27" t="n"/>
      <c r="I149" s="29" t="n"/>
      <c r="J149" s="29" t="n"/>
      <c r="K149" s="28" t="n"/>
      <c r="L149" s="29" t="n"/>
      <c r="M149" s="29" t="n"/>
      <c r="N149" s="29" t="n"/>
      <c r="O149" s="29" t="n"/>
      <c r="P149" s="29" t="n"/>
    </row>
    <row r="150">
      <c r="A150" s="17" t="n"/>
      <c r="B150" s="35" t="n"/>
      <c r="C150" s="29" t="n"/>
      <c r="D150" s="29" t="n"/>
      <c r="E150" s="29" t="n"/>
      <c r="F150" s="27" t="n"/>
      <c r="G150" s="27" t="n"/>
      <c r="H150" s="27" t="n"/>
      <c r="I150" s="29" t="n"/>
      <c r="J150" s="29" t="n"/>
      <c r="K150" s="28" t="n"/>
      <c r="L150" s="29" t="n"/>
      <c r="M150" s="29" t="n"/>
      <c r="N150" s="29" t="n"/>
      <c r="O150" s="29" t="n"/>
      <c r="P150" s="29" t="n"/>
    </row>
    <row r="151">
      <c r="A151" s="17" t="n"/>
      <c r="B151" s="35" t="n"/>
      <c r="C151" s="29" t="n"/>
      <c r="D151" s="29" t="n"/>
      <c r="E151" s="29" t="n"/>
      <c r="F151" s="27" t="n"/>
      <c r="G151" s="27" t="n"/>
      <c r="H151" s="27" t="n"/>
      <c r="I151" s="29" t="n"/>
      <c r="J151" s="29" t="n"/>
      <c r="K151" s="28" t="n"/>
      <c r="L151" s="29" t="n"/>
      <c r="M151" s="29" t="n"/>
      <c r="N151" s="29" t="n"/>
      <c r="O151" s="29" t="n"/>
      <c r="P151" s="29" t="n"/>
    </row>
    <row r="152">
      <c r="A152" s="17" t="n"/>
      <c r="B152" s="35" t="n"/>
      <c r="C152" s="29" t="n"/>
      <c r="D152" s="29" t="n"/>
      <c r="E152" s="29" t="n"/>
      <c r="F152" s="27" t="n"/>
      <c r="G152" s="27" t="n"/>
      <c r="H152" s="27" t="n"/>
      <c r="I152" s="29" t="n"/>
      <c r="J152" s="29" t="n"/>
      <c r="K152" s="28" t="n"/>
      <c r="L152" s="29" t="n"/>
      <c r="M152" s="29" t="n"/>
      <c r="N152" s="29" t="n"/>
      <c r="O152" s="29" t="n"/>
      <c r="P152" s="29" t="n"/>
    </row>
    <row r="153">
      <c r="A153" s="17" t="n"/>
      <c r="B153" s="35" t="n"/>
      <c r="C153" s="29" t="n"/>
      <c r="D153" s="29" t="n"/>
      <c r="E153" s="29" t="n"/>
      <c r="F153" s="27" t="n"/>
      <c r="G153" s="27" t="n"/>
      <c r="H153" s="27" t="n"/>
      <c r="I153" s="29" t="n"/>
      <c r="J153" s="29" t="n"/>
      <c r="K153" s="28" t="n"/>
      <c r="L153" s="29" t="n"/>
      <c r="M153" s="29" t="n"/>
      <c r="N153" s="29" t="n"/>
      <c r="O153" s="29" t="n"/>
      <c r="P153" s="29" t="n"/>
    </row>
    <row r="154">
      <c r="A154" s="17" t="n"/>
      <c r="B154" s="35" t="n"/>
      <c r="C154" s="29" t="n"/>
      <c r="D154" s="29" t="n"/>
      <c r="E154" s="29" t="n"/>
      <c r="F154" s="27" t="n"/>
      <c r="G154" s="27" t="n"/>
      <c r="H154" s="27" t="n"/>
      <c r="I154" s="29" t="n"/>
      <c r="J154" s="29" t="n"/>
      <c r="K154" s="28" t="n"/>
      <c r="L154" s="29" t="n"/>
      <c r="M154" s="29" t="n"/>
      <c r="N154" s="29" t="n"/>
      <c r="O154" s="29" t="n"/>
      <c r="P154" s="29" t="n"/>
    </row>
    <row r="155">
      <c r="A155" s="17" t="n"/>
      <c r="B155" s="35" t="n"/>
      <c r="C155" s="29" t="n"/>
      <c r="D155" s="29" t="n"/>
      <c r="E155" s="29" t="n"/>
      <c r="F155" s="27" t="n"/>
      <c r="G155" s="27" t="n"/>
      <c r="H155" s="27" t="n"/>
      <c r="I155" s="29" t="n"/>
      <c r="J155" s="29" t="n"/>
      <c r="K155" s="28" t="n"/>
      <c r="L155" s="29" t="n"/>
      <c r="M155" s="29" t="n"/>
      <c r="N155" s="29" t="n"/>
      <c r="O155" s="29" t="n"/>
      <c r="P155" s="29" t="n"/>
    </row>
    <row r="156">
      <c r="A156" s="17" t="n"/>
      <c r="B156" s="35" t="n"/>
      <c r="C156" s="29" t="n"/>
      <c r="D156" s="29" t="n"/>
      <c r="E156" s="29" t="n"/>
      <c r="F156" s="27" t="n"/>
      <c r="G156" s="27" t="n"/>
      <c r="H156" s="27" t="n"/>
      <c r="I156" s="29" t="n"/>
      <c r="J156" s="29" t="n"/>
      <c r="K156" s="28" t="n"/>
      <c r="L156" s="29" t="n"/>
      <c r="M156" s="29" t="n"/>
      <c r="N156" s="29" t="n"/>
      <c r="O156" s="29" t="n"/>
      <c r="P156" s="29" t="n"/>
    </row>
    <row r="157">
      <c r="A157" s="17" t="n"/>
      <c r="B157" s="35" t="n"/>
      <c r="C157" s="29" t="n"/>
      <c r="D157" s="29" t="n"/>
      <c r="E157" s="29" t="n"/>
      <c r="F157" s="27" t="n"/>
      <c r="G157" s="27" t="n"/>
      <c r="H157" s="27" t="n"/>
      <c r="I157" s="29" t="n"/>
      <c r="J157" s="29" t="n"/>
      <c r="K157" s="28" t="n"/>
      <c r="L157" s="29" t="n"/>
      <c r="M157" s="29" t="n"/>
      <c r="N157" s="29" t="n"/>
      <c r="O157" s="29" t="n"/>
      <c r="P157" s="29" t="n"/>
    </row>
    <row r="158">
      <c r="A158" s="17" t="n"/>
      <c r="B158" s="35" t="n"/>
      <c r="C158" s="29" t="n"/>
      <c r="D158" s="29" t="n"/>
      <c r="E158" s="29" t="n"/>
      <c r="F158" s="27" t="n"/>
      <c r="G158" s="27" t="n"/>
      <c r="H158" s="27" t="n"/>
      <c r="I158" s="29" t="n"/>
      <c r="J158" s="29" t="n"/>
      <c r="K158" s="28" t="n"/>
      <c r="L158" s="29" t="n"/>
      <c r="M158" s="29" t="n"/>
      <c r="N158" s="29" t="n"/>
      <c r="O158" s="29" t="n"/>
      <c r="P158" s="29" t="n"/>
    </row>
    <row r="159">
      <c r="A159" s="17" t="n"/>
      <c r="B159" s="35" t="n"/>
      <c r="C159" s="29" t="n"/>
      <c r="D159" s="29" t="n"/>
      <c r="E159" s="29" t="n"/>
      <c r="F159" s="27" t="n"/>
      <c r="G159" s="27" t="n"/>
      <c r="H159" s="27" t="n"/>
      <c r="I159" s="29" t="n"/>
      <c r="J159" s="29" t="n"/>
      <c r="K159" s="28" t="n"/>
      <c r="L159" s="29" t="n"/>
      <c r="M159" s="29" t="n"/>
      <c r="N159" s="29" t="n"/>
      <c r="O159" s="29" t="n"/>
      <c r="P159" s="29" t="n"/>
    </row>
    <row r="160">
      <c r="A160" s="17" t="n"/>
      <c r="B160" s="35" t="n"/>
      <c r="C160" s="29" t="n"/>
      <c r="D160" s="29" t="n"/>
      <c r="E160" s="29" t="n"/>
      <c r="F160" s="27" t="n"/>
      <c r="G160" s="27" t="n"/>
      <c r="H160" s="27" t="n"/>
      <c r="I160" s="29" t="n"/>
      <c r="J160" s="29" t="n"/>
      <c r="K160" s="28" t="n"/>
      <c r="L160" s="29" t="n"/>
      <c r="M160" s="29" t="n"/>
      <c r="N160" s="29" t="n"/>
      <c r="O160" s="29" t="n"/>
      <c r="P160" s="29" t="n"/>
    </row>
    <row r="161">
      <c r="A161" s="17" t="n"/>
      <c r="B161" s="35" t="n"/>
      <c r="C161" s="29" t="n"/>
      <c r="D161" s="29" t="n"/>
      <c r="E161" s="29" t="n"/>
      <c r="F161" s="27" t="n"/>
      <c r="G161" s="27" t="n"/>
      <c r="H161" s="27" t="n"/>
      <c r="I161" s="29" t="n"/>
      <c r="J161" s="29" t="n"/>
      <c r="K161" s="28" t="n"/>
      <c r="L161" s="29" t="n"/>
      <c r="M161" s="29" t="n"/>
      <c r="N161" s="29" t="n"/>
      <c r="O161" s="29" t="n"/>
      <c r="P161" s="29" t="n"/>
    </row>
    <row r="162">
      <c r="A162" s="17" t="n"/>
      <c r="B162" s="35" t="n"/>
      <c r="C162" s="29" t="n"/>
      <c r="D162" s="29" t="n"/>
      <c r="E162" s="29" t="n"/>
      <c r="F162" s="27" t="n"/>
      <c r="G162" s="27" t="n"/>
      <c r="H162" s="27" t="n"/>
      <c r="I162" s="29" t="n"/>
      <c r="J162" s="29" t="n"/>
      <c r="K162" s="28" t="n"/>
      <c r="L162" s="29" t="n"/>
      <c r="M162" s="29" t="n"/>
      <c r="N162" s="29" t="n"/>
      <c r="O162" s="29" t="n"/>
      <c r="P162" s="29" t="n"/>
    </row>
    <row r="163">
      <c r="A163" s="17" t="n"/>
      <c r="B163" s="35" t="n"/>
      <c r="C163" s="29" t="n"/>
      <c r="D163" s="29" t="n"/>
      <c r="E163" s="29" t="n"/>
      <c r="F163" s="27" t="n"/>
      <c r="G163" s="27" t="n"/>
      <c r="H163" s="27" t="n"/>
      <c r="I163" s="29" t="n"/>
      <c r="J163" s="29" t="n"/>
      <c r="K163" s="28" t="n"/>
      <c r="L163" s="29" t="n"/>
      <c r="M163" s="29" t="n"/>
      <c r="N163" s="29" t="n"/>
      <c r="O163" s="29" t="n"/>
      <c r="P163" s="29" t="n"/>
    </row>
    <row r="164">
      <c r="A164" s="17" t="n"/>
      <c r="B164" s="35" t="n"/>
      <c r="C164" s="29" t="n"/>
      <c r="D164" s="29" t="n"/>
      <c r="E164" s="29" t="n"/>
      <c r="F164" s="27" t="n"/>
      <c r="G164" s="27" t="n"/>
      <c r="H164" s="27" t="n"/>
      <c r="I164" s="29" t="n"/>
      <c r="J164" s="29" t="n"/>
      <c r="K164" s="28" t="n"/>
      <c r="L164" s="29" t="n"/>
      <c r="M164" s="29" t="n"/>
      <c r="N164" s="29" t="n"/>
      <c r="O164" s="29" t="n"/>
      <c r="P164" s="29" t="n"/>
    </row>
    <row r="165">
      <c r="A165" s="17" t="n"/>
      <c r="B165" s="35" t="n"/>
      <c r="C165" s="29" t="n"/>
      <c r="D165" s="29" t="n"/>
      <c r="E165" s="29" t="n"/>
      <c r="F165" s="27" t="n"/>
      <c r="G165" s="27" t="n"/>
      <c r="H165" s="27" t="n"/>
      <c r="I165" s="29" t="n"/>
      <c r="J165" s="29" t="n"/>
      <c r="K165" s="28" t="n"/>
      <c r="L165" s="29" t="n"/>
      <c r="M165" s="29" t="n"/>
      <c r="N165" s="29" t="n"/>
      <c r="O165" s="29" t="n"/>
      <c r="P165" s="29" t="n"/>
    </row>
    <row r="166">
      <c r="A166" s="17" t="n"/>
      <c r="B166" s="35" t="n"/>
      <c r="C166" s="29" t="n"/>
      <c r="D166" s="29" t="n"/>
      <c r="E166" s="29" t="n"/>
      <c r="F166" s="27" t="n"/>
      <c r="G166" s="27" t="n"/>
      <c r="H166" s="27" t="n"/>
      <c r="I166" s="29" t="n"/>
      <c r="J166" s="29" t="n"/>
      <c r="K166" s="28" t="n"/>
      <c r="L166" s="29" t="n"/>
      <c r="M166" s="29" t="n"/>
      <c r="N166" s="29" t="n"/>
      <c r="O166" s="29" t="n"/>
      <c r="P166" s="29" t="n"/>
    </row>
    <row r="167">
      <c r="A167" s="17" t="n"/>
      <c r="B167" s="35" t="n"/>
      <c r="C167" s="29" t="n"/>
      <c r="D167" s="29" t="n"/>
      <c r="E167" s="29" t="n"/>
      <c r="F167" s="27" t="n"/>
      <c r="G167" s="27" t="n"/>
      <c r="H167" s="27" t="n"/>
      <c r="I167" s="29" t="n"/>
      <c r="J167" s="29" t="n"/>
      <c r="K167" s="28" t="n"/>
      <c r="L167" s="29" t="n"/>
      <c r="M167" s="29" t="n"/>
      <c r="N167" s="29" t="n"/>
      <c r="O167" s="29" t="n"/>
      <c r="P167" s="29" t="n"/>
    </row>
    <row r="168">
      <c r="A168" s="17" t="n"/>
      <c r="B168" s="35" t="n"/>
      <c r="C168" s="29" t="n"/>
      <c r="D168" s="29" t="n"/>
      <c r="E168" s="29" t="n"/>
      <c r="F168" s="27" t="n"/>
      <c r="G168" s="27" t="n"/>
      <c r="H168" s="27" t="n"/>
      <c r="I168" s="29" t="n"/>
      <c r="J168" s="29" t="n"/>
      <c r="K168" s="28" t="n"/>
      <c r="L168" s="29" t="n"/>
      <c r="M168" s="29" t="n"/>
      <c r="N168" s="29" t="n"/>
      <c r="O168" s="29" t="n"/>
      <c r="P168" s="29" t="n"/>
    </row>
    <row r="169">
      <c r="A169" s="17" t="n"/>
      <c r="B169" s="35" t="n"/>
      <c r="C169" s="29" t="n"/>
      <c r="D169" s="29" t="n"/>
      <c r="E169" s="29" t="n"/>
      <c r="F169" s="27" t="n"/>
      <c r="G169" s="27" t="n"/>
      <c r="H169" s="27" t="n"/>
      <c r="I169" s="29" t="n"/>
      <c r="J169" s="29" t="n"/>
      <c r="K169" s="28" t="n"/>
      <c r="L169" s="29" t="n"/>
      <c r="M169" s="29" t="n"/>
      <c r="N169" s="29" t="n"/>
      <c r="O169" s="29" t="n"/>
      <c r="P169" s="29" t="n"/>
    </row>
    <row r="170">
      <c r="A170" s="17" t="n"/>
      <c r="B170" s="35" t="n"/>
      <c r="C170" s="29" t="n"/>
      <c r="D170" s="29" t="n"/>
      <c r="E170" s="29" t="n"/>
      <c r="F170" s="27" t="n"/>
      <c r="G170" s="27" t="n"/>
      <c r="H170" s="27" t="n"/>
      <c r="I170" s="29" t="n"/>
      <c r="J170" s="29" t="n"/>
      <c r="K170" s="28" t="n"/>
      <c r="L170" s="29" t="n"/>
      <c r="M170" s="29" t="n"/>
      <c r="N170" s="29" t="n"/>
      <c r="O170" s="29" t="n"/>
      <c r="P170" s="29" t="n"/>
    </row>
    <row r="171">
      <c r="A171" s="17" t="n"/>
      <c r="B171" s="35" t="n"/>
      <c r="C171" s="29" t="n"/>
      <c r="D171" s="29" t="n"/>
      <c r="E171" s="29" t="n"/>
      <c r="F171" s="27" t="n"/>
      <c r="G171" s="27" t="n"/>
      <c r="H171" s="27" t="n"/>
      <c r="I171" s="29" t="n"/>
      <c r="J171" s="29" t="n"/>
      <c r="K171" s="28" t="n"/>
      <c r="L171" s="29" t="n"/>
      <c r="M171" s="29" t="n"/>
      <c r="N171" s="29" t="n"/>
      <c r="O171" s="29" t="n"/>
      <c r="P171" s="29" t="n"/>
    </row>
    <row r="172">
      <c r="A172" s="17" t="n"/>
      <c r="B172" s="35" t="n"/>
      <c r="C172" s="29" t="n"/>
      <c r="D172" s="29" t="n"/>
      <c r="E172" s="29" t="n"/>
      <c r="F172" s="27" t="n"/>
      <c r="G172" s="27" t="n"/>
      <c r="H172" s="27" t="n"/>
      <c r="I172" s="29" t="n"/>
      <c r="J172" s="29" t="n"/>
      <c r="K172" s="28" t="n"/>
      <c r="L172" s="29" t="n"/>
      <c r="M172" s="29" t="n"/>
      <c r="N172" s="29" t="n"/>
      <c r="O172" s="29" t="n"/>
      <c r="P172" s="29" t="n"/>
    </row>
    <row r="173">
      <c r="A173" s="17" t="n"/>
      <c r="B173" s="35" t="n"/>
      <c r="C173" s="29" t="n"/>
      <c r="D173" s="29" t="n"/>
      <c r="E173" s="29" t="n"/>
      <c r="F173" s="27" t="n"/>
      <c r="G173" s="27" t="n"/>
      <c r="H173" s="27" t="n"/>
      <c r="I173" s="29" t="n"/>
      <c r="J173" s="29" t="n"/>
      <c r="K173" s="28" t="n"/>
      <c r="L173" s="29" t="n"/>
      <c r="M173" s="29" t="n"/>
      <c r="N173" s="29" t="n"/>
      <c r="O173" s="29" t="n"/>
      <c r="P173" s="29" t="n"/>
    </row>
    <row r="174">
      <c r="A174" s="17" t="n"/>
      <c r="B174" s="35" t="n"/>
      <c r="C174" s="29" t="n"/>
      <c r="D174" s="29" t="n"/>
      <c r="E174" s="29" t="n"/>
      <c r="F174" s="27" t="n"/>
      <c r="G174" s="27" t="n"/>
      <c r="H174" s="27" t="n"/>
      <c r="I174" s="29" t="n"/>
      <c r="J174" s="29" t="n"/>
      <c r="K174" s="28" t="n"/>
      <c r="L174" s="29" t="n"/>
      <c r="M174" s="29" t="n"/>
      <c r="N174" s="29" t="n"/>
      <c r="O174" s="29" t="n"/>
      <c r="P174" s="29" t="n"/>
    </row>
    <row r="175">
      <c r="A175" s="17" t="n"/>
      <c r="B175" s="35" t="n"/>
      <c r="C175" s="29" t="n"/>
      <c r="D175" s="29" t="n"/>
      <c r="E175" s="29" t="n"/>
      <c r="F175" s="27" t="n"/>
      <c r="G175" s="27" t="n"/>
      <c r="H175" s="27" t="n"/>
      <c r="I175" s="29" t="n"/>
      <c r="J175" s="29" t="n"/>
      <c r="K175" s="28" t="n"/>
      <c r="L175" s="29" t="n"/>
      <c r="M175" s="29" t="n"/>
      <c r="N175" s="29" t="n"/>
      <c r="O175" s="29" t="n"/>
      <c r="P175" s="29" t="n"/>
    </row>
    <row r="176">
      <c r="A176" s="17" t="n"/>
      <c r="B176" s="35" t="n"/>
      <c r="C176" s="29" t="n"/>
      <c r="D176" s="29" t="n"/>
      <c r="E176" s="29" t="n"/>
      <c r="F176" s="27" t="n"/>
      <c r="G176" s="27" t="n"/>
      <c r="H176" s="27" t="n"/>
      <c r="I176" s="29" t="n"/>
      <c r="J176" s="29" t="n"/>
      <c r="K176" s="28" t="n"/>
      <c r="L176" s="29" t="n"/>
      <c r="M176" s="29" t="n"/>
      <c r="N176" s="29" t="n"/>
      <c r="O176" s="29" t="n"/>
      <c r="P176" s="29" t="n"/>
    </row>
    <row r="177">
      <c r="A177" s="17" t="n"/>
      <c r="B177" s="35" t="n"/>
      <c r="C177" s="29" t="n"/>
      <c r="D177" s="29" t="n"/>
      <c r="E177" s="29" t="n"/>
      <c r="F177" s="27" t="n"/>
      <c r="G177" s="27" t="n"/>
      <c r="H177" s="27" t="n"/>
      <c r="I177" s="29" t="n"/>
      <c r="J177" s="29" t="n"/>
      <c r="K177" s="28" t="n"/>
      <c r="L177" s="29" t="n"/>
      <c r="M177" s="29" t="n"/>
      <c r="N177" s="29" t="n"/>
      <c r="O177" s="29" t="n"/>
      <c r="P177" s="29" t="n"/>
    </row>
    <row r="178">
      <c r="A178" s="17" t="n"/>
      <c r="B178" s="35" t="n"/>
      <c r="C178" s="29" t="n"/>
      <c r="D178" s="29" t="n"/>
      <c r="E178" s="29" t="n"/>
      <c r="F178" s="27" t="n"/>
      <c r="G178" s="27" t="n"/>
      <c r="H178" s="27" t="n"/>
      <c r="I178" s="29" t="n"/>
      <c r="J178" s="29" t="n"/>
      <c r="K178" s="28" t="n"/>
      <c r="L178" s="29" t="n"/>
      <c r="M178" s="29" t="n"/>
      <c r="N178" s="29" t="n"/>
      <c r="O178" s="29" t="n"/>
      <c r="P178" s="29" t="n"/>
    </row>
    <row r="179">
      <c r="A179" s="17" t="n"/>
      <c r="B179" s="35" t="n"/>
      <c r="C179" s="29" t="n"/>
      <c r="D179" s="29" t="n"/>
      <c r="E179" s="29" t="n"/>
      <c r="F179" s="27" t="n"/>
      <c r="G179" s="27" t="n"/>
      <c r="H179" s="27" t="n"/>
      <c r="I179" s="29" t="n"/>
      <c r="J179" s="29" t="n"/>
      <c r="K179" s="28" t="n"/>
      <c r="L179" s="29" t="n"/>
      <c r="M179" s="29" t="n"/>
      <c r="N179" s="29" t="n"/>
      <c r="O179" s="29" t="n"/>
      <c r="P179" s="29" t="n"/>
    </row>
    <row r="180">
      <c r="A180" s="17" t="n"/>
      <c r="B180" s="35" t="n"/>
      <c r="C180" s="29" t="n"/>
      <c r="D180" s="29" t="n"/>
      <c r="E180" s="29" t="n"/>
      <c r="F180" s="27" t="n"/>
      <c r="G180" s="27" t="n"/>
      <c r="H180" s="27" t="n"/>
      <c r="I180" s="29" t="n"/>
      <c r="J180" s="29" t="n"/>
      <c r="K180" s="28" t="n"/>
      <c r="L180" s="29" t="n"/>
      <c r="M180" s="29" t="n"/>
      <c r="N180" s="29" t="n"/>
      <c r="O180" s="29" t="n"/>
      <c r="P180" s="29" t="n"/>
    </row>
    <row r="181">
      <c r="A181" s="17" t="n"/>
      <c r="B181" s="35" t="n"/>
      <c r="C181" s="29" t="n"/>
      <c r="D181" s="29" t="n"/>
      <c r="E181" s="29" t="n"/>
      <c r="F181" s="27" t="n"/>
      <c r="G181" s="27" t="n"/>
      <c r="H181" s="27" t="n"/>
      <c r="I181" s="29" t="n"/>
      <c r="J181" s="29" t="n"/>
      <c r="K181" s="28" t="n"/>
      <c r="L181" s="29" t="n"/>
      <c r="M181" s="29" t="n"/>
      <c r="N181" s="29" t="n"/>
      <c r="O181" s="29" t="n"/>
      <c r="P181" s="29" t="n"/>
    </row>
    <row r="182">
      <c r="A182" s="17" t="n"/>
      <c r="B182" s="35" t="n"/>
      <c r="C182" s="29" t="n"/>
      <c r="D182" s="29" t="n"/>
      <c r="E182" s="29" t="n"/>
      <c r="F182" s="27" t="n"/>
      <c r="G182" s="27" t="n"/>
      <c r="H182" s="27" t="n"/>
      <c r="I182" s="29" t="n"/>
      <c r="J182" s="29" t="n"/>
      <c r="K182" s="28" t="n"/>
      <c r="L182" s="29" t="n"/>
      <c r="M182" s="29" t="n"/>
      <c r="N182" s="29" t="n"/>
      <c r="O182" s="29" t="n"/>
      <c r="P182" s="29" t="n"/>
    </row>
    <row r="183">
      <c r="A183" s="17" t="n"/>
      <c r="B183" s="35" t="n"/>
      <c r="C183" s="29" t="n"/>
      <c r="D183" s="29" t="n"/>
      <c r="E183" s="29" t="n"/>
      <c r="F183" s="27" t="n"/>
      <c r="G183" s="27" t="n"/>
      <c r="H183" s="27" t="n"/>
      <c r="I183" s="29" t="n"/>
      <c r="J183" s="29" t="n"/>
      <c r="K183" s="28" t="n"/>
      <c r="L183" s="29" t="n"/>
      <c r="M183" s="29" t="n"/>
      <c r="N183" s="29" t="n"/>
      <c r="O183" s="29" t="n"/>
      <c r="P183" s="29" t="n"/>
    </row>
    <row r="184">
      <c r="A184" s="17" t="n"/>
      <c r="B184" s="35" t="n"/>
      <c r="C184" s="29" t="n"/>
      <c r="D184" s="29" t="n"/>
      <c r="E184" s="29" t="n"/>
      <c r="F184" s="27" t="n"/>
      <c r="G184" s="27" t="n"/>
      <c r="H184" s="27" t="n"/>
      <c r="I184" s="29" t="n"/>
      <c r="J184" s="29" t="n"/>
      <c r="K184" s="28" t="n"/>
      <c r="L184" s="29" t="n"/>
      <c r="M184" s="29" t="n"/>
      <c r="N184" s="29" t="n"/>
      <c r="O184" s="29" t="n"/>
      <c r="P184" s="29" t="n"/>
    </row>
    <row r="185">
      <c r="A185" s="17" t="n"/>
      <c r="B185" s="35" t="n"/>
      <c r="C185" s="29" t="n"/>
      <c r="D185" s="29" t="n"/>
      <c r="E185" s="29" t="n"/>
      <c r="F185" s="27" t="n"/>
      <c r="G185" s="27" t="n"/>
      <c r="H185" s="27" t="n"/>
      <c r="I185" s="29" t="n"/>
      <c r="J185" s="29" t="n"/>
      <c r="K185" s="28" t="n"/>
      <c r="L185" s="29" t="n"/>
      <c r="M185" s="29" t="n"/>
      <c r="N185" s="29" t="n"/>
      <c r="O185" s="29" t="n"/>
      <c r="P185" s="29" t="n"/>
    </row>
    <row r="186">
      <c r="A186" s="17" t="n"/>
      <c r="B186" s="35" t="n"/>
      <c r="C186" s="29" t="n"/>
      <c r="D186" s="29" t="n"/>
      <c r="E186" s="29" t="n"/>
      <c r="F186" s="27" t="n"/>
      <c r="G186" s="27" t="n"/>
      <c r="H186" s="27" t="n"/>
      <c r="I186" s="29" t="n"/>
      <c r="J186" s="29" t="n"/>
      <c r="K186" s="28" t="n"/>
      <c r="L186" s="29" t="n"/>
      <c r="M186" s="29" t="n"/>
      <c r="N186" s="29" t="n"/>
      <c r="O186" s="29" t="n"/>
      <c r="P186" s="29" t="n"/>
    </row>
    <row r="187">
      <c r="A187" s="17" t="n"/>
      <c r="B187" s="35" t="n"/>
      <c r="C187" s="29" t="n"/>
      <c r="D187" s="29" t="n"/>
      <c r="E187" s="29" t="n"/>
      <c r="F187" s="27" t="n"/>
      <c r="G187" s="27" t="n"/>
      <c r="H187" s="27" t="n"/>
      <c r="I187" s="29" t="n"/>
      <c r="J187" s="29" t="n"/>
      <c r="K187" s="28" t="n"/>
      <c r="L187" s="29" t="n"/>
      <c r="M187" s="29" t="n"/>
      <c r="N187" s="29" t="n"/>
      <c r="O187" s="29" t="n"/>
      <c r="P187" s="29" t="n"/>
    </row>
    <row r="188">
      <c r="A188" s="17" t="n"/>
      <c r="B188" s="35" t="n"/>
      <c r="C188" s="29" t="n"/>
      <c r="D188" s="29" t="n"/>
      <c r="E188" s="29" t="n"/>
      <c r="F188" s="27" t="n"/>
      <c r="G188" s="27" t="n"/>
      <c r="H188" s="27" t="n"/>
      <c r="I188" s="29" t="n"/>
      <c r="J188" s="29" t="n"/>
      <c r="K188" s="28" t="n"/>
      <c r="L188" s="29" t="n"/>
      <c r="M188" s="29" t="n"/>
      <c r="N188" s="29" t="n"/>
      <c r="O188" s="29" t="n"/>
      <c r="P188" s="29" t="n"/>
    </row>
    <row r="189">
      <c r="A189" s="17" t="n"/>
      <c r="B189" s="35" t="n"/>
      <c r="C189" s="29" t="n"/>
      <c r="D189" s="29" t="n"/>
      <c r="E189" s="29" t="n"/>
      <c r="F189" s="27" t="n"/>
      <c r="G189" s="27" t="n"/>
      <c r="H189" s="27" t="n"/>
      <c r="I189" s="29" t="n"/>
      <c r="J189" s="29" t="n"/>
      <c r="K189" s="28" t="n"/>
      <c r="L189" s="29" t="n"/>
      <c r="M189" s="29" t="n"/>
      <c r="N189" s="29" t="n"/>
      <c r="O189" s="29" t="n"/>
      <c r="P189" s="29" t="n"/>
    </row>
    <row r="190">
      <c r="A190" s="17" t="n"/>
      <c r="B190" s="35" t="n"/>
      <c r="C190" s="29" t="n"/>
      <c r="D190" s="29" t="n"/>
      <c r="E190" s="29" t="n"/>
      <c r="F190" s="27" t="n"/>
      <c r="G190" s="27" t="n"/>
      <c r="H190" s="27" t="n"/>
      <c r="I190" s="29" t="n"/>
      <c r="J190" s="29" t="n"/>
      <c r="K190" s="28" t="n"/>
      <c r="L190" s="29" t="n"/>
      <c r="M190" s="29" t="n"/>
      <c r="N190" s="29" t="n"/>
      <c r="O190" s="29" t="n"/>
      <c r="P190" s="29" t="n"/>
    </row>
    <row r="191">
      <c r="A191" s="17" t="n"/>
      <c r="B191" s="35" t="n"/>
      <c r="C191" s="29" t="n"/>
      <c r="D191" s="29" t="n"/>
      <c r="E191" s="29" t="n"/>
      <c r="F191" s="27" t="n"/>
      <c r="G191" s="27" t="n"/>
      <c r="H191" s="27" t="n"/>
      <c r="I191" s="29" t="n"/>
      <c r="J191" s="29" t="n"/>
      <c r="K191" s="28" t="n"/>
      <c r="L191" s="29" t="n"/>
      <c r="M191" s="29" t="n"/>
      <c r="N191" s="29" t="n"/>
      <c r="O191" s="29" t="n"/>
      <c r="P191" s="29" t="n"/>
    </row>
    <row r="192">
      <c r="A192" s="17" t="n"/>
      <c r="B192" s="35" t="n"/>
      <c r="C192" s="29" t="n"/>
      <c r="D192" s="29" t="n"/>
      <c r="E192" s="29" t="n"/>
      <c r="F192" s="27" t="n"/>
      <c r="G192" s="27" t="n"/>
      <c r="H192" s="27" t="n"/>
      <c r="I192" s="29" t="n"/>
      <c r="J192" s="29" t="n"/>
      <c r="K192" s="28" t="n"/>
      <c r="L192" s="29" t="n"/>
      <c r="M192" s="29" t="n"/>
      <c r="N192" s="29" t="n"/>
      <c r="O192" s="29" t="n"/>
      <c r="P192" s="29" t="n"/>
    </row>
    <row r="193">
      <c r="A193" s="17" t="n"/>
      <c r="B193" s="35" t="n"/>
      <c r="C193" s="29" t="n"/>
      <c r="D193" s="29" t="n"/>
      <c r="E193" s="29" t="n"/>
      <c r="F193" s="27" t="n"/>
      <c r="G193" s="27" t="n"/>
      <c r="H193" s="27" t="n"/>
      <c r="I193" s="29" t="n"/>
      <c r="J193" s="29" t="n"/>
      <c r="K193" s="28" t="n"/>
      <c r="L193" s="29" t="n"/>
      <c r="M193" s="29" t="n"/>
      <c r="N193" s="29" t="n"/>
      <c r="O193" s="29" t="n"/>
      <c r="P193" s="29" t="n"/>
    </row>
    <row r="194">
      <c r="A194" s="17" t="n"/>
      <c r="B194" s="35" t="n"/>
      <c r="C194" s="29" t="n"/>
      <c r="D194" s="29" t="n"/>
      <c r="E194" s="29" t="n"/>
      <c r="F194" s="27" t="n"/>
      <c r="G194" s="27" t="n"/>
      <c r="H194" s="27" t="n"/>
      <c r="I194" s="29" t="n"/>
      <c r="J194" s="29" t="n"/>
      <c r="K194" s="28" t="n"/>
      <c r="L194" s="29" t="n"/>
      <c r="M194" s="29" t="n"/>
      <c r="N194" s="29" t="n"/>
      <c r="O194" s="29" t="n"/>
      <c r="P194" s="29" t="n"/>
    </row>
    <row r="195">
      <c r="A195" s="17" t="n"/>
      <c r="B195" s="35" t="n"/>
      <c r="C195" s="29" t="n"/>
      <c r="D195" s="29" t="n"/>
      <c r="E195" s="29" t="n"/>
      <c r="F195" s="27" t="n"/>
      <c r="G195" s="27" t="n"/>
      <c r="H195" s="27" t="n"/>
      <c r="I195" s="29" t="n"/>
      <c r="J195" s="29" t="n"/>
      <c r="K195" s="28" t="n"/>
      <c r="L195" s="29" t="n"/>
      <c r="M195" s="29" t="n"/>
      <c r="N195" s="29" t="n"/>
      <c r="O195" s="29" t="n"/>
      <c r="P195" s="29" t="n"/>
    </row>
    <row r="196">
      <c r="A196" s="17" t="n"/>
      <c r="B196" s="35" t="n"/>
      <c r="C196" s="29" t="n"/>
      <c r="D196" s="29" t="n"/>
      <c r="E196" s="29" t="n"/>
      <c r="F196" s="27" t="n"/>
      <c r="G196" s="27" t="n"/>
      <c r="H196" s="27" t="n"/>
      <c r="I196" s="29" t="n"/>
      <c r="J196" s="29" t="n"/>
      <c r="K196" s="28" t="n"/>
      <c r="L196" s="29" t="n"/>
      <c r="M196" s="29" t="n"/>
      <c r="N196" s="29" t="n"/>
      <c r="O196" s="29" t="n"/>
      <c r="P196" s="29" t="n"/>
    </row>
    <row r="197">
      <c r="A197" s="17" t="n"/>
      <c r="B197" s="35" t="n"/>
      <c r="C197" s="29" t="n"/>
      <c r="D197" s="29" t="n"/>
      <c r="E197" s="29" t="n"/>
      <c r="F197" s="27" t="n"/>
      <c r="G197" s="27" t="n"/>
      <c r="H197" s="27" t="n"/>
      <c r="I197" s="29" t="n"/>
      <c r="J197" s="29" t="n"/>
      <c r="K197" s="28" t="n"/>
      <c r="L197" s="29" t="n"/>
      <c r="M197" s="29" t="n"/>
      <c r="N197" s="29" t="n"/>
      <c r="O197" s="29" t="n"/>
      <c r="P197" s="29" t="n"/>
    </row>
    <row r="198">
      <c r="A198" s="17" t="n"/>
      <c r="B198" s="35" t="n"/>
      <c r="C198" s="29" t="n"/>
      <c r="D198" s="29" t="n"/>
      <c r="E198" s="29" t="n"/>
      <c r="F198" s="27" t="n"/>
      <c r="G198" s="27" t="n"/>
      <c r="H198" s="27" t="n"/>
      <c r="I198" s="29" t="n"/>
      <c r="J198" s="29" t="n"/>
      <c r="K198" s="28" t="n"/>
      <c r="L198" s="29" t="n"/>
      <c r="M198" s="29" t="n"/>
      <c r="N198" s="29" t="n"/>
      <c r="O198" s="29" t="n"/>
      <c r="P198" s="29" t="n"/>
    </row>
    <row r="199">
      <c r="A199" s="17" t="n"/>
      <c r="B199" s="35" t="n"/>
      <c r="C199" s="29" t="n"/>
      <c r="D199" s="29" t="n"/>
      <c r="E199" s="29" t="n"/>
      <c r="F199" s="27" t="n"/>
      <c r="G199" s="27" t="n"/>
      <c r="H199" s="27" t="n"/>
      <c r="I199" s="29" t="n"/>
      <c r="J199" s="29" t="n"/>
      <c r="K199" s="28" t="n"/>
      <c r="L199" s="29" t="n"/>
      <c r="M199" s="29" t="n"/>
      <c r="N199" s="29" t="n"/>
      <c r="O199" s="29" t="n"/>
      <c r="P199" s="29" t="n"/>
    </row>
    <row r="200">
      <c r="A200" s="17" t="n"/>
      <c r="B200" s="35" t="n"/>
      <c r="C200" s="29" t="n"/>
      <c r="D200" s="29" t="n"/>
      <c r="E200" s="29" t="n"/>
      <c r="F200" s="27" t="n"/>
      <c r="G200" s="27" t="n"/>
      <c r="H200" s="27" t="n"/>
      <c r="I200" s="29" t="n"/>
      <c r="J200" s="29" t="n"/>
      <c r="K200" s="28" t="n"/>
      <c r="L200" s="29" t="n"/>
      <c r="M200" s="29" t="n"/>
      <c r="N200" s="29" t="n"/>
      <c r="O200" s="29" t="n"/>
      <c r="P200" s="29" t="n"/>
    </row>
    <row r="201">
      <c r="A201" s="17" t="n"/>
      <c r="B201" s="35" t="n"/>
      <c r="C201" s="29" t="n"/>
      <c r="D201" s="29" t="n"/>
      <c r="E201" s="29" t="n"/>
      <c r="F201" s="27" t="n"/>
      <c r="G201" s="27" t="n"/>
      <c r="H201" s="27" t="n"/>
      <c r="I201" s="29" t="n"/>
      <c r="J201" s="29" t="n"/>
      <c r="K201" s="28" t="n"/>
      <c r="L201" s="29" t="n"/>
      <c r="M201" s="29" t="n"/>
      <c r="N201" s="29" t="n"/>
      <c r="O201" s="29" t="n"/>
      <c r="P201" s="29" t="n"/>
    </row>
    <row r="202">
      <c r="A202" s="17" t="n"/>
      <c r="B202" s="35" t="n"/>
      <c r="C202" s="29" t="n"/>
      <c r="D202" s="29" t="n"/>
      <c r="E202" s="29" t="n"/>
      <c r="F202" s="27" t="n"/>
      <c r="G202" s="27" t="n"/>
      <c r="H202" s="27" t="n"/>
      <c r="I202" s="29" t="n"/>
      <c r="J202" s="29" t="n"/>
      <c r="K202" s="28" t="n"/>
      <c r="L202" s="29" t="n"/>
      <c r="M202" s="29" t="n"/>
      <c r="N202" s="29" t="n"/>
      <c r="O202" s="29" t="n"/>
      <c r="P202" s="29" t="n"/>
    </row>
    <row r="203">
      <c r="A203" s="17" t="n"/>
      <c r="B203" s="35" t="n"/>
      <c r="C203" s="29" t="n"/>
      <c r="D203" s="29" t="n"/>
      <c r="E203" s="29" t="n"/>
      <c r="F203" s="27" t="n"/>
      <c r="G203" s="27" t="n"/>
      <c r="H203" s="27" t="n"/>
      <c r="I203" s="29" t="n"/>
      <c r="J203" s="29" t="n"/>
      <c r="K203" s="28" t="n"/>
      <c r="L203" s="29" t="n"/>
      <c r="M203" s="29" t="n"/>
      <c r="N203" s="29" t="n"/>
      <c r="O203" s="29" t="n"/>
      <c r="P203" s="29" t="n"/>
    </row>
    <row r="204">
      <c r="A204" s="17" t="n"/>
      <c r="B204" s="35" t="n"/>
      <c r="C204" s="29" t="n"/>
      <c r="D204" s="29" t="n"/>
      <c r="E204" s="29" t="n"/>
      <c r="F204" s="27" t="n"/>
      <c r="G204" s="27" t="n"/>
      <c r="H204" s="27" t="n"/>
      <c r="I204" s="29" t="n"/>
      <c r="J204" s="29" t="n"/>
      <c r="K204" s="28" t="n"/>
      <c r="L204" s="29" t="n"/>
      <c r="M204" s="29" t="n"/>
      <c r="N204" s="29" t="n"/>
      <c r="O204" s="29" t="n"/>
      <c r="P204" s="29" t="n"/>
    </row>
    <row r="205">
      <c r="A205" s="17" t="n"/>
      <c r="B205" s="35" t="n"/>
      <c r="C205" s="29" t="n"/>
      <c r="D205" s="29" t="n"/>
      <c r="E205" s="29" t="n"/>
      <c r="F205" s="27" t="n"/>
      <c r="G205" s="27" t="n"/>
      <c r="H205" s="27" t="n"/>
      <c r="I205" s="29" t="n"/>
      <c r="J205" s="29" t="n"/>
      <c r="K205" s="28" t="n"/>
      <c r="L205" s="29" t="n"/>
      <c r="M205" s="29" t="n"/>
      <c r="N205" s="29" t="n"/>
      <c r="O205" s="29" t="n"/>
      <c r="P205" s="29" t="n"/>
    </row>
    <row r="206">
      <c r="A206" s="17" t="n"/>
      <c r="B206" s="35" t="n"/>
      <c r="C206" s="29" t="n"/>
      <c r="D206" s="29" t="n"/>
      <c r="E206" s="29" t="n"/>
      <c r="F206" s="27" t="n"/>
      <c r="G206" s="27" t="n"/>
      <c r="H206" s="27" t="n"/>
      <c r="I206" s="29" t="n"/>
      <c r="J206" s="29" t="n"/>
      <c r="K206" s="28" t="n"/>
      <c r="L206" s="29" t="n"/>
      <c r="M206" s="29" t="n"/>
      <c r="N206" s="29" t="n"/>
      <c r="O206" s="29" t="n"/>
      <c r="P206" s="29" t="n"/>
    </row>
    <row r="207">
      <c r="A207" s="17" t="n"/>
      <c r="B207" s="35" t="n"/>
      <c r="C207" s="29" t="n"/>
      <c r="D207" s="29" t="n"/>
      <c r="E207" s="29" t="n"/>
      <c r="F207" s="27" t="n"/>
      <c r="G207" s="27" t="n"/>
      <c r="H207" s="27" t="n"/>
      <c r="I207" s="29" t="n"/>
      <c r="J207" s="29" t="n"/>
      <c r="K207" s="28" t="n"/>
      <c r="L207" s="29" t="n"/>
      <c r="M207" s="29" t="n"/>
      <c r="N207" s="29" t="n"/>
      <c r="O207" s="29" t="n"/>
      <c r="P207" s="29" t="n"/>
    </row>
    <row r="208">
      <c r="A208" s="17" t="n"/>
      <c r="B208" s="35" t="n"/>
      <c r="C208" s="29" t="n"/>
      <c r="D208" s="29" t="n"/>
      <c r="E208" s="29" t="n"/>
      <c r="F208" s="27" t="n"/>
      <c r="G208" s="27" t="n"/>
      <c r="H208" s="27" t="n"/>
      <c r="I208" s="29" t="n"/>
      <c r="J208" s="29" t="n"/>
      <c r="K208" s="28" t="n"/>
      <c r="L208" s="29" t="n"/>
      <c r="M208" s="29" t="n"/>
      <c r="N208" s="29" t="n"/>
      <c r="O208" s="29" t="n"/>
      <c r="P208" s="29" t="n"/>
    </row>
    <row r="209">
      <c r="A209" s="17" t="n"/>
      <c r="B209" s="35" t="n"/>
      <c r="C209" s="29" t="n"/>
      <c r="D209" s="29" t="n"/>
      <c r="E209" s="29" t="n"/>
      <c r="F209" s="27" t="n"/>
      <c r="G209" s="27" t="n"/>
      <c r="H209" s="27" t="n"/>
      <c r="I209" s="29" t="n"/>
      <c r="J209" s="29" t="n"/>
      <c r="K209" s="28" t="n"/>
      <c r="L209" s="29" t="n"/>
      <c r="M209" s="29" t="n"/>
      <c r="N209" s="29" t="n"/>
      <c r="O209" s="29" t="n"/>
      <c r="P209" s="29" t="n"/>
    </row>
    <row r="210">
      <c r="A210" s="17" t="n"/>
      <c r="B210" s="35" t="n"/>
      <c r="C210" s="29" t="n"/>
      <c r="D210" s="29" t="n"/>
      <c r="E210" s="29" t="n"/>
      <c r="F210" s="27" t="n"/>
      <c r="G210" s="27" t="n"/>
      <c r="H210" s="27" t="n"/>
      <c r="I210" s="29" t="n"/>
      <c r="J210" s="29" t="n"/>
      <c r="K210" s="28" t="n"/>
      <c r="L210" s="29" t="n"/>
      <c r="M210" s="29" t="n"/>
      <c r="N210" s="29" t="n"/>
      <c r="O210" s="29" t="n"/>
      <c r="P210" s="29" t="n"/>
    </row>
    <row r="211">
      <c r="A211" s="17" t="n"/>
      <c r="B211" s="35" t="n"/>
      <c r="C211" s="29" t="n"/>
      <c r="D211" s="29" t="n"/>
      <c r="E211" s="29" t="n"/>
      <c r="F211" s="27" t="n"/>
      <c r="G211" s="27" t="n"/>
      <c r="H211" s="27" t="n"/>
      <c r="I211" s="29" t="n"/>
      <c r="J211" s="29" t="n"/>
      <c r="K211" s="28" t="n"/>
      <c r="L211" s="29" t="n"/>
      <c r="M211" s="29" t="n"/>
      <c r="N211" s="29" t="n"/>
      <c r="O211" s="29" t="n"/>
      <c r="P211" s="29" t="n"/>
    </row>
    <row r="212">
      <c r="A212" s="17" t="n"/>
      <c r="B212" s="35" t="n"/>
      <c r="C212" s="29" t="n"/>
      <c r="D212" s="29" t="n"/>
      <c r="E212" s="29" t="n"/>
      <c r="F212" s="27" t="n"/>
      <c r="G212" s="27" t="n"/>
      <c r="H212" s="27" t="n"/>
      <c r="I212" s="29" t="n"/>
      <c r="J212" s="29" t="n"/>
      <c r="K212" s="28" t="n"/>
      <c r="L212" s="29" t="n"/>
      <c r="M212" s="29" t="n"/>
      <c r="N212" s="29" t="n"/>
      <c r="O212" s="29" t="n"/>
      <c r="P212" s="29" t="n"/>
    </row>
    <row r="213">
      <c r="A213" s="17" t="n"/>
      <c r="B213" s="35" t="n"/>
      <c r="C213" s="29" t="n"/>
      <c r="D213" s="29" t="n"/>
      <c r="E213" s="29" t="n"/>
      <c r="F213" s="27" t="n"/>
      <c r="G213" s="27" t="n"/>
      <c r="H213" s="27" t="n"/>
      <c r="I213" s="29" t="n"/>
      <c r="J213" s="29" t="n"/>
      <c r="K213" s="28" t="n"/>
      <c r="L213" s="29" t="n"/>
      <c r="M213" s="29" t="n"/>
      <c r="N213" s="29" t="n"/>
      <c r="O213" s="29" t="n"/>
      <c r="P213" s="29" t="n"/>
    </row>
    <row r="214">
      <c r="A214" s="17" t="n"/>
      <c r="B214" s="35" t="n"/>
      <c r="C214" s="29" t="n"/>
      <c r="D214" s="29" t="n"/>
      <c r="E214" s="29" t="n"/>
      <c r="F214" s="27" t="n"/>
      <c r="G214" s="27" t="n"/>
      <c r="H214" s="27" t="n"/>
      <c r="I214" s="29" t="n"/>
      <c r="J214" s="29" t="n"/>
      <c r="K214" s="28" t="n"/>
      <c r="L214" s="29" t="n"/>
      <c r="M214" s="29" t="n"/>
      <c r="N214" s="29" t="n"/>
      <c r="O214" s="29" t="n"/>
      <c r="P214" s="29" t="n"/>
    </row>
    <row r="215">
      <c r="A215" s="17" t="n"/>
      <c r="B215" s="35" t="n"/>
      <c r="C215" s="29" t="n"/>
      <c r="D215" s="29" t="n"/>
      <c r="E215" s="29" t="n"/>
      <c r="F215" s="27" t="n"/>
      <c r="G215" s="27" t="n"/>
      <c r="H215" s="27" t="n"/>
      <c r="I215" s="29" t="n"/>
      <c r="J215" s="29" t="n"/>
      <c r="K215" s="28" t="n"/>
      <c r="L215" s="29" t="n"/>
      <c r="M215" s="29" t="n"/>
      <c r="N215" s="29" t="n"/>
      <c r="O215" s="29" t="n"/>
      <c r="P215" s="29" t="n"/>
    </row>
    <row r="216">
      <c r="A216" s="17" t="n"/>
      <c r="B216" s="35" t="n"/>
      <c r="C216" s="29" t="n"/>
      <c r="D216" s="29" t="n"/>
      <c r="E216" s="29" t="n"/>
      <c r="F216" s="27" t="n"/>
      <c r="G216" s="27" t="n"/>
      <c r="H216" s="27" t="n"/>
      <c r="I216" s="29" t="n"/>
      <c r="J216" s="29" t="n"/>
      <c r="K216" s="28" t="n"/>
      <c r="L216" s="29" t="n"/>
      <c r="M216" s="29" t="n"/>
      <c r="N216" s="29" t="n"/>
      <c r="O216" s="29" t="n"/>
      <c r="P216" s="29" t="n"/>
    </row>
    <row r="217">
      <c r="A217" s="17" t="n"/>
      <c r="B217" s="35" t="n"/>
      <c r="C217" s="29" t="n"/>
      <c r="D217" s="29" t="n"/>
      <c r="E217" s="29" t="n"/>
      <c r="F217" s="27" t="n"/>
      <c r="G217" s="27" t="n"/>
      <c r="H217" s="27" t="n"/>
      <c r="I217" s="29" t="n"/>
      <c r="J217" s="29" t="n"/>
      <c r="K217" s="28" t="n"/>
      <c r="L217" s="29" t="n"/>
      <c r="M217" s="29" t="n"/>
      <c r="N217" s="29" t="n"/>
      <c r="O217" s="29" t="n"/>
      <c r="P217" s="29" t="n"/>
    </row>
    <row r="218">
      <c r="A218" s="17" t="n"/>
      <c r="B218" s="35" t="n"/>
      <c r="C218" s="29" t="n"/>
      <c r="D218" s="29" t="n"/>
      <c r="E218" s="29" t="n"/>
      <c r="F218" s="27" t="n"/>
      <c r="G218" s="27" t="n"/>
      <c r="H218" s="27" t="n"/>
      <c r="I218" s="29" t="n"/>
      <c r="J218" s="29" t="n"/>
      <c r="K218" s="28" t="n"/>
      <c r="L218" s="29" t="n"/>
      <c r="M218" s="29" t="n"/>
      <c r="N218" s="29" t="n"/>
      <c r="O218" s="29" t="n"/>
      <c r="P218" s="29" t="n"/>
    </row>
    <row r="219">
      <c r="A219" s="17" t="n"/>
      <c r="B219" s="35" t="n"/>
      <c r="C219" s="29" t="n"/>
      <c r="D219" s="29" t="n"/>
      <c r="E219" s="29" t="n"/>
      <c r="F219" s="27" t="n"/>
      <c r="G219" s="27" t="n"/>
      <c r="H219" s="27" t="n"/>
      <c r="I219" s="29" t="n"/>
      <c r="J219" s="29" t="n"/>
      <c r="K219" s="28" t="n"/>
      <c r="L219" s="29" t="n"/>
      <c r="M219" s="29" t="n"/>
      <c r="N219" s="29" t="n"/>
      <c r="O219" s="29" t="n"/>
      <c r="P219" s="29" t="n"/>
    </row>
    <row r="220">
      <c r="A220" s="17" t="n"/>
      <c r="B220" s="35" t="n"/>
      <c r="C220" s="29" t="n"/>
      <c r="D220" s="29" t="n"/>
      <c r="E220" s="29" t="n"/>
      <c r="F220" s="27" t="n"/>
      <c r="G220" s="27" t="n"/>
      <c r="H220" s="27" t="n"/>
      <c r="I220" s="29" t="n"/>
      <c r="J220" s="29" t="n"/>
      <c r="K220" s="28" t="n"/>
      <c r="L220" s="29" t="n"/>
      <c r="M220" s="29" t="n"/>
      <c r="N220" s="29" t="n"/>
      <c r="O220" s="29" t="n"/>
      <c r="P220" s="29" t="n"/>
    </row>
    <row r="221">
      <c r="A221" s="17" t="n"/>
      <c r="B221" s="35" t="n"/>
      <c r="C221" s="29" t="n"/>
      <c r="D221" s="29" t="n"/>
      <c r="E221" s="29" t="n"/>
      <c r="F221" s="27" t="n"/>
      <c r="G221" s="27" t="n"/>
      <c r="H221" s="27" t="n"/>
      <c r="I221" s="29" t="n"/>
      <c r="J221" s="29" t="n"/>
      <c r="K221" s="28" t="n"/>
      <c r="L221" s="29" t="n"/>
      <c r="M221" s="29" t="n"/>
      <c r="N221" s="29" t="n"/>
      <c r="O221" s="29" t="n"/>
      <c r="P221" s="29" t="n"/>
    </row>
    <row r="222">
      <c r="A222" s="17" t="n"/>
      <c r="B222" s="35" t="n"/>
      <c r="C222" s="29" t="n"/>
      <c r="D222" s="29" t="n"/>
      <c r="E222" s="29" t="n"/>
      <c r="F222" s="27" t="n"/>
      <c r="G222" s="27" t="n"/>
      <c r="H222" s="27" t="n"/>
      <c r="I222" s="29" t="n"/>
      <c r="J222" s="29" t="n"/>
      <c r="K222" s="28" t="n"/>
      <c r="L222" s="29" t="n"/>
      <c r="M222" s="29" t="n"/>
      <c r="N222" s="29" t="n"/>
      <c r="O222" s="29" t="n"/>
      <c r="P222" s="29" t="n"/>
    </row>
    <row r="223">
      <c r="A223" s="17" t="n"/>
      <c r="B223" s="35" t="n"/>
      <c r="C223" s="29" t="n"/>
      <c r="D223" s="29" t="n"/>
      <c r="E223" s="29" t="n"/>
      <c r="F223" s="27" t="n"/>
      <c r="G223" s="27" t="n"/>
      <c r="H223" s="27" t="n"/>
      <c r="I223" s="29" t="n"/>
      <c r="J223" s="29" t="n"/>
      <c r="K223" s="28" t="n"/>
      <c r="L223" s="29" t="n"/>
      <c r="M223" s="29" t="n"/>
      <c r="N223" s="29" t="n"/>
      <c r="O223" s="29" t="n"/>
      <c r="P223" s="29" t="n"/>
    </row>
    <row r="224">
      <c r="A224" s="17" t="n"/>
      <c r="B224" s="35" t="n"/>
      <c r="C224" s="29" t="n"/>
      <c r="D224" s="29" t="n"/>
      <c r="E224" s="29" t="n"/>
      <c r="F224" s="27" t="n"/>
      <c r="G224" s="27" t="n"/>
      <c r="H224" s="27" t="n"/>
      <c r="I224" s="29" t="n"/>
      <c r="J224" s="29" t="n"/>
      <c r="K224" s="28" t="n"/>
      <c r="L224" s="29" t="n"/>
      <c r="M224" s="29" t="n"/>
      <c r="N224" s="29" t="n"/>
      <c r="O224" s="29" t="n"/>
      <c r="P224" s="29" t="n"/>
    </row>
    <row r="225">
      <c r="A225" s="17" t="n"/>
      <c r="B225" s="35" t="n"/>
      <c r="C225" s="29" t="n"/>
      <c r="D225" s="29" t="n"/>
      <c r="E225" s="29" t="n"/>
      <c r="F225" s="27" t="n"/>
      <c r="G225" s="27" t="n"/>
      <c r="H225" s="27" t="n"/>
      <c r="I225" s="29" t="n"/>
      <c r="J225" s="29" t="n"/>
      <c r="K225" s="28" t="n"/>
      <c r="L225" s="29" t="n"/>
      <c r="M225" s="29" t="n"/>
      <c r="N225" s="29" t="n"/>
      <c r="O225" s="29" t="n"/>
      <c r="P225" s="29" t="n"/>
    </row>
    <row r="226">
      <c r="A226" s="17" t="n"/>
      <c r="B226" s="35" t="n"/>
      <c r="C226" s="29" t="n"/>
      <c r="D226" s="29" t="n"/>
      <c r="E226" s="29" t="n"/>
      <c r="F226" s="27" t="n"/>
      <c r="G226" s="27" t="n"/>
      <c r="H226" s="27" t="n"/>
      <c r="I226" s="29" t="n"/>
      <c r="J226" s="29" t="n"/>
      <c r="K226" s="28" t="n"/>
      <c r="L226" s="29" t="n"/>
      <c r="M226" s="29" t="n"/>
      <c r="N226" s="29" t="n"/>
      <c r="O226" s="29" t="n"/>
      <c r="P226" s="29" t="n"/>
    </row>
    <row r="227">
      <c r="A227" s="17" t="n"/>
      <c r="B227" s="35" t="n"/>
      <c r="C227" s="29" t="n"/>
      <c r="D227" s="29" t="n"/>
      <c r="E227" s="29" t="n"/>
      <c r="F227" s="27" t="n"/>
      <c r="G227" s="27" t="n"/>
      <c r="H227" s="27" t="n"/>
      <c r="I227" s="29" t="n"/>
      <c r="J227" s="29" t="n"/>
      <c r="K227" s="28" t="n"/>
      <c r="L227" s="29" t="n"/>
      <c r="M227" s="29" t="n"/>
      <c r="N227" s="29" t="n"/>
      <c r="O227" s="29" t="n"/>
      <c r="P227" s="29" t="n"/>
    </row>
    <row r="228">
      <c r="A228" s="17" t="n"/>
      <c r="B228" s="35" t="n"/>
      <c r="C228" s="29" t="n"/>
      <c r="D228" s="29" t="n"/>
      <c r="E228" s="29" t="n"/>
      <c r="F228" s="27" t="n"/>
      <c r="G228" s="27" t="n"/>
      <c r="H228" s="27" t="n"/>
      <c r="I228" s="29" t="n"/>
      <c r="J228" s="29" t="n"/>
      <c r="K228" s="28" t="n"/>
      <c r="L228" s="29" t="n"/>
      <c r="M228" s="29" t="n"/>
      <c r="N228" s="29" t="n"/>
      <c r="O228" s="29" t="n"/>
      <c r="P228" s="29" t="n"/>
    </row>
    <row r="229">
      <c r="A229" s="17" t="n"/>
      <c r="B229" s="35" t="n"/>
      <c r="C229" s="29" t="n"/>
      <c r="D229" s="29" t="n"/>
      <c r="E229" s="29" t="n"/>
      <c r="F229" s="27" t="n"/>
      <c r="G229" s="27" t="n"/>
      <c r="H229" s="27" t="n"/>
      <c r="I229" s="29" t="n"/>
      <c r="J229" s="29" t="n"/>
      <c r="K229" s="28" t="n"/>
      <c r="L229" s="29" t="n"/>
      <c r="M229" s="29" t="n"/>
      <c r="N229" s="29" t="n"/>
      <c r="O229" s="29" t="n"/>
      <c r="P229" s="29" t="n"/>
    </row>
    <row r="230">
      <c r="A230" s="17" t="n"/>
      <c r="B230" s="35" t="n"/>
      <c r="C230" s="29" t="n"/>
      <c r="D230" s="29" t="n"/>
      <c r="E230" s="29" t="n"/>
      <c r="F230" s="27" t="n"/>
      <c r="G230" s="27" t="n"/>
      <c r="H230" s="27" t="n"/>
      <c r="I230" s="29" t="n"/>
      <c r="J230" s="29" t="n"/>
      <c r="K230" s="28" t="n"/>
      <c r="L230" s="29" t="n"/>
      <c r="M230" s="29" t="n"/>
      <c r="N230" s="29" t="n"/>
      <c r="O230" s="29" t="n"/>
      <c r="P230" s="29" t="n"/>
    </row>
    <row r="231">
      <c r="A231" s="17" t="n"/>
      <c r="B231" s="35" t="n"/>
      <c r="C231" s="29" t="n"/>
      <c r="D231" s="29" t="n"/>
      <c r="E231" s="29" t="n"/>
      <c r="F231" s="27" t="n"/>
      <c r="G231" s="27" t="n"/>
      <c r="H231" s="27" t="n"/>
      <c r="I231" s="29" t="n"/>
      <c r="J231" s="29" t="n"/>
      <c r="K231" s="28" t="n"/>
      <c r="L231" s="29" t="n"/>
      <c r="M231" s="29" t="n"/>
      <c r="N231" s="29" t="n"/>
      <c r="O231" s="29" t="n"/>
      <c r="P231" s="29" t="n"/>
    </row>
    <row r="232">
      <c r="A232" s="17" t="n"/>
      <c r="B232" s="35" t="n"/>
      <c r="C232" s="29" t="n"/>
      <c r="D232" s="29" t="n"/>
      <c r="E232" s="29" t="n"/>
      <c r="F232" s="27" t="n"/>
      <c r="G232" s="27" t="n"/>
      <c r="H232" s="27" t="n"/>
      <c r="I232" s="29" t="n"/>
      <c r="J232" s="29" t="n"/>
      <c r="K232" s="28" t="n"/>
      <c r="L232" s="29" t="n"/>
      <c r="M232" s="29" t="n"/>
      <c r="N232" s="29" t="n"/>
      <c r="O232" s="29" t="n"/>
      <c r="P232" s="29" t="n"/>
    </row>
    <row r="233">
      <c r="A233" s="17" t="n"/>
      <c r="B233" s="35" t="n"/>
      <c r="C233" s="29" t="n"/>
      <c r="D233" s="29" t="n"/>
      <c r="E233" s="29" t="n"/>
      <c r="F233" s="27" t="n"/>
      <c r="G233" s="27" t="n"/>
      <c r="H233" s="27" t="n"/>
      <c r="I233" s="29" t="n"/>
      <c r="J233" s="29" t="n"/>
      <c r="K233" s="28" t="n"/>
      <c r="L233" s="29" t="n"/>
      <c r="M233" s="29" t="n"/>
      <c r="N233" s="29" t="n"/>
      <c r="O233" s="29" t="n"/>
      <c r="P233" s="29" t="n"/>
    </row>
    <row r="234">
      <c r="A234" s="17" t="n"/>
      <c r="B234" s="35" t="n"/>
      <c r="C234" s="29" t="n"/>
      <c r="D234" s="29" t="n"/>
      <c r="E234" s="29" t="n"/>
      <c r="F234" s="27" t="n"/>
      <c r="G234" s="27" t="n"/>
      <c r="H234" s="27" t="n"/>
      <c r="I234" s="29" t="n"/>
      <c r="J234" s="29" t="n"/>
      <c r="K234" s="28" t="n"/>
      <c r="L234" s="29" t="n"/>
      <c r="M234" s="29" t="n"/>
      <c r="N234" s="29" t="n"/>
      <c r="O234" s="29" t="n"/>
      <c r="P234" s="29" t="n"/>
    </row>
    <row r="235">
      <c r="A235" s="17" t="n"/>
      <c r="B235" s="35" t="n"/>
      <c r="C235" s="29" t="n"/>
      <c r="D235" s="29" t="n"/>
      <c r="E235" s="29" t="n"/>
      <c r="F235" s="27" t="n"/>
      <c r="G235" s="27" t="n"/>
      <c r="H235" s="27" t="n"/>
      <c r="I235" s="29" t="n"/>
      <c r="J235" s="29" t="n"/>
      <c r="K235" s="28" t="n"/>
      <c r="L235" s="29" t="n"/>
      <c r="M235" s="29" t="n"/>
      <c r="N235" s="29" t="n"/>
      <c r="O235" s="29" t="n"/>
      <c r="P235" s="29" t="n"/>
    </row>
    <row r="236">
      <c r="A236" s="17" t="n"/>
      <c r="B236" s="35" t="n"/>
      <c r="C236" s="29" t="n"/>
      <c r="D236" s="29" t="n"/>
      <c r="E236" s="29" t="n"/>
      <c r="F236" s="27" t="n"/>
      <c r="G236" s="27" t="n"/>
      <c r="H236" s="27" t="n"/>
      <c r="I236" s="29" t="n"/>
      <c r="J236" s="29" t="n"/>
      <c r="K236" s="28" t="n"/>
      <c r="L236" s="29" t="n"/>
      <c r="M236" s="29" t="n"/>
      <c r="N236" s="29" t="n"/>
      <c r="O236" s="29" t="n"/>
      <c r="P236" s="29" t="n"/>
    </row>
    <row r="237">
      <c r="A237" s="17" t="n"/>
      <c r="B237" s="35" t="n"/>
      <c r="C237" s="29" t="n"/>
      <c r="D237" s="29" t="n"/>
      <c r="E237" s="29" t="n"/>
      <c r="F237" s="27" t="n"/>
      <c r="G237" s="27" t="n"/>
      <c r="H237" s="27" t="n"/>
      <c r="I237" s="29" t="n"/>
      <c r="J237" s="29" t="n"/>
      <c r="K237" s="28" t="n"/>
      <c r="L237" s="29" t="n"/>
      <c r="M237" s="29" t="n"/>
      <c r="N237" s="29" t="n"/>
      <c r="O237" s="29" t="n"/>
      <c r="P237" s="29" t="n"/>
    </row>
    <row r="238">
      <c r="A238" s="17" t="n"/>
      <c r="B238" s="35" t="n"/>
      <c r="C238" s="29" t="n"/>
      <c r="D238" s="29" t="n"/>
      <c r="E238" s="29" t="n"/>
      <c r="F238" s="27" t="n"/>
      <c r="G238" s="27" t="n"/>
      <c r="H238" s="27" t="n"/>
      <c r="I238" s="29" t="n"/>
      <c r="J238" s="29" t="n"/>
      <c r="K238" s="28" t="n"/>
      <c r="L238" s="29" t="n"/>
      <c r="M238" s="29" t="n"/>
      <c r="N238" s="29" t="n"/>
      <c r="O238" s="29" t="n"/>
      <c r="P238" s="29" t="n"/>
    </row>
    <row r="239">
      <c r="A239" s="17" t="n"/>
      <c r="B239" s="35" t="n"/>
      <c r="C239" s="29" t="n"/>
      <c r="D239" s="29" t="n"/>
      <c r="E239" s="29" t="n"/>
      <c r="F239" s="27" t="n"/>
      <c r="G239" s="27" t="n"/>
      <c r="H239" s="27" t="n"/>
      <c r="I239" s="29" t="n"/>
      <c r="J239" s="29" t="n"/>
      <c r="K239" s="28" t="n"/>
      <c r="L239" s="29" t="n"/>
      <c r="M239" s="29" t="n"/>
      <c r="N239" s="29" t="n"/>
      <c r="O239" s="29" t="n"/>
      <c r="P239" s="29" t="n"/>
    </row>
    <row r="240">
      <c r="A240" s="17" t="n"/>
      <c r="B240" s="35" t="n"/>
      <c r="C240" s="29" t="n"/>
      <c r="D240" s="29" t="n"/>
      <c r="E240" s="29" t="n"/>
      <c r="F240" s="27" t="n"/>
      <c r="G240" s="27" t="n"/>
      <c r="H240" s="27" t="n"/>
      <c r="I240" s="29" t="n"/>
      <c r="J240" s="29" t="n"/>
      <c r="K240" s="28" t="n"/>
      <c r="L240" s="29" t="n"/>
      <c r="M240" s="29" t="n"/>
      <c r="N240" s="29" t="n"/>
      <c r="O240" s="29" t="n"/>
      <c r="P240" s="29" t="n"/>
    </row>
    <row r="241">
      <c r="A241" s="17" t="n"/>
      <c r="B241" s="35" t="n"/>
      <c r="C241" s="29" t="n"/>
      <c r="D241" s="29" t="n"/>
      <c r="E241" s="29" t="n"/>
      <c r="F241" s="27" t="n"/>
      <c r="G241" s="27" t="n"/>
      <c r="H241" s="27" t="n"/>
      <c r="I241" s="29" t="n"/>
      <c r="J241" s="29" t="n"/>
      <c r="K241" s="28" t="n"/>
      <c r="L241" s="29" t="n"/>
      <c r="M241" s="29" t="n"/>
      <c r="N241" s="29" t="n"/>
      <c r="O241" s="29" t="n"/>
      <c r="P241" s="29" t="n"/>
    </row>
    <row r="242">
      <c r="A242" s="17" t="n"/>
      <c r="B242" s="35" t="n"/>
      <c r="C242" s="29" t="n"/>
      <c r="D242" s="29" t="n"/>
      <c r="E242" s="29" t="n"/>
      <c r="F242" s="27" t="n"/>
      <c r="G242" s="27" t="n"/>
      <c r="H242" s="27" t="n"/>
      <c r="I242" s="29" t="n"/>
      <c r="J242" s="29" t="n"/>
      <c r="K242" s="28" t="n"/>
      <c r="L242" s="29" t="n"/>
      <c r="M242" s="29" t="n"/>
      <c r="N242" s="29" t="n"/>
      <c r="O242" s="29" t="n"/>
      <c r="P242" s="29" t="n"/>
    </row>
    <row r="243">
      <c r="A243" s="17" t="n"/>
      <c r="B243" s="35" t="n"/>
      <c r="C243" s="29" t="n"/>
      <c r="D243" s="29" t="n"/>
      <c r="E243" s="29" t="n"/>
      <c r="F243" s="27" t="n"/>
      <c r="G243" s="27" t="n"/>
      <c r="H243" s="27" t="n"/>
      <c r="I243" s="29" t="n"/>
      <c r="J243" s="29" t="n"/>
      <c r="K243" s="28" t="n"/>
      <c r="L243" s="29" t="n"/>
      <c r="M243" s="29" t="n"/>
      <c r="N243" s="29" t="n"/>
      <c r="O243" s="29" t="n"/>
      <c r="P243" s="29" t="n"/>
    </row>
    <row r="244">
      <c r="A244" s="17" t="n"/>
      <c r="B244" s="35" t="n"/>
      <c r="C244" s="29" t="n"/>
      <c r="D244" s="29" t="n"/>
      <c r="E244" s="29" t="n"/>
      <c r="F244" s="27" t="n"/>
      <c r="G244" s="27" t="n"/>
      <c r="H244" s="27" t="n"/>
      <c r="I244" s="29" t="n"/>
      <c r="J244" s="29" t="n"/>
      <c r="K244" s="28" t="n"/>
      <c r="L244" s="29" t="n"/>
      <c r="M244" s="29" t="n"/>
      <c r="N244" s="29" t="n"/>
      <c r="O244" s="29" t="n"/>
      <c r="P244" s="29" t="n"/>
    </row>
    <row r="245">
      <c r="A245" s="17" t="n"/>
      <c r="B245" s="35" t="n"/>
      <c r="C245" s="29" t="n"/>
      <c r="D245" s="29" t="n"/>
      <c r="E245" s="29" t="n"/>
      <c r="F245" s="27" t="n"/>
      <c r="G245" s="27" t="n"/>
      <c r="H245" s="27" t="n"/>
      <c r="I245" s="29" t="n"/>
      <c r="J245" s="29" t="n"/>
      <c r="K245" s="28" t="n"/>
      <c r="L245" s="29" t="n"/>
      <c r="M245" s="29" t="n"/>
      <c r="N245" s="29" t="n"/>
      <c r="O245" s="29" t="n"/>
      <c r="P245" s="29" t="n"/>
    </row>
    <row r="246">
      <c r="A246" s="17" t="n"/>
      <c r="B246" s="35" t="n"/>
      <c r="C246" s="29" t="n"/>
      <c r="D246" s="29" t="n"/>
      <c r="E246" s="29" t="n"/>
      <c r="F246" s="27" t="n"/>
      <c r="G246" s="27" t="n"/>
      <c r="H246" s="27" t="n"/>
      <c r="I246" s="29" t="n"/>
      <c r="J246" s="29" t="n"/>
      <c r="K246" s="28" t="n"/>
      <c r="L246" s="29" t="n"/>
      <c r="M246" s="29" t="n"/>
      <c r="N246" s="29" t="n"/>
      <c r="O246" s="29" t="n"/>
      <c r="P246" s="29" t="n"/>
    </row>
    <row r="247">
      <c r="A247" s="17" t="n"/>
      <c r="B247" s="35" t="n"/>
      <c r="C247" s="29" t="n"/>
      <c r="D247" s="29" t="n"/>
      <c r="E247" s="29" t="n"/>
      <c r="F247" s="27" t="n"/>
      <c r="G247" s="27" t="n"/>
      <c r="H247" s="27" t="n"/>
      <c r="I247" s="29" t="n"/>
      <c r="J247" s="29" t="n"/>
      <c r="K247" s="28" t="n"/>
      <c r="L247" s="29" t="n"/>
      <c r="M247" s="29" t="n"/>
      <c r="N247" s="29" t="n"/>
      <c r="O247" s="29" t="n"/>
      <c r="P247" s="29" t="n"/>
    </row>
    <row r="248">
      <c r="A248" s="17" t="n"/>
      <c r="B248" s="35" t="n"/>
      <c r="C248" s="29" t="n"/>
      <c r="D248" s="29" t="n"/>
      <c r="E248" s="29" t="n"/>
      <c r="F248" s="27" t="n"/>
      <c r="G248" s="27" t="n"/>
      <c r="H248" s="27" t="n"/>
      <c r="I248" s="29" t="n"/>
      <c r="J248" s="29" t="n"/>
      <c r="K248" s="28" t="n"/>
      <c r="L248" s="29" t="n"/>
      <c r="M248" s="29" t="n"/>
      <c r="N248" s="29" t="n"/>
      <c r="O248" s="29" t="n"/>
      <c r="P248" s="29" t="n"/>
    </row>
    <row r="249">
      <c r="A249" s="17" t="n"/>
      <c r="B249" s="35" t="n"/>
      <c r="C249" s="29" t="n"/>
      <c r="D249" s="29" t="n"/>
      <c r="E249" s="29" t="n"/>
      <c r="F249" s="27" t="n"/>
      <c r="G249" s="27" t="n"/>
      <c r="H249" s="27" t="n"/>
      <c r="I249" s="29" t="n"/>
      <c r="J249" s="29" t="n"/>
      <c r="K249" s="28" t="n"/>
      <c r="L249" s="29" t="n"/>
      <c r="M249" s="29" t="n"/>
      <c r="N249" s="29" t="n"/>
      <c r="O249" s="29" t="n"/>
      <c r="P249" s="29" t="n"/>
    </row>
    <row r="250">
      <c r="A250" s="17" t="n"/>
      <c r="B250" s="35" t="n"/>
      <c r="C250" s="29" t="n"/>
      <c r="D250" s="29" t="n"/>
      <c r="E250" s="29" t="n"/>
      <c r="F250" s="27" t="n"/>
      <c r="G250" s="27" t="n"/>
      <c r="H250" s="27" t="n"/>
      <c r="I250" s="29" t="n"/>
      <c r="J250" s="29" t="n"/>
      <c r="K250" s="28" t="n"/>
      <c r="L250" s="29" t="n"/>
      <c r="M250" s="29" t="n"/>
      <c r="N250" s="29" t="n"/>
      <c r="O250" s="29" t="n"/>
      <c r="P250" s="29" t="n"/>
    </row>
    <row r="251">
      <c r="A251" s="17" t="n"/>
      <c r="B251" s="35" t="n"/>
      <c r="C251" s="29" t="n"/>
      <c r="D251" s="29" t="n"/>
      <c r="E251" s="29" t="n"/>
      <c r="F251" s="27" t="n"/>
      <c r="G251" s="27" t="n"/>
      <c r="H251" s="27" t="n"/>
      <c r="I251" s="29" t="n"/>
      <c r="J251" s="29" t="n"/>
      <c r="K251" s="28" t="n"/>
      <c r="L251" s="29" t="n"/>
      <c r="M251" s="29" t="n"/>
      <c r="N251" s="29" t="n"/>
      <c r="O251" s="29" t="n"/>
      <c r="P251" s="29" t="n"/>
    </row>
    <row r="252">
      <c r="A252" s="17" t="n"/>
      <c r="B252" s="35" t="n"/>
      <c r="C252" s="29" t="n"/>
      <c r="D252" s="29" t="n"/>
      <c r="E252" s="29" t="n"/>
      <c r="F252" s="27" t="n"/>
      <c r="G252" s="27" t="n"/>
      <c r="H252" s="27" t="n"/>
      <c r="I252" s="29" t="n"/>
      <c r="J252" s="29" t="n"/>
      <c r="K252" s="28" t="n"/>
      <c r="L252" s="29" t="n"/>
      <c r="M252" s="29" t="n"/>
      <c r="N252" s="29" t="n"/>
      <c r="O252" s="29" t="n"/>
      <c r="P252" s="29" t="n"/>
    </row>
    <row r="253">
      <c r="A253" s="17" t="n"/>
      <c r="B253" s="35" t="n"/>
      <c r="C253" s="29" t="n"/>
      <c r="D253" s="29" t="n"/>
      <c r="E253" s="29" t="n"/>
      <c r="F253" s="27" t="n"/>
      <c r="G253" s="27" t="n"/>
      <c r="H253" s="27" t="n"/>
      <c r="I253" s="29" t="n"/>
      <c r="J253" s="29" t="n"/>
      <c r="K253" s="28" t="n"/>
      <c r="L253" s="29" t="n"/>
      <c r="M253" s="29" t="n"/>
      <c r="N253" s="29" t="n"/>
      <c r="O253" s="29" t="n"/>
      <c r="P253" s="29" t="n"/>
    </row>
    <row r="254">
      <c r="A254" s="17" t="n"/>
      <c r="B254" s="35" t="n"/>
      <c r="C254" s="29" t="n"/>
      <c r="D254" s="29" t="n"/>
      <c r="E254" s="29" t="n"/>
      <c r="F254" s="27" t="n"/>
      <c r="G254" s="27" t="n"/>
      <c r="H254" s="27" t="n"/>
      <c r="I254" s="29" t="n"/>
      <c r="J254" s="29" t="n"/>
      <c r="K254" s="28" t="n"/>
      <c r="L254" s="29" t="n"/>
      <c r="M254" s="29" t="n"/>
      <c r="N254" s="29" t="n"/>
      <c r="O254" s="29" t="n"/>
      <c r="P254" s="29" t="n"/>
    </row>
    <row r="255">
      <c r="A255" s="17" t="n"/>
      <c r="B255" s="35" t="n"/>
      <c r="C255" s="29" t="n"/>
      <c r="D255" s="29" t="n"/>
      <c r="E255" s="29" t="n"/>
      <c r="F255" s="27" t="n"/>
      <c r="G255" s="27" t="n"/>
      <c r="H255" s="27" t="n"/>
      <c r="I255" s="29" t="n"/>
      <c r="J255" s="29" t="n"/>
      <c r="K255" s="28" t="n"/>
      <c r="L255" s="29" t="n"/>
      <c r="M255" s="29" t="n"/>
      <c r="N255" s="29" t="n"/>
      <c r="O255" s="29" t="n"/>
      <c r="P255" s="29" t="n"/>
    </row>
    <row r="256">
      <c r="A256" s="17" t="n"/>
      <c r="B256" s="35" t="n"/>
      <c r="C256" s="29" t="n"/>
      <c r="D256" s="29" t="n"/>
      <c r="E256" s="29" t="n"/>
      <c r="F256" s="27" t="n"/>
      <c r="G256" s="27" t="n"/>
      <c r="H256" s="27" t="n"/>
      <c r="I256" s="29" t="n"/>
      <c r="J256" s="29" t="n"/>
      <c r="K256" s="28" t="n"/>
      <c r="L256" s="29" t="n"/>
      <c r="M256" s="29" t="n"/>
      <c r="N256" s="29" t="n"/>
      <c r="O256" s="29" t="n"/>
      <c r="P256" s="29" t="n"/>
    </row>
    <row r="257">
      <c r="A257" s="17" t="n"/>
      <c r="B257" s="35" t="n"/>
      <c r="C257" s="29" t="n"/>
      <c r="D257" s="29" t="n"/>
      <c r="E257" s="29" t="n"/>
      <c r="F257" s="27" t="n"/>
      <c r="G257" s="27" t="n"/>
      <c r="H257" s="27" t="n"/>
      <c r="I257" s="29" t="n"/>
      <c r="J257" s="29" t="n"/>
      <c r="K257" s="28" t="n"/>
      <c r="L257" s="29" t="n"/>
      <c r="M257" s="29" t="n"/>
      <c r="N257" s="29" t="n"/>
      <c r="O257" s="29" t="n"/>
      <c r="P257" s="29" t="n"/>
    </row>
    <row r="258">
      <c r="A258" s="17" t="n"/>
      <c r="B258" s="35" t="n"/>
      <c r="C258" s="29" t="n"/>
      <c r="D258" s="29" t="n"/>
      <c r="E258" s="29" t="n"/>
      <c r="F258" s="27" t="n"/>
      <c r="G258" s="27" t="n"/>
      <c r="H258" s="27" t="n"/>
      <c r="I258" s="29" t="n"/>
      <c r="J258" s="29" t="n"/>
      <c r="K258" s="28" t="n"/>
      <c r="L258" s="29" t="n"/>
      <c r="M258" s="29" t="n"/>
      <c r="N258" s="29" t="n"/>
      <c r="O258" s="29" t="n"/>
      <c r="P258" s="29" t="n"/>
    </row>
    <row r="259">
      <c r="A259" s="17" t="n"/>
      <c r="B259" s="35" t="n"/>
      <c r="C259" s="29" t="n"/>
      <c r="D259" s="29" t="n"/>
      <c r="E259" s="29" t="n"/>
      <c r="F259" s="27" t="n"/>
      <c r="G259" s="27" t="n"/>
      <c r="H259" s="27" t="n"/>
      <c r="I259" s="29" t="n"/>
      <c r="J259" s="29" t="n"/>
      <c r="K259" s="28" t="n"/>
      <c r="L259" s="29" t="n"/>
      <c r="M259" s="29" t="n"/>
      <c r="N259" s="29" t="n"/>
      <c r="O259" s="29" t="n"/>
      <c r="P259" s="29" t="n"/>
    </row>
    <row r="260">
      <c r="A260" s="17" t="n"/>
      <c r="B260" s="35" t="n"/>
      <c r="C260" s="29" t="n"/>
      <c r="D260" s="29" t="n"/>
      <c r="E260" s="29" t="n"/>
      <c r="F260" s="27" t="n"/>
      <c r="G260" s="27" t="n"/>
      <c r="H260" s="27" t="n"/>
      <c r="I260" s="29" t="n"/>
      <c r="J260" s="29" t="n"/>
      <c r="K260" s="28" t="n"/>
      <c r="L260" s="29" t="n"/>
      <c r="M260" s="29" t="n"/>
      <c r="N260" s="29" t="n"/>
      <c r="O260" s="29" t="n"/>
      <c r="P260" s="29" t="n"/>
    </row>
    <row r="261">
      <c r="A261" s="17" t="n"/>
      <c r="B261" s="35" t="n"/>
      <c r="C261" s="29" t="n"/>
      <c r="D261" s="29" t="n"/>
      <c r="E261" s="29" t="n"/>
      <c r="F261" s="27" t="n"/>
      <c r="G261" s="27" t="n"/>
      <c r="H261" s="27" t="n"/>
      <c r="I261" s="29" t="n"/>
      <c r="J261" s="29" t="n"/>
      <c r="K261" s="28" t="n"/>
      <c r="L261" s="29" t="n"/>
      <c r="M261" s="29" t="n"/>
      <c r="N261" s="29" t="n"/>
      <c r="O261" s="29" t="n"/>
      <c r="P261" s="29" t="n"/>
    </row>
    <row r="262">
      <c r="A262" s="17" t="n"/>
      <c r="B262" s="35" t="n"/>
      <c r="C262" s="29" t="n"/>
      <c r="D262" s="29" t="n"/>
      <c r="E262" s="29" t="n"/>
      <c r="F262" s="27" t="n"/>
      <c r="G262" s="27" t="n"/>
      <c r="H262" s="27" t="n"/>
      <c r="I262" s="29" t="n"/>
      <c r="J262" s="29" t="n"/>
      <c r="K262" s="28" t="n"/>
      <c r="L262" s="29" t="n"/>
      <c r="M262" s="29" t="n"/>
      <c r="N262" s="29" t="n"/>
      <c r="O262" s="29" t="n"/>
      <c r="P262" s="29" t="n"/>
    </row>
    <row r="263">
      <c r="A263" s="17" t="n"/>
      <c r="B263" s="35" t="n"/>
      <c r="C263" s="29" t="n"/>
      <c r="D263" s="29" t="n"/>
      <c r="E263" s="29" t="n"/>
      <c r="F263" s="27" t="n"/>
      <c r="G263" s="27" t="n"/>
      <c r="H263" s="27" t="n"/>
      <c r="I263" s="29" t="n"/>
      <c r="J263" s="29" t="n"/>
      <c r="K263" s="28" t="n"/>
      <c r="L263" s="29" t="n"/>
      <c r="M263" s="29" t="n"/>
      <c r="N263" s="29" t="n"/>
      <c r="O263" s="29" t="n"/>
      <c r="P263" s="29" t="n"/>
    </row>
    <row r="264">
      <c r="A264" s="17" t="n"/>
      <c r="B264" s="35" t="n"/>
      <c r="C264" s="29" t="n"/>
      <c r="D264" s="29" t="n"/>
      <c r="E264" s="29" t="n"/>
      <c r="F264" s="27" t="n"/>
      <c r="G264" s="27" t="n"/>
      <c r="H264" s="27" t="n"/>
      <c r="I264" s="29" t="n"/>
      <c r="J264" s="29" t="n"/>
      <c r="K264" s="28" t="n"/>
      <c r="L264" s="29" t="n"/>
      <c r="M264" s="29" t="n"/>
      <c r="N264" s="29" t="n"/>
      <c r="O264" s="29" t="n"/>
      <c r="P264" s="29" t="n"/>
    </row>
    <row r="265">
      <c r="A265" s="17" t="n"/>
      <c r="B265" s="35" t="n"/>
      <c r="C265" s="29" t="n"/>
      <c r="D265" s="29" t="n"/>
      <c r="E265" s="29" t="n"/>
      <c r="F265" s="27" t="n"/>
      <c r="G265" s="27" t="n"/>
      <c r="H265" s="27" t="n"/>
      <c r="I265" s="29" t="n"/>
      <c r="J265" s="29" t="n"/>
      <c r="K265" s="28" t="n"/>
      <c r="L265" s="29" t="n"/>
      <c r="M265" s="29" t="n"/>
      <c r="N265" s="29" t="n"/>
      <c r="O265" s="29" t="n"/>
      <c r="P265" s="29" t="n"/>
    </row>
    <row r="266">
      <c r="A266" s="17" t="n"/>
      <c r="B266" s="35" t="n"/>
      <c r="C266" s="29" t="n"/>
      <c r="D266" s="29" t="n"/>
      <c r="E266" s="29" t="n"/>
      <c r="F266" s="27" t="n"/>
      <c r="G266" s="27" t="n"/>
      <c r="H266" s="27" t="n"/>
      <c r="I266" s="29" t="n"/>
      <c r="J266" s="29" t="n"/>
      <c r="K266" s="28" t="n"/>
      <c r="L266" s="29" t="n"/>
      <c r="M266" s="29" t="n"/>
      <c r="N266" s="29" t="n"/>
      <c r="O266" s="29" t="n"/>
      <c r="P266" s="29" t="n"/>
    </row>
    <row r="267">
      <c r="A267" s="17" t="n"/>
      <c r="B267" s="35" t="n"/>
      <c r="C267" s="29" t="n"/>
      <c r="D267" s="29" t="n"/>
      <c r="E267" s="29" t="n"/>
      <c r="F267" s="27" t="n"/>
      <c r="G267" s="27" t="n"/>
      <c r="H267" s="27" t="n"/>
      <c r="I267" s="29" t="n"/>
      <c r="J267" s="29" t="n"/>
      <c r="K267" s="28" t="n"/>
      <c r="L267" s="29" t="n"/>
      <c r="M267" s="29" t="n"/>
      <c r="N267" s="29" t="n"/>
      <c r="O267" s="29" t="n"/>
      <c r="P267" s="29" t="n"/>
    </row>
    <row r="268">
      <c r="A268" s="17" t="n"/>
      <c r="B268" s="35" t="n"/>
      <c r="C268" s="29" t="n"/>
      <c r="D268" s="29" t="n"/>
      <c r="E268" s="29" t="n"/>
      <c r="F268" s="27" t="n"/>
      <c r="G268" s="27" t="n"/>
      <c r="H268" s="27" t="n"/>
      <c r="I268" s="29" t="n"/>
      <c r="J268" s="29" t="n"/>
      <c r="K268" s="28" t="n"/>
      <c r="L268" s="29" t="n"/>
      <c r="M268" s="29" t="n"/>
      <c r="N268" s="29" t="n"/>
      <c r="O268" s="29" t="n"/>
      <c r="P268" s="29" t="n"/>
    </row>
    <row r="269">
      <c r="A269" s="17" t="n"/>
      <c r="B269" s="35" t="n"/>
      <c r="C269" s="29" t="n"/>
      <c r="D269" s="29" t="n"/>
      <c r="E269" s="29" t="n"/>
      <c r="F269" s="27" t="n"/>
      <c r="G269" s="27" t="n"/>
      <c r="H269" s="27" t="n"/>
      <c r="I269" s="29" t="n"/>
      <c r="J269" s="29" t="n"/>
      <c r="K269" s="28" t="n"/>
      <c r="L269" s="29" t="n"/>
      <c r="M269" s="29" t="n"/>
      <c r="N269" s="29" t="n"/>
      <c r="O269" s="29" t="n"/>
      <c r="P269" s="29" t="n"/>
    </row>
    <row r="270">
      <c r="A270" s="17" t="n"/>
      <c r="B270" s="35" t="n"/>
      <c r="C270" s="29" t="n"/>
      <c r="D270" s="29" t="n"/>
      <c r="E270" s="29" t="n"/>
      <c r="F270" s="27" t="n"/>
      <c r="G270" s="27" t="n"/>
      <c r="H270" s="27" t="n"/>
      <c r="I270" s="29" t="n"/>
      <c r="J270" s="29" t="n"/>
      <c r="K270" s="28" t="n"/>
      <c r="L270" s="29" t="n"/>
      <c r="M270" s="29" t="n"/>
      <c r="N270" s="29" t="n"/>
      <c r="O270" s="29" t="n"/>
      <c r="P270" s="29" t="n"/>
    </row>
    <row r="271">
      <c r="A271" s="17" t="n"/>
      <c r="B271" s="35" t="n"/>
      <c r="C271" s="29" t="n"/>
      <c r="D271" s="29" t="n"/>
      <c r="E271" s="29" t="n"/>
      <c r="F271" s="27" t="n"/>
      <c r="G271" s="27" t="n"/>
      <c r="H271" s="27" t="n"/>
      <c r="I271" s="29" t="n"/>
      <c r="J271" s="29" t="n"/>
      <c r="K271" s="28" t="n"/>
      <c r="L271" s="29" t="n"/>
      <c r="M271" s="29" t="n"/>
      <c r="N271" s="29" t="n"/>
      <c r="O271" s="29" t="n"/>
      <c r="P271" s="29" t="n"/>
    </row>
    <row r="272">
      <c r="A272" s="17" t="n"/>
      <c r="B272" s="35" t="n"/>
      <c r="C272" s="29" t="n"/>
      <c r="D272" s="29" t="n"/>
      <c r="E272" s="29" t="n"/>
      <c r="F272" s="27" t="n"/>
      <c r="G272" s="27" t="n"/>
      <c r="H272" s="27" t="n"/>
      <c r="I272" s="29" t="n"/>
      <c r="J272" s="29" t="n"/>
      <c r="K272" s="28" t="n"/>
      <c r="L272" s="29" t="n"/>
      <c r="M272" s="29" t="n"/>
      <c r="N272" s="29" t="n"/>
      <c r="O272" s="29" t="n"/>
      <c r="P272" s="29" t="n"/>
    </row>
    <row r="273">
      <c r="A273" s="17" t="n"/>
      <c r="B273" s="35" t="n"/>
      <c r="C273" s="29" t="n"/>
      <c r="D273" s="29" t="n"/>
      <c r="E273" s="29" t="n"/>
      <c r="F273" s="27" t="n"/>
      <c r="G273" s="27" t="n"/>
      <c r="H273" s="27" t="n"/>
      <c r="I273" s="29" t="n"/>
      <c r="J273" s="29" t="n"/>
      <c r="K273" s="28" t="n"/>
      <c r="L273" s="29" t="n"/>
      <c r="M273" s="29" t="n"/>
      <c r="N273" s="29" t="n"/>
      <c r="O273" s="29" t="n"/>
      <c r="P273" s="29" t="n"/>
    </row>
    <row r="274">
      <c r="A274" s="17" t="n"/>
      <c r="B274" s="35" t="n"/>
      <c r="C274" s="29" t="n"/>
      <c r="D274" s="29" t="n"/>
      <c r="E274" s="29" t="n"/>
      <c r="F274" s="27" t="n"/>
      <c r="G274" s="27" t="n"/>
      <c r="H274" s="27" t="n"/>
      <c r="I274" s="29" t="n"/>
      <c r="J274" s="29" t="n"/>
      <c r="K274" s="28" t="n"/>
      <c r="L274" s="29" t="n"/>
      <c r="M274" s="29" t="n"/>
      <c r="N274" s="29" t="n"/>
      <c r="O274" s="29" t="n"/>
      <c r="P274" s="29" t="n"/>
    </row>
    <row r="275">
      <c r="A275" s="17" t="n"/>
      <c r="B275" s="35" t="n"/>
      <c r="C275" s="29" t="n"/>
      <c r="D275" s="29" t="n"/>
      <c r="E275" s="29" t="n"/>
      <c r="F275" s="27" t="n"/>
      <c r="G275" s="27" t="n"/>
      <c r="H275" s="27" t="n"/>
      <c r="I275" s="29" t="n"/>
      <c r="J275" s="29" t="n"/>
      <c r="K275" s="28" t="n"/>
      <c r="L275" s="29" t="n"/>
      <c r="M275" s="29" t="n"/>
      <c r="N275" s="29" t="n"/>
      <c r="O275" s="29" t="n"/>
      <c r="P275" s="29" t="n"/>
    </row>
    <row r="276">
      <c r="A276" s="17" t="n"/>
      <c r="B276" s="35" t="n"/>
      <c r="C276" s="29" t="n"/>
      <c r="D276" s="29" t="n"/>
      <c r="E276" s="29" t="n"/>
      <c r="F276" s="27" t="n"/>
      <c r="G276" s="27" t="n"/>
      <c r="H276" s="27" t="n"/>
      <c r="I276" s="29" t="n"/>
      <c r="J276" s="29" t="n"/>
      <c r="K276" s="28" t="n"/>
      <c r="L276" s="29" t="n"/>
      <c r="M276" s="29" t="n"/>
      <c r="N276" s="29" t="n"/>
      <c r="O276" s="29" t="n"/>
      <c r="P276" s="29" t="n"/>
    </row>
    <row r="277">
      <c r="A277" s="17" t="n"/>
      <c r="B277" s="35" t="n"/>
      <c r="C277" s="29" t="n"/>
      <c r="D277" s="29" t="n"/>
      <c r="E277" s="29" t="n"/>
      <c r="F277" s="27" t="n"/>
      <c r="G277" s="27" t="n"/>
      <c r="H277" s="27" t="n"/>
      <c r="I277" s="29" t="n"/>
      <c r="J277" s="29" t="n"/>
      <c r="K277" s="28" t="n"/>
      <c r="L277" s="29" t="n"/>
      <c r="M277" s="29" t="n"/>
      <c r="N277" s="29" t="n"/>
      <c r="O277" s="29" t="n"/>
      <c r="P277" s="29" t="n"/>
    </row>
    <row r="278">
      <c r="A278" s="17" t="n"/>
      <c r="B278" s="35" t="n"/>
      <c r="C278" s="29" t="n"/>
      <c r="D278" s="29" t="n"/>
      <c r="E278" s="29" t="n"/>
      <c r="F278" s="27" t="n"/>
      <c r="G278" s="27" t="n"/>
      <c r="H278" s="27" t="n"/>
      <c r="I278" s="29" t="n"/>
      <c r="J278" s="29" t="n"/>
      <c r="K278" s="28" t="n"/>
      <c r="L278" s="29" t="n"/>
      <c r="M278" s="29" t="n"/>
      <c r="N278" s="29" t="n"/>
      <c r="O278" s="29" t="n"/>
      <c r="P278" s="29" t="n"/>
    </row>
    <row r="279">
      <c r="A279" s="17" t="n"/>
      <c r="B279" s="35" t="n"/>
      <c r="C279" s="29" t="n"/>
      <c r="D279" s="29" t="n"/>
      <c r="E279" s="29" t="n"/>
      <c r="F279" s="27" t="n"/>
      <c r="G279" s="27" t="n"/>
      <c r="H279" s="27" t="n"/>
      <c r="I279" s="29" t="n"/>
      <c r="J279" s="29" t="n"/>
      <c r="K279" s="28" t="n"/>
      <c r="L279" s="29" t="n"/>
      <c r="M279" s="29" t="n"/>
      <c r="N279" s="29" t="n"/>
      <c r="O279" s="29" t="n"/>
      <c r="P279" s="29" t="n"/>
    </row>
    <row r="280">
      <c r="A280" s="17" t="n"/>
      <c r="B280" s="35" t="n"/>
      <c r="C280" s="29" t="n"/>
      <c r="D280" s="29" t="n"/>
      <c r="E280" s="29" t="n"/>
      <c r="F280" s="27" t="n"/>
      <c r="G280" s="27" t="n"/>
      <c r="H280" s="27" t="n"/>
      <c r="I280" s="29" t="n"/>
      <c r="J280" s="29" t="n"/>
      <c r="K280" s="28" t="n"/>
      <c r="L280" s="29" t="n"/>
      <c r="M280" s="29" t="n"/>
      <c r="N280" s="29" t="n"/>
      <c r="O280" s="29" t="n"/>
      <c r="P280" s="29" t="n"/>
    </row>
    <row r="281">
      <c r="A281" s="17" t="n"/>
      <c r="B281" s="35" t="n"/>
      <c r="C281" s="29" t="n"/>
      <c r="D281" s="29" t="n"/>
      <c r="E281" s="29" t="n"/>
      <c r="F281" s="27" t="n"/>
      <c r="G281" s="27" t="n"/>
      <c r="H281" s="27" t="n"/>
      <c r="I281" s="29" t="n"/>
      <c r="J281" s="29" t="n"/>
      <c r="K281" s="28" t="n"/>
      <c r="L281" s="29" t="n"/>
      <c r="M281" s="29" t="n"/>
      <c r="N281" s="29" t="n"/>
      <c r="O281" s="29" t="n"/>
      <c r="P281" s="29" t="n"/>
    </row>
    <row r="282">
      <c r="A282" s="17" t="n"/>
      <c r="B282" s="35" t="n"/>
      <c r="C282" s="29" t="n"/>
      <c r="D282" s="29" t="n"/>
      <c r="E282" s="29" t="n"/>
      <c r="F282" s="27" t="n"/>
      <c r="G282" s="27" t="n"/>
      <c r="H282" s="27" t="n"/>
      <c r="I282" s="29" t="n"/>
      <c r="J282" s="29" t="n"/>
      <c r="K282" s="28" t="n"/>
      <c r="L282" s="29" t="n"/>
      <c r="M282" s="29" t="n"/>
      <c r="N282" s="29" t="n"/>
      <c r="O282" s="29" t="n"/>
      <c r="P282" s="29" t="n"/>
    </row>
    <row r="283">
      <c r="A283" s="17" t="n"/>
      <c r="B283" s="35" t="n"/>
      <c r="C283" s="29" t="n"/>
      <c r="D283" s="29" t="n"/>
      <c r="E283" s="29" t="n"/>
      <c r="F283" s="27" t="n"/>
      <c r="G283" s="27" t="n"/>
      <c r="H283" s="27" t="n"/>
      <c r="I283" s="29" t="n"/>
      <c r="J283" s="29" t="n"/>
      <c r="K283" s="28" t="n"/>
      <c r="L283" s="29" t="n"/>
      <c r="M283" s="29" t="n"/>
      <c r="N283" s="29" t="n"/>
      <c r="O283" s="29" t="n"/>
      <c r="P283" s="29" t="n"/>
    </row>
    <row r="284">
      <c r="A284" s="17" t="n"/>
      <c r="B284" s="35" t="n"/>
      <c r="C284" s="29" t="n"/>
      <c r="D284" s="29" t="n"/>
      <c r="E284" s="29" t="n"/>
      <c r="F284" s="27" t="n"/>
      <c r="G284" s="27" t="n"/>
      <c r="H284" s="27" t="n"/>
      <c r="I284" s="29" t="n"/>
      <c r="J284" s="29" t="n"/>
      <c r="K284" s="28" t="n"/>
      <c r="L284" s="29" t="n"/>
      <c r="M284" s="29" t="n"/>
      <c r="N284" s="29" t="n"/>
      <c r="O284" s="29" t="n"/>
      <c r="P284" s="29" t="n"/>
    </row>
    <row r="285">
      <c r="A285" s="17" t="n"/>
      <c r="B285" s="35" t="n"/>
      <c r="C285" s="29" t="n"/>
      <c r="D285" s="29" t="n"/>
      <c r="E285" s="29" t="n"/>
      <c r="F285" s="27" t="n"/>
      <c r="G285" s="27" t="n"/>
      <c r="H285" s="27" t="n"/>
      <c r="I285" s="29" t="n"/>
      <c r="J285" s="29" t="n"/>
      <c r="K285" s="28" t="n"/>
      <c r="L285" s="29" t="n"/>
      <c r="M285" s="29" t="n"/>
      <c r="N285" s="29" t="n"/>
      <c r="O285" s="29" t="n"/>
      <c r="P285" s="29" t="n"/>
    </row>
    <row r="286">
      <c r="A286" s="17" t="n"/>
      <c r="B286" s="35" t="n"/>
      <c r="C286" s="29" t="n"/>
      <c r="D286" s="29" t="n"/>
      <c r="E286" s="29" t="n"/>
      <c r="F286" s="27" t="n"/>
      <c r="G286" s="27" t="n"/>
      <c r="H286" s="27" t="n"/>
      <c r="I286" s="29" t="n"/>
      <c r="J286" s="29" t="n"/>
      <c r="K286" s="28" t="n"/>
      <c r="L286" s="29" t="n"/>
      <c r="M286" s="29" t="n"/>
      <c r="N286" s="29" t="n"/>
      <c r="O286" s="29" t="n"/>
      <c r="P286" s="29" t="n"/>
    </row>
    <row r="287">
      <c r="A287" s="17" t="n"/>
      <c r="B287" s="35" t="n"/>
      <c r="C287" s="29" t="n"/>
      <c r="D287" s="29" t="n"/>
      <c r="E287" s="29" t="n"/>
      <c r="F287" s="27" t="n"/>
      <c r="G287" s="27" t="n"/>
      <c r="H287" s="27" t="n"/>
      <c r="I287" s="29" t="n"/>
      <c r="J287" s="29" t="n"/>
      <c r="K287" s="28" t="n"/>
      <c r="L287" s="29" t="n"/>
      <c r="M287" s="29" t="n"/>
      <c r="N287" s="29" t="n"/>
      <c r="O287" s="29" t="n"/>
      <c r="P287" s="29" t="n"/>
    </row>
    <row r="288">
      <c r="A288" s="17" t="n"/>
      <c r="B288" s="35" t="n"/>
      <c r="C288" s="29" t="n"/>
      <c r="D288" s="29" t="n"/>
      <c r="E288" s="29" t="n"/>
      <c r="F288" s="27" t="n"/>
      <c r="G288" s="27" t="n"/>
      <c r="H288" s="27" t="n"/>
      <c r="I288" s="29" t="n"/>
      <c r="J288" s="29" t="n"/>
      <c r="K288" s="28" t="n"/>
      <c r="L288" s="29" t="n"/>
      <c r="M288" s="29" t="n"/>
      <c r="N288" s="29" t="n"/>
      <c r="O288" s="29" t="n"/>
      <c r="P288" s="29" t="n"/>
    </row>
    <row r="289">
      <c r="A289" s="17" t="n"/>
      <c r="B289" s="35" t="n"/>
      <c r="C289" s="29" t="n"/>
      <c r="D289" s="29" t="n"/>
      <c r="E289" s="29" t="n"/>
      <c r="F289" s="27" t="n"/>
      <c r="G289" s="27" t="n"/>
      <c r="H289" s="27" t="n"/>
      <c r="I289" s="29" t="n"/>
      <c r="J289" s="29" t="n"/>
      <c r="K289" s="28" t="n"/>
      <c r="L289" s="29" t="n"/>
      <c r="M289" s="29" t="n"/>
      <c r="N289" s="29" t="n"/>
      <c r="O289" s="29" t="n"/>
      <c r="P289" s="29" t="n"/>
    </row>
    <row r="290">
      <c r="A290" s="17" t="n"/>
      <c r="B290" s="35" t="n"/>
      <c r="C290" s="29" t="n"/>
      <c r="D290" s="29" t="n"/>
      <c r="E290" s="29" t="n"/>
      <c r="F290" s="27" t="n"/>
      <c r="G290" s="27" t="n"/>
      <c r="H290" s="27" t="n"/>
      <c r="I290" s="29" t="n"/>
      <c r="J290" s="29" t="n"/>
      <c r="K290" s="28" t="n"/>
      <c r="L290" s="29" t="n"/>
      <c r="M290" s="29" t="n"/>
      <c r="N290" s="29" t="n"/>
      <c r="O290" s="29" t="n"/>
      <c r="P290" s="29" t="n"/>
    </row>
    <row r="291">
      <c r="A291" s="17" t="n"/>
      <c r="B291" s="35" t="n"/>
      <c r="C291" s="29" t="n"/>
      <c r="D291" s="29" t="n"/>
      <c r="E291" s="29" t="n"/>
      <c r="F291" s="27" t="n"/>
      <c r="G291" s="27" t="n"/>
      <c r="H291" s="27" t="n"/>
      <c r="I291" s="29" t="n"/>
      <c r="J291" s="29" t="n"/>
      <c r="K291" s="28" t="n"/>
      <c r="L291" s="29" t="n"/>
      <c r="M291" s="29" t="n"/>
      <c r="N291" s="29" t="n"/>
      <c r="O291" s="29" t="n"/>
      <c r="P291" s="29" t="n"/>
    </row>
    <row r="292">
      <c r="A292" s="17" t="n"/>
      <c r="B292" s="35" t="n"/>
      <c r="C292" s="29" t="n"/>
      <c r="D292" s="29" t="n"/>
      <c r="E292" s="29" t="n"/>
      <c r="F292" s="27" t="n"/>
      <c r="G292" s="27" t="n"/>
      <c r="H292" s="27" t="n"/>
      <c r="I292" s="29" t="n"/>
      <c r="J292" s="29" t="n"/>
      <c r="K292" s="28" t="n"/>
      <c r="L292" s="29" t="n"/>
      <c r="M292" s="29" t="n"/>
      <c r="N292" s="29" t="n"/>
      <c r="O292" s="29" t="n"/>
      <c r="P292" s="29" t="n"/>
    </row>
    <row r="293">
      <c r="A293" s="17" t="n"/>
      <c r="B293" s="35" t="n"/>
      <c r="C293" s="29" t="n"/>
      <c r="D293" s="29" t="n"/>
      <c r="E293" s="29" t="n"/>
      <c r="F293" s="27" t="n"/>
      <c r="G293" s="27" t="n"/>
      <c r="H293" s="27" t="n"/>
      <c r="I293" s="29" t="n"/>
      <c r="J293" s="29" t="n"/>
      <c r="K293" s="28" t="n"/>
      <c r="L293" s="29" t="n"/>
      <c r="M293" s="29" t="n"/>
      <c r="N293" s="29" t="n"/>
      <c r="O293" s="29" t="n"/>
      <c r="P293" s="29" t="n"/>
    </row>
    <row r="294">
      <c r="A294" s="17" t="n"/>
      <c r="B294" s="35" t="n"/>
      <c r="C294" s="29" t="n"/>
      <c r="D294" s="29" t="n"/>
      <c r="E294" s="29" t="n"/>
      <c r="F294" s="27" t="n"/>
      <c r="G294" s="27" t="n"/>
      <c r="H294" s="27" t="n"/>
      <c r="I294" s="29" t="n"/>
      <c r="J294" s="29" t="n"/>
      <c r="K294" s="28" t="n"/>
      <c r="L294" s="29" t="n"/>
      <c r="M294" s="29" t="n"/>
      <c r="N294" s="29" t="n"/>
      <c r="O294" s="29" t="n"/>
      <c r="P294" s="29" t="n"/>
    </row>
    <row r="295">
      <c r="A295" s="17" t="n"/>
      <c r="B295" s="35" t="n"/>
      <c r="C295" s="29" t="n"/>
      <c r="D295" s="29" t="n"/>
      <c r="E295" s="29" t="n"/>
      <c r="F295" s="27" t="n"/>
      <c r="G295" s="27" t="n"/>
      <c r="H295" s="27" t="n"/>
      <c r="I295" s="29" t="n"/>
      <c r="J295" s="29" t="n"/>
      <c r="K295" s="28" t="n"/>
      <c r="L295" s="29" t="n"/>
      <c r="M295" s="29" t="n"/>
      <c r="N295" s="29" t="n"/>
      <c r="O295" s="29" t="n"/>
      <c r="P295" s="29" t="n"/>
    </row>
    <row r="296">
      <c r="A296" s="17" t="n"/>
      <c r="B296" s="35" t="n"/>
      <c r="C296" s="29" t="n"/>
      <c r="D296" s="29" t="n"/>
      <c r="E296" s="29" t="n"/>
      <c r="F296" s="27" t="n"/>
      <c r="G296" s="27" t="n"/>
      <c r="H296" s="27" t="n"/>
      <c r="I296" s="29" t="n"/>
      <c r="J296" s="29" t="n"/>
      <c r="K296" s="28" t="n"/>
      <c r="L296" s="29" t="n"/>
      <c r="M296" s="29" t="n"/>
      <c r="N296" s="29" t="n"/>
      <c r="O296" s="29" t="n"/>
      <c r="P296" s="29" t="n"/>
    </row>
    <row r="297">
      <c r="A297" s="17" t="n"/>
      <c r="B297" s="35" t="n"/>
      <c r="C297" s="29" t="n"/>
      <c r="D297" s="29" t="n"/>
      <c r="E297" s="29" t="n"/>
      <c r="F297" s="27" t="n"/>
      <c r="G297" s="27" t="n"/>
      <c r="H297" s="27" t="n"/>
      <c r="I297" s="29" t="n"/>
      <c r="J297" s="29" t="n"/>
      <c r="K297" s="28" t="n"/>
      <c r="L297" s="29" t="n"/>
      <c r="M297" s="29" t="n"/>
      <c r="N297" s="29" t="n"/>
      <c r="O297" s="29" t="n"/>
      <c r="P297" s="29" t="n"/>
    </row>
    <row r="298">
      <c r="A298" s="17" t="n"/>
      <c r="B298" s="35" t="n"/>
      <c r="C298" s="29" t="n"/>
      <c r="D298" s="29" t="n"/>
      <c r="E298" s="29" t="n"/>
      <c r="F298" s="27" t="n"/>
      <c r="G298" s="27" t="n"/>
      <c r="H298" s="27" t="n"/>
      <c r="I298" s="29" t="n"/>
      <c r="J298" s="29" t="n"/>
      <c r="K298" s="28" t="n"/>
      <c r="L298" s="29" t="n"/>
      <c r="M298" s="29" t="n"/>
      <c r="N298" s="29" t="n"/>
      <c r="O298" s="29" t="n"/>
      <c r="P298" s="29" t="n"/>
    </row>
    <row r="299">
      <c r="A299" s="17" t="n"/>
      <c r="B299" s="35" t="n"/>
      <c r="C299" s="29" t="n"/>
      <c r="D299" s="29" t="n"/>
      <c r="E299" s="29" t="n"/>
      <c r="F299" s="27" t="n"/>
      <c r="G299" s="27" t="n"/>
      <c r="H299" s="27" t="n"/>
      <c r="I299" s="29" t="n"/>
      <c r="J299" s="29" t="n"/>
      <c r="K299" s="28" t="n"/>
      <c r="L299" s="29" t="n"/>
      <c r="M299" s="29" t="n"/>
      <c r="N299" s="29" t="n"/>
      <c r="O299" s="29" t="n"/>
      <c r="P299" s="29" t="n"/>
    </row>
    <row r="300">
      <c r="A300" s="17" t="n"/>
      <c r="B300" s="35" t="n"/>
      <c r="C300" s="29" t="n"/>
      <c r="D300" s="29" t="n"/>
      <c r="E300" s="29" t="n"/>
      <c r="F300" s="27" t="n"/>
      <c r="G300" s="27" t="n"/>
      <c r="H300" s="27" t="n"/>
      <c r="I300" s="29" t="n"/>
      <c r="J300" s="29" t="n"/>
      <c r="K300" s="28" t="n"/>
      <c r="L300" s="29" t="n"/>
      <c r="M300" s="29" t="n"/>
      <c r="N300" s="29" t="n"/>
      <c r="O300" s="29" t="n"/>
      <c r="P300" s="29" t="n"/>
    </row>
    <row r="301">
      <c r="A301" s="17" t="n"/>
      <c r="B301" s="35" t="n"/>
      <c r="C301" s="29" t="n"/>
      <c r="D301" s="29" t="n"/>
      <c r="E301" s="29" t="n"/>
      <c r="F301" s="27" t="n"/>
      <c r="G301" s="27" t="n"/>
      <c r="H301" s="27" t="n"/>
      <c r="I301" s="29" t="n"/>
      <c r="J301" s="29" t="n"/>
      <c r="K301" s="28" t="n"/>
      <c r="L301" s="29" t="n"/>
      <c r="M301" s="29" t="n"/>
      <c r="N301" s="29" t="n"/>
      <c r="O301" s="29" t="n"/>
      <c r="P301" s="29" t="n"/>
    </row>
    <row r="302">
      <c r="A302" s="17" t="n"/>
      <c r="B302" s="35" t="n"/>
      <c r="C302" s="29" t="n"/>
      <c r="D302" s="29" t="n"/>
      <c r="E302" s="29" t="n"/>
      <c r="F302" s="27" t="n"/>
      <c r="G302" s="27" t="n"/>
      <c r="H302" s="27" t="n"/>
      <c r="I302" s="29" t="n"/>
      <c r="J302" s="29" t="n"/>
      <c r="K302" s="28" t="n"/>
      <c r="L302" s="29" t="n"/>
      <c r="M302" s="29" t="n"/>
      <c r="N302" s="29" t="n"/>
      <c r="O302" s="29" t="n"/>
      <c r="P302" s="29" t="n"/>
    </row>
    <row r="303">
      <c r="A303" s="17" t="n"/>
      <c r="B303" s="35" t="n"/>
      <c r="C303" s="29" t="n"/>
      <c r="D303" s="29" t="n"/>
      <c r="E303" s="29" t="n"/>
      <c r="F303" s="27" t="n"/>
      <c r="G303" s="27" t="n"/>
      <c r="H303" s="27" t="n"/>
      <c r="I303" s="29" t="n"/>
      <c r="J303" s="29" t="n"/>
      <c r="K303" s="28" t="n"/>
      <c r="L303" s="29" t="n"/>
      <c r="M303" s="29" t="n"/>
      <c r="N303" s="29" t="n"/>
      <c r="O303" s="29" t="n"/>
      <c r="P303" s="29" t="n"/>
    </row>
    <row r="304">
      <c r="A304" s="17" t="n"/>
      <c r="B304" s="35" t="n"/>
      <c r="C304" s="29" t="n"/>
      <c r="D304" s="29" t="n"/>
      <c r="E304" s="29" t="n"/>
      <c r="F304" s="27" t="n"/>
      <c r="G304" s="27" t="n"/>
      <c r="H304" s="27" t="n"/>
      <c r="I304" s="29" t="n"/>
      <c r="J304" s="29" t="n"/>
      <c r="K304" s="28" t="n"/>
      <c r="L304" s="29" t="n"/>
      <c r="M304" s="29" t="n"/>
      <c r="N304" s="29" t="n"/>
      <c r="O304" s="29" t="n"/>
      <c r="P304" s="29" t="n"/>
    </row>
    <row r="305">
      <c r="A305" s="17" t="n"/>
      <c r="B305" s="35" t="n"/>
      <c r="C305" s="29" t="n"/>
      <c r="D305" s="29" t="n"/>
      <c r="E305" s="29" t="n"/>
      <c r="F305" s="27" t="n"/>
      <c r="G305" s="27" t="n"/>
      <c r="H305" s="27" t="n"/>
      <c r="I305" s="29" t="n"/>
      <c r="J305" s="29" t="n"/>
      <c r="K305" s="28" t="n"/>
      <c r="L305" s="29" t="n"/>
      <c r="M305" s="29" t="n"/>
      <c r="N305" s="29" t="n"/>
      <c r="O305" s="29" t="n"/>
      <c r="P305" s="29" t="n"/>
    </row>
    <row r="306">
      <c r="A306" s="17" t="n"/>
      <c r="B306" s="35" t="n"/>
      <c r="C306" s="29" t="n"/>
      <c r="D306" s="29" t="n"/>
      <c r="E306" s="29" t="n"/>
      <c r="F306" s="27" t="n"/>
      <c r="G306" s="27" t="n"/>
      <c r="H306" s="27" t="n"/>
      <c r="I306" s="29" t="n"/>
      <c r="J306" s="29" t="n"/>
      <c r="K306" s="28" t="n"/>
      <c r="L306" s="29" t="n"/>
      <c r="M306" s="29" t="n"/>
      <c r="N306" s="29" t="n"/>
      <c r="O306" s="29" t="n"/>
      <c r="P306" s="29" t="n"/>
    </row>
    <row r="307">
      <c r="A307" s="17" t="n"/>
      <c r="B307" s="35" t="n"/>
      <c r="C307" s="29" t="n"/>
      <c r="D307" s="29" t="n"/>
      <c r="E307" s="29" t="n"/>
      <c r="F307" s="27" t="n"/>
      <c r="G307" s="27" t="n"/>
      <c r="H307" s="27" t="n"/>
      <c r="I307" s="29" t="n"/>
      <c r="J307" s="29" t="n"/>
      <c r="K307" s="28" t="n"/>
      <c r="L307" s="29" t="n"/>
      <c r="M307" s="29" t="n"/>
      <c r="N307" s="29" t="n"/>
      <c r="O307" s="29" t="n"/>
      <c r="P307" s="29" t="n"/>
    </row>
    <row r="308">
      <c r="A308" s="17" t="n"/>
      <c r="B308" s="35" t="n"/>
      <c r="C308" s="29" t="n"/>
      <c r="D308" s="29" t="n"/>
      <c r="E308" s="29" t="n"/>
      <c r="F308" s="27" t="n"/>
      <c r="G308" s="27" t="n"/>
      <c r="H308" s="27" t="n"/>
      <c r="I308" s="29" t="n"/>
      <c r="J308" s="29" t="n"/>
      <c r="K308" s="28" t="n"/>
      <c r="L308" s="29" t="n"/>
      <c r="M308" s="29" t="n"/>
      <c r="N308" s="29" t="n"/>
      <c r="O308" s="29" t="n"/>
      <c r="P308" s="29" t="n"/>
    </row>
    <row r="309">
      <c r="A309" s="17" t="n"/>
      <c r="B309" s="35" t="n"/>
      <c r="C309" s="29" t="n"/>
      <c r="D309" s="29" t="n"/>
      <c r="E309" s="29" t="n"/>
      <c r="F309" s="27" t="n"/>
      <c r="G309" s="27" t="n"/>
      <c r="H309" s="27" t="n"/>
      <c r="I309" s="29" t="n"/>
      <c r="J309" s="29" t="n"/>
      <c r="K309" s="28" t="n"/>
      <c r="L309" s="29" t="n"/>
      <c r="M309" s="29" t="n"/>
      <c r="N309" s="29" t="n"/>
      <c r="O309" s="29" t="n"/>
      <c r="P309" s="29" t="n"/>
    </row>
    <row r="310">
      <c r="A310" s="17" t="n"/>
      <c r="B310" s="35" t="n"/>
      <c r="C310" s="29" t="n"/>
      <c r="D310" s="29" t="n"/>
      <c r="E310" s="29" t="n"/>
      <c r="F310" s="27" t="n"/>
      <c r="G310" s="27" t="n"/>
      <c r="H310" s="27" t="n"/>
      <c r="I310" s="29" t="n"/>
      <c r="J310" s="29" t="n"/>
      <c r="K310" s="28" t="n"/>
      <c r="L310" s="29" t="n"/>
      <c r="M310" s="29" t="n"/>
      <c r="N310" s="29" t="n"/>
      <c r="O310" s="29" t="n"/>
      <c r="P310" s="29" t="n"/>
    </row>
    <row r="311">
      <c r="A311" s="17" t="n"/>
      <c r="B311" s="35" t="n"/>
      <c r="C311" s="29" t="n"/>
      <c r="D311" s="29" t="n"/>
      <c r="E311" s="29" t="n"/>
      <c r="F311" s="27" t="n"/>
      <c r="G311" s="27" t="n"/>
      <c r="H311" s="27" t="n"/>
      <c r="I311" s="29" t="n"/>
      <c r="J311" s="29" t="n"/>
      <c r="K311" s="28" t="n"/>
      <c r="L311" s="29" t="n"/>
      <c r="M311" s="29" t="n"/>
      <c r="N311" s="29" t="n"/>
      <c r="O311" s="29" t="n"/>
      <c r="P311" s="29" t="n"/>
    </row>
    <row r="312">
      <c r="A312" s="17" t="n"/>
      <c r="B312" s="35" t="n"/>
      <c r="C312" s="29" t="n"/>
      <c r="D312" s="29" t="n"/>
      <c r="E312" s="29" t="n"/>
      <c r="F312" s="27" t="n"/>
      <c r="G312" s="27" t="n"/>
      <c r="H312" s="27" t="n"/>
      <c r="I312" s="29" t="n"/>
      <c r="J312" s="29" t="n"/>
      <c r="K312" s="28" t="n"/>
      <c r="L312" s="29" t="n"/>
      <c r="M312" s="29" t="n"/>
      <c r="N312" s="29" t="n"/>
      <c r="O312" s="29" t="n"/>
      <c r="P312" s="29" t="n"/>
    </row>
    <row r="313">
      <c r="A313" s="17" t="n"/>
      <c r="B313" s="35" t="n"/>
      <c r="C313" s="29" t="n"/>
      <c r="D313" s="29" t="n"/>
      <c r="E313" s="29" t="n"/>
      <c r="F313" s="27" t="n"/>
      <c r="G313" s="27" t="n"/>
      <c r="H313" s="27" t="n"/>
      <c r="I313" s="29" t="n"/>
      <c r="J313" s="29" t="n"/>
      <c r="K313" s="28" t="n"/>
      <c r="L313" s="29" t="n"/>
      <c r="M313" s="29" t="n"/>
      <c r="N313" s="29" t="n"/>
      <c r="O313" s="29" t="n"/>
      <c r="P313" s="29" t="n"/>
    </row>
    <row r="314">
      <c r="A314" s="17" t="n"/>
      <c r="B314" s="35" t="n"/>
      <c r="C314" s="29" t="n"/>
      <c r="D314" s="29" t="n"/>
      <c r="E314" s="29" t="n"/>
      <c r="F314" s="27" t="n"/>
      <c r="G314" s="27" t="n"/>
      <c r="H314" s="27" t="n"/>
      <c r="I314" s="29" t="n"/>
      <c r="J314" s="29" t="n"/>
      <c r="K314" s="28" t="n"/>
      <c r="L314" s="29" t="n"/>
      <c r="M314" s="29" t="n"/>
      <c r="N314" s="29" t="n"/>
      <c r="O314" s="29" t="n"/>
      <c r="P314" s="29" t="n"/>
    </row>
    <row r="315">
      <c r="A315" s="17" t="n"/>
      <c r="B315" s="35" t="n"/>
      <c r="C315" s="29" t="n"/>
      <c r="D315" s="29" t="n"/>
      <c r="E315" s="29" t="n"/>
      <c r="F315" s="27" t="n"/>
      <c r="G315" s="27" t="n"/>
      <c r="H315" s="27" t="n"/>
      <c r="I315" s="29" t="n"/>
      <c r="J315" s="29" t="n"/>
      <c r="K315" s="28" t="n"/>
      <c r="L315" s="29" t="n"/>
      <c r="M315" s="29" t="n"/>
      <c r="N315" s="29" t="n"/>
      <c r="O315" s="29" t="n"/>
      <c r="P315" s="29" t="n"/>
    </row>
    <row r="316">
      <c r="A316" s="17" t="n"/>
      <c r="B316" s="35" t="n"/>
      <c r="C316" s="29" t="n"/>
      <c r="D316" s="29" t="n"/>
      <c r="E316" s="29" t="n"/>
      <c r="F316" s="27" t="n"/>
      <c r="G316" s="27" t="n"/>
      <c r="H316" s="27" t="n"/>
      <c r="I316" s="29" t="n"/>
      <c r="J316" s="29" t="n"/>
      <c r="K316" s="28" t="n"/>
      <c r="L316" s="29" t="n"/>
      <c r="M316" s="29" t="n"/>
      <c r="N316" s="29" t="n"/>
      <c r="O316" s="29" t="n"/>
      <c r="P316" s="29" t="n"/>
    </row>
    <row r="317">
      <c r="A317" s="17" t="n"/>
      <c r="B317" s="35" t="n"/>
      <c r="C317" s="29" t="n"/>
      <c r="D317" s="29" t="n"/>
      <c r="E317" s="29" t="n"/>
      <c r="F317" s="27" t="n"/>
      <c r="G317" s="27" t="n"/>
      <c r="H317" s="27" t="n"/>
      <c r="I317" s="29" t="n"/>
      <c r="J317" s="29" t="n"/>
      <c r="K317" s="28" t="n"/>
      <c r="L317" s="29" t="n"/>
      <c r="M317" s="29" t="n"/>
      <c r="N317" s="29" t="n"/>
      <c r="O317" s="29" t="n"/>
      <c r="P317" s="29" t="n"/>
    </row>
    <row r="318">
      <c r="A318" s="17" t="n"/>
      <c r="B318" s="35" t="n"/>
      <c r="C318" s="29" t="n"/>
      <c r="D318" s="29" t="n"/>
      <c r="E318" s="29" t="n"/>
      <c r="F318" s="27" t="n"/>
      <c r="G318" s="27" t="n"/>
      <c r="H318" s="27" t="n"/>
      <c r="I318" s="29" t="n"/>
      <c r="J318" s="29" t="n"/>
      <c r="K318" s="28" t="n"/>
      <c r="L318" s="29" t="n"/>
      <c r="M318" s="29" t="n"/>
      <c r="N318" s="29" t="n"/>
      <c r="O318" s="29" t="n"/>
      <c r="P318" s="29" t="n"/>
    </row>
    <row r="319">
      <c r="A319" s="17" t="n"/>
      <c r="B319" s="35" t="n"/>
      <c r="C319" s="29" t="n"/>
      <c r="D319" s="29" t="n"/>
      <c r="E319" s="29" t="n"/>
      <c r="F319" s="27" t="n"/>
      <c r="G319" s="27" t="n"/>
      <c r="H319" s="27" t="n"/>
      <c r="I319" s="29" t="n"/>
      <c r="J319" s="29" t="n"/>
      <c r="K319" s="28" t="n"/>
      <c r="L319" s="29" t="n"/>
      <c r="M319" s="29" t="n"/>
      <c r="N319" s="29" t="n"/>
      <c r="O319" s="29" t="n"/>
      <c r="P319" s="29" t="n"/>
    </row>
    <row r="320">
      <c r="A320" s="17" t="n"/>
      <c r="B320" s="35" t="n"/>
      <c r="C320" s="29" t="n"/>
      <c r="D320" s="29" t="n"/>
      <c r="E320" s="29" t="n"/>
      <c r="F320" s="27" t="n"/>
      <c r="G320" s="27" t="n"/>
      <c r="H320" s="27" t="n"/>
      <c r="I320" s="29" t="n"/>
      <c r="J320" s="29" t="n"/>
      <c r="K320" s="28" t="n"/>
      <c r="L320" s="29" t="n"/>
      <c r="M320" s="29" t="n"/>
      <c r="N320" s="29" t="n"/>
      <c r="O320" s="29" t="n"/>
      <c r="P320" s="29" t="n"/>
    </row>
    <row r="321">
      <c r="A321" s="17" t="n"/>
      <c r="B321" s="35" t="n"/>
      <c r="C321" s="29" t="n"/>
      <c r="D321" s="29" t="n"/>
      <c r="E321" s="29" t="n"/>
      <c r="F321" s="27" t="n"/>
      <c r="G321" s="27" t="n"/>
      <c r="H321" s="27" t="n"/>
      <c r="I321" s="29" t="n"/>
      <c r="J321" s="29" t="n"/>
      <c r="K321" s="28" t="n"/>
      <c r="L321" s="29" t="n"/>
      <c r="M321" s="29" t="n"/>
      <c r="N321" s="29" t="n"/>
      <c r="O321" s="29" t="n"/>
      <c r="P321" s="29" t="n"/>
    </row>
    <row r="322">
      <c r="A322" s="17" t="n"/>
      <c r="B322" s="35" t="n"/>
      <c r="C322" s="29" t="n"/>
      <c r="D322" s="29" t="n"/>
      <c r="E322" s="29" t="n"/>
      <c r="F322" s="27" t="n"/>
      <c r="G322" s="27" t="n"/>
      <c r="H322" s="27" t="n"/>
      <c r="I322" s="29" t="n"/>
      <c r="J322" s="29" t="n"/>
      <c r="K322" s="28" t="n"/>
      <c r="L322" s="29" t="n"/>
      <c r="M322" s="29" t="n"/>
      <c r="N322" s="29" t="n"/>
      <c r="O322" s="29" t="n"/>
      <c r="P322" s="29" t="n"/>
    </row>
    <row r="323">
      <c r="A323" s="17" t="n"/>
      <c r="B323" s="35" t="n"/>
      <c r="C323" s="29" t="n"/>
      <c r="D323" s="29" t="n"/>
      <c r="E323" s="29" t="n"/>
      <c r="F323" s="27" t="n"/>
      <c r="G323" s="27" t="n"/>
      <c r="H323" s="27" t="n"/>
      <c r="I323" s="29" t="n"/>
      <c r="J323" s="29" t="n"/>
      <c r="K323" s="28" t="n"/>
      <c r="L323" s="29" t="n"/>
      <c r="M323" s="29" t="n"/>
      <c r="N323" s="29" t="n"/>
      <c r="O323" s="29" t="n"/>
      <c r="P323" s="29" t="n"/>
    </row>
    <row r="324">
      <c r="A324" s="17" t="n"/>
      <c r="B324" s="35" t="n"/>
      <c r="C324" s="29" t="n"/>
      <c r="D324" s="29" t="n"/>
      <c r="E324" s="29" t="n"/>
      <c r="F324" s="27" t="n"/>
      <c r="G324" s="27" t="n"/>
      <c r="H324" s="27" t="n"/>
      <c r="I324" s="29" t="n"/>
      <c r="J324" s="29" t="n"/>
      <c r="K324" s="28" t="n"/>
      <c r="L324" s="29" t="n"/>
      <c r="M324" s="29" t="n"/>
      <c r="N324" s="29" t="n"/>
      <c r="O324" s="29" t="n"/>
      <c r="P324" s="29" t="n"/>
    </row>
    <row r="325">
      <c r="A325" s="17" t="n"/>
      <c r="B325" s="35" t="n"/>
      <c r="C325" s="29" t="n"/>
      <c r="D325" s="29" t="n"/>
      <c r="E325" s="29" t="n"/>
      <c r="F325" s="27" t="n"/>
      <c r="G325" s="27" t="n"/>
      <c r="H325" s="27" t="n"/>
      <c r="I325" s="29" t="n"/>
      <c r="J325" s="29" t="n"/>
      <c r="K325" s="28" t="n"/>
      <c r="L325" s="29" t="n"/>
      <c r="M325" s="29" t="n"/>
      <c r="N325" s="29" t="n"/>
      <c r="O325" s="29" t="n"/>
      <c r="P325" s="29" t="n"/>
    </row>
    <row r="326">
      <c r="A326" s="17" t="n"/>
      <c r="B326" s="35" t="n"/>
      <c r="C326" s="29" t="n"/>
      <c r="D326" s="29" t="n"/>
      <c r="E326" s="29" t="n"/>
      <c r="F326" s="27" t="n"/>
      <c r="G326" s="27" t="n"/>
      <c r="H326" s="27" t="n"/>
      <c r="I326" s="29" t="n"/>
      <c r="J326" s="29" t="n"/>
      <c r="K326" s="28" t="n"/>
      <c r="L326" s="29" t="n"/>
      <c r="M326" s="29" t="n"/>
      <c r="N326" s="29" t="n"/>
      <c r="O326" s="29" t="n"/>
      <c r="P326" s="29" t="n"/>
    </row>
    <row r="327">
      <c r="A327" s="17" t="n"/>
      <c r="B327" s="35" t="n"/>
      <c r="C327" s="29" t="n"/>
      <c r="D327" s="29" t="n"/>
      <c r="E327" s="29" t="n"/>
      <c r="F327" s="27" t="n"/>
      <c r="G327" s="27" t="n"/>
      <c r="H327" s="27" t="n"/>
      <c r="I327" s="29" t="n"/>
      <c r="J327" s="29" t="n"/>
      <c r="K327" s="28" t="n"/>
      <c r="L327" s="29" t="n"/>
      <c r="M327" s="29" t="n"/>
      <c r="N327" s="29" t="n"/>
      <c r="O327" s="29" t="n"/>
      <c r="P327" s="29" t="n"/>
    </row>
    <row r="328">
      <c r="A328" s="17" t="n"/>
      <c r="B328" s="35" t="n"/>
      <c r="C328" s="29" t="n"/>
      <c r="D328" s="29" t="n"/>
      <c r="E328" s="29" t="n"/>
      <c r="F328" s="27" t="n"/>
      <c r="G328" s="27" t="n"/>
      <c r="H328" s="27" t="n"/>
      <c r="I328" s="29" t="n"/>
      <c r="J328" s="29" t="n"/>
      <c r="K328" s="28" t="n"/>
      <c r="L328" s="29" t="n"/>
      <c r="M328" s="29" t="n"/>
      <c r="N328" s="29" t="n"/>
      <c r="O328" s="29" t="n"/>
      <c r="P328" s="29" t="n"/>
    </row>
    <row r="329">
      <c r="A329" s="17" t="n"/>
      <c r="B329" s="35" t="n"/>
      <c r="C329" s="29" t="n"/>
      <c r="D329" s="29" t="n"/>
      <c r="E329" s="29" t="n"/>
      <c r="F329" s="27" t="n"/>
      <c r="G329" s="27" t="n"/>
      <c r="H329" s="27" t="n"/>
      <c r="I329" s="29" t="n"/>
      <c r="J329" s="29" t="n"/>
      <c r="K329" s="28" t="n"/>
      <c r="L329" s="29" t="n"/>
      <c r="M329" s="29" t="n"/>
      <c r="N329" s="29" t="n"/>
      <c r="O329" s="29" t="n"/>
      <c r="P329" s="29" t="n"/>
    </row>
    <row r="330">
      <c r="A330" s="17" t="n"/>
      <c r="B330" s="35" t="n"/>
      <c r="C330" s="29" t="n"/>
      <c r="D330" s="29" t="n"/>
      <c r="E330" s="29" t="n"/>
      <c r="F330" s="27" t="n"/>
      <c r="G330" s="27" t="n"/>
      <c r="H330" s="27" t="n"/>
      <c r="I330" s="29" t="n"/>
      <c r="J330" s="29" t="n"/>
      <c r="K330" s="28" t="n"/>
      <c r="L330" s="29" t="n"/>
      <c r="M330" s="29" t="n"/>
      <c r="N330" s="29" t="n"/>
      <c r="O330" s="29" t="n"/>
      <c r="P330" s="29" t="n"/>
    </row>
    <row r="331">
      <c r="A331" s="17" t="n"/>
      <c r="B331" s="35" t="n"/>
      <c r="C331" s="29" t="n"/>
      <c r="D331" s="29" t="n"/>
      <c r="E331" s="29" t="n"/>
      <c r="F331" s="27" t="n"/>
      <c r="G331" s="27" t="n"/>
      <c r="H331" s="27" t="n"/>
      <c r="I331" s="29" t="n"/>
      <c r="J331" s="29" t="n"/>
      <c r="K331" s="28" t="n"/>
      <c r="L331" s="29" t="n"/>
      <c r="M331" s="29" t="n"/>
      <c r="N331" s="29" t="n"/>
      <c r="O331" s="29" t="n"/>
      <c r="P331" s="29" t="n"/>
    </row>
    <row r="332">
      <c r="A332" s="17" t="n"/>
      <c r="B332" s="35" t="n"/>
      <c r="C332" s="29" t="n"/>
      <c r="D332" s="29" t="n"/>
      <c r="E332" s="29" t="n"/>
      <c r="F332" s="27" t="n"/>
      <c r="G332" s="27" t="n"/>
      <c r="H332" s="27" t="n"/>
      <c r="I332" s="29" t="n"/>
      <c r="J332" s="29" t="n"/>
      <c r="K332" s="28" t="n"/>
      <c r="L332" s="29" t="n"/>
      <c r="M332" s="29" t="n"/>
      <c r="N332" s="29" t="n"/>
      <c r="O332" s="29" t="n"/>
      <c r="P332" s="29" t="n"/>
    </row>
    <row r="333">
      <c r="A333" s="17" t="n"/>
      <c r="B333" s="35" t="n"/>
      <c r="C333" s="29" t="n"/>
      <c r="D333" s="29" t="n"/>
      <c r="E333" s="29" t="n"/>
      <c r="F333" s="27" t="n"/>
      <c r="G333" s="27" t="n"/>
      <c r="H333" s="27" t="n"/>
      <c r="I333" s="29" t="n"/>
      <c r="J333" s="29" t="n"/>
      <c r="K333" s="28" t="n"/>
      <c r="L333" s="29" t="n"/>
      <c r="M333" s="29" t="n"/>
      <c r="N333" s="29" t="n"/>
      <c r="O333" s="29" t="n"/>
      <c r="P333" s="29" t="n"/>
    </row>
    <row r="334">
      <c r="A334" s="17" t="n"/>
      <c r="B334" s="35" t="n"/>
      <c r="C334" s="29" t="n"/>
      <c r="D334" s="29" t="n"/>
      <c r="E334" s="29" t="n"/>
      <c r="F334" s="27" t="n"/>
      <c r="G334" s="27" t="n"/>
      <c r="H334" s="27" t="n"/>
      <c r="I334" s="29" t="n"/>
      <c r="J334" s="29" t="n"/>
      <c r="K334" s="28" t="n"/>
      <c r="L334" s="29" t="n"/>
      <c r="M334" s="29" t="n"/>
      <c r="N334" s="29" t="n"/>
      <c r="O334" s="29" t="n"/>
      <c r="P334" s="29" t="n"/>
    </row>
    <row r="335">
      <c r="A335" s="17" t="n"/>
      <c r="B335" s="35" t="n"/>
      <c r="C335" s="29" t="n"/>
      <c r="D335" s="29" t="n"/>
      <c r="E335" s="29" t="n"/>
      <c r="F335" s="27" t="n"/>
      <c r="G335" s="27" t="n"/>
      <c r="H335" s="27" t="n"/>
      <c r="I335" s="29" t="n"/>
      <c r="J335" s="29" t="n"/>
      <c r="K335" s="28" t="n"/>
      <c r="L335" s="29" t="n"/>
      <c r="M335" s="29" t="n"/>
      <c r="N335" s="29" t="n"/>
      <c r="O335" s="29" t="n"/>
      <c r="P335" s="29" t="n"/>
    </row>
    <row r="336">
      <c r="A336" s="17" t="n"/>
      <c r="B336" s="35" t="n"/>
      <c r="C336" s="29" t="n"/>
      <c r="D336" s="29" t="n"/>
      <c r="E336" s="29" t="n"/>
      <c r="F336" s="27" t="n"/>
      <c r="G336" s="27" t="n"/>
      <c r="H336" s="27" t="n"/>
      <c r="I336" s="29" t="n"/>
      <c r="J336" s="29" t="n"/>
      <c r="K336" s="28" t="n"/>
      <c r="L336" s="29" t="n"/>
      <c r="M336" s="29" t="n"/>
      <c r="N336" s="29" t="n"/>
      <c r="O336" s="29" t="n"/>
      <c r="P336" s="29" t="n"/>
    </row>
    <row r="337">
      <c r="A337" s="17" t="n"/>
      <c r="B337" s="35" t="n"/>
      <c r="C337" s="29" t="n"/>
      <c r="D337" s="29" t="n"/>
      <c r="E337" s="29" t="n"/>
      <c r="F337" s="27" t="n"/>
      <c r="G337" s="27" t="n"/>
      <c r="H337" s="27" t="n"/>
      <c r="I337" s="29" t="n"/>
      <c r="J337" s="29" t="n"/>
      <c r="K337" s="28" t="n"/>
      <c r="L337" s="29" t="n"/>
      <c r="M337" s="29" t="n"/>
      <c r="N337" s="29" t="n"/>
      <c r="O337" s="29" t="n"/>
      <c r="P337" s="29" t="n"/>
    </row>
    <row r="338">
      <c r="A338" s="17" t="n"/>
      <c r="B338" s="35" t="n"/>
      <c r="C338" s="29" t="n"/>
      <c r="D338" s="29" t="n"/>
      <c r="E338" s="29" t="n"/>
      <c r="F338" s="27" t="n"/>
      <c r="G338" s="27" t="n"/>
      <c r="H338" s="27" t="n"/>
      <c r="I338" s="29" t="n"/>
      <c r="J338" s="29" t="n"/>
      <c r="K338" s="28" t="n"/>
      <c r="L338" s="29" t="n"/>
      <c r="M338" s="29" t="n"/>
      <c r="N338" s="29" t="n"/>
      <c r="O338" s="29" t="n"/>
      <c r="P338" s="29" t="n"/>
    </row>
    <row r="339">
      <c r="A339" s="17" t="n"/>
      <c r="B339" s="35" t="n"/>
      <c r="C339" s="29" t="n"/>
      <c r="D339" s="29" t="n"/>
      <c r="E339" s="29" t="n"/>
      <c r="F339" s="27" t="n"/>
      <c r="G339" s="27" t="n"/>
      <c r="H339" s="27" t="n"/>
      <c r="I339" s="29" t="n"/>
      <c r="J339" s="29" t="n"/>
      <c r="K339" s="28" t="n"/>
      <c r="L339" s="29" t="n"/>
      <c r="M339" s="29" t="n"/>
      <c r="N339" s="29" t="n"/>
      <c r="O339" s="29" t="n"/>
      <c r="P339" s="29" t="n"/>
    </row>
    <row r="340">
      <c r="A340" s="17" t="n"/>
      <c r="B340" s="35" t="n"/>
      <c r="C340" s="29" t="n"/>
      <c r="D340" s="29" t="n"/>
      <c r="E340" s="29" t="n"/>
      <c r="F340" s="27" t="n"/>
      <c r="G340" s="27" t="n"/>
      <c r="H340" s="27" t="n"/>
      <c r="I340" s="29" t="n"/>
      <c r="J340" s="29" t="n"/>
      <c r="K340" s="28" t="n"/>
      <c r="L340" s="29" t="n"/>
      <c r="M340" s="29" t="n"/>
      <c r="N340" s="29" t="n"/>
      <c r="O340" s="29" t="n"/>
      <c r="P340" s="29" t="n"/>
    </row>
    <row r="341">
      <c r="A341" s="17" t="n"/>
      <c r="B341" s="35" t="n"/>
      <c r="C341" s="29" t="n"/>
      <c r="D341" s="29" t="n"/>
      <c r="E341" s="29" t="n"/>
      <c r="F341" s="27" t="n"/>
      <c r="G341" s="27" t="n"/>
      <c r="H341" s="27" t="n"/>
      <c r="I341" s="29" t="n"/>
      <c r="J341" s="29" t="n"/>
      <c r="K341" s="28" t="n"/>
      <c r="L341" s="29" t="n"/>
      <c r="M341" s="29" t="n"/>
      <c r="N341" s="29" t="n"/>
      <c r="O341" s="29" t="n"/>
      <c r="P341" s="29" t="n"/>
    </row>
    <row r="342">
      <c r="A342" s="17" t="n"/>
      <c r="B342" s="35" t="n"/>
      <c r="C342" s="29" t="n"/>
      <c r="D342" s="29" t="n"/>
      <c r="E342" s="29" t="n"/>
      <c r="F342" s="27" t="n"/>
      <c r="G342" s="27" t="n"/>
      <c r="H342" s="27" t="n"/>
      <c r="I342" s="29" t="n"/>
      <c r="J342" s="29" t="n"/>
      <c r="K342" s="28" t="n"/>
      <c r="L342" s="29" t="n"/>
      <c r="M342" s="29" t="n"/>
      <c r="N342" s="29" t="n"/>
      <c r="O342" s="29" t="n"/>
      <c r="P342" s="29" t="n"/>
    </row>
    <row r="343">
      <c r="A343" s="17" t="n"/>
      <c r="B343" s="35" t="n"/>
      <c r="C343" s="29" t="n"/>
      <c r="D343" s="29" t="n"/>
      <c r="E343" s="29" t="n"/>
      <c r="F343" s="27" t="n"/>
      <c r="G343" s="27" t="n"/>
      <c r="H343" s="27" t="n"/>
      <c r="I343" s="29" t="n"/>
      <c r="J343" s="29" t="n"/>
      <c r="K343" s="28" t="n"/>
      <c r="L343" s="29" t="n"/>
      <c r="M343" s="29" t="n"/>
      <c r="N343" s="29" t="n"/>
      <c r="O343" s="29" t="n"/>
      <c r="P343" s="29" t="n"/>
    </row>
    <row r="344">
      <c r="A344" s="17" t="n"/>
      <c r="B344" s="35" t="n"/>
      <c r="C344" s="29" t="n"/>
      <c r="D344" s="29" t="n"/>
      <c r="E344" s="29" t="n"/>
      <c r="F344" s="27" t="n"/>
      <c r="G344" s="27" t="n"/>
      <c r="H344" s="27" t="n"/>
      <c r="I344" s="29" t="n"/>
      <c r="J344" s="29" t="n"/>
      <c r="K344" s="28" t="n"/>
      <c r="L344" s="29" t="n"/>
      <c r="M344" s="29" t="n"/>
      <c r="N344" s="29" t="n"/>
      <c r="O344" s="29" t="n"/>
      <c r="P344" s="29" t="n"/>
    </row>
    <row r="345">
      <c r="A345" s="17" t="n"/>
      <c r="B345" s="35" t="n"/>
      <c r="C345" s="29" t="n"/>
      <c r="D345" s="29" t="n"/>
      <c r="E345" s="29" t="n"/>
      <c r="F345" s="27" t="n"/>
      <c r="G345" s="27" t="n"/>
      <c r="H345" s="27" t="n"/>
      <c r="I345" s="29" t="n"/>
      <c r="J345" s="29" t="n"/>
      <c r="K345" s="28" t="n"/>
      <c r="L345" s="29" t="n"/>
      <c r="M345" s="29" t="n"/>
      <c r="N345" s="29" t="n"/>
      <c r="O345" s="29" t="n"/>
      <c r="P345" s="29" t="n"/>
    </row>
    <row r="346">
      <c r="A346" s="17" t="n"/>
      <c r="B346" s="35" t="n"/>
      <c r="C346" s="29" t="n"/>
      <c r="D346" s="29" t="n"/>
      <c r="E346" s="29" t="n"/>
      <c r="F346" s="27" t="n"/>
      <c r="G346" s="27" t="n"/>
      <c r="H346" s="27" t="n"/>
      <c r="I346" s="29" t="n"/>
      <c r="J346" s="29" t="n"/>
      <c r="K346" s="28" t="n"/>
      <c r="L346" s="29" t="n"/>
      <c r="M346" s="29" t="n"/>
      <c r="N346" s="29" t="n"/>
      <c r="O346" s="29" t="n"/>
      <c r="P346" s="29" t="n"/>
    </row>
    <row r="347">
      <c r="A347" s="17" t="n"/>
      <c r="B347" s="35" t="n"/>
      <c r="C347" s="29" t="n"/>
      <c r="D347" s="29" t="n"/>
      <c r="E347" s="29" t="n"/>
      <c r="F347" s="27" t="n"/>
      <c r="G347" s="27" t="n"/>
      <c r="H347" s="27" t="n"/>
      <c r="I347" s="29" t="n"/>
      <c r="J347" s="29" t="n"/>
      <c r="K347" s="28" t="n"/>
      <c r="L347" s="29" t="n"/>
      <c r="M347" s="29" t="n"/>
      <c r="N347" s="29" t="n"/>
      <c r="O347" s="29" t="n"/>
      <c r="P347" s="29" t="n"/>
    </row>
    <row r="348">
      <c r="A348" s="17" t="n"/>
      <c r="B348" s="35" t="n"/>
      <c r="C348" s="29" t="n"/>
      <c r="D348" s="29" t="n"/>
      <c r="E348" s="29" t="n"/>
      <c r="F348" s="27" t="n"/>
      <c r="G348" s="27" t="n"/>
      <c r="H348" s="27" t="n"/>
      <c r="I348" s="29" t="n"/>
      <c r="J348" s="29" t="n"/>
      <c r="K348" s="28" t="n"/>
      <c r="L348" s="29" t="n"/>
      <c r="M348" s="29" t="n"/>
      <c r="N348" s="29" t="n"/>
      <c r="O348" s="29" t="n"/>
      <c r="P348" s="29" t="n"/>
    </row>
    <row r="349">
      <c r="A349" s="17" t="n"/>
      <c r="B349" s="35" t="n"/>
      <c r="C349" s="29" t="n"/>
      <c r="D349" s="29" t="n"/>
      <c r="E349" s="29" t="n"/>
      <c r="F349" s="27" t="n"/>
      <c r="G349" s="27" t="n"/>
      <c r="H349" s="27" t="n"/>
      <c r="I349" s="29" t="n"/>
      <c r="J349" s="29" t="n"/>
      <c r="K349" s="28" t="n"/>
      <c r="L349" s="29" t="n"/>
      <c r="M349" s="29" t="n"/>
      <c r="N349" s="29" t="n"/>
      <c r="O349" s="29" t="n"/>
      <c r="P349" s="29" t="n"/>
    </row>
    <row r="350">
      <c r="A350" s="17" t="n"/>
      <c r="B350" s="35" t="n"/>
      <c r="C350" s="29" t="n"/>
      <c r="D350" s="29" t="n"/>
      <c r="E350" s="29" t="n"/>
      <c r="F350" s="27" t="n"/>
      <c r="G350" s="27" t="n"/>
      <c r="H350" s="27" t="n"/>
      <c r="I350" s="29" t="n"/>
      <c r="J350" s="29" t="n"/>
      <c r="K350" s="28" t="n"/>
      <c r="L350" s="29" t="n"/>
      <c r="M350" s="29" t="n"/>
      <c r="N350" s="29" t="n"/>
      <c r="O350" s="29" t="n"/>
      <c r="P350" s="29" t="n"/>
    </row>
    <row r="351">
      <c r="A351" s="17" t="n"/>
      <c r="B351" s="35" t="n"/>
      <c r="C351" s="29" t="n"/>
      <c r="D351" s="29" t="n"/>
      <c r="E351" s="29" t="n"/>
      <c r="F351" s="27" t="n"/>
      <c r="G351" s="27" t="n"/>
      <c r="H351" s="27" t="n"/>
      <c r="I351" s="29" t="n"/>
      <c r="J351" s="29" t="n"/>
      <c r="K351" s="28" t="n"/>
      <c r="L351" s="29" t="n"/>
      <c r="M351" s="29" t="n"/>
      <c r="N351" s="29" t="n"/>
      <c r="O351" s="29" t="n"/>
      <c r="P351" s="29" t="n"/>
    </row>
    <row r="352">
      <c r="A352" s="17" t="n"/>
      <c r="B352" s="35" t="n"/>
      <c r="C352" s="29" t="n"/>
      <c r="D352" s="29" t="n"/>
      <c r="E352" s="29" t="n"/>
      <c r="F352" s="27" t="n"/>
      <c r="G352" s="27" t="n"/>
      <c r="H352" s="27" t="n"/>
      <c r="I352" s="29" t="n"/>
      <c r="J352" s="29" t="n"/>
      <c r="K352" s="28" t="n"/>
      <c r="L352" s="29" t="n"/>
      <c r="M352" s="29" t="n"/>
      <c r="N352" s="29" t="n"/>
      <c r="O352" s="29" t="n"/>
      <c r="P352" s="29" t="n"/>
    </row>
    <row r="353">
      <c r="A353" s="17" t="n"/>
      <c r="B353" s="35" t="n"/>
      <c r="C353" s="29" t="n"/>
      <c r="D353" s="29" t="n"/>
      <c r="E353" s="29" t="n"/>
      <c r="F353" s="27" t="n"/>
      <c r="G353" s="27" t="n"/>
      <c r="H353" s="27" t="n"/>
      <c r="I353" s="29" t="n"/>
      <c r="J353" s="29" t="n"/>
      <c r="K353" s="28" t="n"/>
      <c r="L353" s="29" t="n"/>
      <c r="M353" s="29" t="n"/>
      <c r="N353" s="29" t="n"/>
      <c r="O353" s="29" t="n"/>
      <c r="P353" s="29" t="n"/>
    </row>
    <row r="354">
      <c r="A354" s="17" t="n"/>
      <c r="B354" s="35" t="n"/>
      <c r="C354" s="29" t="n"/>
      <c r="D354" s="29" t="n"/>
      <c r="E354" s="29" t="n"/>
      <c r="F354" s="27" t="n"/>
      <c r="G354" s="27" t="n"/>
      <c r="H354" s="27" t="n"/>
      <c r="I354" s="29" t="n"/>
      <c r="J354" s="29" t="n"/>
      <c r="K354" s="28" t="n"/>
      <c r="L354" s="29" t="n"/>
      <c r="M354" s="29" t="n"/>
      <c r="N354" s="29" t="n"/>
      <c r="O354" s="29" t="n"/>
      <c r="P354" s="29" t="n"/>
    </row>
    <row r="355">
      <c r="A355" s="17" t="n"/>
      <c r="B355" s="35" t="n"/>
      <c r="C355" s="29" t="n"/>
      <c r="D355" s="29" t="n"/>
      <c r="E355" s="29" t="n"/>
      <c r="F355" s="27" t="n"/>
      <c r="G355" s="27" t="n"/>
      <c r="H355" s="27" t="n"/>
      <c r="I355" s="29" t="n"/>
      <c r="J355" s="29" t="n"/>
      <c r="K355" s="28" t="n"/>
      <c r="L355" s="29" t="n"/>
      <c r="M355" s="29" t="n"/>
      <c r="N355" s="29" t="n"/>
      <c r="O355" s="29" t="n"/>
      <c r="P355" s="29" t="n"/>
    </row>
    <row r="356">
      <c r="A356" s="17" t="n"/>
      <c r="B356" s="35" t="n"/>
      <c r="C356" s="29" t="n"/>
      <c r="D356" s="29" t="n"/>
      <c r="E356" s="29" t="n"/>
      <c r="F356" s="27" t="n"/>
      <c r="G356" s="27" t="n"/>
      <c r="H356" s="27" t="n"/>
      <c r="I356" s="29" t="n"/>
      <c r="J356" s="29" t="n"/>
      <c r="K356" s="28" t="n"/>
      <c r="L356" s="29" t="n"/>
      <c r="M356" s="29" t="n"/>
      <c r="N356" s="29" t="n"/>
      <c r="O356" s="29" t="n"/>
      <c r="P356" s="29" t="n"/>
    </row>
    <row r="357">
      <c r="A357" s="17" t="n"/>
      <c r="B357" s="35" t="n"/>
      <c r="C357" s="29" t="n"/>
      <c r="D357" s="29" t="n"/>
      <c r="E357" s="29" t="n"/>
      <c r="F357" s="27" t="n"/>
      <c r="G357" s="27" t="n"/>
      <c r="H357" s="27" t="n"/>
      <c r="I357" s="29" t="n"/>
      <c r="J357" s="29" t="n"/>
      <c r="K357" s="28" t="n"/>
      <c r="L357" s="29" t="n"/>
      <c r="M357" s="29" t="n"/>
      <c r="N357" s="29" t="n"/>
      <c r="O357" s="29" t="n"/>
      <c r="P357" s="29" t="n"/>
    </row>
    <row r="358">
      <c r="A358" s="17" t="n"/>
      <c r="B358" s="35" t="n"/>
      <c r="C358" s="29" t="n"/>
      <c r="D358" s="29" t="n"/>
      <c r="E358" s="29" t="n"/>
      <c r="F358" s="27" t="n"/>
      <c r="G358" s="27" t="n"/>
      <c r="H358" s="27" t="n"/>
      <c r="I358" s="29" t="n"/>
      <c r="J358" s="29" t="n"/>
      <c r="K358" s="28" t="n"/>
      <c r="L358" s="29" t="n"/>
      <c r="M358" s="29" t="n"/>
      <c r="N358" s="29" t="n"/>
      <c r="O358" s="29" t="n"/>
      <c r="P358" s="29" t="n"/>
    </row>
    <row r="359">
      <c r="A359" s="17" t="n"/>
      <c r="B359" s="35" t="n"/>
      <c r="C359" s="29" t="n"/>
      <c r="D359" s="29" t="n"/>
      <c r="E359" s="29" t="n"/>
      <c r="F359" s="27" t="n"/>
      <c r="G359" s="27" t="n"/>
      <c r="H359" s="27" t="n"/>
      <c r="I359" s="29" t="n"/>
      <c r="J359" s="29" t="n"/>
      <c r="K359" s="28" t="n"/>
      <c r="L359" s="29" t="n"/>
      <c r="M359" s="29" t="n"/>
      <c r="N359" s="29" t="n"/>
      <c r="O359" s="29" t="n"/>
      <c r="P359" s="29" t="n"/>
    </row>
    <row r="360">
      <c r="A360" s="17" t="n"/>
      <c r="B360" s="35" t="n"/>
      <c r="C360" s="29" t="n"/>
      <c r="D360" s="29" t="n"/>
      <c r="E360" s="29" t="n"/>
      <c r="F360" s="27" t="n"/>
      <c r="G360" s="27" t="n"/>
      <c r="H360" s="27" t="n"/>
      <c r="I360" s="29" t="n"/>
      <c r="J360" s="29" t="n"/>
      <c r="K360" s="28" t="n"/>
      <c r="L360" s="29" t="n"/>
      <c r="M360" s="29" t="n"/>
      <c r="N360" s="29" t="n"/>
      <c r="O360" s="29" t="n"/>
      <c r="P360" s="29" t="n"/>
    </row>
    <row r="361">
      <c r="A361" s="17" t="n"/>
      <c r="B361" s="35" t="n"/>
      <c r="C361" s="29" t="n"/>
      <c r="D361" s="29" t="n"/>
      <c r="E361" s="29" t="n"/>
      <c r="F361" s="27" t="n"/>
      <c r="G361" s="27" t="n"/>
      <c r="H361" s="27" t="n"/>
      <c r="I361" s="29" t="n"/>
      <c r="J361" s="29" t="n"/>
      <c r="K361" s="28" t="n"/>
      <c r="L361" s="29" t="n"/>
      <c r="M361" s="29" t="n"/>
      <c r="N361" s="29" t="n"/>
      <c r="O361" s="29" t="n"/>
      <c r="P361" s="29" t="n"/>
    </row>
    <row r="362">
      <c r="A362" s="17" t="n"/>
      <c r="B362" s="35" t="n"/>
      <c r="C362" s="29" t="n"/>
      <c r="D362" s="29" t="n"/>
      <c r="E362" s="29" t="n"/>
      <c r="F362" s="27" t="n"/>
      <c r="G362" s="27" t="n"/>
      <c r="H362" s="27" t="n"/>
      <c r="I362" s="29" t="n"/>
      <c r="J362" s="29" t="n"/>
      <c r="K362" s="28" t="n"/>
      <c r="L362" s="29" t="n"/>
      <c r="M362" s="29" t="n"/>
      <c r="N362" s="29" t="n"/>
      <c r="O362" s="29" t="n"/>
      <c r="P362" s="29" t="n"/>
    </row>
    <row r="363">
      <c r="A363" s="17" t="n"/>
      <c r="B363" s="35" t="n"/>
      <c r="C363" s="29" t="n"/>
      <c r="D363" s="29" t="n"/>
      <c r="E363" s="29" t="n"/>
      <c r="F363" s="27" t="n"/>
      <c r="G363" s="27" t="n"/>
      <c r="H363" s="27" t="n"/>
      <c r="I363" s="29" t="n"/>
      <c r="J363" s="29" t="n"/>
      <c r="K363" s="28" t="n"/>
      <c r="L363" s="29" t="n"/>
      <c r="M363" s="29" t="n"/>
      <c r="N363" s="29" t="n"/>
      <c r="O363" s="29" t="n"/>
      <c r="P363" s="29" t="n"/>
    </row>
    <row r="364">
      <c r="A364" s="17" t="n"/>
      <c r="B364" s="35" t="n"/>
      <c r="C364" s="29" t="n"/>
      <c r="D364" s="29" t="n"/>
      <c r="E364" s="29" t="n"/>
      <c r="F364" s="27" t="n"/>
      <c r="G364" s="27" t="n"/>
      <c r="H364" s="27" t="n"/>
      <c r="I364" s="29" t="n"/>
      <c r="J364" s="29" t="n"/>
      <c r="K364" s="28" t="n"/>
      <c r="L364" s="29" t="n"/>
      <c r="M364" s="29" t="n"/>
      <c r="N364" s="29" t="n"/>
      <c r="O364" s="29" t="n"/>
      <c r="P364" s="29" t="n"/>
    </row>
    <row r="365">
      <c r="A365" s="17" t="n"/>
      <c r="B365" s="35" t="n"/>
      <c r="C365" s="29" t="n"/>
      <c r="D365" s="29" t="n"/>
      <c r="E365" s="29" t="n"/>
      <c r="F365" s="27" t="n"/>
      <c r="G365" s="27" t="n"/>
      <c r="H365" s="27" t="n"/>
      <c r="I365" s="29" t="n"/>
      <c r="J365" s="29" t="n"/>
      <c r="K365" s="28" t="n"/>
      <c r="L365" s="29" t="n"/>
      <c r="M365" s="29" t="n"/>
      <c r="N365" s="29" t="n"/>
      <c r="O365" s="29" t="n"/>
      <c r="P365" s="29" t="n"/>
    </row>
    <row r="366">
      <c r="A366" s="17" t="n"/>
      <c r="B366" s="35" t="n"/>
      <c r="C366" s="29" t="n"/>
      <c r="D366" s="29" t="n"/>
      <c r="E366" s="29" t="n"/>
      <c r="F366" s="27" t="n"/>
      <c r="G366" s="27" t="n"/>
      <c r="H366" s="27" t="n"/>
      <c r="I366" s="29" t="n"/>
      <c r="J366" s="29" t="n"/>
      <c r="K366" s="28" t="n"/>
      <c r="L366" s="29" t="n"/>
      <c r="M366" s="29" t="n"/>
      <c r="N366" s="29" t="n"/>
      <c r="O366" s="29" t="n"/>
      <c r="P366" s="29" t="n"/>
    </row>
    <row r="367">
      <c r="A367" s="17" t="n"/>
      <c r="B367" s="35" t="n"/>
      <c r="C367" s="29" t="n"/>
      <c r="D367" s="29" t="n"/>
      <c r="E367" s="29" t="n"/>
      <c r="F367" s="27" t="n"/>
      <c r="G367" s="27" t="n"/>
      <c r="H367" s="27" t="n"/>
      <c r="I367" s="29" t="n"/>
      <c r="J367" s="29" t="n"/>
      <c r="K367" s="28" t="n"/>
      <c r="L367" s="29" t="n"/>
      <c r="M367" s="29" t="n"/>
      <c r="N367" s="29" t="n"/>
      <c r="O367" s="29" t="n"/>
      <c r="P367" s="29" t="n"/>
    </row>
    <row r="368">
      <c r="A368" s="17" t="n"/>
      <c r="B368" s="35" t="n"/>
      <c r="C368" s="29" t="n"/>
      <c r="D368" s="29" t="n"/>
      <c r="E368" s="29" t="n"/>
      <c r="F368" s="27" t="n"/>
      <c r="G368" s="27" t="n"/>
      <c r="H368" s="27" t="n"/>
      <c r="I368" s="29" t="n"/>
      <c r="J368" s="29" t="n"/>
      <c r="K368" s="28" t="n"/>
      <c r="L368" s="29" t="n"/>
      <c r="M368" s="29" t="n"/>
      <c r="N368" s="29" t="n"/>
      <c r="O368" s="29" t="n"/>
      <c r="P368" s="29" t="n"/>
    </row>
    <row r="369">
      <c r="A369" s="17" t="n"/>
      <c r="B369" s="35" t="n"/>
      <c r="C369" s="29" t="n"/>
      <c r="D369" s="29" t="n"/>
      <c r="E369" s="29" t="n"/>
      <c r="F369" s="27" t="n"/>
      <c r="G369" s="27" t="n"/>
      <c r="H369" s="27" t="n"/>
      <c r="I369" s="29" t="n"/>
      <c r="J369" s="29" t="n"/>
      <c r="K369" s="28" t="n"/>
      <c r="L369" s="29" t="n"/>
      <c r="M369" s="29" t="n"/>
      <c r="N369" s="29" t="n"/>
      <c r="O369" s="29" t="n"/>
      <c r="P369" s="29" t="n"/>
    </row>
    <row r="370">
      <c r="A370" s="17" t="n"/>
      <c r="B370" s="35" t="n"/>
      <c r="C370" s="29" t="n"/>
      <c r="D370" s="29" t="n"/>
      <c r="E370" s="29" t="n"/>
      <c r="F370" s="27" t="n"/>
      <c r="G370" s="27" t="n"/>
      <c r="H370" s="27" t="n"/>
      <c r="I370" s="29" t="n"/>
      <c r="J370" s="29" t="n"/>
      <c r="K370" s="28" t="n"/>
      <c r="L370" s="29" t="n"/>
      <c r="M370" s="29" t="n"/>
      <c r="N370" s="29" t="n"/>
      <c r="O370" s="29" t="n"/>
      <c r="P370" s="29" t="n"/>
    </row>
    <row r="371">
      <c r="A371" s="17" t="n"/>
      <c r="B371" s="35" t="n"/>
      <c r="C371" s="29" t="n"/>
      <c r="D371" s="29" t="n"/>
      <c r="E371" s="29" t="n"/>
      <c r="F371" s="27" t="n"/>
      <c r="G371" s="27" t="n"/>
      <c r="H371" s="27" t="n"/>
      <c r="I371" s="29" t="n"/>
      <c r="J371" s="29" t="n"/>
      <c r="K371" s="28" t="n"/>
      <c r="L371" s="29" t="n"/>
      <c r="M371" s="29" t="n"/>
      <c r="N371" s="29" t="n"/>
      <c r="O371" s="29" t="n"/>
      <c r="P371" s="29" t="n"/>
    </row>
    <row r="372">
      <c r="A372" s="17" t="n"/>
      <c r="B372" s="35" t="n"/>
      <c r="C372" s="29" t="n"/>
      <c r="D372" s="29" t="n"/>
      <c r="E372" s="29" t="n"/>
      <c r="F372" s="27" t="n"/>
      <c r="G372" s="27" t="n"/>
      <c r="H372" s="27" t="n"/>
      <c r="I372" s="29" t="n"/>
      <c r="J372" s="29" t="n"/>
      <c r="K372" s="28" t="n"/>
      <c r="L372" s="29" t="n"/>
      <c r="M372" s="29" t="n"/>
      <c r="N372" s="29" t="n"/>
      <c r="O372" s="29" t="n"/>
      <c r="P372" s="29" t="n"/>
    </row>
    <row r="373">
      <c r="A373" s="17" t="n"/>
      <c r="B373" s="35" t="n"/>
      <c r="C373" s="29" t="n"/>
      <c r="D373" s="29" t="n"/>
      <c r="E373" s="29" t="n"/>
      <c r="F373" s="27" t="n"/>
      <c r="G373" s="27" t="n"/>
      <c r="H373" s="27" t="n"/>
      <c r="I373" s="29" t="n"/>
      <c r="J373" s="29" t="n"/>
      <c r="K373" s="28" t="n"/>
      <c r="L373" s="29" t="n"/>
      <c r="M373" s="29" t="n"/>
      <c r="N373" s="29" t="n"/>
      <c r="O373" s="29" t="n"/>
      <c r="P373" s="29" t="n"/>
    </row>
    <row r="374">
      <c r="A374" s="17" t="n"/>
      <c r="B374" s="35" t="n"/>
      <c r="C374" s="29" t="n"/>
      <c r="D374" s="29" t="n"/>
      <c r="E374" s="29" t="n"/>
      <c r="F374" s="27" t="n"/>
      <c r="G374" s="27" t="n"/>
      <c r="H374" s="27" t="n"/>
      <c r="I374" s="29" t="n"/>
      <c r="J374" s="29" t="n"/>
      <c r="K374" s="28" t="n"/>
      <c r="L374" s="29" t="n"/>
      <c r="M374" s="29" t="n"/>
      <c r="N374" s="29" t="n"/>
      <c r="O374" s="29" t="n"/>
      <c r="P374" s="29" t="n"/>
    </row>
    <row r="375">
      <c r="A375" s="17" t="n"/>
      <c r="B375" s="35" t="n"/>
      <c r="C375" s="29" t="n"/>
      <c r="D375" s="29" t="n"/>
      <c r="E375" s="29" t="n"/>
      <c r="F375" s="27" t="n"/>
      <c r="G375" s="27" t="n"/>
      <c r="H375" s="27" t="n"/>
      <c r="I375" s="29" t="n"/>
      <c r="J375" s="29" t="n"/>
      <c r="K375" s="28" t="n"/>
      <c r="L375" s="29" t="n"/>
      <c r="M375" s="29" t="n"/>
      <c r="N375" s="29" t="n"/>
      <c r="O375" s="29" t="n"/>
      <c r="P375" s="29" t="n"/>
    </row>
    <row r="376">
      <c r="A376" s="17" t="n"/>
      <c r="B376" s="35" t="n"/>
      <c r="C376" s="29" t="n"/>
      <c r="D376" s="29" t="n"/>
      <c r="E376" s="29" t="n"/>
      <c r="F376" s="27" t="n"/>
      <c r="G376" s="27" t="n"/>
      <c r="H376" s="27" t="n"/>
      <c r="I376" s="29" t="n"/>
      <c r="J376" s="29" t="n"/>
      <c r="K376" s="28" t="n"/>
      <c r="L376" s="29" t="n"/>
      <c r="M376" s="29" t="n"/>
      <c r="N376" s="29" t="n"/>
      <c r="O376" s="29" t="n"/>
      <c r="P376" s="29" t="n"/>
    </row>
    <row r="377">
      <c r="A377" s="17" t="n"/>
      <c r="B377" s="35" t="n"/>
      <c r="C377" s="29" t="n"/>
      <c r="D377" s="29" t="n"/>
      <c r="E377" s="29" t="n"/>
      <c r="F377" s="27" t="n"/>
      <c r="G377" s="27" t="n"/>
      <c r="H377" s="27" t="n"/>
      <c r="I377" s="29" t="n"/>
      <c r="J377" s="29" t="n"/>
      <c r="K377" s="28" t="n"/>
      <c r="L377" s="29" t="n"/>
      <c r="M377" s="29" t="n"/>
      <c r="N377" s="29" t="n"/>
      <c r="O377" s="29" t="n"/>
      <c r="P377" s="29" t="n"/>
    </row>
    <row r="378">
      <c r="A378" s="17" t="n"/>
      <c r="B378" s="35" t="n"/>
      <c r="C378" s="29" t="n"/>
      <c r="D378" s="29" t="n"/>
      <c r="E378" s="29" t="n"/>
      <c r="F378" s="27" t="n"/>
      <c r="G378" s="27" t="n"/>
      <c r="H378" s="27" t="n"/>
      <c r="I378" s="29" t="n"/>
      <c r="J378" s="29" t="n"/>
      <c r="K378" s="28" t="n"/>
      <c r="L378" s="29" t="n"/>
      <c r="M378" s="29" t="n"/>
      <c r="N378" s="29" t="n"/>
      <c r="O378" s="29" t="n"/>
      <c r="P378" s="29" t="n"/>
    </row>
    <row r="379">
      <c r="A379" s="17" t="n"/>
      <c r="B379" s="35" t="n"/>
      <c r="C379" s="29" t="n"/>
      <c r="D379" s="29" t="n"/>
      <c r="E379" s="29" t="n"/>
      <c r="F379" s="27" t="n"/>
      <c r="G379" s="27" t="n"/>
      <c r="H379" s="27" t="n"/>
      <c r="I379" s="29" t="n"/>
      <c r="J379" s="29" t="n"/>
      <c r="K379" s="28" t="n"/>
      <c r="L379" s="29" t="n"/>
      <c r="M379" s="29" t="n"/>
      <c r="N379" s="29" t="n"/>
      <c r="O379" s="29" t="n"/>
      <c r="P379" s="29" t="n"/>
    </row>
    <row r="380">
      <c r="A380" s="17" t="n"/>
      <c r="B380" s="35" t="n"/>
      <c r="C380" s="29" t="n"/>
      <c r="D380" s="29" t="n"/>
      <c r="E380" s="29" t="n"/>
      <c r="F380" s="27" t="n"/>
      <c r="G380" s="27" t="n"/>
      <c r="H380" s="27" t="n"/>
      <c r="I380" s="29" t="n"/>
      <c r="J380" s="29" t="n"/>
      <c r="K380" s="28" t="n"/>
      <c r="L380" s="29" t="n"/>
      <c r="M380" s="29" t="n"/>
      <c r="N380" s="29" t="n"/>
      <c r="O380" s="29" t="n"/>
      <c r="P380" s="29" t="n"/>
    </row>
    <row r="381">
      <c r="A381" s="17" t="n"/>
      <c r="B381" s="35" t="n"/>
      <c r="C381" s="29" t="n"/>
      <c r="D381" s="29" t="n"/>
      <c r="E381" s="29" t="n"/>
      <c r="F381" s="27" t="n"/>
      <c r="G381" s="27" t="n"/>
      <c r="H381" s="27" t="n"/>
      <c r="I381" s="29" t="n"/>
      <c r="J381" s="29" t="n"/>
      <c r="K381" s="28" t="n"/>
      <c r="L381" s="29" t="n"/>
      <c r="M381" s="29" t="n"/>
      <c r="N381" s="29" t="n"/>
      <c r="O381" s="29" t="n"/>
      <c r="P381" s="29" t="n"/>
    </row>
    <row r="382">
      <c r="A382" s="17" t="n"/>
      <c r="B382" s="35" t="n"/>
      <c r="C382" s="29" t="n"/>
      <c r="D382" s="29" t="n"/>
      <c r="E382" s="29" t="n"/>
      <c r="F382" s="27" t="n"/>
      <c r="G382" s="27" t="n"/>
      <c r="H382" s="27" t="n"/>
      <c r="I382" s="29" t="n"/>
      <c r="J382" s="29" t="n"/>
      <c r="K382" s="28" t="n"/>
      <c r="L382" s="29" t="n"/>
      <c r="M382" s="29" t="n"/>
      <c r="N382" s="29" t="n"/>
      <c r="O382" s="29" t="n"/>
      <c r="P382" s="29" t="n"/>
    </row>
    <row r="383">
      <c r="A383" s="17" t="n"/>
      <c r="B383" s="35" t="n"/>
      <c r="C383" s="29" t="n"/>
      <c r="D383" s="29" t="n"/>
      <c r="E383" s="29" t="n"/>
      <c r="F383" s="27" t="n"/>
      <c r="G383" s="27" t="n"/>
      <c r="H383" s="27" t="n"/>
      <c r="I383" s="29" t="n"/>
      <c r="J383" s="29" t="n"/>
      <c r="K383" s="28" t="n"/>
      <c r="L383" s="29" t="n"/>
      <c r="M383" s="29" t="n"/>
      <c r="N383" s="29" t="n"/>
      <c r="O383" s="29" t="n"/>
      <c r="P383" s="29" t="n"/>
    </row>
    <row r="384">
      <c r="A384" s="17" t="n"/>
      <c r="B384" s="35" t="n"/>
      <c r="C384" s="29" t="n"/>
      <c r="D384" s="29" t="n"/>
      <c r="E384" s="29" t="n"/>
      <c r="F384" s="27" t="n"/>
      <c r="G384" s="27" t="n"/>
      <c r="H384" s="27" t="n"/>
      <c r="I384" s="29" t="n"/>
      <c r="J384" s="29" t="n"/>
      <c r="K384" s="28" t="n"/>
      <c r="L384" s="29" t="n"/>
      <c r="M384" s="29" t="n"/>
      <c r="N384" s="29" t="n"/>
      <c r="O384" s="29" t="n"/>
      <c r="P384" s="29" t="n"/>
    </row>
    <row r="385">
      <c r="A385" s="17" t="n"/>
      <c r="B385" s="35" t="n"/>
      <c r="C385" s="29" t="n"/>
      <c r="D385" s="29" t="n"/>
      <c r="E385" s="29" t="n"/>
      <c r="F385" s="27" t="n"/>
      <c r="G385" s="27" t="n"/>
      <c r="H385" s="27" t="n"/>
      <c r="I385" s="29" t="n"/>
      <c r="J385" s="29" t="n"/>
      <c r="K385" s="28" t="n"/>
      <c r="L385" s="29" t="n"/>
      <c r="M385" s="29" t="n"/>
      <c r="N385" s="29" t="n"/>
      <c r="O385" s="29" t="n"/>
      <c r="P385" s="29" t="n"/>
    </row>
    <row r="386">
      <c r="A386" s="17" t="n"/>
      <c r="B386" s="35" t="n"/>
      <c r="C386" s="29" t="n"/>
      <c r="D386" s="29" t="n"/>
      <c r="E386" s="29" t="n"/>
      <c r="F386" s="27" t="n"/>
      <c r="G386" s="27" t="n"/>
      <c r="H386" s="27" t="n"/>
      <c r="I386" s="29" t="n"/>
      <c r="J386" s="29" t="n"/>
      <c r="K386" s="28" t="n"/>
      <c r="L386" s="29" t="n"/>
      <c r="M386" s="29" t="n"/>
      <c r="N386" s="29" t="n"/>
      <c r="O386" s="29" t="n"/>
      <c r="P386" s="29" t="n"/>
    </row>
    <row r="387">
      <c r="A387" s="17" t="n"/>
      <c r="B387" s="35" t="n"/>
      <c r="C387" s="29" t="n"/>
      <c r="D387" s="29" t="n"/>
      <c r="E387" s="29" t="n"/>
      <c r="F387" s="27" t="n"/>
      <c r="G387" s="27" t="n"/>
      <c r="H387" s="27" t="n"/>
      <c r="I387" s="29" t="n"/>
      <c r="J387" s="29" t="n"/>
      <c r="K387" s="28" t="n"/>
      <c r="L387" s="29" t="n"/>
      <c r="M387" s="29" t="n"/>
      <c r="N387" s="29" t="n"/>
      <c r="O387" s="29" t="n"/>
      <c r="P387" s="29" t="n"/>
    </row>
    <row r="388">
      <c r="A388" s="17" t="n"/>
      <c r="B388" s="35" t="n"/>
      <c r="C388" s="29" t="n"/>
      <c r="D388" s="29" t="n"/>
      <c r="E388" s="29" t="n"/>
      <c r="F388" s="27" t="n"/>
      <c r="G388" s="27" t="n"/>
      <c r="H388" s="27" t="n"/>
      <c r="I388" s="29" t="n"/>
      <c r="J388" s="29" t="n"/>
      <c r="K388" s="28" t="n"/>
      <c r="L388" s="29" t="n"/>
      <c r="M388" s="29" t="n"/>
      <c r="N388" s="29" t="n"/>
      <c r="O388" s="29" t="n"/>
      <c r="P388" s="29" t="n"/>
    </row>
    <row r="389">
      <c r="A389" s="17" t="n"/>
      <c r="B389" s="35" t="n"/>
      <c r="C389" s="29" t="n"/>
      <c r="D389" s="29" t="n"/>
      <c r="E389" s="29" t="n"/>
      <c r="F389" s="27" t="n"/>
      <c r="G389" s="27" t="n"/>
      <c r="H389" s="27" t="n"/>
      <c r="I389" s="29" t="n"/>
      <c r="J389" s="29" t="n"/>
      <c r="K389" s="28" t="n"/>
      <c r="L389" s="29" t="n"/>
      <c r="M389" s="29" t="n"/>
      <c r="N389" s="29" t="n"/>
      <c r="O389" s="29" t="n"/>
      <c r="P389" s="29" t="n"/>
    </row>
    <row r="390">
      <c r="A390" s="17" t="n"/>
      <c r="B390" s="35" t="n"/>
      <c r="C390" s="29" t="n"/>
      <c r="D390" s="29" t="n"/>
      <c r="E390" s="29" t="n"/>
      <c r="F390" s="27" t="n"/>
      <c r="G390" s="27" t="n"/>
      <c r="H390" s="27" t="n"/>
      <c r="I390" s="29" t="n"/>
      <c r="J390" s="29" t="n"/>
      <c r="K390" s="28" t="n"/>
      <c r="L390" s="29" t="n"/>
      <c r="M390" s="29" t="n"/>
      <c r="N390" s="29" t="n"/>
      <c r="O390" s="29" t="n"/>
      <c r="P390" s="29" t="n"/>
    </row>
    <row r="391">
      <c r="A391" s="17" t="n"/>
      <c r="B391" s="35" t="n"/>
      <c r="C391" s="29" t="n"/>
      <c r="D391" s="29" t="n"/>
      <c r="E391" s="29" t="n"/>
      <c r="F391" s="27" t="n"/>
      <c r="G391" s="27" t="n"/>
      <c r="H391" s="27" t="n"/>
      <c r="I391" s="29" t="n"/>
      <c r="J391" s="29" t="n"/>
      <c r="K391" s="28" t="n"/>
      <c r="L391" s="29" t="n"/>
      <c r="M391" s="29" t="n"/>
      <c r="N391" s="29" t="n"/>
      <c r="O391" s="29" t="n"/>
      <c r="P391" s="29" t="n"/>
    </row>
    <row r="392">
      <c r="A392" s="17" t="n"/>
      <c r="B392" s="35" t="n"/>
      <c r="C392" s="29" t="n"/>
      <c r="D392" s="29" t="n"/>
      <c r="E392" s="29" t="n"/>
      <c r="F392" s="27" t="n"/>
      <c r="G392" s="27" t="n"/>
      <c r="H392" s="27" t="n"/>
      <c r="I392" s="29" t="n"/>
      <c r="J392" s="29" t="n"/>
      <c r="K392" s="28" t="n"/>
      <c r="L392" s="29" t="n"/>
      <c r="M392" s="29" t="n"/>
      <c r="N392" s="29" t="n"/>
      <c r="O392" s="29" t="n"/>
      <c r="P392" s="29" t="n"/>
    </row>
    <row r="393">
      <c r="A393" s="17" t="n"/>
      <c r="B393" s="35" t="n"/>
      <c r="C393" s="29" t="n"/>
      <c r="D393" s="29" t="n"/>
      <c r="E393" s="29" t="n"/>
      <c r="F393" s="27" t="n"/>
      <c r="G393" s="27" t="n"/>
      <c r="H393" s="27" t="n"/>
      <c r="I393" s="29" t="n"/>
      <c r="J393" s="29" t="n"/>
      <c r="K393" s="28" t="n"/>
      <c r="L393" s="29" t="n"/>
      <c r="M393" s="29" t="n"/>
      <c r="N393" s="29" t="n"/>
      <c r="O393" s="29" t="n"/>
      <c r="P393" s="29" t="n"/>
    </row>
    <row r="394">
      <c r="A394" s="17" t="n"/>
      <c r="B394" s="35" t="n"/>
      <c r="C394" s="29" t="n"/>
      <c r="D394" s="29" t="n"/>
      <c r="E394" s="29" t="n"/>
      <c r="F394" s="27" t="n"/>
      <c r="G394" s="27" t="n"/>
      <c r="H394" s="27" t="n"/>
      <c r="I394" s="29" t="n"/>
      <c r="J394" s="29" t="n"/>
      <c r="K394" s="28" t="n"/>
      <c r="L394" s="29" t="n"/>
      <c r="M394" s="29" t="n"/>
      <c r="N394" s="29" t="n"/>
      <c r="O394" s="29" t="n"/>
      <c r="P394" s="29" t="n"/>
    </row>
    <row r="395">
      <c r="A395" s="17" t="n"/>
      <c r="B395" s="35" t="n"/>
      <c r="C395" s="29" t="n"/>
      <c r="D395" s="29" t="n"/>
      <c r="E395" s="29" t="n"/>
      <c r="F395" s="27" t="n"/>
      <c r="G395" s="27" t="n"/>
      <c r="H395" s="27" t="n"/>
      <c r="I395" s="29" t="n"/>
      <c r="J395" s="29" t="n"/>
      <c r="K395" s="28" t="n"/>
      <c r="L395" s="29" t="n"/>
      <c r="M395" s="29" t="n"/>
      <c r="N395" s="29" t="n"/>
      <c r="O395" s="29" t="n"/>
      <c r="P395" s="29" t="n"/>
    </row>
    <row r="396">
      <c r="A396" s="17" t="n"/>
      <c r="B396" s="35" t="n"/>
      <c r="C396" s="29" t="n"/>
      <c r="D396" s="29" t="n"/>
      <c r="E396" s="29" t="n"/>
      <c r="F396" s="27" t="n"/>
      <c r="G396" s="27" t="n"/>
      <c r="H396" s="27" t="n"/>
      <c r="I396" s="29" t="n"/>
      <c r="J396" s="29" t="n"/>
      <c r="K396" s="28" t="n"/>
      <c r="L396" s="29" t="n"/>
      <c r="M396" s="29" t="n"/>
      <c r="N396" s="29" t="n"/>
      <c r="O396" s="29" t="n"/>
      <c r="P396" s="29" t="n"/>
    </row>
    <row r="397">
      <c r="A397" s="17" t="n"/>
      <c r="B397" s="35" t="n"/>
      <c r="C397" s="29" t="n"/>
      <c r="D397" s="29" t="n"/>
      <c r="E397" s="29" t="n"/>
      <c r="F397" s="27" t="n"/>
      <c r="G397" s="27" t="n"/>
      <c r="H397" s="27" t="n"/>
      <c r="I397" s="29" t="n"/>
      <c r="J397" s="29" t="n"/>
      <c r="K397" s="28" t="n"/>
      <c r="L397" s="29" t="n"/>
      <c r="M397" s="29" t="n"/>
      <c r="N397" s="29" t="n"/>
      <c r="O397" s="29" t="n"/>
      <c r="P397" s="29" t="n"/>
    </row>
    <row r="398">
      <c r="A398" s="17" t="n"/>
      <c r="B398" s="35" t="n"/>
      <c r="C398" s="29" t="n"/>
      <c r="D398" s="29" t="n"/>
      <c r="E398" s="29" t="n"/>
      <c r="F398" s="27" t="n"/>
      <c r="G398" s="27" t="n"/>
      <c r="H398" s="27" t="n"/>
      <c r="I398" s="29" t="n"/>
      <c r="J398" s="29" t="n"/>
      <c r="K398" s="28" t="n"/>
      <c r="L398" s="29" t="n"/>
      <c r="M398" s="29" t="n"/>
      <c r="N398" s="29" t="n"/>
      <c r="O398" s="29" t="n"/>
      <c r="P398" s="29" t="n"/>
    </row>
    <row r="399">
      <c r="A399" s="17" t="n"/>
      <c r="B399" s="35" t="n"/>
      <c r="C399" s="29" t="n"/>
      <c r="D399" s="29" t="n"/>
      <c r="E399" s="29" t="n"/>
      <c r="F399" s="27" t="n"/>
      <c r="G399" s="27" t="n"/>
      <c r="H399" s="27" t="n"/>
      <c r="I399" s="29" t="n"/>
      <c r="J399" s="29" t="n"/>
      <c r="K399" s="28" t="n"/>
      <c r="L399" s="29" t="n"/>
      <c r="M399" s="29" t="n"/>
      <c r="N399" s="29" t="n"/>
      <c r="O399" s="29" t="n"/>
      <c r="P399" s="29" t="n"/>
    </row>
    <row r="400">
      <c r="A400" s="17" t="n"/>
      <c r="B400" s="35" t="n"/>
      <c r="C400" s="29" t="n"/>
      <c r="D400" s="29" t="n"/>
      <c r="E400" s="29" t="n"/>
      <c r="F400" s="27" t="n"/>
      <c r="G400" s="27" t="n"/>
      <c r="H400" s="27" t="n"/>
      <c r="I400" s="29" t="n"/>
      <c r="J400" s="29" t="n"/>
      <c r="K400" s="28" t="n"/>
      <c r="L400" s="29" t="n"/>
      <c r="M400" s="29" t="n"/>
      <c r="N400" s="29" t="n"/>
      <c r="O400" s="29" t="n"/>
      <c r="P400" s="29" t="n"/>
    </row>
    <row r="401">
      <c r="A401" s="17" t="n"/>
      <c r="B401" s="35" t="n"/>
      <c r="C401" s="29" t="n"/>
      <c r="D401" s="29" t="n"/>
      <c r="E401" s="29" t="n"/>
      <c r="F401" s="27" t="n"/>
      <c r="G401" s="27" t="n"/>
      <c r="H401" s="27" t="n"/>
      <c r="I401" s="29" t="n"/>
      <c r="J401" s="29" t="n"/>
      <c r="K401" s="28" t="n"/>
      <c r="L401" s="29" t="n"/>
      <c r="M401" s="29" t="n"/>
      <c r="N401" s="29" t="n"/>
      <c r="O401" s="29" t="n"/>
      <c r="P401" s="29" t="n"/>
    </row>
    <row r="402">
      <c r="A402" s="17" t="n"/>
      <c r="B402" s="35" t="n"/>
      <c r="C402" s="29" t="n"/>
      <c r="D402" s="29" t="n"/>
      <c r="E402" s="29" t="n"/>
      <c r="F402" s="27" t="n"/>
      <c r="G402" s="27" t="n"/>
      <c r="H402" s="27" t="n"/>
      <c r="I402" s="29" t="n"/>
      <c r="J402" s="29" t="n"/>
      <c r="K402" s="28" t="n"/>
      <c r="L402" s="29" t="n"/>
      <c r="M402" s="29" t="n"/>
      <c r="N402" s="29" t="n"/>
      <c r="O402" s="29" t="n"/>
      <c r="P402" s="29" t="n"/>
    </row>
    <row r="403">
      <c r="A403" s="17" t="n"/>
      <c r="B403" s="35" t="n"/>
      <c r="C403" s="29" t="n"/>
      <c r="D403" s="29" t="n"/>
      <c r="E403" s="29" t="n"/>
      <c r="F403" s="27" t="n"/>
      <c r="G403" s="27" t="n"/>
      <c r="H403" s="27" t="n"/>
      <c r="I403" s="29" t="n"/>
      <c r="J403" s="29" t="n"/>
      <c r="K403" s="28" t="n"/>
      <c r="L403" s="29" t="n"/>
      <c r="M403" s="29" t="n"/>
      <c r="N403" s="29" t="n"/>
      <c r="O403" s="29" t="n"/>
      <c r="P403" s="29" t="n"/>
    </row>
    <row r="404">
      <c r="A404" s="17" t="n"/>
      <c r="B404" s="35" t="n"/>
      <c r="C404" s="29" t="n"/>
      <c r="D404" s="29" t="n"/>
      <c r="E404" s="29" t="n"/>
      <c r="F404" s="27" t="n"/>
      <c r="G404" s="27" t="n"/>
      <c r="H404" s="27" t="n"/>
      <c r="I404" s="29" t="n"/>
      <c r="J404" s="29" t="n"/>
      <c r="K404" s="28" t="n"/>
      <c r="L404" s="29" t="n"/>
      <c r="M404" s="29" t="n"/>
      <c r="N404" s="29" t="n"/>
      <c r="O404" s="29" t="n"/>
      <c r="P404" s="29" t="n"/>
    </row>
    <row r="405">
      <c r="A405" s="17" t="n"/>
      <c r="B405" s="35" t="n"/>
      <c r="C405" s="29" t="n"/>
      <c r="D405" s="29" t="n"/>
      <c r="E405" s="29" t="n"/>
      <c r="F405" s="27" t="n"/>
      <c r="G405" s="27" t="n"/>
      <c r="H405" s="27" t="n"/>
      <c r="I405" s="29" t="n"/>
      <c r="J405" s="29" t="n"/>
      <c r="K405" s="28" t="n"/>
      <c r="L405" s="29" t="n"/>
      <c r="M405" s="29" t="n"/>
      <c r="N405" s="29" t="n"/>
      <c r="O405" s="29" t="n"/>
      <c r="P405" s="29" t="n"/>
    </row>
    <row r="406">
      <c r="A406" s="17" t="n"/>
      <c r="B406" s="35" t="n"/>
      <c r="C406" s="29" t="n"/>
      <c r="D406" s="29" t="n"/>
      <c r="E406" s="29" t="n"/>
      <c r="F406" s="27" t="n"/>
      <c r="G406" s="27" t="n"/>
      <c r="H406" s="27" t="n"/>
      <c r="I406" s="29" t="n"/>
      <c r="J406" s="29" t="n"/>
      <c r="K406" s="28" t="n"/>
      <c r="L406" s="29" t="n"/>
      <c r="M406" s="29" t="n"/>
      <c r="N406" s="29" t="n"/>
      <c r="O406" s="29" t="n"/>
      <c r="P406" s="29" t="n"/>
    </row>
    <row r="407">
      <c r="A407" s="17" t="n"/>
      <c r="B407" s="35" t="n"/>
      <c r="C407" s="29" t="n"/>
      <c r="D407" s="29" t="n"/>
      <c r="E407" s="29" t="n"/>
      <c r="F407" s="27" t="n"/>
      <c r="G407" s="27" t="n"/>
      <c r="H407" s="27" t="n"/>
      <c r="I407" s="29" t="n"/>
      <c r="J407" s="29" t="n"/>
      <c r="K407" s="28" t="n"/>
      <c r="L407" s="29" t="n"/>
      <c r="M407" s="29" t="n"/>
      <c r="N407" s="29" t="n"/>
      <c r="O407" s="29" t="n"/>
      <c r="P407" s="29" t="n"/>
    </row>
    <row r="408">
      <c r="A408" s="17" t="n"/>
      <c r="B408" s="35" t="n"/>
      <c r="C408" s="29" t="n"/>
      <c r="D408" s="29" t="n"/>
      <c r="E408" s="29" t="n"/>
      <c r="F408" s="27" t="n"/>
      <c r="G408" s="27" t="n"/>
      <c r="H408" s="27" t="n"/>
      <c r="I408" s="29" t="n"/>
      <c r="J408" s="29" t="n"/>
      <c r="K408" s="28" t="n"/>
      <c r="L408" s="29" t="n"/>
      <c r="M408" s="29" t="n"/>
      <c r="N408" s="29" t="n"/>
      <c r="O408" s="29" t="n"/>
      <c r="P408" s="29" t="n"/>
    </row>
    <row r="409">
      <c r="A409" s="17" t="n"/>
      <c r="B409" s="35" t="n"/>
      <c r="C409" s="29" t="n"/>
      <c r="D409" s="29" t="n"/>
      <c r="E409" s="29" t="n"/>
      <c r="F409" s="27" t="n"/>
      <c r="G409" s="27" t="n"/>
      <c r="H409" s="27" t="n"/>
      <c r="I409" s="29" t="n"/>
      <c r="J409" s="29" t="n"/>
      <c r="K409" s="28" t="n"/>
      <c r="L409" s="29" t="n"/>
      <c r="M409" s="29" t="n"/>
      <c r="N409" s="29" t="n"/>
      <c r="O409" s="29" t="n"/>
      <c r="P409" s="29" t="n"/>
    </row>
    <row r="410">
      <c r="A410" s="17" t="n"/>
      <c r="B410" s="35" t="n"/>
      <c r="C410" s="29" t="n"/>
      <c r="D410" s="29" t="n"/>
      <c r="E410" s="29" t="n"/>
      <c r="F410" s="27" t="n"/>
      <c r="G410" s="27" t="n"/>
      <c r="H410" s="27" t="n"/>
      <c r="I410" s="29" t="n"/>
      <c r="J410" s="29" t="n"/>
      <c r="K410" s="28" t="n"/>
      <c r="L410" s="29" t="n"/>
      <c r="M410" s="29" t="n"/>
      <c r="N410" s="29" t="n"/>
      <c r="O410" s="29" t="n"/>
      <c r="P410" s="29" t="n"/>
    </row>
    <row r="411">
      <c r="A411" s="17" t="n"/>
      <c r="B411" s="35" t="n"/>
      <c r="C411" s="29" t="n"/>
      <c r="D411" s="29" t="n"/>
      <c r="E411" s="29" t="n"/>
      <c r="F411" s="27" t="n"/>
      <c r="G411" s="27" t="n"/>
      <c r="H411" s="27" t="n"/>
      <c r="I411" s="29" t="n"/>
      <c r="J411" s="29" t="n"/>
      <c r="K411" s="28" t="n"/>
      <c r="L411" s="29" t="n"/>
      <c r="M411" s="29" t="n"/>
      <c r="N411" s="29" t="n"/>
      <c r="O411" s="29" t="n"/>
      <c r="P411" s="29" t="n"/>
    </row>
    <row r="412">
      <c r="A412" s="17" t="n"/>
      <c r="B412" s="35" t="n"/>
      <c r="C412" s="29" t="n"/>
      <c r="D412" s="29" t="n"/>
      <c r="E412" s="29" t="n"/>
      <c r="F412" s="27" t="n"/>
      <c r="G412" s="27" t="n"/>
      <c r="H412" s="27" t="n"/>
      <c r="I412" s="29" t="n"/>
      <c r="J412" s="29" t="n"/>
      <c r="K412" s="28" t="n"/>
      <c r="L412" s="29" t="n"/>
      <c r="M412" s="29" t="n"/>
      <c r="N412" s="29" t="n"/>
      <c r="O412" s="29" t="n"/>
      <c r="P412" s="29" t="n"/>
    </row>
    <row r="413">
      <c r="A413" s="17" t="n"/>
      <c r="B413" s="35" t="n"/>
      <c r="C413" s="29" t="n"/>
      <c r="D413" s="29" t="n"/>
      <c r="E413" s="29" t="n"/>
      <c r="F413" s="27" t="n"/>
      <c r="G413" s="27" t="n"/>
      <c r="H413" s="27" t="n"/>
      <c r="I413" s="29" t="n"/>
      <c r="J413" s="29" t="n"/>
      <c r="K413" s="28" t="n"/>
      <c r="L413" s="29" t="n"/>
      <c r="M413" s="29" t="n"/>
      <c r="N413" s="29" t="n"/>
      <c r="O413" s="29" t="n"/>
      <c r="P413" s="29" t="n"/>
    </row>
    <row r="414">
      <c r="A414" s="17" t="n"/>
      <c r="B414" s="35" t="n"/>
      <c r="C414" s="29" t="n"/>
      <c r="D414" s="29" t="n"/>
      <c r="E414" s="29" t="n"/>
      <c r="F414" s="27" t="n"/>
      <c r="G414" s="27" t="n"/>
      <c r="H414" s="27" t="n"/>
      <c r="I414" s="29" t="n"/>
      <c r="J414" s="29" t="n"/>
      <c r="K414" s="28" t="n"/>
      <c r="L414" s="29" t="n"/>
      <c r="M414" s="29" t="n"/>
      <c r="N414" s="29" t="n"/>
      <c r="O414" s="29" t="n"/>
      <c r="P414" s="29" t="n"/>
    </row>
    <row r="415">
      <c r="A415" s="17" t="n"/>
      <c r="B415" s="35" t="n"/>
      <c r="C415" s="29" t="n"/>
      <c r="D415" s="29" t="n"/>
      <c r="E415" s="29" t="n"/>
      <c r="F415" s="27" t="n"/>
      <c r="G415" s="27" t="n"/>
      <c r="H415" s="27" t="n"/>
      <c r="I415" s="29" t="n"/>
      <c r="J415" s="29" t="n"/>
      <c r="K415" s="28" t="n"/>
      <c r="L415" s="29" t="n"/>
      <c r="M415" s="29" t="n"/>
      <c r="N415" s="29" t="n"/>
      <c r="O415" s="29" t="n"/>
      <c r="P415" s="29" t="n"/>
    </row>
    <row r="416">
      <c r="A416" s="17" t="n"/>
      <c r="B416" s="35" t="n"/>
      <c r="C416" s="29" t="n"/>
      <c r="D416" s="29" t="n"/>
      <c r="E416" s="29" t="n"/>
      <c r="F416" s="27" t="n"/>
      <c r="G416" s="27" t="n"/>
      <c r="H416" s="27" t="n"/>
      <c r="I416" s="29" t="n"/>
      <c r="J416" s="29" t="n"/>
      <c r="K416" s="28" t="n"/>
      <c r="L416" s="29" t="n"/>
      <c r="M416" s="29" t="n"/>
      <c r="N416" s="29" t="n"/>
      <c r="O416" s="29" t="n"/>
      <c r="P416" s="29" t="n"/>
    </row>
    <row r="417">
      <c r="A417" s="17" t="n"/>
      <c r="B417" s="35" t="n"/>
      <c r="C417" s="29" t="n"/>
      <c r="D417" s="29" t="n"/>
      <c r="E417" s="29" t="n"/>
      <c r="F417" s="27" t="n"/>
      <c r="G417" s="27" t="n"/>
      <c r="H417" s="27" t="n"/>
      <c r="I417" s="29" t="n"/>
      <c r="J417" s="29" t="n"/>
      <c r="K417" s="28" t="n"/>
      <c r="L417" s="29" t="n"/>
      <c r="M417" s="29" t="n"/>
      <c r="N417" s="29" t="n"/>
      <c r="O417" s="29" t="n"/>
      <c r="P417" s="29" t="n"/>
    </row>
    <row r="418">
      <c r="A418" s="17" t="n"/>
      <c r="B418" s="35" t="n"/>
      <c r="C418" s="29" t="n"/>
      <c r="D418" s="29" t="n"/>
      <c r="E418" s="29" t="n"/>
      <c r="F418" s="27" t="n"/>
      <c r="G418" s="27" t="n"/>
      <c r="H418" s="27" t="n"/>
      <c r="I418" s="29" t="n"/>
      <c r="J418" s="29" t="n"/>
      <c r="K418" s="28" t="n"/>
      <c r="L418" s="29" t="n"/>
      <c r="M418" s="29" t="n"/>
      <c r="N418" s="29" t="n"/>
      <c r="O418" s="29" t="n"/>
      <c r="P418" s="29" t="n"/>
    </row>
    <row r="419">
      <c r="A419" s="17" t="n"/>
      <c r="B419" s="35" t="n"/>
      <c r="C419" s="29" t="n"/>
      <c r="D419" s="29" t="n"/>
      <c r="E419" s="29" t="n"/>
      <c r="F419" s="27" t="n"/>
      <c r="G419" s="27" t="n"/>
      <c r="H419" s="27" t="n"/>
      <c r="I419" s="29" t="n"/>
      <c r="J419" s="29" t="n"/>
      <c r="K419" s="28" t="n"/>
      <c r="L419" s="29" t="n"/>
      <c r="M419" s="29" t="n"/>
      <c r="N419" s="29" t="n"/>
      <c r="O419" s="29" t="n"/>
      <c r="P419" s="29" t="n"/>
    </row>
    <row r="420">
      <c r="A420" s="17" t="n"/>
      <c r="B420" s="35" t="n"/>
      <c r="C420" s="29" t="n"/>
      <c r="D420" s="29" t="n"/>
      <c r="E420" s="29" t="n"/>
      <c r="F420" s="27" t="n"/>
      <c r="G420" s="27" t="n"/>
      <c r="H420" s="27" t="n"/>
      <c r="I420" s="29" t="n"/>
      <c r="J420" s="29" t="n"/>
      <c r="K420" s="28" t="n"/>
      <c r="L420" s="29" t="n"/>
      <c r="M420" s="29" t="n"/>
      <c r="N420" s="29" t="n"/>
      <c r="O420" s="29" t="n"/>
      <c r="P420" s="29" t="n"/>
    </row>
    <row r="421">
      <c r="A421" s="17" t="n"/>
      <c r="B421" s="35" t="n"/>
      <c r="C421" s="29" t="n"/>
      <c r="D421" s="29" t="n"/>
      <c r="E421" s="29" t="n"/>
      <c r="F421" s="27" t="n"/>
      <c r="G421" s="27" t="n"/>
      <c r="H421" s="27" t="n"/>
      <c r="I421" s="29" t="n"/>
      <c r="J421" s="29" t="n"/>
      <c r="K421" s="28" t="n"/>
      <c r="L421" s="29" t="n"/>
      <c r="M421" s="29" t="n"/>
      <c r="N421" s="29" t="n"/>
      <c r="O421" s="29" t="n"/>
      <c r="P421" s="29" t="n"/>
    </row>
    <row r="422">
      <c r="A422" s="17" t="n"/>
      <c r="B422" s="35" t="n"/>
      <c r="C422" s="29" t="n"/>
      <c r="D422" s="29" t="n"/>
      <c r="E422" s="29" t="n"/>
      <c r="F422" s="27" t="n"/>
      <c r="G422" s="27" t="n"/>
      <c r="H422" s="27" t="n"/>
      <c r="I422" s="29" t="n"/>
      <c r="J422" s="29" t="n"/>
      <c r="K422" s="28" t="n"/>
      <c r="L422" s="29" t="n"/>
      <c r="M422" s="29" t="n"/>
      <c r="N422" s="29" t="n"/>
      <c r="O422" s="29" t="n"/>
      <c r="P422" s="29" t="n"/>
    </row>
    <row r="423">
      <c r="A423" s="17" t="n"/>
      <c r="B423" s="35" t="n"/>
      <c r="C423" s="29" t="n"/>
      <c r="D423" s="29" t="n"/>
      <c r="E423" s="29" t="n"/>
      <c r="F423" s="27" t="n"/>
      <c r="G423" s="27" t="n"/>
      <c r="H423" s="27" t="n"/>
      <c r="I423" s="29" t="n"/>
      <c r="J423" s="29" t="n"/>
      <c r="K423" s="28" t="n"/>
      <c r="L423" s="29" t="n"/>
      <c r="M423" s="29" t="n"/>
      <c r="N423" s="29" t="n"/>
      <c r="O423" s="29" t="n"/>
      <c r="P423" s="29" t="n"/>
    </row>
    <row r="424">
      <c r="A424" s="17" t="n"/>
      <c r="B424" s="35" t="n"/>
      <c r="C424" s="29" t="n"/>
      <c r="D424" s="29" t="n"/>
      <c r="E424" s="29" t="n"/>
      <c r="F424" s="27" t="n"/>
      <c r="G424" s="27" t="n"/>
      <c r="H424" s="27" t="n"/>
      <c r="I424" s="29" t="n"/>
      <c r="J424" s="29" t="n"/>
      <c r="K424" s="28" t="n"/>
      <c r="L424" s="29" t="n"/>
      <c r="M424" s="29" t="n"/>
      <c r="N424" s="29" t="n"/>
      <c r="O424" s="29" t="n"/>
      <c r="P424" s="29" t="n"/>
    </row>
    <row r="425">
      <c r="A425" s="17" t="n"/>
      <c r="B425" s="35" t="n"/>
      <c r="C425" s="29" t="n"/>
      <c r="D425" s="29" t="n"/>
      <c r="E425" s="29" t="n"/>
      <c r="F425" s="27" t="n"/>
      <c r="G425" s="27" t="n"/>
      <c r="H425" s="27" t="n"/>
      <c r="I425" s="29" t="n"/>
      <c r="J425" s="29" t="n"/>
      <c r="K425" s="28" t="n"/>
      <c r="L425" s="29" t="n"/>
      <c r="M425" s="29" t="n"/>
      <c r="N425" s="29" t="n"/>
      <c r="O425" s="29" t="n"/>
      <c r="P425" s="29" t="n"/>
    </row>
    <row r="426">
      <c r="A426" s="17" t="n"/>
      <c r="B426" s="35" t="n"/>
      <c r="C426" s="29" t="n"/>
      <c r="D426" s="29" t="n"/>
      <c r="E426" s="29" t="n"/>
      <c r="F426" s="27" t="n"/>
      <c r="G426" s="27" t="n"/>
      <c r="H426" s="27" t="n"/>
      <c r="I426" s="29" t="n"/>
      <c r="J426" s="29" t="n"/>
      <c r="K426" s="28" t="n"/>
      <c r="L426" s="29" t="n"/>
      <c r="M426" s="29" t="n"/>
      <c r="N426" s="29" t="n"/>
      <c r="O426" s="29" t="n"/>
      <c r="P426" s="29" t="n"/>
    </row>
    <row r="427">
      <c r="A427" s="17" t="n"/>
      <c r="B427" s="35" t="n"/>
      <c r="C427" s="29" t="n"/>
      <c r="D427" s="29" t="n"/>
      <c r="E427" s="29" t="n"/>
      <c r="F427" s="27" t="n"/>
      <c r="G427" s="27" t="n"/>
      <c r="H427" s="27" t="n"/>
      <c r="I427" s="29" t="n"/>
      <c r="J427" s="29" t="n"/>
      <c r="K427" s="28" t="n"/>
      <c r="L427" s="29" t="n"/>
      <c r="M427" s="29" t="n"/>
      <c r="N427" s="29" t="n"/>
      <c r="O427" s="29" t="n"/>
      <c r="P427" s="29" t="n"/>
    </row>
    <row r="428">
      <c r="A428" s="17" t="n"/>
      <c r="B428" s="35" t="n"/>
      <c r="C428" s="29" t="n"/>
      <c r="D428" s="29" t="n"/>
      <c r="E428" s="29" t="n"/>
      <c r="F428" s="27" t="n"/>
      <c r="G428" s="27" t="n"/>
      <c r="H428" s="27" t="n"/>
      <c r="I428" s="29" t="n"/>
      <c r="J428" s="29" t="n"/>
      <c r="K428" s="28" t="n"/>
      <c r="L428" s="29" t="n"/>
      <c r="M428" s="29" t="n"/>
      <c r="N428" s="29" t="n"/>
      <c r="O428" s="29" t="n"/>
      <c r="P428" s="29" t="n"/>
    </row>
    <row r="429">
      <c r="A429" s="17" t="n"/>
      <c r="B429" s="35" t="n"/>
      <c r="C429" s="29" t="n"/>
      <c r="D429" s="29" t="n"/>
      <c r="E429" s="29" t="n"/>
      <c r="F429" s="27" t="n"/>
      <c r="G429" s="27" t="n"/>
      <c r="H429" s="27" t="n"/>
      <c r="I429" s="29" t="n"/>
      <c r="J429" s="29" t="n"/>
      <c r="K429" s="28" t="n"/>
      <c r="L429" s="29" t="n"/>
      <c r="M429" s="29" t="n"/>
      <c r="N429" s="29" t="n"/>
      <c r="O429" s="29" t="n"/>
      <c r="P429" s="29" t="n"/>
    </row>
    <row r="430">
      <c r="A430" s="17" t="n"/>
      <c r="B430" s="35" t="n"/>
      <c r="C430" s="29" t="n"/>
      <c r="D430" s="29" t="n"/>
      <c r="E430" s="29" t="n"/>
      <c r="F430" s="27" t="n"/>
      <c r="G430" s="27" t="n"/>
      <c r="H430" s="27" t="n"/>
      <c r="I430" s="29" t="n"/>
      <c r="J430" s="29" t="n"/>
      <c r="K430" s="28" t="n"/>
      <c r="L430" s="29" t="n"/>
      <c r="M430" s="29" t="n"/>
      <c r="N430" s="29" t="n"/>
      <c r="O430" s="29" t="n"/>
      <c r="P430" s="29" t="n"/>
    </row>
    <row r="431">
      <c r="A431" s="17" t="n"/>
      <c r="B431" s="35" t="n"/>
      <c r="C431" s="29" t="n"/>
      <c r="D431" s="29" t="n"/>
      <c r="E431" s="29" t="n"/>
      <c r="F431" s="27" t="n"/>
      <c r="G431" s="27" t="n"/>
      <c r="H431" s="27" t="n"/>
      <c r="I431" s="29" t="n"/>
      <c r="J431" s="29" t="n"/>
      <c r="K431" s="28" t="n"/>
      <c r="L431" s="29" t="n"/>
      <c r="M431" s="29" t="n"/>
      <c r="N431" s="29" t="n"/>
      <c r="O431" s="29" t="n"/>
      <c r="P431" s="29" t="n"/>
    </row>
    <row r="432">
      <c r="A432" s="17" t="n"/>
      <c r="B432" s="35" t="n"/>
      <c r="C432" s="29" t="n"/>
      <c r="D432" s="29" t="n"/>
      <c r="E432" s="29" t="n"/>
      <c r="F432" s="27" t="n"/>
      <c r="G432" s="27" t="n"/>
      <c r="H432" s="27" t="n"/>
      <c r="I432" s="29" t="n"/>
      <c r="J432" s="29" t="n"/>
      <c r="K432" s="28" t="n"/>
      <c r="L432" s="29" t="n"/>
      <c r="M432" s="29" t="n"/>
      <c r="N432" s="29" t="n"/>
      <c r="O432" s="29" t="n"/>
      <c r="P432" s="29" t="n"/>
    </row>
    <row r="433">
      <c r="A433" s="17" t="n"/>
      <c r="B433" s="35" t="n"/>
      <c r="C433" s="29" t="n"/>
      <c r="D433" s="29" t="n"/>
      <c r="E433" s="29" t="n"/>
      <c r="F433" s="27" t="n"/>
      <c r="G433" s="27" t="n"/>
      <c r="H433" s="27" t="n"/>
      <c r="I433" s="29" t="n"/>
      <c r="J433" s="29" t="n"/>
      <c r="K433" s="28" t="n"/>
      <c r="L433" s="29" t="n"/>
      <c r="M433" s="29" t="n"/>
      <c r="N433" s="29" t="n"/>
      <c r="O433" s="29" t="n"/>
      <c r="P433" s="29" t="n"/>
    </row>
    <row r="434">
      <c r="A434" s="17" t="n"/>
      <c r="B434" s="35" t="n"/>
      <c r="C434" s="29" t="n"/>
      <c r="D434" s="29" t="n"/>
      <c r="E434" s="29" t="n"/>
      <c r="F434" s="27" t="n"/>
      <c r="G434" s="27" t="n"/>
      <c r="H434" s="27" t="n"/>
      <c r="I434" s="29" t="n"/>
      <c r="J434" s="29" t="n"/>
      <c r="K434" s="28" t="n"/>
      <c r="L434" s="29" t="n"/>
      <c r="M434" s="29" t="n"/>
      <c r="N434" s="29" t="n"/>
      <c r="O434" s="29" t="n"/>
      <c r="P434" s="29" t="n"/>
    </row>
    <row r="435">
      <c r="A435" s="17" t="n"/>
      <c r="B435" s="35" t="n"/>
      <c r="C435" s="29" t="n"/>
      <c r="D435" s="29" t="n"/>
      <c r="E435" s="29" t="n"/>
      <c r="F435" s="27" t="n"/>
      <c r="G435" s="27" t="n"/>
      <c r="H435" s="27" t="n"/>
      <c r="I435" s="29" t="n"/>
      <c r="J435" s="29" t="n"/>
      <c r="K435" s="28" t="n"/>
      <c r="L435" s="29" t="n"/>
      <c r="M435" s="29" t="n"/>
      <c r="N435" s="29" t="n"/>
      <c r="O435" s="29" t="n"/>
      <c r="P435" s="29" t="n"/>
    </row>
    <row r="436">
      <c r="A436" s="17" t="n"/>
      <c r="B436" s="35" t="n"/>
      <c r="C436" s="29" t="n"/>
      <c r="D436" s="29" t="n"/>
      <c r="E436" s="29" t="n"/>
      <c r="F436" s="27" t="n"/>
      <c r="G436" s="27" t="n"/>
      <c r="H436" s="27" t="n"/>
      <c r="I436" s="29" t="n"/>
      <c r="J436" s="29" t="n"/>
      <c r="K436" s="28" t="n"/>
      <c r="L436" s="29" t="n"/>
      <c r="M436" s="29" t="n"/>
      <c r="N436" s="29" t="n"/>
      <c r="O436" s="29" t="n"/>
      <c r="P436" s="29" t="n"/>
    </row>
    <row r="437">
      <c r="A437" s="17" t="n"/>
      <c r="B437" s="35" t="n"/>
      <c r="C437" s="29" t="n"/>
      <c r="D437" s="29" t="n"/>
      <c r="E437" s="29" t="n"/>
      <c r="F437" s="27" t="n"/>
      <c r="G437" s="27" t="n"/>
      <c r="H437" s="27" t="n"/>
      <c r="I437" s="29" t="n"/>
      <c r="J437" s="29" t="n"/>
      <c r="K437" s="28" t="n"/>
      <c r="L437" s="29" t="n"/>
      <c r="M437" s="29" t="n"/>
      <c r="N437" s="29" t="n"/>
      <c r="O437" s="29" t="n"/>
      <c r="P437" s="29" t="n"/>
    </row>
    <row r="438">
      <c r="A438" s="17" t="n"/>
      <c r="B438" s="35" t="n"/>
      <c r="C438" s="29" t="n"/>
      <c r="D438" s="29" t="n"/>
      <c r="E438" s="29" t="n"/>
      <c r="F438" s="27" t="n"/>
      <c r="G438" s="27" t="n"/>
      <c r="H438" s="27" t="n"/>
      <c r="I438" s="29" t="n"/>
      <c r="J438" s="29" t="n"/>
      <c r="K438" s="28" t="n"/>
      <c r="L438" s="29" t="n"/>
      <c r="M438" s="29" t="n"/>
      <c r="N438" s="29" t="n"/>
      <c r="O438" s="29" t="n"/>
      <c r="P438" s="29" t="n"/>
    </row>
    <row r="439">
      <c r="A439" s="17" t="n"/>
      <c r="B439" s="35" t="n"/>
      <c r="C439" s="29" t="n"/>
      <c r="D439" s="29" t="n"/>
      <c r="E439" s="29" t="n"/>
      <c r="F439" s="27" t="n"/>
      <c r="G439" s="27" t="n"/>
      <c r="H439" s="27" t="n"/>
      <c r="I439" s="29" t="n"/>
      <c r="J439" s="29" t="n"/>
      <c r="K439" s="28" t="n"/>
      <c r="L439" s="29" t="n"/>
      <c r="M439" s="29" t="n"/>
      <c r="N439" s="29" t="n"/>
      <c r="O439" s="29" t="n"/>
      <c r="P439" s="29" t="n"/>
    </row>
    <row r="440">
      <c r="A440" s="17" t="n"/>
      <c r="B440" s="35" t="n"/>
      <c r="C440" s="29" t="n"/>
      <c r="D440" s="29" t="n"/>
      <c r="E440" s="29" t="n"/>
      <c r="F440" s="27" t="n"/>
      <c r="G440" s="27" t="n"/>
      <c r="H440" s="27" t="n"/>
      <c r="I440" s="29" t="n"/>
      <c r="J440" s="29" t="n"/>
      <c r="K440" s="28" t="n"/>
      <c r="L440" s="29" t="n"/>
      <c r="M440" s="29" t="n"/>
      <c r="N440" s="29" t="n"/>
      <c r="O440" s="29" t="n"/>
      <c r="P440" s="29" t="n"/>
    </row>
    <row r="441">
      <c r="A441" s="17" t="n"/>
      <c r="B441" s="35" t="n"/>
      <c r="C441" s="29" t="n"/>
      <c r="D441" s="29" t="n"/>
      <c r="E441" s="29" t="n"/>
      <c r="F441" s="27" t="n"/>
      <c r="G441" s="27" t="n"/>
      <c r="H441" s="27" t="n"/>
      <c r="I441" s="29" t="n"/>
      <c r="J441" s="29" t="n"/>
      <c r="K441" s="28" t="n"/>
      <c r="L441" s="29" t="n"/>
      <c r="M441" s="29" t="n"/>
      <c r="N441" s="29" t="n"/>
      <c r="O441" s="29" t="n"/>
      <c r="P441" s="29" t="n"/>
    </row>
    <row r="442">
      <c r="A442" s="17" t="n"/>
      <c r="B442" s="35" t="n"/>
      <c r="C442" s="29" t="n"/>
      <c r="D442" s="29" t="n"/>
      <c r="E442" s="29" t="n"/>
      <c r="F442" s="27" t="n"/>
      <c r="G442" s="27" t="n"/>
      <c r="H442" s="27" t="n"/>
      <c r="I442" s="29" t="n"/>
      <c r="J442" s="29" t="n"/>
      <c r="K442" s="28" t="n"/>
      <c r="L442" s="29" t="n"/>
      <c r="M442" s="29" t="n"/>
      <c r="N442" s="29" t="n"/>
      <c r="O442" s="29" t="n"/>
      <c r="P442" s="29" t="n"/>
    </row>
    <row r="443">
      <c r="A443" s="17" t="n"/>
      <c r="B443" s="35" t="n"/>
      <c r="C443" s="29" t="n"/>
      <c r="D443" s="29" t="n"/>
      <c r="E443" s="29" t="n"/>
      <c r="F443" s="27" t="n"/>
      <c r="G443" s="27" t="n"/>
      <c r="H443" s="27" t="n"/>
      <c r="I443" s="29" t="n"/>
      <c r="J443" s="29" t="n"/>
      <c r="K443" s="28" t="n"/>
      <c r="L443" s="29" t="n"/>
      <c r="M443" s="29" t="n"/>
      <c r="N443" s="29" t="n"/>
      <c r="O443" s="29" t="n"/>
      <c r="P443" s="29" t="n"/>
    </row>
    <row r="444">
      <c r="A444" s="17" t="n"/>
      <c r="B444" s="35" t="n"/>
      <c r="C444" s="29" t="n"/>
      <c r="D444" s="29" t="n"/>
      <c r="E444" s="29" t="n"/>
      <c r="F444" s="27" t="n"/>
      <c r="G444" s="27" t="n"/>
      <c r="H444" s="27" t="n"/>
      <c r="I444" s="29" t="n"/>
      <c r="J444" s="29" t="n"/>
      <c r="K444" s="28" t="n"/>
      <c r="L444" s="29" t="n"/>
      <c r="M444" s="29" t="n"/>
      <c r="N444" s="29" t="n"/>
      <c r="O444" s="29" t="n"/>
      <c r="P444" s="29" t="n"/>
    </row>
    <row r="445">
      <c r="A445" s="17" t="n"/>
      <c r="B445" s="35" t="n"/>
      <c r="C445" s="29" t="n"/>
      <c r="D445" s="29" t="n"/>
      <c r="E445" s="29" t="n"/>
      <c r="F445" s="27" t="n"/>
      <c r="G445" s="27" t="n"/>
      <c r="H445" s="27" t="n"/>
      <c r="I445" s="29" t="n"/>
      <c r="J445" s="29" t="n"/>
      <c r="K445" s="28" t="n"/>
      <c r="L445" s="29" t="n"/>
      <c r="M445" s="29" t="n"/>
      <c r="N445" s="29" t="n"/>
      <c r="O445" s="29" t="n"/>
      <c r="P445" s="29" t="n"/>
    </row>
    <row r="446">
      <c r="A446" s="17" t="n"/>
      <c r="B446" s="35" t="n"/>
      <c r="C446" s="29" t="n"/>
      <c r="D446" s="29" t="n"/>
      <c r="E446" s="29" t="n"/>
      <c r="F446" s="27" t="n"/>
      <c r="G446" s="27" t="n"/>
      <c r="H446" s="27" t="n"/>
      <c r="I446" s="29" t="n"/>
      <c r="J446" s="29" t="n"/>
      <c r="K446" s="28" t="n"/>
      <c r="L446" s="29" t="n"/>
      <c r="M446" s="29" t="n"/>
      <c r="N446" s="29" t="n"/>
      <c r="O446" s="29" t="n"/>
      <c r="P446" s="29" t="n"/>
    </row>
    <row r="447">
      <c r="A447" s="17" t="n"/>
      <c r="B447" s="35" t="n"/>
      <c r="C447" s="29" t="n"/>
      <c r="D447" s="29" t="n"/>
      <c r="E447" s="29" t="n"/>
      <c r="F447" s="27" t="n"/>
      <c r="G447" s="27" t="n"/>
      <c r="H447" s="27" t="n"/>
      <c r="I447" s="29" t="n"/>
      <c r="J447" s="29" t="n"/>
      <c r="K447" s="28" t="n"/>
      <c r="L447" s="29" t="n"/>
      <c r="M447" s="29" t="n"/>
      <c r="N447" s="29" t="n"/>
      <c r="O447" s="29" t="n"/>
      <c r="P447" s="29" t="n"/>
    </row>
    <row r="448">
      <c r="A448" s="17" t="n"/>
      <c r="B448" s="35" t="n"/>
      <c r="C448" s="29" t="n"/>
      <c r="D448" s="29" t="n"/>
      <c r="E448" s="29" t="n"/>
      <c r="F448" s="27" t="n"/>
      <c r="G448" s="27" t="n"/>
      <c r="H448" s="27" t="n"/>
      <c r="I448" s="29" t="n"/>
      <c r="J448" s="29" t="n"/>
      <c r="K448" s="28" t="n"/>
      <c r="L448" s="29" t="n"/>
      <c r="M448" s="29" t="n"/>
      <c r="N448" s="29" t="n"/>
      <c r="O448" s="29" t="n"/>
      <c r="P448" s="29" t="n"/>
    </row>
    <row r="449">
      <c r="A449" s="17" t="n"/>
      <c r="B449" s="35" t="n"/>
      <c r="C449" s="29" t="n"/>
      <c r="D449" s="29" t="n"/>
      <c r="E449" s="29" t="n"/>
      <c r="F449" s="27" t="n"/>
      <c r="G449" s="27" t="n"/>
      <c r="H449" s="27" t="n"/>
      <c r="I449" s="29" t="n"/>
      <c r="J449" s="29" t="n"/>
      <c r="K449" s="28" t="n"/>
      <c r="L449" s="29" t="n"/>
      <c r="M449" s="29" t="n"/>
      <c r="N449" s="29" t="n"/>
      <c r="O449" s="29" t="n"/>
      <c r="P449" s="29" t="n"/>
    </row>
    <row r="450">
      <c r="A450" s="17" t="n"/>
      <c r="B450" s="35" t="n"/>
      <c r="C450" s="29" t="n"/>
      <c r="D450" s="29" t="n"/>
      <c r="E450" s="29" t="n"/>
      <c r="F450" s="27" t="n"/>
      <c r="G450" s="27" t="n"/>
      <c r="H450" s="27" t="n"/>
      <c r="I450" s="29" t="n"/>
      <c r="J450" s="29" t="n"/>
      <c r="K450" s="28" t="n"/>
      <c r="L450" s="29" t="n"/>
      <c r="M450" s="29" t="n"/>
      <c r="N450" s="29" t="n"/>
      <c r="O450" s="29" t="n"/>
      <c r="P450" s="29" t="n"/>
    </row>
    <row r="451">
      <c r="A451" s="17" t="n"/>
      <c r="B451" s="35" t="n"/>
      <c r="C451" s="29" t="n"/>
      <c r="D451" s="29" t="n"/>
      <c r="E451" s="29" t="n"/>
      <c r="F451" s="27" t="n"/>
      <c r="G451" s="27" t="n"/>
      <c r="H451" s="27" t="n"/>
      <c r="I451" s="29" t="n"/>
      <c r="J451" s="29" t="n"/>
      <c r="K451" s="28" t="n"/>
      <c r="L451" s="29" t="n"/>
      <c r="M451" s="29" t="n"/>
      <c r="N451" s="29" t="n"/>
      <c r="O451" s="29" t="n"/>
      <c r="P451" s="29" t="n"/>
    </row>
    <row r="452">
      <c r="A452" s="17" t="n"/>
      <c r="B452" s="35" t="n"/>
      <c r="C452" s="29" t="n"/>
      <c r="D452" s="29" t="n"/>
      <c r="E452" s="29" t="n"/>
      <c r="F452" s="27" t="n"/>
      <c r="G452" s="27" t="n"/>
      <c r="H452" s="27" t="n"/>
      <c r="I452" s="29" t="n"/>
      <c r="J452" s="29" t="n"/>
      <c r="K452" s="28" t="n"/>
      <c r="L452" s="29" t="n"/>
      <c r="M452" s="29" t="n"/>
      <c r="N452" s="29" t="n"/>
      <c r="O452" s="29" t="n"/>
      <c r="P452" s="29" t="n"/>
    </row>
    <row r="453">
      <c r="A453" s="17" t="n"/>
      <c r="B453" s="35" t="n"/>
      <c r="C453" s="29" t="n"/>
      <c r="D453" s="29" t="n"/>
      <c r="E453" s="29" t="n"/>
      <c r="F453" s="27" t="n"/>
      <c r="G453" s="27" t="n"/>
      <c r="H453" s="27" t="n"/>
      <c r="I453" s="29" t="n"/>
      <c r="J453" s="29" t="n"/>
      <c r="K453" s="28" t="n"/>
      <c r="L453" s="29" t="n"/>
      <c r="M453" s="29" t="n"/>
      <c r="N453" s="29" t="n"/>
      <c r="O453" s="29" t="n"/>
      <c r="P453" s="29" t="n"/>
    </row>
    <row r="454">
      <c r="A454" s="17" t="n"/>
      <c r="B454" s="35" t="n"/>
      <c r="C454" s="29" t="n"/>
      <c r="D454" s="29" t="n"/>
      <c r="E454" s="29" t="n"/>
      <c r="F454" s="27" t="n"/>
      <c r="G454" s="27" t="n"/>
      <c r="H454" s="27" t="n"/>
      <c r="I454" s="29" t="n"/>
      <c r="J454" s="29" t="n"/>
      <c r="K454" s="28" t="n"/>
      <c r="L454" s="29" t="n"/>
      <c r="M454" s="29" t="n"/>
      <c r="N454" s="29" t="n"/>
      <c r="O454" s="29" t="n"/>
      <c r="P454" s="29" t="n"/>
    </row>
    <row r="455">
      <c r="A455" s="17" t="n"/>
      <c r="B455" s="35" t="n"/>
      <c r="C455" s="29" t="n"/>
      <c r="D455" s="29" t="n"/>
      <c r="E455" s="29" t="n"/>
      <c r="F455" s="27" t="n"/>
      <c r="G455" s="27" t="n"/>
      <c r="H455" s="27" t="n"/>
      <c r="I455" s="29" t="n"/>
      <c r="J455" s="29" t="n"/>
      <c r="K455" s="28" t="n"/>
      <c r="L455" s="29" t="n"/>
      <c r="M455" s="29" t="n"/>
      <c r="N455" s="29" t="n"/>
      <c r="O455" s="29" t="n"/>
      <c r="P455" s="29" t="n"/>
    </row>
    <row r="456">
      <c r="A456" s="17" t="n"/>
      <c r="B456" s="35" t="n"/>
      <c r="C456" s="29" t="n"/>
      <c r="D456" s="29" t="n"/>
      <c r="E456" s="29" t="n"/>
      <c r="F456" s="27" t="n"/>
      <c r="G456" s="27" t="n"/>
      <c r="H456" s="27" t="n"/>
      <c r="I456" s="29" t="n"/>
      <c r="J456" s="29" t="n"/>
      <c r="K456" s="28" t="n"/>
      <c r="L456" s="29" t="n"/>
      <c r="M456" s="29" t="n"/>
      <c r="N456" s="29" t="n"/>
      <c r="O456" s="29" t="n"/>
      <c r="P456" s="29" t="n"/>
    </row>
    <row r="457">
      <c r="A457" s="17" t="n"/>
      <c r="B457" s="35" t="n"/>
      <c r="C457" s="29" t="n"/>
      <c r="D457" s="29" t="n"/>
      <c r="E457" s="29" t="n"/>
      <c r="F457" s="27" t="n"/>
      <c r="G457" s="27" t="n"/>
      <c r="H457" s="27" t="n"/>
      <c r="I457" s="29" t="n"/>
      <c r="J457" s="29" t="n"/>
      <c r="K457" s="28" t="n"/>
      <c r="L457" s="29" t="n"/>
      <c r="M457" s="29" t="n"/>
      <c r="N457" s="29" t="n"/>
      <c r="O457" s="29" t="n"/>
      <c r="P457" s="29" t="n"/>
    </row>
    <row r="458">
      <c r="A458" s="17" t="n"/>
      <c r="B458" s="35" t="n"/>
      <c r="C458" s="29" t="n"/>
      <c r="D458" s="29" t="n"/>
      <c r="E458" s="29" t="n"/>
      <c r="F458" s="27" t="n"/>
      <c r="G458" s="27" t="n"/>
      <c r="H458" s="27" t="n"/>
      <c r="I458" s="29" t="n"/>
      <c r="J458" s="29" t="n"/>
      <c r="K458" s="28" t="n"/>
      <c r="L458" s="29" t="n"/>
      <c r="M458" s="29" t="n"/>
      <c r="N458" s="29" t="n"/>
      <c r="O458" s="29" t="n"/>
      <c r="P458" s="29" t="n"/>
    </row>
    <row r="459">
      <c r="A459" s="17" t="n"/>
      <c r="B459" s="35" t="n"/>
      <c r="C459" s="29" t="n"/>
      <c r="D459" s="29" t="n"/>
      <c r="E459" s="29" t="n"/>
      <c r="F459" s="27" t="n"/>
      <c r="G459" s="27" t="n"/>
      <c r="H459" s="27" t="n"/>
      <c r="I459" s="29" t="n"/>
      <c r="J459" s="29" t="n"/>
      <c r="K459" s="28" t="n"/>
      <c r="L459" s="29" t="n"/>
      <c r="M459" s="29" t="n"/>
      <c r="N459" s="29" t="n"/>
      <c r="O459" s="29" t="n"/>
      <c r="P459" s="29" t="n"/>
    </row>
    <row r="460">
      <c r="A460" s="17" t="n"/>
      <c r="B460" s="35" t="n"/>
      <c r="C460" s="29" t="n"/>
      <c r="D460" s="29" t="n"/>
      <c r="E460" s="29" t="n"/>
      <c r="F460" s="27" t="n"/>
      <c r="G460" s="27" t="n"/>
      <c r="H460" s="27" t="n"/>
      <c r="I460" s="29" t="n"/>
      <c r="J460" s="29" t="n"/>
      <c r="K460" s="28" t="n"/>
      <c r="L460" s="29" t="n"/>
      <c r="M460" s="29" t="n"/>
      <c r="N460" s="29" t="n"/>
      <c r="O460" s="29" t="n"/>
      <c r="P460" s="29" t="n"/>
    </row>
    <row r="461">
      <c r="A461" s="17" t="n"/>
      <c r="B461" s="35" t="n"/>
      <c r="C461" s="29" t="n"/>
      <c r="D461" s="29" t="n"/>
      <c r="E461" s="29" t="n"/>
      <c r="F461" s="27" t="n"/>
      <c r="G461" s="27" t="n"/>
      <c r="H461" s="27" t="n"/>
      <c r="I461" s="29" t="n"/>
      <c r="J461" s="29" t="n"/>
      <c r="K461" s="28" t="n"/>
      <c r="L461" s="29" t="n"/>
      <c r="M461" s="29" t="n"/>
      <c r="N461" s="29" t="n"/>
      <c r="O461" s="29" t="n"/>
      <c r="P461" s="29" t="n"/>
    </row>
    <row r="462">
      <c r="A462" s="17" t="n"/>
      <c r="B462" s="35" t="n"/>
      <c r="C462" s="29" t="n"/>
      <c r="D462" s="29" t="n"/>
      <c r="E462" s="29" t="n"/>
      <c r="F462" s="27" t="n"/>
      <c r="G462" s="27" t="n"/>
      <c r="H462" s="27" t="n"/>
      <c r="I462" s="29" t="n"/>
      <c r="J462" s="29" t="n"/>
      <c r="K462" s="28" t="n"/>
      <c r="L462" s="29" t="n"/>
      <c r="M462" s="29" t="n"/>
      <c r="N462" s="29" t="n"/>
      <c r="O462" s="29" t="n"/>
      <c r="P462" s="29" t="n"/>
    </row>
    <row r="463">
      <c r="A463" s="17" t="n"/>
      <c r="B463" s="35" t="n"/>
      <c r="C463" s="29" t="n"/>
      <c r="D463" s="29" t="n"/>
      <c r="E463" s="29" t="n"/>
      <c r="F463" s="27" t="n"/>
      <c r="G463" s="27" t="n"/>
      <c r="H463" s="27" t="n"/>
      <c r="I463" s="29" t="n"/>
      <c r="J463" s="29" t="n"/>
      <c r="K463" s="28" t="n"/>
      <c r="L463" s="29" t="n"/>
      <c r="M463" s="29" t="n"/>
      <c r="N463" s="29" t="n"/>
      <c r="O463" s="29" t="n"/>
      <c r="P463" s="29" t="n"/>
    </row>
    <row r="464">
      <c r="A464" s="17" t="n"/>
      <c r="B464" s="35" t="n"/>
      <c r="C464" s="29" t="n"/>
      <c r="D464" s="29" t="n"/>
      <c r="E464" s="29" t="n"/>
      <c r="F464" s="27" t="n"/>
      <c r="G464" s="27" t="n"/>
      <c r="H464" s="27" t="n"/>
      <c r="I464" s="29" t="n"/>
      <c r="J464" s="29" t="n"/>
      <c r="K464" s="28" t="n"/>
      <c r="L464" s="29" t="n"/>
      <c r="M464" s="29" t="n"/>
      <c r="N464" s="29" t="n"/>
      <c r="O464" s="29" t="n"/>
      <c r="P464" s="29" t="n"/>
    </row>
    <row r="465">
      <c r="A465" s="17" t="n"/>
      <c r="B465" s="35" t="n"/>
      <c r="C465" s="29" t="n"/>
      <c r="D465" s="29" t="n"/>
      <c r="E465" s="29" t="n"/>
      <c r="F465" s="27" t="n"/>
      <c r="G465" s="27" t="n"/>
      <c r="H465" s="27" t="n"/>
      <c r="I465" s="29" t="n"/>
      <c r="J465" s="29" t="n"/>
      <c r="K465" s="28" t="n"/>
      <c r="L465" s="29" t="n"/>
      <c r="M465" s="29" t="n"/>
      <c r="N465" s="29" t="n"/>
      <c r="O465" s="29" t="n"/>
      <c r="P465" s="29" t="n"/>
    </row>
    <row r="466">
      <c r="A466" s="17" t="n"/>
      <c r="B466" s="35" t="n"/>
      <c r="C466" s="29" t="n"/>
      <c r="D466" s="29" t="n"/>
      <c r="E466" s="29" t="n"/>
      <c r="F466" s="27" t="n"/>
      <c r="G466" s="27" t="n"/>
      <c r="H466" s="27" t="n"/>
      <c r="I466" s="29" t="n"/>
      <c r="J466" s="29" t="n"/>
      <c r="K466" s="28" t="n"/>
      <c r="L466" s="29" t="n"/>
      <c r="M466" s="29" t="n"/>
      <c r="N466" s="29" t="n"/>
      <c r="O466" s="29" t="n"/>
      <c r="P466" s="29" t="n"/>
    </row>
    <row r="467">
      <c r="A467" s="17" t="n"/>
      <c r="B467" s="35" t="n"/>
      <c r="C467" s="29" t="n"/>
      <c r="D467" s="29" t="n"/>
      <c r="E467" s="29" t="n"/>
      <c r="F467" s="27" t="n"/>
      <c r="G467" s="27" t="n"/>
      <c r="H467" s="27" t="n"/>
      <c r="I467" s="29" t="n"/>
      <c r="J467" s="29" t="n"/>
      <c r="K467" s="28" t="n"/>
      <c r="L467" s="29" t="n"/>
      <c r="M467" s="29" t="n"/>
      <c r="N467" s="29" t="n"/>
      <c r="O467" s="29" t="n"/>
      <c r="P467" s="29" t="n"/>
    </row>
    <row r="468">
      <c r="A468" s="17" t="n"/>
      <c r="B468" s="35" t="n"/>
      <c r="C468" s="29" t="n"/>
      <c r="D468" s="29" t="n"/>
      <c r="E468" s="29" t="n"/>
      <c r="F468" s="27" t="n"/>
      <c r="G468" s="27" t="n"/>
      <c r="H468" s="27" t="n"/>
      <c r="I468" s="29" t="n"/>
      <c r="J468" s="29" t="n"/>
      <c r="K468" s="28" t="n"/>
      <c r="L468" s="29" t="n"/>
      <c r="M468" s="29" t="n"/>
      <c r="N468" s="29" t="n"/>
      <c r="O468" s="29" t="n"/>
      <c r="P468" s="29" t="n"/>
    </row>
    <row r="469">
      <c r="A469" s="17" t="n"/>
      <c r="B469" s="35" t="n"/>
      <c r="C469" s="29" t="n"/>
      <c r="D469" s="29" t="n"/>
      <c r="E469" s="29" t="n"/>
      <c r="F469" s="27" t="n"/>
      <c r="G469" s="27" t="n"/>
      <c r="H469" s="27" t="n"/>
      <c r="I469" s="29" t="n"/>
      <c r="J469" s="29" t="n"/>
      <c r="K469" s="28" t="n"/>
      <c r="L469" s="29" t="n"/>
      <c r="M469" s="29" t="n"/>
      <c r="N469" s="29" t="n"/>
      <c r="O469" s="29" t="n"/>
      <c r="P469" s="29" t="n"/>
    </row>
    <row r="470">
      <c r="A470" s="17" t="n"/>
      <c r="B470" s="35" t="n"/>
      <c r="C470" s="29" t="n"/>
      <c r="D470" s="29" t="n"/>
      <c r="E470" s="29" t="n"/>
      <c r="F470" s="27" t="n"/>
      <c r="G470" s="27" t="n"/>
      <c r="H470" s="27" t="n"/>
      <c r="I470" s="29" t="n"/>
      <c r="J470" s="29" t="n"/>
      <c r="K470" s="28" t="n"/>
      <c r="L470" s="29" t="n"/>
      <c r="M470" s="29" t="n"/>
      <c r="N470" s="29" t="n"/>
      <c r="O470" s="29" t="n"/>
      <c r="P470" s="29" t="n"/>
    </row>
    <row r="471">
      <c r="A471" s="17" t="n"/>
      <c r="B471" s="35" t="n"/>
      <c r="C471" s="29" t="n"/>
      <c r="D471" s="29" t="n"/>
      <c r="E471" s="29" t="n"/>
      <c r="F471" s="27" t="n"/>
      <c r="G471" s="27" t="n"/>
      <c r="H471" s="27" t="n"/>
      <c r="I471" s="29" t="n"/>
      <c r="J471" s="29" t="n"/>
      <c r="K471" s="28" t="n"/>
      <c r="L471" s="29" t="n"/>
      <c r="M471" s="29" t="n"/>
      <c r="N471" s="29" t="n"/>
      <c r="O471" s="29" t="n"/>
      <c r="P471" s="29" t="n"/>
    </row>
    <row r="472">
      <c r="A472" s="17" t="n"/>
      <c r="B472" s="35" t="n"/>
      <c r="C472" s="29" t="n"/>
      <c r="D472" s="29" t="n"/>
      <c r="E472" s="29" t="n"/>
      <c r="F472" s="27" t="n"/>
      <c r="G472" s="27" t="n"/>
      <c r="H472" s="27" t="n"/>
      <c r="I472" s="29" t="n"/>
      <c r="J472" s="29" t="n"/>
      <c r="K472" s="28" t="n"/>
      <c r="L472" s="29" t="n"/>
      <c r="M472" s="29" t="n"/>
      <c r="N472" s="29" t="n"/>
      <c r="O472" s="29" t="n"/>
      <c r="P472" s="29" t="n"/>
    </row>
    <row r="473">
      <c r="A473" s="17" t="n"/>
      <c r="B473" s="35" t="n"/>
      <c r="C473" s="29" t="n"/>
      <c r="D473" s="29" t="n"/>
      <c r="E473" s="29" t="n"/>
      <c r="F473" s="27" t="n"/>
      <c r="G473" s="27" t="n"/>
      <c r="H473" s="27" t="n"/>
      <c r="I473" s="29" t="n"/>
      <c r="J473" s="29" t="n"/>
      <c r="K473" s="28" t="n"/>
      <c r="L473" s="29" t="n"/>
      <c r="M473" s="29" t="n"/>
      <c r="N473" s="29" t="n"/>
      <c r="O473" s="29" t="n"/>
      <c r="P473" s="29" t="n"/>
    </row>
    <row r="474">
      <c r="A474" s="17" t="n"/>
      <c r="B474" s="35" t="n"/>
      <c r="C474" s="29" t="n"/>
      <c r="D474" s="29" t="n"/>
      <c r="E474" s="29" t="n"/>
      <c r="F474" s="27" t="n"/>
      <c r="G474" s="27" t="n"/>
      <c r="H474" s="27" t="n"/>
      <c r="I474" s="29" t="n"/>
      <c r="J474" s="29" t="n"/>
      <c r="K474" s="28" t="n"/>
      <c r="L474" s="29" t="n"/>
      <c r="M474" s="29" t="n"/>
      <c r="N474" s="29" t="n"/>
      <c r="O474" s="29" t="n"/>
      <c r="P474" s="29" t="n"/>
    </row>
    <row r="475">
      <c r="A475" s="17" t="n"/>
      <c r="B475" s="35" t="n"/>
      <c r="C475" s="29" t="n"/>
      <c r="D475" s="29" t="n"/>
      <c r="E475" s="29" t="n"/>
      <c r="F475" s="27" t="n"/>
      <c r="G475" s="27" t="n"/>
      <c r="H475" s="27" t="n"/>
      <c r="I475" s="29" t="n"/>
      <c r="J475" s="29" t="n"/>
      <c r="K475" s="28" t="n"/>
      <c r="L475" s="29" t="n"/>
      <c r="M475" s="29" t="n"/>
      <c r="N475" s="29" t="n"/>
      <c r="O475" s="29" t="n"/>
      <c r="P475" s="29" t="n"/>
    </row>
    <row r="476">
      <c r="A476" s="17" t="n"/>
      <c r="B476" s="35" t="n"/>
      <c r="C476" s="29" t="n"/>
      <c r="D476" s="29" t="n"/>
      <c r="E476" s="29" t="n"/>
      <c r="F476" s="27" t="n"/>
      <c r="G476" s="27" t="n"/>
      <c r="H476" s="27" t="n"/>
      <c r="I476" s="29" t="n"/>
      <c r="J476" s="29" t="n"/>
      <c r="K476" s="28" t="n"/>
      <c r="L476" s="29" t="n"/>
      <c r="M476" s="29" t="n"/>
      <c r="N476" s="29" t="n"/>
      <c r="O476" s="29" t="n"/>
      <c r="P476" s="29" t="n"/>
    </row>
    <row r="477">
      <c r="A477" s="17" t="n"/>
      <c r="B477" s="35" t="n"/>
      <c r="C477" s="29" t="n"/>
      <c r="D477" s="29" t="n"/>
      <c r="E477" s="29" t="n"/>
      <c r="F477" s="27" t="n"/>
      <c r="G477" s="27" t="n"/>
      <c r="H477" s="27" t="n"/>
      <c r="I477" s="29" t="n"/>
      <c r="J477" s="29" t="n"/>
      <c r="K477" s="28" t="n"/>
      <c r="L477" s="29" t="n"/>
      <c r="M477" s="29" t="n"/>
      <c r="N477" s="29" t="n"/>
      <c r="O477" s="29" t="n"/>
      <c r="P477" s="29" t="n"/>
    </row>
    <row r="478">
      <c r="A478" s="17" t="n"/>
      <c r="B478" s="35" t="n"/>
      <c r="C478" s="29" t="n"/>
      <c r="D478" s="29" t="n"/>
      <c r="E478" s="29" t="n"/>
      <c r="F478" s="27" t="n"/>
      <c r="G478" s="27" t="n"/>
      <c r="H478" s="27" t="n"/>
      <c r="I478" s="29" t="n"/>
      <c r="J478" s="29" t="n"/>
      <c r="K478" s="28" t="n"/>
      <c r="L478" s="29" t="n"/>
      <c r="M478" s="29" t="n"/>
      <c r="N478" s="29" t="n"/>
      <c r="O478" s="29" t="n"/>
      <c r="P478" s="29" t="n"/>
    </row>
    <row r="479">
      <c r="A479" s="17" t="n"/>
      <c r="B479" s="35" t="n"/>
      <c r="C479" s="29" t="n"/>
      <c r="D479" s="29" t="n"/>
      <c r="E479" s="29" t="n"/>
      <c r="F479" s="27" t="n"/>
      <c r="G479" s="27" t="n"/>
      <c r="H479" s="27" t="n"/>
      <c r="I479" s="29" t="n"/>
      <c r="J479" s="29" t="n"/>
      <c r="K479" s="28" t="n"/>
      <c r="L479" s="29" t="n"/>
      <c r="M479" s="29" t="n"/>
      <c r="N479" s="29" t="n"/>
      <c r="O479" s="29" t="n"/>
      <c r="P479" s="29" t="n"/>
    </row>
    <row r="480">
      <c r="A480" s="17" t="n"/>
      <c r="B480" s="35" t="n"/>
      <c r="C480" s="29" t="n"/>
      <c r="D480" s="29" t="n"/>
      <c r="E480" s="29" t="n"/>
      <c r="F480" s="27" t="n"/>
      <c r="G480" s="27" t="n"/>
      <c r="H480" s="27" t="n"/>
      <c r="I480" s="29" t="n"/>
      <c r="J480" s="29" t="n"/>
      <c r="K480" s="28" t="n"/>
      <c r="L480" s="29" t="n"/>
      <c r="M480" s="29" t="n"/>
      <c r="N480" s="29" t="n"/>
      <c r="O480" s="29" t="n"/>
      <c r="P480" s="29" t="n"/>
    </row>
    <row r="481">
      <c r="A481" s="17" t="n"/>
      <c r="B481" s="35" t="n"/>
      <c r="C481" s="29" t="n"/>
      <c r="D481" s="29" t="n"/>
      <c r="E481" s="29" t="n"/>
      <c r="F481" s="27" t="n"/>
      <c r="G481" s="27" t="n"/>
      <c r="H481" s="27" t="n"/>
      <c r="I481" s="29" t="n"/>
      <c r="J481" s="29" t="n"/>
      <c r="K481" s="28" t="n"/>
      <c r="L481" s="29" t="n"/>
      <c r="M481" s="29" t="n"/>
      <c r="N481" s="29" t="n"/>
      <c r="O481" s="29" t="n"/>
      <c r="P481" s="29" t="n"/>
    </row>
    <row r="482">
      <c r="A482" s="17" t="n"/>
      <c r="B482" s="35" t="n"/>
      <c r="C482" s="29" t="n"/>
      <c r="D482" s="29" t="n"/>
      <c r="E482" s="29" t="n"/>
      <c r="F482" s="27" t="n"/>
      <c r="G482" s="27" t="n"/>
      <c r="H482" s="27" t="n"/>
      <c r="I482" s="29" t="n"/>
      <c r="J482" s="29" t="n"/>
      <c r="K482" s="28" t="n"/>
      <c r="L482" s="29" t="n"/>
      <c r="M482" s="29" t="n"/>
      <c r="N482" s="29" t="n"/>
      <c r="O482" s="29" t="n"/>
      <c r="P482" s="29" t="n"/>
    </row>
    <row r="483">
      <c r="A483" s="17" t="n"/>
      <c r="B483" s="35" t="n"/>
      <c r="C483" s="29" t="n"/>
      <c r="D483" s="29" t="n"/>
      <c r="E483" s="29" t="n"/>
      <c r="F483" s="27" t="n"/>
      <c r="G483" s="27" t="n"/>
      <c r="H483" s="27" t="n"/>
      <c r="I483" s="29" t="n"/>
      <c r="J483" s="29" t="n"/>
      <c r="K483" s="28" t="n"/>
      <c r="L483" s="29" t="n"/>
      <c r="M483" s="29" t="n"/>
      <c r="N483" s="29" t="n"/>
      <c r="O483" s="29" t="n"/>
      <c r="P483" s="29" t="n"/>
    </row>
    <row r="484">
      <c r="A484" s="17" t="n"/>
      <c r="B484" s="35" t="n"/>
      <c r="C484" s="29" t="n"/>
      <c r="D484" s="29" t="n"/>
      <c r="E484" s="29" t="n"/>
      <c r="F484" s="27" t="n"/>
      <c r="G484" s="27" t="n"/>
      <c r="H484" s="27" t="n"/>
      <c r="I484" s="29" t="n"/>
      <c r="J484" s="29" t="n"/>
      <c r="K484" s="28" t="n"/>
      <c r="L484" s="29" t="n"/>
      <c r="M484" s="29" t="n"/>
      <c r="N484" s="29" t="n"/>
      <c r="O484" s="29" t="n"/>
      <c r="P484" s="29" t="n"/>
    </row>
    <row r="485">
      <c r="A485" s="17" t="n"/>
      <c r="B485" s="35" t="n"/>
      <c r="C485" s="29" t="n"/>
      <c r="D485" s="29" t="n"/>
      <c r="E485" s="29" t="n"/>
      <c r="F485" s="27" t="n"/>
      <c r="G485" s="27" t="n"/>
      <c r="H485" s="27" t="n"/>
      <c r="I485" s="29" t="n"/>
      <c r="J485" s="29" t="n"/>
      <c r="K485" s="28" t="n"/>
      <c r="L485" s="29" t="n"/>
      <c r="M485" s="29" t="n"/>
      <c r="N485" s="29" t="n"/>
      <c r="O485" s="29" t="n"/>
      <c r="P485" s="29" t="n"/>
    </row>
    <row r="486">
      <c r="A486" s="17" t="n"/>
      <c r="B486" s="35" t="n"/>
      <c r="C486" s="29" t="n"/>
      <c r="D486" s="29" t="n"/>
      <c r="E486" s="29" t="n"/>
      <c r="F486" s="27" t="n"/>
      <c r="G486" s="27" t="n"/>
      <c r="H486" s="27" t="n"/>
      <c r="I486" s="29" t="n"/>
      <c r="J486" s="29" t="n"/>
      <c r="K486" s="28" t="n"/>
      <c r="L486" s="29" t="n"/>
      <c r="M486" s="29" t="n"/>
      <c r="N486" s="29" t="n"/>
      <c r="O486" s="29" t="n"/>
      <c r="P486" s="29" t="n"/>
    </row>
    <row r="487">
      <c r="A487" s="17" t="n"/>
      <c r="B487" s="35" t="n"/>
      <c r="C487" s="29" t="n"/>
      <c r="D487" s="29" t="n"/>
      <c r="E487" s="29" t="n"/>
      <c r="F487" s="27" t="n"/>
      <c r="G487" s="27" t="n"/>
      <c r="H487" s="27" t="n"/>
      <c r="I487" s="29" t="n"/>
      <c r="J487" s="29" t="n"/>
      <c r="K487" s="28" t="n"/>
      <c r="L487" s="29" t="n"/>
      <c r="M487" s="29" t="n"/>
      <c r="N487" s="29" t="n"/>
      <c r="O487" s="29" t="n"/>
      <c r="P487" s="29" t="n"/>
    </row>
    <row r="488">
      <c r="A488" s="17" t="n"/>
      <c r="B488" s="35" t="n"/>
      <c r="C488" s="29" t="n"/>
      <c r="D488" s="29" t="n"/>
      <c r="E488" s="29" t="n"/>
      <c r="F488" s="27" t="n"/>
      <c r="G488" s="27" t="n"/>
      <c r="H488" s="27" t="n"/>
      <c r="I488" s="29" t="n"/>
      <c r="J488" s="29" t="n"/>
      <c r="K488" s="28" t="n"/>
      <c r="L488" s="29" t="n"/>
      <c r="M488" s="29" t="n"/>
      <c r="N488" s="29" t="n"/>
      <c r="O488" s="29" t="n"/>
      <c r="P488" s="29" t="n"/>
    </row>
    <row r="489">
      <c r="A489" s="17" t="n"/>
      <c r="B489" s="35" t="n"/>
      <c r="C489" s="29" t="n"/>
      <c r="D489" s="29" t="n"/>
      <c r="E489" s="29" t="n"/>
      <c r="F489" s="27" t="n"/>
      <c r="G489" s="27" t="n"/>
      <c r="H489" s="27" t="n"/>
      <c r="I489" s="29" t="n"/>
      <c r="J489" s="29" t="n"/>
      <c r="K489" s="28" t="n"/>
      <c r="L489" s="29" t="n"/>
      <c r="M489" s="29" t="n"/>
      <c r="N489" s="29" t="n"/>
      <c r="O489" s="29" t="n"/>
      <c r="P489" s="29" t="n"/>
    </row>
    <row r="490">
      <c r="A490" s="17" t="n"/>
      <c r="B490" s="35" t="n"/>
      <c r="C490" s="29" t="n"/>
      <c r="D490" s="29" t="n"/>
      <c r="E490" s="29" t="n"/>
      <c r="F490" s="27" t="n"/>
      <c r="G490" s="27" t="n"/>
      <c r="H490" s="27" t="n"/>
      <c r="I490" s="29" t="n"/>
      <c r="J490" s="29" t="n"/>
      <c r="K490" s="28" t="n"/>
      <c r="L490" s="29" t="n"/>
      <c r="M490" s="29" t="n"/>
      <c r="N490" s="29" t="n"/>
      <c r="O490" s="29" t="n"/>
      <c r="P490" s="29" t="n"/>
    </row>
    <row r="491">
      <c r="A491" s="17" t="n"/>
      <c r="B491" s="35" t="n"/>
      <c r="C491" s="29" t="n"/>
      <c r="D491" s="29" t="n"/>
      <c r="E491" s="29" t="n"/>
      <c r="F491" s="27" t="n"/>
      <c r="G491" s="27" t="n"/>
      <c r="H491" s="27" t="n"/>
      <c r="I491" s="29" t="n"/>
      <c r="J491" s="29" t="n"/>
      <c r="K491" s="28" t="n"/>
      <c r="L491" s="29" t="n"/>
      <c r="M491" s="29" t="n"/>
      <c r="N491" s="29" t="n"/>
      <c r="O491" s="29" t="n"/>
      <c r="P491" s="29" t="n"/>
    </row>
    <row r="492">
      <c r="A492" s="17" t="n"/>
      <c r="B492" s="35" t="n"/>
      <c r="C492" s="29" t="n"/>
      <c r="D492" s="29" t="n"/>
      <c r="E492" s="29" t="n"/>
      <c r="F492" s="27" t="n"/>
      <c r="G492" s="27" t="n"/>
      <c r="H492" s="27" t="n"/>
      <c r="I492" s="29" t="n"/>
      <c r="J492" s="29" t="n"/>
      <c r="K492" s="28" t="n"/>
      <c r="L492" s="29" t="n"/>
      <c r="M492" s="29" t="n"/>
      <c r="N492" s="29" t="n"/>
      <c r="O492" s="29" t="n"/>
      <c r="P492" s="29" t="n"/>
    </row>
    <row r="493">
      <c r="A493" s="17" t="n"/>
      <c r="B493" s="35" t="n"/>
      <c r="C493" s="29" t="n"/>
      <c r="D493" s="29" t="n"/>
      <c r="E493" s="29" t="n"/>
      <c r="F493" s="27" t="n"/>
      <c r="G493" s="27" t="n"/>
      <c r="H493" s="27" t="n"/>
      <c r="I493" s="29" t="n"/>
      <c r="J493" s="29" t="n"/>
      <c r="K493" s="28" t="n"/>
      <c r="L493" s="29" t="n"/>
      <c r="M493" s="29" t="n"/>
      <c r="N493" s="29" t="n"/>
      <c r="O493" s="29" t="n"/>
      <c r="P493" s="29" t="n"/>
    </row>
    <row r="494">
      <c r="A494" s="17" t="n"/>
      <c r="B494" s="35" t="n"/>
      <c r="C494" s="29" t="n"/>
      <c r="D494" s="29" t="n"/>
      <c r="E494" s="29" t="n"/>
      <c r="F494" s="27" t="n"/>
      <c r="G494" s="27" t="n"/>
      <c r="H494" s="27" t="n"/>
      <c r="I494" s="29" t="n"/>
      <c r="J494" s="29" t="n"/>
      <c r="K494" s="28" t="n"/>
      <c r="L494" s="29" t="n"/>
      <c r="M494" s="29" t="n"/>
      <c r="N494" s="29" t="n"/>
      <c r="O494" s="29" t="n"/>
      <c r="P494" s="29" t="n"/>
    </row>
    <row r="495">
      <c r="A495" s="17" t="n"/>
      <c r="B495" s="35" t="n"/>
      <c r="C495" s="29" t="n"/>
      <c r="D495" s="29" t="n"/>
      <c r="E495" s="29" t="n"/>
      <c r="F495" s="27" t="n"/>
      <c r="G495" s="27" t="n"/>
      <c r="H495" s="27" t="n"/>
      <c r="I495" s="29" t="n"/>
      <c r="J495" s="29" t="n"/>
      <c r="K495" s="28" t="n"/>
      <c r="L495" s="29" t="n"/>
      <c r="M495" s="29" t="n"/>
      <c r="N495" s="29" t="n"/>
      <c r="O495" s="29" t="n"/>
      <c r="P495" s="29" t="n"/>
    </row>
    <row r="496">
      <c r="A496" s="17" t="n"/>
      <c r="B496" s="35" t="n"/>
      <c r="C496" s="29" t="n"/>
      <c r="D496" s="29" t="n"/>
      <c r="E496" s="29" t="n"/>
      <c r="F496" s="27" t="n"/>
      <c r="G496" s="27" t="n"/>
      <c r="H496" s="27" t="n"/>
      <c r="I496" s="29" t="n"/>
      <c r="J496" s="29" t="n"/>
      <c r="K496" s="28" t="n"/>
      <c r="L496" s="29" t="n"/>
      <c r="M496" s="29" t="n"/>
      <c r="N496" s="29" t="n"/>
      <c r="O496" s="29" t="n"/>
      <c r="P496" s="29" t="n"/>
    </row>
    <row r="497">
      <c r="A497" s="17" t="n"/>
      <c r="B497" s="35" t="n"/>
      <c r="C497" s="29" t="n"/>
      <c r="D497" s="29" t="n"/>
      <c r="E497" s="29" t="n"/>
      <c r="F497" s="27" t="n"/>
      <c r="G497" s="27" t="n"/>
      <c r="H497" s="27" t="n"/>
      <c r="I497" s="29" t="n"/>
      <c r="J497" s="29" t="n"/>
      <c r="K497" s="28" t="n"/>
      <c r="L497" s="29" t="n"/>
      <c r="M497" s="29" t="n"/>
      <c r="N497" s="29" t="n"/>
      <c r="O497" s="29" t="n"/>
      <c r="P497" s="29" t="n"/>
    </row>
    <row r="498">
      <c r="A498" s="17" t="n"/>
      <c r="B498" s="35" t="n"/>
      <c r="C498" s="29" t="n"/>
      <c r="D498" s="29" t="n"/>
      <c r="E498" s="29" t="n"/>
      <c r="F498" s="27" t="n"/>
      <c r="G498" s="27" t="n"/>
      <c r="H498" s="27" t="n"/>
      <c r="I498" s="29" t="n"/>
      <c r="J498" s="29" t="n"/>
      <c r="K498" s="28" t="n"/>
      <c r="L498" s="29" t="n"/>
      <c r="M498" s="29" t="n"/>
      <c r="N498" s="29" t="n"/>
      <c r="O498" s="29" t="n"/>
      <c r="P498" s="29" t="n"/>
    </row>
    <row r="499">
      <c r="A499" s="17" t="n"/>
      <c r="B499" s="35" t="n"/>
      <c r="C499" s="29" t="n"/>
      <c r="D499" s="29" t="n"/>
      <c r="E499" s="29" t="n"/>
      <c r="F499" s="27" t="n"/>
      <c r="G499" s="27" t="n"/>
      <c r="H499" s="27" t="n"/>
      <c r="I499" s="29" t="n"/>
      <c r="J499" s="29" t="n"/>
      <c r="K499" s="28" t="n"/>
      <c r="L499" s="29" t="n"/>
      <c r="M499" s="29" t="n"/>
      <c r="N499" s="29" t="n"/>
      <c r="O499" s="29" t="n"/>
      <c r="P499" s="29" t="n"/>
    </row>
    <row r="500">
      <c r="A500" s="17" t="n"/>
      <c r="B500" s="35" t="n"/>
      <c r="C500" s="29" t="n"/>
      <c r="D500" s="29" t="n"/>
      <c r="E500" s="29" t="n"/>
      <c r="F500" s="27" t="n"/>
      <c r="G500" s="27" t="n"/>
      <c r="H500" s="27" t="n"/>
      <c r="I500" s="29" t="n"/>
      <c r="J500" s="29" t="n"/>
      <c r="K500" s="28" t="n"/>
      <c r="L500" s="29" t="n"/>
      <c r="M500" s="29" t="n"/>
      <c r="N500" s="29" t="n"/>
      <c r="O500" s="29" t="n"/>
      <c r="P500" s="29" t="n"/>
    </row>
    <row r="501">
      <c r="A501" s="17" t="n"/>
      <c r="B501" s="35" t="n"/>
      <c r="C501" s="29" t="n"/>
      <c r="D501" s="29" t="n"/>
      <c r="E501" s="29" t="n"/>
      <c r="F501" s="27" t="n"/>
      <c r="G501" s="27" t="n"/>
      <c r="H501" s="27" t="n"/>
      <c r="I501" s="29" t="n"/>
      <c r="J501" s="29" t="n"/>
      <c r="K501" s="28" t="n"/>
      <c r="L501" s="29" t="n"/>
      <c r="M501" s="29" t="n"/>
      <c r="N501" s="29" t="n"/>
      <c r="O501" s="29" t="n"/>
      <c r="P501" s="29" t="n"/>
    </row>
    <row r="502">
      <c r="A502" s="17" t="n"/>
      <c r="B502" s="35" t="n"/>
      <c r="C502" s="29" t="n"/>
      <c r="D502" s="29" t="n"/>
      <c r="E502" s="29" t="n"/>
      <c r="F502" s="27" t="n"/>
      <c r="G502" s="27" t="n"/>
      <c r="H502" s="27" t="n"/>
      <c r="I502" s="29" t="n"/>
      <c r="J502" s="29" t="n"/>
      <c r="K502" s="28" t="n"/>
      <c r="L502" s="29" t="n"/>
      <c r="M502" s="29" t="n"/>
      <c r="N502" s="29" t="n"/>
      <c r="O502" s="29" t="n"/>
      <c r="P502" s="29" t="n"/>
    </row>
    <row r="503">
      <c r="A503" s="17" t="n"/>
      <c r="B503" s="35" t="n"/>
      <c r="C503" s="29" t="n"/>
      <c r="D503" s="29" t="n"/>
      <c r="E503" s="29" t="n"/>
      <c r="F503" s="27" t="n"/>
      <c r="G503" s="27" t="n"/>
      <c r="H503" s="27" t="n"/>
      <c r="I503" s="29" t="n"/>
      <c r="J503" s="29" t="n"/>
      <c r="K503" s="28" t="n"/>
      <c r="L503" s="29" t="n"/>
      <c r="M503" s="29" t="n"/>
      <c r="N503" s="29" t="n"/>
      <c r="O503" s="29" t="n"/>
      <c r="P503" s="29" t="n"/>
    </row>
    <row r="504">
      <c r="A504" s="17" t="n"/>
      <c r="B504" s="35" t="n"/>
      <c r="C504" s="29" t="n"/>
      <c r="D504" s="29" t="n"/>
      <c r="E504" s="29" t="n"/>
      <c r="F504" s="27" t="n"/>
      <c r="G504" s="27" t="n"/>
      <c r="H504" s="27" t="n"/>
      <c r="I504" s="29" t="n"/>
      <c r="J504" s="29" t="n"/>
      <c r="K504" s="28" t="n"/>
      <c r="L504" s="29" t="n"/>
      <c r="M504" s="29" t="n"/>
      <c r="N504" s="29" t="n"/>
      <c r="O504" s="29" t="n"/>
      <c r="P504" s="29" t="n"/>
    </row>
    <row r="505">
      <c r="A505" s="17" t="n"/>
      <c r="B505" s="35" t="n"/>
      <c r="C505" s="29" t="n"/>
      <c r="D505" s="29" t="n"/>
      <c r="E505" s="29" t="n"/>
      <c r="F505" s="27" t="n"/>
      <c r="G505" s="27" t="n"/>
      <c r="H505" s="27" t="n"/>
      <c r="I505" s="29" t="n"/>
      <c r="J505" s="29" t="n"/>
      <c r="K505" s="28" t="n"/>
      <c r="L505" s="29" t="n"/>
      <c r="M505" s="29" t="n"/>
      <c r="N505" s="29" t="n"/>
      <c r="O505" s="29" t="n"/>
      <c r="P505" s="29" t="n"/>
    </row>
    <row r="506">
      <c r="A506" s="17" t="n"/>
      <c r="B506" s="35" t="n"/>
      <c r="C506" s="29" t="n"/>
      <c r="D506" s="29" t="n"/>
      <c r="E506" s="29" t="n"/>
      <c r="F506" s="27" t="n"/>
      <c r="G506" s="27" t="n"/>
      <c r="H506" s="27" t="n"/>
      <c r="I506" s="29" t="n"/>
      <c r="J506" s="29" t="n"/>
      <c r="K506" s="28" t="n"/>
      <c r="L506" s="29" t="n"/>
      <c r="M506" s="29" t="n"/>
      <c r="N506" s="29" t="n"/>
      <c r="O506" s="29" t="n"/>
      <c r="P506" s="29" t="n"/>
    </row>
    <row r="507">
      <c r="A507" s="17" t="n"/>
      <c r="B507" s="35" t="n"/>
      <c r="C507" s="29" t="n"/>
      <c r="D507" s="29" t="n"/>
      <c r="E507" s="29" t="n"/>
      <c r="F507" s="27" t="n"/>
      <c r="G507" s="27" t="n"/>
      <c r="H507" s="27" t="n"/>
      <c r="I507" s="29" t="n"/>
      <c r="J507" s="29" t="n"/>
      <c r="K507" s="28" t="n"/>
      <c r="L507" s="29" t="n"/>
      <c r="M507" s="29" t="n"/>
      <c r="N507" s="29" t="n"/>
      <c r="O507" s="29" t="n"/>
      <c r="P507" s="29" t="n"/>
    </row>
    <row r="508">
      <c r="A508" s="17" t="n"/>
      <c r="B508" s="35" t="n"/>
      <c r="C508" s="29" t="n"/>
      <c r="D508" s="29" t="n"/>
      <c r="E508" s="29" t="n"/>
      <c r="F508" s="27" t="n"/>
      <c r="G508" s="27" t="n"/>
      <c r="H508" s="27" t="n"/>
      <c r="I508" s="29" t="n"/>
      <c r="J508" s="29" t="n"/>
      <c r="K508" s="28" t="n"/>
      <c r="L508" s="29" t="n"/>
      <c r="M508" s="29" t="n"/>
      <c r="N508" s="29" t="n"/>
      <c r="O508" s="29" t="n"/>
      <c r="P508" s="29" t="n"/>
    </row>
    <row r="509">
      <c r="A509" s="17" t="n"/>
      <c r="B509" s="35" t="n"/>
      <c r="C509" s="29" t="n"/>
      <c r="D509" s="29" t="n"/>
      <c r="E509" s="29" t="n"/>
      <c r="F509" s="27" t="n"/>
      <c r="G509" s="27" t="n"/>
      <c r="H509" s="27" t="n"/>
      <c r="I509" s="29" t="n"/>
      <c r="J509" s="29" t="n"/>
      <c r="K509" s="28" t="n"/>
      <c r="L509" s="29" t="n"/>
      <c r="M509" s="29" t="n"/>
      <c r="N509" s="29" t="n"/>
      <c r="O509" s="29" t="n"/>
      <c r="P509" s="29" t="n"/>
    </row>
    <row r="510">
      <c r="A510" s="17" t="n"/>
      <c r="B510" s="35" t="n"/>
      <c r="C510" s="29" t="n"/>
      <c r="D510" s="29" t="n"/>
      <c r="E510" s="29" t="n"/>
      <c r="F510" s="27" t="n"/>
      <c r="G510" s="27" t="n"/>
      <c r="H510" s="27" t="n"/>
      <c r="I510" s="29" t="n"/>
      <c r="J510" s="29" t="n"/>
      <c r="K510" s="28" t="n"/>
      <c r="L510" s="29" t="n"/>
      <c r="M510" s="29" t="n"/>
      <c r="N510" s="29" t="n"/>
      <c r="O510" s="29" t="n"/>
      <c r="P510" s="29" t="n"/>
    </row>
    <row r="511">
      <c r="A511" s="17" t="n"/>
      <c r="B511" s="35" t="n"/>
      <c r="C511" s="29" t="n"/>
      <c r="D511" s="29" t="n"/>
      <c r="E511" s="29" t="n"/>
      <c r="F511" s="27" t="n"/>
      <c r="G511" s="27" t="n"/>
      <c r="H511" s="27" t="n"/>
      <c r="I511" s="29" t="n"/>
      <c r="J511" s="29" t="n"/>
      <c r="K511" s="28" t="n"/>
      <c r="L511" s="29" t="n"/>
      <c r="M511" s="29" t="n"/>
      <c r="N511" s="29" t="n"/>
      <c r="O511" s="29" t="n"/>
      <c r="P511" s="29" t="n"/>
    </row>
    <row r="512">
      <c r="A512" s="17" t="n"/>
      <c r="B512" s="35" t="n"/>
      <c r="C512" s="29" t="n"/>
      <c r="D512" s="29" t="n"/>
      <c r="E512" s="29" t="n"/>
      <c r="F512" s="27" t="n"/>
      <c r="G512" s="27" t="n"/>
      <c r="H512" s="27" t="n"/>
      <c r="I512" s="29" t="n"/>
      <c r="J512" s="29" t="n"/>
      <c r="K512" s="28" t="n"/>
      <c r="L512" s="29" t="n"/>
      <c r="M512" s="29" t="n"/>
      <c r="N512" s="29" t="n"/>
      <c r="O512" s="29" t="n"/>
      <c r="P512" s="29" t="n"/>
    </row>
    <row r="513">
      <c r="A513" s="17" t="n"/>
      <c r="B513" s="35" t="n"/>
      <c r="C513" s="29" t="n"/>
      <c r="D513" s="29" t="n"/>
      <c r="E513" s="29" t="n"/>
      <c r="F513" s="27" t="n"/>
      <c r="G513" s="27" t="n"/>
      <c r="H513" s="27" t="n"/>
      <c r="I513" s="29" t="n"/>
      <c r="J513" s="29" t="n"/>
      <c r="K513" s="28" t="n"/>
      <c r="L513" s="29" t="n"/>
      <c r="M513" s="29" t="n"/>
      <c r="N513" s="29" t="n"/>
      <c r="O513" s="29" t="n"/>
      <c r="P513" s="29" t="n"/>
    </row>
    <row r="514">
      <c r="A514" s="17" t="n"/>
      <c r="B514" s="35" t="n"/>
      <c r="C514" s="29" t="n"/>
      <c r="D514" s="29" t="n"/>
      <c r="E514" s="29" t="n"/>
      <c r="F514" s="27" t="n"/>
      <c r="G514" s="27" t="n"/>
      <c r="H514" s="27" t="n"/>
      <c r="I514" s="29" t="n"/>
      <c r="J514" s="29" t="n"/>
      <c r="K514" s="28" t="n"/>
      <c r="L514" s="29" t="n"/>
      <c r="M514" s="29" t="n"/>
      <c r="N514" s="29" t="n"/>
      <c r="O514" s="29" t="n"/>
      <c r="P514" s="29" t="n"/>
    </row>
    <row r="515">
      <c r="A515" s="17" t="n"/>
      <c r="B515" s="35" t="n"/>
      <c r="C515" s="29" t="n"/>
      <c r="D515" s="29" t="n"/>
      <c r="E515" s="29" t="n"/>
      <c r="F515" s="27" t="n"/>
      <c r="G515" s="27" t="n"/>
      <c r="H515" s="27" t="n"/>
      <c r="I515" s="29" t="n"/>
      <c r="J515" s="29" t="n"/>
      <c r="K515" s="28" t="n"/>
      <c r="L515" s="29" t="n"/>
      <c r="M515" s="29" t="n"/>
      <c r="N515" s="29" t="n"/>
      <c r="O515" s="29" t="n"/>
      <c r="P515" s="29" t="n"/>
    </row>
    <row r="516">
      <c r="A516" s="17" t="n"/>
      <c r="B516" s="35" t="n"/>
      <c r="C516" s="29" t="n"/>
      <c r="D516" s="29" t="n"/>
      <c r="E516" s="29" t="n"/>
      <c r="F516" s="27" t="n"/>
      <c r="G516" s="27" t="n"/>
      <c r="H516" s="27" t="n"/>
      <c r="I516" s="29" t="n"/>
      <c r="J516" s="29" t="n"/>
      <c r="K516" s="28" t="n"/>
      <c r="L516" s="29" t="n"/>
      <c r="M516" s="29" t="n"/>
      <c r="N516" s="29" t="n"/>
      <c r="O516" s="29" t="n"/>
      <c r="P516" s="29" t="n"/>
    </row>
    <row r="517">
      <c r="A517" s="17" t="n"/>
      <c r="B517" s="35" t="n"/>
      <c r="C517" s="29" t="n"/>
      <c r="D517" s="29" t="n"/>
      <c r="E517" s="29" t="n"/>
      <c r="F517" s="27" t="n"/>
      <c r="G517" s="27" t="n"/>
      <c r="H517" s="27" t="n"/>
      <c r="I517" s="29" t="n"/>
      <c r="J517" s="29" t="n"/>
      <c r="K517" s="28" t="n"/>
      <c r="L517" s="29" t="n"/>
      <c r="M517" s="29" t="n"/>
      <c r="N517" s="29" t="n"/>
      <c r="O517" s="29" t="n"/>
      <c r="P517" s="29" t="n"/>
    </row>
    <row r="518">
      <c r="A518" s="17" t="n"/>
      <c r="B518" s="35" t="n"/>
      <c r="C518" s="29" t="n"/>
      <c r="D518" s="29" t="n"/>
      <c r="E518" s="29" t="n"/>
      <c r="F518" s="27" t="n"/>
      <c r="G518" s="27" t="n"/>
      <c r="H518" s="27" t="n"/>
      <c r="I518" s="29" t="n"/>
      <c r="J518" s="29" t="n"/>
      <c r="K518" s="28" t="n"/>
      <c r="L518" s="29" t="n"/>
      <c r="M518" s="29" t="n"/>
      <c r="N518" s="29" t="n"/>
      <c r="O518" s="29" t="n"/>
      <c r="P518" s="29" t="n"/>
    </row>
    <row r="519">
      <c r="A519" s="17" t="n"/>
      <c r="B519" s="35" t="n"/>
      <c r="C519" s="29" t="n"/>
      <c r="D519" s="29" t="n"/>
      <c r="E519" s="29" t="n"/>
      <c r="F519" s="27" t="n"/>
      <c r="G519" s="27" t="n"/>
      <c r="H519" s="27" t="n"/>
      <c r="I519" s="29" t="n"/>
      <c r="J519" s="29" t="n"/>
      <c r="K519" s="28" t="n"/>
      <c r="L519" s="29" t="n"/>
      <c r="M519" s="29" t="n"/>
      <c r="N519" s="29" t="n"/>
      <c r="O519" s="29" t="n"/>
      <c r="P519" s="29" t="n"/>
    </row>
    <row r="520">
      <c r="A520" s="17" t="n"/>
      <c r="B520" s="35" t="n"/>
      <c r="C520" s="29" t="n"/>
      <c r="D520" s="29" t="n"/>
      <c r="E520" s="29" t="n"/>
      <c r="F520" s="27" t="n"/>
      <c r="G520" s="27" t="n"/>
      <c r="H520" s="27" t="n"/>
      <c r="I520" s="29" t="n"/>
      <c r="J520" s="29" t="n"/>
      <c r="K520" s="28" t="n"/>
      <c r="L520" s="29" t="n"/>
      <c r="M520" s="29" t="n"/>
      <c r="N520" s="29" t="n"/>
      <c r="O520" s="29" t="n"/>
      <c r="P520" s="29" t="n"/>
    </row>
    <row r="521">
      <c r="A521" s="17" t="n"/>
      <c r="B521" s="35" t="n"/>
      <c r="C521" s="29" t="n"/>
      <c r="D521" s="29" t="n"/>
      <c r="E521" s="29" t="n"/>
      <c r="F521" s="27" t="n"/>
      <c r="G521" s="27" t="n"/>
      <c r="H521" s="27" t="n"/>
      <c r="I521" s="29" t="n"/>
      <c r="J521" s="29" t="n"/>
      <c r="K521" s="28" t="n"/>
      <c r="L521" s="29" t="n"/>
      <c r="M521" s="29" t="n"/>
      <c r="N521" s="29" t="n"/>
      <c r="O521" s="29" t="n"/>
      <c r="P521" s="29" t="n"/>
    </row>
    <row r="522">
      <c r="A522" s="17" t="n"/>
      <c r="B522" s="35" t="n"/>
      <c r="C522" s="29" t="n"/>
      <c r="D522" s="29" t="n"/>
      <c r="E522" s="29" t="n"/>
      <c r="F522" s="27" t="n"/>
      <c r="G522" s="27" t="n"/>
      <c r="H522" s="27" t="n"/>
      <c r="I522" s="29" t="n"/>
      <c r="J522" s="29" t="n"/>
      <c r="K522" s="28" t="n"/>
      <c r="L522" s="29" t="n"/>
      <c r="M522" s="29" t="n"/>
      <c r="N522" s="29" t="n"/>
      <c r="O522" s="29" t="n"/>
      <c r="P522" s="29" t="n"/>
    </row>
    <row r="523">
      <c r="A523" s="17" t="n"/>
      <c r="B523" s="35" t="n"/>
      <c r="C523" s="29" t="n"/>
      <c r="D523" s="29" t="n"/>
      <c r="E523" s="29" t="n"/>
      <c r="F523" s="27" t="n"/>
      <c r="G523" s="27" t="n"/>
      <c r="H523" s="27" t="n"/>
      <c r="I523" s="29" t="n"/>
      <c r="J523" s="29" t="n"/>
      <c r="K523" s="28" t="n"/>
      <c r="L523" s="29" t="n"/>
      <c r="M523" s="29" t="n"/>
      <c r="N523" s="29" t="n"/>
      <c r="O523" s="29" t="n"/>
      <c r="P523" s="29" t="n"/>
    </row>
    <row r="524">
      <c r="A524" s="17" t="n"/>
      <c r="B524" s="35" t="n"/>
      <c r="C524" s="29" t="n"/>
      <c r="D524" s="29" t="n"/>
      <c r="E524" s="29" t="n"/>
      <c r="F524" s="27" t="n"/>
      <c r="G524" s="27" t="n"/>
      <c r="H524" s="27" t="n"/>
      <c r="I524" s="29" t="n"/>
      <c r="J524" s="29" t="n"/>
      <c r="K524" s="28" t="n"/>
      <c r="L524" s="29" t="n"/>
      <c r="M524" s="29" t="n"/>
      <c r="N524" s="29" t="n"/>
      <c r="O524" s="29" t="n"/>
      <c r="P524" s="29" t="n"/>
    </row>
    <row r="525">
      <c r="A525" s="17" t="n"/>
      <c r="B525" s="35" t="n"/>
      <c r="C525" s="29" t="n"/>
      <c r="D525" s="29" t="n"/>
      <c r="E525" s="29" t="n"/>
      <c r="F525" s="27" t="n"/>
      <c r="G525" s="27" t="n"/>
      <c r="H525" s="27" t="n"/>
      <c r="I525" s="29" t="n"/>
      <c r="J525" s="29" t="n"/>
      <c r="K525" s="28" t="n"/>
      <c r="L525" s="29" t="n"/>
      <c r="M525" s="29" t="n"/>
      <c r="N525" s="29" t="n"/>
      <c r="O525" s="29" t="n"/>
      <c r="P525" s="29" t="n"/>
    </row>
    <row r="526">
      <c r="A526" s="17" t="n"/>
      <c r="B526" s="35" t="n"/>
      <c r="C526" s="29" t="n"/>
      <c r="D526" s="29" t="n"/>
      <c r="E526" s="29" t="n"/>
      <c r="F526" s="27" t="n"/>
      <c r="G526" s="27" t="n"/>
      <c r="H526" s="27" t="n"/>
      <c r="I526" s="29" t="n"/>
      <c r="J526" s="29" t="n"/>
      <c r="K526" s="28" t="n"/>
      <c r="L526" s="29" t="n"/>
      <c r="M526" s="29" t="n"/>
      <c r="N526" s="29" t="n"/>
      <c r="O526" s="29" t="n"/>
      <c r="P526" s="29" t="n"/>
    </row>
    <row r="527">
      <c r="A527" s="17" t="n"/>
      <c r="B527" s="35" t="n"/>
      <c r="C527" s="29" t="n"/>
      <c r="D527" s="29" t="n"/>
      <c r="E527" s="29" t="n"/>
      <c r="F527" s="27" t="n"/>
      <c r="G527" s="27" t="n"/>
      <c r="H527" s="27" t="n"/>
      <c r="I527" s="29" t="n"/>
      <c r="J527" s="29" t="n"/>
      <c r="K527" s="28" t="n"/>
      <c r="L527" s="29" t="n"/>
      <c r="M527" s="29" t="n"/>
      <c r="N527" s="29" t="n"/>
      <c r="O527" s="29" t="n"/>
      <c r="P527" s="29" t="n"/>
    </row>
    <row r="528">
      <c r="A528" s="17" t="n"/>
      <c r="B528" s="35" t="n"/>
      <c r="C528" s="29" t="n"/>
      <c r="D528" s="29" t="n"/>
      <c r="E528" s="29" t="n"/>
      <c r="F528" s="27" t="n"/>
      <c r="G528" s="27" t="n"/>
      <c r="H528" s="27" t="n"/>
      <c r="I528" s="29" t="n"/>
      <c r="J528" s="29" t="n"/>
      <c r="K528" s="28" t="n"/>
      <c r="L528" s="29" t="n"/>
      <c r="M528" s="29" t="n"/>
      <c r="N528" s="29" t="n"/>
      <c r="O528" s="29" t="n"/>
      <c r="P528" s="29" t="n"/>
    </row>
    <row r="529">
      <c r="A529" s="17" t="n"/>
      <c r="B529" s="35" t="n"/>
      <c r="C529" s="29" t="n"/>
      <c r="D529" s="29" t="n"/>
      <c r="E529" s="29" t="n"/>
      <c r="F529" s="27" t="n"/>
      <c r="G529" s="27" t="n"/>
      <c r="H529" s="27" t="n"/>
      <c r="I529" s="29" t="n"/>
      <c r="J529" s="29" t="n"/>
      <c r="K529" s="28" t="n"/>
      <c r="L529" s="29" t="n"/>
      <c r="M529" s="29" t="n"/>
      <c r="N529" s="29" t="n"/>
      <c r="O529" s="29" t="n"/>
      <c r="P529" s="29" t="n"/>
    </row>
    <row r="530">
      <c r="A530" s="17" t="n"/>
      <c r="B530" s="35" t="n"/>
      <c r="C530" s="29" t="n"/>
      <c r="D530" s="29" t="n"/>
      <c r="E530" s="29" t="n"/>
      <c r="F530" s="27" t="n"/>
      <c r="G530" s="27" t="n"/>
      <c r="H530" s="27" t="n"/>
      <c r="I530" s="29" t="n"/>
      <c r="J530" s="29" t="n"/>
      <c r="K530" s="28" t="n"/>
      <c r="L530" s="29" t="n"/>
      <c r="M530" s="29" t="n"/>
      <c r="N530" s="29" t="n"/>
      <c r="O530" s="29" t="n"/>
      <c r="P530" s="29" t="n"/>
    </row>
    <row r="531">
      <c r="A531" s="17" t="n"/>
      <c r="B531" s="35" t="n"/>
      <c r="C531" s="29" t="n"/>
      <c r="D531" s="29" t="n"/>
      <c r="E531" s="29" t="n"/>
      <c r="F531" s="27" t="n"/>
      <c r="G531" s="27" t="n"/>
      <c r="H531" s="27" t="n"/>
      <c r="I531" s="29" t="n"/>
      <c r="J531" s="29" t="n"/>
      <c r="K531" s="28" t="n"/>
      <c r="L531" s="29" t="n"/>
      <c r="M531" s="29" t="n"/>
      <c r="N531" s="29" t="n"/>
      <c r="O531" s="29" t="n"/>
      <c r="P531" s="29" t="n"/>
    </row>
    <row r="532">
      <c r="A532" s="17" t="n"/>
      <c r="B532" s="35" t="n"/>
      <c r="C532" s="29" t="n"/>
      <c r="D532" s="29" t="n"/>
      <c r="E532" s="29" t="n"/>
      <c r="F532" s="27" t="n"/>
      <c r="G532" s="27" t="n"/>
      <c r="H532" s="27" t="n"/>
      <c r="I532" s="29" t="n"/>
      <c r="J532" s="29" t="n"/>
      <c r="K532" s="28" t="n"/>
      <c r="L532" s="29" t="n"/>
      <c r="M532" s="29" t="n"/>
      <c r="N532" s="29" t="n"/>
      <c r="O532" s="29" t="n"/>
      <c r="P532" s="29" t="n"/>
    </row>
    <row r="533">
      <c r="A533" s="17" t="n"/>
      <c r="B533" s="35" t="n"/>
      <c r="C533" s="29" t="n"/>
      <c r="D533" s="29" t="n"/>
      <c r="E533" s="29" t="n"/>
      <c r="F533" s="27" t="n"/>
      <c r="G533" s="27" t="n"/>
      <c r="H533" s="27" t="n"/>
      <c r="I533" s="29" t="n"/>
      <c r="J533" s="29" t="n"/>
      <c r="K533" s="28" t="n"/>
      <c r="L533" s="29" t="n"/>
      <c r="M533" s="29" t="n"/>
      <c r="N533" s="29" t="n"/>
      <c r="O533" s="29" t="n"/>
      <c r="P533" s="29" t="n"/>
    </row>
    <row r="534">
      <c r="A534" s="17" t="n"/>
      <c r="B534" s="35" t="n"/>
      <c r="C534" s="29" t="n"/>
      <c r="D534" s="29" t="n"/>
      <c r="E534" s="29" t="n"/>
      <c r="F534" s="27" t="n"/>
      <c r="G534" s="27" t="n"/>
      <c r="H534" s="27" t="n"/>
      <c r="I534" s="29" t="n"/>
      <c r="J534" s="29" t="n"/>
      <c r="K534" s="28" t="n"/>
      <c r="L534" s="29" t="n"/>
      <c r="M534" s="29" t="n"/>
      <c r="N534" s="29" t="n"/>
      <c r="O534" s="29" t="n"/>
      <c r="P534" s="29" t="n"/>
    </row>
    <row r="535">
      <c r="A535" s="17" t="n"/>
      <c r="B535" s="35" t="n"/>
      <c r="C535" s="29" t="n"/>
      <c r="D535" s="29" t="n"/>
      <c r="E535" s="29" t="n"/>
      <c r="F535" s="27" t="n"/>
      <c r="G535" s="27" t="n"/>
      <c r="H535" s="27" t="n"/>
      <c r="I535" s="29" t="n"/>
      <c r="J535" s="29" t="n"/>
      <c r="K535" s="28" t="n"/>
      <c r="L535" s="29" t="n"/>
      <c r="M535" s="29" t="n"/>
      <c r="N535" s="29" t="n"/>
      <c r="O535" s="29" t="n"/>
      <c r="P535" s="29" t="n"/>
    </row>
    <row r="536">
      <c r="A536" s="17" t="n"/>
      <c r="B536" s="35" t="n"/>
      <c r="C536" s="29" t="n"/>
      <c r="D536" s="29" t="n"/>
      <c r="E536" s="29" t="n"/>
      <c r="F536" s="27" t="n"/>
      <c r="G536" s="27" t="n"/>
      <c r="H536" s="27" t="n"/>
      <c r="I536" s="29" t="n"/>
      <c r="J536" s="29" t="n"/>
      <c r="K536" s="28" t="n"/>
      <c r="L536" s="29" t="n"/>
      <c r="M536" s="29" t="n"/>
      <c r="N536" s="29" t="n"/>
      <c r="O536" s="29" t="n"/>
      <c r="P536" s="29" t="n"/>
    </row>
    <row r="537">
      <c r="A537" s="17" t="n"/>
      <c r="B537" s="35" t="n"/>
      <c r="C537" s="29" t="n"/>
      <c r="D537" s="29" t="n"/>
      <c r="E537" s="29" t="n"/>
      <c r="F537" s="27" t="n"/>
      <c r="G537" s="27" t="n"/>
      <c r="H537" s="27" t="n"/>
      <c r="I537" s="29" t="n"/>
      <c r="J537" s="29" t="n"/>
      <c r="K537" s="28" t="n"/>
      <c r="L537" s="29" t="n"/>
      <c r="M537" s="29" t="n"/>
      <c r="N537" s="29" t="n"/>
      <c r="O537" s="29" t="n"/>
      <c r="P537" s="29" t="n"/>
    </row>
    <row r="538">
      <c r="A538" s="17" t="n"/>
      <c r="B538" s="35" t="n"/>
      <c r="C538" s="29" t="n"/>
      <c r="D538" s="29" t="n"/>
      <c r="E538" s="29" t="n"/>
      <c r="F538" s="27" t="n"/>
      <c r="G538" s="27" t="n"/>
      <c r="H538" s="27" t="n"/>
      <c r="I538" s="29" t="n"/>
      <c r="J538" s="29" t="n"/>
      <c r="K538" s="28" t="n"/>
      <c r="L538" s="29" t="n"/>
      <c r="M538" s="29" t="n"/>
      <c r="N538" s="29" t="n"/>
      <c r="O538" s="29" t="n"/>
      <c r="P538" s="29" t="n"/>
    </row>
    <row r="539">
      <c r="A539" s="17" t="n"/>
      <c r="B539" s="35" t="n"/>
      <c r="C539" s="29" t="n"/>
      <c r="D539" s="29" t="n"/>
      <c r="E539" s="29" t="n"/>
      <c r="F539" s="27" t="n"/>
      <c r="G539" s="27" t="n"/>
      <c r="H539" s="27" t="n"/>
      <c r="I539" s="29" t="n"/>
      <c r="J539" s="29" t="n"/>
      <c r="K539" s="28" t="n"/>
      <c r="L539" s="29" t="n"/>
      <c r="M539" s="29" t="n"/>
      <c r="N539" s="29" t="n"/>
      <c r="O539" s="29" t="n"/>
      <c r="P539" s="29" t="n"/>
    </row>
    <row r="540">
      <c r="A540" s="17" t="n"/>
      <c r="B540" s="35" t="n"/>
      <c r="C540" s="29" t="n"/>
      <c r="D540" s="29" t="n"/>
      <c r="E540" s="29" t="n"/>
      <c r="F540" s="27" t="n"/>
      <c r="G540" s="27" t="n"/>
      <c r="H540" s="27" t="n"/>
      <c r="I540" s="29" t="n"/>
      <c r="J540" s="29" t="n"/>
      <c r="K540" s="28" t="n"/>
      <c r="L540" s="29" t="n"/>
      <c r="M540" s="29" t="n"/>
      <c r="N540" s="29" t="n"/>
      <c r="O540" s="29" t="n"/>
      <c r="P540" s="29" t="n"/>
    </row>
    <row r="541">
      <c r="A541" s="17" t="n"/>
      <c r="B541" s="35" t="n"/>
      <c r="C541" s="29" t="n"/>
      <c r="D541" s="29" t="n"/>
      <c r="E541" s="29" t="n"/>
      <c r="F541" s="27" t="n"/>
      <c r="G541" s="27" t="n"/>
      <c r="H541" s="27" t="n"/>
      <c r="I541" s="29" t="n"/>
      <c r="J541" s="29" t="n"/>
      <c r="K541" s="28" t="n"/>
      <c r="L541" s="29" t="n"/>
      <c r="M541" s="29" t="n"/>
      <c r="N541" s="29" t="n"/>
      <c r="O541" s="29" t="n"/>
      <c r="P541" s="29" t="n"/>
    </row>
    <row r="542">
      <c r="A542" s="17" t="n"/>
      <c r="B542" s="35" t="n"/>
      <c r="C542" s="29" t="n"/>
      <c r="D542" s="29" t="n"/>
      <c r="E542" s="29" t="n"/>
      <c r="F542" s="27" t="n"/>
      <c r="G542" s="27" t="n"/>
      <c r="H542" s="27" t="n"/>
      <c r="I542" s="29" t="n"/>
      <c r="J542" s="29" t="n"/>
      <c r="K542" s="28" t="n"/>
      <c r="L542" s="29" t="n"/>
      <c r="M542" s="29" t="n"/>
      <c r="N542" s="29" t="n"/>
      <c r="O542" s="29" t="n"/>
      <c r="P542" s="29" t="n"/>
    </row>
    <row r="543">
      <c r="A543" s="17" t="n"/>
      <c r="B543" s="35" t="n"/>
      <c r="C543" s="29" t="n"/>
      <c r="D543" s="29" t="n"/>
      <c r="E543" s="29" t="n"/>
      <c r="F543" s="27" t="n"/>
      <c r="G543" s="27" t="n"/>
      <c r="H543" s="27" t="n"/>
      <c r="I543" s="29" t="n"/>
      <c r="J543" s="29" t="n"/>
      <c r="K543" s="28" t="n"/>
      <c r="L543" s="29" t="n"/>
      <c r="M543" s="29" t="n"/>
      <c r="N543" s="29" t="n"/>
      <c r="O543" s="29" t="n"/>
      <c r="P543" s="29" t="n"/>
    </row>
    <row r="544">
      <c r="A544" s="17" t="n"/>
      <c r="B544" s="35" t="n"/>
      <c r="C544" s="29" t="n"/>
      <c r="D544" s="29" t="n"/>
      <c r="E544" s="29" t="n"/>
      <c r="F544" s="27" t="n"/>
      <c r="G544" s="27" t="n"/>
      <c r="H544" s="27" t="n"/>
      <c r="I544" s="29" t="n"/>
      <c r="J544" s="29" t="n"/>
      <c r="K544" s="28" t="n"/>
      <c r="L544" s="29" t="n"/>
      <c r="M544" s="29" t="n"/>
      <c r="N544" s="29" t="n"/>
      <c r="O544" s="29" t="n"/>
      <c r="P544" s="29" t="n"/>
    </row>
    <row r="545">
      <c r="A545" s="17" t="n"/>
      <c r="B545" s="35" t="n"/>
      <c r="C545" s="29" t="n"/>
      <c r="D545" s="29" t="n"/>
      <c r="E545" s="29" t="n"/>
      <c r="F545" s="27" t="n"/>
      <c r="G545" s="27" t="n"/>
      <c r="H545" s="27" t="n"/>
      <c r="I545" s="29" t="n"/>
      <c r="J545" s="29" t="n"/>
      <c r="K545" s="28" t="n"/>
      <c r="L545" s="29" t="n"/>
      <c r="M545" s="29" t="n"/>
      <c r="N545" s="29" t="n"/>
      <c r="O545" s="29" t="n"/>
      <c r="P545" s="29" t="n"/>
    </row>
    <row r="546">
      <c r="A546" s="17" t="n"/>
      <c r="B546" s="35" t="n"/>
      <c r="C546" s="29" t="n"/>
      <c r="D546" s="29" t="n"/>
      <c r="E546" s="29" t="n"/>
      <c r="F546" s="27" t="n"/>
      <c r="G546" s="27" t="n"/>
      <c r="H546" s="27" t="n"/>
      <c r="I546" s="29" t="n"/>
      <c r="J546" s="29" t="n"/>
      <c r="K546" s="28" t="n"/>
      <c r="L546" s="29" t="n"/>
      <c r="M546" s="29" t="n"/>
      <c r="N546" s="29" t="n"/>
      <c r="O546" s="29" t="n"/>
      <c r="P546" s="29" t="n"/>
    </row>
    <row r="547">
      <c r="A547" s="17" t="n"/>
      <c r="B547" s="35" t="n"/>
      <c r="C547" s="29" t="n"/>
      <c r="D547" s="29" t="n"/>
      <c r="E547" s="29" t="n"/>
      <c r="F547" s="27" t="n"/>
      <c r="G547" s="27" t="n"/>
      <c r="H547" s="27" t="n"/>
      <c r="I547" s="29" t="n"/>
      <c r="J547" s="29" t="n"/>
      <c r="K547" s="28" t="n"/>
      <c r="L547" s="29" t="n"/>
      <c r="M547" s="29" t="n"/>
      <c r="N547" s="29" t="n"/>
      <c r="O547" s="29" t="n"/>
      <c r="P547" s="29" t="n"/>
    </row>
    <row r="548">
      <c r="A548" s="17" t="n"/>
      <c r="B548" s="35" t="n"/>
      <c r="C548" s="29" t="n"/>
      <c r="D548" s="29" t="n"/>
      <c r="E548" s="29" t="n"/>
      <c r="F548" s="27" t="n"/>
      <c r="G548" s="27" t="n"/>
      <c r="H548" s="27" t="n"/>
      <c r="I548" s="29" t="n"/>
      <c r="J548" s="29" t="n"/>
      <c r="K548" s="28" t="n"/>
      <c r="L548" s="29" t="n"/>
      <c r="M548" s="29" t="n"/>
      <c r="N548" s="29" t="n"/>
      <c r="O548" s="29" t="n"/>
      <c r="P548" s="29" t="n"/>
    </row>
    <row r="549">
      <c r="A549" s="17" t="n"/>
      <c r="B549" s="35" t="n"/>
      <c r="C549" s="29" t="n"/>
      <c r="D549" s="29" t="n"/>
      <c r="E549" s="29" t="n"/>
      <c r="F549" s="27" t="n"/>
      <c r="G549" s="27" t="n"/>
      <c r="H549" s="27" t="n"/>
      <c r="I549" s="29" t="n"/>
      <c r="J549" s="29" t="n"/>
      <c r="K549" s="28" t="n"/>
      <c r="L549" s="29" t="n"/>
      <c r="M549" s="29" t="n"/>
      <c r="N549" s="29" t="n"/>
      <c r="O549" s="29" t="n"/>
      <c r="P549" s="29" t="n"/>
    </row>
    <row r="550">
      <c r="A550" s="17" t="n"/>
      <c r="B550" s="35" t="n"/>
      <c r="C550" s="29" t="n"/>
      <c r="D550" s="29" t="n"/>
      <c r="E550" s="29" t="n"/>
      <c r="F550" s="27" t="n"/>
      <c r="G550" s="27" t="n"/>
      <c r="H550" s="27" t="n"/>
      <c r="I550" s="29" t="n"/>
      <c r="J550" s="29" t="n"/>
      <c r="K550" s="28" t="n"/>
      <c r="L550" s="29" t="n"/>
      <c r="M550" s="29" t="n"/>
      <c r="N550" s="29" t="n"/>
      <c r="O550" s="29" t="n"/>
      <c r="P550" s="29" t="n"/>
    </row>
    <row r="551">
      <c r="A551" s="17" t="n"/>
      <c r="B551" s="35" t="n"/>
      <c r="C551" s="29" t="n"/>
      <c r="D551" s="29" t="n"/>
      <c r="E551" s="29" t="n"/>
      <c r="F551" s="27" t="n"/>
      <c r="G551" s="27" t="n"/>
      <c r="H551" s="27" t="n"/>
      <c r="I551" s="29" t="n"/>
      <c r="J551" s="29" t="n"/>
      <c r="K551" s="28" t="n"/>
      <c r="L551" s="29" t="n"/>
      <c r="M551" s="29" t="n"/>
      <c r="N551" s="29" t="n"/>
      <c r="O551" s="29" t="n"/>
      <c r="P551" s="29" t="n"/>
    </row>
    <row r="552">
      <c r="A552" s="17" t="n"/>
      <c r="B552" s="35" t="n"/>
      <c r="C552" s="29" t="n"/>
      <c r="D552" s="29" t="n"/>
      <c r="E552" s="29" t="n"/>
      <c r="F552" s="27" t="n"/>
      <c r="G552" s="27" t="n"/>
      <c r="H552" s="27" t="n"/>
      <c r="I552" s="29" t="n"/>
      <c r="J552" s="29" t="n"/>
      <c r="K552" s="28" t="n"/>
      <c r="L552" s="29" t="n"/>
      <c r="M552" s="29" t="n"/>
      <c r="N552" s="29" t="n"/>
      <c r="O552" s="29" t="n"/>
      <c r="P552" s="29" t="n"/>
    </row>
    <row r="553">
      <c r="A553" s="17" t="n"/>
      <c r="B553" s="35" t="n"/>
      <c r="C553" s="29" t="n"/>
      <c r="D553" s="29" t="n"/>
      <c r="E553" s="29" t="n"/>
      <c r="F553" s="27" t="n"/>
      <c r="G553" s="27" t="n"/>
      <c r="H553" s="27" t="n"/>
      <c r="I553" s="29" t="n"/>
      <c r="J553" s="29" t="n"/>
      <c r="K553" s="28" t="n"/>
      <c r="L553" s="29" t="n"/>
      <c r="M553" s="29" t="n"/>
      <c r="N553" s="29" t="n"/>
      <c r="O553" s="29" t="n"/>
      <c r="P553" s="29" t="n"/>
    </row>
    <row r="554">
      <c r="A554" s="17" t="n"/>
      <c r="B554" s="35" t="n"/>
      <c r="C554" s="29" t="n"/>
      <c r="D554" s="29" t="n"/>
      <c r="E554" s="29" t="n"/>
      <c r="F554" s="27" t="n"/>
      <c r="G554" s="27" t="n"/>
      <c r="H554" s="27" t="n"/>
      <c r="I554" s="29" t="n"/>
      <c r="J554" s="29" t="n"/>
      <c r="K554" s="28" t="n"/>
      <c r="L554" s="29" t="n"/>
      <c r="M554" s="29" t="n"/>
      <c r="N554" s="29" t="n"/>
      <c r="O554" s="29" t="n"/>
      <c r="P554" s="29" t="n"/>
    </row>
    <row r="555">
      <c r="A555" s="17" t="n"/>
      <c r="B555" s="35" t="n"/>
      <c r="C555" s="29" t="n"/>
      <c r="D555" s="29" t="n"/>
      <c r="E555" s="29" t="n"/>
      <c r="F555" s="27" t="n"/>
      <c r="G555" s="27" t="n"/>
      <c r="H555" s="27" t="n"/>
      <c r="I555" s="29" t="n"/>
      <c r="J555" s="29" t="n"/>
      <c r="K555" s="28" t="n"/>
      <c r="L555" s="29" t="n"/>
      <c r="M555" s="29" t="n"/>
      <c r="N555" s="29" t="n"/>
      <c r="O555" s="29" t="n"/>
      <c r="P555" s="29" t="n"/>
    </row>
    <row r="556">
      <c r="A556" s="17" t="n"/>
      <c r="B556" s="35" t="n"/>
      <c r="C556" s="29" t="n"/>
      <c r="D556" s="29" t="n"/>
      <c r="E556" s="29" t="n"/>
      <c r="F556" s="27" t="n"/>
      <c r="G556" s="27" t="n"/>
      <c r="H556" s="27" t="n"/>
      <c r="I556" s="29" t="n"/>
      <c r="J556" s="29" t="n"/>
      <c r="K556" s="28" t="n"/>
      <c r="L556" s="29" t="n"/>
      <c r="M556" s="29" t="n"/>
      <c r="N556" s="29" t="n"/>
      <c r="O556" s="29" t="n"/>
      <c r="P556" s="29" t="n"/>
    </row>
    <row r="557">
      <c r="A557" s="17" t="n"/>
      <c r="B557" s="35" t="n"/>
      <c r="C557" s="29" t="n"/>
      <c r="D557" s="29" t="n"/>
      <c r="E557" s="29" t="n"/>
      <c r="F557" s="27" t="n"/>
      <c r="G557" s="27" t="n"/>
      <c r="H557" s="27" t="n"/>
      <c r="I557" s="29" t="n"/>
      <c r="J557" s="29" t="n"/>
      <c r="K557" s="28" t="n"/>
      <c r="L557" s="29" t="n"/>
      <c r="M557" s="29" t="n"/>
      <c r="N557" s="29" t="n"/>
      <c r="O557" s="29" t="n"/>
      <c r="P557" s="29" t="n"/>
    </row>
    <row r="558">
      <c r="A558" s="17" t="n"/>
      <c r="B558" s="35" t="n"/>
      <c r="C558" s="29" t="n"/>
      <c r="D558" s="29" t="n"/>
      <c r="E558" s="29" t="n"/>
      <c r="F558" s="27" t="n"/>
      <c r="G558" s="27" t="n"/>
      <c r="H558" s="27" t="n"/>
      <c r="I558" s="29" t="n"/>
      <c r="J558" s="29" t="n"/>
      <c r="K558" s="28" t="n"/>
      <c r="L558" s="29" t="n"/>
      <c r="M558" s="29" t="n"/>
      <c r="N558" s="29" t="n"/>
      <c r="O558" s="29" t="n"/>
      <c r="P558" s="29" t="n"/>
    </row>
    <row r="559">
      <c r="A559" s="17" t="n"/>
      <c r="B559" s="35" t="n"/>
      <c r="C559" s="29" t="n"/>
      <c r="D559" s="29" t="n"/>
      <c r="E559" s="29" t="n"/>
      <c r="F559" s="27" t="n"/>
      <c r="G559" s="27" t="n"/>
      <c r="H559" s="27" t="n"/>
      <c r="I559" s="29" t="n"/>
      <c r="J559" s="29" t="n"/>
      <c r="K559" s="28" t="n"/>
      <c r="L559" s="29" t="n"/>
      <c r="M559" s="29" t="n"/>
      <c r="N559" s="29" t="n"/>
      <c r="O559" s="29" t="n"/>
      <c r="P559" s="29" t="n"/>
    </row>
    <row r="560">
      <c r="A560" s="17" t="n"/>
      <c r="B560" s="35" t="n"/>
      <c r="C560" s="29" t="n"/>
      <c r="D560" s="29" t="n"/>
      <c r="E560" s="29" t="n"/>
      <c r="F560" s="27" t="n"/>
      <c r="G560" s="27" t="n"/>
      <c r="H560" s="27" t="n"/>
      <c r="I560" s="29" t="n"/>
      <c r="J560" s="29" t="n"/>
      <c r="K560" s="28" t="n"/>
      <c r="L560" s="29" t="n"/>
      <c r="M560" s="29" t="n"/>
      <c r="N560" s="29" t="n"/>
      <c r="O560" s="29" t="n"/>
      <c r="P560" s="29" t="n"/>
    </row>
    <row r="561">
      <c r="A561" s="17" t="n"/>
      <c r="B561" s="35" t="n"/>
      <c r="C561" s="29" t="n"/>
      <c r="D561" s="29" t="n"/>
      <c r="E561" s="29" t="n"/>
      <c r="F561" s="27" t="n"/>
      <c r="G561" s="27" t="n"/>
      <c r="H561" s="27" t="n"/>
      <c r="I561" s="29" t="n"/>
      <c r="J561" s="29" t="n"/>
      <c r="K561" s="28" t="n"/>
      <c r="L561" s="29" t="n"/>
      <c r="M561" s="29" t="n"/>
      <c r="N561" s="29" t="n"/>
      <c r="O561" s="29" t="n"/>
      <c r="P561" s="29" t="n"/>
    </row>
    <row r="562">
      <c r="A562" s="17" t="n"/>
      <c r="B562" s="35" t="n"/>
      <c r="C562" s="29" t="n"/>
      <c r="D562" s="29" t="n"/>
      <c r="E562" s="29" t="n"/>
      <c r="F562" s="27" t="n"/>
      <c r="G562" s="27" t="n"/>
      <c r="H562" s="27" t="n"/>
      <c r="I562" s="29" t="n"/>
      <c r="J562" s="29" t="n"/>
      <c r="K562" s="28" t="n"/>
      <c r="L562" s="29" t="n"/>
      <c r="M562" s="29" t="n"/>
      <c r="N562" s="29" t="n"/>
      <c r="O562" s="29" t="n"/>
      <c r="P562" s="29" t="n"/>
    </row>
    <row r="563">
      <c r="A563" s="17" t="n"/>
      <c r="B563" s="35" t="n"/>
      <c r="C563" s="29" t="n"/>
      <c r="D563" s="29" t="n"/>
      <c r="E563" s="29" t="n"/>
      <c r="F563" s="27" t="n"/>
      <c r="G563" s="27" t="n"/>
      <c r="H563" s="27" t="n"/>
      <c r="I563" s="29" t="n"/>
      <c r="J563" s="29" t="n"/>
      <c r="K563" s="28" t="n"/>
      <c r="L563" s="29" t="n"/>
      <c r="M563" s="29" t="n"/>
      <c r="N563" s="29" t="n"/>
      <c r="O563" s="29" t="n"/>
      <c r="P563" s="29" t="n"/>
    </row>
    <row r="564">
      <c r="A564" s="17" t="n"/>
      <c r="B564" s="35" t="n"/>
      <c r="C564" s="29" t="n"/>
      <c r="D564" s="29" t="n"/>
      <c r="E564" s="29" t="n"/>
      <c r="F564" s="27" t="n"/>
      <c r="G564" s="27" t="n"/>
      <c r="H564" s="27" t="n"/>
      <c r="I564" s="29" t="n"/>
      <c r="J564" s="29" t="n"/>
      <c r="K564" s="28" t="n"/>
      <c r="L564" s="29" t="n"/>
      <c r="M564" s="29" t="n"/>
      <c r="N564" s="29" t="n"/>
      <c r="O564" s="29" t="n"/>
      <c r="P564" s="29" t="n"/>
    </row>
    <row r="565">
      <c r="A565" s="17" t="n"/>
      <c r="B565" s="35" t="n"/>
      <c r="C565" s="29" t="n"/>
      <c r="D565" s="29" t="n"/>
      <c r="E565" s="29" t="n"/>
      <c r="F565" s="27" t="n"/>
      <c r="G565" s="27" t="n"/>
      <c r="H565" s="27" t="n"/>
      <c r="I565" s="29" t="n"/>
      <c r="J565" s="29" t="n"/>
      <c r="K565" s="28" t="n"/>
      <c r="L565" s="29" t="n"/>
      <c r="M565" s="29" t="n"/>
      <c r="N565" s="29" t="n"/>
      <c r="O565" s="29" t="n"/>
      <c r="P565" s="29" t="n"/>
    </row>
    <row r="566">
      <c r="A566" s="17" t="n"/>
      <c r="B566" s="35" t="n"/>
      <c r="C566" s="29" t="n"/>
      <c r="D566" s="29" t="n"/>
      <c r="E566" s="29" t="n"/>
      <c r="F566" s="27" t="n"/>
      <c r="G566" s="27" t="n"/>
      <c r="H566" s="27" t="n"/>
      <c r="I566" s="29" t="n"/>
      <c r="J566" s="29" t="n"/>
      <c r="K566" s="28" t="n"/>
      <c r="L566" s="29" t="n"/>
      <c r="M566" s="29" t="n"/>
      <c r="N566" s="29" t="n"/>
      <c r="O566" s="29" t="n"/>
      <c r="P566" s="29" t="n"/>
    </row>
    <row r="567">
      <c r="A567" s="17" t="n"/>
      <c r="B567" s="35" t="n"/>
      <c r="C567" s="29" t="n"/>
      <c r="D567" s="29" t="n"/>
      <c r="E567" s="29" t="n"/>
      <c r="F567" s="27" t="n"/>
      <c r="G567" s="27" t="n"/>
      <c r="H567" s="27" t="n"/>
      <c r="I567" s="29" t="n"/>
      <c r="J567" s="29" t="n"/>
      <c r="K567" s="28" t="n"/>
      <c r="L567" s="29" t="n"/>
      <c r="M567" s="29" t="n"/>
      <c r="N567" s="29" t="n"/>
      <c r="O567" s="29" t="n"/>
      <c r="P567" s="29" t="n"/>
    </row>
    <row r="568">
      <c r="A568" s="17" t="n"/>
      <c r="B568" s="35" t="n"/>
      <c r="C568" s="29" t="n"/>
      <c r="D568" s="29" t="n"/>
      <c r="E568" s="29" t="n"/>
      <c r="F568" s="27" t="n"/>
      <c r="G568" s="27" t="n"/>
      <c r="H568" s="27" t="n"/>
      <c r="I568" s="29" t="n"/>
      <c r="J568" s="29" t="n"/>
      <c r="K568" s="28" t="n"/>
      <c r="L568" s="29" t="n"/>
      <c r="M568" s="29" t="n"/>
      <c r="N568" s="29" t="n"/>
      <c r="O568" s="29" t="n"/>
      <c r="P568" s="29" t="n"/>
    </row>
    <row r="569">
      <c r="A569" s="17" t="n"/>
      <c r="B569" s="35" t="n"/>
      <c r="C569" s="29" t="n"/>
      <c r="D569" s="29" t="n"/>
      <c r="E569" s="29" t="n"/>
      <c r="F569" s="27" t="n"/>
      <c r="G569" s="27" t="n"/>
      <c r="H569" s="27" t="n"/>
      <c r="I569" s="29" t="n"/>
      <c r="J569" s="29" t="n"/>
      <c r="K569" s="28" t="n"/>
      <c r="L569" s="29" t="n"/>
      <c r="M569" s="29" t="n"/>
      <c r="N569" s="29" t="n"/>
      <c r="O569" s="29" t="n"/>
      <c r="P569" s="29" t="n"/>
    </row>
    <row r="570">
      <c r="A570" s="17" t="n"/>
      <c r="B570" s="35" t="n"/>
      <c r="C570" s="29" t="n"/>
      <c r="D570" s="29" t="n"/>
      <c r="E570" s="29" t="n"/>
      <c r="F570" s="27" t="n"/>
      <c r="G570" s="27" t="n"/>
      <c r="H570" s="27" t="n"/>
      <c r="I570" s="29" t="n"/>
      <c r="J570" s="29" t="n"/>
      <c r="K570" s="28" t="n"/>
      <c r="L570" s="29" t="n"/>
      <c r="M570" s="29" t="n"/>
      <c r="N570" s="29" t="n"/>
      <c r="O570" s="29" t="n"/>
      <c r="P570" s="29" t="n"/>
    </row>
    <row r="571">
      <c r="A571" s="17" t="n"/>
      <c r="B571" s="35" t="n"/>
      <c r="C571" s="29" t="n"/>
      <c r="D571" s="29" t="n"/>
      <c r="E571" s="29" t="n"/>
      <c r="F571" s="27" t="n"/>
      <c r="G571" s="27" t="n"/>
      <c r="H571" s="27" t="n"/>
      <c r="I571" s="29" t="n"/>
      <c r="J571" s="29" t="n"/>
      <c r="K571" s="28" t="n"/>
      <c r="L571" s="29" t="n"/>
      <c r="M571" s="29" t="n"/>
      <c r="N571" s="29" t="n"/>
      <c r="O571" s="29" t="n"/>
      <c r="P571" s="29" t="n"/>
    </row>
    <row r="572">
      <c r="A572" s="17" t="n"/>
      <c r="B572" s="35" t="n"/>
      <c r="C572" s="29" t="n"/>
      <c r="D572" s="29" t="n"/>
      <c r="E572" s="29" t="n"/>
      <c r="F572" s="27" t="n"/>
      <c r="G572" s="27" t="n"/>
      <c r="H572" s="27" t="n"/>
      <c r="I572" s="29" t="n"/>
      <c r="J572" s="29" t="n"/>
      <c r="K572" s="28" t="n"/>
      <c r="L572" s="29" t="n"/>
      <c r="M572" s="29" t="n"/>
      <c r="N572" s="29" t="n"/>
      <c r="O572" s="29" t="n"/>
      <c r="P572" s="29" t="n"/>
    </row>
    <row r="573">
      <c r="A573" s="17" t="n"/>
      <c r="B573" s="35" t="n"/>
      <c r="C573" s="29" t="n"/>
      <c r="D573" s="29" t="n"/>
      <c r="E573" s="29" t="n"/>
      <c r="F573" s="27" t="n"/>
      <c r="G573" s="27" t="n"/>
      <c r="H573" s="27" t="n"/>
      <c r="I573" s="29" t="n"/>
      <c r="J573" s="29" t="n"/>
      <c r="K573" s="28" t="n"/>
      <c r="L573" s="29" t="n"/>
      <c r="M573" s="29" t="n"/>
      <c r="N573" s="29" t="n"/>
      <c r="O573" s="29" t="n"/>
      <c r="P573" s="29" t="n"/>
    </row>
    <row r="574">
      <c r="A574" s="17" t="n"/>
      <c r="B574" s="35" t="n"/>
      <c r="C574" s="29" t="n"/>
      <c r="D574" s="29" t="n"/>
      <c r="E574" s="29" t="n"/>
      <c r="F574" s="27" t="n"/>
      <c r="G574" s="27" t="n"/>
      <c r="H574" s="27" t="n"/>
      <c r="I574" s="29" t="n"/>
      <c r="J574" s="29" t="n"/>
      <c r="K574" s="28" t="n"/>
      <c r="L574" s="29" t="n"/>
      <c r="M574" s="29" t="n"/>
      <c r="N574" s="29" t="n"/>
      <c r="O574" s="29" t="n"/>
      <c r="P574" s="29" t="n"/>
    </row>
    <row r="575">
      <c r="A575" s="17" t="n"/>
      <c r="B575" s="35" t="n"/>
      <c r="C575" s="29" t="n"/>
      <c r="D575" s="29" t="n"/>
      <c r="E575" s="29" t="n"/>
      <c r="F575" s="27" t="n"/>
      <c r="G575" s="27" t="n"/>
      <c r="H575" s="27" t="n"/>
      <c r="I575" s="29" t="n"/>
      <c r="J575" s="29" t="n"/>
      <c r="K575" s="28" t="n"/>
      <c r="L575" s="29" t="n"/>
      <c r="M575" s="29" t="n"/>
      <c r="N575" s="29" t="n"/>
      <c r="O575" s="29" t="n"/>
      <c r="P575" s="29" t="n"/>
    </row>
    <row r="576">
      <c r="A576" s="17" t="n"/>
      <c r="B576" s="35" t="n"/>
      <c r="C576" s="29" t="n"/>
      <c r="D576" s="29" t="n"/>
      <c r="E576" s="29" t="n"/>
      <c r="F576" s="27" t="n"/>
      <c r="G576" s="27" t="n"/>
      <c r="H576" s="27" t="n"/>
      <c r="I576" s="29" t="n"/>
      <c r="J576" s="29" t="n"/>
      <c r="K576" s="28" t="n"/>
      <c r="L576" s="29" t="n"/>
      <c r="M576" s="29" t="n"/>
      <c r="N576" s="29" t="n"/>
      <c r="O576" s="29" t="n"/>
      <c r="P576" s="29" t="n"/>
    </row>
    <row r="577">
      <c r="A577" s="17" t="n"/>
      <c r="B577" s="35" t="n"/>
      <c r="C577" s="29" t="n"/>
      <c r="D577" s="29" t="n"/>
      <c r="E577" s="29" t="n"/>
      <c r="F577" s="27" t="n"/>
      <c r="G577" s="27" t="n"/>
      <c r="H577" s="27" t="n"/>
      <c r="I577" s="29" t="n"/>
      <c r="J577" s="29" t="n"/>
      <c r="K577" s="28" t="n"/>
      <c r="L577" s="29" t="n"/>
      <c r="M577" s="29" t="n"/>
      <c r="N577" s="29" t="n"/>
      <c r="O577" s="29" t="n"/>
      <c r="P577" s="29" t="n"/>
    </row>
    <row r="578">
      <c r="A578" s="17" t="n"/>
      <c r="B578" s="35" t="n"/>
      <c r="C578" s="29" t="n"/>
      <c r="D578" s="29" t="n"/>
      <c r="E578" s="29" t="n"/>
      <c r="F578" s="27" t="n"/>
      <c r="G578" s="27" t="n"/>
      <c r="H578" s="27" t="n"/>
      <c r="I578" s="29" t="n"/>
      <c r="J578" s="29" t="n"/>
      <c r="K578" s="28" t="n"/>
      <c r="L578" s="29" t="n"/>
      <c r="M578" s="29" t="n"/>
      <c r="N578" s="29" t="n"/>
      <c r="O578" s="29" t="n"/>
      <c r="P578" s="29" t="n"/>
    </row>
    <row r="579">
      <c r="A579" s="17" t="n"/>
      <c r="B579" s="35" t="n"/>
      <c r="C579" s="29" t="n"/>
      <c r="D579" s="29" t="n"/>
      <c r="E579" s="29" t="n"/>
      <c r="F579" s="27" t="n"/>
      <c r="G579" s="27" t="n"/>
      <c r="H579" s="27" t="n"/>
      <c r="I579" s="29" t="n"/>
      <c r="J579" s="29" t="n"/>
      <c r="K579" s="28" t="n"/>
      <c r="L579" s="29" t="n"/>
      <c r="M579" s="29" t="n"/>
      <c r="N579" s="29" t="n"/>
      <c r="O579" s="29" t="n"/>
      <c r="P579" s="29" t="n"/>
    </row>
    <row r="580">
      <c r="A580" s="17" t="n"/>
      <c r="B580" s="35" t="n"/>
      <c r="C580" s="29" t="n"/>
      <c r="D580" s="29" t="n"/>
      <c r="E580" s="29" t="n"/>
      <c r="F580" s="27" t="n"/>
      <c r="G580" s="27" t="n"/>
      <c r="H580" s="27" t="n"/>
      <c r="I580" s="29" t="n"/>
      <c r="J580" s="29" t="n"/>
      <c r="K580" s="28" t="n"/>
      <c r="L580" s="29" t="n"/>
      <c r="M580" s="29" t="n"/>
      <c r="N580" s="29" t="n"/>
      <c r="O580" s="29" t="n"/>
      <c r="P580" s="29" t="n"/>
    </row>
    <row r="581">
      <c r="A581" s="17" t="n"/>
      <c r="B581" s="35" t="n"/>
      <c r="C581" s="29" t="n"/>
      <c r="D581" s="29" t="n"/>
      <c r="E581" s="29" t="n"/>
      <c r="F581" s="27" t="n"/>
      <c r="G581" s="27" t="n"/>
      <c r="H581" s="27" t="n"/>
      <c r="I581" s="29" t="n"/>
      <c r="J581" s="29" t="n"/>
      <c r="K581" s="28" t="n"/>
      <c r="L581" s="29" t="n"/>
      <c r="M581" s="29" t="n"/>
      <c r="N581" s="29" t="n"/>
      <c r="O581" s="29" t="n"/>
      <c r="P581" s="29" t="n"/>
    </row>
    <row r="582">
      <c r="A582" s="17" t="n"/>
      <c r="B582" s="35" t="n"/>
      <c r="C582" s="29" t="n"/>
      <c r="D582" s="29" t="n"/>
      <c r="E582" s="29" t="n"/>
      <c r="F582" s="27" t="n"/>
      <c r="G582" s="27" t="n"/>
      <c r="H582" s="27" t="n"/>
      <c r="I582" s="29" t="n"/>
      <c r="J582" s="29" t="n"/>
      <c r="K582" s="28" t="n"/>
      <c r="L582" s="29" t="n"/>
      <c r="M582" s="29" t="n"/>
      <c r="N582" s="29" t="n"/>
      <c r="O582" s="29" t="n"/>
      <c r="P582" s="29" t="n"/>
    </row>
    <row r="583">
      <c r="A583" s="17" t="n"/>
      <c r="B583" s="35" t="n"/>
      <c r="C583" s="29" t="n"/>
      <c r="D583" s="29" t="n"/>
      <c r="E583" s="29" t="n"/>
      <c r="F583" s="27" t="n"/>
      <c r="G583" s="27" t="n"/>
      <c r="H583" s="27" t="n"/>
      <c r="I583" s="29" t="n"/>
      <c r="J583" s="29" t="n"/>
      <c r="K583" s="28" t="n"/>
      <c r="L583" s="29" t="n"/>
      <c r="M583" s="29" t="n"/>
      <c r="N583" s="29" t="n"/>
      <c r="O583" s="29" t="n"/>
      <c r="P583" s="29" t="n"/>
    </row>
    <row r="584">
      <c r="A584" s="17" t="n"/>
      <c r="B584" s="35" t="n"/>
      <c r="C584" s="29" t="n"/>
      <c r="D584" s="29" t="n"/>
      <c r="E584" s="29" t="n"/>
      <c r="F584" s="27" t="n"/>
      <c r="G584" s="27" t="n"/>
      <c r="H584" s="27" t="n"/>
      <c r="I584" s="29" t="n"/>
      <c r="J584" s="29" t="n"/>
      <c r="K584" s="28" t="n"/>
      <c r="L584" s="29" t="n"/>
      <c r="M584" s="29" t="n"/>
      <c r="N584" s="29" t="n"/>
      <c r="O584" s="29" t="n"/>
      <c r="P584" s="29" t="n"/>
    </row>
    <row r="585">
      <c r="A585" s="17" t="n"/>
      <c r="B585" s="35" t="n"/>
      <c r="C585" s="29" t="n"/>
      <c r="D585" s="29" t="n"/>
      <c r="E585" s="29" t="n"/>
      <c r="F585" s="27" t="n"/>
      <c r="G585" s="27" t="n"/>
      <c r="H585" s="27" t="n"/>
      <c r="I585" s="29" t="n"/>
      <c r="J585" s="29" t="n"/>
      <c r="K585" s="28" t="n"/>
      <c r="L585" s="29" t="n"/>
      <c r="M585" s="29" t="n"/>
      <c r="N585" s="29" t="n"/>
      <c r="O585" s="29" t="n"/>
      <c r="P585" s="29" t="n"/>
    </row>
    <row r="586">
      <c r="A586" s="17" t="n"/>
      <c r="B586" s="35" t="n"/>
      <c r="C586" s="29" t="n"/>
      <c r="D586" s="29" t="n"/>
      <c r="E586" s="29" t="n"/>
      <c r="F586" s="27" t="n"/>
      <c r="G586" s="27" t="n"/>
      <c r="H586" s="27" t="n"/>
      <c r="I586" s="29" t="n"/>
      <c r="J586" s="29" t="n"/>
      <c r="K586" s="28" t="n"/>
      <c r="L586" s="29" t="n"/>
      <c r="M586" s="29" t="n"/>
      <c r="N586" s="29" t="n"/>
      <c r="O586" s="29" t="n"/>
      <c r="P586" s="29" t="n"/>
    </row>
    <row r="587">
      <c r="A587" s="17" t="n"/>
      <c r="B587" s="35" t="n"/>
      <c r="C587" s="29" t="n"/>
      <c r="D587" s="29" t="n"/>
      <c r="E587" s="29" t="n"/>
      <c r="F587" s="27" t="n"/>
      <c r="G587" s="27" t="n"/>
      <c r="H587" s="27" t="n"/>
      <c r="I587" s="29" t="n"/>
      <c r="J587" s="29" t="n"/>
      <c r="K587" s="28" t="n"/>
      <c r="L587" s="29" t="n"/>
      <c r="M587" s="29" t="n"/>
      <c r="N587" s="29" t="n"/>
      <c r="O587" s="29" t="n"/>
      <c r="P587" s="29" t="n"/>
    </row>
    <row r="588">
      <c r="A588" s="17" t="n"/>
      <c r="B588" s="35" t="n"/>
      <c r="C588" s="29" t="n"/>
      <c r="D588" s="29" t="n"/>
      <c r="E588" s="29" t="n"/>
      <c r="F588" s="27" t="n"/>
      <c r="G588" s="27" t="n"/>
      <c r="H588" s="27" t="n"/>
      <c r="I588" s="29" t="n"/>
      <c r="J588" s="29" t="n"/>
      <c r="K588" s="28" t="n"/>
      <c r="L588" s="29" t="n"/>
      <c r="M588" s="29" t="n"/>
      <c r="N588" s="29" t="n"/>
      <c r="O588" s="29" t="n"/>
      <c r="P588" s="29" t="n"/>
    </row>
    <row r="589">
      <c r="A589" s="17" t="n"/>
      <c r="B589" s="35" t="n"/>
      <c r="C589" s="29" t="n"/>
      <c r="D589" s="29" t="n"/>
      <c r="E589" s="29" t="n"/>
      <c r="F589" s="27" t="n"/>
      <c r="G589" s="27" t="n"/>
      <c r="H589" s="27" t="n"/>
      <c r="I589" s="29" t="n"/>
      <c r="J589" s="29" t="n"/>
      <c r="K589" s="28" t="n"/>
      <c r="L589" s="29" t="n"/>
      <c r="M589" s="29" t="n"/>
      <c r="N589" s="29" t="n"/>
      <c r="O589" s="29" t="n"/>
      <c r="P589" s="29" t="n"/>
    </row>
    <row r="590">
      <c r="A590" s="17" t="n"/>
      <c r="B590" s="35" t="n"/>
      <c r="C590" s="29" t="n"/>
      <c r="D590" s="29" t="n"/>
      <c r="E590" s="29" t="n"/>
      <c r="F590" s="27" t="n"/>
      <c r="G590" s="27" t="n"/>
      <c r="H590" s="27" t="n"/>
      <c r="I590" s="29" t="n"/>
      <c r="J590" s="29" t="n"/>
      <c r="K590" s="28" t="n"/>
      <c r="L590" s="29" t="n"/>
      <c r="M590" s="29" t="n"/>
      <c r="N590" s="29" t="n"/>
      <c r="O590" s="29" t="n"/>
      <c r="P590" s="29" t="n"/>
    </row>
    <row r="591">
      <c r="A591" s="17" t="n"/>
      <c r="B591" s="35" t="n"/>
      <c r="C591" s="29" t="n"/>
      <c r="D591" s="29" t="n"/>
      <c r="E591" s="29" t="n"/>
      <c r="F591" s="27" t="n"/>
      <c r="G591" s="27" t="n"/>
      <c r="H591" s="27" t="n"/>
      <c r="I591" s="29" t="n"/>
      <c r="J591" s="29" t="n"/>
      <c r="K591" s="28" t="n"/>
      <c r="L591" s="29" t="n"/>
      <c r="M591" s="29" t="n"/>
      <c r="N591" s="29" t="n"/>
      <c r="O591" s="29" t="n"/>
      <c r="P591" s="29" t="n"/>
    </row>
    <row r="592">
      <c r="A592" s="17" t="n"/>
      <c r="B592" s="35" t="n"/>
      <c r="C592" s="29" t="n"/>
      <c r="D592" s="29" t="n"/>
      <c r="E592" s="29" t="n"/>
      <c r="F592" s="27" t="n"/>
      <c r="G592" s="27" t="n"/>
      <c r="H592" s="27" t="n"/>
      <c r="I592" s="29" t="n"/>
      <c r="J592" s="29" t="n"/>
      <c r="K592" s="28" t="n"/>
      <c r="L592" s="29" t="n"/>
      <c r="M592" s="29" t="n"/>
      <c r="N592" s="29" t="n"/>
      <c r="O592" s="29" t="n"/>
      <c r="P592" s="29" t="n"/>
    </row>
    <row r="593">
      <c r="A593" s="17" t="n"/>
      <c r="B593" s="35" t="n"/>
      <c r="C593" s="29" t="n"/>
      <c r="D593" s="29" t="n"/>
      <c r="E593" s="29" t="n"/>
      <c r="F593" s="27" t="n"/>
      <c r="G593" s="27" t="n"/>
      <c r="H593" s="27" t="n"/>
      <c r="I593" s="29" t="n"/>
      <c r="J593" s="29" t="n"/>
      <c r="K593" s="28" t="n"/>
      <c r="L593" s="29" t="n"/>
      <c r="M593" s="29" t="n"/>
      <c r="N593" s="29" t="n"/>
      <c r="O593" s="29" t="n"/>
      <c r="P593" s="29" t="n"/>
    </row>
    <row r="594">
      <c r="A594" s="17" t="n"/>
      <c r="B594" s="35" t="n"/>
      <c r="C594" s="29" t="n"/>
      <c r="D594" s="29" t="n"/>
      <c r="E594" s="29" t="n"/>
      <c r="F594" s="27" t="n"/>
      <c r="G594" s="27" t="n"/>
      <c r="H594" s="27" t="n"/>
      <c r="I594" s="29" t="n"/>
      <c r="J594" s="29" t="n"/>
      <c r="K594" s="28" t="n"/>
      <c r="L594" s="29" t="n"/>
      <c r="M594" s="29" t="n"/>
      <c r="N594" s="29" t="n"/>
      <c r="O594" s="29" t="n"/>
      <c r="P594" s="29" t="n"/>
    </row>
    <row r="595">
      <c r="A595" s="17" t="n"/>
      <c r="B595" s="35" t="n"/>
      <c r="C595" s="29" t="n"/>
      <c r="D595" s="29" t="n"/>
      <c r="E595" s="29" t="n"/>
      <c r="F595" s="27" t="n"/>
      <c r="G595" s="27" t="n"/>
      <c r="H595" s="27" t="n"/>
      <c r="I595" s="29" t="n"/>
      <c r="J595" s="29" t="n"/>
      <c r="K595" s="28" t="n"/>
      <c r="L595" s="29" t="n"/>
      <c r="M595" s="29" t="n"/>
      <c r="N595" s="29" t="n"/>
      <c r="O595" s="29" t="n"/>
      <c r="P595" s="29" t="n"/>
    </row>
    <row r="596">
      <c r="A596" s="17" t="n"/>
      <c r="B596" s="35" t="n"/>
      <c r="C596" s="29" t="n"/>
      <c r="D596" s="29" t="n"/>
      <c r="E596" s="29" t="n"/>
      <c r="F596" s="27" t="n"/>
      <c r="G596" s="27" t="n"/>
      <c r="H596" s="27" t="n"/>
      <c r="I596" s="29" t="n"/>
      <c r="J596" s="29" t="n"/>
      <c r="K596" s="28" t="n"/>
      <c r="L596" s="29" t="n"/>
      <c r="M596" s="29" t="n"/>
      <c r="N596" s="29" t="n"/>
      <c r="O596" s="29" t="n"/>
      <c r="P596" s="29" t="n"/>
    </row>
    <row r="597">
      <c r="A597" s="17" t="n"/>
      <c r="B597" s="35" t="n"/>
      <c r="C597" s="29" t="n"/>
      <c r="D597" s="29" t="n"/>
      <c r="E597" s="29" t="n"/>
      <c r="F597" s="27" t="n"/>
      <c r="G597" s="27" t="n"/>
      <c r="H597" s="27" t="n"/>
      <c r="I597" s="29" t="n"/>
      <c r="J597" s="29" t="n"/>
      <c r="K597" s="28" t="n"/>
      <c r="L597" s="29" t="n"/>
      <c r="M597" s="29" t="n"/>
      <c r="N597" s="29" t="n"/>
      <c r="O597" s="29" t="n"/>
      <c r="P597" s="29" t="n"/>
    </row>
    <row r="598">
      <c r="A598" s="17" t="n"/>
      <c r="B598" s="35" t="n"/>
      <c r="C598" s="29" t="n"/>
      <c r="D598" s="29" t="n"/>
      <c r="E598" s="29" t="n"/>
      <c r="F598" s="27" t="n"/>
      <c r="G598" s="27" t="n"/>
      <c r="H598" s="27" t="n"/>
      <c r="I598" s="29" t="n"/>
      <c r="J598" s="29" t="n"/>
      <c r="K598" s="28" t="n"/>
      <c r="L598" s="29" t="n"/>
      <c r="M598" s="29" t="n"/>
      <c r="N598" s="29" t="n"/>
      <c r="O598" s="29" t="n"/>
      <c r="P598" s="29" t="n"/>
    </row>
    <row r="599">
      <c r="A599" s="17" t="n"/>
      <c r="B599" s="35" t="n"/>
      <c r="C599" s="29" t="n"/>
      <c r="D599" s="29" t="n"/>
      <c r="E599" s="29" t="n"/>
      <c r="F599" s="27" t="n"/>
      <c r="G599" s="27" t="n"/>
      <c r="H599" s="27" t="n"/>
      <c r="I599" s="29" t="n"/>
      <c r="J599" s="29" t="n"/>
      <c r="K599" s="28" t="n"/>
      <c r="L599" s="29" t="n"/>
      <c r="M599" s="29" t="n"/>
      <c r="N599" s="29" t="n"/>
      <c r="O599" s="29" t="n"/>
      <c r="P599" s="29" t="n"/>
    </row>
    <row r="600">
      <c r="A600" s="17" t="n"/>
      <c r="B600" s="35" t="n"/>
      <c r="C600" s="29" t="n"/>
      <c r="D600" s="29" t="n"/>
      <c r="E600" s="29" t="n"/>
      <c r="F600" s="27" t="n"/>
      <c r="G600" s="27" t="n"/>
      <c r="H600" s="27" t="n"/>
      <c r="I600" s="29" t="n"/>
      <c r="J600" s="29" t="n"/>
      <c r="K600" s="28" t="n"/>
      <c r="L600" s="29" t="n"/>
      <c r="M600" s="29" t="n"/>
      <c r="N600" s="29" t="n"/>
      <c r="O600" s="29" t="n"/>
      <c r="P600" s="29" t="n"/>
    </row>
    <row r="601">
      <c r="A601" s="17" t="n"/>
      <c r="B601" s="35" t="n"/>
      <c r="C601" s="29" t="n"/>
      <c r="D601" s="29" t="n"/>
      <c r="E601" s="29" t="n"/>
      <c r="F601" s="27" t="n"/>
      <c r="G601" s="27" t="n"/>
      <c r="H601" s="27" t="n"/>
      <c r="I601" s="29" t="n"/>
      <c r="J601" s="29" t="n"/>
      <c r="K601" s="28" t="n"/>
      <c r="L601" s="29" t="n"/>
      <c r="M601" s="29" t="n"/>
      <c r="N601" s="29" t="n"/>
      <c r="O601" s="29" t="n"/>
      <c r="P601" s="29" t="n"/>
    </row>
    <row r="602">
      <c r="A602" s="17" t="n"/>
      <c r="B602" s="35" t="n"/>
      <c r="C602" s="29" t="n"/>
      <c r="D602" s="29" t="n"/>
      <c r="E602" s="29" t="n"/>
      <c r="F602" s="27" t="n"/>
      <c r="G602" s="27" t="n"/>
      <c r="H602" s="27" t="n"/>
      <c r="I602" s="29" t="n"/>
      <c r="J602" s="29" t="n"/>
      <c r="K602" s="28" t="n"/>
      <c r="L602" s="29" t="n"/>
      <c r="M602" s="29" t="n"/>
      <c r="N602" s="29" t="n"/>
      <c r="O602" s="29" t="n"/>
      <c r="P602" s="29" t="n"/>
    </row>
    <row r="603">
      <c r="A603" s="17" t="n"/>
      <c r="B603" s="35" t="n"/>
      <c r="C603" s="29" t="n"/>
      <c r="D603" s="29" t="n"/>
      <c r="E603" s="29" t="n"/>
      <c r="F603" s="27" t="n"/>
      <c r="G603" s="27" t="n"/>
      <c r="H603" s="27" t="n"/>
      <c r="I603" s="29" t="n"/>
      <c r="J603" s="29" t="n"/>
      <c r="K603" s="28" t="n"/>
      <c r="L603" s="29" t="n"/>
      <c r="M603" s="29" t="n"/>
      <c r="N603" s="29" t="n"/>
      <c r="O603" s="29" t="n"/>
      <c r="P603" s="29" t="n"/>
    </row>
    <row r="604">
      <c r="A604" s="17" t="n"/>
      <c r="B604" s="35" t="n"/>
      <c r="C604" s="29" t="n"/>
      <c r="D604" s="29" t="n"/>
      <c r="E604" s="29" t="n"/>
      <c r="F604" s="27" t="n"/>
      <c r="G604" s="27" t="n"/>
      <c r="H604" s="27" t="n"/>
      <c r="I604" s="29" t="n"/>
      <c r="J604" s="29" t="n"/>
      <c r="K604" s="28" t="n"/>
      <c r="L604" s="29" t="n"/>
      <c r="M604" s="29" t="n"/>
      <c r="N604" s="29" t="n"/>
      <c r="O604" s="29" t="n"/>
      <c r="P604" s="29" t="n"/>
    </row>
  </sheetData>
  <mergeCells count="2">
    <mergeCell ref="C2:P2"/>
    <mergeCell ref="A1:P1"/>
  </mergeCells>
  <dataValidations count="1">
    <dataValidation sqref="B2" showDropDown="0" showInputMessage="0" showErrorMessage="1" allowBlank="1" errorTitle="不在清单里" error="先去【基础资料】把它加上，或者选一个已有的。" type="list" errorStyle="stop">
      <formula1>=账户表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16" customWidth="1" min="4" max="4"/>
    <col width="12" customWidth="1" min="5" max="5"/>
    <col width="62" customWidth="1" min="6" max="6"/>
  </cols>
  <sheetData>
    <row r="1" ht="30" customHeight="1">
      <c r="A1" s="11" t="inlineStr">
        <is>
          <t>核对表 · 每次录完看一眼这张就够了</t>
        </is>
      </c>
    </row>
    <row r="2" ht="24" customHeight="1">
      <c r="A2" s="12" t="inlineStr">
        <is>
          <t>【勾稽】是算法自检，必须全是 0，不是 0 就是表算错了要告诉我；【待办】是数据没填齐，你们自己补。</t>
        </is>
      </c>
    </row>
    <row r="4" ht="30" customHeight="1">
      <c r="A4" s="56" t="inlineStr">
        <is>
          <t>序号</t>
        </is>
      </c>
      <c r="B4" s="56" t="inlineStr">
        <is>
          <t>类别</t>
        </is>
      </c>
      <c r="C4" s="56" t="inlineStr">
        <is>
          <t>检查项</t>
        </is>
      </c>
      <c r="D4" s="56" t="inlineStr">
        <is>
          <t>结果</t>
        </is>
      </c>
      <c r="E4" s="56" t="inlineStr">
        <is>
          <t>判断</t>
        </is>
      </c>
      <c r="F4" s="56" t="inlineStr">
        <is>
          <t>说明</t>
        </is>
      </c>
    </row>
    <row r="5">
      <c r="A5" s="17" t="n">
        <v>1</v>
      </c>
      <c r="B5" s="24" t="inlineStr">
        <is>
          <t>勾稽</t>
        </is>
      </c>
      <c r="C5" s="21" t="inlineStr">
        <is>
          <t>分类报表：收入合计 − 支出合计 + 内部转账净额 = 全部流水的收 − 支</t>
        </is>
      </c>
      <c r="D5" s="33">
        <f>ROUND((分类收入合计-分类支出合计+分类转账净额)-(SUM(流水收入)-SUM(流水支出)),2)</f>
        <v/>
      </c>
      <c r="E5" s="24">
        <f>IF(ROUND(N($D5),2)=0,"✓ 通过","✗ 算不平")</f>
        <v/>
      </c>
      <c r="F5" s="44" t="inlineStr">
        <is>
          <t>不为 0 说明有流水的「收支类别」没填、或者填了【基础资料】清单里没有的类别，那几笔进不了分类报表。</t>
        </is>
      </c>
    </row>
    <row r="6">
      <c r="A6" s="17" t="n">
        <v>2</v>
      </c>
      <c r="B6" s="24" t="inlineStr">
        <is>
          <t>勾稽</t>
        </is>
      </c>
      <c r="C6" s="21" t="inlineStr">
        <is>
          <t>收支报表全年收入总额 = 月度汇报表全年收入合计</t>
        </is>
      </c>
      <c r="D6" s="33">
        <f>ROUND(报表收入总额-月报收入合计,2)</f>
        <v/>
      </c>
      <c r="E6" s="24">
        <f>IF(ROUND(N($D6),2)=0,"✓ 通过","✗ 算不平")</f>
        <v/>
      </c>
      <c r="F6" s="44" t="inlineStr">
        <is>
          <t>两张表算法不同，必须一致。</t>
        </is>
      </c>
    </row>
    <row r="7">
      <c r="A7" s="17" t="n">
        <v>3</v>
      </c>
      <c r="B7" s="24" t="inlineStr">
        <is>
          <t>勾稽</t>
        </is>
      </c>
      <c r="C7" s="21" t="inlineStr">
        <is>
          <t>收支报表全年支出总额 = 月度汇报表全年支出合计</t>
        </is>
      </c>
      <c r="D7" s="33">
        <f>ROUND(报表支出总额-月报支出合计,2)</f>
        <v/>
      </c>
      <c r="E7" s="24">
        <f>IF(ROUND(N($D7),2)=0,"✓ 通过","✗ 算不平")</f>
        <v/>
      </c>
      <c r="F7" s="44" t="inlineStr">
        <is>
          <t>同上。</t>
        </is>
      </c>
    </row>
    <row r="8">
      <c r="A8" s="17" t="n">
        <v>4</v>
      </c>
      <c r="B8" s="24" t="inlineStr">
        <is>
          <t>勾稽</t>
        </is>
      </c>
      <c r="C8" s="21" t="inlineStr">
        <is>
          <t>汇报表①「期末结余金额」= 期初合计 + 截至截止日的收 − 支</t>
        </is>
      </c>
      <c r="D8" s="33">
        <f>ROUND(日报期末合计-(SUM(账户期初)+SUMIFS(流水收入,流水日期,"&lt;="&amp;汇报表!$E$3)-SUMIFS(流水支出,流水日期,"&lt;="&amp;汇报表!$E$3)),2)</f>
        <v/>
      </c>
      <c r="E8" s="24">
        <f>IF(ROUND(N($D8),2)=0,"✓ 通过","✗ 算不平")</f>
        <v/>
      </c>
      <c r="F8" s="44" t="inlineStr">
        <is>
          <t>31 天那块横着加出来的期末，跟直接从流水算的期末必须一致。</t>
        </is>
      </c>
    </row>
    <row r="9">
      <c r="A9" s="17" t="n">
        <v>5</v>
      </c>
      <c r="B9" s="24" t="inlineStr">
        <is>
          <t>勾稽</t>
        </is>
      </c>
      <c r="C9" s="21" t="inlineStr">
        <is>
          <t>汇报表③ 各账户「结余」合计 = 期初合计 + 截至该月末的收 − 支</t>
        </is>
      </c>
      <c r="D9" s="33">
        <f>ROUND(汇报表!$O$73-(SUM(账户期初)+SUMIFS(流水收入,流水日期,"&lt;="&amp;EOMONTH(汇报表!$I$41,0))-SUMIFS(流水支出,流水日期,"&lt;="&amp;EOMONTH(汇报表!$I$41,0))),2)</f>
        <v/>
      </c>
      <c r="E9" s="24">
        <f>IF(ROUND(N($D9),2)=0,"✓ 通过","✗ 算不平")</f>
        <v/>
      </c>
      <c r="F9" s="44" t="inlineStr">
        <is>
          <t>月度那块的「期初+收−支+转入−转出」必须还原成同一个数。</t>
        </is>
      </c>
    </row>
    <row r="10">
      <c r="A10" s="17" t="n">
        <v>6</v>
      </c>
      <c r="B10" s="24" t="inlineStr">
        <is>
          <t>勾稽</t>
        </is>
      </c>
      <c r="C10" s="21" t="inlineStr">
        <is>
          <t>账户子表张数 = 账户档案里的账户数</t>
        </is>
      </c>
      <c r="D10" s="57">
        <f>14-COUNTA(账户表)</f>
        <v/>
      </c>
      <c r="E10" s="24">
        <f>IF(ROUND(N($D10),2)=0,"✓ 通过","✗ 算不平")</f>
        <v/>
      </c>
      <c r="F10" s="44" t="inlineStr">
        <is>
          <t>现在有 14 张子表。加了账户没加子表，这里就不是 0 —— 复制一张子表改 B2 即可。</t>
        </is>
      </c>
    </row>
    <row r="11">
      <c r="A11" s="17" t="n">
        <v>7</v>
      </c>
      <c r="B11" s="58" t="inlineStr">
        <is>
          <t>待办</t>
        </is>
      </c>
      <c r="C11" s="21" t="inlineStr">
        <is>
          <t>流水里的红字（※，是错，必须改）</t>
        </is>
      </c>
      <c r="D11" s="57">
        <f>COUNTIF(流水核对,"※*")</f>
        <v/>
      </c>
      <c r="E11" s="24">
        <f>IF(ROUND(N($D11),2)=0,"✓ 没有","△ 有")</f>
        <v/>
      </c>
      <c r="F11" s="44" t="inlineStr">
        <is>
          <t>去【数据录入】最后一列看，红的都要改。</t>
        </is>
      </c>
    </row>
    <row r="12">
      <c r="A12" s="17" t="n">
        <v>8</v>
      </c>
      <c r="B12" s="58" t="inlineStr">
        <is>
          <t>待办</t>
        </is>
      </c>
      <c r="C12" s="21" t="inlineStr">
        <is>
          <t>流水里的琥珀字（△，是待补的数据）</t>
        </is>
      </c>
      <c r="D12" s="57">
        <f>COUNTIF(流水核对,"△*")</f>
        <v/>
      </c>
      <c r="E12" s="24">
        <f>IF(ROUND(N($D12),2)=0,"✓ 没有","△ 有")</f>
        <v/>
      </c>
      <c r="F12" s="44" t="inlineStr">
        <is>
          <t>不影响公式，但补齐了数才准。</t>
        </is>
      </c>
    </row>
    <row r="13">
      <c r="A13" s="17" t="n">
        <v>9</v>
      </c>
      <c r="B13" s="58" t="inlineStr">
        <is>
          <t>待办</t>
        </is>
      </c>
      <c r="C13" s="21" t="inlineStr">
        <is>
          <t>账户档案里的红字（※）</t>
        </is>
      </c>
      <c r="D13" s="57">
        <f>COUNTIF(基础资料!$F$5:$F$34,"※*")</f>
        <v/>
      </c>
      <c r="E13" s="24">
        <f>IF(ROUND(N($D13),2)=0,"✓ 没有","△ 有")</f>
        <v/>
      </c>
      <c r="F13" s="44" t="inlineStr">
        <is>
          <t>账户名重复、期初没填、流水早于启用日期。</t>
        </is>
      </c>
    </row>
    <row r="14">
      <c r="A14" s="17" t="n">
        <v>10</v>
      </c>
      <c r="B14" s="58" t="inlineStr">
        <is>
          <t>待办</t>
        </is>
      </c>
      <c r="C14" s="21" t="inlineStr">
        <is>
          <t>内部转账净额（收 − 支，应该是 0）</t>
        </is>
      </c>
      <c r="D14" s="33">
        <f>ROUND(SUMIFS(流水收入,流水属性,"内部转账")-SUMIFS(流水支出,流水属性,"内部转账"),2)</f>
        <v/>
      </c>
      <c r="E14" s="24">
        <f>IF(ROUND(N($D14),2)=0,"✓ 没有","△ 有")</f>
        <v/>
      </c>
      <c r="F14" s="44" t="inlineStr">
        <is>
          <t>账户之间调头寸要两头都录：转出账户记支出、转入账户记收入。不为 0 就是漏了一头。</t>
        </is>
      </c>
    </row>
    <row r="15">
      <c r="A15" s="17" t="n">
        <v>11</v>
      </c>
      <c r="B15" s="58" t="inlineStr">
        <is>
          <t>待办</t>
        </is>
      </c>
      <c r="C15" s="21" t="inlineStr">
        <is>
          <t>内部转账「收」「支」笔数差</t>
        </is>
      </c>
      <c r="D15" s="57">
        <f>COUNTIFS(流水属性,"内部转账",流水收入,"&gt;0")-COUNTIFS(流水属性,"内部转账",流水支出,"&gt;0")</f>
        <v/>
      </c>
      <c r="E15" s="24">
        <f>IF(ROUND(N($D15),2)=0,"✓ 没有","△ 有")</f>
        <v/>
      </c>
      <c r="F15" s="44" t="inlineStr">
        <is>
          <t>同上，按笔数再查一遍。</t>
        </is>
      </c>
    </row>
    <row r="16">
      <c r="A16" s="17" t="n">
        <v>12</v>
      </c>
      <c r="B16" s="58" t="inlineStr">
        <is>
          <t>待办</t>
        </is>
      </c>
      <c r="C16" s="21" t="inlineStr">
        <is>
          <t>没填收支类别的流水笔数</t>
        </is>
      </c>
      <c r="D16" s="57">
        <f>COUNTIFS(流水账户,"&lt;&gt;",流水类别,"")</f>
        <v/>
      </c>
      <c r="E16" s="24">
        <f>IF(ROUND(N($D16),2)=0,"✓ 没有","△ 有")</f>
        <v/>
      </c>
      <c r="F16" s="44" t="inlineStr">
        <is>
          <t>没类别的笔数进不了【收支分类报表】，也进不了【收支报表】的支出那一块。</t>
        </is>
      </c>
    </row>
    <row r="17">
      <c r="A17" s="17" t="n">
        <v>13</v>
      </c>
      <c r="B17" s="58" t="inlineStr">
        <is>
          <t>待办</t>
        </is>
      </c>
      <c r="C17" s="21" t="inlineStr">
        <is>
          <t>收支报表 · 收入「未列示」全年金额</t>
        </is>
      </c>
      <c r="D17" s="33">
        <f>ROUND(收支报表!$O$46,2)</f>
        <v/>
      </c>
      <c r="E17" s="24">
        <f>IF(ROUND(N($D17),2)=0,"✓ 没有","△ 有")</f>
        <v/>
      </c>
      <c r="F17" s="44" t="inlineStr">
        <is>
          <t>不是 0 说明有客户的钱没被上面那几行列到。把客户名补进【收支报表】收入区的空行里就归位了。</t>
        </is>
      </c>
    </row>
    <row r="18">
      <c r="A18" s="17" t="n">
        <v>14</v>
      </c>
      <c r="B18" s="58" t="inlineStr">
        <is>
          <t>待办</t>
        </is>
      </c>
      <c r="C18" s="21" t="inlineStr">
        <is>
          <t>收支报表 · 支出「未列示」全年金额</t>
        </is>
      </c>
      <c r="D18" s="33">
        <f>ROUND(收支报表!$O$90,2)</f>
        <v/>
      </c>
      <c r="E18" s="24">
        <f>IF(ROUND(N($D18),2)=0,"✓ 没有","△ 有")</f>
        <v/>
      </c>
      <c r="F18" s="44" t="inlineStr">
        <is>
          <t>同上，补进支出区的空行。</t>
        </is>
      </c>
    </row>
    <row r="19">
      <c r="A19" s="17" t="n">
        <v>15</v>
      </c>
      <c r="B19" s="58" t="inlineStr">
        <is>
          <t>待办</t>
        </is>
      </c>
      <c r="C19" s="21" t="inlineStr">
        <is>
          <t>有流水、但不在账户档案里的账户数</t>
        </is>
      </c>
      <c r="D19" s="57">
        <f>SUMPRODUCT((流水账户&lt;&gt;"")*(COUNTIF(账户表,流水账户&amp;"")=0))</f>
        <v/>
      </c>
      <c r="E19" s="24">
        <f>IF(ROUND(N($D19),2)=0,"✓ 没有","△ 有")</f>
        <v/>
      </c>
      <c r="F19" s="44" t="inlineStr">
        <is>
          <t>这些笔在按账户的报表里一行都看不到。</t>
        </is>
      </c>
    </row>
    <row r="20">
      <c r="A20" s="17" t="n">
        <v>16</v>
      </c>
      <c r="B20" s="58" t="inlineStr">
        <is>
          <t>待办</t>
        </is>
      </c>
      <c r="C20" s="21" t="inlineStr">
        <is>
          <t>账户名 / 类别 / 客户 清单里的重复项</t>
        </is>
      </c>
      <c r="D20" s="57">
        <f>SUMPRODUCT((账户表&lt;&gt;"")*(COUNTIF(账户表,账户表&amp;"")&gt;1))+SUMPRODUCT((类别表&lt;&gt;"")*(COUNTIF(类别表,类别表&amp;"")&gt;1))+SUMPRODUCT((客户表&lt;&gt;"")*(COUNTIF(客户表,客户表&amp;"")&gt;1))</f>
        <v/>
      </c>
      <c r="E20" s="24">
        <f>IF(ROUND(N($D20),2)=0,"✓ 没有","△ 有")</f>
        <v/>
      </c>
      <c r="F20" s="44" t="inlineStr">
        <is>
          <t>重复会让报表里出现两行一模一样的，金额算两遍。</t>
        </is>
      </c>
    </row>
    <row r="21">
      <c r="A21" s="17" t="n">
        <v>17</v>
      </c>
      <c r="B21" s="59" t="inlineStr">
        <is>
          <t>提示</t>
        </is>
      </c>
      <c r="C21" s="21" t="inlineStr">
        <is>
          <t>流水已用行数 / 预留行数</t>
        </is>
      </c>
      <c r="D21" s="60">
        <f>COUNTA(流水账户)&amp;" / 5000"</f>
        <v/>
      </c>
      <c r="E21" s="29" t="inlineStr">
        <is>
          <t>—</t>
        </is>
      </c>
      <c r="F21" s="44" t="inlineStr">
        <is>
          <t>快满了就告诉我加行。</t>
        </is>
      </c>
    </row>
    <row r="22">
      <c r="A22" s="17" t="n">
        <v>18</v>
      </c>
      <c r="B22" s="59" t="inlineStr">
        <is>
          <t>提示</t>
        </is>
      </c>
      <c r="C22" s="21" t="inlineStr">
        <is>
          <t>资金总额（所有账户当前余额合计）</t>
        </is>
      </c>
      <c r="D22" s="33">
        <f>ROUND(SUM(账户期初)+SUM(流水收入)-SUM(流水支出),2)</f>
        <v/>
      </c>
      <c r="E22" s="29" t="inlineStr">
        <is>
          <t>—</t>
        </is>
      </c>
      <c r="F22" s="44" t="inlineStr">
        <is>
          <t>公司手上一共有多少钱。只是报个数，不是错。</t>
        </is>
      </c>
    </row>
    <row r="23">
      <c r="A23" s="17" t="n">
        <v>19</v>
      </c>
      <c r="B23" s="59" t="inlineStr">
        <is>
          <t>提示</t>
        </is>
      </c>
      <c r="C23" s="21" t="inlineStr">
        <is>
          <t>本年经营净额（收入 − 支出，不含内部转账）</t>
        </is>
      </c>
      <c r="D23" s="33">
        <f>ROUND(分类收入合计-分类支出合计,2)</f>
        <v/>
      </c>
      <c r="E23" s="29" t="inlineStr">
        <is>
          <t>—</t>
        </is>
      </c>
      <c r="F23" s="44" t="inlineStr">
        <is>
          <t>同上。</t>
        </is>
      </c>
    </row>
    <row r="25">
      <c r="A25" s="61" t="inlineStr">
        <is>
          <t>勾稽通过</t>
        </is>
      </c>
      <c r="B25" s="2" t="n"/>
      <c r="C25" s="3" t="n"/>
      <c r="D25" s="60">
        <f>COUNTIF($E$5:$E$23,"✓ 通过")&amp;" / 6"</f>
        <v/>
      </c>
      <c r="E25" s="62" t="inlineStr">
        <is>
          <t>待办</t>
        </is>
      </c>
      <c r="F25" s="52">
        <f>COUNTIF($E$5:$E$23,"△ 有")&amp;" 项没填齐"</f>
        <v/>
      </c>
    </row>
  </sheetData>
  <mergeCells count="3">
    <mergeCell ref="A2:F2"/>
    <mergeCell ref="A1:F1"/>
    <mergeCell ref="A25:C25"/>
  </mergeCells>
  <conditionalFormatting sqref="E5:E23">
    <cfRule type="expression" priority="1" dxfId="0">
      <formula>LEFT(E5,1)="✗"</formula>
    </cfRule>
    <cfRule type="expression" priority="2" dxfId="4">
      <formula>LEFT(E5,1)="△"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2026-09-18T08:46:38Z</dcterms:created>
  <dcterms:modified xsi:type="dcterms:W3CDTF">2026-09-18T08:46:46Z</dcterms:modified>
</cp:coreProperties>
</file>